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D:\Vgame\trunk\code\gamexlm\excel\"/>
    </mc:Choice>
  </mc:AlternateContent>
  <bookViews>
    <workbookView xWindow="0" yWindow="0" windowWidth="22365" windowHeight="9945" tabRatio="849"/>
  </bookViews>
  <sheets>
    <sheet name="D_伙伴表" sheetId="1" r:id="rId1"/>
    <sheet name="D_主动技能索引" sheetId="2" r:id="rId2"/>
    <sheet name="D_伙伴性格表" sheetId="3" r:id="rId3"/>
    <sheet name="D_阵列表" sheetId="4" r:id="rId4"/>
    <sheet name="D_伙伴种族" sheetId="5" r:id="rId5"/>
    <sheet name="D_羁绊随机" sheetId="6" r:id="rId6"/>
    <sheet name="D_羁绊组合" sheetId="7" r:id="rId7"/>
    <sheet name="D_伙伴羁绊" sheetId="8" r:id="rId8"/>
    <sheet name="D_升级系数表" sheetId="9" r:id="rId9"/>
    <sheet name="D_伙伴天赋" sheetId="10" r:id="rId10"/>
    <sheet name="D_条目随机" sheetId="11" r:id="rId11"/>
    <sheet name="D_被动技能库" sheetId="12" r:id="rId12"/>
    <sheet name="D_随机属性库" sheetId="13" r:id="rId13"/>
    <sheet name="D_被动技能" sheetId="14" r:id="rId14"/>
    <sheet name="D_快速方案" sheetId="15" r:id="rId15"/>
    <sheet name="D_图鉴" sheetId="16" r:id="rId16"/>
    <sheet name="D_伙伴技能书" sheetId="17" r:id="rId17"/>
    <sheet name="D_技能学习" sheetId="18" r:id="rId18"/>
    <sheet name="计算页" sheetId="19" r:id="rId19"/>
    <sheet name="升级战力计算" sheetId="20" r:id="rId20"/>
  </sheets>
  <externalReferences>
    <externalReference r:id="rId21"/>
    <externalReference r:id="rId22"/>
  </externalReferences>
  <calcPr calcId="152511"/>
</workbook>
</file>

<file path=xl/calcChain.xml><?xml version="1.0" encoding="utf-8"?>
<calcChain xmlns="http://schemas.openxmlformats.org/spreadsheetml/2006/main">
  <c r="AA9" i="1" l="1"/>
  <c r="X15" i="1"/>
  <c r="X6" i="1"/>
  <c r="X8" i="1"/>
  <c r="X11" i="1"/>
  <c r="X12" i="1"/>
  <c r="X13" i="1"/>
  <c r="X14" i="1"/>
  <c r="X17" i="1"/>
  <c r="X18" i="1"/>
  <c r="X20" i="1"/>
  <c r="X23" i="1"/>
  <c r="X24" i="1"/>
  <c r="X26" i="1"/>
  <c r="X29" i="1"/>
  <c r="X30" i="1"/>
  <c r="X32" i="1"/>
  <c r="X35" i="1"/>
  <c r="X36" i="1"/>
  <c r="X38" i="1"/>
  <c r="X41" i="1"/>
  <c r="X42" i="1"/>
  <c r="X43" i="1"/>
  <c r="X44" i="1"/>
  <c r="X46" i="1"/>
  <c r="X47" i="1"/>
  <c r="X48" i="1"/>
  <c r="X49" i="1"/>
  <c r="X51" i="1"/>
  <c r="X52" i="1"/>
  <c r="X53" i="1"/>
  <c r="X54" i="1"/>
  <c r="X56" i="1"/>
  <c r="X57" i="1"/>
  <c r="X59" i="1"/>
  <c r="X62" i="1"/>
  <c r="X63" i="1"/>
  <c r="X65" i="1"/>
  <c r="X68" i="1"/>
  <c r="X69" i="1"/>
  <c r="X71" i="1"/>
  <c r="X74" i="1"/>
  <c r="X75" i="1"/>
  <c r="X77" i="1"/>
  <c r="X80" i="1"/>
  <c r="X81" i="1"/>
  <c r="X83" i="1"/>
  <c r="X86" i="1"/>
  <c r="X87" i="1"/>
  <c r="X89" i="1"/>
  <c r="X92" i="1"/>
  <c r="X93" i="1"/>
  <c r="X94" i="1"/>
  <c r="X95" i="1"/>
  <c r="X97" i="1"/>
  <c r="X98" i="1"/>
  <c r="X99" i="1"/>
  <c r="X100" i="1"/>
  <c r="X102" i="1"/>
  <c r="X103" i="1"/>
  <c r="X104" i="1"/>
  <c r="X105" i="1"/>
  <c r="X107" i="1"/>
  <c r="X108" i="1"/>
  <c r="X109" i="1"/>
  <c r="X110" i="1"/>
  <c r="X111" i="1"/>
  <c r="X112" i="1"/>
  <c r="X113" i="1"/>
  <c r="X114" i="1"/>
  <c r="X115" i="1"/>
  <c r="X116" i="1"/>
  <c r="X117" i="1"/>
  <c r="X118" i="1"/>
  <c r="X119" i="1"/>
  <c r="X120" i="1"/>
  <c r="X121" i="1"/>
  <c r="X122" i="1"/>
  <c r="X123" i="1"/>
  <c r="X124" i="1"/>
  <c r="X125" i="1"/>
  <c r="X126" i="1"/>
  <c r="X127" i="1"/>
  <c r="X128" i="1"/>
  <c r="X129" i="1"/>
  <c r="X130" i="1"/>
  <c r="X131" i="1"/>
  <c r="X132" i="1"/>
  <c r="X133" i="1"/>
  <c r="X134" i="1"/>
  <c r="X135" i="1"/>
  <c r="X136" i="1"/>
  <c r="X137" i="1"/>
  <c r="X138" i="1"/>
  <c r="X139" i="1"/>
  <c r="X140" i="1"/>
  <c r="X141" i="1"/>
  <c r="X142" i="1"/>
  <c r="X143" i="1"/>
  <c r="X144" i="1"/>
  <c r="X145" i="1"/>
  <c r="X146" i="1"/>
  <c r="X147" i="1"/>
  <c r="X148" i="1"/>
  <c r="X149" i="1"/>
  <c r="X150" i="1"/>
  <c r="X151" i="1"/>
  <c r="X152" i="1"/>
  <c r="X153" i="1"/>
  <c r="X154" i="1"/>
  <c r="X155" i="1"/>
  <c r="X156" i="1"/>
  <c r="X157" i="1"/>
  <c r="X158" i="1"/>
  <c r="X159" i="1"/>
  <c r="X160" i="1"/>
  <c r="X5" i="1"/>
  <c r="H95" i="16" l="1"/>
  <c r="H96" i="16"/>
  <c r="H97" i="16"/>
  <c r="H98" i="16"/>
  <c r="H99" i="16"/>
  <c r="H100" i="16"/>
  <c r="H101" i="16"/>
  <c r="H102" i="16"/>
  <c r="H103" i="16"/>
  <c r="H104" i="16"/>
  <c r="H105" i="16"/>
  <c r="H106" i="16"/>
  <c r="H107" i="16"/>
  <c r="H108" i="16"/>
  <c r="H109" i="16"/>
  <c r="H110" i="16"/>
  <c r="H111" i="16"/>
  <c r="H112" i="16"/>
  <c r="H113" i="16"/>
  <c r="H114" i="16"/>
  <c r="H115" i="16"/>
  <c r="H116" i="16"/>
  <c r="H117" i="16"/>
  <c r="H118" i="16"/>
  <c r="H119" i="16"/>
  <c r="H120" i="16"/>
  <c r="H121" i="16"/>
  <c r="H122" i="16"/>
  <c r="H123" i="16"/>
  <c r="H124" i="16"/>
  <c r="H125" i="16"/>
  <c r="H126" i="16"/>
  <c r="H127" i="16"/>
  <c r="H128" i="16"/>
  <c r="H129" i="16"/>
  <c r="H130" i="16"/>
  <c r="H131" i="16"/>
  <c r="H132" i="16"/>
  <c r="H133" i="16"/>
  <c r="H134" i="16"/>
  <c r="H135" i="16"/>
  <c r="H136" i="16"/>
  <c r="H137" i="16"/>
  <c r="H138" i="16"/>
  <c r="H139" i="16"/>
  <c r="H140" i="16"/>
  <c r="H141" i="16"/>
  <c r="H142" i="16"/>
  <c r="H143" i="16"/>
  <c r="H144" i="16"/>
  <c r="H145" i="16"/>
  <c r="H146" i="16"/>
  <c r="H147" i="16"/>
  <c r="H148" i="16"/>
  <c r="H149" i="16"/>
  <c r="H150" i="16"/>
  <c r="H151" i="16"/>
  <c r="H152" i="16"/>
  <c r="H153" i="16"/>
  <c r="H154" i="16"/>
  <c r="H155" i="16"/>
  <c r="H156" i="16"/>
  <c r="H157" i="16"/>
  <c r="H158" i="16"/>
  <c r="H159" i="16"/>
  <c r="H160" i="16"/>
  <c r="F95" i="16"/>
  <c r="F96" i="16"/>
  <c r="F97" i="16"/>
  <c r="F98" i="16"/>
  <c r="F99" i="16"/>
  <c r="F100" i="16"/>
  <c r="F101" i="16"/>
  <c r="F102" i="16"/>
  <c r="F103" i="16"/>
  <c r="F104" i="16"/>
  <c r="F105" i="16"/>
  <c r="F106" i="16"/>
  <c r="F107" i="16"/>
  <c r="F108" i="16"/>
  <c r="F109" i="16"/>
  <c r="F110" i="16"/>
  <c r="F111" i="16"/>
  <c r="F112" i="16"/>
  <c r="F113" i="16"/>
  <c r="F114" i="16"/>
  <c r="F115" i="16"/>
  <c r="F116" i="16"/>
  <c r="F117" i="16"/>
  <c r="F118" i="16"/>
  <c r="F119" i="16"/>
  <c r="F120" i="16"/>
  <c r="F121" i="16"/>
  <c r="F122" i="16"/>
  <c r="F123" i="16"/>
  <c r="F124" i="16"/>
  <c r="F125" i="16"/>
  <c r="F126" i="16"/>
  <c r="F127" i="16"/>
  <c r="F128" i="16"/>
  <c r="F129" i="16"/>
  <c r="F130" i="16"/>
  <c r="F131" i="16"/>
  <c r="F132" i="16"/>
  <c r="F133" i="16"/>
  <c r="F134" i="16"/>
  <c r="F135" i="16"/>
  <c r="F136" i="16"/>
  <c r="F137" i="16"/>
  <c r="F138" i="16"/>
  <c r="F139" i="16"/>
  <c r="F140" i="16"/>
  <c r="F141" i="16"/>
  <c r="F142" i="16"/>
  <c r="F143" i="16"/>
  <c r="F144" i="16"/>
  <c r="F145" i="16"/>
  <c r="F146" i="16"/>
  <c r="F147" i="16"/>
  <c r="F148" i="16"/>
  <c r="F149" i="16"/>
  <c r="F150" i="16"/>
  <c r="F151" i="16"/>
  <c r="F152" i="16"/>
  <c r="F153" i="16"/>
  <c r="F154" i="16"/>
  <c r="F155" i="16"/>
  <c r="F156" i="16"/>
  <c r="F157" i="16"/>
  <c r="F158" i="16"/>
  <c r="F159" i="16"/>
  <c r="F160" i="16"/>
  <c r="B95" i="16"/>
  <c r="C95" i="16" s="1"/>
  <c r="B96" i="16"/>
  <c r="C96" i="16"/>
  <c r="B97" i="16"/>
  <c r="C97" i="16" s="1"/>
  <c r="B98" i="16"/>
  <c r="C98" i="16" s="1"/>
  <c r="B99" i="16"/>
  <c r="C99" i="16" s="1"/>
  <c r="B100" i="16"/>
  <c r="C100" i="16" s="1"/>
  <c r="B101" i="16"/>
  <c r="C101" i="16" s="1"/>
  <c r="B102" i="16"/>
  <c r="C102" i="16"/>
  <c r="B103" i="16"/>
  <c r="C103" i="16" s="1"/>
  <c r="B104" i="16"/>
  <c r="C104" i="16"/>
  <c r="B105" i="16"/>
  <c r="C105" i="16" s="1"/>
  <c r="B106" i="16"/>
  <c r="C106" i="16" s="1"/>
  <c r="B107" i="16"/>
  <c r="C107" i="16" s="1"/>
  <c r="B108" i="16"/>
  <c r="C108" i="16" s="1"/>
  <c r="B109" i="16"/>
  <c r="C109" i="16" s="1"/>
  <c r="B110" i="16"/>
  <c r="C110" i="16"/>
  <c r="B111" i="16"/>
  <c r="C111" i="16" s="1"/>
  <c r="B112" i="16"/>
  <c r="C112" i="16"/>
  <c r="B113" i="16"/>
  <c r="C113" i="16" s="1"/>
  <c r="B114" i="16"/>
  <c r="C114" i="16" s="1"/>
  <c r="B115" i="16"/>
  <c r="C115" i="16" s="1"/>
  <c r="B116" i="16"/>
  <c r="C116" i="16" s="1"/>
  <c r="B117" i="16"/>
  <c r="C117" i="16" s="1"/>
  <c r="B118" i="16"/>
  <c r="C118" i="16"/>
  <c r="B119" i="16"/>
  <c r="C119" i="16" s="1"/>
  <c r="B120" i="16"/>
  <c r="C120" i="16"/>
  <c r="B121" i="16"/>
  <c r="C121" i="16" s="1"/>
  <c r="B122" i="16"/>
  <c r="C122" i="16" s="1"/>
  <c r="B123" i="16"/>
  <c r="C123" i="16" s="1"/>
  <c r="B124" i="16"/>
  <c r="C124" i="16" s="1"/>
  <c r="B125" i="16"/>
  <c r="C125" i="16" s="1"/>
  <c r="B126" i="16"/>
  <c r="C126" i="16"/>
  <c r="B127" i="16"/>
  <c r="C127" i="16" s="1"/>
  <c r="B128" i="16"/>
  <c r="C128" i="16"/>
  <c r="B129" i="16"/>
  <c r="C129" i="16" s="1"/>
  <c r="B130" i="16"/>
  <c r="C130" i="16" s="1"/>
  <c r="B131" i="16"/>
  <c r="C131" i="16" s="1"/>
  <c r="B132" i="16"/>
  <c r="C132" i="16" s="1"/>
  <c r="B133" i="16"/>
  <c r="C133" i="16" s="1"/>
  <c r="B134" i="16"/>
  <c r="C134" i="16"/>
  <c r="B135" i="16"/>
  <c r="C135" i="16" s="1"/>
  <c r="B136" i="16"/>
  <c r="C136" i="16"/>
  <c r="B137" i="16"/>
  <c r="C137" i="16" s="1"/>
  <c r="B138" i="16"/>
  <c r="C138" i="16" s="1"/>
  <c r="B139" i="16"/>
  <c r="C139" i="16" s="1"/>
  <c r="B140" i="16"/>
  <c r="C140" i="16" s="1"/>
  <c r="B141" i="16"/>
  <c r="C141" i="16" s="1"/>
  <c r="B142" i="16"/>
  <c r="C142" i="16"/>
  <c r="B143" i="16"/>
  <c r="C143" i="16" s="1"/>
  <c r="B144" i="16"/>
  <c r="C144" i="16"/>
  <c r="B145" i="16"/>
  <c r="C145" i="16" s="1"/>
  <c r="B146" i="16"/>
  <c r="C146" i="16" s="1"/>
  <c r="B147" i="16"/>
  <c r="C147" i="16" s="1"/>
  <c r="B148" i="16"/>
  <c r="C148" i="16" s="1"/>
  <c r="B149" i="16"/>
  <c r="C149" i="16" s="1"/>
  <c r="B150" i="16"/>
  <c r="C150" i="16"/>
  <c r="B151" i="16"/>
  <c r="C151" i="16" s="1"/>
  <c r="B152" i="16"/>
  <c r="C152" i="16"/>
  <c r="B153" i="16"/>
  <c r="C153" i="16" s="1"/>
  <c r="B154" i="16"/>
  <c r="C154" i="16" s="1"/>
  <c r="B155" i="16"/>
  <c r="C155" i="16" s="1"/>
  <c r="B156" i="16"/>
  <c r="C156" i="16" s="1"/>
  <c r="B157" i="16"/>
  <c r="C157" i="16" s="1"/>
  <c r="B158" i="16"/>
  <c r="C158" i="16"/>
  <c r="B159" i="16"/>
  <c r="C159" i="16" s="1"/>
  <c r="B160" i="16"/>
  <c r="C160" i="16"/>
  <c r="N160" i="1"/>
  <c r="N159" i="1"/>
  <c r="N158" i="1"/>
  <c r="N157" i="1"/>
  <c r="N156" i="1"/>
  <c r="N155" i="1"/>
  <c r="N154" i="1"/>
  <c r="N153" i="1"/>
  <c r="N152" i="1"/>
  <c r="N151" i="1"/>
  <c r="N150" i="1"/>
  <c r="N149" i="1"/>
  <c r="N147" i="1"/>
  <c r="N148" i="1"/>
  <c r="N146" i="1"/>
  <c r="N143" i="1"/>
  <c r="N144" i="1"/>
  <c r="N145" i="1"/>
  <c r="N142" i="1"/>
  <c r="N141" i="1"/>
  <c r="N140" i="1"/>
  <c r="N139" i="1"/>
  <c r="N138" i="1"/>
  <c r="N137" i="1"/>
  <c r="N136" i="1"/>
  <c r="N135" i="1"/>
  <c r="N134" i="1"/>
  <c r="N133" i="1"/>
  <c r="N132" i="1"/>
  <c r="N131" i="1"/>
  <c r="N130" i="1"/>
  <c r="N129" i="1"/>
  <c r="N128" i="1"/>
  <c r="N127" i="1"/>
  <c r="N126" i="1"/>
  <c r="N125" i="1"/>
  <c r="N124" i="1"/>
  <c r="N123" i="1"/>
  <c r="N122" i="1"/>
  <c r="N121" i="1"/>
  <c r="N120" i="1"/>
  <c r="N119" i="1"/>
  <c r="N118" i="1"/>
  <c r="N117" i="1"/>
  <c r="N116" i="1"/>
  <c r="N115" i="1"/>
  <c r="N112" i="1"/>
  <c r="N113" i="1"/>
  <c r="N114" i="1"/>
  <c r="N111" i="1"/>
  <c r="N110" i="1"/>
  <c r="N109" i="1"/>
  <c r="N107" i="1"/>
  <c r="N108" i="1"/>
  <c r="N93" i="1"/>
  <c r="N94" i="1"/>
  <c r="N95" i="1"/>
  <c r="N96" i="1"/>
  <c r="N97" i="1"/>
  <c r="N98" i="1"/>
  <c r="N99" i="1"/>
  <c r="N100" i="1"/>
  <c r="N101" i="1"/>
  <c r="N102" i="1"/>
  <c r="N103" i="1"/>
  <c r="N104" i="1"/>
  <c r="N105" i="1"/>
  <c r="N106" i="1"/>
  <c r="N92"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56" i="1"/>
  <c r="N42" i="1"/>
  <c r="N43" i="1"/>
  <c r="N44" i="1"/>
  <c r="N45" i="1"/>
  <c r="N46" i="1"/>
  <c r="N47" i="1"/>
  <c r="N48" i="1"/>
  <c r="N49" i="1"/>
  <c r="N50" i="1"/>
  <c r="N51" i="1"/>
  <c r="N52" i="1"/>
  <c r="N53" i="1"/>
  <c r="N54" i="1"/>
  <c r="N5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5" i="1"/>
  <c r="H160" i="1"/>
  <c r="H159" i="1"/>
  <c r="H158" i="1"/>
  <c r="H157" i="1"/>
  <c r="H156" i="1"/>
  <c r="H155" i="1"/>
  <c r="H154" i="1"/>
  <c r="H153" i="1"/>
  <c r="H152" i="1"/>
  <c r="H151" i="1"/>
  <c r="H150" i="1"/>
  <c r="H149" i="1"/>
  <c r="H148" i="1"/>
  <c r="H147" i="1"/>
  <c r="H146" i="1"/>
  <c r="H145" i="1"/>
  <c r="H144" i="1"/>
  <c r="H143" i="1"/>
  <c r="H142" i="1"/>
  <c r="H141" i="1"/>
  <c r="H140" i="1"/>
  <c r="H139" i="1"/>
  <c r="H138" i="1"/>
  <c r="H137" i="1"/>
  <c r="H136" i="1"/>
  <c r="H135" i="1"/>
  <c r="H134" i="1"/>
  <c r="H133" i="1"/>
  <c r="H132" i="1"/>
  <c r="H131" i="1"/>
  <c r="H130" i="1"/>
  <c r="H129" i="1"/>
  <c r="H128" i="1"/>
  <c r="H127" i="1"/>
  <c r="H126" i="1"/>
  <c r="H125" i="1"/>
  <c r="H124" i="1"/>
  <c r="H123" i="1"/>
  <c r="H122" i="1"/>
  <c r="H121" i="1"/>
  <c r="H120" i="1"/>
  <c r="H119" i="1"/>
  <c r="H118" i="1"/>
  <c r="H117" i="1"/>
  <c r="H116" i="1"/>
  <c r="H115" i="1"/>
  <c r="H114" i="1"/>
  <c r="H113" i="1"/>
  <c r="H112" i="1"/>
  <c r="H111" i="1"/>
  <c r="H110" i="1"/>
  <c r="H109" i="1"/>
  <c r="H108" i="1"/>
  <c r="H107" i="1"/>
  <c r="H106" i="1"/>
  <c r="H105" i="1"/>
  <c r="H104" i="1"/>
  <c r="H103" i="1"/>
  <c r="H102" i="1"/>
  <c r="H101" i="1"/>
  <c r="H100" i="1"/>
  <c r="H99" i="1"/>
  <c r="H98" i="1"/>
  <c r="H97" i="1"/>
  <c r="H96" i="1"/>
  <c r="H95" i="1"/>
  <c r="H94" i="1"/>
  <c r="H93" i="1"/>
  <c r="H92" i="1"/>
  <c r="H91" i="1"/>
  <c r="H90" i="1"/>
  <c r="H89" i="1"/>
  <c r="H88" i="1"/>
  <c r="H87" i="1"/>
  <c r="H86" i="1"/>
  <c r="H85" i="1"/>
  <c r="H84" i="1"/>
  <c r="H83" i="1"/>
  <c r="H82" i="1"/>
  <c r="H81" i="1"/>
  <c r="H80" i="1"/>
  <c r="H79" i="1"/>
  <c r="H78" i="1"/>
  <c r="H77" i="1"/>
  <c r="H76" i="1"/>
  <c r="H75" i="1"/>
  <c r="H74" i="1"/>
  <c r="H73" i="1"/>
  <c r="H72" i="1"/>
  <c r="H71" i="1"/>
  <c r="H70" i="1"/>
  <c r="H69" i="1"/>
  <c r="H68" i="1"/>
  <c r="H67" i="1"/>
  <c r="H66" i="1"/>
  <c r="H65" i="1"/>
  <c r="H64" i="1"/>
  <c r="H63" i="1"/>
  <c r="H62" i="1"/>
  <c r="H61" i="1"/>
  <c r="H60" i="1"/>
  <c r="H59" i="1"/>
  <c r="H58" i="1"/>
  <c r="H57" i="1"/>
  <c r="H56" i="1"/>
  <c r="H55" i="1"/>
  <c r="H54" i="1"/>
  <c r="H53" i="1"/>
  <c r="H52" i="1"/>
  <c r="H51" i="1"/>
  <c r="H50" i="1"/>
  <c r="H49" i="1"/>
  <c r="H48" i="1"/>
  <c r="H47" i="1"/>
  <c r="H46" i="1"/>
  <c r="H45" i="1"/>
  <c r="H44" i="1"/>
  <c r="H43" i="1"/>
  <c r="H42" i="1"/>
  <c r="H41" i="1"/>
  <c r="H40" i="1"/>
  <c r="H39" i="1"/>
  <c r="H38" i="1"/>
  <c r="H37" i="1"/>
  <c r="H36" i="1"/>
  <c r="H35" i="1"/>
  <c r="H34" i="1"/>
  <c r="H33" i="1"/>
  <c r="H32" i="1"/>
  <c r="H31" i="1"/>
  <c r="H30" i="1"/>
  <c r="H29" i="1"/>
  <c r="H28" i="1"/>
  <c r="H27" i="1"/>
  <c r="H26" i="1"/>
  <c r="H25" i="1"/>
  <c r="H24" i="1"/>
  <c r="H23" i="1"/>
  <c r="H22" i="1"/>
  <c r="H21" i="1"/>
  <c r="H20" i="1"/>
  <c r="H19" i="1"/>
  <c r="H18" i="1"/>
  <c r="H17" i="1"/>
  <c r="H16" i="1"/>
  <c r="H15" i="1"/>
  <c r="H14" i="1"/>
  <c r="H13" i="1"/>
  <c r="H12" i="1"/>
  <c r="H11" i="1"/>
  <c r="H10" i="1"/>
  <c r="H9" i="1"/>
  <c r="H8" i="1"/>
  <c r="H7" i="1"/>
  <c r="H6" i="1"/>
  <c r="H5" i="1"/>
  <c r="R6" i="8" l="1"/>
  <c r="K6" i="8"/>
  <c r="I6" i="8"/>
  <c r="B6" i="8" s="1"/>
  <c r="K5" i="8"/>
  <c r="AE93" i="1"/>
  <c r="AE94" i="1"/>
  <c r="AE95" i="1"/>
  <c r="AE96" i="1"/>
  <c r="AE97" i="1"/>
  <c r="AE98" i="1"/>
  <c r="AE99" i="1"/>
  <c r="AE100" i="1"/>
  <c r="AE101" i="1"/>
  <c r="AE102" i="1"/>
  <c r="AE103" i="1"/>
  <c r="AE104" i="1"/>
  <c r="AE105" i="1"/>
  <c r="AE106" i="1"/>
  <c r="F6" i="8" l="1"/>
  <c r="D6" i="8" s="1"/>
  <c r="A6" i="8"/>
  <c r="C6" i="8"/>
  <c r="F5" i="18"/>
  <c r="F14" i="18"/>
  <c r="F23" i="18"/>
  <c r="C5" i="18"/>
  <c r="C14" i="18"/>
  <c r="C23" i="18"/>
  <c r="AJ160" i="1"/>
  <c r="AJ159" i="1"/>
  <c r="AJ158" i="1"/>
  <c r="AJ157" i="1"/>
  <c r="AJ156" i="1"/>
  <c r="AJ155" i="1"/>
  <c r="AJ154" i="1"/>
  <c r="AJ153" i="1"/>
  <c r="AJ152" i="1"/>
  <c r="AJ151" i="1"/>
  <c r="AJ150" i="1"/>
  <c r="AJ149" i="1"/>
  <c r="AJ148" i="1"/>
  <c r="AJ147" i="1"/>
  <c r="AJ146" i="1"/>
  <c r="AJ145" i="1"/>
  <c r="AJ144" i="1"/>
  <c r="AJ143" i="1"/>
  <c r="AJ142" i="1"/>
  <c r="AJ141" i="1"/>
  <c r="AJ140" i="1"/>
  <c r="AJ139" i="1"/>
  <c r="AJ138" i="1"/>
  <c r="AJ137" i="1"/>
  <c r="AJ136" i="1"/>
  <c r="AJ135" i="1"/>
  <c r="AJ134" i="1"/>
  <c r="AJ133" i="1"/>
  <c r="AJ132" i="1"/>
  <c r="AJ131" i="1"/>
  <c r="AJ130" i="1"/>
  <c r="AJ129" i="1"/>
  <c r="AJ128" i="1"/>
  <c r="AJ127" i="1"/>
  <c r="AJ126" i="1"/>
  <c r="AJ125" i="1"/>
  <c r="AJ124" i="1"/>
  <c r="AJ123" i="1"/>
  <c r="AJ122" i="1"/>
  <c r="AJ121" i="1"/>
  <c r="AJ120" i="1"/>
  <c r="AJ119" i="1"/>
  <c r="AJ118" i="1"/>
  <c r="AJ117" i="1"/>
  <c r="AJ116" i="1"/>
  <c r="AJ115" i="1"/>
  <c r="AJ114" i="1"/>
  <c r="AJ113" i="1"/>
  <c r="AJ112" i="1"/>
  <c r="AJ111" i="1"/>
  <c r="AJ110" i="1"/>
  <c r="AJ109" i="1"/>
  <c r="AJ108" i="1"/>
  <c r="AJ107" i="1"/>
  <c r="AJ106" i="1"/>
  <c r="AJ105" i="1"/>
  <c r="AJ104" i="1"/>
  <c r="AJ103" i="1"/>
  <c r="AJ102" i="1"/>
  <c r="AJ101" i="1"/>
  <c r="AJ100" i="1"/>
  <c r="AJ99" i="1"/>
  <c r="AJ98" i="1"/>
  <c r="AJ97" i="1"/>
  <c r="AJ96" i="1"/>
  <c r="AJ95" i="1"/>
  <c r="AJ94" i="1"/>
  <c r="AJ93" i="1"/>
  <c r="AJ92" i="1"/>
  <c r="AJ91" i="1"/>
  <c r="AJ90" i="1"/>
  <c r="AJ89" i="1"/>
  <c r="AJ88" i="1"/>
  <c r="AJ87" i="1"/>
  <c r="AJ86" i="1"/>
  <c r="AJ85" i="1"/>
  <c r="AJ84" i="1"/>
  <c r="AJ83" i="1"/>
  <c r="AJ82" i="1"/>
  <c r="AJ81" i="1"/>
  <c r="AJ80" i="1"/>
  <c r="AJ79" i="1"/>
  <c r="AJ78" i="1"/>
  <c r="AJ77" i="1"/>
  <c r="AJ76" i="1"/>
  <c r="AJ75" i="1"/>
  <c r="AJ74" i="1"/>
  <c r="AJ73" i="1"/>
  <c r="AJ72" i="1"/>
  <c r="AJ71" i="1"/>
  <c r="AJ70" i="1"/>
  <c r="AJ69" i="1"/>
  <c r="AJ68" i="1"/>
  <c r="AJ67" i="1"/>
  <c r="AJ66" i="1"/>
  <c r="AJ65" i="1"/>
  <c r="AJ64" i="1"/>
  <c r="AJ63" i="1"/>
  <c r="AJ62" i="1"/>
  <c r="AJ61" i="1"/>
  <c r="AJ60" i="1"/>
  <c r="AJ59" i="1"/>
  <c r="AJ58" i="1"/>
  <c r="AJ57" i="1"/>
  <c r="AJ56" i="1"/>
  <c r="AJ55" i="1"/>
  <c r="AJ54" i="1"/>
  <c r="AJ53" i="1"/>
  <c r="AJ52" i="1"/>
  <c r="AJ51" i="1"/>
  <c r="AJ50" i="1"/>
  <c r="AJ49" i="1"/>
  <c r="AJ48" i="1"/>
  <c r="AJ47" i="1"/>
  <c r="AJ46" i="1"/>
  <c r="AJ45" i="1"/>
  <c r="AJ44" i="1"/>
  <c r="AJ43" i="1"/>
  <c r="AJ42" i="1"/>
  <c r="AJ41" i="1"/>
  <c r="AJ40" i="1"/>
  <c r="AJ39" i="1"/>
  <c r="AJ38" i="1"/>
  <c r="AJ37" i="1"/>
  <c r="AJ36" i="1"/>
  <c r="AJ35" i="1"/>
  <c r="AJ34" i="1"/>
  <c r="AJ33" i="1"/>
  <c r="AJ32" i="1"/>
  <c r="AJ31" i="1"/>
  <c r="AJ30" i="1"/>
  <c r="AJ29" i="1"/>
  <c r="AJ28" i="1"/>
  <c r="AJ27" i="1"/>
  <c r="AJ26" i="1"/>
  <c r="AJ25" i="1"/>
  <c r="AJ24" i="1"/>
  <c r="AJ23" i="1"/>
  <c r="AJ22" i="1"/>
  <c r="AJ21" i="1"/>
  <c r="AJ20" i="1"/>
  <c r="AJ19" i="1"/>
  <c r="AJ18" i="1"/>
  <c r="AJ17" i="1"/>
  <c r="AJ16" i="1"/>
  <c r="AJ15" i="1"/>
  <c r="AJ14" i="1"/>
  <c r="AJ13" i="1"/>
  <c r="AJ12" i="1"/>
  <c r="AJ11" i="1"/>
  <c r="AJ10" i="1"/>
  <c r="AJ9" i="1"/>
  <c r="AJ8" i="1"/>
  <c r="AJ7" i="1"/>
  <c r="AJ6" i="1"/>
  <c r="AJ5" i="1"/>
  <c r="T6" i="8" l="1"/>
  <c r="G383" i="12"/>
  <c r="AL160" i="1" l="1"/>
  <c r="AK160" i="1"/>
  <c r="AH160" i="1"/>
  <c r="AD160" i="1"/>
  <c r="U160" i="1"/>
  <c r="S160" i="1"/>
  <c r="P160" i="1"/>
  <c r="D160" i="1"/>
  <c r="AL159" i="1"/>
  <c r="AK159" i="1"/>
  <c r="AH159" i="1"/>
  <c r="AD159" i="1"/>
  <c r="U159" i="1"/>
  <c r="S159" i="1"/>
  <c r="P159" i="1"/>
  <c r="D159" i="1"/>
  <c r="AL158" i="1"/>
  <c r="AK158" i="1"/>
  <c r="AH158" i="1"/>
  <c r="AD158" i="1"/>
  <c r="U158" i="1"/>
  <c r="S158" i="1"/>
  <c r="P158" i="1"/>
  <c r="D158" i="1"/>
  <c r="AL157" i="1"/>
  <c r="AK157" i="1"/>
  <c r="AH157" i="1"/>
  <c r="AD157" i="1"/>
  <c r="U157" i="1"/>
  <c r="S157" i="1"/>
  <c r="P157" i="1"/>
  <c r="D157" i="1"/>
  <c r="AL156" i="1"/>
  <c r="AK156" i="1"/>
  <c r="AH156" i="1"/>
  <c r="AD156" i="1"/>
  <c r="U156" i="1"/>
  <c r="S156" i="1"/>
  <c r="P156" i="1"/>
  <c r="I156" i="1"/>
  <c r="D156" i="1"/>
  <c r="AL155" i="1"/>
  <c r="AK155" i="1"/>
  <c r="AH155" i="1"/>
  <c r="AD155" i="1"/>
  <c r="U155" i="1"/>
  <c r="S155" i="1"/>
  <c r="P155" i="1"/>
  <c r="D155" i="1"/>
  <c r="AL154" i="1"/>
  <c r="AK154" i="1"/>
  <c r="AH154" i="1"/>
  <c r="AD154" i="1"/>
  <c r="U154" i="1"/>
  <c r="S154" i="1"/>
  <c r="P154" i="1"/>
  <c r="D154" i="1"/>
  <c r="AL153" i="1"/>
  <c r="AK153" i="1"/>
  <c r="AH153" i="1"/>
  <c r="AD153" i="1"/>
  <c r="U153" i="1"/>
  <c r="S153" i="1"/>
  <c r="P153" i="1"/>
  <c r="I153" i="1"/>
  <c r="I158" i="1" s="1"/>
  <c r="D153" i="1"/>
  <c r="AL152" i="1"/>
  <c r="AK152" i="1"/>
  <c r="AH152" i="1"/>
  <c r="AD152" i="1"/>
  <c r="U152" i="1"/>
  <c r="S152" i="1"/>
  <c r="P152" i="1"/>
  <c r="I152" i="1"/>
  <c r="I157" i="1" s="1"/>
  <c r="D152" i="1"/>
  <c r="AL151" i="1"/>
  <c r="AK151" i="1"/>
  <c r="AH151" i="1"/>
  <c r="AD151" i="1"/>
  <c r="U151" i="1"/>
  <c r="S151" i="1"/>
  <c r="P151" i="1"/>
  <c r="I151" i="1"/>
  <c r="D151" i="1"/>
  <c r="AL150" i="1"/>
  <c r="AK150" i="1"/>
  <c r="AH150" i="1"/>
  <c r="AD150" i="1"/>
  <c r="U150" i="1"/>
  <c r="S150" i="1"/>
  <c r="P150" i="1"/>
  <c r="I150" i="1"/>
  <c r="I155" i="1" s="1"/>
  <c r="I160" i="1" s="1"/>
  <c r="D150" i="1"/>
  <c r="AL149" i="1"/>
  <c r="AK149" i="1"/>
  <c r="AH149" i="1"/>
  <c r="AD149" i="1"/>
  <c r="U149" i="1"/>
  <c r="S149" i="1"/>
  <c r="P149" i="1"/>
  <c r="I149" i="1"/>
  <c r="I154" i="1" s="1"/>
  <c r="I159" i="1" s="1"/>
  <c r="D149" i="1"/>
  <c r="AL148" i="1"/>
  <c r="AK148" i="1"/>
  <c r="AH148" i="1"/>
  <c r="AD148" i="1"/>
  <c r="U148" i="1"/>
  <c r="S148" i="1"/>
  <c r="P148" i="1"/>
  <c r="D148" i="1"/>
  <c r="AL147" i="1"/>
  <c r="AK147" i="1"/>
  <c r="AH147" i="1"/>
  <c r="AD147" i="1"/>
  <c r="U147" i="1"/>
  <c r="S147" i="1"/>
  <c r="P147" i="1"/>
  <c r="D147" i="1"/>
  <c r="AL146" i="1"/>
  <c r="AK146" i="1"/>
  <c r="AH146" i="1"/>
  <c r="AD146" i="1"/>
  <c r="U146" i="1"/>
  <c r="S146" i="1"/>
  <c r="P146" i="1"/>
  <c r="D146" i="1"/>
  <c r="AL145" i="1"/>
  <c r="AK145" i="1"/>
  <c r="AH145" i="1"/>
  <c r="AD145" i="1"/>
  <c r="U145" i="1"/>
  <c r="S145" i="1"/>
  <c r="P145" i="1"/>
  <c r="D145" i="1"/>
  <c r="AL144" i="1"/>
  <c r="AK144" i="1"/>
  <c r="AH144" i="1"/>
  <c r="AD144" i="1"/>
  <c r="U144" i="1"/>
  <c r="S144" i="1"/>
  <c r="P144" i="1"/>
  <c r="D144" i="1"/>
  <c r="AL143" i="1"/>
  <c r="AK143" i="1"/>
  <c r="AH143" i="1"/>
  <c r="AD143" i="1"/>
  <c r="U143" i="1"/>
  <c r="S143" i="1"/>
  <c r="P143" i="1"/>
  <c r="D143" i="1"/>
  <c r="AL142" i="1"/>
  <c r="AK142" i="1"/>
  <c r="AH142" i="1"/>
  <c r="AD142" i="1"/>
  <c r="U142" i="1"/>
  <c r="S142" i="1"/>
  <c r="P142" i="1"/>
  <c r="D142" i="1"/>
  <c r="AL141" i="1"/>
  <c r="AK141" i="1"/>
  <c r="AH141" i="1"/>
  <c r="AD141" i="1"/>
  <c r="U141" i="1"/>
  <c r="S141" i="1"/>
  <c r="P141" i="1"/>
  <c r="D141" i="1"/>
  <c r="AL140" i="1"/>
  <c r="AK140" i="1"/>
  <c r="AH140" i="1"/>
  <c r="AD140" i="1"/>
  <c r="U140" i="1"/>
  <c r="S140" i="1"/>
  <c r="P140" i="1"/>
  <c r="D140" i="1"/>
  <c r="AL139" i="1"/>
  <c r="AK139" i="1"/>
  <c r="AH139" i="1"/>
  <c r="AD139" i="1"/>
  <c r="U139" i="1"/>
  <c r="S139" i="1"/>
  <c r="P139" i="1"/>
  <c r="D139" i="1"/>
  <c r="AL138" i="1"/>
  <c r="AK138" i="1"/>
  <c r="AH138" i="1"/>
  <c r="AD138" i="1"/>
  <c r="U138" i="1"/>
  <c r="S138" i="1"/>
  <c r="P138" i="1"/>
  <c r="D138" i="1"/>
  <c r="AL137" i="1"/>
  <c r="AK137" i="1"/>
  <c r="AH137" i="1"/>
  <c r="AD137" i="1"/>
  <c r="U137" i="1"/>
  <c r="S137" i="1"/>
  <c r="P137" i="1"/>
  <c r="D137" i="1"/>
  <c r="AL136" i="1"/>
  <c r="AK136" i="1"/>
  <c r="AH136" i="1"/>
  <c r="AD136" i="1"/>
  <c r="U136" i="1"/>
  <c r="S136" i="1"/>
  <c r="P136" i="1"/>
  <c r="D136" i="1"/>
  <c r="AL135" i="1"/>
  <c r="AK135" i="1"/>
  <c r="AH135" i="1"/>
  <c r="AD135" i="1"/>
  <c r="U135" i="1"/>
  <c r="S135" i="1"/>
  <c r="P135" i="1"/>
  <c r="D135" i="1"/>
  <c r="AL134" i="1"/>
  <c r="AK134" i="1"/>
  <c r="AH134" i="1"/>
  <c r="AD134" i="1"/>
  <c r="U134" i="1"/>
  <c r="S134" i="1"/>
  <c r="P134" i="1"/>
  <c r="D134" i="1"/>
  <c r="AL133" i="1"/>
  <c r="AK133" i="1"/>
  <c r="AH133" i="1"/>
  <c r="AD133" i="1"/>
  <c r="U133" i="1"/>
  <c r="S133" i="1"/>
  <c r="P133" i="1"/>
  <c r="D133" i="1"/>
  <c r="AL132" i="1"/>
  <c r="AK132" i="1"/>
  <c r="AH132" i="1"/>
  <c r="AD132" i="1"/>
  <c r="U132" i="1"/>
  <c r="S132" i="1"/>
  <c r="P132" i="1"/>
  <c r="D132" i="1"/>
  <c r="AL131" i="1"/>
  <c r="AK131" i="1"/>
  <c r="AH131" i="1"/>
  <c r="AD131" i="1"/>
  <c r="U131" i="1"/>
  <c r="S131" i="1"/>
  <c r="P131" i="1"/>
  <c r="D131" i="1"/>
  <c r="AL130" i="1"/>
  <c r="AK130" i="1"/>
  <c r="AH130" i="1"/>
  <c r="AD130" i="1"/>
  <c r="U130" i="1"/>
  <c r="S130" i="1"/>
  <c r="P130" i="1"/>
  <c r="D130" i="1"/>
  <c r="AL129" i="1"/>
  <c r="AK129" i="1"/>
  <c r="AH129" i="1"/>
  <c r="AD129" i="1"/>
  <c r="U129" i="1"/>
  <c r="S129" i="1"/>
  <c r="P129" i="1"/>
  <c r="D129" i="1"/>
  <c r="AL128" i="1"/>
  <c r="AK128" i="1"/>
  <c r="AH128" i="1"/>
  <c r="AD128" i="1"/>
  <c r="U128" i="1"/>
  <c r="S128" i="1"/>
  <c r="P128" i="1"/>
  <c r="D128" i="1"/>
  <c r="AL127" i="1"/>
  <c r="AK127" i="1"/>
  <c r="AH127" i="1"/>
  <c r="AD127" i="1"/>
  <c r="U127" i="1"/>
  <c r="S127" i="1"/>
  <c r="P127" i="1"/>
  <c r="D127" i="1"/>
  <c r="AL126" i="1"/>
  <c r="AK126" i="1"/>
  <c r="AH126" i="1"/>
  <c r="AD126" i="1"/>
  <c r="U126" i="1"/>
  <c r="S126" i="1"/>
  <c r="P126" i="1"/>
  <c r="D126" i="1"/>
  <c r="AL125" i="1"/>
  <c r="AK125" i="1"/>
  <c r="AH125" i="1"/>
  <c r="AD125" i="1"/>
  <c r="U125" i="1"/>
  <c r="S125" i="1"/>
  <c r="P125" i="1"/>
  <c r="D125" i="1"/>
  <c r="AL124" i="1"/>
  <c r="AK124" i="1"/>
  <c r="AH124" i="1"/>
  <c r="AD124" i="1"/>
  <c r="U124" i="1"/>
  <c r="S124" i="1"/>
  <c r="P124" i="1"/>
  <c r="D124" i="1"/>
  <c r="AL123" i="1"/>
  <c r="AK123" i="1"/>
  <c r="AH123" i="1"/>
  <c r="AD123" i="1"/>
  <c r="U123" i="1"/>
  <c r="S123" i="1"/>
  <c r="P123" i="1"/>
  <c r="D123" i="1"/>
  <c r="AL122" i="1"/>
  <c r="AK122" i="1"/>
  <c r="AH122" i="1"/>
  <c r="AD122" i="1"/>
  <c r="U122" i="1"/>
  <c r="S122" i="1"/>
  <c r="P122" i="1"/>
  <c r="I122" i="1"/>
  <c r="I128" i="1" s="1"/>
  <c r="I134" i="1" s="1"/>
  <c r="I140" i="1" s="1"/>
  <c r="D122" i="1"/>
  <c r="AL121" i="1"/>
  <c r="AK121" i="1"/>
  <c r="AH121" i="1"/>
  <c r="AD121" i="1"/>
  <c r="U121" i="1"/>
  <c r="S121" i="1"/>
  <c r="P121" i="1"/>
  <c r="D121" i="1"/>
  <c r="AL120" i="1"/>
  <c r="AK120" i="1"/>
  <c r="AH120" i="1"/>
  <c r="AD120" i="1"/>
  <c r="U120" i="1"/>
  <c r="S120" i="1"/>
  <c r="P120" i="1"/>
  <c r="D120" i="1"/>
  <c r="AL119" i="1"/>
  <c r="AK119" i="1"/>
  <c r="AH119" i="1"/>
  <c r="AD119" i="1"/>
  <c r="U119" i="1"/>
  <c r="S119" i="1"/>
  <c r="P119" i="1"/>
  <c r="D119" i="1"/>
  <c r="AL118" i="1"/>
  <c r="AK118" i="1"/>
  <c r="AH118" i="1"/>
  <c r="AD118" i="1"/>
  <c r="U118" i="1"/>
  <c r="S118" i="1"/>
  <c r="P118" i="1"/>
  <c r="I118" i="1"/>
  <c r="I124" i="1" s="1"/>
  <c r="I130" i="1" s="1"/>
  <c r="I136" i="1" s="1"/>
  <c r="I142" i="1" s="1"/>
  <c r="D118" i="1"/>
  <c r="AL117" i="1"/>
  <c r="AK117" i="1"/>
  <c r="AH117" i="1"/>
  <c r="AD117" i="1"/>
  <c r="U117" i="1"/>
  <c r="S117" i="1"/>
  <c r="P117" i="1"/>
  <c r="I117" i="1"/>
  <c r="I123" i="1" s="1"/>
  <c r="I129" i="1" s="1"/>
  <c r="I135" i="1" s="1"/>
  <c r="I141" i="1" s="1"/>
  <c r="D117" i="1"/>
  <c r="AL116" i="1"/>
  <c r="AK116" i="1"/>
  <c r="AH116" i="1"/>
  <c r="AD116" i="1"/>
  <c r="U116" i="1"/>
  <c r="S116" i="1"/>
  <c r="P116" i="1"/>
  <c r="I116" i="1"/>
  <c r="D116" i="1"/>
  <c r="AL115" i="1"/>
  <c r="AK115" i="1"/>
  <c r="AH115" i="1"/>
  <c r="AD115" i="1"/>
  <c r="U115" i="1"/>
  <c r="S115" i="1"/>
  <c r="P115" i="1"/>
  <c r="I115" i="1"/>
  <c r="I121" i="1" s="1"/>
  <c r="I127" i="1" s="1"/>
  <c r="I133" i="1" s="1"/>
  <c r="I139" i="1" s="1"/>
  <c r="D115" i="1"/>
  <c r="AL114" i="1"/>
  <c r="AK114" i="1"/>
  <c r="AH114" i="1"/>
  <c r="AD114" i="1"/>
  <c r="U114" i="1"/>
  <c r="S114" i="1"/>
  <c r="P114" i="1"/>
  <c r="I114" i="1"/>
  <c r="I120" i="1" s="1"/>
  <c r="I126" i="1" s="1"/>
  <c r="I132" i="1" s="1"/>
  <c r="I138" i="1" s="1"/>
  <c r="D114" i="1"/>
  <c r="AL113" i="1"/>
  <c r="AK113" i="1"/>
  <c r="AH113" i="1"/>
  <c r="AD113" i="1"/>
  <c r="U113" i="1"/>
  <c r="S113" i="1"/>
  <c r="P113" i="1"/>
  <c r="I113" i="1"/>
  <c r="I119" i="1" s="1"/>
  <c r="I125" i="1" s="1"/>
  <c r="I131" i="1" s="1"/>
  <c r="I137" i="1" s="1"/>
  <c r="D113" i="1"/>
  <c r="AL112" i="1"/>
  <c r="AK112" i="1"/>
  <c r="AH112" i="1"/>
  <c r="AD112" i="1"/>
  <c r="U112" i="1"/>
  <c r="S112" i="1"/>
  <c r="P112" i="1"/>
  <c r="D112" i="1"/>
  <c r="AL111" i="1"/>
  <c r="AK111" i="1"/>
  <c r="AH111" i="1"/>
  <c r="AD111" i="1"/>
  <c r="U111" i="1"/>
  <c r="S111" i="1"/>
  <c r="P111" i="1"/>
  <c r="D111" i="1"/>
  <c r="AL110" i="1"/>
  <c r="AK110" i="1"/>
  <c r="AH110" i="1"/>
  <c r="AD110" i="1"/>
  <c r="U110" i="1"/>
  <c r="S110" i="1"/>
  <c r="P110" i="1"/>
  <c r="D110" i="1"/>
  <c r="AL109" i="1"/>
  <c r="AK109" i="1"/>
  <c r="AH109" i="1"/>
  <c r="AD109" i="1"/>
  <c r="U109" i="1"/>
  <c r="S109" i="1"/>
  <c r="P109" i="1"/>
  <c r="D109" i="1"/>
  <c r="AL108" i="1"/>
  <c r="AK108" i="1"/>
  <c r="AH108" i="1"/>
  <c r="AD108" i="1"/>
  <c r="U108" i="1"/>
  <c r="S108" i="1"/>
  <c r="P108" i="1"/>
  <c r="D108" i="1"/>
  <c r="AL107" i="1"/>
  <c r="AK107" i="1"/>
  <c r="AH107" i="1"/>
  <c r="AD107" i="1"/>
  <c r="U107" i="1"/>
  <c r="S107" i="1"/>
  <c r="P107" i="1"/>
  <c r="D107" i="1"/>
  <c r="AL106" i="1"/>
  <c r="AK106" i="1"/>
  <c r="AH106" i="1"/>
  <c r="AD106" i="1"/>
  <c r="AA106" i="1"/>
  <c r="X106" i="1"/>
  <c r="U106" i="1"/>
  <c r="S106" i="1"/>
  <c r="P106" i="1"/>
  <c r="I106" i="1"/>
  <c r="D106" i="1"/>
  <c r="AL105" i="1"/>
  <c r="AK105" i="1"/>
  <c r="AH105" i="1"/>
  <c r="AD105" i="1"/>
  <c r="AA105" i="1"/>
  <c r="W105" i="1"/>
  <c r="U105" i="1"/>
  <c r="S105" i="1"/>
  <c r="P105" i="1"/>
  <c r="D105" i="1"/>
  <c r="AL104" i="1"/>
  <c r="AK104" i="1"/>
  <c r="AH104" i="1"/>
  <c r="AD104" i="1"/>
  <c r="AA104" i="1"/>
  <c r="Z104" i="1"/>
  <c r="U104" i="1"/>
  <c r="S104" i="1"/>
  <c r="P104" i="1"/>
  <c r="D104" i="1"/>
  <c r="AL103" i="1"/>
  <c r="AK103" i="1"/>
  <c r="AH103" i="1"/>
  <c r="AD103" i="1"/>
  <c r="AA103" i="1"/>
  <c r="U103" i="1"/>
  <c r="T103" i="1" s="1"/>
  <c r="S103" i="1"/>
  <c r="P103" i="1"/>
  <c r="I103" i="1"/>
  <c r="D103" i="1"/>
  <c r="AL102" i="1"/>
  <c r="AK102" i="1"/>
  <c r="AH102" i="1"/>
  <c r="AD102" i="1"/>
  <c r="AA102" i="1"/>
  <c r="W102" i="1"/>
  <c r="U102" i="1"/>
  <c r="S102" i="1"/>
  <c r="P102" i="1"/>
  <c r="D102" i="1"/>
  <c r="AL101" i="1"/>
  <c r="AK101" i="1"/>
  <c r="AH101" i="1"/>
  <c r="AD101" i="1"/>
  <c r="AA101" i="1"/>
  <c r="Z101" i="1"/>
  <c r="Z106" i="1" s="1"/>
  <c r="X101" i="1"/>
  <c r="W101" i="1"/>
  <c r="W106" i="1" s="1"/>
  <c r="U101" i="1"/>
  <c r="S101" i="1"/>
  <c r="P101" i="1"/>
  <c r="I101" i="1"/>
  <c r="D101" i="1"/>
  <c r="AL100" i="1"/>
  <c r="AK100" i="1"/>
  <c r="AH100" i="1"/>
  <c r="AD100" i="1"/>
  <c r="AA100" i="1"/>
  <c r="Z100" i="1"/>
  <c r="Z105" i="1" s="1"/>
  <c r="W100" i="1"/>
  <c r="U100" i="1"/>
  <c r="T100" i="1"/>
  <c r="S100" i="1"/>
  <c r="P100" i="1"/>
  <c r="I100" i="1"/>
  <c r="I105" i="1" s="1"/>
  <c r="D100" i="1"/>
  <c r="AL99" i="1"/>
  <c r="AK99" i="1"/>
  <c r="AH99" i="1"/>
  <c r="AD99" i="1"/>
  <c r="AA99" i="1"/>
  <c r="Z99" i="1"/>
  <c r="W99" i="1"/>
  <c r="W104" i="1" s="1"/>
  <c r="U99" i="1"/>
  <c r="T99" i="1" s="1"/>
  <c r="S99" i="1"/>
  <c r="P99" i="1"/>
  <c r="I99" i="1"/>
  <c r="I104" i="1" s="1"/>
  <c r="D99" i="1"/>
  <c r="AL98" i="1"/>
  <c r="AK98" i="1"/>
  <c r="AH98" i="1"/>
  <c r="AD98" i="1"/>
  <c r="AA98" i="1"/>
  <c r="Z98" i="1"/>
  <c r="Z103" i="1" s="1"/>
  <c r="W98" i="1"/>
  <c r="W103" i="1" s="1"/>
  <c r="U98" i="1"/>
  <c r="T98" i="1" s="1"/>
  <c r="S98" i="1"/>
  <c r="P98" i="1"/>
  <c r="I98" i="1"/>
  <c r="D98" i="1"/>
  <c r="AL97" i="1"/>
  <c r="AK97" i="1"/>
  <c r="AH97" i="1"/>
  <c r="AD97" i="1"/>
  <c r="AA97" i="1"/>
  <c r="Z97" i="1"/>
  <c r="Z102" i="1" s="1"/>
  <c r="W97" i="1"/>
  <c r="U97" i="1"/>
  <c r="T97" i="1" s="1"/>
  <c r="S97" i="1"/>
  <c r="P97" i="1"/>
  <c r="I97" i="1"/>
  <c r="I102" i="1" s="1"/>
  <c r="D97" i="1"/>
  <c r="AL96" i="1"/>
  <c r="AK96" i="1"/>
  <c r="AH96" i="1"/>
  <c r="AD96" i="1"/>
  <c r="AA96" i="1"/>
  <c r="U96" i="1"/>
  <c r="S96" i="1"/>
  <c r="P96" i="1"/>
  <c r="D96" i="1"/>
  <c r="AL95" i="1"/>
  <c r="AK95" i="1"/>
  <c r="AH95" i="1"/>
  <c r="AD95" i="1"/>
  <c r="AA95" i="1"/>
  <c r="U95" i="1"/>
  <c r="T95" i="1" s="1"/>
  <c r="S95" i="1"/>
  <c r="P95" i="1"/>
  <c r="D95" i="1"/>
  <c r="AL94" i="1"/>
  <c r="AK94" i="1"/>
  <c r="AH94" i="1"/>
  <c r="AD94" i="1"/>
  <c r="AA94" i="1"/>
  <c r="U94" i="1"/>
  <c r="T94" i="1" s="1"/>
  <c r="S94" i="1"/>
  <c r="P94" i="1"/>
  <c r="D94" i="1"/>
  <c r="AL93" i="1"/>
  <c r="AK93" i="1"/>
  <c r="AH93" i="1"/>
  <c r="AD93" i="1"/>
  <c r="AA93" i="1"/>
  <c r="U93" i="1"/>
  <c r="T93" i="1" s="1"/>
  <c r="S93" i="1"/>
  <c r="P93" i="1"/>
  <c r="D93" i="1"/>
  <c r="AL92" i="1"/>
  <c r="AK92" i="1"/>
  <c r="AH92" i="1"/>
  <c r="AD92" i="1"/>
  <c r="AA92" i="1"/>
  <c r="U92" i="1"/>
  <c r="T92" i="1" s="1"/>
  <c r="S92" i="1"/>
  <c r="P92" i="1"/>
  <c r="D92" i="1"/>
  <c r="AL91" i="1"/>
  <c r="AK91" i="1"/>
  <c r="AH91" i="1"/>
  <c r="AD91" i="1"/>
  <c r="AA91" i="1"/>
  <c r="X91" i="1"/>
  <c r="S91" i="1"/>
  <c r="P91" i="1"/>
  <c r="D91" i="1"/>
  <c r="AL90" i="1"/>
  <c r="AK90" i="1"/>
  <c r="AH90" i="1"/>
  <c r="AD90" i="1"/>
  <c r="AA90" i="1"/>
  <c r="X90" i="1"/>
  <c r="S90" i="1"/>
  <c r="P90" i="1"/>
  <c r="D90" i="1"/>
  <c r="AL89" i="1"/>
  <c r="AK89" i="1"/>
  <c r="AH89" i="1"/>
  <c r="AD89" i="1"/>
  <c r="AA89" i="1"/>
  <c r="U89" i="1"/>
  <c r="S89" i="1"/>
  <c r="P89" i="1"/>
  <c r="D89" i="1"/>
  <c r="AL88" i="1"/>
  <c r="AK88" i="1"/>
  <c r="AH88" i="1"/>
  <c r="AD88" i="1"/>
  <c r="AA88" i="1"/>
  <c r="X88" i="1"/>
  <c r="U88" i="1"/>
  <c r="S88" i="1"/>
  <c r="P88" i="1"/>
  <c r="D88" i="1"/>
  <c r="AL87" i="1"/>
  <c r="AK87" i="1"/>
  <c r="AH87" i="1"/>
  <c r="AD87" i="1"/>
  <c r="AA87" i="1"/>
  <c r="U87" i="1"/>
  <c r="S87" i="1"/>
  <c r="P87" i="1"/>
  <c r="D87" i="1"/>
  <c r="AL86" i="1"/>
  <c r="AK86" i="1"/>
  <c r="AH86" i="1"/>
  <c r="AD86" i="1"/>
  <c r="AA86" i="1"/>
  <c r="U86" i="1"/>
  <c r="S86" i="1"/>
  <c r="P86" i="1"/>
  <c r="D86" i="1"/>
  <c r="AL85" i="1"/>
  <c r="AK85" i="1"/>
  <c r="AH85" i="1"/>
  <c r="AD85" i="1"/>
  <c r="AA85" i="1"/>
  <c r="X85" i="1"/>
  <c r="S85" i="1"/>
  <c r="P85" i="1"/>
  <c r="D85" i="1"/>
  <c r="AL84" i="1"/>
  <c r="AK84" i="1"/>
  <c r="AH84" i="1"/>
  <c r="AD84" i="1"/>
  <c r="AA84" i="1"/>
  <c r="X84" i="1"/>
  <c r="U84" i="1"/>
  <c r="S84" i="1"/>
  <c r="P84" i="1"/>
  <c r="D84" i="1"/>
  <c r="AL83" i="1"/>
  <c r="AK83" i="1"/>
  <c r="AH83" i="1"/>
  <c r="AD83" i="1"/>
  <c r="AA83" i="1"/>
  <c r="U83" i="1"/>
  <c r="S83" i="1"/>
  <c r="P83" i="1"/>
  <c r="D83" i="1"/>
  <c r="AL82" i="1"/>
  <c r="AK82" i="1"/>
  <c r="AH82" i="1"/>
  <c r="AD82" i="1"/>
  <c r="AA82" i="1"/>
  <c r="X82" i="1"/>
  <c r="W82" i="1"/>
  <c r="U82" i="1"/>
  <c r="S82" i="1"/>
  <c r="P82" i="1"/>
  <c r="D82" i="1"/>
  <c r="AL81" i="1"/>
  <c r="AK81" i="1"/>
  <c r="AH81" i="1"/>
  <c r="AD81" i="1"/>
  <c r="AA81" i="1"/>
  <c r="U81" i="1"/>
  <c r="S81" i="1"/>
  <c r="P81" i="1"/>
  <c r="D81" i="1"/>
  <c r="AL80" i="1"/>
  <c r="AK80" i="1"/>
  <c r="AH80" i="1"/>
  <c r="AD80" i="1"/>
  <c r="AA80" i="1"/>
  <c r="W80" i="1"/>
  <c r="U80" i="1"/>
  <c r="S80" i="1"/>
  <c r="P80" i="1"/>
  <c r="D80" i="1"/>
  <c r="AL79" i="1"/>
  <c r="AK79" i="1"/>
  <c r="AH79" i="1"/>
  <c r="AD79" i="1"/>
  <c r="AA79" i="1"/>
  <c r="S79" i="1"/>
  <c r="P79" i="1"/>
  <c r="D79" i="1"/>
  <c r="AL78" i="1"/>
  <c r="AK78" i="1"/>
  <c r="AH78" i="1"/>
  <c r="AD78" i="1"/>
  <c r="AA78" i="1"/>
  <c r="S78" i="1"/>
  <c r="P78" i="1"/>
  <c r="D78" i="1"/>
  <c r="AL77" i="1"/>
  <c r="AK77" i="1"/>
  <c r="AH77" i="1"/>
  <c r="AD77" i="1"/>
  <c r="AA77" i="1"/>
  <c r="U77" i="1"/>
  <c r="S77" i="1"/>
  <c r="P77" i="1"/>
  <c r="D77" i="1"/>
  <c r="AL76" i="1"/>
  <c r="AK76" i="1"/>
  <c r="AH76" i="1"/>
  <c r="AD76" i="1"/>
  <c r="AA76" i="1"/>
  <c r="X76" i="1"/>
  <c r="U76" i="1"/>
  <c r="S76" i="1"/>
  <c r="P76" i="1"/>
  <c r="D76" i="1"/>
  <c r="AL75" i="1"/>
  <c r="AK75" i="1"/>
  <c r="AH75" i="1"/>
  <c r="AD75" i="1"/>
  <c r="AA75" i="1"/>
  <c r="U75" i="1"/>
  <c r="S75" i="1"/>
  <c r="P75" i="1"/>
  <c r="D75" i="1"/>
  <c r="AL74" i="1"/>
  <c r="AK74" i="1"/>
  <c r="AH74" i="1"/>
  <c r="AD74" i="1"/>
  <c r="AA74" i="1"/>
  <c r="U74" i="1"/>
  <c r="S74" i="1"/>
  <c r="P74" i="1"/>
  <c r="D74" i="1"/>
  <c r="AL73" i="1"/>
  <c r="AK73" i="1"/>
  <c r="AH73" i="1"/>
  <c r="AD73" i="1"/>
  <c r="AA73" i="1"/>
  <c r="W73" i="1"/>
  <c r="W79" i="1" s="1"/>
  <c r="W85" i="1" s="1"/>
  <c r="W91" i="1" s="1"/>
  <c r="X73" i="1"/>
  <c r="U73" i="1"/>
  <c r="S73" i="1"/>
  <c r="P73" i="1"/>
  <c r="D73" i="1"/>
  <c r="AL72" i="1"/>
  <c r="AK72" i="1"/>
  <c r="AH72" i="1"/>
  <c r="AD72" i="1"/>
  <c r="AA72" i="1"/>
  <c r="W72" i="1"/>
  <c r="W78" i="1" s="1"/>
  <c r="W84" i="1" s="1"/>
  <c r="W90" i="1" s="1"/>
  <c r="X72" i="1"/>
  <c r="U72" i="1"/>
  <c r="S72" i="1"/>
  <c r="P72" i="1"/>
  <c r="D72" i="1"/>
  <c r="AL71" i="1"/>
  <c r="AK71" i="1"/>
  <c r="AH71" i="1"/>
  <c r="AD71" i="1"/>
  <c r="AA71" i="1"/>
  <c r="U71" i="1"/>
  <c r="S71" i="1"/>
  <c r="P71" i="1"/>
  <c r="D71" i="1"/>
  <c r="AL70" i="1"/>
  <c r="AK70" i="1"/>
  <c r="AH70" i="1"/>
  <c r="AD70" i="1"/>
  <c r="AA70" i="1"/>
  <c r="U70" i="1"/>
  <c r="S70" i="1"/>
  <c r="P70" i="1"/>
  <c r="I70" i="1"/>
  <c r="I76" i="1" s="1"/>
  <c r="I82" i="1" s="1"/>
  <c r="I88" i="1" s="1"/>
  <c r="D70" i="1"/>
  <c r="AL69" i="1"/>
  <c r="AK69" i="1"/>
  <c r="AH69" i="1"/>
  <c r="AD69" i="1"/>
  <c r="AA69" i="1"/>
  <c r="W69" i="1"/>
  <c r="U69" i="1"/>
  <c r="S69" i="1"/>
  <c r="P69" i="1"/>
  <c r="D69" i="1"/>
  <c r="AL68" i="1"/>
  <c r="AK68" i="1"/>
  <c r="AH68" i="1"/>
  <c r="AD68" i="1"/>
  <c r="AA68" i="1"/>
  <c r="Z68" i="1"/>
  <c r="Z74" i="1" s="1"/>
  <c r="Z80" i="1" s="1"/>
  <c r="Z86" i="1" s="1"/>
  <c r="U68" i="1"/>
  <c r="T68" i="1"/>
  <c r="S68" i="1"/>
  <c r="P68" i="1"/>
  <c r="I68" i="1"/>
  <c r="I74" i="1" s="1"/>
  <c r="I80" i="1" s="1"/>
  <c r="I86" i="1" s="1"/>
  <c r="D68" i="1"/>
  <c r="AL67" i="1"/>
  <c r="AK67" i="1"/>
  <c r="AH67" i="1"/>
  <c r="AD67" i="1"/>
  <c r="AA67" i="1"/>
  <c r="Z67" i="1"/>
  <c r="Z73" i="1" s="1"/>
  <c r="Z79" i="1" s="1"/>
  <c r="Z85" i="1" s="1"/>
  <c r="Z91" i="1" s="1"/>
  <c r="W67" i="1"/>
  <c r="X67" i="1"/>
  <c r="S67" i="1"/>
  <c r="P67" i="1"/>
  <c r="I67" i="1"/>
  <c r="I73" i="1" s="1"/>
  <c r="I79" i="1" s="1"/>
  <c r="I85" i="1" s="1"/>
  <c r="I91" i="1" s="1"/>
  <c r="D67" i="1"/>
  <c r="AL66" i="1"/>
  <c r="AK66" i="1"/>
  <c r="AH66" i="1"/>
  <c r="AD66" i="1"/>
  <c r="AA66" i="1"/>
  <c r="Z66" i="1"/>
  <c r="Z72" i="1" s="1"/>
  <c r="Z78" i="1" s="1"/>
  <c r="Z84" i="1" s="1"/>
  <c r="Z90" i="1" s="1"/>
  <c r="W66" i="1"/>
  <c r="X66" i="1"/>
  <c r="S66" i="1"/>
  <c r="P66" i="1"/>
  <c r="I66" i="1"/>
  <c r="I72" i="1" s="1"/>
  <c r="I78" i="1" s="1"/>
  <c r="I84" i="1" s="1"/>
  <c r="I90" i="1" s="1"/>
  <c r="D66" i="1"/>
  <c r="AL65" i="1"/>
  <c r="AK65" i="1"/>
  <c r="AH65" i="1"/>
  <c r="AD65" i="1"/>
  <c r="AA65" i="1"/>
  <c r="Z65" i="1"/>
  <c r="Z71" i="1" s="1"/>
  <c r="Z77" i="1" s="1"/>
  <c r="Z83" i="1" s="1"/>
  <c r="Z89" i="1" s="1"/>
  <c r="W65" i="1"/>
  <c r="U65" i="1"/>
  <c r="S65" i="1"/>
  <c r="P65" i="1"/>
  <c r="I65" i="1"/>
  <c r="I71" i="1" s="1"/>
  <c r="I77" i="1" s="1"/>
  <c r="I83" i="1" s="1"/>
  <c r="I89" i="1" s="1"/>
  <c r="D65" i="1"/>
  <c r="AL64" i="1"/>
  <c r="AK64" i="1"/>
  <c r="AH64" i="1"/>
  <c r="AD64" i="1"/>
  <c r="AA64" i="1"/>
  <c r="Z64" i="1"/>
  <c r="Z70" i="1" s="1"/>
  <c r="Z76" i="1" s="1"/>
  <c r="Z82" i="1" s="1"/>
  <c r="Z88" i="1" s="1"/>
  <c r="X64" i="1"/>
  <c r="W64" i="1"/>
  <c r="W70" i="1" s="1"/>
  <c r="W76" i="1" s="1"/>
  <c r="U64" i="1"/>
  <c r="S64" i="1"/>
  <c r="P64" i="1"/>
  <c r="I64" i="1"/>
  <c r="D64" i="1"/>
  <c r="AL63" i="1"/>
  <c r="AK63" i="1"/>
  <c r="AH63" i="1"/>
  <c r="AD63" i="1"/>
  <c r="AA63" i="1"/>
  <c r="Z63" i="1"/>
  <c r="Z69" i="1" s="1"/>
  <c r="Z75" i="1" s="1"/>
  <c r="Z81" i="1" s="1"/>
  <c r="Z87" i="1" s="1"/>
  <c r="W63" i="1"/>
  <c r="U63" i="1"/>
  <c r="S63" i="1"/>
  <c r="P63" i="1"/>
  <c r="I63" i="1"/>
  <c r="I69" i="1" s="1"/>
  <c r="I75" i="1" s="1"/>
  <c r="I81" i="1" s="1"/>
  <c r="I87" i="1" s="1"/>
  <c r="D63" i="1"/>
  <c r="AL62" i="1"/>
  <c r="AK62" i="1"/>
  <c r="AH62" i="1"/>
  <c r="AD62" i="1"/>
  <c r="AA62" i="1"/>
  <c r="Z62" i="1"/>
  <c r="W62" i="1"/>
  <c r="W68" i="1" s="1"/>
  <c r="W74" i="1" s="1"/>
  <c r="U62" i="1"/>
  <c r="T62" i="1" s="1"/>
  <c r="S62" i="1"/>
  <c r="P62" i="1"/>
  <c r="I62" i="1"/>
  <c r="D62" i="1"/>
  <c r="AL61" i="1"/>
  <c r="AK61" i="1"/>
  <c r="AH61" i="1"/>
  <c r="AD61" i="1"/>
  <c r="AA61" i="1"/>
  <c r="X61" i="1"/>
  <c r="S61" i="1"/>
  <c r="P61" i="1"/>
  <c r="D61" i="1"/>
  <c r="AL60" i="1"/>
  <c r="AK60" i="1"/>
  <c r="AH60" i="1"/>
  <c r="AD60" i="1"/>
  <c r="AA60" i="1"/>
  <c r="U60" i="1"/>
  <c r="S60" i="1"/>
  <c r="P60" i="1"/>
  <c r="D60" i="1"/>
  <c r="AL59" i="1"/>
  <c r="AK59" i="1"/>
  <c r="AH59" i="1"/>
  <c r="AD59" i="1"/>
  <c r="AA59" i="1"/>
  <c r="U59" i="1"/>
  <c r="S59" i="1"/>
  <c r="P59" i="1"/>
  <c r="D59" i="1"/>
  <c r="AL58" i="1"/>
  <c r="AK58" i="1"/>
  <c r="AH58" i="1"/>
  <c r="AD58" i="1"/>
  <c r="AA58" i="1"/>
  <c r="X58" i="1"/>
  <c r="U58" i="1"/>
  <c r="S58" i="1"/>
  <c r="P58" i="1"/>
  <c r="D58" i="1"/>
  <c r="AL57" i="1"/>
  <c r="AK57" i="1"/>
  <c r="AH57" i="1"/>
  <c r="AD57" i="1"/>
  <c r="AA57" i="1"/>
  <c r="T57" i="1"/>
  <c r="U57" i="1"/>
  <c r="S57" i="1"/>
  <c r="P57" i="1"/>
  <c r="D57" i="1"/>
  <c r="AL56" i="1"/>
  <c r="AK56" i="1"/>
  <c r="AH56" i="1"/>
  <c r="AD56" i="1"/>
  <c r="AA56" i="1"/>
  <c r="U56" i="1"/>
  <c r="T56" i="1" s="1"/>
  <c r="S56" i="1"/>
  <c r="P56" i="1"/>
  <c r="D56" i="1"/>
  <c r="AL55" i="1"/>
  <c r="AK55" i="1"/>
  <c r="AH55" i="1"/>
  <c r="AD55" i="1"/>
  <c r="AA55" i="1"/>
  <c r="X55" i="1"/>
  <c r="U55" i="1"/>
  <c r="S55" i="1"/>
  <c r="P55" i="1"/>
  <c r="D55" i="1"/>
  <c r="AL54" i="1"/>
  <c r="AK54" i="1"/>
  <c r="AH54" i="1"/>
  <c r="AD54" i="1"/>
  <c r="AA54" i="1"/>
  <c r="Z54" i="1"/>
  <c r="U54" i="1"/>
  <c r="S54" i="1"/>
  <c r="P54" i="1"/>
  <c r="I54" i="1"/>
  <c r="D54" i="1"/>
  <c r="AL53" i="1"/>
  <c r="AK53" i="1"/>
  <c r="AH53" i="1"/>
  <c r="AD53" i="1"/>
  <c r="AA53" i="1"/>
  <c r="W53" i="1"/>
  <c r="U53" i="1"/>
  <c r="S53" i="1"/>
  <c r="P53" i="1"/>
  <c r="D53" i="1"/>
  <c r="AL52" i="1"/>
  <c r="AK52" i="1"/>
  <c r="AH52" i="1"/>
  <c r="AD52" i="1"/>
  <c r="AA52" i="1"/>
  <c r="U52" i="1"/>
  <c r="S52" i="1"/>
  <c r="P52" i="1"/>
  <c r="D52" i="1"/>
  <c r="AL51" i="1"/>
  <c r="AK51" i="1"/>
  <c r="AH51" i="1"/>
  <c r="AD51" i="1"/>
  <c r="AA51" i="1"/>
  <c r="Z51" i="1"/>
  <c r="U51" i="1"/>
  <c r="S51" i="1"/>
  <c r="P51" i="1"/>
  <c r="D51" i="1"/>
  <c r="AL50" i="1"/>
  <c r="AK50" i="1"/>
  <c r="AH50" i="1"/>
  <c r="AD50" i="1"/>
  <c r="AA50" i="1"/>
  <c r="Z50" i="1"/>
  <c r="Z55" i="1" s="1"/>
  <c r="W50" i="1"/>
  <c r="W55" i="1" s="1"/>
  <c r="U50" i="1"/>
  <c r="S50" i="1"/>
  <c r="P50" i="1"/>
  <c r="I50" i="1"/>
  <c r="I55" i="1" s="1"/>
  <c r="D50" i="1"/>
  <c r="AL49" i="1"/>
  <c r="AK49" i="1"/>
  <c r="AH49" i="1"/>
  <c r="AD49" i="1"/>
  <c r="AA49" i="1"/>
  <c r="Z49" i="1"/>
  <c r="W49" i="1"/>
  <c r="W54" i="1" s="1"/>
  <c r="T54" i="1" s="1"/>
  <c r="U49" i="1"/>
  <c r="S49" i="1"/>
  <c r="P49" i="1"/>
  <c r="I49" i="1"/>
  <c r="D49" i="1"/>
  <c r="AL48" i="1"/>
  <c r="AK48" i="1"/>
  <c r="AH48" i="1"/>
  <c r="AD48" i="1"/>
  <c r="AA48" i="1"/>
  <c r="Z48" i="1"/>
  <c r="Z53" i="1" s="1"/>
  <c r="W48" i="1"/>
  <c r="U48" i="1"/>
  <c r="T48" i="1" s="1"/>
  <c r="S48" i="1"/>
  <c r="P48" i="1"/>
  <c r="I48" i="1"/>
  <c r="I53" i="1" s="1"/>
  <c r="D48" i="1"/>
  <c r="AL47" i="1"/>
  <c r="AK47" i="1"/>
  <c r="AH47" i="1"/>
  <c r="AD47" i="1"/>
  <c r="AA47" i="1"/>
  <c r="Z47" i="1"/>
  <c r="Z52" i="1" s="1"/>
  <c r="W47" i="1"/>
  <c r="W52" i="1" s="1"/>
  <c r="U47" i="1"/>
  <c r="T47" i="1" s="1"/>
  <c r="S47" i="1"/>
  <c r="P47" i="1"/>
  <c r="I47" i="1"/>
  <c r="I52" i="1" s="1"/>
  <c r="D47" i="1"/>
  <c r="AL46" i="1"/>
  <c r="AK46" i="1"/>
  <c r="AH46" i="1"/>
  <c r="AD46" i="1"/>
  <c r="AA46" i="1"/>
  <c r="Z46" i="1"/>
  <c r="W46" i="1"/>
  <c r="W51" i="1" s="1"/>
  <c r="U46" i="1"/>
  <c r="T46" i="1" s="1"/>
  <c r="S46" i="1"/>
  <c r="P46" i="1"/>
  <c r="I46" i="1"/>
  <c r="I51" i="1" s="1"/>
  <c r="D46" i="1"/>
  <c r="AL45" i="1"/>
  <c r="AK45" i="1"/>
  <c r="AH45" i="1"/>
  <c r="AD45" i="1"/>
  <c r="AA45" i="1"/>
  <c r="U45" i="1"/>
  <c r="S45" i="1"/>
  <c r="P45" i="1"/>
  <c r="D45" i="1"/>
  <c r="AL44" i="1"/>
  <c r="AK44" i="1"/>
  <c r="AH44" i="1"/>
  <c r="AD44" i="1"/>
  <c r="AA44" i="1"/>
  <c r="U44" i="1"/>
  <c r="T44" i="1" s="1"/>
  <c r="S44" i="1"/>
  <c r="P44" i="1"/>
  <c r="D44" i="1"/>
  <c r="AL43" i="1"/>
  <c r="AK43" i="1"/>
  <c r="AH43" i="1"/>
  <c r="AD43" i="1"/>
  <c r="AA43" i="1"/>
  <c r="U43" i="1"/>
  <c r="T43" i="1" s="1"/>
  <c r="S43" i="1"/>
  <c r="P43" i="1"/>
  <c r="D43" i="1"/>
  <c r="AL42" i="1"/>
  <c r="AK42" i="1"/>
  <c r="AH42" i="1"/>
  <c r="AD42" i="1"/>
  <c r="AA42" i="1"/>
  <c r="U42" i="1"/>
  <c r="T42" i="1" s="1"/>
  <c r="S42" i="1"/>
  <c r="P42" i="1"/>
  <c r="D42" i="1"/>
  <c r="AL41" i="1"/>
  <c r="AK41" i="1"/>
  <c r="AH41" i="1"/>
  <c r="AD41" i="1"/>
  <c r="AA41" i="1"/>
  <c r="U41" i="1"/>
  <c r="T41" i="1" s="1"/>
  <c r="S41" i="1"/>
  <c r="P41" i="1"/>
  <c r="D41" i="1"/>
  <c r="AL40" i="1"/>
  <c r="AK40" i="1"/>
  <c r="AH40" i="1"/>
  <c r="AD40" i="1"/>
  <c r="AA40" i="1"/>
  <c r="X40" i="1"/>
  <c r="S40" i="1"/>
  <c r="P40" i="1"/>
  <c r="D40" i="1"/>
  <c r="AL39" i="1"/>
  <c r="AK39" i="1"/>
  <c r="AH39" i="1"/>
  <c r="AD39" i="1"/>
  <c r="AA39" i="1"/>
  <c r="X39" i="1"/>
  <c r="S39" i="1"/>
  <c r="P39" i="1"/>
  <c r="D39" i="1"/>
  <c r="AL38" i="1"/>
  <c r="AK38" i="1"/>
  <c r="AH38" i="1"/>
  <c r="AD38" i="1"/>
  <c r="AA38" i="1"/>
  <c r="U38" i="1"/>
  <c r="S38" i="1"/>
  <c r="P38" i="1"/>
  <c r="D38" i="1"/>
  <c r="AL37" i="1"/>
  <c r="AK37" i="1"/>
  <c r="AH37" i="1"/>
  <c r="AD37" i="1"/>
  <c r="AA37" i="1"/>
  <c r="X37" i="1"/>
  <c r="U37" i="1"/>
  <c r="S37" i="1"/>
  <c r="P37" i="1"/>
  <c r="D37" i="1"/>
  <c r="AL36" i="1"/>
  <c r="AK36" i="1"/>
  <c r="AH36" i="1"/>
  <c r="AD36" i="1"/>
  <c r="AA36" i="1"/>
  <c r="U36" i="1"/>
  <c r="S36" i="1"/>
  <c r="P36" i="1"/>
  <c r="D36" i="1"/>
  <c r="AL35" i="1"/>
  <c r="AK35" i="1"/>
  <c r="AH35" i="1"/>
  <c r="AD35" i="1"/>
  <c r="AA35" i="1"/>
  <c r="U35" i="1"/>
  <c r="S35" i="1"/>
  <c r="P35" i="1"/>
  <c r="D35" i="1"/>
  <c r="AL34" i="1"/>
  <c r="AK34" i="1"/>
  <c r="AI34" i="1"/>
  <c r="AH34" i="1"/>
  <c r="AD34" i="1"/>
  <c r="AA34" i="1"/>
  <c r="X34" i="1"/>
  <c r="S34" i="1"/>
  <c r="P34" i="1"/>
  <c r="D34" i="1"/>
  <c r="AL33" i="1"/>
  <c r="AK33" i="1"/>
  <c r="AI33" i="1"/>
  <c r="AH33" i="1"/>
  <c r="AD33" i="1"/>
  <c r="AA33" i="1"/>
  <c r="X33" i="1"/>
  <c r="U33" i="1"/>
  <c r="S33" i="1"/>
  <c r="P33" i="1"/>
  <c r="D33" i="1"/>
  <c r="AL32" i="1"/>
  <c r="AK32" i="1"/>
  <c r="AI32" i="1"/>
  <c r="AH32" i="1"/>
  <c r="AD32" i="1"/>
  <c r="AA32" i="1"/>
  <c r="U32" i="1"/>
  <c r="S32" i="1"/>
  <c r="P32" i="1"/>
  <c r="D32" i="1"/>
  <c r="AL31" i="1"/>
  <c r="AK31" i="1"/>
  <c r="AI31" i="1"/>
  <c r="AH31" i="1"/>
  <c r="AD31" i="1"/>
  <c r="AA31" i="1"/>
  <c r="X31" i="1"/>
  <c r="U31" i="1"/>
  <c r="S31" i="1"/>
  <c r="P31" i="1"/>
  <c r="D31" i="1"/>
  <c r="AL30" i="1"/>
  <c r="AK30" i="1"/>
  <c r="AI30" i="1"/>
  <c r="AH30" i="1"/>
  <c r="AD30" i="1"/>
  <c r="AA30" i="1"/>
  <c r="U30" i="1"/>
  <c r="S30" i="1"/>
  <c r="P30" i="1"/>
  <c r="D30" i="1"/>
  <c r="AL29" i="1"/>
  <c r="AK29" i="1"/>
  <c r="AI29" i="1"/>
  <c r="AH29" i="1"/>
  <c r="AD29" i="1"/>
  <c r="AA29" i="1"/>
  <c r="U29" i="1"/>
  <c r="S29" i="1"/>
  <c r="P29" i="1"/>
  <c r="D29" i="1"/>
  <c r="AL28" i="1"/>
  <c r="AK28" i="1"/>
  <c r="AI28" i="1"/>
  <c r="AH28" i="1"/>
  <c r="AD28" i="1"/>
  <c r="AA28" i="1"/>
  <c r="X28" i="1"/>
  <c r="U28" i="1"/>
  <c r="S28" i="1"/>
  <c r="P28" i="1"/>
  <c r="D28" i="1"/>
  <c r="AL27" i="1"/>
  <c r="AK27" i="1"/>
  <c r="AI27" i="1"/>
  <c r="AH27" i="1"/>
  <c r="AD27" i="1"/>
  <c r="AA27" i="1"/>
  <c r="X27" i="1"/>
  <c r="S27" i="1"/>
  <c r="P27" i="1"/>
  <c r="D27" i="1"/>
  <c r="AL26" i="1"/>
  <c r="AK26" i="1"/>
  <c r="AI26" i="1"/>
  <c r="AH26" i="1"/>
  <c r="AD26" i="1"/>
  <c r="AA26" i="1"/>
  <c r="U26" i="1"/>
  <c r="S26" i="1"/>
  <c r="P26" i="1"/>
  <c r="D26" i="1"/>
  <c r="AL25" i="1"/>
  <c r="AK25" i="1"/>
  <c r="AI25" i="1"/>
  <c r="AH25" i="1"/>
  <c r="AD25" i="1"/>
  <c r="AA25" i="1"/>
  <c r="X25" i="1"/>
  <c r="U25" i="1"/>
  <c r="S25" i="1"/>
  <c r="P25" i="1"/>
  <c r="D25" i="1"/>
  <c r="AL24" i="1"/>
  <c r="AK24" i="1"/>
  <c r="AI24" i="1"/>
  <c r="AH24" i="1"/>
  <c r="AD24" i="1"/>
  <c r="AA24" i="1"/>
  <c r="U24" i="1"/>
  <c r="S24" i="1"/>
  <c r="P24" i="1"/>
  <c r="D24" i="1"/>
  <c r="AL23" i="1"/>
  <c r="AK23" i="1"/>
  <c r="AI23" i="1"/>
  <c r="AH23" i="1"/>
  <c r="AD23" i="1"/>
  <c r="Z23" i="1"/>
  <c r="Z29" i="1" s="1"/>
  <c r="Z35" i="1" s="1"/>
  <c r="U23" i="1"/>
  <c r="S23" i="1"/>
  <c r="P23" i="1"/>
  <c r="D23" i="1"/>
  <c r="AL22" i="1"/>
  <c r="AK22" i="1"/>
  <c r="AI22" i="1"/>
  <c r="AH22" i="1"/>
  <c r="AD22" i="1"/>
  <c r="AA22" i="1"/>
  <c r="Z22" i="1"/>
  <c r="Z28" i="1" s="1"/>
  <c r="Z34" i="1" s="1"/>
  <c r="Z40" i="1" s="1"/>
  <c r="X22" i="1"/>
  <c r="U22" i="1"/>
  <c r="S22" i="1"/>
  <c r="P22" i="1"/>
  <c r="D22" i="1"/>
  <c r="AL21" i="1"/>
  <c r="AK21" i="1"/>
  <c r="AI21" i="1"/>
  <c r="AH21" i="1"/>
  <c r="AD21" i="1"/>
  <c r="AA21" i="1"/>
  <c r="Z21" i="1"/>
  <c r="Z27" i="1" s="1"/>
  <c r="Z33" i="1" s="1"/>
  <c r="Z39" i="1" s="1"/>
  <c r="W21" i="1"/>
  <c r="W27" i="1" s="1"/>
  <c r="W33" i="1" s="1"/>
  <c r="W39" i="1" s="1"/>
  <c r="X21" i="1"/>
  <c r="S21" i="1"/>
  <c r="P21" i="1"/>
  <c r="D21" i="1"/>
  <c r="AL20" i="1"/>
  <c r="AK20" i="1"/>
  <c r="AI20" i="1"/>
  <c r="AH20" i="1"/>
  <c r="AD20" i="1"/>
  <c r="AA20" i="1"/>
  <c r="W20" i="1"/>
  <c r="W26" i="1" s="1"/>
  <c r="W32" i="1" s="1"/>
  <c r="U20" i="1"/>
  <c r="S20" i="1"/>
  <c r="P20" i="1"/>
  <c r="D20" i="1"/>
  <c r="AL19" i="1"/>
  <c r="AK19" i="1"/>
  <c r="AI19" i="1"/>
  <c r="AH19" i="1"/>
  <c r="AD19" i="1"/>
  <c r="AA19" i="1"/>
  <c r="Z19" i="1"/>
  <c r="Z25" i="1" s="1"/>
  <c r="Z31" i="1" s="1"/>
  <c r="Z37" i="1" s="1"/>
  <c r="X19" i="1"/>
  <c r="W19" i="1"/>
  <c r="W25" i="1" s="1"/>
  <c r="W31" i="1" s="1"/>
  <c r="U19" i="1"/>
  <c r="S19" i="1"/>
  <c r="P19" i="1"/>
  <c r="D19" i="1"/>
  <c r="AL18" i="1"/>
  <c r="AK18" i="1"/>
  <c r="AI18" i="1"/>
  <c r="AH18" i="1"/>
  <c r="AD18" i="1"/>
  <c r="AA18" i="1"/>
  <c r="Z18" i="1"/>
  <c r="Z24" i="1" s="1"/>
  <c r="Z30" i="1" s="1"/>
  <c r="Z36" i="1" s="1"/>
  <c r="U18" i="1"/>
  <c r="S18" i="1"/>
  <c r="P18" i="1"/>
  <c r="D18" i="1"/>
  <c r="AL17" i="1"/>
  <c r="AK17" i="1"/>
  <c r="AI17" i="1"/>
  <c r="AH17" i="1"/>
  <c r="AD17" i="1"/>
  <c r="AA17" i="1"/>
  <c r="Z17" i="1"/>
  <c r="W17" i="1"/>
  <c r="W23" i="1" s="1"/>
  <c r="U17" i="1"/>
  <c r="S17" i="1"/>
  <c r="P17" i="1"/>
  <c r="D17" i="1"/>
  <c r="AL16" i="1"/>
  <c r="AK16" i="1"/>
  <c r="AI16" i="1"/>
  <c r="AH16" i="1"/>
  <c r="AD16" i="1"/>
  <c r="AA16" i="1"/>
  <c r="Z16" i="1"/>
  <c r="W16" i="1"/>
  <c r="W22" i="1" s="1"/>
  <c r="W28" i="1" s="1"/>
  <c r="W34" i="1" s="1"/>
  <c r="W40" i="1" s="1"/>
  <c r="X16" i="1"/>
  <c r="U16" i="1"/>
  <c r="S16" i="1"/>
  <c r="P16" i="1"/>
  <c r="I22" i="1"/>
  <c r="I28" i="1" s="1"/>
  <c r="I34" i="1" s="1"/>
  <c r="I40" i="1" s="1"/>
  <c r="D16" i="1"/>
  <c r="AL15" i="1"/>
  <c r="AK15" i="1"/>
  <c r="AI15" i="1"/>
  <c r="AH15" i="1"/>
  <c r="AD15" i="1"/>
  <c r="AA15" i="1"/>
  <c r="Z15" i="1"/>
  <c r="W15" i="1"/>
  <c r="S15" i="1"/>
  <c r="P15" i="1"/>
  <c r="I21" i="1"/>
  <c r="I27" i="1" s="1"/>
  <c r="I33" i="1" s="1"/>
  <c r="I39" i="1" s="1"/>
  <c r="D15" i="1"/>
  <c r="AL14" i="1"/>
  <c r="AK14" i="1"/>
  <c r="AI14" i="1"/>
  <c r="AH14" i="1"/>
  <c r="AD14" i="1"/>
  <c r="AA14" i="1"/>
  <c r="Z14" i="1"/>
  <c r="Z20" i="1" s="1"/>
  <c r="Z26" i="1" s="1"/>
  <c r="Z32" i="1" s="1"/>
  <c r="Z38" i="1" s="1"/>
  <c r="W14" i="1"/>
  <c r="U14" i="1"/>
  <c r="T14" i="1" s="1"/>
  <c r="S14" i="1"/>
  <c r="P14" i="1"/>
  <c r="I20" i="1"/>
  <c r="I26" i="1" s="1"/>
  <c r="I32" i="1" s="1"/>
  <c r="I38" i="1" s="1"/>
  <c r="D14" i="1"/>
  <c r="AL13" i="1"/>
  <c r="AK13" i="1"/>
  <c r="AI13" i="1"/>
  <c r="AH13" i="1"/>
  <c r="AD13" i="1"/>
  <c r="AA13" i="1"/>
  <c r="Z13" i="1"/>
  <c r="W13" i="1"/>
  <c r="U13" i="1"/>
  <c r="S13" i="1"/>
  <c r="P13" i="1"/>
  <c r="I19" i="1"/>
  <c r="I25" i="1" s="1"/>
  <c r="I31" i="1" s="1"/>
  <c r="I37" i="1" s="1"/>
  <c r="D13" i="1"/>
  <c r="AL12" i="1"/>
  <c r="AK12" i="1"/>
  <c r="AI12" i="1"/>
  <c r="AH12" i="1"/>
  <c r="AD12" i="1"/>
  <c r="AA12" i="1"/>
  <c r="Z12" i="1"/>
  <c r="W12" i="1"/>
  <c r="W18" i="1" s="1"/>
  <c r="U12" i="1"/>
  <c r="S12" i="1"/>
  <c r="P12" i="1"/>
  <c r="I18" i="1"/>
  <c r="I24" i="1" s="1"/>
  <c r="I30" i="1" s="1"/>
  <c r="I36" i="1" s="1"/>
  <c r="D12" i="1"/>
  <c r="AL11" i="1"/>
  <c r="AK11" i="1"/>
  <c r="AI11" i="1"/>
  <c r="AH11" i="1"/>
  <c r="AD11" i="1"/>
  <c r="AA11" i="1"/>
  <c r="Z11" i="1"/>
  <c r="W11" i="1"/>
  <c r="U11" i="1"/>
  <c r="T11" i="1" s="1"/>
  <c r="S11" i="1"/>
  <c r="P11" i="1"/>
  <c r="I17" i="1"/>
  <c r="I23" i="1" s="1"/>
  <c r="I29" i="1" s="1"/>
  <c r="I35" i="1" s="1"/>
  <c r="D11" i="1"/>
  <c r="AL10" i="1"/>
  <c r="AK10" i="1"/>
  <c r="AI10" i="1"/>
  <c r="AH10" i="1"/>
  <c r="AD10" i="1"/>
  <c r="AA10" i="1"/>
  <c r="U10" i="1"/>
  <c r="S10" i="1"/>
  <c r="P10" i="1"/>
  <c r="D10" i="1"/>
  <c r="AL9" i="1"/>
  <c r="AK9" i="1"/>
  <c r="AI9" i="1"/>
  <c r="AH9" i="1"/>
  <c r="AD9" i="1"/>
  <c r="U9" i="1"/>
  <c r="S9" i="1"/>
  <c r="P9" i="1"/>
  <c r="D9" i="1"/>
  <c r="AL8" i="1"/>
  <c r="AK8" i="1"/>
  <c r="AI8" i="1"/>
  <c r="AH8" i="1"/>
  <c r="AD8" i="1"/>
  <c r="AA8" i="1"/>
  <c r="T8" i="1"/>
  <c r="U8" i="1"/>
  <c r="S8" i="1"/>
  <c r="P8" i="1"/>
  <c r="D8" i="1"/>
  <c r="AL7" i="1"/>
  <c r="AK7" i="1"/>
  <c r="AI7" i="1"/>
  <c r="AH7" i="1"/>
  <c r="AD7" i="1"/>
  <c r="AA7" i="1"/>
  <c r="X7" i="1"/>
  <c r="U7" i="1"/>
  <c r="T7" i="1" s="1"/>
  <c r="S7" i="1"/>
  <c r="P7" i="1"/>
  <c r="D7" i="1"/>
  <c r="AL6" i="1"/>
  <c r="AK6" i="1"/>
  <c r="AI6" i="1"/>
  <c r="AH6" i="1"/>
  <c r="AD6" i="1"/>
  <c r="AA6" i="1"/>
  <c r="U6" i="1"/>
  <c r="T6" i="1" s="1"/>
  <c r="S6" i="1"/>
  <c r="P6" i="1"/>
  <c r="D6" i="1"/>
  <c r="AL5" i="1"/>
  <c r="AK5" i="1"/>
  <c r="AI5" i="1"/>
  <c r="AH5" i="1"/>
  <c r="AD5" i="1"/>
  <c r="AA5" i="1"/>
  <c r="U5" i="1"/>
  <c r="T5" i="1" s="1"/>
  <c r="S5" i="1"/>
  <c r="P5" i="1"/>
  <c r="D5" i="1"/>
  <c r="X45" i="1" l="1"/>
  <c r="T45" i="1" s="1"/>
  <c r="X50" i="1"/>
  <c r="T50" i="1" s="1"/>
  <c r="X96" i="1"/>
  <c r="T96" i="1" s="1"/>
  <c r="X70" i="1"/>
  <c r="T70" i="1" s="1"/>
  <c r="U61" i="1"/>
  <c r="U85" i="1"/>
  <c r="T58" i="1"/>
  <c r="T64" i="1"/>
  <c r="T28" i="1"/>
  <c r="T13" i="1"/>
  <c r="T19" i="1"/>
  <c r="T25" i="1"/>
  <c r="W38" i="1"/>
  <c r="T38" i="1" s="1"/>
  <c r="T32" i="1"/>
  <c r="T26" i="1"/>
  <c r="T22" i="1"/>
  <c r="T33" i="1"/>
  <c r="T51" i="1"/>
  <c r="T52" i="1"/>
  <c r="W24" i="1"/>
  <c r="T18" i="1"/>
  <c r="T16" i="1"/>
  <c r="W29" i="1"/>
  <c r="T23" i="1"/>
  <c r="W37" i="1"/>
  <c r="T37" i="1" s="1"/>
  <c r="T31" i="1"/>
  <c r="T20" i="1"/>
  <c r="T53" i="1"/>
  <c r="T80" i="1"/>
  <c r="W86" i="1"/>
  <c r="T88" i="1"/>
  <c r="T105" i="1"/>
  <c r="U15" i="1"/>
  <c r="T15" i="1" s="1"/>
  <c r="U27" i="1"/>
  <c r="T27" i="1" s="1"/>
  <c r="U34" i="1"/>
  <c r="T34" i="1" s="1"/>
  <c r="T63" i="1"/>
  <c r="T69" i="1"/>
  <c r="W75" i="1"/>
  <c r="W81" i="1" s="1"/>
  <c r="T74" i="1"/>
  <c r="X79" i="1"/>
  <c r="U79" i="1"/>
  <c r="T102" i="1"/>
  <c r="T71" i="1"/>
  <c r="T73" i="1"/>
  <c r="T75" i="1"/>
  <c r="T84" i="1"/>
  <c r="T86" i="1"/>
  <c r="T55" i="1"/>
  <c r="T65" i="1"/>
  <c r="W71" i="1"/>
  <c r="W77" i="1" s="1"/>
  <c r="T82" i="1"/>
  <c r="W88" i="1"/>
  <c r="T85" i="1"/>
  <c r="T12" i="1"/>
  <c r="T17" i="1"/>
  <c r="T49" i="1"/>
  <c r="T59" i="1"/>
  <c r="T61" i="1"/>
  <c r="U21" i="1"/>
  <c r="T21" i="1" s="1"/>
  <c r="U39" i="1"/>
  <c r="T39" i="1" s="1"/>
  <c r="U40" i="1"/>
  <c r="T40" i="1" s="1"/>
  <c r="T72" i="1"/>
  <c r="T76" i="1"/>
  <c r="X78" i="1"/>
  <c r="U78" i="1"/>
  <c r="T106" i="1"/>
  <c r="T104" i="1"/>
  <c r="U66" i="1"/>
  <c r="T66" i="1" s="1"/>
  <c r="U67" i="1"/>
  <c r="T67" i="1" s="1"/>
  <c r="U90" i="1"/>
  <c r="T90" i="1" s="1"/>
  <c r="U91" i="1"/>
  <c r="T91" i="1" s="1"/>
  <c r="T101" i="1"/>
  <c r="T78" i="1" l="1"/>
  <c r="X60" i="1"/>
  <c r="T60" i="1" s="1"/>
  <c r="X9" i="1"/>
  <c r="T9" i="1" s="1"/>
  <c r="X10" i="1"/>
  <c r="T10" i="1" s="1"/>
  <c r="W83" i="1"/>
  <c r="T77" i="1"/>
  <c r="W30" i="1"/>
  <c r="T24" i="1"/>
  <c r="W87" i="1"/>
  <c r="T87" i="1" s="1"/>
  <c r="T81" i="1"/>
  <c r="W35" i="1"/>
  <c r="T35" i="1" s="1"/>
  <c r="T29" i="1"/>
  <c r="T79" i="1"/>
  <c r="W89" i="1" l="1"/>
  <c r="T89" i="1" s="1"/>
  <c r="T83" i="1"/>
  <c r="W36" i="1"/>
  <c r="T36" i="1" s="1"/>
  <c r="T30" i="1"/>
  <c r="C611" i="12" l="1"/>
  <c r="B611" i="12" s="1"/>
  <c r="R250" i="8"/>
  <c r="L250" i="8"/>
  <c r="R249" i="8"/>
  <c r="L249" i="8"/>
  <c r="R248" i="8"/>
  <c r="L248" i="8"/>
  <c r="R247" i="8"/>
  <c r="L247" i="8"/>
  <c r="R246" i="8"/>
  <c r="L246" i="8"/>
  <c r="R245" i="8"/>
  <c r="L245" i="8"/>
  <c r="R244" i="8"/>
  <c r="L244" i="8"/>
  <c r="R243" i="8"/>
  <c r="L243" i="8"/>
  <c r="R242" i="8"/>
  <c r="L242" i="8"/>
  <c r="R241" i="8"/>
  <c r="L241" i="8"/>
  <c r="R240" i="8"/>
  <c r="L240" i="8"/>
  <c r="R239" i="8"/>
  <c r="L239" i="8"/>
  <c r="R238" i="8"/>
  <c r="L238" i="8"/>
  <c r="R237" i="8"/>
  <c r="L237" i="8"/>
  <c r="R236" i="8"/>
  <c r="L236" i="8"/>
  <c r="R235" i="8"/>
  <c r="L235" i="8"/>
  <c r="R234" i="8"/>
  <c r="L234" i="8"/>
  <c r="R233" i="8"/>
  <c r="L233" i="8"/>
  <c r="R232" i="8"/>
  <c r="L232" i="8"/>
  <c r="R231" i="8"/>
  <c r="L231" i="8"/>
  <c r="R230" i="8"/>
  <c r="L230" i="8"/>
  <c r="R229" i="8"/>
  <c r="L229" i="8"/>
  <c r="R228" i="8"/>
  <c r="L228" i="8"/>
  <c r="R227" i="8"/>
  <c r="L227" i="8"/>
  <c r="R226" i="8"/>
  <c r="L226" i="8"/>
  <c r="R225" i="8"/>
  <c r="L225" i="8"/>
  <c r="R224" i="8"/>
  <c r="L224" i="8"/>
  <c r="R223" i="8"/>
  <c r="L223" i="8"/>
  <c r="R222" i="8"/>
  <c r="L222" i="8"/>
  <c r="R221" i="8"/>
  <c r="L221" i="8"/>
  <c r="R220" i="8"/>
  <c r="L220" i="8"/>
  <c r="R219" i="8"/>
  <c r="L219" i="8"/>
  <c r="R218" i="8"/>
  <c r="L218" i="8"/>
  <c r="R217" i="8"/>
  <c r="L217" i="8"/>
  <c r="R216" i="8"/>
  <c r="L216" i="8"/>
  <c r="R215" i="8"/>
  <c r="L215" i="8"/>
  <c r="R214" i="8"/>
  <c r="L214" i="8"/>
  <c r="R213" i="8"/>
  <c r="L213" i="8"/>
  <c r="R212" i="8"/>
  <c r="L212" i="8"/>
  <c r="R211" i="8"/>
  <c r="L211" i="8"/>
  <c r="R210" i="8"/>
  <c r="L210" i="8"/>
  <c r="R209" i="8"/>
  <c r="L209" i="8"/>
  <c r="R208" i="8"/>
  <c r="L208" i="8"/>
  <c r="R207" i="8"/>
  <c r="L207" i="8"/>
  <c r="R206" i="8"/>
  <c r="L206" i="8"/>
  <c r="R205" i="8"/>
  <c r="L205" i="8"/>
  <c r="R204" i="8"/>
  <c r="L204" i="8"/>
  <c r="R203" i="8"/>
  <c r="L203" i="8"/>
  <c r="R202" i="8"/>
  <c r="L202" i="8"/>
  <c r="R201" i="8"/>
  <c r="L201" i="8"/>
  <c r="R200" i="8"/>
  <c r="L200" i="8"/>
  <c r="R199" i="8"/>
  <c r="L199" i="8"/>
  <c r="R198" i="8"/>
  <c r="L198" i="8"/>
  <c r="R197" i="8"/>
  <c r="L197" i="8"/>
  <c r="R196" i="8"/>
  <c r="L196" i="8"/>
  <c r="R195" i="8"/>
  <c r="L195" i="8"/>
  <c r="R194" i="8"/>
  <c r="L194" i="8"/>
  <c r="R193" i="8"/>
  <c r="L193" i="8"/>
  <c r="R192" i="8"/>
  <c r="L192" i="8"/>
  <c r="R191" i="8"/>
  <c r="L191" i="8"/>
  <c r="R190" i="8"/>
  <c r="L190" i="8"/>
  <c r="R189" i="8"/>
  <c r="L189" i="8"/>
  <c r="R188" i="8"/>
  <c r="L188" i="8"/>
  <c r="R187" i="8"/>
  <c r="L187" i="8"/>
  <c r="R186" i="8"/>
  <c r="L186" i="8"/>
  <c r="R185" i="8"/>
  <c r="L185" i="8"/>
  <c r="R184" i="8"/>
  <c r="L184" i="8"/>
  <c r="R183" i="8"/>
  <c r="L183" i="8"/>
  <c r="R182" i="8"/>
  <c r="L182" i="8"/>
  <c r="R181" i="8"/>
  <c r="L181" i="8"/>
  <c r="R180" i="8"/>
  <c r="L180" i="8"/>
  <c r="R179" i="8"/>
  <c r="L179" i="8"/>
  <c r="R178" i="8"/>
  <c r="L178" i="8"/>
  <c r="R177" i="8"/>
  <c r="R176" i="8"/>
  <c r="L176" i="8"/>
  <c r="R175" i="8"/>
  <c r="L175" i="8"/>
  <c r="R174" i="8"/>
  <c r="L174" i="8"/>
  <c r="R173" i="8"/>
  <c r="L173" i="8"/>
  <c r="R172" i="8"/>
  <c r="L172" i="8"/>
  <c r="R171" i="8"/>
  <c r="L171" i="8"/>
  <c r="R170" i="8"/>
  <c r="L170" i="8"/>
  <c r="R169" i="8"/>
  <c r="L169" i="8"/>
  <c r="R168" i="8"/>
  <c r="L168" i="8"/>
  <c r="R167" i="8"/>
  <c r="L167" i="8"/>
  <c r="R166" i="8"/>
  <c r="L166" i="8"/>
  <c r="R165" i="8"/>
  <c r="L165" i="8"/>
  <c r="R164" i="8"/>
  <c r="L164" i="8"/>
  <c r="R163" i="8"/>
  <c r="L163" i="8"/>
  <c r="R162" i="8"/>
  <c r="L162" i="8"/>
  <c r="R161" i="8"/>
  <c r="L161" i="8"/>
  <c r="R160" i="8"/>
  <c r="L160" i="8"/>
  <c r="R159" i="8"/>
  <c r="L159" i="8"/>
  <c r="R158" i="8"/>
  <c r="R157" i="8"/>
  <c r="L157" i="8"/>
  <c r="R156" i="8"/>
  <c r="L156" i="8"/>
  <c r="R155" i="8"/>
  <c r="L155" i="8"/>
  <c r="R154" i="8"/>
  <c r="L154" i="8"/>
  <c r="R153" i="8"/>
  <c r="R152" i="8"/>
  <c r="L152" i="8"/>
  <c r="R151" i="8"/>
  <c r="L151" i="8"/>
  <c r="R150" i="8"/>
  <c r="L150" i="8"/>
  <c r="R149" i="8"/>
  <c r="L149" i="8"/>
  <c r="R148" i="8"/>
  <c r="L148" i="8"/>
  <c r="R147" i="8"/>
  <c r="L147" i="8"/>
  <c r="R146" i="8"/>
  <c r="L146" i="8"/>
  <c r="R145" i="8"/>
  <c r="L145" i="8"/>
  <c r="R144" i="8"/>
  <c r="L144" i="8"/>
  <c r="R143" i="8"/>
  <c r="L143" i="8"/>
  <c r="R142" i="8"/>
  <c r="L142" i="8"/>
  <c r="R141" i="8"/>
  <c r="L141" i="8"/>
  <c r="R140" i="8"/>
  <c r="L140" i="8"/>
  <c r="R139" i="8"/>
  <c r="L139" i="8"/>
  <c r="R138" i="8"/>
  <c r="L138" i="8"/>
  <c r="R137" i="8"/>
  <c r="L137" i="8"/>
  <c r="R136" i="8"/>
  <c r="L136" i="8"/>
  <c r="R135" i="8"/>
  <c r="L135" i="8"/>
  <c r="R134" i="8"/>
  <c r="R133" i="8"/>
  <c r="L133" i="8"/>
  <c r="R132" i="8"/>
  <c r="L132" i="8"/>
  <c r="R131" i="8"/>
  <c r="L131" i="8"/>
  <c r="R130" i="8"/>
  <c r="L130" i="8"/>
  <c r="R129" i="8"/>
  <c r="R128" i="8"/>
  <c r="L128" i="8"/>
  <c r="R127" i="8"/>
  <c r="L127" i="8"/>
  <c r="R126" i="8"/>
  <c r="L126" i="8"/>
  <c r="R125" i="8"/>
  <c r="L125" i="8"/>
  <c r="R124" i="8"/>
  <c r="L124" i="8"/>
  <c r="R123" i="8"/>
  <c r="L123" i="8"/>
  <c r="R122" i="8"/>
  <c r="L122" i="8"/>
  <c r="R121" i="8"/>
  <c r="L121" i="8"/>
  <c r="R120" i="8"/>
  <c r="L120" i="8"/>
  <c r="R119" i="8"/>
  <c r="L119" i="8"/>
  <c r="R118" i="8"/>
  <c r="L118" i="8"/>
  <c r="R117" i="8"/>
  <c r="L117" i="8"/>
  <c r="R116" i="8"/>
  <c r="L116" i="8"/>
  <c r="R115" i="8"/>
  <c r="L115" i="8"/>
  <c r="R114" i="8"/>
  <c r="L114" i="8"/>
  <c r="R113" i="8"/>
  <c r="L113" i="8"/>
  <c r="R112" i="8"/>
  <c r="L112" i="8"/>
  <c r="R111" i="8"/>
  <c r="L111" i="8"/>
  <c r="R110" i="8"/>
  <c r="R109" i="8"/>
  <c r="L109" i="8"/>
  <c r="R108" i="8"/>
  <c r="L108" i="8"/>
  <c r="R107" i="8"/>
  <c r="L107" i="8"/>
  <c r="R106" i="8"/>
  <c r="L106" i="8"/>
  <c r="R105" i="8"/>
  <c r="R104" i="8"/>
  <c r="L104" i="8"/>
  <c r="R103" i="8"/>
  <c r="L103" i="8"/>
  <c r="R102" i="8"/>
  <c r="L102" i="8"/>
  <c r="R101" i="8"/>
  <c r="L101" i="8"/>
  <c r="R100" i="8"/>
  <c r="L100" i="8"/>
  <c r="R99" i="8"/>
  <c r="L99" i="8"/>
  <c r="R98" i="8"/>
  <c r="L98" i="8"/>
  <c r="R97" i="8"/>
  <c r="L97" i="8"/>
  <c r="R96" i="8"/>
  <c r="L96" i="8"/>
  <c r="R95" i="8"/>
  <c r="L95" i="8"/>
  <c r="R94" i="8"/>
  <c r="L94" i="8"/>
  <c r="R93" i="8"/>
  <c r="L93" i="8"/>
  <c r="R92" i="8"/>
  <c r="L92" i="8"/>
  <c r="R91" i="8"/>
  <c r="L91" i="8"/>
  <c r="R90" i="8"/>
  <c r="L90" i="8"/>
  <c r="R89" i="8"/>
  <c r="L89" i="8"/>
  <c r="R88" i="8"/>
  <c r="L88" i="8"/>
  <c r="R87" i="8"/>
  <c r="L87" i="8"/>
  <c r="R86" i="8"/>
  <c r="R85" i="8"/>
  <c r="L85" i="8"/>
  <c r="R84" i="8"/>
  <c r="L84" i="8"/>
  <c r="R83" i="8"/>
  <c r="L83" i="8"/>
  <c r="R82" i="8"/>
  <c r="L82" i="8"/>
  <c r="R81" i="8"/>
  <c r="L81" i="8"/>
  <c r="R80" i="8"/>
  <c r="L80" i="8"/>
  <c r="R79" i="8"/>
  <c r="L79" i="8"/>
  <c r="R78" i="8"/>
  <c r="L78" i="8"/>
  <c r="R77" i="8"/>
  <c r="L77" i="8"/>
  <c r="R76" i="8"/>
  <c r="L76" i="8"/>
  <c r="R75" i="8"/>
  <c r="L75" i="8"/>
  <c r="R74" i="8"/>
  <c r="L74" i="8"/>
  <c r="R73" i="8"/>
  <c r="L73" i="8"/>
  <c r="R72" i="8"/>
  <c r="L72" i="8"/>
  <c r="R71" i="8"/>
  <c r="L71" i="8"/>
  <c r="R70" i="8"/>
  <c r="L70" i="8"/>
  <c r="R69" i="8"/>
  <c r="L69" i="8"/>
  <c r="R68" i="8"/>
  <c r="L68" i="8"/>
  <c r="R67" i="8"/>
  <c r="L67" i="8"/>
  <c r="R66" i="8"/>
  <c r="L66" i="8"/>
  <c r="R65" i="8"/>
  <c r="L65" i="8"/>
  <c r="R64" i="8"/>
  <c r="L64" i="8"/>
  <c r="R63" i="8"/>
  <c r="L63" i="8"/>
  <c r="R62" i="8"/>
  <c r="L62" i="8"/>
  <c r="R61" i="8"/>
  <c r="L61" i="8"/>
  <c r="R60" i="8"/>
  <c r="L60" i="8"/>
  <c r="R59" i="8"/>
  <c r="L59" i="8"/>
  <c r="R58" i="8"/>
  <c r="L58" i="8"/>
  <c r="R57" i="8"/>
  <c r="L57" i="8"/>
  <c r="R56" i="8"/>
  <c r="L56" i="8"/>
  <c r="R55" i="8"/>
  <c r="L55" i="8"/>
  <c r="R54" i="8"/>
  <c r="L54" i="8"/>
  <c r="R53" i="8"/>
  <c r="L53" i="8"/>
  <c r="R52" i="8"/>
  <c r="L52" i="8"/>
  <c r="R51" i="8"/>
  <c r="L51" i="8"/>
  <c r="R50" i="8"/>
  <c r="P50" i="8"/>
  <c r="N50" i="8"/>
  <c r="L50" i="8"/>
  <c r="R49" i="8"/>
  <c r="P49" i="8"/>
  <c r="N49" i="8"/>
  <c r="L49" i="8"/>
  <c r="R48" i="8"/>
  <c r="P48" i="8"/>
  <c r="N48" i="8"/>
  <c r="L48" i="8"/>
  <c r="R47" i="8"/>
  <c r="P47" i="8"/>
  <c r="N47" i="8"/>
  <c r="L47" i="8"/>
  <c r="R46" i="8"/>
  <c r="P46" i="8"/>
  <c r="N46" i="8"/>
  <c r="L46" i="8"/>
  <c r="R45" i="8"/>
  <c r="P45" i="8"/>
  <c r="N45" i="8"/>
  <c r="L45" i="8"/>
  <c r="R44" i="8"/>
  <c r="P44" i="8"/>
  <c r="N44" i="8"/>
  <c r="L44" i="8"/>
  <c r="R43" i="8"/>
  <c r="P43" i="8"/>
  <c r="N43" i="8"/>
  <c r="L43" i="8"/>
  <c r="R42" i="8"/>
  <c r="P42" i="8"/>
  <c r="N42" i="8"/>
  <c r="L42" i="8"/>
  <c r="R41" i="8"/>
  <c r="P41" i="8"/>
  <c r="N41" i="8"/>
  <c r="L41" i="8"/>
  <c r="R40" i="8"/>
  <c r="P40" i="8"/>
  <c r="N40" i="8"/>
  <c r="L40" i="8"/>
  <c r="R39" i="8"/>
  <c r="P39" i="8"/>
  <c r="N39" i="8"/>
  <c r="L39" i="8"/>
  <c r="R38" i="8"/>
  <c r="P38" i="8"/>
  <c r="N38" i="8"/>
  <c r="L38" i="8"/>
  <c r="R37" i="8"/>
  <c r="P37" i="8"/>
  <c r="N37" i="8"/>
  <c r="L37" i="8"/>
  <c r="R36" i="8"/>
  <c r="P36" i="8"/>
  <c r="N36" i="8"/>
  <c r="L36" i="8"/>
  <c r="R35" i="8"/>
  <c r="P35" i="8"/>
  <c r="N35" i="8"/>
  <c r="L35" i="8"/>
  <c r="R34" i="8"/>
  <c r="P34" i="8"/>
  <c r="N34" i="8"/>
  <c r="L34" i="8"/>
  <c r="R33" i="8"/>
  <c r="P33" i="8"/>
  <c r="N33" i="8"/>
  <c r="L33" i="8"/>
  <c r="R32" i="8"/>
  <c r="P32" i="8"/>
  <c r="N32" i="8"/>
  <c r="L32" i="8"/>
  <c r="R31" i="8"/>
  <c r="P31" i="8"/>
  <c r="N31" i="8"/>
  <c r="L31" i="8"/>
  <c r="R30" i="8"/>
  <c r="P30" i="8"/>
  <c r="N30" i="8"/>
  <c r="L30" i="8"/>
  <c r="R29" i="8"/>
  <c r="P29" i="8"/>
  <c r="N29" i="8"/>
  <c r="L29" i="8"/>
  <c r="R28" i="8"/>
  <c r="P28" i="8"/>
  <c r="N28" i="8"/>
  <c r="L28" i="8"/>
  <c r="R27" i="8"/>
  <c r="P27" i="8"/>
  <c r="N27" i="8"/>
  <c r="L27" i="8"/>
  <c r="R26" i="8"/>
  <c r="P26" i="8"/>
  <c r="N26" i="8"/>
  <c r="L26" i="8"/>
  <c r="R25" i="8"/>
  <c r="P25" i="8"/>
  <c r="N25" i="8"/>
  <c r="L25" i="8"/>
  <c r="R24" i="8"/>
  <c r="P24" i="8"/>
  <c r="N24" i="8"/>
  <c r="L24" i="8"/>
  <c r="R23" i="8"/>
  <c r="P23" i="8"/>
  <c r="N23" i="8"/>
  <c r="L23" i="8"/>
  <c r="R22" i="8"/>
  <c r="P22" i="8"/>
  <c r="N22" i="8"/>
  <c r="L22" i="8"/>
  <c r="R21" i="8"/>
  <c r="P21" i="8"/>
  <c r="N21" i="8"/>
  <c r="L21" i="8"/>
  <c r="R20" i="8"/>
  <c r="P20" i="8"/>
  <c r="N20" i="8"/>
  <c r="L20" i="8"/>
  <c r="R19" i="8"/>
  <c r="P19" i="8"/>
  <c r="N19" i="8"/>
  <c r="L19" i="8"/>
  <c r="R18" i="8"/>
  <c r="P18" i="8"/>
  <c r="N18" i="8"/>
  <c r="L18" i="8"/>
  <c r="R17" i="8"/>
  <c r="P17" i="8"/>
  <c r="N17" i="8"/>
  <c r="L17" i="8"/>
  <c r="R16" i="8"/>
  <c r="P16" i="8"/>
  <c r="N16" i="8"/>
  <c r="L16" i="8"/>
  <c r="R15" i="8"/>
  <c r="P15" i="8"/>
  <c r="N15" i="8"/>
  <c r="L15" i="8"/>
  <c r="R14" i="8"/>
  <c r="P14" i="8"/>
  <c r="N14" i="8"/>
  <c r="L14" i="8"/>
  <c r="R13" i="8"/>
  <c r="P13" i="8"/>
  <c r="N13" i="8"/>
  <c r="L13" i="8"/>
  <c r="R12" i="8"/>
  <c r="P12" i="8"/>
  <c r="N12" i="8"/>
  <c r="L12" i="8"/>
  <c r="R11" i="8"/>
  <c r="P11" i="8"/>
  <c r="N11" i="8"/>
  <c r="L11" i="8"/>
  <c r="R10" i="8"/>
  <c r="P10" i="8"/>
  <c r="N10" i="8"/>
  <c r="L10" i="8"/>
  <c r="R9" i="8"/>
  <c r="P9" i="8"/>
  <c r="N9" i="8"/>
  <c r="L9" i="8"/>
  <c r="R8" i="8"/>
  <c r="P8" i="8"/>
  <c r="N8" i="8"/>
  <c r="L8" i="8"/>
  <c r="R7" i="8"/>
  <c r="P7" i="8"/>
  <c r="N7" i="8"/>
  <c r="L7" i="8"/>
  <c r="R5" i="8"/>
  <c r="P5" i="8"/>
  <c r="N5" i="8"/>
  <c r="L5" i="8"/>
  <c r="K250" i="8"/>
  <c r="K249" i="8"/>
  <c r="K248" i="8"/>
  <c r="K247" i="8"/>
  <c r="K246" i="8"/>
  <c r="K245" i="8"/>
  <c r="K244" i="8"/>
  <c r="K243" i="8"/>
  <c r="K242" i="8"/>
  <c r="K241" i="8"/>
  <c r="K240" i="8"/>
  <c r="K239" i="8"/>
  <c r="K238" i="8"/>
  <c r="K237" i="8"/>
  <c r="K236" i="8"/>
  <c r="K235" i="8"/>
  <c r="K234" i="8"/>
  <c r="K233" i="8"/>
  <c r="K232" i="8"/>
  <c r="K231" i="8"/>
  <c r="K230" i="8"/>
  <c r="K229" i="8"/>
  <c r="K228" i="8"/>
  <c r="K227" i="8"/>
  <c r="K226" i="8"/>
  <c r="K225" i="8"/>
  <c r="K224" i="8"/>
  <c r="K223" i="8"/>
  <c r="K222" i="8"/>
  <c r="K221" i="8"/>
  <c r="K220" i="8"/>
  <c r="K219" i="8"/>
  <c r="K218" i="8"/>
  <c r="K217" i="8"/>
  <c r="K216" i="8"/>
  <c r="K215" i="8"/>
  <c r="K214" i="8"/>
  <c r="K213" i="8"/>
  <c r="K212" i="8"/>
  <c r="K211" i="8"/>
  <c r="K210" i="8"/>
  <c r="K209" i="8"/>
  <c r="K208" i="8"/>
  <c r="K207" i="8"/>
  <c r="K206" i="8"/>
  <c r="K205" i="8"/>
  <c r="K204" i="8"/>
  <c r="K203" i="8"/>
  <c r="K202" i="8"/>
  <c r="K201" i="8"/>
  <c r="K200" i="8"/>
  <c r="K199" i="8"/>
  <c r="K198" i="8"/>
  <c r="K197" i="8"/>
  <c r="K196" i="8"/>
  <c r="K195" i="8"/>
  <c r="K194" i="8"/>
  <c r="K193" i="8"/>
  <c r="K192" i="8"/>
  <c r="K191" i="8"/>
  <c r="K190" i="8"/>
  <c r="K189" i="8"/>
  <c r="K188" i="8"/>
  <c r="K187" i="8"/>
  <c r="K186" i="8"/>
  <c r="K185" i="8"/>
  <c r="K184" i="8"/>
  <c r="K183" i="8"/>
  <c r="K182" i="8"/>
  <c r="K181" i="8"/>
  <c r="K180" i="8"/>
  <c r="K179" i="8"/>
  <c r="K178" i="8"/>
  <c r="K177" i="8"/>
  <c r="K176" i="8"/>
  <c r="K175" i="8"/>
  <c r="K174" i="8"/>
  <c r="K173" i="8"/>
  <c r="K172" i="8"/>
  <c r="K171" i="8"/>
  <c r="K170" i="8"/>
  <c r="K169" i="8"/>
  <c r="K168" i="8"/>
  <c r="K167" i="8"/>
  <c r="K166" i="8"/>
  <c r="K165" i="8"/>
  <c r="K164" i="8"/>
  <c r="K163" i="8"/>
  <c r="K162" i="8"/>
  <c r="K161" i="8"/>
  <c r="K160" i="8"/>
  <c r="K159" i="8"/>
  <c r="K158" i="8"/>
  <c r="K157" i="8"/>
  <c r="K156" i="8"/>
  <c r="K155" i="8"/>
  <c r="K154" i="8"/>
  <c r="K153" i="8"/>
  <c r="K152" i="8"/>
  <c r="K151" i="8"/>
  <c r="K150" i="8"/>
  <c r="K149" i="8"/>
  <c r="K148" i="8"/>
  <c r="K147" i="8"/>
  <c r="K146" i="8"/>
  <c r="K145" i="8"/>
  <c r="K144" i="8"/>
  <c r="K143" i="8"/>
  <c r="K142" i="8"/>
  <c r="K141" i="8"/>
  <c r="K140" i="8"/>
  <c r="K139" i="8"/>
  <c r="K138" i="8"/>
  <c r="K137" i="8"/>
  <c r="K136" i="8"/>
  <c r="K135" i="8"/>
  <c r="K134" i="8"/>
  <c r="K133" i="8"/>
  <c r="K132" i="8"/>
  <c r="K131" i="8"/>
  <c r="K130" i="8"/>
  <c r="K129" i="8"/>
  <c r="K128" i="8"/>
  <c r="K127" i="8"/>
  <c r="K126" i="8"/>
  <c r="K125" i="8"/>
  <c r="K124" i="8"/>
  <c r="K123" i="8"/>
  <c r="K122" i="8"/>
  <c r="K121" i="8"/>
  <c r="K120" i="8"/>
  <c r="K119" i="8"/>
  <c r="K118" i="8"/>
  <c r="K117" i="8"/>
  <c r="K116" i="8"/>
  <c r="K115" i="8"/>
  <c r="K114" i="8"/>
  <c r="K113" i="8"/>
  <c r="K112" i="8"/>
  <c r="K111" i="8"/>
  <c r="K110" i="8"/>
  <c r="K109" i="8"/>
  <c r="K108" i="8"/>
  <c r="K107" i="8"/>
  <c r="K106" i="8"/>
  <c r="K105" i="8"/>
  <c r="K104" i="8"/>
  <c r="K103" i="8"/>
  <c r="K102" i="8"/>
  <c r="K101" i="8"/>
  <c r="K100" i="8"/>
  <c r="K99" i="8"/>
  <c r="K98" i="8"/>
  <c r="K97" i="8"/>
  <c r="K96" i="8"/>
  <c r="K95" i="8"/>
  <c r="K94" i="8"/>
  <c r="K93" i="8"/>
  <c r="K92" i="8"/>
  <c r="K91" i="8"/>
  <c r="K90" i="8"/>
  <c r="K89" i="8"/>
  <c r="K88" i="8"/>
  <c r="K87" i="8"/>
  <c r="K86" i="8"/>
  <c r="K85" i="8"/>
  <c r="K84" i="8"/>
  <c r="K83" i="8"/>
  <c r="K82" i="8"/>
  <c r="K81" i="8"/>
  <c r="K80" i="8"/>
  <c r="K79" i="8"/>
  <c r="K78" i="8"/>
  <c r="K77" i="8"/>
  <c r="K76" i="8"/>
  <c r="K75" i="8"/>
  <c r="K74" i="8"/>
  <c r="K73" i="8"/>
  <c r="K72" i="8"/>
  <c r="K71" i="8"/>
  <c r="K70" i="8"/>
  <c r="K69" i="8"/>
  <c r="K68" i="8"/>
  <c r="K67" i="8"/>
  <c r="K66" i="8"/>
  <c r="K65" i="8"/>
  <c r="K64" i="8"/>
  <c r="K63" i="8"/>
  <c r="K62" i="8"/>
  <c r="K61" i="8"/>
  <c r="K60" i="8"/>
  <c r="K59" i="8"/>
  <c r="K58" i="8"/>
  <c r="K57" i="8"/>
  <c r="K56" i="8"/>
  <c r="K55" i="8"/>
  <c r="K54" i="8"/>
  <c r="K53" i="8"/>
  <c r="F53" i="8" s="1"/>
  <c r="D53" i="8" s="1"/>
  <c r="K52" i="8"/>
  <c r="K51" i="8"/>
  <c r="K50" i="8"/>
  <c r="K49" i="8"/>
  <c r="K48" i="8"/>
  <c r="K47" i="8"/>
  <c r="K46" i="8"/>
  <c r="K45" i="8"/>
  <c r="K44" i="8"/>
  <c r="K43" i="8"/>
  <c r="K42" i="8"/>
  <c r="K41" i="8"/>
  <c r="K40" i="8"/>
  <c r="K39" i="8"/>
  <c r="K38" i="8"/>
  <c r="K37" i="8"/>
  <c r="K36" i="8"/>
  <c r="K35" i="8"/>
  <c r="K34" i="8"/>
  <c r="K33" i="8"/>
  <c r="K32" i="8"/>
  <c r="K31" i="8"/>
  <c r="K30" i="8"/>
  <c r="K29" i="8"/>
  <c r="K28" i="8"/>
  <c r="K27" i="8"/>
  <c r="K26" i="8"/>
  <c r="K25" i="8"/>
  <c r="K24" i="8"/>
  <c r="K23" i="8"/>
  <c r="K22" i="8"/>
  <c r="K21" i="8"/>
  <c r="K20" i="8"/>
  <c r="K19" i="8"/>
  <c r="K18" i="8"/>
  <c r="K17" i="8"/>
  <c r="K16" i="8"/>
  <c r="K15" i="8"/>
  <c r="K14" i="8"/>
  <c r="K13" i="8"/>
  <c r="K12" i="8"/>
  <c r="K11" i="8"/>
  <c r="K10" i="8"/>
  <c r="K9" i="8"/>
  <c r="K8" i="8"/>
  <c r="K7" i="8"/>
  <c r="I7" i="8"/>
  <c r="I8" i="8"/>
  <c r="I9" i="8"/>
  <c r="I10" i="8"/>
  <c r="C10" i="8" s="1"/>
  <c r="I11" i="8"/>
  <c r="I12" i="8"/>
  <c r="B12" i="8" s="1"/>
  <c r="I13" i="8"/>
  <c r="I14" i="8"/>
  <c r="C14" i="8" s="1"/>
  <c r="I15" i="8"/>
  <c r="B15" i="8" s="1"/>
  <c r="I16" i="8"/>
  <c r="B16" i="8" s="1"/>
  <c r="I17" i="8"/>
  <c r="C17" i="8" s="1"/>
  <c r="I18" i="8"/>
  <c r="I19" i="8"/>
  <c r="I20" i="8"/>
  <c r="C20" i="8" s="1"/>
  <c r="I21" i="8"/>
  <c r="A21" i="8" s="1"/>
  <c r="I22" i="8"/>
  <c r="A22" i="8" s="1"/>
  <c r="I23" i="8"/>
  <c r="B23" i="8" s="1"/>
  <c r="I24" i="8"/>
  <c r="G24" i="8" s="1"/>
  <c r="I25" i="8"/>
  <c r="C25" i="8" s="1"/>
  <c r="I26" i="8"/>
  <c r="I27" i="8"/>
  <c r="I28" i="8"/>
  <c r="B28" i="8" s="1"/>
  <c r="I29" i="8"/>
  <c r="A29" i="8" s="1"/>
  <c r="I30" i="8"/>
  <c r="B30" i="8" s="1"/>
  <c r="I31" i="8"/>
  <c r="A31" i="8" s="1"/>
  <c r="I32" i="8"/>
  <c r="I33" i="8"/>
  <c r="B33" i="8" s="1"/>
  <c r="I34" i="8"/>
  <c r="A34" i="8" s="1"/>
  <c r="I35" i="8"/>
  <c r="I36" i="8"/>
  <c r="C36" i="8" s="1"/>
  <c r="I37" i="8"/>
  <c r="I38" i="8"/>
  <c r="C38" i="8" s="1"/>
  <c r="I39" i="8"/>
  <c r="B39" i="8" s="1"/>
  <c r="I40" i="8"/>
  <c r="C40" i="8" s="1"/>
  <c r="I41" i="8"/>
  <c r="B41" i="8" s="1"/>
  <c r="I42" i="8"/>
  <c r="G42" i="8" s="1"/>
  <c r="I43" i="8"/>
  <c r="I44" i="8"/>
  <c r="B44" i="8" s="1"/>
  <c r="I45" i="8"/>
  <c r="C45" i="8" s="1"/>
  <c r="I46" i="8"/>
  <c r="A46" i="8" s="1"/>
  <c r="I47" i="8"/>
  <c r="C47" i="8" s="1"/>
  <c r="I48" i="8"/>
  <c r="I49" i="8"/>
  <c r="C49" i="8" s="1"/>
  <c r="I50" i="8"/>
  <c r="G50" i="8" s="1"/>
  <c r="I51" i="8"/>
  <c r="I52" i="8"/>
  <c r="B52" i="8" s="1"/>
  <c r="I53" i="8"/>
  <c r="I54" i="8"/>
  <c r="B54" i="8" s="1"/>
  <c r="I55" i="8"/>
  <c r="C55" i="8" s="1"/>
  <c r="I56" i="8"/>
  <c r="G56" i="8" s="1"/>
  <c r="I57" i="8"/>
  <c r="A57" i="8" s="1"/>
  <c r="I58" i="8"/>
  <c r="I59" i="8"/>
  <c r="I60" i="8"/>
  <c r="G60" i="8" s="1"/>
  <c r="I61" i="8"/>
  <c r="G61" i="8" s="1"/>
  <c r="I62" i="8"/>
  <c r="C62" i="8" s="1"/>
  <c r="I63" i="8"/>
  <c r="B63" i="8" s="1"/>
  <c r="I64" i="8"/>
  <c r="B64" i="8" s="1"/>
  <c r="I65" i="8"/>
  <c r="C65" i="8" s="1"/>
  <c r="I66" i="8"/>
  <c r="I67" i="8"/>
  <c r="G67" i="8" s="1"/>
  <c r="I68" i="8"/>
  <c r="G68" i="8" s="1"/>
  <c r="I69" i="8"/>
  <c r="I70" i="8"/>
  <c r="B70" i="8" s="1"/>
  <c r="I71" i="8"/>
  <c r="C71" i="8" s="1"/>
  <c r="I72" i="8"/>
  <c r="I73" i="8"/>
  <c r="B73" i="8" s="1"/>
  <c r="I74" i="8"/>
  <c r="I75" i="8"/>
  <c r="I76" i="8"/>
  <c r="G76" i="8" s="1"/>
  <c r="I77" i="8"/>
  <c r="I78" i="8"/>
  <c r="A78" i="8" s="1"/>
  <c r="I79" i="8"/>
  <c r="B79" i="8" s="1"/>
  <c r="I80" i="8"/>
  <c r="I81" i="8"/>
  <c r="C81" i="8" s="1"/>
  <c r="I82" i="8"/>
  <c r="A82" i="8" s="1"/>
  <c r="I83" i="8"/>
  <c r="I84" i="8"/>
  <c r="G84" i="8" s="1"/>
  <c r="I85" i="8"/>
  <c r="I86" i="8"/>
  <c r="B86" i="8" s="1"/>
  <c r="I87" i="8"/>
  <c r="A87" i="8" s="1"/>
  <c r="I88" i="8"/>
  <c r="B88" i="8" s="1"/>
  <c r="I89" i="8"/>
  <c r="A89" i="8" s="1"/>
  <c r="I90" i="8"/>
  <c r="I91" i="8"/>
  <c r="I92" i="8"/>
  <c r="G92" i="8" s="1"/>
  <c r="I93" i="8"/>
  <c r="G93" i="8" s="1"/>
  <c r="I94" i="8"/>
  <c r="C94" i="8" s="1"/>
  <c r="I95" i="8"/>
  <c r="B95" i="8" s="1"/>
  <c r="I96" i="8"/>
  <c r="G96" i="8" s="1"/>
  <c r="I97" i="8"/>
  <c r="B97" i="8" s="1"/>
  <c r="I98" i="8"/>
  <c r="I99" i="8"/>
  <c r="I100" i="8"/>
  <c r="A100" i="8" s="1"/>
  <c r="I101" i="8"/>
  <c r="I102" i="8"/>
  <c r="A102" i="8" s="1"/>
  <c r="I103" i="8"/>
  <c r="C103" i="8" s="1"/>
  <c r="I104" i="8"/>
  <c r="A104" i="8" s="1"/>
  <c r="I105" i="8"/>
  <c r="A105" i="8" s="1"/>
  <c r="I106" i="8"/>
  <c r="C106" i="8" s="1"/>
  <c r="I107" i="8"/>
  <c r="I108" i="8"/>
  <c r="I109" i="8"/>
  <c r="I110" i="8"/>
  <c r="B110" i="8" s="1"/>
  <c r="I111" i="8"/>
  <c r="I112" i="8"/>
  <c r="G112" i="8" s="1"/>
  <c r="I113" i="8"/>
  <c r="I114" i="8"/>
  <c r="I115" i="8"/>
  <c r="I116" i="8"/>
  <c r="G116" i="8" s="1"/>
  <c r="I117" i="8"/>
  <c r="G117" i="8" s="1"/>
  <c r="I118" i="8"/>
  <c r="B118" i="8" s="1"/>
  <c r="I119" i="8"/>
  <c r="B119" i="8" s="1"/>
  <c r="I120" i="8"/>
  <c r="I121" i="8"/>
  <c r="C121" i="8" s="1"/>
  <c r="I122" i="8"/>
  <c r="I123" i="8"/>
  <c r="A123" i="8" s="1"/>
  <c r="I124" i="8"/>
  <c r="I125" i="8"/>
  <c r="I126" i="8"/>
  <c r="G126" i="8" s="1"/>
  <c r="I127" i="8"/>
  <c r="C127" i="8" s="1"/>
  <c r="I128" i="8"/>
  <c r="I129" i="8"/>
  <c r="I130" i="8"/>
  <c r="G130" i="8" s="1"/>
  <c r="I131" i="8"/>
  <c r="I132" i="8"/>
  <c r="A132" i="8" s="1"/>
  <c r="I133" i="8"/>
  <c r="A133" i="8" s="1"/>
  <c r="I134" i="8"/>
  <c r="G134" i="8" s="1"/>
  <c r="I135" i="8"/>
  <c r="C135" i="8" s="1"/>
  <c r="I136" i="8"/>
  <c r="I137" i="8"/>
  <c r="G137" i="8" s="1"/>
  <c r="I138" i="8"/>
  <c r="I139" i="8"/>
  <c r="I140" i="8"/>
  <c r="A140" i="8" s="1"/>
  <c r="I141" i="8"/>
  <c r="I142" i="8"/>
  <c r="A142" i="8" s="1"/>
  <c r="I143" i="8"/>
  <c r="C143" i="8" s="1"/>
  <c r="I144" i="8"/>
  <c r="G144" i="8" s="1"/>
  <c r="I145" i="8"/>
  <c r="I146" i="8"/>
  <c r="I147" i="8"/>
  <c r="I148" i="8"/>
  <c r="G148" i="8" s="1"/>
  <c r="I149" i="8"/>
  <c r="B149" i="8" s="1"/>
  <c r="I150" i="8"/>
  <c r="G150" i="8" s="1"/>
  <c r="I151" i="8"/>
  <c r="C151" i="8" s="1"/>
  <c r="I152" i="8"/>
  <c r="A152" i="8" s="1"/>
  <c r="I153" i="8"/>
  <c r="A153" i="8" s="1"/>
  <c r="I154" i="8"/>
  <c r="G154" i="8" s="1"/>
  <c r="I155" i="8"/>
  <c r="I156" i="8"/>
  <c r="I157" i="8"/>
  <c r="G157" i="8" s="1"/>
  <c r="I158" i="8"/>
  <c r="C158" i="8" s="1"/>
  <c r="I159" i="8"/>
  <c r="I160" i="8"/>
  <c r="I161" i="8"/>
  <c r="I162" i="8"/>
  <c r="I163" i="8"/>
  <c r="I164" i="8"/>
  <c r="I165" i="8"/>
  <c r="G165" i="8" s="1"/>
  <c r="I166" i="8"/>
  <c r="G166" i="8" s="1"/>
  <c r="I167" i="8"/>
  <c r="B167" i="8" s="1"/>
  <c r="I168" i="8"/>
  <c r="G168" i="8" s="1"/>
  <c r="I169" i="8"/>
  <c r="G169" i="8" s="1"/>
  <c r="I170" i="8"/>
  <c r="I171" i="8"/>
  <c r="I172" i="8"/>
  <c r="A172" i="8" s="1"/>
  <c r="I173" i="8"/>
  <c r="I174" i="8"/>
  <c r="G174" i="8" s="1"/>
  <c r="I175" i="8"/>
  <c r="A175" i="8" s="1"/>
  <c r="I176" i="8"/>
  <c r="G176" i="8" s="1"/>
  <c r="I177" i="8"/>
  <c r="A177" i="8" s="1"/>
  <c r="I178" i="8"/>
  <c r="I179" i="8"/>
  <c r="I180" i="8"/>
  <c r="I181" i="8"/>
  <c r="I182" i="8"/>
  <c r="A182" i="8" s="1"/>
  <c r="I183" i="8"/>
  <c r="C183" i="8" s="1"/>
  <c r="I184" i="8"/>
  <c r="I185" i="8"/>
  <c r="G185" i="8" s="1"/>
  <c r="I186" i="8"/>
  <c r="I187" i="8"/>
  <c r="I188" i="8"/>
  <c r="I189" i="8"/>
  <c r="G189" i="8" s="1"/>
  <c r="I190" i="8"/>
  <c r="G190" i="8" s="1"/>
  <c r="I191" i="8"/>
  <c r="A191" i="8" s="1"/>
  <c r="I192" i="8"/>
  <c r="I193" i="8"/>
  <c r="B193" i="8" s="1"/>
  <c r="I194" i="8"/>
  <c r="G194" i="8" s="1"/>
  <c r="I195" i="8"/>
  <c r="I196" i="8"/>
  <c r="I197" i="8"/>
  <c r="I198" i="8"/>
  <c r="B198" i="8" s="1"/>
  <c r="I199" i="8"/>
  <c r="C199" i="8" s="1"/>
  <c r="I200" i="8"/>
  <c r="I201" i="8"/>
  <c r="G201" i="8" s="1"/>
  <c r="I202" i="8"/>
  <c r="I203" i="8"/>
  <c r="A203" i="8" s="1"/>
  <c r="I204" i="8"/>
  <c r="I205" i="8"/>
  <c r="I206" i="8"/>
  <c r="G206" i="8" s="1"/>
  <c r="I207" i="8"/>
  <c r="G207" i="8" s="1"/>
  <c r="I208" i="8"/>
  <c r="I209" i="8"/>
  <c r="G209" i="8" s="1"/>
  <c r="I210" i="8"/>
  <c r="I211" i="8"/>
  <c r="A211" i="8" s="1"/>
  <c r="I212" i="8"/>
  <c r="I213" i="8"/>
  <c r="G213" i="8" s="1"/>
  <c r="I214" i="8"/>
  <c r="G214" i="8" s="1"/>
  <c r="I215" i="8"/>
  <c r="C215" i="8" s="1"/>
  <c r="I216" i="8"/>
  <c r="I217" i="8"/>
  <c r="G217" i="8" s="1"/>
  <c r="I218" i="8"/>
  <c r="G218" i="8" s="1"/>
  <c r="I219" i="8"/>
  <c r="I220" i="8"/>
  <c r="I221" i="8"/>
  <c r="G221" i="8" s="1"/>
  <c r="I222" i="8"/>
  <c r="G222" i="8" s="1"/>
  <c r="I223" i="8"/>
  <c r="I224" i="8"/>
  <c r="C224" i="8" s="1"/>
  <c r="I225" i="8"/>
  <c r="I226" i="8"/>
  <c r="I227" i="8"/>
  <c r="I228" i="8"/>
  <c r="I229" i="8"/>
  <c r="G229" i="8" s="1"/>
  <c r="I230" i="8"/>
  <c r="A230" i="8" s="1"/>
  <c r="I231" i="8"/>
  <c r="B231" i="8" s="1"/>
  <c r="I232" i="8"/>
  <c r="G232" i="8" s="1"/>
  <c r="I233" i="8"/>
  <c r="I234" i="8"/>
  <c r="I235" i="8"/>
  <c r="A235" i="8" s="1"/>
  <c r="I236" i="8"/>
  <c r="G236" i="8" s="1"/>
  <c r="I237" i="8"/>
  <c r="G237" i="8" s="1"/>
  <c r="I238" i="8"/>
  <c r="G238" i="8" s="1"/>
  <c r="I239" i="8"/>
  <c r="I240" i="8"/>
  <c r="I241" i="8"/>
  <c r="I242" i="8"/>
  <c r="C242" i="8" s="1"/>
  <c r="I243" i="8"/>
  <c r="I244" i="8"/>
  <c r="I245" i="8"/>
  <c r="G245" i="8" s="1"/>
  <c r="I246" i="8"/>
  <c r="G246" i="8" s="1"/>
  <c r="I247" i="8"/>
  <c r="B247" i="8" s="1"/>
  <c r="I248" i="8"/>
  <c r="I249" i="8"/>
  <c r="I250" i="8"/>
  <c r="I5" i="8"/>
  <c r="C5" i="8" s="1"/>
  <c r="G244" i="8"/>
  <c r="G241" i="8"/>
  <c r="G198" i="8"/>
  <c r="F174" i="8"/>
  <c r="D174" i="8" s="1"/>
  <c r="G172" i="8"/>
  <c r="G145" i="8"/>
  <c r="G138" i="8"/>
  <c r="G110" i="8"/>
  <c r="G94" i="8"/>
  <c r="F86" i="8"/>
  <c r="D86" i="8" s="1"/>
  <c r="G82" i="8"/>
  <c r="G80" i="8"/>
  <c r="G77" i="8"/>
  <c r="G70" i="8"/>
  <c r="G63" i="8"/>
  <c r="G62" i="8"/>
  <c r="G25" i="8"/>
  <c r="G15" i="8"/>
  <c r="F162" i="8" l="1"/>
  <c r="D162" i="8" s="1"/>
  <c r="G88" i="8"/>
  <c r="A9" i="8"/>
  <c r="F9" i="8"/>
  <c r="D9" i="8" s="1"/>
  <c r="F182" i="8"/>
  <c r="D182" i="8" s="1"/>
  <c r="A7" i="8"/>
  <c r="F7" i="8"/>
  <c r="G8" i="8"/>
  <c r="F8" i="8"/>
  <c r="G28" i="8"/>
  <c r="G64" i="8"/>
  <c r="G104" i="8"/>
  <c r="F40" i="8"/>
  <c r="D40" i="8" s="1"/>
  <c r="G152" i="8"/>
  <c r="G44" i="8"/>
  <c r="G100" i="8"/>
  <c r="F249" i="8"/>
  <c r="D249" i="8" s="1"/>
  <c r="F233" i="8"/>
  <c r="D233" i="8" s="1"/>
  <c r="T233" i="8" s="1"/>
  <c r="F225" i="8"/>
  <c r="D225" i="8" s="1"/>
  <c r="F181" i="8"/>
  <c r="D181" i="8" s="1"/>
  <c r="F161" i="8"/>
  <c r="D161" i="8" s="1"/>
  <c r="F145" i="8"/>
  <c r="D145" i="8" s="1"/>
  <c r="F129" i="8"/>
  <c r="D129" i="8" s="1"/>
  <c r="F125" i="8"/>
  <c r="D125" i="8" s="1"/>
  <c r="F113" i="8"/>
  <c r="D113" i="8" s="1"/>
  <c r="F101" i="8"/>
  <c r="D101" i="8" s="1"/>
  <c r="F85" i="8"/>
  <c r="D85" i="8" s="1"/>
  <c r="F77" i="8"/>
  <c r="D77" i="8" s="1"/>
  <c r="F69" i="8"/>
  <c r="D69" i="8" s="1"/>
  <c r="F37" i="8"/>
  <c r="D37" i="8" s="1"/>
  <c r="F13" i="8"/>
  <c r="D13" i="8" s="1"/>
  <c r="D8" i="8"/>
  <c r="F156" i="8"/>
  <c r="D156" i="8" s="1"/>
  <c r="F14" i="8"/>
  <c r="D14" i="8" s="1"/>
  <c r="F22" i="8"/>
  <c r="D22" i="8" s="1"/>
  <c r="F50" i="8"/>
  <c r="D50" i="8" s="1"/>
  <c r="G16" i="8"/>
  <c r="G36" i="8"/>
  <c r="G224" i="8"/>
  <c r="F234" i="8"/>
  <c r="D234" i="8" s="1"/>
  <c r="F41" i="8"/>
  <c r="D41" i="8" s="1"/>
  <c r="F163" i="8"/>
  <c r="D163" i="8" s="1"/>
  <c r="G13" i="8"/>
  <c r="G57" i="8"/>
  <c r="G81" i="8"/>
  <c r="G97" i="8"/>
  <c r="G149" i="8"/>
  <c r="F93" i="8"/>
  <c r="D93" i="8" s="1"/>
  <c r="G113" i="8"/>
  <c r="F90" i="8"/>
  <c r="D90" i="8" s="1"/>
  <c r="F66" i="8"/>
  <c r="D66" i="8" s="1"/>
  <c r="F221" i="8"/>
  <c r="D221" i="8" s="1"/>
  <c r="T221" i="8" s="1"/>
  <c r="B92" i="8"/>
  <c r="A12" i="8"/>
  <c r="C172" i="8"/>
  <c r="F24" i="8"/>
  <c r="D24" i="8" s="1"/>
  <c r="F28" i="8"/>
  <c r="D28" i="8" s="1"/>
  <c r="F44" i="8"/>
  <c r="D44" i="8" s="1"/>
  <c r="F48" i="8"/>
  <c r="D48" i="8" s="1"/>
  <c r="F56" i="8"/>
  <c r="D56" i="8" s="1"/>
  <c r="F72" i="8"/>
  <c r="D72" i="8" s="1"/>
  <c r="F76" i="8"/>
  <c r="D76" i="8" s="1"/>
  <c r="F88" i="8"/>
  <c r="D88" i="8" s="1"/>
  <c r="F104" i="8"/>
  <c r="D104" i="8" s="1"/>
  <c r="F112" i="8"/>
  <c r="D112" i="8" s="1"/>
  <c r="F128" i="8"/>
  <c r="D128" i="8" s="1"/>
  <c r="F136" i="8"/>
  <c r="D136" i="8" s="1"/>
  <c r="F144" i="8"/>
  <c r="D144" i="8" s="1"/>
  <c r="F148" i="8"/>
  <c r="D148" i="8" s="1"/>
  <c r="F200" i="8"/>
  <c r="D200" i="8" s="1"/>
  <c r="G14" i="8"/>
  <c r="G22" i="8"/>
  <c r="F30" i="8"/>
  <c r="D30" i="8" s="1"/>
  <c r="F38" i="8"/>
  <c r="D38" i="8" s="1"/>
  <c r="G54" i="8"/>
  <c r="F62" i="8"/>
  <c r="D62" i="8" s="1"/>
  <c r="G86" i="8"/>
  <c r="F118" i="8"/>
  <c r="D118" i="8" s="1"/>
  <c r="G182" i="8"/>
  <c r="B7" i="8"/>
  <c r="A30" i="8"/>
  <c r="C52" i="8"/>
  <c r="A86" i="8"/>
  <c r="B71" i="8"/>
  <c r="B183" i="8"/>
  <c r="F10" i="8"/>
  <c r="D10" i="8" s="1"/>
  <c r="G46" i="8"/>
  <c r="F70" i="8"/>
  <c r="D70" i="8" s="1"/>
  <c r="G78" i="8"/>
  <c r="F82" i="8"/>
  <c r="D82" i="8" s="1"/>
  <c r="F94" i="8"/>
  <c r="D94" i="8" s="1"/>
  <c r="G102" i="8"/>
  <c r="F110" i="8"/>
  <c r="D110" i="8" s="1"/>
  <c r="G142" i="8"/>
  <c r="G158" i="8"/>
  <c r="G30" i="8"/>
  <c r="G38" i="8"/>
  <c r="F46" i="8"/>
  <c r="D46" i="8" s="1"/>
  <c r="G118" i="8"/>
  <c r="F153" i="8"/>
  <c r="D153" i="8" s="1"/>
  <c r="G177" i="8"/>
  <c r="G191" i="8"/>
  <c r="F188" i="8"/>
  <c r="D188" i="8" s="1"/>
  <c r="F16" i="8"/>
  <c r="D16" i="8" s="1"/>
  <c r="C22" i="8"/>
  <c r="A47" i="8"/>
  <c r="C76" i="8"/>
  <c r="B214" i="8"/>
  <c r="F25" i="8"/>
  <c r="D25" i="8" s="1"/>
  <c r="F49" i="8"/>
  <c r="D49" i="8" s="1"/>
  <c r="B25" i="8"/>
  <c r="A193" i="8"/>
  <c r="G17" i="8"/>
  <c r="G41" i="8"/>
  <c r="G45" i="8"/>
  <c r="G49" i="8"/>
  <c r="F57" i="8"/>
  <c r="D57" i="8" s="1"/>
  <c r="G73" i="8"/>
  <c r="F81" i="8"/>
  <c r="D81" i="8" s="1"/>
  <c r="G89" i="8"/>
  <c r="F97" i="8"/>
  <c r="D97" i="8" s="1"/>
  <c r="F133" i="8"/>
  <c r="D133" i="8" s="1"/>
  <c r="G161" i="8"/>
  <c r="F177" i="8"/>
  <c r="D177" i="8" s="1"/>
  <c r="G242" i="8"/>
  <c r="F54" i="8"/>
  <c r="D54" i="8" s="1"/>
  <c r="F78" i="8"/>
  <c r="D78" i="8" s="1"/>
  <c r="F102" i="8"/>
  <c r="D102" i="8" s="1"/>
  <c r="F126" i="8"/>
  <c r="D126" i="8" s="1"/>
  <c r="F134" i="8"/>
  <c r="D134" i="8" s="1"/>
  <c r="F142" i="8"/>
  <c r="D142" i="8" s="1"/>
  <c r="F150" i="8"/>
  <c r="D150" i="8" s="1"/>
  <c r="F158" i="8"/>
  <c r="D158" i="8" s="1"/>
  <c r="F166" i="8"/>
  <c r="D166" i="8" s="1"/>
  <c r="C7" i="8"/>
  <c r="A14" i="8"/>
  <c r="C16" i="8"/>
  <c r="A23" i="8"/>
  <c r="C30" i="8"/>
  <c r="A38" i="8"/>
  <c r="A49" i="8"/>
  <c r="C54" i="8"/>
  <c r="A65" i="8"/>
  <c r="A73" i="8"/>
  <c r="C78" i="8"/>
  <c r="C87" i="8"/>
  <c r="A94" i="8"/>
  <c r="C97" i="8"/>
  <c r="C105" i="8"/>
  <c r="B137" i="8"/>
  <c r="C193" i="8"/>
  <c r="F33" i="8"/>
  <c r="D33" i="8" s="1"/>
  <c r="A97" i="8"/>
  <c r="C153" i="8"/>
  <c r="F17" i="8"/>
  <c r="D17" i="8" s="1"/>
  <c r="F73" i="8"/>
  <c r="D73" i="8" s="1"/>
  <c r="F89" i="8"/>
  <c r="D89" i="8" s="1"/>
  <c r="G121" i="8"/>
  <c r="G129" i="8"/>
  <c r="G181" i="8"/>
  <c r="G193" i="8"/>
  <c r="C9" i="8"/>
  <c r="B14" i="8"/>
  <c r="A17" i="8"/>
  <c r="C23" i="8"/>
  <c r="B29" i="8"/>
  <c r="C31" i="8"/>
  <c r="B40" i="8"/>
  <c r="T40" i="8" s="1"/>
  <c r="B46" i="8"/>
  <c r="B49" i="8"/>
  <c r="A55" i="8"/>
  <c r="A62" i="8"/>
  <c r="A70" i="8"/>
  <c r="C73" i="8"/>
  <c r="A88" i="8"/>
  <c r="B94" i="8"/>
  <c r="C102" i="8"/>
  <c r="A110" i="8"/>
  <c r="B132" i="8"/>
  <c r="B142" i="8"/>
  <c r="C169" i="8"/>
  <c r="B177" i="8"/>
  <c r="A189" i="8"/>
  <c r="A198" i="8"/>
  <c r="B224" i="8"/>
  <c r="F65" i="8"/>
  <c r="D65" i="8" s="1"/>
  <c r="C57" i="8"/>
  <c r="G9" i="8"/>
  <c r="G33" i="8"/>
  <c r="F21" i="8"/>
  <c r="D21" i="8" s="1"/>
  <c r="G29" i="8"/>
  <c r="G65" i="8"/>
  <c r="G105" i="8"/>
  <c r="G125" i="8"/>
  <c r="G153" i="8"/>
  <c r="F12" i="8"/>
  <c r="D12" i="8" s="1"/>
  <c r="F20" i="8"/>
  <c r="D20" i="8" s="1"/>
  <c r="F52" i="8"/>
  <c r="D52" i="8" s="1"/>
  <c r="T52" i="8" s="1"/>
  <c r="F68" i="8"/>
  <c r="D68" i="8" s="1"/>
  <c r="F84" i="8"/>
  <c r="D84" i="8" s="1"/>
  <c r="F100" i="8"/>
  <c r="D100" i="8" s="1"/>
  <c r="F108" i="8"/>
  <c r="D108" i="8" s="1"/>
  <c r="F124" i="8"/>
  <c r="D124" i="8" s="1"/>
  <c r="F132" i="8"/>
  <c r="D132" i="8" s="1"/>
  <c r="F140" i="8"/>
  <c r="D140" i="8" s="1"/>
  <c r="A16" i="8"/>
  <c r="A25" i="8"/>
  <c r="C29" i="8"/>
  <c r="B34" i="8"/>
  <c r="C46" i="8"/>
  <c r="T46" i="8" s="1"/>
  <c r="A52" i="8"/>
  <c r="B55" i="8"/>
  <c r="C70" i="8"/>
  <c r="B76" i="8"/>
  <c r="T76" i="8" s="1"/>
  <c r="C89" i="8"/>
  <c r="A95" i="8"/>
  <c r="A103" i="8"/>
  <c r="C110" i="8"/>
  <c r="C132" i="8"/>
  <c r="C142" i="8"/>
  <c r="B153" i="8"/>
  <c r="B172" i="8"/>
  <c r="C191" i="8"/>
  <c r="A199" i="8"/>
  <c r="B195" i="8"/>
  <c r="A195" i="8"/>
  <c r="C195" i="8"/>
  <c r="B179" i="8"/>
  <c r="C179" i="8"/>
  <c r="A179" i="8"/>
  <c r="F179" i="8"/>
  <c r="D179" i="8" s="1"/>
  <c r="C171" i="8"/>
  <c r="B171" i="8"/>
  <c r="A171" i="8"/>
  <c r="B155" i="8"/>
  <c r="A155" i="8"/>
  <c r="C155" i="8"/>
  <c r="C147" i="8"/>
  <c r="B147" i="8"/>
  <c r="A147" i="8"/>
  <c r="C131" i="8"/>
  <c r="B131" i="8"/>
  <c r="A131" i="8"/>
  <c r="C115" i="8"/>
  <c r="B115" i="8"/>
  <c r="A115" i="8"/>
  <c r="A91" i="8"/>
  <c r="C91" i="8"/>
  <c r="B91" i="8"/>
  <c r="G75" i="8"/>
  <c r="B75" i="8"/>
  <c r="A75" i="8"/>
  <c r="C75" i="8"/>
  <c r="A51" i="8"/>
  <c r="B51" i="8"/>
  <c r="C35" i="8"/>
  <c r="A35" i="8"/>
  <c r="B35" i="8"/>
  <c r="A11" i="8"/>
  <c r="B11" i="8"/>
  <c r="B5" i="8"/>
  <c r="C51" i="8"/>
  <c r="C250" i="8"/>
  <c r="B250" i="8"/>
  <c r="A250" i="8"/>
  <c r="A226" i="8"/>
  <c r="B226" i="8"/>
  <c r="C226" i="8"/>
  <c r="B210" i="8"/>
  <c r="A210" i="8"/>
  <c r="C210" i="8"/>
  <c r="C194" i="8"/>
  <c r="A194" i="8"/>
  <c r="B194" i="8"/>
  <c r="C178" i="8"/>
  <c r="B178" i="8"/>
  <c r="A178" i="8"/>
  <c r="G178" i="8"/>
  <c r="B162" i="8"/>
  <c r="A162" i="8"/>
  <c r="A146" i="8"/>
  <c r="B146" i="8"/>
  <c r="F146" i="8"/>
  <c r="D146" i="8" s="1"/>
  <c r="G146" i="8"/>
  <c r="C146" i="8"/>
  <c r="B130" i="8"/>
  <c r="C130" i="8"/>
  <c r="C114" i="8"/>
  <c r="B114" i="8"/>
  <c r="F114" i="8"/>
  <c r="D114" i="8" s="1"/>
  <c r="G114" i="8"/>
  <c r="C98" i="8"/>
  <c r="A98" i="8"/>
  <c r="C74" i="8"/>
  <c r="A74" i="8"/>
  <c r="G74" i="8"/>
  <c r="C58" i="8"/>
  <c r="B58" i="8"/>
  <c r="G58" i="8"/>
  <c r="A18" i="8"/>
  <c r="C18" i="8"/>
  <c r="B10" i="8"/>
  <c r="T10" i="8" s="1"/>
  <c r="A10" i="8"/>
  <c r="G10" i="8"/>
  <c r="C34" i="8"/>
  <c r="C203" i="8"/>
  <c r="G51" i="8"/>
  <c r="A114" i="8"/>
  <c r="G18" i="8"/>
  <c r="F58" i="8"/>
  <c r="D58" i="8" s="1"/>
  <c r="G66" i="8"/>
  <c r="F210" i="8"/>
  <c r="D210" i="8" s="1"/>
  <c r="C248" i="8"/>
  <c r="A248" i="8"/>
  <c r="B248" i="8"/>
  <c r="F248" i="8"/>
  <c r="D248" i="8" s="1"/>
  <c r="G240" i="8"/>
  <c r="C240" i="8"/>
  <c r="B240" i="8"/>
  <c r="F240" i="8"/>
  <c r="D240" i="8" s="1"/>
  <c r="A240" i="8"/>
  <c r="B232" i="8"/>
  <c r="A232" i="8"/>
  <c r="C232" i="8"/>
  <c r="C216" i="8"/>
  <c r="A216" i="8"/>
  <c r="B216" i="8"/>
  <c r="A208" i="8"/>
  <c r="C208" i="8"/>
  <c r="B208" i="8"/>
  <c r="B200" i="8"/>
  <c r="A200" i="8"/>
  <c r="C192" i="8"/>
  <c r="B192" i="8"/>
  <c r="A192" i="8"/>
  <c r="C184" i="8"/>
  <c r="B184" i="8"/>
  <c r="A184" i="8"/>
  <c r="G184" i="8"/>
  <c r="B176" i="8"/>
  <c r="A176" i="8"/>
  <c r="C176" i="8"/>
  <c r="C168" i="8"/>
  <c r="B168" i="8"/>
  <c r="A168" i="8"/>
  <c r="B160" i="8"/>
  <c r="C160" i="8"/>
  <c r="G160" i="8"/>
  <c r="C152" i="8"/>
  <c r="B152" i="8"/>
  <c r="F152" i="8"/>
  <c r="D152" i="8" s="1"/>
  <c r="B144" i="8"/>
  <c r="A144" i="8"/>
  <c r="C144" i="8"/>
  <c r="B136" i="8"/>
  <c r="A136" i="8"/>
  <c r="C136" i="8"/>
  <c r="C128" i="8"/>
  <c r="B128" i="8"/>
  <c r="A128" i="8"/>
  <c r="F120" i="8"/>
  <c r="D120" i="8" s="1"/>
  <c r="B120" i="8"/>
  <c r="A120" i="8"/>
  <c r="G120" i="8"/>
  <c r="B112" i="8"/>
  <c r="A112" i="8"/>
  <c r="C112" i="8"/>
  <c r="B104" i="8"/>
  <c r="C104" i="8"/>
  <c r="A96" i="8"/>
  <c r="B96" i="8"/>
  <c r="C96" i="8"/>
  <c r="F96" i="8"/>
  <c r="D96" i="8" s="1"/>
  <c r="C80" i="8"/>
  <c r="A80" i="8"/>
  <c r="F80" i="8"/>
  <c r="D80" i="8" s="1"/>
  <c r="C72" i="8"/>
  <c r="A72" i="8"/>
  <c r="B72" i="8"/>
  <c r="C64" i="8"/>
  <c r="F64" i="8"/>
  <c r="D64" i="8" s="1"/>
  <c r="C56" i="8"/>
  <c r="B56" i="8"/>
  <c r="B48" i="8"/>
  <c r="A48" i="8"/>
  <c r="C48" i="8"/>
  <c r="G48" i="8"/>
  <c r="C32" i="8"/>
  <c r="B32" i="8"/>
  <c r="A32" i="8"/>
  <c r="G32" i="8"/>
  <c r="B24" i="8"/>
  <c r="A24" i="8"/>
  <c r="C24" i="8"/>
  <c r="B8" i="8"/>
  <c r="C8" i="8"/>
  <c r="C88" i="8"/>
  <c r="C120" i="8"/>
  <c r="C213" i="8"/>
  <c r="F18" i="8"/>
  <c r="D18" i="8" s="1"/>
  <c r="F32" i="8"/>
  <c r="D32" i="8" s="1"/>
  <c r="G40" i="8"/>
  <c r="G52" i="8"/>
  <c r="G72" i="8"/>
  <c r="G98" i="8"/>
  <c r="G132" i="8"/>
  <c r="G200" i="8"/>
  <c r="G226" i="8"/>
  <c r="B18" i="8"/>
  <c r="A40" i="8"/>
  <c r="A64" i="8"/>
  <c r="B80" i="8"/>
  <c r="B98" i="8"/>
  <c r="A106" i="8"/>
  <c r="A160" i="8"/>
  <c r="C235" i="8"/>
  <c r="B235" i="8"/>
  <c r="C219" i="8"/>
  <c r="B219" i="8"/>
  <c r="A219" i="8"/>
  <c r="C187" i="8"/>
  <c r="B187" i="8"/>
  <c r="A187" i="8"/>
  <c r="C163" i="8"/>
  <c r="A163" i="8"/>
  <c r="B163" i="8"/>
  <c r="T163" i="8" s="1"/>
  <c r="A139" i="8"/>
  <c r="C139" i="8"/>
  <c r="B139" i="8"/>
  <c r="B99" i="8"/>
  <c r="A99" i="8"/>
  <c r="A59" i="8"/>
  <c r="C59" i="8"/>
  <c r="B59" i="8"/>
  <c r="C19" i="8"/>
  <c r="A19" i="8"/>
  <c r="F187" i="8"/>
  <c r="D187" i="8" s="1"/>
  <c r="A242" i="8"/>
  <c r="B242" i="8"/>
  <c r="A42" i="8"/>
  <c r="B42" i="8"/>
  <c r="F42" i="8"/>
  <c r="D42" i="8" s="1"/>
  <c r="C42" i="8"/>
  <c r="A58" i="8"/>
  <c r="F130" i="8"/>
  <c r="D130" i="8" s="1"/>
  <c r="F98" i="8"/>
  <c r="D98" i="8" s="1"/>
  <c r="G106" i="8"/>
  <c r="B19" i="8"/>
  <c r="C99" i="8"/>
  <c r="B123" i="8"/>
  <c r="F178" i="8"/>
  <c r="D178" i="8" s="1"/>
  <c r="F203" i="8"/>
  <c r="D203" i="8" s="1"/>
  <c r="G250" i="8"/>
  <c r="A245" i="8"/>
  <c r="F245" i="8"/>
  <c r="D245" i="8" s="1"/>
  <c r="C245" i="8"/>
  <c r="A237" i="8"/>
  <c r="C237" i="8"/>
  <c r="B237" i="8"/>
  <c r="F237" i="8"/>
  <c r="D237" i="8" s="1"/>
  <c r="C229" i="8"/>
  <c r="B229" i="8"/>
  <c r="A229" i="8"/>
  <c r="B221" i="8"/>
  <c r="A221" i="8"/>
  <c r="B213" i="8"/>
  <c r="A213" i="8"/>
  <c r="A205" i="8"/>
  <c r="B205" i="8"/>
  <c r="G205" i="8"/>
  <c r="C205" i="8"/>
  <c r="C197" i="8"/>
  <c r="B197" i="8"/>
  <c r="A197" i="8"/>
  <c r="G197" i="8"/>
  <c r="C189" i="8"/>
  <c r="B189" i="8"/>
  <c r="A181" i="8"/>
  <c r="B181" i="8"/>
  <c r="C181" i="8"/>
  <c r="C173" i="8"/>
  <c r="B173" i="8"/>
  <c r="G173" i="8"/>
  <c r="A173" i="8"/>
  <c r="C165" i="8"/>
  <c r="B165" i="8"/>
  <c r="F165" i="8"/>
  <c r="D165" i="8" s="1"/>
  <c r="A165" i="8"/>
  <c r="B157" i="8"/>
  <c r="A157" i="8"/>
  <c r="C157" i="8"/>
  <c r="C149" i="8"/>
  <c r="A149" i="8"/>
  <c r="B141" i="8"/>
  <c r="A141" i="8"/>
  <c r="C141" i="8"/>
  <c r="F141" i="8"/>
  <c r="D141" i="8" s="1"/>
  <c r="G141" i="8"/>
  <c r="C133" i="8"/>
  <c r="B133" i="8"/>
  <c r="G133" i="8"/>
  <c r="A125" i="8"/>
  <c r="C125" i="8"/>
  <c r="B125" i="8"/>
  <c r="C117" i="8"/>
  <c r="B117" i="8"/>
  <c r="A117" i="8"/>
  <c r="B109" i="8"/>
  <c r="G109" i="8"/>
  <c r="C109" i="8"/>
  <c r="A109" i="8"/>
  <c r="C101" i="8"/>
  <c r="B101" i="8"/>
  <c r="A101" i="8"/>
  <c r="G101" i="8"/>
  <c r="B93" i="8"/>
  <c r="A93" i="8"/>
  <c r="C93" i="8"/>
  <c r="C85" i="8"/>
  <c r="B85" i="8"/>
  <c r="A85" i="8"/>
  <c r="G85" i="8"/>
  <c r="C77" i="8"/>
  <c r="A77" i="8"/>
  <c r="B77" i="8"/>
  <c r="B69" i="8"/>
  <c r="A69" i="8"/>
  <c r="C69" i="8"/>
  <c r="G69" i="8"/>
  <c r="B61" i="8"/>
  <c r="C61" i="8"/>
  <c r="A61" i="8"/>
  <c r="C53" i="8"/>
  <c r="A53" i="8"/>
  <c r="B53" i="8"/>
  <c r="G53" i="8"/>
  <c r="B45" i="8"/>
  <c r="A45" i="8"/>
  <c r="A37" i="8"/>
  <c r="C37" i="8"/>
  <c r="B37" i="8"/>
  <c r="G37" i="8"/>
  <c r="B21" i="8"/>
  <c r="G21" i="8"/>
  <c r="C21" i="8"/>
  <c r="B13" i="8"/>
  <c r="A13" i="8"/>
  <c r="C13" i="8"/>
  <c r="A8" i="8"/>
  <c r="A56" i="8"/>
  <c r="B74" i="8"/>
  <c r="B82" i="8"/>
  <c r="B100" i="8"/>
  <c r="C123" i="8"/>
  <c r="C221" i="8"/>
  <c r="B245" i="8"/>
  <c r="C243" i="8"/>
  <c r="A243" i="8"/>
  <c r="B243" i="8"/>
  <c r="B227" i="8"/>
  <c r="A227" i="8"/>
  <c r="C227" i="8"/>
  <c r="C211" i="8"/>
  <c r="B211" i="8"/>
  <c r="A107" i="8"/>
  <c r="B107" i="8"/>
  <c r="C107" i="8"/>
  <c r="C83" i="8"/>
  <c r="B83" i="8"/>
  <c r="A83" i="8"/>
  <c r="C67" i="8"/>
  <c r="B67" i="8"/>
  <c r="A67" i="8"/>
  <c r="C43" i="8"/>
  <c r="A43" i="8"/>
  <c r="B43" i="8"/>
  <c r="C27" i="8"/>
  <c r="B27" i="8"/>
  <c r="F35" i="8"/>
  <c r="D35" i="8" s="1"/>
  <c r="F155" i="8"/>
  <c r="D155" i="8" s="1"/>
  <c r="F171" i="8"/>
  <c r="D171" i="8" s="1"/>
  <c r="T171" i="8" s="1"/>
  <c r="B203" i="8"/>
  <c r="F242" i="8"/>
  <c r="D242" i="8" s="1"/>
  <c r="C234" i="8"/>
  <c r="B234" i="8"/>
  <c r="A234" i="8"/>
  <c r="A218" i="8"/>
  <c r="C218" i="8"/>
  <c r="B218" i="8"/>
  <c r="C202" i="8"/>
  <c r="B202" i="8"/>
  <c r="A202" i="8"/>
  <c r="G202" i="8"/>
  <c r="B186" i="8"/>
  <c r="A186" i="8"/>
  <c r="C186" i="8"/>
  <c r="F186" i="8"/>
  <c r="D186" i="8" s="1"/>
  <c r="G186" i="8"/>
  <c r="B170" i="8"/>
  <c r="C170" i="8"/>
  <c r="A170" i="8"/>
  <c r="F170" i="8"/>
  <c r="D170" i="8" s="1"/>
  <c r="C154" i="8"/>
  <c r="A154" i="8"/>
  <c r="B154" i="8"/>
  <c r="C138" i="8"/>
  <c r="B138" i="8"/>
  <c r="A138" i="8"/>
  <c r="C122" i="8"/>
  <c r="B122" i="8"/>
  <c r="A122" i="8"/>
  <c r="F122" i="8"/>
  <c r="D122" i="8" s="1"/>
  <c r="G122" i="8"/>
  <c r="B106" i="8"/>
  <c r="F106" i="8"/>
  <c r="D106" i="8" s="1"/>
  <c r="C90" i="8"/>
  <c r="A90" i="8"/>
  <c r="B90" i="8"/>
  <c r="G90" i="8"/>
  <c r="B66" i="8"/>
  <c r="A66" i="8"/>
  <c r="C66" i="8"/>
  <c r="C50" i="8"/>
  <c r="A50" i="8"/>
  <c r="C26" i="8"/>
  <c r="B26" i="8"/>
  <c r="G26" i="8"/>
  <c r="A26" i="8"/>
  <c r="A5" i="8"/>
  <c r="C11" i="8"/>
  <c r="G210" i="8"/>
  <c r="G234" i="8"/>
  <c r="G19" i="8"/>
  <c r="F26" i="8"/>
  <c r="D26" i="8" s="1"/>
  <c r="F226" i="8"/>
  <c r="D226" i="8" s="1"/>
  <c r="C162" i="8"/>
  <c r="F27" i="8"/>
  <c r="D27" i="8" s="1"/>
  <c r="G34" i="8"/>
  <c r="F34" i="8"/>
  <c r="D34" i="8" s="1"/>
  <c r="F74" i="8"/>
  <c r="D74" i="8" s="1"/>
  <c r="G136" i="8"/>
  <c r="G162" i="8"/>
  <c r="G170" i="8"/>
  <c r="F218" i="8"/>
  <c r="D218" i="8" s="1"/>
  <c r="F229" i="8"/>
  <c r="D229" i="8" s="1"/>
  <c r="F250" i="8"/>
  <c r="D250" i="8" s="1"/>
  <c r="F244" i="8"/>
  <c r="D244" i="8" s="1"/>
  <c r="B244" i="8"/>
  <c r="A244" i="8"/>
  <c r="C244" i="8"/>
  <c r="C236" i="8"/>
  <c r="B236" i="8"/>
  <c r="A236" i="8"/>
  <c r="C228" i="8"/>
  <c r="A228" i="8"/>
  <c r="B228" i="8"/>
  <c r="B220" i="8"/>
  <c r="A220" i="8"/>
  <c r="C220" i="8"/>
  <c r="C212" i="8"/>
  <c r="B212" i="8"/>
  <c r="A212" i="8"/>
  <c r="F212" i="8"/>
  <c r="D212" i="8" s="1"/>
  <c r="G204" i="8"/>
  <c r="C204" i="8"/>
  <c r="B204" i="8"/>
  <c r="A204" i="8"/>
  <c r="B196" i="8"/>
  <c r="A196" i="8"/>
  <c r="C196" i="8"/>
  <c r="F196" i="8"/>
  <c r="D196" i="8" s="1"/>
  <c r="C188" i="8"/>
  <c r="B188" i="8"/>
  <c r="A188" i="8"/>
  <c r="C180" i="8"/>
  <c r="B180" i="8"/>
  <c r="A180" i="8"/>
  <c r="G180" i="8"/>
  <c r="B164" i="8"/>
  <c r="A164" i="8"/>
  <c r="C164" i="8"/>
  <c r="G164" i="8"/>
  <c r="B156" i="8"/>
  <c r="A156" i="8"/>
  <c r="C156" i="8"/>
  <c r="C148" i="8"/>
  <c r="A148" i="8"/>
  <c r="B148" i="8"/>
  <c r="T148" i="8" s="1"/>
  <c r="C140" i="8"/>
  <c r="B140" i="8"/>
  <c r="G140" i="8"/>
  <c r="C124" i="8"/>
  <c r="B124" i="8"/>
  <c r="A124" i="8"/>
  <c r="F116" i="8"/>
  <c r="D116" i="8" s="1"/>
  <c r="A116" i="8"/>
  <c r="C116" i="8"/>
  <c r="B116" i="8"/>
  <c r="B108" i="8"/>
  <c r="A108" i="8"/>
  <c r="C108" i="8"/>
  <c r="G108" i="8"/>
  <c r="C92" i="8"/>
  <c r="A92" i="8"/>
  <c r="F92" i="8"/>
  <c r="D92" i="8" s="1"/>
  <c r="B84" i="8"/>
  <c r="A84" i="8"/>
  <c r="C84" i="8"/>
  <c r="B68" i="8"/>
  <c r="A68" i="8"/>
  <c r="A60" i="8"/>
  <c r="C60" i="8"/>
  <c r="F60" i="8"/>
  <c r="D60" i="8" s="1"/>
  <c r="B60" i="8"/>
  <c r="C44" i="8"/>
  <c r="T44" i="8" s="1"/>
  <c r="A44" i="8"/>
  <c r="B36" i="8"/>
  <c r="A36" i="8"/>
  <c r="F36" i="8"/>
  <c r="D36" i="8" s="1"/>
  <c r="C28" i="8"/>
  <c r="T28" i="8" s="1"/>
  <c r="A28" i="8"/>
  <c r="A20" i="8"/>
  <c r="B20" i="8"/>
  <c r="T20" i="8" s="1"/>
  <c r="G20" i="8"/>
  <c r="C12" i="8"/>
  <c r="T12" i="8" s="1"/>
  <c r="G12" i="8"/>
  <c r="A27" i="8"/>
  <c r="B50" i="8"/>
  <c r="C68" i="8"/>
  <c r="A76" i="8"/>
  <c r="C82" i="8"/>
  <c r="C100" i="8"/>
  <c r="T100" i="8" s="1"/>
  <c r="A130" i="8"/>
  <c r="C200" i="8"/>
  <c r="A224" i="8"/>
  <c r="G230" i="8"/>
  <c r="G249" i="8"/>
  <c r="A249" i="8"/>
  <c r="B249" i="8"/>
  <c r="C249" i="8"/>
  <c r="C241" i="8"/>
  <c r="B241" i="8"/>
  <c r="A241" i="8"/>
  <c r="C233" i="8"/>
  <c r="A233" i="8"/>
  <c r="B233" i="8"/>
  <c r="B225" i="8"/>
  <c r="A225" i="8"/>
  <c r="C225" i="8"/>
  <c r="C217" i="8"/>
  <c r="B217" i="8"/>
  <c r="A217" i="8"/>
  <c r="C209" i="8"/>
  <c r="A209" i="8"/>
  <c r="C201" i="8"/>
  <c r="A201" i="8"/>
  <c r="B201" i="8"/>
  <c r="B185" i="8"/>
  <c r="A185" i="8"/>
  <c r="C185" i="8"/>
  <c r="A169" i="8"/>
  <c r="B169" i="8"/>
  <c r="C161" i="8"/>
  <c r="A161" i="8"/>
  <c r="B161" i="8"/>
  <c r="C134" i="8"/>
  <c r="G225" i="8"/>
  <c r="G233" i="8"/>
  <c r="C247" i="8"/>
  <c r="A247" i="8"/>
  <c r="C239" i="8"/>
  <c r="B239" i="8"/>
  <c r="A239" i="8"/>
  <c r="C231" i="8"/>
  <c r="A231" i="8"/>
  <c r="B223" i="8"/>
  <c r="A223" i="8"/>
  <c r="C223" i="8"/>
  <c r="B215" i="8"/>
  <c r="A215" i="8"/>
  <c r="C207" i="8"/>
  <c r="B207" i="8"/>
  <c r="A207" i="8"/>
  <c r="A158" i="8"/>
  <c r="C177" i="8"/>
  <c r="T177" i="8" s="1"/>
  <c r="C198" i="8"/>
  <c r="B230" i="8"/>
  <c r="C246" i="8"/>
  <c r="B246" i="8"/>
  <c r="A246" i="8"/>
  <c r="B238" i="8"/>
  <c r="A238" i="8"/>
  <c r="C238" i="8"/>
  <c r="C222" i="8"/>
  <c r="B222" i="8"/>
  <c r="A222" i="8"/>
  <c r="C214" i="8"/>
  <c r="A214" i="8"/>
  <c r="A206" i="8"/>
  <c r="C206" i="8"/>
  <c r="B206" i="8"/>
  <c r="A190" i="8"/>
  <c r="B190" i="8"/>
  <c r="C190" i="8"/>
  <c r="C182" i="8"/>
  <c r="B182" i="8"/>
  <c r="A174" i="8"/>
  <c r="C174" i="8"/>
  <c r="B174" i="8"/>
  <c r="C166" i="8"/>
  <c r="B166" i="8"/>
  <c r="A166" i="8"/>
  <c r="B150" i="8"/>
  <c r="A150" i="8"/>
  <c r="C150" i="8"/>
  <c r="A134" i="8"/>
  <c r="B134" i="8"/>
  <c r="C126" i="8"/>
  <c r="B126" i="8"/>
  <c r="A126" i="8"/>
  <c r="A118" i="8"/>
  <c r="C118" i="8"/>
  <c r="T118" i="8" s="1"/>
  <c r="B158" i="8"/>
  <c r="B209" i="8"/>
  <c r="C230" i="8"/>
  <c r="F105" i="8"/>
  <c r="D105" i="8" s="1"/>
  <c r="F121" i="8"/>
  <c r="D121" i="8" s="1"/>
  <c r="F137" i="8"/>
  <c r="D137" i="8" s="1"/>
  <c r="F169" i="8"/>
  <c r="D169" i="8" s="1"/>
  <c r="F185" i="8"/>
  <c r="D185" i="8" s="1"/>
  <c r="F193" i="8"/>
  <c r="D193" i="8" s="1"/>
  <c r="T193" i="8" s="1"/>
  <c r="F201" i="8"/>
  <c r="D201" i="8" s="1"/>
  <c r="F209" i="8"/>
  <c r="D209" i="8" s="1"/>
  <c r="F217" i="8"/>
  <c r="D217" i="8" s="1"/>
  <c r="F241" i="8"/>
  <c r="D241" i="8" s="1"/>
  <c r="B9" i="8"/>
  <c r="C15" i="8"/>
  <c r="B22" i="8"/>
  <c r="B31" i="8"/>
  <c r="C33" i="8"/>
  <c r="T33" i="8" s="1"/>
  <c r="C39" i="8"/>
  <c r="A54" i="8"/>
  <c r="B57" i="8"/>
  <c r="T57" i="8" s="1"/>
  <c r="B78" i="8"/>
  <c r="B81" i="8"/>
  <c r="T81" i="8" s="1"/>
  <c r="B87" i="8"/>
  <c r="B102" i="8"/>
  <c r="B105" i="8"/>
  <c r="B121" i="8"/>
  <c r="B151" i="8"/>
  <c r="B191" i="8"/>
  <c r="C145" i="8"/>
  <c r="B145" i="8"/>
  <c r="A145" i="8"/>
  <c r="C137" i="8"/>
  <c r="A137" i="8"/>
  <c r="C129" i="8"/>
  <c r="B129" i="8"/>
  <c r="A129" i="8"/>
  <c r="C113" i="8"/>
  <c r="B113" i="8"/>
  <c r="A113" i="8"/>
  <c r="C41" i="8"/>
  <c r="T41" i="8" s="1"/>
  <c r="A41" i="8"/>
  <c r="F29" i="8"/>
  <c r="D29" i="8" s="1"/>
  <c r="F45" i="8"/>
  <c r="D45" i="8" s="1"/>
  <c r="F61" i="8"/>
  <c r="D61" i="8" s="1"/>
  <c r="F109" i="8"/>
  <c r="D109" i="8" s="1"/>
  <c r="F117" i="8"/>
  <c r="D117" i="8" s="1"/>
  <c r="F149" i="8"/>
  <c r="D149" i="8" s="1"/>
  <c r="F157" i="8"/>
  <c r="D157" i="8" s="1"/>
  <c r="F173" i="8"/>
  <c r="D173" i="8" s="1"/>
  <c r="F189" i="8"/>
  <c r="D189" i="8" s="1"/>
  <c r="T189" i="8" s="1"/>
  <c r="F197" i="8"/>
  <c r="D197" i="8" s="1"/>
  <c r="F205" i="8"/>
  <c r="D205" i="8" s="1"/>
  <c r="F213" i="8"/>
  <c r="D213" i="8" s="1"/>
  <c r="A71" i="8"/>
  <c r="B89" i="8"/>
  <c r="B103" i="8"/>
  <c r="B199" i="8"/>
  <c r="F183" i="8"/>
  <c r="D183" i="8" s="1"/>
  <c r="A183" i="8"/>
  <c r="F175" i="8"/>
  <c r="D175" i="8" s="1"/>
  <c r="B175" i="8"/>
  <c r="F167" i="8"/>
  <c r="D167" i="8" s="1"/>
  <c r="C167" i="8"/>
  <c r="A167" i="8"/>
  <c r="F159" i="8"/>
  <c r="D159" i="8" s="1"/>
  <c r="C159" i="8"/>
  <c r="B159" i="8"/>
  <c r="A159" i="8"/>
  <c r="B143" i="8"/>
  <c r="A143" i="8"/>
  <c r="B127" i="8"/>
  <c r="A127" i="8"/>
  <c r="C119" i="8"/>
  <c r="A119" i="8"/>
  <c r="C111" i="8"/>
  <c r="B111" i="8"/>
  <c r="C79" i="8"/>
  <c r="A79" i="8"/>
  <c r="C63" i="8"/>
  <c r="A63" i="8"/>
  <c r="F111" i="8"/>
  <c r="D111" i="8" s="1"/>
  <c r="A15" i="8"/>
  <c r="B17" i="8"/>
  <c r="A33" i="8"/>
  <c r="B38" i="8"/>
  <c r="T38" i="8" s="1"/>
  <c r="B47" i="8"/>
  <c r="B62" i="8"/>
  <c r="B65" i="8"/>
  <c r="C86" i="8"/>
  <c r="T86" i="8" s="1"/>
  <c r="C95" i="8"/>
  <c r="A111" i="8"/>
  <c r="A135" i="8"/>
  <c r="C175" i="8"/>
  <c r="A39" i="8"/>
  <c r="A81" i="8"/>
  <c r="A121" i="8"/>
  <c r="B135" i="8"/>
  <c r="A151" i="8"/>
  <c r="G243" i="8"/>
  <c r="F243" i="8"/>
  <c r="D243" i="8" s="1"/>
  <c r="G235" i="8"/>
  <c r="F235" i="8"/>
  <c r="D235" i="8" s="1"/>
  <c r="F227" i="8"/>
  <c r="D227" i="8" s="1"/>
  <c r="G227" i="8"/>
  <c r="F219" i="8"/>
  <c r="D219" i="8" s="1"/>
  <c r="G219" i="8"/>
  <c r="F211" i="8"/>
  <c r="D211" i="8" s="1"/>
  <c r="G203" i="8"/>
  <c r="G195" i="8"/>
  <c r="F195" i="8"/>
  <c r="D195" i="8" s="1"/>
  <c r="G187" i="8"/>
  <c r="G179" i="8"/>
  <c r="G171" i="8"/>
  <c r="G163" i="8"/>
  <c r="G155" i="8"/>
  <c r="G147" i="8"/>
  <c r="F147" i="8"/>
  <c r="D147" i="8" s="1"/>
  <c r="F135" i="8"/>
  <c r="D135" i="8" s="1"/>
  <c r="G135" i="8"/>
  <c r="G131" i="8"/>
  <c r="G115" i="8"/>
  <c r="G107" i="8"/>
  <c r="G95" i="8"/>
  <c r="F95" i="8"/>
  <c r="D95" i="8" s="1"/>
  <c r="F87" i="8"/>
  <c r="D87" i="8" s="1"/>
  <c r="G87" i="8"/>
  <c r="F79" i="8"/>
  <c r="D79" i="8" s="1"/>
  <c r="G79" i="8"/>
  <c r="F71" i="8"/>
  <c r="D71" i="8" s="1"/>
  <c r="T71" i="8" s="1"/>
  <c r="F63" i="8"/>
  <c r="D63" i="8" s="1"/>
  <c r="F55" i="8"/>
  <c r="D55" i="8" s="1"/>
  <c r="T55" i="8" s="1"/>
  <c r="F47" i="8"/>
  <c r="D47" i="8" s="1"/>
  <c r="G47" i="8"/>
  <c r="G39" i="8"/>
  <c r="G31" i="8"/>
  <c r="G27" i="8"/>
  <c r="D7" i="8"/>
  <c r="T7" i="8" s="1"/>
  <c r="G7" i="8"/>
  <c r="F19" i="8"/>
  <c r="D19" i="8" s="1"/>
  <c r="G55" i="8"/>
  <c r="G71" i="8"/>
  <c r="G123" i="8"/>
  <c r="G247" i="8"/>
  <c r="F247" i="8"/>
  <c r="D247" i="8" s="1"/>
  <c r="G239" i="8"/>
  <c r="F239" i="8"/>
  <c r="D239" i="8" s="1"/>
  <c r="G231" i="8"/>
  <c r="F231" i="8"/>
  <c r="D231" i="8" s="1"/>
  <c r="T231" i="8" s="1"/>
  <c r="G223" i="8"/>
  <c r="F223" i="8"/>
  <c r="D223" i="8" s="1"/>
  <c r="F215" i="8"/>
  <c r="D215" i="8" s="1"/>
  <c r="T215" i="8" s="1"/>
  <c r="G215" i="8"/>
  <c r="F207" i="8"/>
  <c r="D207" i="8" s="1"/>
  <c r="G199" i="8"/>
  <c r="F199" i="8"/>
  <c r="D199" i="8" s="1"/>
  <c r="F191" i="8"/>
  <c r="D191" i="8" s="1"/>
  <c r="G183" i="8"/>
  <c r="G175" i="8"/>
  <c r="G167" i="8"/>
  <c r="G159" i="8"/>
  <c r="G151" i="8"/>
  <c r="F151" i="8"/>
  <c r="D151" i="8" s="1"/>
  <c r="T151" i="8" s="1"/>
  <c r="G143" i="8"/>
  <c r="F143" i="8"/>
  <c r="D143" i="8" s="1"/>
  <c r="G139" i="8"/>
  <c r="F139" i="8"/>
  <c r="D139" i="8" s="1"/>
  <c r="T139" i="8" s="1"/>
  <c r="G127" i="8"/>
  <c r="F127" i="8"/>
  <c r="D127" i="8" s="1"/>
  <c r="F119" i="8"/>
  <c r="D119" i="8" s="1"/>
  <c r="T119" i="8" s="1"/>
  <c r="G119" i="8"/>
  <c r="G111" i="8"/>
  <c r="F103" i="8"/>
  <c r="D103" i="8" s="1"/>
  <c r="G103" i="8"/>
  <c r="G99" i="8"/>
  <c r="G91" i="8"/>
  <c r="G83" i="8"/>
  <c r="F59" i="8"/>
  <c r="D59" i="8" s="1"/>
  <c r="T59" i="8" s="1"/>
  <c r="F51" i="8"/>
  <c r="D51" i="8" s="1"/>
  <c r="G43" i="8"/>
  <c r="G35" i="8"/>
  <c r="G23" i="8"/>
  <c r="F15" i="8"/>
  <c r="D15" i="8" s="1"/>
  <c r="F11" i="8"/>
  <c r="D11" i="8" s="1"/>
  <c r="G11" i="8"/>
  <c r="F23" i="8"/>
  <c r="D23" i="8" s="1"/>
  <c r="T23" i="8" s="1"/>
  <c r="F31" i="8"/>
  <c r="D31" i="8" s="1"/>
  <c r="F39" i="8"/>
  <c r="D39" i="8" s="1"/>
  <c r="G59" i="8"/>
  <c r="G211" i="8"/>
  <c r="G248" i="8"/>
  <c r="F236" i="8"/>
  <c r="D236" i="8" s="1"/>
  <c r="F232" i="8"/>
  <c r="D232" i="8" s="1"/>
  <c r="F228" i="8"/>
  <c r="D228" i="8" s="1"/>
  <c r="G228" i="8"/>
  <c r="F224" i="8"/>
  <c r="D224" i="8" s="1"/>
  <c r="T224" i="8" s="1"/>
  <c r="F220" i="8"/>
  <c r="D220" i="8" s="1"/>
  <c r="G220" i="8"/>
  <c r="F216" i="8"/>
  <c r="D216" i="8" s="1"/>
  <c r="G216" i="8"/>
  <c r="G212" i="8"/>
  <c r="F208" i="8"/>
  <c r="D208" i="8" s="1"/>
  <c r="T208" i="8" s="1"/>
  <c r="G208" i="8"/>
  <c r="F204" i="8"/>
  <c r="D204" i="8" s="1"/>
  <c r="G196" i="8"/>
  <c r="G192" i="8"/>
  <c r="F192" i="8"/>
  <c r="D192" i="8" s="1"/>
  <c r="G188" i="8"/>
  <c r="F184" i="8"/>
  <c r="D184" i="8" s="1"/>
  <c r="F180" i="8"/>
  <c r="D180" i="8" s="1"/>
  <c r="F176" i="8"/>
  <c r="D176" i="8" s="1"/>
  <c r="F172" i="8"/>
  <c r="D172" i="8" s="1"/>
  <c r="F168" i="8"/>
  <c r="D168" i="8" s="1"/>
  <c r="F164" i="8"/>
  <c r="D164" i="8" s="1"/>
  <c r="F160" i="8"/>
  <c r="D160" i="8" s="1"/>
  <c r="G156" i="8"/>
  <c r="G128" i="8"/>
  <c r="G124" i="8"/>
  <c r="F75" i="8"/>
  <c r="D75" i="8" s="1"/>
  <c r="F91" i="8"/>
  <c r="D91" i="8" s="1"/>
  <c r="F107" i="8"/>
  <c r="D107" i="8" s="1"/>
  <c r="F123" i="8"/>
  <c r="D123" i="8" s="1"/>
  <c r="T123" i="8" s="1"/>
  <c r="F43" i="8"/>
  <c r="D43" i="8" s="1"/>
  <c r="F67" i="8"/>
  <c r="D67" i="8" s="1"/>
  <c r="T67" i="8" s="1"/>
  <c r="F83" i="8"/>
  <c r="D83" i="8" s="1"/>
  <c r="F99" i="8"/>
  <c r="D99" i="8" s="1"/>
  <c r="T99" i="8" s="1"/>
  <c r="F115" i="8"/>
  <c r="D115" i="8" s="1"/>
  <c r="F131" i="8"/>
  <c r="D131" i="8" s="1"/>
  <c r="F154" i="8"/>
  <c r="D154" i="8" s="1"/>
  <c r="F214" i="8"/>
  <c r="D214" i="8" s="1"/>
  <c r="F230" i="8"/>
  <c r="D230" i="8" s="1"/>
  <c r="F246" i="8"/>
  <c r="D246" i="8" s="1"/>
  <c r="F138" i="8"/>
  <c r="D138" i="8" s="1"/>
  <c r="F190" i="8"/>
  <c r="D190" i="8" s="1"/>
  <c r="F194" i="8"/>
  <c r="D194" i="8" s="1"/>
  <c r="F198" i="8"/>
  <c r="D198" i="8" s="1"/>
  <c r="F202" i="8"/>
  <c r="D202" i="8" s="1"/>
  <c r="F206" i="8"/>
  <c r="D206" i="8" s="1"/>
  <c r="F222" i="8"/>
  <c r="D222" i="8" s="1"/>
  <c r="F238" i="8"/>
  <c r="D238" i="8" s="1"/>
  <c r="T14" i="8" l="1"/>
  <c r="T102" i="8"/>
  <c r="T62" i="8"/>
  <c r="T17" i="8"/>
  <c r="T50" i="8"/>
  <c r="T70" i="8"/>
  <c r="T16" i="8"/>
  <c r="T234" i="8"/>
  <c r="T13" i="8"/>
  <c r="T69" i="8"/>
  <c r="T48" i="8"/>
  <c r="T144" i="8"/>
  <c r="T101" i="8"/>
  <c r="T22" i="8"/>
  <c r="T131" i="8"/>
  <c r="T172" i="8"/>
  <c r="T29" i="8"/>
  <c r="T134" i="8"/>
  <c r="T140" i="8"/>
  <c r="T66" i="8"/>
  <c r="T181" i="8"/>
  <c r="T65" i="8"/>
  <c r="T166" i="8"/>
  <c r="T218" i="8"/>
  <c r="T88" i="8"/>
  <c r="T153" i="8"/>
  <c r="T246" i="8"/>
  <c r="T204" i="8"/>
  <c r="T227" i="8"/>
  <c r="T36" i="8"/>
  <c r="T116" i="8"/>
  <c r="T94" i="8"/>
  <c r="T73" i="8"/>
  <c r="T161" i="8"/>
  <c r="T56" i="8"/>
  <c r="T200" i="8"/>
  <c r="T162" i="8"/>
  <c r="T182" i="8"/>
  <c r="T214" i="8"/>
  <c r="T127" i="8"/>
  <c r="T247" i="8"/>
  <c r="T150" i="8"/>
  <c r="T174" i="8"/>
  <c r="T124" i="8"/>
  <c r="T106" i="8"/>
  <c r="T242" i="8"/>
  <c r="T125" i="8"/>
  <c r="T8" i="8"/>
  <c r="T210" i="8"/>
  <c r="T110" i="8"/>
  <c r="T25" i="8"/>
  <c r="T195" i="8"/>
  <c r="T183" i="8"/>
  <c r="T158" i="8"/>
  <c r="T126" i="8"/>
  <c r="T196" i="8"/>
  <c r="T212" i="8"/>
  <c r="T186" i="8"/>
  <c r="T190" i="8"/>
  <c r="T180" i="8"/>
  <c r="T228" i="8"/>
  <c r="T207" i="8"/>
  <c r="T219" i="8"/>
  <c r="T111" i="8"/>
  <c r="T159" i="8"/>
  <c r="T113" i="8"/>
  <c r="T129" i="8"/>
  <c r="T145" i="8"/>
  <c r="T209" i="8"/>
  <c r="T249" i="8"/>
  <c r="T226" i="8"/>
  <c r="T90" i="8"/>
  <c r="T21" i="8"/>
  <c r="T53" i="8"/>
  <c r="T141" i="8"/>
  <c r="T130" i="8"/>
  <c r="T112" i="8"/>
  <c r="T136" i="8"/>
  <c r="T30" i="8"/>
  <c r="T49" i="8"/>
  <c r="T238" i="8"/>
  <c r="T91" i="8"/>
  <c r="T236" i="8"/>
  <c r="T11" i="8"/>
  <c r="T79" i="8"/>
  <c r="T89" i="8"/>
  <c r="T205" i="8"/>
  <c r="T68" i="8"/>
  <c r="T108" i="8"/>
  <c r="T156" i="8"/>
  <c r="T229" i="8"/>
  <c r="T35" i="8"/>
  <c r="T82" i="8"/>
  <c r="T77" i="8"/>
  <c r="T178" i="8"/>
  <c r="T32" i="8"/>
  <c r="T72" i="8"/>
  <c r="T128" i="8"/>
  <c r="T152" i="8"/>
  <c r="T114" i="8"/>
  <c r="T142" i="8"/>
  <c r="T97" i="8"/>
  <c r="T192" i="8"/>
  <c r="T216" i="8"/>
  <c r="T15" i="8"/>
  <c r="T223" i="8"/>
  <c r="T185" i="8"/>
  <c r="T188" i="8"/>
  <c r="T54" i="8"/>
  <c r="T132" i="8"/>
  <c r="T138" i="8"/>
  <c r="T83" i="8"/>
  <c r="T184" i="8"/>
  <c r="T220" i="8"/>
  <c r="T173" i="8"/>
  <c r="T78" i="8"/>
  <c r="T9" i="8"/>
  <c r="T225" i="8"/>
  <c r="T84" i="8"/>
  <c r="T250" i="8"/>
  <c r="T27" i="8"/>
  <c r="T37" i="8"/>
  <c r="T85" i="8"/>
  <c r="T93" i="8"/>
  <c r="T133" i="8"/>
  <c r="T237" i="8"/>
  <c r="T203" i="8"/>
  <c r="T187" i="8"/>
  <c r="T24" i="8"/>
  <c r="T104" i="8"/>
  <c r="T240" i="8"/>
  <c r="T120" i="8"/>
  <c r="T157" i="8"/>
  <c r="T155" i="8"/>
  <c r="T98" i="8"/>
  <c r="T232" i="8"/>
  <c r="T201" i="8"/>
  <c r="T244" i="8"/>
  <c r="T74" i="8"/>
  <c r="T80" i="8"/>
  <c r="T160" i="8"/>
  <c r="T235" i="8"/>
  <c r="T149" i="8"/>
  <c r="T202" i="8"/>
  <c r="T154" i="8"/>
  <c r="T107" i="8"/>
  <c r="T168" i="8"/>
  <c r="T103" i="8"/>
  <c r="T143" i="8"/>
  <c r="T191" i="8"/>
  <c r="T47" i="8"/>
  <c r="T95" i="8"/>
  <c r="T243" i="8"/>
  <c r="T175" i="8"/>
  <c r="T213" i="8"/>
  <c r="T109" i="8"/>
  <c r="T137" i="8"/>
  <c r="T26" i="8"/>
  <c r="T122" i="8"/>
  <c r="T165" i="8"/>
  <c r="T245" i="8"/>
  <c r="T18" i="8"/>
  <c r="T64" i="8"/>
  <c r="T96" i="8"/>
  <c r="T230" i="8"/>
  <c r="T87" i="8"/>
  <c r="T117" i="8"/>
  <c r="T198" i="8"/>
  <c r="T61" i="8"/>
  <c r="T241" i="8"/>
  <c r="T248" i="8"/>
  <c r="T222" i="8"/>
  <c r="T43" i="8"/>
  <c r="T135" i="8"/>
  <c r="T167" i="8"/>
  <c r="T34" i="8"/>
  <c r="T206" i="8"/>
  <c r="T164" i="8"/>
  <c r="T147" i="8"/>
  <c r="T169" i="8"/>
  <c r="T39" i="8"/>
  <c r="T199" i="8"/>
  <c r="T19" i="8"/>
  <c r="T211" i="8"/>
  <c r="T121" i="8"/>
  <c r="T194" i="8"/>
  <c r="T115" i="8"/>
  <c r="T75" i="8"/>
  <c r="T176" i="8"/>
  <c r="T31" i="8"/>
  <c r="T51" i="8"/>
  <c r="T239" i="8"/>
  <c r="T63" i="8"/>
  <c r="T197" i="8"/>
  <c r="T45" i="8"/>
  <c r="T217" i="8"/>
  <c r="T105" i="8"/>
  <c r="T60" i="8"/>
  <c r="T92" i="8"/>
  <c r="T170" i="8"/>
  <c r="T42" i="8"/>
  <c r="T58" i="8"/>
  <c r="T146" i="8"/>
  <c r="T179" i="8"/>
  <c r="AW12" i="20" l="1"/>
  <c r="Y8" i="20"/>
  <c r="Y9" i="20" s="1"/>
  <c r="Y10" i="20" s="1"/>
  <c r="Y11" i="20" s="1"/>
  <c r="BC7" i="20"/>
  <c r="AZ7" i="20"/>
  <c r="AZ12" i="20" s="1"/>
  <c r="AW7" i="20"/>
  <c r="AW8" i="20" s="1"/>
  <c r="AW9" i="20" s="1"/>
  <c r="AW10" i="20" s="1"/>
  <c r="AW11" i="20" s="1"/>
  <c r="AT7" i="20"/>
  <c r="AT12" i="20" s="1"/>
  <c r="AQ7" i="20"/>
  <c r="AN7" i="20"/>
  <c r="AN12" i="20" s="1"/>
  <c r="AK7" i="20"/>
  <c r="AH7" i="20"/>
  <c r="AH12" i="20" s="1"/>
  <c r="AE7" i="20"/>
  <c r="AB7" i="20"/>
  <c r="AB12" i="20" s="1"/>
  <c r="Y7" i="20"/>
  <c r="Y12" i="20" s="1"/>
  <c r="V7" i="20"/>
  <c r="V12" i="20" s="1"/>
  <c r="S7" i="20"/>
  <c r="P7" i="20"/>
  <c r="P12" i="20" s="1"/>
  <c r="M7" i="20"/>
  <c r="J7" i="20"/>
  <c r="J12" i="20" s="1"/>
  <c r="G7" i="20"/>
  <c r="D7" i="20"/>
  <c r="D12" i="20" s="1"/>
  <c r="AE6" i="20"/>
  <c r="AZ5" i="20"/>
  <c r="AZ6" i="20" s="1"/>
  <c r="AN5" i="20"/>
  <c r="AN6" i="20" s="1"/>
  <c r="AH5" i="20"/>
  <c r="AH6" i="20" s="1"/>
  <c r="AB5" i="20"/>
  <c r="AB6" i="20" s="1"/>
  <c r="P5" i="20"/>
  <c r="P6" i="20" s="1"/>
  <c r="AS4" i="20"/>
  <c r="AG4" i="20"/>
  <c r="AG5" i="20" s="1"/>
  <c r="AG6" i="20" s="1"/>
  <c r="AG7" i="20" s="1"/>
  <c r="U4" i="20"/>
  <c r="J4" i="20"/>
  <c r="J5" i="20" s="1"/>
  <c r="J6" i="20" s="1"/>
  <c r="BC3" i="20"/>
  <c r="BC4" i="20" s="1"/>
  <c r="BC5" i="20" s="1"/>
  <c r="BC6" i="20" s="1"/>
  <c r="AZ3" i="20"/>
  <c r="AZ4" i="20" s="1"/>
  <c r="AY3" i="20"/>
  <c r="AY4" i="20" s="1"/>
  <c r="AW3" i="20"/>
  <c r="AT3" i="20"/>
  <c r="AT4" i="20" s="1"/>
  <c r="AT5" i="20" s="1"/>
  <c r="AT6" i="20" s="1"/>
  <c r="AS3" i="20"/>
  <c r="AQ3" i="20"/>
  <c r="AQ4" i="20" s="1"/>
  <c r="AQ5" i="20" s="1"/>
  <c r="AQ6" i="20" s="1"/>
  <c r="AN3" i="20"/>
  <c r="AN4" i="20" s="1"/>
  <c r="AM3" i="20"/>
  <c r="AM4" i="20" s="1"/>
  <c r="AK3" i="20"/>
  <c r="AJ3" i="20" s="1"/>
  <c r="AH3" i="20"/>
  <c r="AH4" i="20" s="1"/>
  <c r="AG3" i="20"/>
  <c r="AE3" i="20"/>
  <c r="AE4" i="20" s="1"/>
  <c r="AE5" i="20" s="1"/>
  <c r="AB3" i="20"/>
  <c r="AB4" i="20" s="1"/>
  <c r="AA3" i="20"/>
  <c r="AA4" i="20" s="1"/>
  <c r="Y3" i="20"/>
  <c r="V3" i="20"/>
  <c r="V4" i="20" s="1"/>
  <c r="V5" i="20" s="1"/>
  <c r="U3" i="20"/>
  <c r="S3" i="20"/>
  <c r="S4" i="20" s="1"/>
  <c r="S5" i="20" s="1"/>
  <c r="S6" i="20" s="1"/>
  <c r="P3" i="20"/>
  <c r="P4" i="20" s="1"/>
  <c r="O3" i="20"/>
  <c r="O4" i="20" s="1"/>
  <c r="M3" i="20"/>
  <c r="J3" i="20"/>
  <c r="I3" i="20"/>
  <c r="G3" i="20"/>
  <c r="G4" i="20" s="1"/>
  <c r="G5" i="20" s="1"/>
  <c r="G6" i="20" s="1"/>
  <c r="BB2" i="20"/>
  <c r="AY2" i="20"/>
  <c r="AV2" i="20"/>
  <c r="AS2" i="20"/>
  <c r="AP2" i="20"/>
  <c r="AM2" i="20"/>
  <c r="AJ2" i="20"/>
  <c r="AG2" i="20"/>
  <c r="AD2" i="20"/>
  <c r="AA2" i="20"/>
  <c r="Z2" i="20"/>
  <c r="X2" i="20"/>
  <c r="U2" i="20"/>
  <c r="T2" i="20"/>
  <c r="R2" i="20"/>
  <c r="O2" i="20"/>
  <c r="L2" i="20"/>
  <c r="I2" i="20"/>
  <c r="F2" i="20"/>
  <c r="C2" i="20"/>
  <c r="C3" i="20" s="1"/>
  <c r="C4" i="20" s="1"/>
  <c r="C5" i="20" s="1"/>
  <c r="C6" i="20" s="1"/>
  <c r="C7" i="20" s="1"/>
  <c r="BC1" i="20"/>
  <c r="AZ1" i="20"/>
  <c r="AW1" i="20"/>
  <c r="AT1" i="20"/>
  <c r="AQ1" i="20"/>
  <c r="AN1" i="20"/>
  <c r="AK1" i="20"/>
  <c r="AH1" i="20"/>
  <c r="AE1" i="20"/>
  <c r="AB1" i="20"/>
  <c r="Y1" i="20"/>
  <c r="V1" i="20"/>
  <c r="S1" i="20"/>
  <c r="P1" i="20"/>
  <c r="M1" i="20"/>
  <c r="J1" i="20"/>
  <c r="G1" i="20"/>
  <c r="D1" i="20"/>
  <c r="H18" i="19"/>
  <c r="G18" i="19"/>
  <c r="F18" i="19"/>
  <c r="V6" i="19"/>
  <c r="T6" i="19"/>
  <c r="N6" i="19"/>
  <c r="J6" i="19"/>
  <c r="I6" i="19"/>
  <c r="V5" i="19"/>
  <c r="U5" i="19"/>
  <c r="T5" i="19"/>
  <c r="R5" i="19"/>
  <c r="R6" i="19" s="1"/>
  <c r="P5" i="19"/>
  <c r="O5" i="19"/>
  <c r="N5" i="19"/>
  <c r="W11" i="20" s="1"/>
  <c r="L5" i="19"/>
  <c r="L6" i="19" s="1"/>
  <c r="J5" i="19"/>
  <c r="I5" i="19"/>
  <c r="H5" i="19"/>
  <c r="F5" i="19"/>
  <c r="F6" i="19" s="1"/>
  <c r="V4" i="19"/>
  <c r="U4" i="19"/>
  <c r="T4" i="19"/>
  <c r="AL2" i="20" s="1"/>
  <c r="P4" i="19"/>
  <c r="O4" i="19"/>
  <c r="N4" i="19"/>
  <c r="J4" i="19"/>
  <c r="I4" i="19"/>
  <c r="H4" i="19"/>
  <c r="G31" i="18"/>
  <c r="E31" i="18"/>
  <c r="C31" i="18"/>
  <c r="G30" i="18"/>
  <c r="E30" i="18"/>
  <c r="C30" i="18"/>
  <c r="G29" i="18"/>
  <c r="E29" i="18"/>
  <c r="C29" i="18"/>
  <c r="G28" i="18"/>
  <c r="E28" i="18"/>
  <c r="C28" i="18"/>
  <c r="G27" i="18"/>
  <c r="E27" i="18"/>
  <c r="C27" i="18"/>
  <c r="G26" i="18"/>
  <c r="E26" i="18"/>
  <c r="C26" i="18"/>
  <c r="G25" i="18"/>
  <c r="E25" i="18"/>
  <c r="C25" i="18"/>
  <c r="G24" i="18"/>
  <c r="E24" i="18"/>
  <c r="C24" i="18"/>
  <c r="G22" i="18"/>
  <c r="E22" i="18"/>
  <c r="C22" i="18"/>
  <c r="G21" i="18"/>
  <c r="E21" i="18"/>
  <c r="C21" i="18"/>
  <c r="G20" i="18"/>
  <c r="E20" i="18"/>
  <c r="C20" i="18"/>
  <c r="G19" i="18"/>
  <c r="E19" i="18"/>
  <c r="C19" i="18"/>
  <c r="G18" i="18"/>
  <c r="E18" i="18"/>
  <c r="C18" i="18"/>
  <c r="G17" i="18"/>
  <c r="E17" i="18"/>
  <c r="C17" i="18"/>
  <c r="G16" i="18"/>
  <c r="E16" i="18"/>
  <c r="C16" i="18"/>
  <c r="G15" i="18"/>
  <c r="E15" i="18"/>
  <c r="C15" i="18"/>
  <c r="G13" i="18"/>
  <c r="E13" i="18"/>
  <c r="C13" i="18"/>
  <c r="G12" i="18"/>
  <c r="E12" i="18"/>
  <c r="C12" i="18"/>
  <c r="G11" i="18"/>
  <c r="E11" i="18"/>
  <c r="C11" i="18"/>
  <c r="G10" i="18"/>
  <c r="E10" i="18"/>
  <c r="C10" i="18"/>
  <c r="G9" i="18"/>
  <c r="E9" i="18"/>
  <c r="C9" i="18"/>
  <c r="G8" i="18"/>
  <c r="E8" i="18"/>
  <c r="C8" i="18"/>
  <c r="G7" i="18"/>
  <c r="E7" i="18"/>
  <c r="C7" i="18"/>
  <c r="G6" i="18"/>
  <c r="E6" i="18"/>
  <c r="C6" i="18"/>
  <c r="K6" i="17"/>
  <c r="N5" i="17"/>
  <c r="M5" i="17"/>
  <c r="L5" i="17"/>
  <c r="B5" i="17"/>
  <c r="A5" i="17"/>
  <c r="H94" i="16"/>
  <c r="F94" i="16"/>
  <c r="B94" i="16"/>
  <c r="C94" i="16" s="1"/>
  <c r="H93" i="16"/>
  <c r="F93" i="16"/>
  <c r="B93" i="16"/>
  <c r="C93" i="16" s="1"/>
  <c r="H92" i="16"/>
  <c r="F92" i="16"/>
  <c r="B92" i="16"/>
  <c r="C92" i="16" s="1"/>
  <c r="H91" i="16"/>
  <c r="F91" i="16"/>
  <c r="B91" i="16"/>
  <c r="C91" i="16" s="1"/>
  <c r="H90" i="16"/>
  <c r="F90" i="16"/>
  <c r="B90" i="16"/>
  <c r="C90" i="16" s="1"/>
  <c r="H89" i="16"/>
  <c r="F89" i="16"/>
  <c r="B89" i="16"/>
  <c r="C89" i="16" s="1"/>
  <c r="H88" i="16"/>
  <c r="F88" i="16"/>
  <c r="B88" i="16"/>
  <c r="C88" i="16" s="1"/>
  <c r="H87" i="16"/>
  <c r="F87" i="16"/>
  <c r="B87" i="16"/>
  <c r="C87" i="16" s="1"/>
  <c r="H86" i="16"/>
  <c r="F86" i="16"/>
  <c r="B86" i="16"/>
  <c r="C86" i="16" s="1"/>
  <c r="H85" i="16"/>
  <c r="F85" i="16"/>
  <c r="B85" i="16"/>
  <c r="C85" i="16" s="1"/>
  <c r="H84" i="16"/>
  <c r="F84" i="16"/>
  <c r="B84" i="16"/>
  <c r="C84" i="16" s="1"/>
  <c r="H83" i="16"/>
  <c r="F83" i="16"/>
  <c r="B83" i="16"/>
  <c r="C83" i="16" s="1"/>
  <c r="H82" i="16"/>
  <c r="F82" i="16"/>
  <c r="B82" i="16"/>
  <c r="C82" i="16" s="1"/>
  <c r="H81" i="16"/>
  <c r="F81" i="16"/>
  <c r="B81" i="16"/>
  <c r="C81" i="16" s="1"/>
  <c r="H80" i="16"/>
  <c r="F80" i="16"/>
  <c r="B80" i="16"/>
  <c r="C80" i="16" s="1"/>
  <c r="H79" i="16"/>
  <c r="F79" i="16"/>
  <c r="B79" i="16"/>
  <c r="C79" i="16" s="1"/>
  <c r="H78" i="16"/>
  <c r="F78" i="16"/>
  <c r="B78" i="16"/>
  <c r="C78" i="16" s="1"/>
  <c r="H77" i="16"/>
  <c r="F77" i="16"/>
  <c r="B77" i="16"/>
  <c r="C77" i="16" s="1"/>
  <c r="H76" i="16"/>
  <c r="F76" i="16"/>
  <c r="B76" i="16"/>
  <c r="C76" i="16" s="1"/>
  <c r="H75" i="16"/>
  <c r="F75" i="16"/>
  <c r="B75" i="16"/>
  <c r="C75" i="16" s="1"/>
  <c r="H74" i="16"/>
  <c r="F74" i="16"/>
  <c r="B74" i="16"/>
  <c r="C74" i="16" s="1"/>
  <c r="H73" i="16"/>
  <c r="F73" i="16"/>
  <c r="B73" i="16"/>
  <c r="C73" i="16" s="1"/>
  <c r="H72" i="16"/>
  <c r="F72" i="16"/>
  <c r="B72" i="16"/>
  <c r="C72" i="16" s="1"/>
  <c r="H71" i="16"/>
  <c r="F71" i="16"/>
  <c r="B71" i="16"/>
  <c r="C71" i="16" s="1"/>
  <c r="H70" i="16"/>
  <c r="F70" i="16"/>
  <c r="B70" i="16"/>
  <c r="C70" i="16" s="1"/>
  <c r="H69" i="16"/>
  <c r="F69" i="16"/>
  <c r="B69" i="16"/>
  <c r="C69" i="16" s="1"/>
  <c r="H68" i="16"/>
  <c r="F68" i="16"/>
  <c r="B68" i="16"/>
  <c r="C68" i="16" s="1"/>
  <c r="H67" i="16"/>
  <c r="F67" i="16"/>
  <c r="B67" i="16"/>
  <c r="C67" i="16" s="1"/>
  <c r="H66" i="16"/>
  <c r="F66" i="16"/>
  <c r="B66" i="16"/>
  <c r="C66" i="16" s="1"/>
  <c r="H65" i="16"/>
  <c r="F65" i="16"/>
  <c r="B65" i="16"/>
  <c r="C65" i="16" s="1"/>
  <c r="H64" i="16"/>
  <c r="F64" i="16"/>
  <c r="B64" i="16"/>
  <c r="C64" i="16" s="1"/>
  <c r="H63" i="16"/>
  <c r="F63" i="16"/>
  <c r="B63" i="16"/>
  <c r="C63" i="16" s="1"/>
  <c r="H62" i="16"/>
  <c r="F62" i="16"/>
  <c r="B62" i="16"/>
  <c r="C62" i="16" s="1"/>
  <c r="H61" i="16"/>
  <c r="F61" i="16"/>
  <c r="B61" i="16"/>
  <c r="C61" i="16" s="1"/>
  <c r="H60" i="16"/>
  <c r="F60" i="16"/>
  <c r="B60" i="16"/>
  <c r="C60" i="16" s="1"/>
  <c r="H59" i="16"/>
  <c r="F59" i="16"/>
  <c r="B59" i="16"/>
  <c r="C59" i="16" s="1"/>
  <c r="H58" i="16"/>
  <c r="F58" i="16"/>
  <c r="B58" i="16"/>
  <c r="C58" i="16" s="1"/>
  <c r="H57" i="16"/>
  <c r="F57" i="16"/>
  <c r="B57" i="16"/>
  <c r="C57" i="16" s="1"/>
  <c r="H56" i="16"/>
  <c r="F56" i="16"/>
  <c r="B56" i="16"/>
  <c r="C56" i="16" s="1"/>
  <c r="H55" i="16"/>
  <c r="F55" i="16"/>
  <c r="B55" i="16"/>
  <c r="C55" i="16" s="1"/>
  <c r="H54" i="16"/>
  <c r="F54" i="16"/>
  <c r="B54" i="16"/>
  <c r="C54" i="16" s="1"/>
  <c r="H53" i="16"/>
  <c r="F53" i="16"/>
  <c r="B53" i="16"/>
  <c r="C53" i="16" s="1"/>
  <c r="H52" i="16"/>
  <c r="F52" i="16"/>
  <c r="B52" i="16"/>
  <c r="C52" i="16" s="1"/>
  <c r="H51" i="16"/>
  <c r="F51" i="16"/>
  <c r="B51" i="16"/>
  <c r="C51" i="16" s="1"/>
  <c r="H50" i="16"/>
  <c r="F50" i="16"/>
  <c r="B50" i="16"/>
  <c r="C50" i="16" s="1"/>
  <c r="H49" i="16"/>
  <c r="F49" i="16"/>
  <c r="B49" i="16"/>
  <c r="C49" i="16" s="1"/>
  <c r="H48" i="16"/>
  <c r="F48" i="16"/>
  <c r="B48" i="16"/>
  <c r="C48" i="16" s="1"/>
  <c r="H47" i="16"/>
  <c r="F47" i="16"/>
  <c r="B47" i="16"/>
  <c r="C47" i="16" s="1"/>
  <c r="H46" i="16"/>
  <c r="F46" i="16"/>
  <c r="B46" i="16"/>
  <c r="C46" i="16" s="1"/>
  <c r="H45" i="16"/>
  <c r="F45" i="16"/>
  <c r="B45" i="16"/>
  <c r="C45" i="16" s="1"/>
  <c r="H44" i="16"/>
  <c r="F44" i="16"/>
  <c r="B44" i="16"/>
  <c r="C44" i="16" s="1"/>
  <c r="H43" i="16"/>
  <c r="F43" i="16"/>
  <c r="B43" i="16"/>
  <c r="C43" i="16" s="1"/>
  <c r="H42" i="16"/>
  <c r="F42" i="16"/>
  <c r="B42" i="16"/>
  <c r="C42" i="16" s="1"/>
  <c r="H41" i="16"/>
  <c r="F41" i="16"/>
  <c r="B41" i="16"/>
  <c r="C41" i="16" s="1"/>
  <c r="H40" i="16"/>
  <c r="F40" i="16"/>
  <c r="B40" i="16"/>
  <c r="C40" i="16" s="1"/>
  <c r="H39" i="16"/>
  <c r="F39" i="16"/>
  <c r="B39" i="16"/>
  <c r="C39" i="16" s="1"/>
  <c r="H38" i="16"/>
  <c r="F38" i="16"/>
  <c r="B38" i="16"/>
  <c r="C38" i="16" s="1"/>
  <c r="H37" i="16"/>
  <c r="F37" i="16"/>
  <c r="B37" i="16"/>
  <c r="C37" i="16" s="1"/>
  <c r="H36" i="16"/>
  <c r="F36" i="16"/>
  <c r="B36" i="16"/>
  <c r="C36" i="16" s="1"/>
  <c r="H35" i="16"/>
  <c r="F35" i="16"/>
  <c r="B35" i="16"/>
  <c r="C35" i="16" s="1"/>
  <c r="H34" i="16"/>
  <c r="F34" i="16"/>
  <c r="B34" i="16"/>
  <c r="C34" i="16" s="1"/>
  <c r="H33" i="16"/>
  <c r="F33" i="16"/>
  <c r="B33" i="16"/>
  <c r="C33" i="16" s="1"/>
  <c r="H32" i="16"/>
  <c r="F32" i="16"/>
  <c r="B32" i="16"/>
  <c r="C32" i="16" s="1"/>
  <c r="H31" i="16"/>
  <c r="F31" i="16"/>
  <c r="B31" i="16"/>
  <c r="C31" i="16" s="1"/>
  <c r="H30" i="16"/>
  <c r="F30" i="16"/>
  <c r="B30" i="16"/>
  <c r="C30" i="16" s="1"/>
  <c r="H29" i="16"/>
  <c r="F29" i="16"/>
  <c r="B29" i="16"/>
  <c r="C29" i="16" s="1"/>
  <c r="H28" i="16"/>
  <c r="F28" i="16"/>
  <c r="B28" i="16"/>
  <c r="C28" i="16" s="1"/>
  <c r="H27" i="16"/>
  <c r="F27" i="16"/>
  <c r="B27" i="16"/>
  <c r="C27" i="16" s="1"/>
  <c r="H26" i="16"/>
  <c r="F26" i="16"/>
  <c r="B26" i="16"/>
  <c r="C26" i="16" s="1"/>
  <c r="H25" i="16"/>
  <c r="F25" i="16"/>
  <c r="B25" i="16"/>
  <c r="C25" i="16" s="1"/>
  <c r="H24" i="16"/>
  <c r="F24" i="16"/>
  <c r="B24" i="16"/>
  <c r="C24" i="16" s="1"/>
  <c r="H23" i="16"/>
  <c r="F23" i="16"/>
  <c r="B23" i="16"/>
  <c r="C23" i="16" s="1"/>
  <c r="H22" i="16"/>
  <c r="F22" i="16"/>
  <c r="B22" i="16"/>
  <c r="C22" i="16" s="1"/>
  <c r="H21" i="16"/>
  <c r="F21" i="16"/>
  <c r="B21" i="16"/>
  <c r="C21" i="16" s="1"/>
  <c r="H20" i="16"/>
  <c r="F20" i="16"/>
  <c r="B20" i="16"/>
  <c r="C20" i="16" s="1"/>
  <c r="H19" i="16"/>
  <c r="F19" i="16"/>
  <c r="B19" i="16"/>
  <c r="C19" i="16" s="1"/>
  <c r="H18" i="16"/>
  <c r="F18" i="16"/>
  <c r="B18" i="16"/>
  <c r="C18" i="16" s="1"/>
  <c r="H17" i="16"/>
  <c r="F17" i="16"/>
  <c r="B17" i="16"/>
  <c r="C17" i="16" s="1"/>
  <c r="H16" i="16"/>
  <c r="F16" i="16"/>
  <c r="B16" i="16"/>
  <c r="C16" i="16" s="1"/>
  <c r="H15" i="16"/>
  <c r="F15" i="16"/>
  <c r="B15" i="16"/>
  <c r="C15" i="16" s="1"/>
  <c r="H14" i="16"/>
  <c r="F14" i="16"/>
  <c r="B14" i="16"/>
  <c r="C14" i="16" s="1"/>
  <c r="H13" i="16"/>
  <c r="F13" i="16"/>
  <c r="B13" i="16"/>
  <c r="C13" i="16" s="1"/>
  <c r="H12" i="16"/>
  <c r="F12" i="16"/>
  <c r="B12" i="16"/>
  <c r="C12" i="16" s="1"/>
  <c r="H11" i="16"/>
  <c r="F11" i="16"/>
  <c r="B11" i="16"/>
  <c r="C11" i="16" s="1"/>
  <c r="H10" i="16"/>
  <c r="F10" i="16"/>
  <c r="B10" i="16"/>
  <c r="C10" i="16" s="1"/>
  <c r="H9" i="16"/>
  <c r="F9" i="16"/>
  <c r="B9" i="16"/>
  <c r="C9" i="16" s="1"/>
  <c r="H8" i="16"/>
  <c r="F8" i="16"/>
  <c r="B8" i="16"/>
  <c r="C8" i="16" s="1"/>
  <c r="H7" i="16"/>
  <c r="F7" i="16"/>
  <c r="B7" i="16"/>
  <c r="C7" i="16" s="1"/>
  <c r="H6" i="16"/>
  <c r="F6" i="16"/>
  <c r="B6" i="16"/>
  <c r="C6" i="16" s="1"/>
  <c r="H5" i="16"/>
  <c r="F5" i="16"/>
  <c r="B5" i="16"/>
  <c r="C5" i="16" s="1"/>
  <c r="C686" i="15"/>
  <c r="C685" i="15"/>
  <c r="C684" i="15"/>
  <c r="C683" i="15"/>
  <c r="C682" i="15"/>
  <c r="C681" i="15"/>
  <c r="C680" i="15"/>
  <c r="C679" i="15"/>
  <c r="C678" i="15"/>
  <c r="C677" i="15"/>
  <c r="C676" i="15"/>
  <c r="C675" i="15"/>
  <c r="C674" i="15"/>
  <c r="C673" i="15"/>
  <c r="C672" i="15"/>
  <c r="C671" i="15"/>
  <c r="C670" i="15"/>
  <c r="C669" i="15"/>
  <c r="C668" i="15"/>
  <c r="C667" i="15"/>
  <c r="C666" i="15"/>
  <c r="C665" i="15"/>
  <c r="C664" i="15"/>
  <c r="C663" i="15"/>
  <c r="C662" i="15"/>
  <c r="C661" i="15"/>
  <c r="C660" i="15"/>
  <c r="C659" i="15"/>
  <c r="C658" i="15"/>
  <c r="C657" i="15"/>
  <c r="C656" i="15"/>
  <c r="C655" i="15"/>
  <c r="C654" i="15"/>
  <c r="C653" i="15"/>
  <c r="C652" i="15"/>
  <c r="C651" i="15"/>
  <c r="C650" i="15"/>
  <c r="C649" i="15"/>
  <c r="C648" i="15"/>
  <c r="C647" i="15"/>
  <c r="C646" i="15"/>
  <c r="C645" i="15"/>
  <c r="C644" i="15"/>
  <c r="C643" i="15"/>
  <c r="C642" i="15"/>
  <c r="C641" i="15"/>
  <c r="C640" i="15"/>
  <c r="C639" i="15"/>
  <c r="C638" i="15"/>
  <c r="C637" i="15"/>
  <c r="C636" i="15"/>
  <c r="C635" i="15"/>
  <c r="C634" i="15"/>
  <c r="C633" i="15"/>
  <c r="C632" i="15"/>
  <c r="C631" i="15"/>
  <c r="C630" i="15"/>
  <c r="C629" i="15"/>
  <c r="C628" i="15"/>
  <c r="C627" i="15"/>
  <c r="C626" i="15"/>
  <c r="C625" i="15"/>
  <c r="C624" i="15"/>
  <c r="C623" i="15"/>
  <c r="C622" i="15"/>
  <c r="C621" i="15"/>
  <c r="C620" i="15"/>
  <c r="C619" i="15"/>
  <c r="C618" i="15"/>
  <c r="C617" i="15"/>
  <c r="C616" i="15"/>
  <c r="C615" i="15"/>
  <c r="C614" i="15"/>
  <c r="C613" i="15"/>
  <c r="C612" i="15"/>
  <c r="C611" i="15"/>
  <c r="C610" i="15"/>
  <c r="C609" i="15"/>
  <c r="C608" i="15"/>
  <c r="C607" i="15"/>
  <c r="C606" i="15"/>
  <c r="C605" i="15"/>
  <c r="C604" i="15"/>
  <c r="C603" i="15"/>
  <c r="C602" i="15"/>
  <c r="C601" i="15"/>
  <c r="C600" i="15"/>
  <c r="C599" i="15"/>
  <c r="C598" i="15"/>
  <c r="C597" i="15"/>
  <c r="C596" i="15"/>
  <c r="C595" i="15"/>
  <c r="C594" i="15"/>
  <c r="C593" i="15"/>
  <c r="C592" i="15"/>
  <c r="C591" i="15"/>
  <c r="C590" i="15"/>
  <c r="C589" i="15"/>
  <c r="C588" i="15"/>
  <c r="C587" i="15"/>
  <c r="C586" i="15"/>
  <c r="C585" i="15"/>
  <c r="C584" i="15"/>
  <c r="C583" i="15"/>
  <c r="C582" i="15"/>
  <c r="C581" i="15"/>
  <c r="C580" i="15"/>
  <c r="C579" i="15"/>
  <c r="C578" i="15"/>
  <c r="C577" i="15"/>
  <c r="C576" i="15"/>
  <c r="C575" i="15"/>
  <c r="C574" i="15"/>
  <c r="C573" i="15"/>
  <c r="C572" i="15"/>
  <c r="C571" i="15"/>
  <c r="C570" i="15"/>
  <c r="C569" i="15"/>
  <c r="C568" i="15"/>
  <c r="C567" i="15"/>
  <c r="C566" i="15"/>
  <c r="C565" i="15"/>
  <c r="C564" i="15"/>
  <c r="C563" i="15"/>
  <c r="C562" i="15"/>
  <c r="C561" i="15"/>
  <c r="C560" i="15"/>
  <c r="C559" i="15"/>
  <c r="C558" i="15"/>
  <c r="C557" i="15"/>
  <c r="C556" i="15"/>
  <c r="C555" i="15"/>
  <c r="C554" i="15"/>
  <c r="C553" i="15"/>
  <c r="C552" i="15"/>
  <c r="C551" i="15"/>
  <c r="C550" i="15"/>
  <c r="C549" i="15"/>
  <c r="C548" i="15"/>
  <c r="C547" i="15"/>
  <c r="C546" i="15"/>
  <c r="C545" i="15"/>
  <c r="C544" i="15"/>
  <c r="C543" i="15"/>
  <c r="C542" i="15"/>
  <c r="C541" i="15"/>
  <c r="C540" i="15"/>
  <c r="C539" i="15"/>
  <c r="C538" i="15"/>
  <c r="C537" i="15"/>
  <c r="C536" i="15"/>
  <c r="C535" i="15"/>
  <c r="C534" i="15"/>
  <c r="C533" i="15"/>
  <c r="C532" i="15"/>
  <c r="C531" i="15"/>
  <c r="C530" i="15"/>
  <c r="C529" i="15"/>
  <c r="C528" i="15"/>
  <c r="C527" i="15"/>
  <c r="C526" i="15"/>
  <c r="C525" i="15"/>
  <c r="C524" i="15"/>
  <c r="C523" i="15"/>
  <c r="C522" i="15"/>
  <c r="C521" i="15"/>
  <c r="C520" i="15"/>
  <c r="C519" i="15"/>
  <c r="C518" i="15"/>
  <c r="C517" i="15"/>
  <c r="C516" i="15"/>
  <c r="C515" i="15"/>
  <c r="C514" i="15"/>
  <c r="C513" i="15"/>
  <c r="C512" i="15"/>
  <c r="C511" i="15"/>
  <c r="C510" i="15"/>
  <c r="C509" i="15"/>
  <c r="C508" i="15"/>
  <c r="C507" i="15"/>
  <c r="C506" i="15"/>
  <c r="C505" i="15"/>
  <c r="C504" i="15"/>
  <c r="C503" i="15"/>
  <c r="C502" i="15"/>
  <c r="C501" i="15"/>
  <c r="C500" i="15"/>
  <c r="C499" i="15"/>
  <c r="C498" i="15"/>
  <c r="C497" i="15"/>
  <c r="C496" i="15"/>
  <c r="C495" i="15"/>
  <c r="C494" i="15"/>
  <c r="C493" i="15"/>
  <c r="C492" i="15"/>
  <c r="C491" i="15"/>
  <c r="C490" i="15"/>
  <c r="C489" i="15"/>
  <c r="C488" i="15"/>
  <c r="C487" i="15"/>
  <c r="C486" i="15"/>
  <c r="C485" i="15"/>
  <c r="C484" i="15"/>
  <c r="C483" i="15"/>
  <c r="C482" i="15"/>
  <c r="C481" i="15"/>
  <c r="C480" i="15"/>
  <c r="C479" i="15"/>
  <c r="C478" i="15"/>
  <c r="C477" i="15"/>
  <c r="C476" i="15"/>
  <c r="C475" i="15"/>
  <c r="C474" i="15"/>
  <c r="C473" i="15"/>
  <c r="C472" i="15"/>
  <c r="C471" i="15"/>
  <c r="C470" i="15"/>
  <c r="C469" i="15"/>
  <c r="C468" i="15"/>
  <c r="C467" i="15"/>
  <c r="C466" i="15"/>
  <c r="C465" i="15"/>
  <c r="C464" i="15"/>
  <c r="C463" i="15"/>
  <c r="C462" i="15"/>
  <c r="C461" i="15"/>
  <c r="C460" i="15"/>
  <c r="C459" i="15"/>
  <c r="C458" i="15"/>
  <c r="C457" i="15"/>
  <c r="C456" i="15"/>
  <c r="C455" i="15"/>
  <c r="C454" i="15"/>
  <c r="C453" i="15"/>
  <c r="C452" i="15"/>
  <c r="C451" i="15"/>
  <c r="C450" i="15"/>
  <c r="C449" i="15"/>
  <c r="C448" i="15"/>
  <c r="C447" i="15"/>
  <c r="C446" i="15"/>
  <c r="C445" i="15"/>
  <c r="C444" i="15"/>
  <c r="C443" i="15"/>
  <c r="C442" i="15"/>
  <c r="C441" i="15"/>
  <c r="C440" i="15"/>
  <c r="C439" i="15"/>
  <c r="C438" i="15"/>
  <c r="C437" i="15"/>
  <c r="C436" i="15"/>
  <c r="C435" i="15"/>
  <c r="C434" i="15"/>
  <c r="C433" i="15"/>
  <c r="C432" i="15"/>
  <c r="C431" i="15"/>
  <c r="C430" i="15"/>
  <c r="C429" i="15"/>
  <c r="C428" i="15"/>
  <c r="C427" i="15"/>
  <c r="C426" i="15"/>
  <c r="C425" i="15"/>
  <c r="C424" i="15"/>
  <c r="C423" i="15"/>
  <c r="C422" i="15"/>
  <c r="C421" i="15"/>
  <c r="C420" i="15"/>
  <c r="C419" i="15"/>
  <c r="C418" i="15"/>
  <c r="C417" i="15"/>
  <c r="C416" i="15"/>
  <c r="C415" i="15"/>
  <c r="C414" i="15"/>
  <c r="C413" i="15"/>
  <c r="C412" i="15"/>
  <c r="C411" i="15"/>
  <c r="C410" i="15"/>
  <c r="C409" i="15"/>
  <c r="C408" i="15"/>
  <c r="C407" i="15"/>
  <c r="C406" i="15"/>
  <c r="C405" i="15"/>
  <c r="C404" i="15"/>
  <c r="C403" i="15"/>
  <c r="C402" i="15"/>
  <c r="C401" i="15"/>
  <c r="C400" i="15"/>
  <c r="C399" i="15"/>
  <c r="C398" i="15"/>
  <c r="C397" i="15"/>
  <c r="C396" i="15"/>
  <c r="C395" i="15"/>
  <c r="C394" i="15"/>
  <c r="C393" i="15"/>
  <c r="C392" i="15"/>
  <c r="C391" i="15"/>
  <c r="C390" i="15"/>
  <c r="C389" i="15"/>
  <c r="C388" i="15"/>
  <c r="C387" i="15"/>
  <c r="C386" i="15"/>
  <c r="C385" i="15"/>
  <c r="C384" i="15"/>
  <c r="C383" i="15"/>
  <c r="C382" i="15"/>
  <c r="C381" i="15"/>
  <c r="C380" i="15"/>
  <c r="C379" i="15"/>
  <c r="C378" i="15"/>
  <c r="C377" i="15"/>
  <c r="C376" i="15"/>
  <c r="C375" i="15"/>
  <c r="C374" i="15"/>
  <c r="C373" i="15"/>
  <c r="C372" i="15"/>
  <c r="C371" i="15"/>
  <c r="C370" i="15"/>
  <c r="C369" i="15"/>
  <c r="C368" i="15"/>
  <c r="C367" i="15"/>
  <c r="C366" i="15"/>
  <c r="C365" i="15"/>
  <c r="C364" i="15"/>
  <c r="C363" i="15"/>
  <c r="C362" i="15"/>
  <c r="C361" i="15"/>
  <c r="C360" i="15"/>
  <c r="C359" i="15"/>
  <c r="C358" i="15"/>
  <c r="C357" i="15"/>
  <c r="C356" i="15"/>
  <c r="C355" i="15"/>
  <c r="C354" i="15"/>
  <c r="C353" i="15"/>
  <c r="C352" i="15"/>
  <c r="C351" i="15"/>
  <c r="C350" i="15"/>
  <c r="C349" i="15"/>
  <c r="C348" i="15"/>
  <c r="C347" i="15"/>
  <c r="C346" i="15"/>
  <c r="C345" i="15"/>
  <c r="C344" i="15"/>
  <c r="C343" i="15"/>
  <c r="C342" i="15"/>
  <c r="C341" i="15"/>
  <c r="C340" i="15"/>
  <c r="C339" i="15"/>
  <c r="C338" i="15"/>
  <c r="C337" i="15"/>
  <c r="C336" i="15"/>
  <c r="C335" i="15"/>
  <c r="C334" i="15"/>
  <c r="C333" i="15"/>
  <c r="C332" i="15"/>
  <c r="C331" i="15"/>
  <c r="C330" i="15"/>
  <c r="C329" i="15"/>
  <c r="C328" i="15"/>
  <c r="C327" i="15"/>
  <c r="C326" i="15"/>
  <c r="C325" i="15"/>
  <c r="C324" i="15"/>
  <c r="C323" i="15"/>
  <c r="C322" i="15"/>
  <c r="C321" i="15"/>
  <c r="C320" i="15"/>
  <c r="C319" i="15"/>
  <c r="C318" i="15"/>
  <c r="C317" i="15"/>
  <c r="C316" i="15"/>
  <c r="C315" i="15"/>
  <c r="C13" i="15"/>
  <c r="C12" i="15"/>
  <c r="C11" i="15"/>
  <c r="C10" i="15"/>
  <c r="C9" i="15"/>
  <c r="C8" i="15"/>
  <c r="C7" i="15"/>
  <c r="C6" i="15"/>
  <c r="C5" i="15"/>
  <c r="AH580" i="14"/>
  <c r="AF580" i="14"/>
  <c r="AE580" i="14"/>
  <c r="AC580" i="14"/>
  <c r="AB580" i="14"/>
  <c r="Z580" i="14"/>
  <c r="Y580" i="14"/>
  <c r="W580" i="14"/>
  <c r="T580" i="14"/>
  <c r="S580" i="14"/>
  <c r="R580" i="14"/>
  <c r="K580" i="14"/>
  <c r="A580" i="14"/>
  <c r="AH579" i="14"/>
  <c r="AF579" i="14"/>
  <c r="AE579" i="14"/>
  <c r="AC579" i="14"/>
  <c r="AB579" i="14"/>
  <c r="Z579" i="14"/>
  <c r="Y579" i="14"/>
  <c r="W579" i="14"/>
  <c r="T579" i="14"/>
  <c r="R579" i="14"/>
  <c r="K579" i="14"/>
  <c r="S579" i="14" s="1"/>
  <c r="A579" i="14"/>
  <c r="AH578" i="14"/>
  <c r="AF578" i="14"/>
  <c r="AE578" i="14"/>
  <c r="AC578" i="14"/>
  <c r="AB578" i="14"/>
  <c r="Z578" i="14"/>
  <c r="Y578" i="14"/>
  <c r="W578" i="14"/>
  <c r="T578" i="14"/>
  <c r="R578" i="14"/>
  <c r="K578" i="14"/>
  <c r="S578" i="14" s="1"/>
  <c r="A578" i="14"/>
  <c r="AH577" i="14"/>
  <c r="AF577" i="14"/>
  <c r="AE577" i="14"/>
  <c r="AC577" i="14"/>
  <c r="AB577" i="14"/>
  <c r="Z577" i="14"/>
  <c r="Y577" i="14"/>
  <c r="W577" i="14"/>
  <c r="T577" i="14"/>
  <c r="R577" i="14"/>
  <c r="K577" i="14"/>
  <c r="S577" i="14" s="1"/>
  <c r="A577" i="14"/>
  <c r="AH576" i="14"/>
  <c r="AF576" i="14"/>
  <c r="AE576" i="14"/>
  <c r="AC576" i="14"/>
  <c r="AB576" i="14"/>
  <c r="Z576" i="14"/>
  <c r="Y576" i="14"/>
  <c r="W576" i="14"/>
  <c r="T576" i="14"/>
  <c r="R576" i="14"/>
  <c r="K576" i="14"/>
  <c r="S576" i="14" s="1"/>
  <c r="A576" i="14"/>
  <c r="AH575" i="14"/>
  <c r="AF575" i="14"/>
  <c r="AE575" i="14"/>
  <c r="AC575" i="14"/>
  <c r="AB575" i="14"/>
  <c r="Z575" i="14"/>
  <c r="Y575" i="14"/>
  <c r="W575" i="14"/>
  <c r="T575" i="14"/>
  <c r="R575" i="14"/>
  <c r="K575" i="14"/>
  <c r="S575" i="14" s="1"/>
  <c r="A575" i="14"/>
  <c r="AH574" i="14"/>
  <c r="AF574" i="14"/>
  <c r="AE574" i="14"/>
  <c r="AC574" i="14"/>
  <c r="AB574" i="14"/>
  <c r="Z574" i="14"/>
  <c r="Y574" i="14"/>
  <c r="W574" i="14"/>
  <c r="T574" i="14"/>
  <c r="R574" i="14"/>
  <c r="K574" i="14"/>
  <c r="S574" i="14" s="1"/>
  <c r="A574" i="14"/>
  <c r="AH573" i="14"/>
  <c r="AF573" i="14"/>
  <c r="AE573" i="14"/>
  <c r="AC573" i="14"/>
  <c r="AB573" i="14"/>
  <c r="Z573" i="14"/>
  <c r="Y573" i="14"/>
  <c r="W573" i="14"/>
  <c r="R573" i="14" s="1"/>
  <c r="T573" i="14"/>
  <c r="K573" i="14"/>
  <c r="S573" i="14" s="1"/>
  <c r="A573" i="14"/>
  <c r="AH572" i="14"/>
  <c r="AF572" i="14"/>
  <c r="AE572" i="14"/>
  <c r="AC572" i="14"/>
  <c r="AB572" i="14"/>
  <c r="Z572" i="14"/>
  <c r="Y572" i="14"/>
  <c r="W572" i="14"/>
  <c r="T572" i="14"/>
  <c r="R572" i="14"/>
  <c r="K572" i="14"/>
  <c r="S572" i="14" s="1"/>
  <c r="A572" i="14"/>
  <c r="AH571" i="14"/>
  <c r="AF571" i="14"/>
  <c r="AE571" i="14"/>
  <c r="AC571" i="14"/>
  <c r="AB571" i="14"/>
  <c r="Z571" i="14"/>
  <c r="Y571" i="14"/>
  <c r="W571" i="14"/>
  <c r="T571" i="14"/>
  <c r="R571" i="14"/>
  <c r="K571" i="14"/>
  <c r="S571" i="14" s="1"/>
  <c r="A571" i="14"/>
  <c r="AH570" i="14"/>
  <c r="AF570" i="14"/>
  <c r="AE570" i="14"/>
  <c r="AC570" i="14"/>
  <c r="AB570" i="14"/>
  <c r="Z570" i="14"/>
  <c r="Y570" i="14"/>
  <c r="W570" i="14"/>
  <c r="T570" i="14"/>
  <c r="R570" i="14"/>
  <c r="K570" i="14"/>
  <c r="S570" i="14" s="1"/>
  <c r="A570" i="14"/>
  <c r="AH569" i="14"/>
  <c r="AF569" i="14"/>
  <c r="AE569" i="14"/>
  <c r="AC569" i="14"/>
  <c r="AB569" i="14"/>
  <c r="Z569" i="14"/>
  <c r="Y569" i="14"/>
  <c r="W569" i="14"/>
  <c r="T569" i="14"/>
  <c r="R569" i="14"/>
  <c r="K569" i="14"/>
  <c r="S569" i="14" s="1"/>
  <c r="A569" i="14"/>
  <c r="AH568" i="14"/>
  <c r="AF568" i="14"/>
  <c r="AE568" i="14"/>
  <c r="AC568" i="14"/>
  <c r="AB568" i="14"/>
  <c r="Z568" i="14"/>
  <c r="Y568" i="14"/>
  <c r="W568" i="14"/>
  <c r="T568" i="14"/>
  <c r="R568" i="14"/>
  <c r="K568" i="14"/>
  <c r="S568" i="14" s="1"/>
  <c r="A568" i="14"/>
  <c r="AH567" i="14"/>
  <c r="AF567" i="14"/>
  <c r="AE567" i="14"/>
  <c r="AC567" i="14"/>
  <c r="AB567" i="14"/>
  <c r="Z567" i="14"/>
  <c r="Y567" i="14"/>
  <c r="W567" i="14"/>
  <c r="R567" i="14" s="1"/>
  <c r="T567" i="14"/>
  <c r="K567" i="14"/>
  <c r="S567" i="14" s="1"/>
  <c r="A567" i="14"/>
  <c r="AH566" i="14"/>
  <c r="AF566" i="14"/>
  <c r="AE566" i="14"/>
  <c r="AC566" i="14"/>
  <c r="AB566" i="14"/>
  <c r="Z566" i="14"/>
  <c r="Y566" i="14"/>
  <c r="W566" i="14"/>
  <c r="T566" i="14"/>
  <c r="R566" i="14"/>
  <c r="K566" i="14"/>
  <c r="S566" i="14" s="1"/>
  <c r="A566" i="14"/>
  <c r="AH565" i="14"/>
  <c r="AF565" i="14"/>
  <c r="AE565" i="14"/>
  <c r="AC565" i="14"/>
  <c r="AB565" i="14"/>
  <c r="Z565" i="14"/>
  <c r="Y565" i="14"/>
  <c r="W565" i="14"/>
  <c r="R565" i="14" s="1"/>
  <c r="T565" i="14"/>
  <c r="K565" i="14"/>
  <c r="S565" i="14" s="1"/>
  <c r="A565" i="14"/>
  <c r="AH564" i="14"/>
  <c r="AF564" i="14"/>
  <c r="AE564" i="14"/>
  <c r="AC564" i="14"/>
  <c r="AB564" i="14"/>
  <c r="Z564" i="14"/>
  <c r="Y564" i="14"/>
  <c r="W564" i="14"/>
  <c r="T564" i="14"/>
  <c r="R564" i="14"/>
  <c r="K564" i="14"/>
  <c r="S564" i="14" s="1"/>
  <c r="A564" i="14"/>
  <c r="AH563" i="14"/>
  <c r="AF563" i="14"/>
  <c r="AE563" i="14"/>
  <c r="AC563" i="14"/>
  <c r="AB563" i="14"/>
  <c r="Z563" i="14"/>
  <c r="Y563" i="14"/>
  <c r="W563" i="14"/>
  <c r="R563" i="14" s="1"/>
  <c r="T563" i="14"/>
  <c r="K563" i="14"/>
  <c r="S563" i="14" s="1"/>
  <c r="A563" i="14"/>
  <c r="AH562" i="14"/>
  <c r="AF562" i="14"/>
  <c r="AE562" i="14"/>
  <c r="AC562" i="14"/>
  <c r="AB562" i="14"/>
  <c r="Z562" i="14"/>
  <c r="R562" i="14" s="1"/>
  <c r="Y562" i="14"/>
  <c r="W562" i="14"/>
  <c r="T562" i="14"/>
  <c r="K562" i="14"/>
  <c r="S562" i="14" s="1"/>
  <c r="A562" i="14"/>
  <c r="AH561" i="14"/>
  <c r="AF561" i="14"/>
  <c r="AE561" i="14"/>
  <c r="AC561" i="14"/>
  <c r="AB561" i="14"/>
  <c r="Z561" i="14"/>
  <c r="Y561" i="14"/>
  <c r="W561" i="14"/>
  <c r="R561" i="14" s="1"/>
  <c r="T561" i="14"/>
  <c r="K561" i="14"/>
  <c r="S561" i="14" s="1"/>
  <c r="A561" i="14"/>
  <c r="AH560" i="14"/>
  <c r="AF560" i="14"/>
  <c r="AE560" i="14"/>
  <c r="AC560" i="14"/>
  <c r="AB560" i="14"/>
  <c r="Z560" i="14"/>
  <c r="Y560" i="14"/>
  <c r="W560" i="14"/>
  <c r="T560" i="14"/>
  <c r="R560" i="14"/>
  <c r="K560" i="14"/>
  <c r="S560" i="14" s="1"/>
  <c r="A560" i="14"/>
  <c r="AH559" i="14"/>
  <c r="AF559" i="14"/>
  <c r="AE559" i="14"/>
  <c r="AC559" i="14"/>
  <c r="AB559" i="14"/>
  <c r="Z559" i="14"/>
  <c r="Y559" i="14"/>
  <c r="W559" i="14"/>
  <c r="T559" i="14"/>
  <c r="R559" i="14"/>
  <c r="K559" i="14"/>
  <c r="S559" i="14" s="1"/>
  <c r="A559" i="14"/>
  <c r="AH558" i="14"/>
  <c r="AF558" i="14"/>
  <c r="AE558" i="14"/>
  <c r="AC558" i="14"/>
  <c r="AB558" i="14"/>
  <c r="Z558" i="14"/>
  <c r="R558" i="14" s="1"/>
  <c r="Y558" i="14"/>
  <c r="W558" i="14"/>
  <c r="T558" i="14"/>
  <c r="K558" i="14"/>
  <c r="S558" i="14" s="1"/>
  <c r="A558" i="14"/>
  <c r="AH557" i="14"/>
  <c r="AF557" i="14"/>
  <c r="AE557" i="14"/>
  <c r="AC557" i="14"/>
  <c r="AB557" i="14"/>
  <c r="Z557" i="14"/>
  <c r="Y557" i="14"/>
  <c r="W557" i="14"/>
  <c r="T557" i="14"/>
  <c r="R557" i="14"/>
  <c r="K557" i="14"/>
  <c r="S557" i="14" s="1"/>
  <c r="A557" i="14"/>
  <c r="AH556" i="14"/>
  <c r="AF556" i="14"/>
  <c r="AE556" i="14"/>
  <c r="AC556" i="14"/>
  <c r="AB556" i="14"/>
  <c r="Z556" i="14"/>
  <c r="Y556" i="14"/>
  <c r="W556" i="14"/>
  <c r="T556" i="14"/>
  <c r="R556" i="14"/>
  <c r="K556" i="14"/>
  <c r="S556" i="14" s="1"/>
  <c r="A556" i="14"/>
  <c r="AH555" i="14"/>
  <c r="AF555" i="14"/>
  <c r="AE555" i="14"/>
  <c r="AC555" i="14"/>
  <c r="AB555" i="14"/>
  <c r="Z555" i="14"/>
  <c r="Y555" i="14"/>
  <c r="W555" i="14"/>
  <c r="R555" i="14" s="1"/>
  <c r="T555" i="14"/>
  <c r="K555" i="14"/>
  <c r="S555" i="14" s="1"/>
  <c r="A555" i="14"/>
  <c r="AH554" i="14"/>
  <c r="AF554" i="14"/>
  <c r="AE554" i="14"/>
  <c r="AC554" i="14"/>
  <c r="AB554" i="14"/>
  <c r="Z554" i="14"/>
  <c r="R554" i="14" s="1"/>
  <c r="Y554" i="14"/>
  <c r="W554" i="14"/>
  <c r="T554" i="14"/>
  <c r="K554" i="14"/>
  <c r="S554" i="14" s="1"/>
  <c r="A554" i="14"/>
  <c r="AH553" i="14"/>
  <c r="AF553" i="14"/>
  <c r="AE553" i="14"/>
  <c r="AC553" i="14"/>
  <c r="AB553" i="14"/>
  <c r="Z553" i="14"/>
  <c r="Y553" i="14"/>
  <c r="W553" i="14"/>
  <c r="T553" i="14"/>
  <c r="R553" i="14"/>
  <c r="K553" i="14"/>
  <c r="S553" i="14" s="1"/>
  <c r="A553" i="14"/>
  <c r="AH552" i="14"/>
  <c r="AF552" i="14"/>
  <c r="AE552" i="14"/>
  <c r="AC552" i="14"/>
  <c r="AB552" i="14"/>
  <c r="Z552" i="14"/>
  <c r="Y552" i="14"/>
  <c r="W552" i="14"/>
  <c r="T552" i="14"/>
  <c r="R552" i="14"/>
  <c r="K552" i="14"/>
  <c r="S552" i="14" s="1"/>
  <c r="A552" i="14"/>
  <c r="AH551" i="14"/>
  <c r="AF551" i="14"/>
  <c r="AE551" i="14"/>
  <c r="AC551" i="14"/>
  <c r="AB551" i="14"/>
  <c r="Z551" i="14"/>
  <c r="Y551" i="14"/>
  <c r="W551" i="14"/>
  <c r="R551" i="14" s="1"/>
  <c r="T551" i="14"/>
  <c r="K551" i="14"/>
  <c r="S551" i="14" s="1"/>
  <c r="A551" i="14"/>
  <c r="AH550" i="14"/>
  <c r="AF550" i="14"/>
  <c r="AE550" i="14"/>
  <c r="AC550" i="14"/>
  <c r="AB550" i="14"/>
  <c r="Z550" i="14"/>
  <c r="R550" i="14" s="1"/>
  <c r="Y550" i="14"/>
  <c r="W550" i="14"/>
  <c r="T550" i="14"/>
  <c r="K550" i="14"/>
  <c r="S550" i="14" s="1"/>
  <c r="A550" i="14"/>
  <c r="AH549" i="14"/>
  <c r="AF549" i="14"/>
  <c r="AE549" i="14"/>
  <c r="AC549" i="14"/>
  <c r="AB549" i="14"/>
  <c r="Z549" i="14"/>
  <c r="Y549" i="14"/>
  <c r="W549" i="14"/>
  <c r="R549" i="14" s="1"/>
  <c r="T549" i="14"/>
  <c r="K549" i="14"/>
  <c r="S549" i="14" s="1"/>
  <c r="A549" i="14"/>
  <c r="AH548" i="14"/>
  <c r="AF548" i="14"/>
  <c r="AE548" i="14"/>
  <c r="AC548" i="14"/>
  <c r="AB548" i="14"/>
  <c r="Z548" i="14"/>
  <c r="Y548" i="14"/>
  <c r="W548" i="14"/>
  <c r="T548" i="14"/>
  <c r="S548" i="14"/>
  <c r="R548" i="14"/>
  <c r="K548" i="14"/>
  <c r="A548" i="14"/>
  <c r="AH547" i="14"/>
  <c r="AF547" i="14"/>
  <c r="AE547" i="14"/>
  <c r="AC547" i="14"/>
  <c r="AB547" i="14"/>
  <c r="Z547" i="14"/>
  <c r="Y547" i="14"/>
  <c r="W547" i="14"/>
  <c r="R547" i="14" s="1"/>
  <c r="T547" i="14"/>
  <c r="K547" i="14"/>
  <c r="S547" i="14" s="1"/>
  <c r="A547" i="14"/>
  <c r="AH546" i="14"/>
  <c r="AF546" i="14"/>
  <c r="AE546" i="14"/>
  <c r="AC546" i="14"/>
  <c r="AB546" i="14"/>
  <c r="Z546" i="14"/>
  <c r="R546" i="14" s="1"/>
  <c r="Y546" i="14"/>
  <c r="W546" i="14"/>
  <c r="T546" i="14"/>
  <c r="K546" i="14"/>
  <c r="S546" i="14" s="1"/>
  <c r="A546" i="14"/>
  <c r="AH545" i="14"/>
  <c r="AF545" i="14"/>
  <c r="AE545" i="14"/>
  <c r="AC545" i="14"/>
  <c r="AB545" i="14"/>
  <c r="Z545" i="14"/>
  <c r="Y545" i="14"/>
  <c r="W545" i="14"/>
  <c r="R545" i="14" s="1"/>
  <c r="T545" i="14"/>
  <c r="K545" i="14"/>
  <c r="S545" i="14" s="1"/>
  <c r="A545" i="14"/>
  <c r="AH544" i="14"/>
  <c r="AF544" i="14"/>
  <c r="AE544" i="14"/>
  <c r="AC544" i="14"/>
  <c r="AB544" i="14"/>
  <c r="Z544" i="14"/>
  <c r="Y544" i="14"/>
  <c r="W544" i="14"/>
  <c r="T544" i="14"/>
  <c r="R544" i="14"/>
  <c r="K544" i="14"/>
  <c r="S544" i="14" s="1"/>
  <c r="A544" i="14"/>
  <c r="AH543" i="14"/>
  <c r="AF543" i="14"/>
  <c r="AE543" i="14"/>
  <c r="AC543" i="14"/>
  <c r="AB543" i="14"/>
  <c r="Z543" i="14"/>
  <c r="Y543" i="14"/>
  <c r="W543" i="14"/>
  <c r="T543" i="14"/>
  <c r="R543" i="14"/>
  <c r="K543" i="14"/>
  <c r="S543" i="14" s="1"/>
  <c r="A543" i="14"/>
  <c r="AH542" i="14"/>
  <c r="AF542" i="14"/>
  <c r="AE542" i="14"/>
  <c r="AC542" i="14"/>
  <c r="AB542" i="14"/>
  <c r="Z542" i="14"/>
  <c r="R542" i="14" s="1"/>
  <c r="Y542" i="14"/>
  <c r="W542" i="14"/>
  <c r="T542" i="14"/>
  <c r="K542" i="14"/>
  <c r="S542" i="14" s="1"/>
  <c r="A542" i="14"/>
  <c r="AH541" i="14"/>
  <c r="AF541" i="14"/>
  <c r="AE541" i="14"/>
  <c r="AC541" i="14"/>
  <c r="AB541" i="14"/>
  <c r="Z541" i="14"/>
  <c r="Y541" i="14"/>
  <c r="W541" i="14"/>
  <c r="T541" i="14"/>
  <c r="R541" i="14"/>
  <c r="K541" i="14"/>
  <c r="S541" i="14" s="1"/>
  <c r="A541" i="14"/>
  <c r="AH540" i="14"/>
  <c r="AF540" i="14"/>
  <c r="AE540" i="14"/>
  <c r="AC540" i="14"/>
  <c r="AB540" i="14"/>
  <c r="Z540" i="14"/>
  <c r="Y540" i="14"/>
  <c r="W540" i="14"/>
  <c r="T540" i="14"/>
  <c r="R540" i="14"/>
  <c r="K540" i="14"/>
  <c r="S540" i="14" s="1"/>
  <c r="A540" i="14"/>
  <c r="AH539" i="14"/>
  <c r="AF539" i="14"/>
  <c r="AE539" i="14"/>
  <c r="AC539" i="14"/>
  <c r="AB539" i="14"/>
  <c r="Z539" i="14"/>
  <c r="Y539" i="14"/>
  <c r="W539" i="14"/>
  <c r="R539" i="14" s="1"/>
  <c r="T539" i="14"/>
  <c r="K539" i="14"/>
  <c r="S539" i="14" s="1"/>
  <c r="A539" i="14"/>
  <c r="AH538" i="14"/>
  <c r="AF538" i="14"/>
  <c r="AE538" i="14"/>
  <c r="AC538" i="14"/>
  <c r="AB538" i="14"/>
  <c r="Z538" i="14"/>
  <c r="R538" i="14" s="1"/>
  <c r="Y538" i="14"/>
  <c r="W538" i="14"/>
  <c r="T538" i="14"/>
  <c r="K538" i="14"/>
  <c r="S538" i="14" s="1"/>
  <c r="A538" i="14"/>
  <c r="AH537" i="14"/>
  <c r="AF537" i="14"/>
  <c r="AE537" i="14"/>
  <c r="AC537" i="14"/>
  <c r="AB537" i="14"/>
  <c r="Z537" i="14"/>
  <c r="Y537" i="14"/>
  <c r="W537" i="14"/>
  <c r="R537" i="14" s="1"/>
  <c r="T537" i="14"/>
  <c r="K537" i="14"/>
  <c r="S537" i="14" s="1"/>
  <c r="A537" i="14"/>
  <c r="AH536" i="14"/>
  <c r="AF536" i="14"/>
  <c r="AE536" i="14"/>
  <c r="AC536" i="14"/>
  <c r="AB536" i="14"/>
  <c r="Z536" i="14"/>
  <c r="Y536" i="14"/>
  <c r="W536" i="14"/>
  <c r="T536" i="14"/>
  <c r="R536" i="14"/>
  <c r="K536" i="14"/>
  <c r="S536" i="14" s="1"/>
  <c r="A536" i="14"/>
  <c r="AH535" i="14"/>
  <c r="AF535" i="14"/>
  <c r="AE535" i="14"/>
  <c r="AC535" i="14"/>
  <c r="AB535" i="14"/>
  <c r="Z535" i="14"/>
  <c r="Y535" i="14"/>
  <c r="W535" i="14"/>
  <c r="R535" i="14" s="1"/>
  <c r="T535" i="14"/>
  <c r="K535" i="14"/>
  <c r="S535" i="14" s="1"/>
  <c r="A535" i="14"/>
  <c r="AH534" i="14"/>
  <c r="AF534" i="14"/>
  <c r="AE534" i="14"/>
  <c r="AC534" i="14"/>
  <c r="AB534" i="14"/>
  <c r="Z534" i="14"/>
  <c r="R534" i="14" s="1"/>
  <c r="Y534" i="14"/>
  <c r="W534" i="14"/>
  <c r="T534" i="14"/>
  <c r="K534" i="14"/>
  <c r="S534" i="14" s="1"/>
  <c r="A534" i="14"/>
  <c r="AH533" i="14"/>
  <c r="AF533" i="14"/>
  <c r="AE533" i="14"/>
  <c r="AC533" i="14"/>
  <c r="AB533" i="14"/>
  <c r="Z533" i="14"/>
  <c r="Y533" i="14"/>
  <c r="W533" i="14"/>
  <c r="R533" i="14" s="1"/>
  <c r="T533" i="14"/>
  <c r="K533" i="14"/>
  <c r="S533" i="14" s="1"/>
  <c r="A533" i="14"/>
  <c r="AH532" i="14"/>
  <c r="AF532" i="14"/>
  <c r="AE532" i="14"/>
  <c r="AC532" i="14"/>
  <c r="AB532" i="14"/>
  <c r="Z532" i="14"/>
  <c r="Y532" i="14"/>
  <c r="W532" i="14"/>
  <c r="T532" i="14"/>
  <c r="R532" i="14"/>
  <c r="K532" i="14"/>
  <c r="S532" i="14" s="1"/>
  <c r="A532" i="14"/>
  <c r="AH531" i="14"/>
  <c r="AF531" i="14"/>
  <c r="AE531" i="14"/>
  <c r="AC531" i="14"/>
  <c r="AB531" i="14"/>
  <c r="Z531" i="14"/>
  <c r="Y531" i="14"/>
  <c r="W531" i="14"/>
  <c r="T531" i="14"/>
  <c r="R531" i="14"/>
  <c r="K531" i="14"/>
  <c r="S531" i="14" s="1"/>
  <c r="A531" i="14"/>
  <c r="AH530" i="14"/>
  <c r="AF530" i="14"/>
  <c r="AE530" i="14"/>
  <c r="AC530" i="14"/>
  <c r="AB530" i="14"/>
  <c r="Z530" i="14"/>
  <c r="R530" i="14" s="1"/>
  <c r="Y530" i="14"/>
  <c r="W530" i="14"/>
  <c r="T530" i="14"/>
  <c r="K530" i="14"/>
  <c r="S530" i="14" s="1"/>
  <c r="A530" i="14"/>
  <c r="AH529" i="14"/>
  <c r="AF529" i="14"/>
  <c r="AE529" i="14"/>
  <c r="AC529" i="14"/>
  <c r="AB529" i="14"/>
  <c r="Z529" i="14"/>
  <c r="Y529" i="14"/>
  <c r="W529" i="14"/>
  <c r="T529" i="14"/>
  <c r="R529" i="14"/>
  <c r="K529" i="14"/>
  <c r="S529" i="14" s="1"/>
  <c r="A529" i="14"/>
  <c r="AH528" i="14"/>
  <c r="AF528" i="14"/>
  <c r="AE528" i="14"/>
  <c r="AC528" i="14"/>
  <c r="AB528" i="14"/>
  <c r="Z528" i="14"/>
  <c r="Y528" i="14"/>
  <c r="W528" i="14"/>
  <c r="T528" i="14"/>
  <c r="R528" i="14"/>
  <c r="K528" i="14"/>
  <c r="S528" i="14" s="1"/>
  <c r="A528" i="14"/>
  <c r="AH527" i="14"/>
  <c r="AF527" i="14"/>
  <c r="AE527" i="14"/>
  <c r="AC527" i="14"/>
  <c r="AB527" i="14"/>
  <c r="Z527" i="14"/>
  <c r="Y527" i="14"/>
  <c r="W527" i="14"/>
  <c r="T527" i="14"/>
  <c r="R527" i="14"/>
  <c r="K527" i="14"/>
  <c r="S527" i="14" s="1"/>
  <c r="A527" i="14"/>
  <c r="AH526" i="14"/>
  <c r="AF526" i="14"/>
  <c r="AE526" i="14"/>
  <c r="AC526" i="14"/>
  <c r="AB526" i="14"/>
  <c r="Z526" i="14"/>
  <c r="R526" i="14" s="1"/>
  <c r="Y526" i="14"/>
  <c r="W526" i="14"/>
  <c r="T526" i="14"/>
  <c r="K526" i="14"/>
  <c r="S526" i="14" s="1"/>
  <c r="A526" i="14"/>
  <c r="AH525" i="14"/>
  <c r="AF525" i="14"/>
  <c r="AE525" i="14"/>
  <c r="AC525" i="14"/>
  <c r="AB525" i="14"/>
  <c r="Z525" i="14"/>
  <c r="Y525" i="14"/>
  <c r="W525" i="14"/>
  <c r="T525" i="14"/>
  <c r="R525" i="14"/>
  <c r="K525" i="14"/>
  <c r="S525" i="14" s="1"/>
  <c r="A525" i="14"/>
  <c r="AH524" i="14"/>
  <c r="AF524" i="14"/>
  <c r="AE524" i="14"/>
  <c r="AC524" i="14"/>
  <c r="AB524" i="14"/>
  <c r="Z524" i="14"/>
  <c r="Y524" i="14"/>
  <c r="W524" i="14"/>
  <c r="T524" i="14"/>
  <c r="R524" i="14"/>
  <c r="K524" i="14"/>
  <c r="S524" i="14" s="1"/>
  <c r="A524" i="14"/>
  <c r="AH523" i="14"/>
  <c r="AF523" i="14"/>
  <c r="AE523" i="14"/>
  <c r="AC523" i="14"/>
  <c r="AB523" i="14"/>
  <c r="Z523" i="14"/>
  <c r="Y523" i="14"/>
  <c r="W523" i="14"/>
  <c r="T523" i="14"/>
  <c r="R523" i="14"/>
  <c r="K523" i="14"/>
  <c r="S523" i="14" s="1"/>
  <c r="A523" i="14"/>
  <c r="AH522" i="14"/>
  <c r="AF522" i="14"/>
  <c r="AE522" i="14"/>
  <c r="AC522" i="14"/>
  <c r="AB522" i="14"/>
  <c r="Z522" i="14"/>
  <c r="R522" i="14" s="1"/>
  <c r="Y522" i="14"/>
  <c r="W522" i="14"/>
  <c r="T522" i="14"/>
  <c r="K522" i="14"/>
  <c r="S522" i="14" s="1"/>
  <c r="A522" i="14"/>
  <c r="AH521" i="14"/>
  <c r="AF521" i="14"/>
  <c r="AE521" i="14"/>
  <c r="AC521" i="14"/>
  <c r="AB521" i="14"/>
  <c r="Z521" i="14"/>
  <c r="Y521" i="14"/>
  <c r="W521" i="14"/>
  <c r="R521" i="14" s="1"/>
  <c r="T521" i="14"/>
  <c r="K521" i="14"/>
  <c r="S521" i="14" s="1"/>
  <c r="A521" i="14"/>
  <c r="AH520" i="14"/>
  <c r="AF520" i="14"/>
  <c r="AE520" i="14"/>
  <c r="AC520" i="14"/>
  <c r="AB520" i="14"/>
  <c r="Z520" i="14"/>
  <c r="Y520" i="14"/>
  <c r="W520" i="14"/>
  <c r="T520" i="14"/>
  <c r="R520" i="14"/>
  <c r="K520" i="14"/>
  <c r="S520" i="14" s="1"/>
  <c r="A520" i="14"/>
  <c r="AH519" i="14"/>
  <c r="AF519" i="14"/>
  <c r="AE519" i="14"/>
  <c r="AC519" i="14"/>
  <c r="AB519" i="14"/>
  <c r="Z519" i="14"/>
  <c r="Y519" i="14"/>
  <c r="W519" i="14"/>
  <c r="R519" i="14" s="1"/>
  <c r="T519" i="14"/>
  <c r="K519" i="14"/>
  <c r="S519" i="14" s="1"/>
  <c r="A519" i="14"/>
  <c r="AH518" i="14"/>
  <c r="AF518" i="14"/>
  <c r="AE518" i="14"/>
  <c r="AC518" i="14"/>
  <c r="AB518" i="14"/>
  <c r="Z518" i="14"/>
  <c r="R518" i="14" s="1"/>
  <c r="Y518" i="14"/>
  <c r="W518" i="14"/>
  <c r="T518" i="14"/>
  <c r="K518" i="14"/>
  <c r="S518" i="14" s="1"/>
  <c r="A518" i="14"/>
  <c r="AH517" i="14"/>
  <c r="AF517" i="14"/>
  <c r="AE517" i="14"/>
  <c r="AC517" i="14"/>
  <c r="AB517" i="14"/>
  <c r="Z517" i="14"/>
  <c r="Y517" i="14"/>
  <c r="W517" i="14"/>
  <c r="R517" i="14" s="1"/>
  <c r="T517" i="14"/>
  <c r="K517" i="14"/>
  <c r="S517" i="14" s="1"/>
  <c r="A517" i="14"/>
  <c r="AH516" i="14"/>
  <c r="AF516" i="14"/>
  <c r="AE516" i="14"/>
  <c r="AC516" i="14"/>
  <c r="AB516" i="14"/>
  <c r="Z516" i="14"/>
  <c r="Y516" i="14"/>
  <c r="W516" i="14"/>
  <c r="T516" i="14"/>
  <c r="R516" i="14"/>
  <c r="K516" i="14"/>
  <c r="S516" i="14" s="1"/>
  <c r="A516" i="14"/>
  <c r="AH515" i="14"/>
  <c r="AF515" i="14"/>
  <c r="AE515" i="14"/>
  <c r="AC515" i="14"/>
  <c r="AB515" i="14"/>
  <c r="Z515" i="14"/>
  <c r="Y515" i="14"/>
  <c r="W515" i="14"/>
  <c r="T515" i="14"/>
  <c r="R515" i="14"/>
  <c r="K515" i="14"/>
  <c r="S515" i="14" s="1"/>
  <c r="A515" i="14"/>
  <c r="AH514" i="14"/>
  <c r="AF514" i="14"/>
  <c r="AE514" i="14"/>
  <c r="AC514" i="14"/>
  <c r="AB514" i="14"/>
  <c r="Z514" i="14"/>
  <c r="R514" i="14" s="1"/>
  <c r="Y514" i="14"/>
  <c r="W514" i="14"/>
  <c r="T514" i="14"/>
  <c r="K514" i="14"/>
  <c r="S514" i="14" s="1"/>
  <c r="A514" i="14"/>
  <c r="AH513" i="14"/>
  <c r="AF513" i="14"/>
  <c r="AE513" i="14"/>
  <c r="AC513" i="14"/>
  <c r="AB513" i="14"/>
  <c r="Z513" i="14"/>
  <c r="Y513" i="14"/>
  <c r="W513" i="14"/>
  <c r="T513" i="14"/>
  <c r="R513" i="14"/>
  <c r="K513" i="14"/>
  <c r="S513" i="14" s="1"/>
  <c r="A513" i="14"/>
  <c r="AH512" i="14"/>
  <c r="AF512" i="14"/>
  <c r="AE512" i="14"/>
  <c r="AC512" i="14"/>
  <c r="AB512" i="14"/>
  <c r="Z512" i="14"/>
  <c r="Y512" i="14"/>
  <c r="W512" i="14"/>
  <c r="T512" i="14"/>
  <c r="R512" i="14"/>
  <c r="K512" i="14"/>
  <c r="S512" i="14" s="1"/>
  <c r="A512" i="14"/>
  <c r="AH511" i="14"/>
  <c r="AF511" i="14"/>
  <c r="AE511" i="14"/>
  <c r="AC511" i="14"/>
  <c r="AB511" i="14"/>
  <c r="Z511" i="14"/>
  <c r="Y511" i="14"/>
  <c r="W511" i="14"/>
  <c r="T511" i="14"/>
  <c r="R511" i="14"/>
  <c r="K511" i="14"/>
  <c r="S511" i="14" s="1"/>
  <c r="A511" i="14"/>
  <c r="AH510" i="14"/>
  <c r="AF510" i="14"/>
  <c r="AE510" i="14"/>
  <c r="AC510" i="14"/>
  <c r="AB510" i="14"/>
  <c r="Z510" i="14"/>
  <c r="R510" i="14" s="1"/>
  <c r="Y510" i="14"/>
  <c r="W510" i="14"/>
  <c r="T510" i="14"/>
  <c r="K510" i="14"/>
  <c r="S510" i="14" s="1"/>
  <c r="A510" i="14"/>
  <c r="AH509" i="14"/>
  <c r="AF509" i="14"/>
  <c r="AE509" i="14"/>
  <c r="AC509" i="14"/>
  <c r="AB509" i="14"/>
  <c r="Z509" i="14"/>
  <c r="Y509" i="14"/>
  <c r="W509" i="14"/>
  <c r="T509" i="14"/>
  <c r="R509" i="14"/>
  <c r="K509" i="14"/>
  <c r="S509" i="14" s="1"/>
  <c r="A509" i="14"/>
  <c r="AH508" i="14"/>
  <c r="AF508" i="14"/>
  <c r="AE508" i="14"/>
  <c r="AC508" i="14"/>
  <c r="AB508" i="14"/>
  <c r="Z508" i="14"/>
  <c r="Y508" i="14"/>
  <c r="W508" i="14"/>
  <c r="T508" i="14"/>
  <c r="R508" i="14"/>
  <c r="K508" i="14"/>
  <c r="S508" i="14" s="1"/>
  <c r="A508" i="14"/>
  <c r="AH507" i="14"/>
  <c r="AF507" i="14"/>
  <c r="AE507" i="14"/>
  <c r="AC507" i="14"/>
  <c r="AB507" i="14"/>
  <c r="Z507" i="14"/>
  <c r="Y507" i="14"/>
  <c r="W507" i="14"/>
  <c r="T507" i="14"/>
  <c r="R507" i="14"/>
  <c r="K507" i="14"/>
  <c r="S507" i="14" s="1"/>
  <c r="A507" i="14"/>
  <c r="AH506" i="14"/>
  <c r="AF506" i="14"/>
  <c r="AE506" i="14"/>
  <c r="AC506" i="14"/>
  <c r="AB506" i="14"/>
  <c r="Z506" i="14"/>
  <c r="R506" i="14" s="1"/>
  <c r="Y506" i="14"/>
  <c r="W506" i="14"/>
  <c r="T506" i="14"/>
  <c r="K506" i="14"/>
  <c r="S506" i="14" s="1"/>
  <c r="A506" i="14"/>
  <c r="AH505" i="14"/>
  <c r="AF505" i="14"/>
  <c r="AE505" i="14"/>
  <c r="AC505" i="14"/>
  <c r="AB505" i="14"/>
  <c r="Z505" i="14"/>
  <c r="Y505" i="14"/>
  <c r="W505" i="14"/>
  <c r="T505" i="14"/>
  <c r="R505" i="14"/>
  <c r="K505" i="14"/>
  <c r="S505" i="14" s="1"/>
  <c r="A505" i="14"/>
  <c r="AH504" i="14"/>
  <c r="AF504" i="14"/>
  <c r="AE504" i="14"/>
  <c r="AC504" i="14"/>
  <c r="AB504" i="14"/>
  <c r="Z504" i="14"/>
  <c r="Y504" i="14"/>
  <c r="W504" i="14"/>
  <c r="T504" i="14"/>
  <c r="R504" i="14"/>
  <c r="K504" i="14"/>
  <c r="S504" i="14" s="1"/>
  <c r="A504" i="14"/>
  <c r="AH503" i="14"/>
  <c r="AF503" i="14"/>
  <c r="AE503" i="14"/>
  <c r="AC503" i="14"/>
  <c r="AB503" i="14"/>
  <c r="Z503" i="14"/>
  <c r="Y503" i="14"/>
  <c r="W503" i="14"/>
  <c r="R503" i="14" s="1"/>
  <c r="T503" i="14"/>
  <c r="K503" i="14"/>
  <c r="S503" i="14" s="1"/>
  <c r="A503" i="14"/>
  <c r="AH502" i="14"/>
  <c r="AF502" i="14"/>
  <c r="AE502" i="14"/>
  <c r="AC502" i="14"/>
  <c r="AB502" i="14"/>
  <c r="Z502" i="14"/>
  <c r="R502" i="14" s="1"/>
  <c r="Y502" i="14"/>
  <c r="W502" i="14"/>
  <c r="T502" i="14"/>
  <c r="K502" i="14"/>
  <c r="S502" i="14" s="1"/>
  <c r="A502" i="14"/>
  <c r="AH501" i="14"/>
  <c r="AF501" i="14"/>
  <c r="AE501" i="14"/>
  <c r="AC501" i="14"/>
  <c r="AB501" i="14"/>
  <c r="Z501" i="14"/>
  <c r="Y501" i="14"/>
  <c r="W501" i="14"/>
  <c r="R501" i="14" s="1"/>
  <c r="T501" i="14"/>
  <c r="K501" i="14"/>
  <c r="S501" i="14" s="1"/>
  <c r="A501" i="14"/>
  <c r="AH500" i="14"/>
  <c r="AF500" i="14"/>
  <c r="AE500" i="14"/>
  <c r="AC500" i="14"/>
  <c r="AB500" i="14"/>
  <c r="Z500" i="14"/>
  <c r="Y500" i="14"/>
  <c r="W500" i="14"/>
  <c r="T500" i="14"/>
  <c r="R500" i="14"/>
  <c r="K500" i="14"/>
  <c r="S500" i="14" s="1"/>
  <c r="A500" i="14"/>
  <c r="AH499" i="14"/>
  <c r="AF499" i="14"/>
  <c r="AE499" i="14"/>
  <c r="AC499" i="14"/>
  <c r="AB499" i="14"/>
  <c r="Z499" i="14"/>
  <c r="Y499" i="14"/>
  <c r="W499" i="14"/>
  <c r="R499" i="14" s="1"/>
  <c r="T499" i="14"/>
  <c r="K499" i="14"/>
  <c r="S499" i="14" s="1"/>
  <c r="A499" i="14"/>
  <c r="AH498" i="14"/>
  <c r="AF498" i="14"/>
  <c r="AE498" i="14"/>
  <c r="AC498" i="14"/>
  <c r="AB498" i="14"/>
  <c r="Z498" i="14"/>
  <c r="R498" i="14" s="1"/>
  <c r="Y498" i="14"/>
  <c r="W498" i="14"/>
  <c r="T498" i="14"/>
  <c r="K498" i="14"/>
  <c r="S498" i="14" s="1"/>
  <c r="A498" i="14"/>
  <c r="AH497" i="14"/>
  <c r="AF497" i="14"/>
  <c r="AE497" i="14"/>
  <c r="AC497" i="14"/>
  <c r="AB497" i="14"/>
  <c r="Z497" i="14"/>
  <c r="Y497" i="14"/>
  <c r="W497" i="14"/>
  <c r="R497" i="14" s="1"/>
  <c r="T497" i="14"/>
  <c r="K497" i="14"/>
  <c r="S497" i="14" s="1"/>
  <c r="A497" i="14"/>
  <c r="AH496" i="14"/>
  <c r="AF496" i="14"/>
  <c r="AE496" i="14"/>
  <c r="AC496" i="14"/>
  <c r="AB496" i="14"/>
  <c r="Z496" i="14"/>
  <c r="Y496" i="14"/>
  <c r="W496" i="14"/>
  <c r="T496" i="14"/>
  <c r="R496" i="14"/>
  <c r="K496" i="14"/>
  <c r="S496" i="14" s="1"/>
  <c r="A496" i="14"/>
  <c r="AH495" i="14"/>
  <c r="AF495" i="14"/>
  <c r="AE495" i="14"/>
  <c r="AC495" i="14"/>
  <c r="AB495" i="14"/>
  <c r="Z495" i="14"/>
  <c r="Y495" i="14"/>
  <c r="W495" i="14"/>
  <c r="T495" i="14"/>
  <c r="R495" i="14"/>
  <c r="K495" i="14"/>
  <c r="S495" i="14" s="1"/>
  <c r="A495" i="14"/>
  <c r="AH494" i="14"/>
  <c r="AF494" i="14"/>
  <c r="AE494" i="14"/>
  <c r="AC494" i="14"/>
  <c r="AB494" i="14"/>
  <c r="Z494" i="14"/>
  <c r="R494" i="14" s="1"/>
  <c r="Y494" i="14"/>
  <c r="W494" i="14"/>
  <c r="T494" i="14"/>
  <c r="K494" i="14"/>
  <c r="S494" i="14" s="1"/>
  <c r="A494" i="14"/>
  <c r="AH493" i="14"/>
  <c r="AF493" i="14"/>
  <c r="AE493" i="14"/>
  <c r="AC493" i="14"/>
  <c r="AB493" i="14"/>
  <c r="Z493" i="14"/>
  <c r="Y493" i="14"/>
  <c r="W493" i="14"/>
  <c r="T493" i="14"/>
  <c r="R493" i="14"/>
  <c r="K493" i="14"/>
  <c r="S493" i="14" s="1"/>
  <c r="A493" i="14"/>
  <c r="AH492" i="14"/>
  <c r="AF492" i="14"/>
  <c r="AE492" i="14"/>
  <c r="AC492" i="14"/>
  <c r="AB492" i="14"/>
  <c r="Z492" i="14"/>
  <c r="Y492" i="14"/>
  <c r="W492" i="14"/>
  <c r="T492" i="14"/>
  <c r="R492" i="14"/>
  <c r="K492" i="14"/>
  <c r="S492" i="14" s="1"/>
  <c r="A492" i="14"/>
  <c r="AH491" i="14"/>
  <c r="AF491" i="14"/>
  <c r="AE491" i="14"/>
  <c r="AC491" i="14"/>
  <c r="AB491" i="14"/>
  <c r="Z491" i="14"/>
  <c r="Y491" i="14"/>
  <c r="W491" i="14"/>
  <c r="R491" i="14" s="1"/>
  <c r="T491" i="14"/>
  <c r="K491" i="14"/>
  <c r="S491" i="14" s="1"/>
  <c r="A491" i="14"/>
  <c r="AH490" i="14"/>
  <c r="AF490" i="14"/>
  <c r="AE490" i="14"/>
  <c r="AC490" i="14"/>
  <c r="AB490" i="14"/>
  <c r="Z490" i="14"/>
  <c r="R490" i="14" s="1"/>
  <c r="Y490" i="14"/>
  <c r="W490" i="14"/>
  <c r="T490" i="14"/>
  <c r="K490" i="14"/>
  <c r="S490" i="14" s="1"/>
  <c r="A490" i="14"/>
  <c r="AH489" i="14"/>
  <c r="AF489" i="14"/>
  <c r="AE489" i="14"/>
  <c r="AC489" i="14"/>
  <c r="AB489" i="14"/>
  <c r="Z489" i="14"/>
  <c r="Y489" i="14"/>
  <c r="W489" i="14"/>
  <c r="T489" i="14"/>
  <c r="R489" i="14"/>
  <c r="K489" i="14"/>
  <c r="S489" i="14" s="1"/>
  <c r="A489" i="14"/>
  <c r="AH488" i="14"/>
  <c r="AF488" i="14"/>
  <c r="AE488" i="14"/>
  <c r="AC488" i="14"/>
  <c r="AB488" i="14"/>
  <c r="Z488" i="14"/>
  <c r="Y488" i="14"/>
  <c r="W488" i="14"/>
  <c r="T488" i="14"/>
  <c r="R488" i="14"/>
  <c r="K488" i="14"/>
  <c r="S488" i="14" s="1"/>
  <c r="A488" i="14"/>
  <c r="AH487" i="14"/>
  <c r="AF487" i="14"/>
  <c r="AE487" i="14"/>
  <c r="AC487" i="14"/>
  <c r="AB487" i="14"/>
  <c r="Z487" i="14"/>
  <c r="Y487" i="14"/>
  <c r="W487" i="14"/>
  <c r="R487" i="14" s="1"/>
  <c r="T487" i="14"/>
  <c r="K487" i="14"/>
  <c r="S487" i="14" s="1"/>
  <c r="A487" i="14"/>
  <c r="AH486" i="14"/>
  <c r="AF486" i="14"/>
  <c r="AE486" i="14"/>
  <c r="AC486" i="14"/>
  <c r="AB486" i="14"/>
  <c r="Z486" i="14"/>
  <c r="R486" i="14" s="1"/>
  <c r="Y486" i="14"/>
  <c r="W486" i="14"/>
  <c r="T486" i="14"/>
  <c r="K486" i="14"/>
  <c r="S486" i="14" s="1"/>
  <c r="A486" i="14"/>
  <c r="AH485" i="14"/>
  <c r="AF485" i="14"/>
  <c r="AE485" i="14"/>
  <c r="AC485" i="14"/>
  <c r="AB485" i="14"/>
  <c r="Z485" i="14"/>
  <c r="Y485" i="14"/>
  <c r="W485" i="14"/>
  <c r="R485" i="14" s="1"/>
  <c r="T485" i="14"/>
  <c r="K485" i="14"/>
  <c r="S485" i="14" s="1"/>
  <c r="A485" i="14"/>
  <c r="AH484" i="14"/>
  <c r="AF484" i="14"/>
  <c r="AE484" i="14"/>
  <c r="AC484" i="14"/>
  <c r="AB484" i="14"/>
  <c r="Z484" i="14"/>
  <c r="Y484" i="14"/>
  <c r="W484" i="14"/>
  <c r="T484" i="14"/>
  <c r="R484" i="14"/>
  <c r="K484" i="14"/>
  <c r="S484" i="14" s="1"/>
  <c r="A484" i="14"/>
  <c r="AH483" i="14"/>
  <c r="AF483" i="14"/>
  <c r="AE483" i="14"/>
  <c r="AC483" i="14"/>
  <c r="AB483" i="14"/>
  <c r="Z483" i="14"/>
  <c r="Y483" i="14"/>
  <c r="W483" i="14"/>
  <c r="R483" i="14" s="1"/>
  <c r="T483" i="14"/>
  <c r="K483" i="14"/>
  <c r="S483" i="14" s="1"/>
  <c r="A483" i="14"/>
  <c r="AH482" i="14"/>
  <c r="AF482" i="14"/>
  <c r="AE482" i="14"/>
  <c r="AC482" i="14"/>
  <c r="AB482" i="14"/>
  <c r="Z482" i="14"/>
  <c r="R482" i="14" s="1"/>
  <c r="Y482" i="14"/>
  <c r="W482" i="14"/>
  <c r="T482" i="14"/>
  <c r="K482" i="14"/>
  <c r="S482" i="14" s="1"/>
  <c r="A482" i="14"/>
  <c r="AH481" i="14"/>
  <c r="AF481" i="14"/>
  <c r="AE481" i="14"/>
  <c r="AC481" i="14"/>
  <c r="AB481" i="14"/>
  <c r="Z481" i="14"/>
  <c r="Y481" i="14"/>
  <c r="W481" i="14"/>
  <c r="R481" i="14" s="1"/>
  <c r="T481" i="14"/>
  <c r="K481" i="14"/>
  <c r="S481" i="14" s="1"/>
  <c r="A481" i="14"/>
  <c r="AH480" i="14"/>
  <c r="AF480" i="14"/>
  <c r="AE480" i="14"/>
  <c r="AC480" i="14"/>
  <c r="AB480" i="14"/>
  <c r="Z480" i="14"/>
  <c r="Y480" i="14"/>
  <c r="W480" i="14"/>
  <c r="T480" i="14"/>
  <c r="R480" i="14"/>
  <c r="K480" i="14"/>
  <c r="S480" i="14" s="1"/>
  <c r="A480" i="14"/>
  <c r="AH479" i="14"/>
  <c r="AF479" i="14"/>
  <c r="AE479" i="14"/>
  <c r="AC479" i="14"/>
  <c r="AB479" i="14"/>
  <c r="Z479" i="14"/>
  <c r="Y479" i="14"/>
  <c r="W479" i="14"/>
  <c r="T479" i="14"/>
  <c r="R479" i="14"/>
  <c r="K479" i="14"/>
  <c r="S479" i="14" s="1"/>
  <c r="A479" i="14"/>
  <c r="AH478" i="14"/>
  <c r="AF478" i="14"/>
  <c r="AE478" i="14"/>
  <c r="AC478" i="14"/>
  <c r="AB478" i="14"/>
  <c r="Z478" i="14"/>
  <c r="R478" i="14" s="1"/>
  <c r="Y478" i="14"/>
  <c r="W478" i="14"/>
  <c r="T478" i="14"/>
  <c r="K478" i="14"/>
  <c r="S478" i="14" s="1"/>
  <c r="A478" i="14"/>
  <c r="AH477" i="14"/>
  <c r="AF477" i="14"/>
  <c r="AE477" i="14"/>
  <c r="AC477" i="14"/>
  <c r="AB477" i="14"/>
  <c r="Z477" i="14"/>
  <c r="Y477" i="14"/>
  <c r="W477" i="14"/>
  <c r="T477" i="14"/>
  <c r="R477" i="14"/>
  <c r="K477" i="14"/>
  <c r="S477" i="14" s="1"/>
  <c r="A477" i="14"/>
  <c r="AH476" i="14"/>
  <c r="AF476" i="14"/>
  <c r="AE476" i="14"/>
  <c r="AC476" i="14"/>
  <c r="AB476" i="14"/>
  <c r="Z476" i="14"/>
  <c r="Y476" i="14"/>
  <c r="W476" i="14"/>
  <c r="T476" i="14"/>
  <c r="R476" i="14"/>
  <c r="K476" i="14"/>
  <c r="S476" i="14" s="1"/>
  <c r="A476" i="14"/>
  <c r="AH475" i="14"/>
  <c r="AF475" i="14"/>
  <c r="AE475" i="14"/>
  <c r="AC475" i="14"/>
  <c r="AB475" i="14"/>
  <c r="Z475" i="14"/>
  <c r="Y475" i="14"/>
  <c r="W475" i="14"/>
  <c r="R475" i="14" s="1"/>
  <c r="T475" i="14"/>
  <c r="K475" i="14"/>
  <c r="S475" i="14" s="1"/>
  <c r="A475" i="14"/>
  <c r="AH474" i="14"/>
  <c r="AF474" i="14"/>
  <c r="AE474" i="14"/>
  <c r="AC474" i="14"/>
  <c r="AB474" i="14"/>
  <c r="Z474" i="14"/>
  <c r="R474" i="14" s="1"/>
  <c r="Y474" i="14"/>
  <c r="W474" i="14"/>
  <c r="T474" i="14"/>
  <c r="K474" i="14"/>
  <c r="S474" i="14" s="1"/>
  <c r="A474" i="14"/>
  <c r="AH473" i="14"/>
  <c r="AF473" i="14"/>
  <c r="AE473" i="14"/>
  <c r="AC473" i="14"/>
  <c r="AB473" i="14"/>
  <c r="Z473" i="14"/>
  <c r="Y473" i="14"/>
  <c r="W473" i="14"/>
  <c r="R473" i="14" s="1"/>
  <c r="T473" i="14"/>
  <c r="K473" i="14"/>
  <c r="S473" i="14" s="1"/>
  <c r="A473" i="14"/>
  <c r="AH472" i="14"/>
  <c r="AF472" i="14"/>
  <c r="AE472" i="14"/>
  <c r="AC472" i="14"/>
  <c r="AB472" i="14"/>
  <c r="Z472" i="14"/>
  <c r="Y472" i="14"/>
  <c r="W472" i="14"/>
  <c r="T472" i="14"/>
  <c r="R472" i="14"/>
  <c r="K472" i="14"/>
  <c r="S472" i="14" s="1"/>
  <c r="A472" i="14"/>
  <c r="AH471" i="14"/>
  <c r="AF471" i="14"/>
  <c r="AE471" i="14"/>
  <c r="AC471" i="14"/>
  <c r="AB471" i="14"/>
  <c r="Z471" i="14"/>
  <c r="Y471" i="14"/>
  <c r="W471" i="14"/>
  <c r="R471" i="14" s="1"/>
  <c r="T471" i="14"/>
  <c r="K471" i="14"/>
  <c r="S471" i="14" s="1"/>
  <c r="A471" i="14"/>
  <c r="AH470" i="14"/>
  <c r="AF470" i="14"/>
  <c r="AE470" i="14"/>
  <c r="AC470" i="14"/>
  <c r="AB470" i="14"/>
  <c r="Z470" i="14"/>
  <c r="R470" i="14" s="1"/>
  <c r="Y470" i="14"/>
  <c r="W470" i="14"/>
  <c r="T470" i="14"/>
  <c r="K470" i="14"/>
  <c r="S470" i="14" s="1"/>
  <c r="A470" i="14"/>
  <c r="AH469" i="14"/>
  <c r="AF469" i="14"/>
  <c r="AE469" i="14"/>
  <c r="AC469" i="14"/>
  <c r="AB469" i="14"/>
  <c r="Z469" i="14"/>
  <c r="Y469" i="14"/>
  <c r="W469" i="14"/>
  <c r="R469" i="14" s="1"/>
  <c r="T469" i="14"/>
  <c r="K469" i="14"/>
  <c r="S469" i="14" s="1"/>
  <c r="A469" i="14"/>
  <c r="AH468" i="14"/>
  <c r="AF468" i="14"/>
  <c r="AE468" i="14"/>
  <c r="AC468" i="14"/>
  <c r="AB468" i="14"/>
  <c r="Z468" i="14"/>
  <c r="Y468" i="14"/>
  <c r="W468" i="14"/>
  <c r="T468" i="14"/>
  <c r="R468" i="14"/>
  <c r="K468" i="14"/>
  <c r="S468" i="14" s="1"/>
  <c r="A468" i="14"/>
  <c r="AH467" i="14"/>
  <c r="AF467" i="14"/>
  <c r="AE467" i="14"/>
  <c r="AC467" i="14"/>
  <c r="AB467" i="14"/>
  <c r="Z467" i="14"/>
  <c r="Y467" i="14"/>
  <c r="W467" i="14"/>
  <c r="T467" i="14"/>
  <c r="R467" i="14"/>
  <c r="K467" i="14"/>
  <c r="S467" i="14" s="1"/>
  <c r="A467" i="14"/>
  <c r="AH466" i="14"/>
  <c r="AF466" i="14"/>
  <c r="AE466" i="14"/>
  <c r="AC466" i="14"/>
  <c r="AB466" i="14"/>
  <c r="Z466" i="14"/>
  <c r="R466" i="14" s="1"/>
  <c r="Y466" i="14"/>
  <c r="W466" i="14"/>
  <c r="T466" i="14"/>
  <c r="K466" i="14"/>
  <c r="S466" i="14" s="1"/>
  <c r="A466" i="14"/>
  <c r="AH465" i="14"/>
  <c r="AF465" i="14"/>
  <c r="AE465" i="14"/>
  <c r="AC465" i="14"/>
  <c r="AB465" i="14"/>
  <c r="Z465" i="14"/>
  <c r="Y465" i="14"/>
  <c r="W465" i="14"/>
  <c r="T465" i="14"/>
  <c r="R465" i="14"/>
  <c r="K465" i="14"/>
  <c r="S465" i="14" s="1"/>
  <c r="A465" i="14"/>
  <c r="AH464" i="14"/>
  <c r="AF464" i="14"/>
  <c r="AE464" i="14"/>
  <c r="AC464" i="14"/>
  <c r="AB464" i="14"/>
  <c r="Z464" i="14"/>
  <c r="Y464" i="14"/>
  <c r="W464" i="14"/>
  <c r="T464" i="14"/>
  <c r="R464" i="14"/>
  <c r="K464" i="14"/>
  <c r="S464" i="14" s="1"/>
  <c r="A464" i="14"/>
  <c r="AH463" i="14"/>
  <c r="AF463" i="14"/>
  <c r="AE463" i="14"/>
  <c r="AC463" i="14"/>
  <c r="AB463" i="14"/>
  <c r="Z463" i="14"/>
  <c r="Y463" i="14"/>
  <c r="W463" i="14"/>
  <c r="T463" i="14"/>
  <c r="R463" i="14"/>
  <c r="K463" i="14"/>
  <c r="S463" i="14" s="1"/>
  <c r="A463" i="14"/>
  <c r="AH462" i="14"/>
  <c r="AF462" i="14"/>
  <c r="AE462" i="14"/>
  <c r="AC462" i="14"/>
  <c r="AB462" i="14"/>
  <c r="Z462" i="14"/>
  <c r="R462" i="14" s="1"/>
  <c r="Y462" i="14"/>
  <c r="W462" i="14"/>
  <c r="T462" i="14"/>
  <c r="K462" i="14"/>
  <c r="S462" i="14" s="1"/>
  <c r="A462" i="14"/>
  <c r="AH461" i="14"/>
  <c r="AF461" i="14"/>
  <c r="AE461" i="14"/>
  <c r="AC461" i="14"/>
  <c r="AB461" i="14"/>
  <c r="Z461" i="14"/>
  <c r="Y461" i="14"/>
  <c r="W461" i="14"/>
  <c r="T461" i="14"/>
  <c r="R461" i="14"/>
  <c r="K461" i="14"/>
  <c r="S461" i="14" s="1"/>
  <c r="A461" i="14"/>
  <c r="AH460" i="14"/>
  <c r="AF460" i="14"/>
  <c r="AE460" i="14"/>
  <c r="AC460" i="14"/>
  <c r="AB460" i="14"/>
  <c r="Z460" i="14"/>
  <c r="Y460" i="14"/>
  <c r="W460" i="14"/>
  <c r="T460" i="14"/>
  <c r="R460" i="14"/>
  <c r="K460" i="14"/>
  <c r="S460" i="14" s="1"/>
  <c r="A460" i="14"/>
  <c r="AH459" i="14"/>
  <c r="AF459" i="14"/>
  <c r="AE459" i="14"/>
  <c r="AC459" i="14"/>
  <c r="AB459" i="14"/>
  <c r="Z459" i="14"/>
  <c r="Y459" i="14"/>
  <c r="W459" i="14"/>
  <c r="T459" i="14"/>
  <c r="R459" i="14"/>
  <c r="K459" i="14"/>
  <c r="S459" i="14" s="1"/>
  <c r="A459" i="14"/>
  <c r="AH458" i="14"/>
  <c r="AF458" i="14"/>
  <c r="AE458" i="14"/>
  <c r="AC458" i="14"/>
  <c r="AB458" i="14"/>
  <c r="Z458" i="14"/>
  <c r="Y458" i="14"/>
  <c r="W458" i="14"/>
  <c r="R458" i="14" s="1"/>
  <c r="T458" i="14"/>
  <c r="K458" i="14"/>
  <c r="S458" i="14" s="1"/>
  <c r="A458" i="14"/>
  <c r="AH457" i="14"/>
  <c r="AF457" i="14"/>
  <c r="AE457" i="14"/>
  <c r="AC457" i="14"/>
  <c r="AB457" i="14"/>
  <c r="Z457" i="14"/>
  <c r="R457" i="14" s="1"/>
  <c r="Y457" i="14"/>
  <c r="W457" i="14"/>
  <c r="T457" i="14"/>
  <c r="K457" i="14"/>
  <c r="S457" i="14" s="1"/>
  <c r="A457" i="14"/>
  <c r="AH456" i="14"/>
  <c r="AF456" i="14"/>
  <c r="AE456" i="14"/>
  <c r="AC456" i="14"/>
  <c r="AB456" i="14"/>
  <c r="Z456" i="14"/>
  <c r="Y456" i="14"/>
  <c r="W456" i="14"/>
  <c r="R456" i="14" s="1"/>
  <c r="T456" i="14"/>
  <c r="K456" i="14"/>
  <c r="S456" i="14" s="1"/>
  <c r="A456" i="14"/>
  <c r="AH455" i="14"/>
  <c r="AF455" i="14"/>
  <c r="AE455" i="14"/>
  <c r="AC455" i="14"/>
  <c r="AB455" i="14"/>
  <c r="Z455" i="14"/>
  <c r="Y455" i="14"/>
  <c r="W455" i="14"/>
  <c r="T455" i="14"/>
  <c r="R455" i="14"/>
  <c r="K455" i="14"/>
  <c r="S455" i="14" s="1"/>
  <c r="A455" i="14"/>
  <c r="AH454" i="14"/>
  <c r="AF454" i="14"/>
  <c r="AE454" i="14"/>
  <c r="AC454" i="14"/>
  <c r="AB454" i="14"/>
  <c r="Z454" i="14"/>
  <c r="Y454" i="14"/>
  <c r="W454" i="14"/>
  <c r="R454" i="14" s="1"/>
  <c r="T454" i="14"/>
  <c r="K454" i="14"/>
  <c r="S454" i="14" s="1"/>
  <c r="A454" i="14"/>
  <c r="AH453" i="14"/>
  <c r="AF453" i="14"/>
  <c r="AE453" i="14"/>
  <c r="AC453" i="14"/>
  <c r="AB453" i="14"/>
  <c r="Z453" i="14"/>
  <c r="R453" i="14" s="1"/>
  <c r="Y453" i="14"/>
  <c r="W453" i="14"/>
  <c r="T453" i="14"/>
  <c r="K453" i="14"/>
  <c r="S453" i="14" s="1"/>
  <c r="A453" i="14"/>
  <c r="AH452" i="14"/>
  <c r="AF452" i="14"/>
  <c r="AE452" i="14"/>
  <c r="AC452" i="14"/>
  <c r="AB452" i="14"/>
  <c r="Z452" i="14"/>
  <c r="Y452" i="14"/>
  <c r="W452" i="14"/>
  <c r="R452" i="14" s="1"/>
  <c r="T452" i="14"/>
  <c r="K452" i="14"/>
  <c r="S452" i="14" s="1"/>
  <c r="A452" i="14"/>
  <c r="AH451" i="14"/>
  <c r="AF451" i="14"/>
  <c r="AE451" i="14"/>
  <c r="AC451" i="14"/>
  <c r="AB451" i="14"/>
  <c r="Z451" i="14"/>
  <c r="Y451" i="14"/>
  <c r="W451" i="14"/>
  <c r="T451" i="14"/>
  <c r="R451" i="14"/>
  <c r="K451" i="14"/>
  <c r="S451" i="14" s="1"/>
  <c r="A451" i="14"/>
  <c r="AH450" i="14"/>
  <c r="AF450" i="14"/>
  <c r="AE450" i="14"/>
  <c r="AC450" i="14"/>
  <c r="AB450" i="14"/>
  <c r="Z450" i="14"/>
  <c r="Y450" i="14"/>
  <c r="W450" i="14"/>
  <c r="T450" i="14"/>
  <c r="R450" i="14"/>
  <c r="K450" i="14"/>
  <c r="S450" i="14" s="1"/>
  <c r="A450" i="14"/>
  <c r="AH449" i="14"/>
  <c r="AF449" i="14"/>
  <c r="AE449" i="14"/>
  <c r="AC449" i="14"/>
  <c r="AB449" i="14"/>
  <c r="Z449" i="14"/>
  <c r="R449" i="14" s="1"/>
  <c r="Y449" i="14"/>
  <c r="W449" i="14"/>
  <c r="T449" i="14"/>
  <c r="K449" i="14"/>
  <c r="S449" i="14" s="1"/>
  <c r="A449" i="14"/>
  <c r="AH448" i="14"/>
  <c r="AF448" i="14"/>
  <c r="AE448" i="14"/>
  <c r="AC448" i="14"/>
  <c r="AB448" i="14"/>
  <c r="Z448" i="14"/>
  <c r="Y448" i="14"/>
  <c r="W448" i="14"/>
  <c r="T448" i="14"/>
  <c r="R448" i="14"/>
  <c r="K448" i="14"/>
  <c r="S448" i="14" s="1"/>
  <c r="A448" i="14"/>
  <c r="AH447" i="14"/>
  <c r="AF447" i="14"/>
  <c r="AE447" i="14"/>
  <c r="AC447" i="14"/>
  <c r="AB447" i="14"/>
  <c r="Z447" i="14"/>
  <c r="Y447" i="14"/>
  <c r="W447" i="14"/>
  <c r="T447" i="14"/>
  <c r="R447" i="14"/>
  <c r="K447" i="14"/>
  <c r="S447" i="14" s="1"/>
  <c r="A447" i="14"/>
  <c r="AH446" i="14"/>
  <c r="AF446" i="14"/>
  <c r="AE446" i="14"/>
  <c r="AC446" i="14"/>
  <c r="AB446" i="14"/>
  <c r="Z446" i="14"/>
  <c r="Y446" i="14"/>
  <c r="W446" i="14"/>
  <c r="T446" i="14"/>
  <c r="R446" i="14"/>
  <c r="K446" i="14"/>
  <c r="S446" i="14" s="1"/>
  <c r="A446" i="14"/>
  <c r="AH445" i="14"/>
  <c r="AF445" i="14"/>
  <c r="AE445" i="14"/>
  <c r="AC445" i="14"/>
  <c r="AB445" i="14"/>
  <c r="Z445" i="14"/>
  <c r="R445" i="14" s="1"/>
  <c r="Y445" i="14"/>
  <c r="W445" i="14"/>
  <c r="T445" i="14"/>
  <c r="K445" i="14"/>
  <c r="S445" i="14" s="1"/>
  <c r="A445" i="14"/>
  <c r="AH444" i="14"/>
  <c r="AF444" i="14"/>
  <c r="AE444" i="14"/>
  <c r="AC444" i="14"/>
  <c r="AB444" i="14"/>
  <c r="Z444" i="14"/>
  <c r="Y444" i="14"/>
  <c r="W444" i="14"/>
  <c r="T444" i="14"/>
  <c r="R444" i="14"/>
  <c r="K444" i="14"/>
  <c r="S444" i="14" s="1"/>
  <c r="A444" i="14"/>
  <c r="AH443" i="14"/>
  <c r="AF443" i="14"/>
  <c r="AE443" i="14"/>
  <c r="AC443" i="14"/>
  <c r="AB443" i="14"/>
  <c r="Z443" i="14"/>
  <c r="Y443" i="14"/>
  <c r="W443" i="14"/>
  <c r="T443" i="14"/>
  <c r="R443" i="14"/>
  <c r="K443" i="14"/>
  <c r="S443" i="14" s="1"/>
  <c r="A443" i="14"/>
  <c r="AH442" i="14"/>
  <c r="AF442" i="14"/>
  <c r="AE442" i="14"/>
  <c r="AC442" i="14"/>
  <c r="AB442" i="14"/>
  <c r="Z442" i="14"/>
  <c r="Y442" i="14"/>
  <c r="W442" i="14"/>
  <c r="R442" i="14" s="1"/>
  <c r="T442" i="14"/>
  <c r="K442" i="14"/>
  <c r="S442" i="14" s="1"/>
  <c r="A442" i="14"/>
  <c r="AH441" i="14"/>
  <c r="AF441" i="14"/>
  <c r="AE441" i="14"/>
  <c r="AC441" i="14"/>
  <c r="AB441" i="14"/>
  <c r="Z441" i="14"/>
  <c r="R441" i="14" s="1"/>
  <c r="Y441" i="14"/>
  <c r="W441" i="14"/>
  <c r="T441" i="14"/>
  <c r="K441" i="14"/>
  <c r="S441" i="14" s="1"/>
  <c r="A441" i="14"/>
  <c r="AH440" i="14"/>
  <c r="AF440" i="14"/>
  <c r="AE440" i="14"/>
  <c r="AC440" i="14"/>
  <c r="AB440" i="14"/>
  <c r="Z440" i="14"/>
  <c r="Y440" i="14"/>
  <c r="W440" i="14"/>
  <c r="R440" i="14" s="1"/>
  <c r="T440" i="14"/>
  <c r="K440" i="14"/>
  <c r="S440" i="14" s="1"/>
  <c r="A440" i="14"/>
  <c r="AH439" i="14"/>
  <c r="AF439" i="14"/>
  <c r="AE439" i="14"/>
  <c r="AC439" i="14"/>
  <c r="AB439" i="14"/>
  <c r="Z439" i="14"/>
  <c r="Y439" i="14"/>
  <c r="W439" i="14"/>
  <c r="T439" i="14"/>
  <c r="R439" i="14"/>
  <c r="K439" i="14"/>
  <c r="S439" i="14" s="1"/>
  <c r="A439" i="14"/>
  <c r="AH438" i="14"/>
  <c r="AF438" i="14"/>
  <c r="AE438" i="14"/>
  <c r="AC438" i="14"/>
  <c r="AB438" i="14"/>
  <c r="Z438" i="14"/>
  <c r="Y438" i="14"/>
  <c r="W438" i="14"/>
  <c r="R438" i="14" s="1"/>
  <c r="T438" i="14"/>
  <c r="K438" i="14"/>
  <c r="S438" i="14" s="1"/>
  <c r="A438" i="14"/>
  <c r="AH437" i="14"/>
  <c r="AF437" i="14"/>
  <c r="AE437" i="14"/>
  <c r="AC437" i="14"/>
  <c r="AB437" i="14"/>
  <c r="Z437" i="14"/>
  <c r="R437" i="14" s="1"/>
  <c r="Y437" i="14"/>
  <c r="W437" i="14"/>
  <c r="T437" i="14"/>
  <c r="K437" i="14"/>
  <c r="S437" i="14" s="1"/>
  <c r="A437" i="14"/>
  <c r="AH436" i="14"/>
  <c r="AF436" i="14"/>
  <c r="AE436" i="14"/>
  <c r="AC436" i="14"/>
  <c r="AB436" i="14"/>
  <c r="Z436" i="14"/>
  <c r="Y436" i="14"/>
  <c r="W436" i="14"/>
  <c r="R436" i="14" s="1"/>
  <c r="T436" i="14"/>
  <c r="K436" i="14"/>
  <c r="S436" i="14" s="1"/>
  <c r="A436" i="14"/>
  <c r="AH435" i="14"/>
  <c r="AF435" i="14"/>
  <c r="AE435" i="14"/>
  <c r="AC435" i="14"/>
  <c r="AB435" i="14"/>
  <c r="Z435" i="14"/>
  <c r="Y435" i="14"/>
  <c r="W435" i="14"/>
  <c r="T435" i="14"/>
  <c r="R435" i="14"/>
  <c r="K435" i="14"/>
  <c r="S435" i="14" s="1"/>
  <c r="A435" i="14"/>
  <c r="AH434" i="14"/>
  <c r="AF434" i="14"/>
  <c r="AE434" i="14"/>
  <c r="AC434" i="14"/>
  <c r="AB434" i="14"/>
  <c r="Z434" i="14"/>
  <c r="Y434" i="14"/>
  <c r="W434" i="14"/>
  <c r="T434" i="14"/>
  <c r="R434" i="14"/>
  <c r="K434" i="14"/>
  <c r="S434" i="14" s="1"/>
  <c r="A434" i="14"/>
  <c r="AH433" i="14"/>
  <c r="AF433" i="14"/>
  <c r="AE433" i="14"/>
  <c r="AC433" i="14"/>
  <c r="AB433" i="14"/>
  <c r="Z433" i="14"/>
  <c r="R433" i="14" s="1"/>
  <c r="Y433" i="14"/>
  <c r="W433" i="14"/>
  <c r="T433" i="14"/>
  <c r="K433" i="14"/>
  <c r="S433" i="14" s="1"/>
  <c r="A433" i="14"/>
  <c r="AH432" i="14"/>
  <c r="AF432" i="14"/>
  <c r="AE432" i="14"/>
  <c r="AC432" i="14"/>
  <c r="AB432" i="14"/>
  <c r="Z432" i="14"/>
  <c r="Y432" i="14"/>
  <c r="W432" i="14"/>
  <c r="T432" i="14"/>
  <c r="R432" i="14"/>
  <c r="K432" i="14"/>
  <c r="S432" i="14" s="1"/>
  <c r="A432" i="14"/>
  <c r="AH431" i="14"/>
  <c r="AF431" i="14"/>
  <c r="AE431" i="14"/>
  <c r="AC431" i="14"/>
  <c r="AB431" i="14"/>
  <c r="Z431" i="14"/>
  <c r="Y431" i="14"/>
  <c r="W431" i="14"/>
  <c r="T431" i="14"/>
  <c r="R431" i="14"/>
  <c r="K431" i="14"/>
  <c r="S431" i="14" s="1"/>
  <c r="A431" i="14"/>
  <c r="AH430" i="14"/>
  <c r="AF430" i="14"/>
  <c r="AE430" i="14"/>
  <c r="AC430" i="14"/>
  <c r="AB430" i="14"/>
  <c r="Z430" i="14"/>
  <c r="Y430" i="14"/>
  <c r="W430" i="14"/>
  <c r="T430" i="14"/>
  <c r="R430" i="14"/>
  <c r="K430" i="14"/>
  <c r="S430" i="14" s="1"/>
  <c r="A430" i="14"/>
  <c r="AH429" i="14"/>
  <c r="AF429" i="14"/>
  <c r="AE429" i="14"/>
  <c r="AC429" i="14"/>
  <c r="AB429" i="14"/>
  <c r="Z429" i="14"/>
  <c r="R429" i="14" s="1"/>
  <c r="Y429" i="14"/>
  <c r="W429" i="14"/>
  <c r="T429" i="14"/>
  <c r="K429" i="14"/>
  <c r="S429" i="14" s="1"/>
  <c r="A429" i="14"/>
  <c r="AH428" i="14"/>
  <c r="AF428" i="14"/>
  <c r="AE428" i="14"/>
  <c r="AC428" i="14"/>
  <c r="AB428" i="14"/>
  <c r="Z428" i="14"/>
  <c r="Y428" i="14"/>
  <c r="W428" i="14"/>
  <c r="T428" i="14"/>
  <c r="R428" i="14"/>
  <c r="K428" i="14"/>
  <c r="S428" i="14" s="1"/>
  <c r="A428" i="14"/>
  <c r="AH427" i="14"/>
  <c r="AF427" i="14"/>
  <c r="AE427" i="14"/>
  <c r="AC427" i="14"/>
  <c r="AB427" i="14"/>
  <c r="Z427" i="14"/>
  <c r="Y427" i="14"/>
  <c r="W427" i="14"/>
  <c r="T427" i="14"/>
  <c r="R427" i="14"/>
  <c r="K427" i="14"/>
  <c r="S427" i="14" s="1"/>
  <c r="A427" i="14"/>
  <c r="AH426" i="14"/>
  <c r="AF426" i="14"/>
  <c r="AE426" i="14"/>
  <c r="AC426" i="14"/>
  <c r="AB426" i="14"/>
  <c r="Z426" i="14"/>
  <c r="Y426" i="14"/>
  <c r="W426" i="14"/>
  <c r="R426" i="14" s="1"/>
  <c r="T426" i="14"/>
  <c r="K426" i="14"/>
  <c r="S426" i="14" s="1"/>
  <c r="A426" i="14"/>
  <c r="AH425" i="14"/>
  <c r="AF425" i="14"/>
  <c r="AE425" i="14"/>
  <c r="AC425" i="14"/>
  <c r="AB425" i="14"/>
  <c r="Z425" i="14"/>
  <c r="R425" i="14" s="1"/>
  <c r="Y425" i="14"/>
  <c r="W425" i="14"/>
  <c r="T425" i="14"/>
  <c r="K425" i="14"/>
  <c r="S425" i="14" s="1"/>
  <c r="A425" i="14"/>
  <c r="AH424" i="14"/>
  <c r="AF424" i="14"/>
  <c r="AE424" i="14"/>
  <c r="AC424" i="14"/>
  <c r="AB424" i="14"/>
  <c r="Z424" i="14"/>
  <c r="Y424" i="14"/>
  <c r="W424" i="14"/>
  <c r="R424" i="14" s="1"/>
  <c r="T424" i="14"/>
  <c r="K424" i="14"/>
  <c r="S424" i="14" s="1"/>
  <c r="A424" i="14"/>
  <c r="AH423" i="14"/>
  <c r="AF423" i="14"/>
  <c r="AE423" i="14"/>
  <c r="AC423" i="14"/>
  <c r="AB423" i="14"/>
  <c r="Z423" i="14"/>
  <c r="Y423" i="14"/>
  <c r="W423" i="14"/>
  <c r="T423" i="14"/>
  <c r="R423" i="14"/>
  <c r="K423" i="14"/>
  <c r="S423" i="14" s="1"/>
  <c r="A423" i="14"/>
  <c r="AH422" i="14"/>
  <c r="AF422" i="14"/>
  <c r="AE422" i="14"/>
  <c r="AC422" i="14"/>
  <c r="AB422" i="14"/>
  <c r="Z422" i="14"/>
  <c r="Y422" i="14"/>
  <c r="W422" i="14"/>
  <c r="R422" i="14" s="1"/>
  <c r="T422" i="14"/>
  <c r="K422" i="14"/>
  <c r="S422" i="14" s="1"/>
  <c r="A422" i="14"/>
  <c r="AH421" i="14"/>
  <c r="AF421" i="14"/>
  <c r="AE421" i="14"/>
  <c r="AC421" i="14"/>
  <c r="AB421" i="14"/>
  <c r="Z421" i="14"/>
  <c r="R421" i="14" s="1"/>
  <c r="Y421" i="14"/>
  <c r="W421" i="14"/>
  <c r="T421" i="14"/>
  <c r="K421" i="14"/>
  <c r="S421" i="14" s="1"/>
  <c r="A421" i="14"/>
  <c r="AH420" i="14"/>
  <c r="AF420" i="14"/>
  <c r="AE420" i="14"/>
  <c r="AC420" i="14"/>
  <c r="AB420" i="14"/>
  <c r="Z420" i="14"/>
  <c r="Y420" i="14"/>
  <c r="W420" i="14"/>
  <c r="R420" i="14" s="1"/>
  <c r="T420" i="14"/>
  <c r="K420" i="14"/>
  <c r="S420" i="14" s="1"/>
  <c r="A420" i="14"/>
  <c r="AH419" i="14"/>
  <c r="AF419" i="14"/>
  <c r="AE419" i="14"/>
  <c r="AC419" i="14"/>
  <c r="AB419" i="14"/>
  <c r="Z419" i="14"/>
  <c r="Y419" i="14"/>
  <c r="W419" i="14"/>
  <c r="T419" i="14"/>
  <c r="R419" i="14"/>
  <c r="K419" i="14"/>
  <c r="S419" i="14" s="1"/>
  <c r="A419" i="14"/>
  <c r="AH418" i="14"/>
  <c r="AF418" i="14"/>
  <c r="AE418" i="14"/>
  <c r="AC418" i="14"/>
  <c r="AB418" i="14"/>
  <c r="Z418" i="14"/>
  <c r="Y418" i="14"/>
  <c r="W418" i="14"/>
  <c r="T418" i="14"/>
  <c r="R418" i="14"/>
  <c r="K418" i="14"/>
  <c r="S418" i="14" s="1"/>
  <c r="A418" i="14"/>
  <c r="AH417" i="14"/>
  <c r="AF417" i="14"/>
  <c r="AE417" i="14"/>
  <c r="AC417" i="14"/>
  <c r="AB417" i="14"/>
  <c r="Z417" i="14"/>
  <c r="R417" i="14" s="1"/>
  <c r="Y417" i="14"/>
  <c r="W417" i="14"/>
  <c r="T417" i="14"/>
  <c r="K417" i="14"/>
  <c r="S417" i="14" s="1"/>
  <c r="A417" i="14"/>
  <c r="AH416" i="14"/>
  <c r="AF416" i="14"/>
  <c r="AE416" i="14"/>
  <c r="AC416" i="14"/>
  <c r="AB416" i="14"/>
  <c r="Z416" i="14"/>
  <c r="Y416" i="14"/>
  <c r="W416" i="14"/>
  <c r="T416" i="14"/>
  <c r="R416" i="14"/>
  <c r="K416" i="14"/>
  <c r="S416" i="14" s="1"/>
  <c r="A416" i="14"/>
  <c r="AH415" i="14"/>
  <c r="AF415" i="14"/>
  <c r="AE415" i="14"/>
  <c r="AC415" i="14"/>
  <c r="AB415" i="14"/>
  <c r="Z415" i="14"/>
  <c r="Y415" i="14"/>
  <c r="W415" i="14"/>
  <c r="T415" i="14"/>
  <c r="R415" i="14"/>
  <c r="K415" i="14"/>
  <c r="S415" i="14" s="1"/>
  <c r="A415" i="14"/>
  <c r="AH414" i="14"/>
  <c r="AF414" i="14"/>
  <c r="AE414" i="14"/>
  <c r="AC414" i="14"/>
  <c r="AB414" i="14"/>
  <c r="Z414" i="14"/>
  <c r="Y414" i="14"/>
  <c r="W414" i="14"/>
  <c r="T414" i="14"/>
  <c r="R414" i="14"/>
  <c r="K414" i="14"/>
  <c r="S414" i="14" s="1"/>
  <c r="A414" i="14"/>
  <c r="AH413" i="14"/>
  <c r="AF413" i="14"/>
  <c r="AE413" i="14"/>
  <c r="AC413" i="14"/>
  <c r="AB413" i="14"/>
  <c r="Z413" i="14"/>
  <c r="R413" i="14" s="1"/>
  <c r="Y413" i="14"/>
  <c r="W413" i="14"/>
  <c r="T413" i="14"/>
  <c r="K413" i="14"/>
  <c r="S413" i="14" s="1"/>
  <c r="A413" i="14"/>
  <c r="AH412" i="14"/>
  <c r="AF412" i="14"/>
  <c r="AE412" i="14"/>
  <c r="AC412" i="14"/>
  <c r="AB412" i="14"/>
  <c r="Z412" i="14"/>
  <c r="Y412" i="14"/>
  <c r="W412" i="14"/>
  <c r="T412" i="14"/>
  <c r="R412" i="14"/>
  <c r="K412" i="14"/>
  <c r="S412" i="14" s="1"/>
  <c r="A412" i="14"/>
  <c r="AH411" i="14"/>
  <c r="AF411" i="14"/>
  <c r="AE411" i="14"/>
  <c r="AC411" i="14"/>
  <c r="AB411" i="14"/>
  <c r="Z411" i="14"/>
  <c r="Y411" i="14"/>
  <c r="W411" i="14"/>
  <c r="T411" i="14"/>
  <c r="R411" i="14"/>
  <c r="K411" i="14"/>
  <c r="S411" i="14" s="1"/>
  <c r="A411" i="14"/>
  <c r="AH410" i="14"/>
  <c r="AF410" i="14"/>
  <c r="AE410" i="14"/>
  <c r="AC410" i="14"/>
  <c r="AB410" i="14"/>
  <c r="Z410" i="14"/>
  <c r="Y410" i="14"/>
  <c r="W410" i="14"/>
  <c r="R410" i="14" s="1"/>
  <c r="T410" i="14"/>
  <c r="K410" i="14"/>
  <c r="S410" i="14" s="1"/>
  <c r="A410" i="14"/>
  <c r="AH409" i="14"/>
  <c r="AF409" i="14"/>
  <c r="AE409" i="14"/>
  <c r="AC409" i="14"/>
  <c r="AB409" i="14"/>
  <c r="Z409" i="14"/>
  <c r="R409" i="14" s="1"/>
  <c r="Y409" i="14"/>
  <c r="W409" i="14"/>
  <c r="T409" i="14"/>
  <c r="K409" i="14"/>
  <c r="S409" i="14" s="1"/>
  <c r="A409" i="14"/>
  <c r="AH408" i="14"/>
  <c r="AF408" i="14"/>
  <c r="AE408" i="14"/>
  <c r="AC408" i="14"/>
  <c r="AB408" i="14"/>
  <c r="Z408" i="14"/>
  <c r="Y408" i="14"/>
  <c r="W408" i="14"/>
  <c r="R408" i="14" s="1"/>
  <c r="T408" i="14"/>
  <c r="K408" i="14"/>
  <c r="S408" i="14" s="1"/>
  <c r="A408" i="14"/>
  <c r="AH407" i="14"/>
  <c r="AF407" i="14"/>
  <c r="AE407" i="14"/>
  <c r="AC407" i="14"/>
  <c r="AB407" i="14"/>
  <c r="Z407" i="14"/>
  <c r="Y407" i="14"/>
  <c r="W407" i="14"/>
  <c r="T407" i="14"/>
  <c r="R407" i="14"/>
  <c r="K407" i="14"/>
  <c r="S407" i="14" s="1"/>
  <c r="A407" i="14"/>
  <c r="AH406" i="14"/>
  <c r="AF406" i="14"/>
  <c r="AE406" i="14"/>
  <c r="AC406" i="14"/>
  <c r="AB406" i="14"/>
  <c r="Z406" i="14"/>
  <c r="Y406" i="14"/>
  <c r="W406" i="14"/>
  <c r="R406" i="14" s="1"/>
  <c r="T406" i="14"/>
  <c r="K406" i="14"/>
  <c r="S406" i="14" s="1"/>
  <c r="A406" i="14"/>
  <c r="AH405" i="14"/>
  <c r="AF405" i="14"/>
  <c r="AE405" i="14"/>
  <c r="AC405" i="14"/>
  <c r="AB405" i="14"/>
  <c r="Z405" i="14"/>
  <c r="R405" i="14" s="1"/>
  <c r="Y405" i="14"/>
  <c r="W405" i="14"/>
  <c r="T405" i="14"/>
  <c r="K405" i="14"/>
  <c r="S405" i="14" s="1"/>
  <c r="A405" i="14"/>
  <c r="AH404" i="14"/>
  <c r="AF404" i="14"/>
  <c r="AE404" i="14"/>
  <c r="AC404" i="14"/>
  <c r="AB404" i="14"/>
  <c r="Z404" i="14"/>
  <c r="Y404" i="14"/>
  <c r="W404" i="14"/>
  <c r="R404" i="14" s="1"/>
  <c r="T404" i="14"/>
  <c r="K404" i="14"/>
  <c r="S404" i="14" s="1"/>
  <c r="A404" i="14"/>
  <c r="AH403" i="14"/>
  <c r="AF403" i="14"/>
  <c r="AE403" i="14"/>
  <c r="AC403" i="14"/>
  <c r="AB403" i="14"/>
  <c r="Z403" i="14"/>
  <c r="Y403" i="14"/>
  <c r="W403" i="14"/>
  <c r="T403" i="14"/>
  <c r="R403" i="14"/>
  <c r="K403" i="14"/>
  <c r="S403" i="14" s="1"/>
  <c r="A403" i="14"/>
  <c r="AH402" i="14"/>
  <c r="AF402" i="14"/>
  <c r="AE402" i="14"/>
  <c r="AC402" i="14"/>
  <c r="AB402" i="14"/>
  <c r="Z402" i="14"/>
  <c r="Y402" i="14"/>
  <c r="W402" i="14"/>
  <c r="T402" i="14"/>
  <c r="R402" i="14"/>
  <c r="K402" i="14"/>
  <c r="S402" i="14" s="1"/>
  <c r="A402" i="14"/>
  <c r="AH401" i="14"/>
  <c r="AF401" i="14"/>
  <c r="AE401" i="14"/>
  <c r="AC401" i="14"/>
  <c r="AB401" i="14"/>
  <c r="Z401" i="14"/>
  <c r="R401" i="14" s="1"/>
  <c r="Y401" i="14"/>
  <c r="W401" i="14"/>
  <c r="T401" i="14"/>
  <c r="K401" i="14"/>
  <c r="S401" i="14" s="1"/>
  <c r="A401" i="14"/>
  <c r="AH400" i="14"/>
  <c r="AF400" i="14"/>
  <c r="AE400" i="14"/>
  <c r="AC400" i="14"/>
  <c r="AB400" i="14"/>
  <c r="Z400" i="14"/>
  <c r="Y400" i="14"/>
  <c r="W400" i="14"/>
  <c r="T400" i="14"/>
  <c r="R400" i="14"/>
  <c r="K400" i="14"/>
  <c r="S400" i="14" s="1"/>
  <c r="A400" i="14"/>
  <c r="AH399" i="14"/>
  <c r="AF399" i="14"/>
  <c r="AE399" i="14"/>
  <c r="AC399" i="14"/>
  <c r="AB399" i="14"/>
  <c r="Z399" i="14"/>
  <c r="Y399" i="14"/>
  <c r="W399" i="14"/>
  <c r="T399" i="14"/>
  <c r="R399" i="14"/>
  <c r="K399" i="14"/>
  <c r="S399" i="14" s="1"/>
  <c r="A399" i="14"/>
  <c r="AH398" i="14"/>
  <c r="AF398" i="14"/>
  <c r="AE398" i="14"/>
  <c r="AC398" i="14"/>
  <c r="AB398" i="14"/>
  <c r="Z398" i="14"/>
  <c r="Y398" i="14"/>
  <c r="W398" i="14"/>
  <c r="T398" i="14"/>
  <c r="R398" i="14"/>
  <c r="K398" i="14"/>
  <c r="S398" i="14" s="1"/>
  <c r="A398" i="14"/>
  <c r="AH397" i="14"/>
  <c r="AF397" i="14"/>
  <c r="AE397" i="14"/>
  <c r="AC397" i="14"/>
  <c r="AB397" i="14"/>
  <c r="Z397" i="14"/>
  <c r="R397" i="14" s="1"/>
  <c r="Y397" i="14"/>
  <c r="W397" i="14"/>
  <c r="T397" i="14"/>
  <c r="K397" i="14"/>
  <c r="S397" i="14" s="1"/>
  <c r="A397" i="14"/>
  <c r="AH396" i="14"/>
  <c r="AF396" i="14"/>
  <c r="AE396" i="14"/>
  <c r="AC396" i="14"/>
  <c r="AB396" i="14"/>
  <c r="Z396" i="14"/>
  <c r="Y396" i="14"/>
  <c r="W396" i="14"/>
  <c r="T396" i="14"/>
  <c r="R396" i="14"/>
  <c r="K396" i="14"/>
  <c r="S396" i="14" s="1"/>
  <c r="A396" i="14"/>
  <c r="AH395" i="14"/>
  <c r="AF395" i="14"/>
  <c r="AE395" i="14"/>
  <c r="AC395" i="14"/>
  <c r="AB395" i="14"/>
  <c r="Z395" i="14"/>
  <c r="Y395" i="14"/>
  <c r="W395" i="14"/>
  <c r="T395" i="14"/>
  <c r="R395" i="14"/>
  <c r="K395" i="14"/>
  <c r="S395" i="14" s="1"/>
  <c r="A395" i="14"/>
  <c r="AH394" i="14"/>
  <c r="AF394" i="14"/>
  <c r="AE394" i="14"/>
  <c r="AC394" i="14"/>
  <c r="AB394" i="14"/>
  <c r="Z394" i="14"/>
  <c r="Y394" i="14"/>
  <c r="W394" i="14"/>
  <c r="R394" i="14" s="1"/>
  <c r="T394" i="14"/>
  <c r="K394" i="14"/>
  <c r="S394" i="14" s="1"/>
  <c r="A394" i="14"/>
  <c r="AH393" i="14"/>
  <c r="AF393" i="14"/>
  <c r="AE393" i="14"/>
  <c r="AC393" i="14"/>
  <c r="AB393" i="14"/>
  <c r="Z393" i="14"/>
  <c r="R393" i="14" s="1"/>
  <c r="Y393" i="14"/>
  <c r="W393" i="14"/>
  <c r="T393" i="14"/>
  <c r="K393" i="14"/>
  <c r="S393" i="14" s="1"/>
  <c r="A393" i="14"/>
  <c r="AH392" i="14"/>
  <c r="AF392" i="14"/>
  <c r="AE392" i="14"/>
  <c r="AC392" i="14"/>
  <c r="AB392" i="14"/>
  <c r="Z392" i="14"/>
  <c r="Y392" i="14"/>
  <c r="W392" i="14"/>
  <c r="R392" i="14" s="1"/>
  <c r="T392" i="14"/>
  <c r="K392" i="14"/>
  <c r="S392" i="14" s="1"/>
  <c r="A392" i="14"/>
  <c r="AH391" i="14"/>
  <c r="AF391" i="14"/>
  <c r="AE391" i="14"/>
  <c r="AC391" i="14"/>
  <c r="AB391" i="14"/>
  <c r="Z391" i="14"/>
  <c r="Y391" i="14"/>
  <c r="W391" i="14"/>
  <c r="T391" i="14"/>
  <c r="R391" i="14"/>
  <c r="K391" i="14"/>
  <c r="S391" i="14" s="1"/>
  <c r="A391" i="14"/>
  <c r="AH390" i="14"/>
  <c r="AF390" i="14"/>
  <c r="AE390" i="14"/>
  <c r="AC390" i="14"/>
  <c r="AB390" i="14"/>
  <c r="Z390" i="14"/>
  <c r="Y390" i="14"/>
  <c r="W390" i="14"/>
  <c r="R390" i="14" s="1"/>
  <c r="T390" i="14"/>
  <c r="K390" i="14"/>
  <c r="S390" i="14" s="1"/>
  <c r="A390" i="14"/>
  <c r="AH389" i="14"/>
  <c r="AF389" i="14"/>
  <c r="AE389" i="14"/>
  <c r="AC389" i="14"/>
  <c r="AB389" i="14"/>
  <c r="Z389" i="14"/>
  <c r="R389" i="14" s="1"/>
  <c r="Y389" i="14"/>
  <c r="W389" i="14"/>
  <c r="T389" i="14"/>
  <c r="K389" i="14"/>
  <c r="S389" i="14" s="1"/>
  <c r="A389" i="14"/>
  <c r="T388" i="14"/>
  <c r="R388" i="14"/>
  <c r="K388" i="14"/>
  <c r="S388" i="14" s="1"/>
  <c r="A388" i="14"/>
  <c r="T387" i="14"/>
  <c r="R387" i="14"/>
  <c r="K387" i="14"/>
  <c r="S387" i="14" s="1"/>
  <c r="A387" i="14"/>
  <c r="T386" i="14"/>
  <c r="R386" i="14"/>
  <c r="K386" i="14"/>
  <c r="S386" i="14" s="1"/>
  <c r="A386" i="14"/>
  <c r="T385" i="14"/>
  <c r="R385" i="14"/>
  <c r="K385" i="14"/>
  <c r="S385" i="14" s="1"/>
  <c r="A385" i="14"/>
  <c r="T384" i="14"/>
  <c r="R384" i="14"/>
  <c r="K384" i="14"/>
  <c r="S384" i="14" s="1"/>
  <c r="A384" i="14"/>
  <c r="T383" i="14"/>
  <c r="R383" i="14"/>
  <c r="K383" i="14"/>
  <c r="S383" i="14" s="1"/>
  <c r="A383" i="14"/>
  <c r="T382" i="14"/>
  <c r="R382" i="14"/>
  <c r="K382" i="14"/>
  <c r="S382" i="14" s="1"/>
  <c r="A382" i="14"/>
  <c r="T381" i="14"/>
  <c r="R381" i="14"/>
  <c r="K381" i="14"/>
  <c r="S381" i="14" s="1"/>
  <c r="A381" i="14"/>
  <c r="T380" i="14"/>
  <c r="R380" i="14"/>
  <c r="K380" i="14"/>
  <c r="S380" i="14" s="1"/>
  <c r="A380" i="14"/>
  <c r="T379" i="14"/>
  <c r="R379" i="14"/>
  <c r="K379" i="14"/>
  <c r="S379" i="14" s="1"/>
  <c r="A379" i="14"/>
  <c r="T378" i="14"/>
  <c r="R378" i="14"/>
  <c r="K378" i="14"/>
  <c r="S378" i="14" s="1"/>
  <c r="A378" i="14"/>
  <c r="T377" i="14"/>
  <c r="R377" i="14"/>
  <c r="K377" i="14"/>
  <c r="S377" i="14" s="1"/>
  <c r="A377" i="14"/>
  <c r="T376" i="14"/>
  <c r="R376" i="14"/>
  <c r="K376" i="14"/>
  <c r="S376" i="14" s="1"/>
  <c r="A376" i="14"/>
  <c r="T375" i="14"/>
  <c r="R375" i="14"/>
  <c r="K375" i="14"/>
  <c r="S375" i="14" s="1"/>
  <c r="A375" i="14"/>
  <c r="T374" i="14"/>
  <c r="R374" i="14"/>
  <c r="K374" i="14"/>
  <c r="S374" i="14" s="1"/>
  <c r="A374" i="14"/>
  <c r="T373" i="14"/>
  <c r="R373" i="14"/>
  <c r="K373" i="14"/>
  <c r="S373" i="14" s="1"/>
  <c r="A373" i="14"/>
  <c r="T372" i="14"/>
  <c r="R372" i="14"/>
  <c r="K372" i="14"/>
  <c r="S372" i="14" s="1"/>
  <c r="A372" i="14"/>
  <c r="T371" i="14"/>
  <c r="R371" i="14"/>
  <c r="K371" i="14"/>
  <c r="S371" i="14" s="1"/>
  <c r="A371" i="14"/>
  <c r="AH370" i="14"/>
  <c r="AF370" i="14"/>
  <c r="AE370" i="14"/>
  <c r="AC370" i="14"/>
  <c r="AB370" i="14"/>
  <c r="Z370" i="14"/>
  <c r="Y370" i="14"/>
  <c r="W370" i="14"/>
  <c r="T370" i="14"/>
  <c r="R370" i="14"/>
  <c r="K370" i="14"/>
  <c r="S370" i="14" s="1"/>
  <c r="A370" i="14"/>
  <c r="AH369" i="14"/>
  <c r="AF369" i="14"/>
  <c r="AE369" i="14"/>
  <c r="AC369" i="14"/>
  <c r="AB369" i="14"/>
  <c r="Z369" i="14"/>
  <c r="R369" i="14" s="1"/>
  <c r="Y369" i="14"/>
  <c r="W369" i="14"/>
  <c r="T369" i="14"/>
  <c r="K369" i="14"/>
  <c r="S369" i="14" s="1"/>
  <c r="A369" i="14"/>
  <c r="AH368" i="14"/>
  <c r="AF368" i="14"/>
  <c r="AE368" i="14"/>
  <c r="AC368" i="14"/>
  <c r="AB368" i="14"/>
  <c r="Z368" i="14"/>
  <c r="Y368" i="14"/>
  <c r="W368" i="14"/>
  <c r="T368" i="14"/>
  <c r="R368" i="14"/>
  <c r="K368" i="14"/>
  <c r="S368" i="14" s="1"/>
  <c r="A368" i="14"/>
  <c r="AH367" i="14"/>
  <c r="AF367" i="14"/>
  <c r="AE367" i="14"/>
  <c r="AC367" i="14"/>
  <c r="AB367" i="14"/>
  <c r="Z367" i="14"/>
  <c r="Y367" i="14"/>
  <c r="W367" i="14"/>
  <c r="T367" i="14"/>
  <c r="R367" i="14"/>
  <c r="K367" i="14"/>
  <c r="S367" i="14" s="1"/>
  <c r="A367" i="14"/>
  <c r="AH366" i="14"/>
  <c r="AF366" i="14"/>
  <c r="AE366" i="14"/>
  <c r="AC366" i="14"/>
  <c r="AB366" i="14"/>
  <c r="Z366" i="14"/>
  <c r="Y366" i="14"/>
  <c r="W366" i="14"/>
  <c r="T366" i="14"/>
  <c r="R366" i="14"/>
  <c r="K366" i="14"/>
  <c r="S366" i="14" s="1"/>
  <c r="A366" i="14"/>
  <c r="AH365" i="14"/>
  <c r="AF365" i="14"/>
  <c r="AE365" i="14"/>
  <c r="AC365" i="14"/>
  <c r="AB365" i="14"/>
  <c r="Z365" i="14"/>
  <c r="R365" i="14" s="1"/>
  <c r="Y365" i="14"/>
  <c r="W365" i="14"/>
  <c r="T365" i="14"/>
  <c r="K365" i="14"/>
  <c r="S365" i="14" s="1"/>
  <c r="A365" i="14"/>
  <c r="AH364" i="14"/>
  <c r="AF364" i="14"/>
  <c r="AE364" i="14"/>
  <c r="AC364" i="14"/>
  <c r="AB364" i="14"/>
  <c r="Z364" i="14"/>
  <c r="Y364" i="14"/>
  <c r="W364" i="14"/>
  <c r="T364" i="14"/>
  <c r="R364" i="14"/>
  <c r="K364" i="14"/>
  <c r="S364" i="14" s="1"/>
  <c r="A364" i="14"/>
  <c r="AH363" i="14"/>
  <c r="AF363" i="14"/>
  <c r="AE363" i="14"/>
  <c r="AC363" i="14"/>
  <c r="AB363" i="14"/>
  <c r="Z363" i="14"/>
  <c r="Y363" i="14"/>
  <c r="W363" i="14"/>
  <c r="T363" i="14"/>
  <c r="R363" i="14"/>
  <c r="K363" i="14"/>
  <c r="S363" i="14" s="1"/>
  <c r="A363" i="14"/>
  <c r="AH362" i="14"/>
  <c r="AF362" i="14"/>
  <c r="AE362" i="14"/>
  <c r="AC362" i="14"/>
  <c r="AB362" i="14"/>
  <c r="Z362" i="14"/>
  <c r="Y362" i="14"/>
  <c r="W362" i="14"/>
  <c r="R362" i="14" s="1"/>
  <c r="T362" i="14"/>
  <c r="K362" i="14"/>
  <c r="S362" i="14" s="1"/>
  <c r="A362" i="14"/>
  <c r="AH361" i="14"/>
  <c r="AF361" i="14"/>
  <c r="AE361" i="14"/>
  <c r="AC361" i="14"/>
  <c r="AB361" i="14"/>
  <c r="Z361" i="14"/>
  <c r="R361" i="14" s="1"/>
  <c r="Y361" i="14"/>
  <c r="W361" i="14"/>
  <c r="T361" i="14"/>
  <c r="K361" i="14"/>
  <c r="S361" i="14" s="1"/>
  <c r="A361" i="14"/>
  <c r="AH360" i="14"/>
  <c r="AF360" i="14"/>
  <c r="AE360" i="14"/>
  <c r="AC360" i="14"/>
  <c r="AB360" i="14"/>
  <c r="Z360" i="14"/>
  <c r="Y360" i="14"/>
  <c r="W360" i="14"/>
  <c r="R360" i="14" s="1"/>
  <c r="T360" i="14"/>
  <c r="K360" i="14"/>
  <c r="S360" i="14" s="1"/>
  <c r="A360" i="14"/>
  <c r="AH359" i="14"/>
  <c r="AF359" i="14"/>
  <c r="AE359" i="14"/>
  <c r="AC359" i="14"/>
  <c r="AB359" i="14"/>
  <c r="Z359" i="14"/>
  <c r="Y359" i="14"/>
  <c r="W359" i="14"/>
  <c r="T359" i="14"/>
  <c r="R359" i="14"/>
  <c r="K359" i="14"/>
  <c r="S359" i="14" s="1"/>
  <c r="A359" i="14"/>
  <c r="AH358" i="14"/>
  <c r="AF358" i="14"/>
  <c r="AE358" i="14"/>
  <c r="AC358" i="14"/>
  <c r="AB358" i="14"/>
  <c r="Z358" i="14"/>
  <c r="Y358" i="14"/>
  <c r="W358" i="14"/>
  <c r="R358" i="14" s="1"/>
  <c r="T358" i="14"/>
  <c r="K358" i="14"/>
  <c r="S358" i="14" s="1"/>
  <c r="A358" i="14"/>
  <c r="AH357" i="14"/>
  <c r="AF357" i="14"/>
  <c r="AE357" i="14"/>
  <c r="AC357" i="14"/>
  <c r="AB357" i="14"/>
  <c r="Z357" i="14"/>
  <c r="R357" i="14" s="1"/>
  <c r="Y357" i="14"/>
  <c r="W357" i="14"/>
  <c r="T357" i="14"/>
  <c r="K357" i="14"/>
  <c r="S357" i="14" s="1"/>
  <c r="A357" i="14"/>
  <c r="AH356" i="14"/>
  <c r="AF356" i="14"/>
  <c r="AE356" i="14"/>
  <c r="AC356" i="14"/>
  <c r="AB356" i="14"/>
  <c r="Z356" i="14"/>
  <c r="Y356" i="14"/>
  <c r="W356" i="14"/>
  <c r="R356" i="14" s="1"/>
  <c r="T356" i="14"/>
  <c r="K356" i="14"/>
  <c r="S356" i="14" s="1"/>
  <c r="A356" i="14"/>
  <c r="AH355" i="14"/>
  <c r="AF355" i="14"/>
  <c r="AE355" i="14"/>
  <c r="AC355" i="14"/>
  <c r="AB355" i="14"/>
  <c r="Z355" i="14"/>
  <c r="Y355" i="14"/>
  <c r="W355" i="14"/>
  <c r="T355" i="14"/>
  <c r="R355" i="14"/>
  <c r="K355" i="14"/>
  <c r="S355" i="14" s="1"/>
  <c r="A355" i="14"/>
  <c r="AH354" i="14"/>
  <c r="AF354" i="14"/>
  <c r="AE354" i="14"/>
  <c r="AC354" i="14"/>
  <c r="AB354" i="14"/>
  <c r="Z354" i="14"/>
  <c r="Y354" i="14"/>
  <c r="W354" i="14"/>
  <c r="T354" i="14"/>
  <c r="R354" i="14"/>
  <c r="K354" i="14"/>
  <c r="S354" i="14" s="1"/>
  <c r="A354" i="14"/>
  <c r="AH353" i="14"/>
  <c r="AF353" i="14"/>
  <c r="AE353" i="14"/>
  <c r="AC353" i="14"/>
  <c r="AB353" i="14"/>
  <c r="Z353" i="14"/>
  <c r="R353" i="14" s="1"/>
  <c r="Y353" i="14"/>
  <c r="W353" i="14"/>
  <c r="T353" i="14"/>
  <c r="K353" i="14"/>
  <c r="S353" i="14" s="1"/>
  <c r="A353" i="14"/>
  <c r="AH352" i="14"/>
  <c r="AF352" i="14"/>
  <c r="AE352" i="14"/>
  <c r="AC352" i="14"/>
  <c r="AB352" i="14"/>
  <c r="Z352" i="14"/>
  <c r="Y352" i="14"/>
  <c r="W352" i="14"/>
  <c r="T352" i="14"/>
  <c r="R352" i="14"/>
  <c r="K352" i="14"/>
  <c r="S352" i="14" s="1"/>
  <c r="A352" i="14"/>
  <c r="AH351" i="14"/>
  <c r="AF351" i="14"/>
  <c r="AE351" i="14"/>
  <c r="AC351" i="14"/>
  <c r="AB351" i="14"/>
  <c r="Z351" i="14"/>
  <c r="Y351" i="14"/>
  <c r="W351" i="14"/>
  <c r="T351" i="14"/>
  <c r="S351" i="14"/>
  <c r="R351" i="14"/>
  <c r="K351" i="14"/>
  <c r="A351" i="14"/>
  <c r="AH350" i="14"/>
  <c r="AF350" i="14"/>
  <c r="AE350" i="14"/>
  <c r="AC350" i="14"/>
  <c r="AB350" i="14"/>
  <c r="Z350" i="14"/>
  <c r="Y350" i="14"/>
  <c r="W350" i="14"/>
  <c r="T350" i="14"/>
  <c r="R350" i="14"/>
  <c r="K350" i="14"/>
  <c r="S350" i="14" s="1"/>
  <c r="A350" i="14"/>
  <c r="AH349" i="14"/>
  <c r="AF349" i="14"/>
  <c r="AE349" i="14"/>
  <c r="AC349" i="14"/>
  <c r="AB349" i="14"/>
  <c r="Z349" i="14"/>
  <c r="R349" i="14" s="1"/>
  <c r="Y349" i="14"/>
  <c r="W349" i="14"/>
  <c r="T349" i="14"/>
  <c r="S349" i="14"/>
  <c r="K349" i="14"/>
  <c r="A349" i="14"/>
  <c r="AH348" i="14"/>
  <c r="AF348" i="14"/>
  <c r="AE348" i="14"/>
  <c r="AC348" i="14"/>
  <c r="AB348" i="14"/>
  <c r="Z348" i="14"/>
  <c r="Y348" i="14"/>
  <c r="W348" i="14"/>
  <c r="T348" i="14"/>
  <c r="R348" i="14"/>
  <c r="K348" i="14"/>
  <c r="S348" i="14" s="1"/>
  <c r="A348" i="14"/>
  <c r="AH347" i="14"/>
  <c r="AF347" i="14"/>
  <c r="AE347" i="14"/>
  <c r="AC347" i="14"/>
  <c r="AB347" i="14"/>
  <c r="Z347" i="14"/>
  <c r="Y347" i="14"/>
  <c r="W347" i="14"/>
  <c r="T347" i="14"/>
  <c r="R347" i="14"/>
  <c r="K347" i="14"/>
  <c r="S347" i="14" s="1"/>
  <c r="A347" i="14"/>
  <c r="AH346" i="14"/>
  <c r="AF346" i="14"/>
  <c r="AE346" i="14"/>
  <c r="AC346" i="14"/>
  <c r="AB346" i="14"/>
  <c r="Z346" i="14"/>
  <c r="Y346" i="14"/>
  <c r="W346" i="14"/>
  <c r="R346" i="14" s="1"/>
  <c r="T346" i="14"/>
  <c r="K346" i="14"/>
  <c r="S346" i="14" s="1"/>
  <c r="A346" i="14"/>
  <c r="AH345" i="14"/>
  <c r="AF345" i="14"/>
  <c r="AE345" i="14"/>
  <c r="AC345" i="14"/>
  <c r="AB345" i="14"/>
  <c r="Z345" i="14"/>
  <c r="R345" i="14" s="1"/>
  <c r="Y345" i="14"/>
  <c r="W345" i="14"/>
  <c r="T345" i="14"/>
  <c r="K345" i="14"/>
  <c r="S345" i="14" s="1"/>
  <c r="A345" i="14"/>
  <c r="AH344" i="14"/>
  <c r="AF344" i="14"/>
  <c r="AE344" i="14"/>
  <c r="AC344" i="14"/>
  <c r="AB344" i="14"/>
  <c r="Z344" i="14"/>
  <c r="Y344" i="14"/>
  <c r="W344" i="14"/>
  <c r="R344" i="14" s="1"/>
  <c r="T344" i="14"/>
  <c r="K344" i="14"/>
  <c r="S344" i="14" s="1"/>
  <c r="A344" i="14"/>
  <c r="AH343" i="14"/>
  <c r="AF343" i="14"/>
  <c r="AE343" i="14"/>
  <c r="AC343" i="14"/>
  <c r="AB343" i="14"/>
  <c r="Z343" i="14"/>
  <c r="Y343" i="14"/>
  <c r="W343" i="14"/>
  <c r="T343" i="14"/>
  <c r="R343" i="14"/>
  <c r="K343" i="14"/>
  <c r="S343" i="14" s="1"/>
  <c r="A343" i="14"/>
  <c r="AH342" i="14"/>
  <c r="AF342" i="14"/>
  <c r="AE342" i="14"/>
  <c r="AC342" i="14"/>
  <c r="AB342" i="14"/>
  <c r="Z342" i="14"/>
  <c r="Y342" i="14"/>
  <c r="W342" i="14"/>
  <c r="R342" i="14" s="1"/>
  <c r="T342" i="14"/>
  <c r="K342" i="14"/>
  <c r="S342" i="14" s="1"/>
  <c r="A342" i="14"/>
  <c r="AH341" i="14"/>
  <c r="AF341" i="14"/>
  <c r="AE341" i="14"/>
  <c r="AC341" i="14"/>
  <c r="AB341" i="14"/>
  <c r="Z341" i="14"/>
  <c r="R341" i="14" s="1"/>
  <c r="Y341" i="14"/>
  <c r="W341" i="14"/>
  <c r="T341" i="14"/>
  <c r="K341" i="14"/>
  <c r="S341" i="14" s="1"/>
  <c r="A341" i="14"/>
  <c r="AH340" i="14"/>
  <c r="AF340" i="14"/>
  <c r="AE340" i="14"/>
  <c r="AC340" i="14"/>
  <c r="AB340" i="14"/>
  <c r="Z340" i="14"/>
  <c r="Y340" i="14"/>
  <c r="W340" i="14"/>
  <c r="R340" i="14" s="1"/>
  <c r="T340" i="14"/>
  <c r="K340" i="14"/>
  <c r="S340" i="14" s="1"/>
  <c r="A340" i="14"/>
  <c r="AH339" i="14"/>
  <c r="AF339" i="14"/>
  <c r="AE339" i="14"/>
  <c r="AC339" i="14"/>
  <c r="AB339" i="14"/>
  <c r="Z339" i="14"/>
  <c r="Y339" i="14"/>
  <c r="W339" i="14"/>
  <c r="T339" i="14"/>
  <c r="R339" i="14"/>
  <c r="K339" i="14"/>
  <c r="S339" i="14" s="1"/>
  <c r="A339" i="14"/>
  <c r="AH338" i="14"/>
  <c r="AF338" i="14"/>
  <c r="AE338" i="14"/>
  <c r="AC338" i="14"/>
  <c r="AB338" i="14"/>
  <c r="Z338" i="14"/>
  <c r="Y338" i="14"/>
  <c r="W338" i="14"/>
  <c r="T338" i="14"/>
  <c r="R338" i="14"/>
  <c r="K338" i="14"/>
  <c r="S338" i="14" s="1"/>
  <c r="A338" i="14"/>
  <c r="AH337" i="14"/>
  <c r="AF337" i="14"/>
  <c r="AE337" i="14"/>
  <c r="AC337" i="14"/>
  <c r="AB337" i="14"/>
  <c r="Z337" i="14"/>
  <c r="R337" i="14" s="1"/>
  <c r="Y337" i="14"/>
  <c r="W337" i="14"/>
  <c r="T337" i="14"/>
  <c r="K337" i="14"/>
  <c r="S337" i="14" s="1"/>
  <c r="A337" i="14"/>
  <c r="AH336" i="14"/>
  <c r="AF336" i="14"/>
  <c r="AE336" i="14"/>
  <c r="AC336" i="14"/>
  <c r="AB336" i="14"/>
  <c r="Z336" i="14"/>
  <c r="Y336" i="14"/>
  <c r="W336" i="14"/>
  <c r="T336" i="14"/>
  <c r="R336" i="14"/>
  <c r="K336" i="14"/>
  <c r="S336" i="14" s="1"/>
  <c r="A336" i="14"/>
  <c r="AH335" i="14"/>
  <c r="AF335" i="14"/>
  <c r="AE335" i="14"/>
  <c r="AC335" i="14"/>
  <c r="AB335" i="14"/>
  <c r="Z335" i="14"/>
  <c r="Y335" i="14"/>
  <c r="W335" i="14"/>
  <c r="T335" i="14"/>
  <c r="R335" i="14"/>
  <c r="K335" i="14"/>
  <c r="S335" i="14" s="1"/>
  <c r="A335" i="14"/>
  <c r="AH334" i="14"/>
  <c r="AF334" i="14"/>
  <c r="AE334" i="14"/>
  <c r="AC334" i="14"/>
  <c r="AB334" i="14"/>
  <c r="Z334" i="14"/>
  <c r="Y334" i="14"/>
  <c r="W334" i="14"/>
  <c r="T334" i="14"/>
  <c r="R334" i="14"/>
  <c r="K334" i="14"/>
  <c r="S334" i="14" s="1"/>
  <c r="A334" i="14"/>
  <c r="AH333" i="14"/>
  <c r="AF333" i="14"/>
  <c r="AE333" i="14"/>
  <c r="AC333" i="14"/>
  <c r="AB333" i="14"/>
  <c r="Z333" i="14"/>
  <c r="R333" i="14" s="1"/>
  <c r="Y333" i="14"/>
  <c r="W333" i="14"/>
  <c r="T333" i="14"/>
  <c r="K333" i="14"/>
  <c r="S333" i="14" s="1"/>
  <c r="A333" i="14"/>
  <c r="AH332" i="14"/>
  <c r="AF332" i="14"/>
  <c r="AE332" i="14"/>
  <c r="AC332" i="14"/>
  <c r="AB332" i="14"/>
  <c r="Z332" i="14"/>
  <c r="Y332" i="14"/>
  <c r="W332" i="14"/>
  <c r="T332" i="14"/>
  <c r="R332" i="14"/>
  <c r="K332" i="14"/>
  <c r="S332" i="14" s="1"/>
  <c r="A332" i="14"/>
  <c r="AH331" i="14"/>
  <c r="AF331" i="14"/>
  <c r="AE331" i="14"/>
  <c r="AC331" i="14"/>
  <c r="AB331" i="14"/>
  <c r="Z331" i="14"/>
  <c r="Y331" i="14"/>
  <c r="W331" i="14"/>
  <c r="T331" i="14"/>
  <c r="R331" i="14"/>
  <c r="K331" i="14"/>
  <c r="S331" i="14" s="1"/>
  <c r="A331" i="14"/>
  <c r="AH330" i="14"/>
  <c r="AF330" i="14"/>
  <c r="AE330" i="14"/>
  <c r="AC330" i="14"/>
  <c r="AB330" i="14"/>
  <c r="Z330" i="14"/>
  <c r="Y330" i="14"/>
  <c r="W330" i="14"/>
  <c r="R330" i="14" s="1"/>
  <c r="T330" i="14"/>
  <c r="K330" i="14"/>
  <c r="S330" i="14" s="1"/>
  <c r="A330" i="14"/>
  <c r="AH329" i="14"/>
  <c r="AF329" i="14"/>
  <c r="AE329" i="14"/>
  <c r="AC329" i="14"/>
  <c r="AB329" i="14"/>
  <c r="Z329" i="14"/>
  <c r="R329" i="14" s="1"/>
  <c r="Y329" i="14"/>
  <c r="W329" i="14"/>
  <c r="T329" i="14"/>
  <c r="K329" i="14"/>
  <c r="S329" i="14" s="1"/>
  <c r="A329" i="14"/>
  <c r="AH328" i="14"/>
  <c r="AF328" i="14"/>
  <c r="AE328" i="14"/>
  <c r="AC328" i="14"/>
  <c r="AB328" i="14"/>
  <c r="Z328" i="14"/>
  <c r="Y328" i="14"/>
  <c r="W328" i="14"/>
  <c r="R328" i="14" s="1"/>
  <c r="T328" i="14"/>
  <c r="K328" i="14"/>
  <c r="S328" i="14" s="1"/>
  <c r="A328" i="14"/>
  <c r="AH327" i="14"/>
  <c r="AF327" i="14"/>
  <c r="AE327" i="14"/>
  <c r="AC327" i="14"/>
  <c r="AB327" i="14"/>
  <c r="Z327" i="14"/>
  <c r="Y327" i="14"/>
  <c r="W327" i="14"/>
  <c r="T327" i="14"/>
  <c r="R327" i="14"/>
  <c r="K327" i="14"/>
  <c r="S327" i="14" s="1"/>
  <c r="A327" i="14"/>
  <c r="AH326" i="14"/>
  <c r="AF326" i="14"/>
  <c r="AE326" i="14"/>
  <c r="AC326" i="14"/>
  <c r="AB326" i="14"/>
  <c r="Z326" i="14"/>
  <c r="Y326" i="14"/>
  <c r="W326" i="14"/>
  <c r="R326" i="14" s="1"/>
  <c r="T326" i="14"/>
  <c r="K326" i="14"/>
  <c r="S326" i="14" s="1"/>
  <c r="A326" i="14"/>
  <c r="AH325" i="14"/>
  <c r="AF325" i="14"/>
  <c r="AE325" i="14"/>
  <c r="AC325" i="14"/>
  <c r="AB325" i="14"/>
  <c r="Z325" i="14"/>
  <c r="R325" i="14" s="1"/>
  <c r="Y325" i="14"/>
  <c r="W325" i="14"/>
  <c r="T325" i="14"/>
  <c r="K325" i="14"/>
  <c r="S325" i="14" s="1"/>
  <c r="A325" i="14"/>
  <c r="AH324" i="14"/>
  <c r="AF324" i="14"/>
  <c r="AE324" i="14"/>
  <c r="AC324" i="14"/>
  <c r="AB324" i="14"/>
  <c r="Z324" i="14"/>
  <c r="Y324" i="14"/>
  <c r="W324" i="14"/>
  <c r="R324" i="14" s="1"/>
  <c r="T324" i="14"/>
  <c r="K324" i="14"/>
  <c r="S324" i="14" s="1"/>
  <c r="A324" i="14"/>
  <c r="AH323" i="14"/>
  <c r="AF323" i="14"/>
  <c r="AE323" i="14"/>
  <c r="AC323" i="14"/>
  <c r="AB323" i="14"/>
  <c r="Z323" i="14"/>
  <c r="Y323" i="14"/>
  <c r="W323" i="14"/>
  <c r="T323" i="14"/>
  <c r="R323" i="14"/>
  <c r="K323" i="14"/>
  <c r="S323" i="14" s="1"/>
  <c r="A323" i="14"/>
  <c r="AH322" i="14"/>
  <c r="AF322" i="14"/>
  <c r="AE322" i="14"/>
  <c r="AC322" i="14"/>
  <c r="AB322" i="14"/>
  <c r="Z322" i="14"/>
  <c r="Y322" i="14"/>
  <c r="W322" i="14"/>
  <c r="T322" i="14"/>
  <c r="R322" i="14"/>
  <c r="K322" i="14"/>
  <c r="S322" i="14" s="1"/>
  <c r="A322" i="14"/>
  <c r="AH321" i="14"/>
  <c r="AF321" i="14"/>
  <c r="AE321" i="14"/>
  <c r="AC321" i="14"/>
  <c r="AB321" i="14"/>
  <c r="Z321" i="14"/>
  <c r="R321" i="14" s="1"/>
  <c r="Y321" i="14"/>
  <c r="W321" i="14"/>
  <c r="T321" i="14"/>
  <c r="K321" i="14"/>
  <c r="S321" i="14" s="1"/>
  <c r="A321" i="14"/>
  <c r="AH320" i="14"/>
  <c r="AF320" i="14"/>
  <c r="AE320" i="14"/>
  <c r="AC320" i="14"/>
  <c r="AB320" i="14"/>
  <c r="Z320" i="14"/>
  <c r="Y320" i="14"/>
  <c r="W320" i="14"/>
  <c r="T320" i="14"/>
  <c r="R320" i="14"/>
  <c r="K320" i="14"/>
  <c r="S320" i="14" s="1"/>
  <c r="A320" i="14"/>
  <c r="AH319" i="14"/>
  <c r="AF319" i="14"/>
  <c r="AE319" i="14"/>
  <c r="AC319" i="14"/>
  <c r="AB319" i="14"/>
  <c r="Z319" i="14"/>
  <c r="Y319" i="14"/>
  <c r="W319" i="14"/>
  <c r="T319" i="14"/>
  <c r="S319" i="14"/>
  <c r="R319" i="14"/>
  <c r="K319" i="14"/>
  <c r="A319" i="14"/>
  <c r="AH318" i="14"/>
  <c r="AF318" i="14"/>
  <c r="AE318" i="14"/>
  <c r="AC318" i="14"/>
  <c r="AB318" i="14"/>
  <c r="Z318" i="14"/>
  <c r="Y318" i="14"/>
  <c r="W318" i="14"/>
  <c r="T318" i="14"/>
  <c r="R318" i="14"/>
  <c r="K318" i="14"/>
  <c r="S318" i="14" s="1"/>
  <c r="A318" i="14"/>
  <c r="AH317" i="14"/>
  <c r="AF317" i="14"/>
  <c r="AE317" i="14"/>
  <c r="AC317" i="14"/>
  <c r="AB317" i="14"/>
  <c r="Z317" i="14"/>
  <c r="R317" i="14" s="1"/>
  <c r="Y317" i="14"/>
  <c r="W317" i="14"/>
  <c r="T317" i="14"/>
  <c r="S317" i="14"/>
  <c r="K317" i="14"/>
  <c r="A317" i="14"/>
  <c r="T316" i="14"/>
  <c r="R316" i="14"/>
  <c r="K316" i="14"/>
  <c r="S316" i="14" s="1"/>
  <c r="A316" i="14"/>
  <c r="T315" i="14"/>
  <c r="R315" i="14"/>
  <c r="K315" i="14"/>
  <c r="S315" i="14" s="1"/>
  <c r="A315" i="14"/>
  <c r="T314" i="14"/>
  <c r="R314" i="14"/>
  <c r="K314" i="14"/>
  <c r="S314" i="14" s="1"/>
  <c r="A314" i="14"/>
  <c r="T313" i="14"/>
  <c r="R313" i="14"/>
  <c r="K313" i="14"/>
  <c r="S313" i="14" s="1"/>
  <c r="A313" i="14"/>
  <c r="T312" i="14"/>
  <c r="R312" i="14"/>
  <c r="K312" i="14"/>
  <c r="S312" i="14" s="1"/>
  <c r="A312" i="14"/>
  <c r="T311" i="14"/>
  <c r="R311" i="14"/>
  <c r="K311" i="14"/>
  <c r="S311" i="14" s="1"/>
  <c r="A311" i="14"/>
  <c r="T310" i="14"/>
  <c r="R310" i="14"/>
  <c r="K310" i="14"/>
  <c r="S310" i="14" s="1"/>
  <c r="A310" i="14"/>
  <c r="T309" i="14"/>
  <c r="R309" i="14"/>
  <c r="K309" i="14"/>
  <c r="S309" i="14" s="1"/>
  <c r="A309" i="14"/>
  <c r="T308" i="14"/>
  <c r="R308" i="14"/>
  <c r="K308" i="14"/>
  <c r="S308" i="14" s="1"/>
  <c r="A308" i="14"/>
  <c r="T307" i="14"/>
  <c r="R307" i="14"/>
  <c r="K307" i="14"/>
  <c r="S307" i="14" s="1"/>
  <c r="A307" i="14"/>
  <c r="T306" i="14"/>
  <c r="R306" i="14"/>
  <c r="K306" i="14"/>
  <c r="S306" i="14" s="1"/>
  <c r="A306" i="14"/>
  <c r="T305" i="14"/>
  <c r="R305" i="14"/>
  <c r="K305" i="14"/>
  <c r="S305" i="14" s="1"/>
  <c r="A305" i="14"/>
  <c r="T304" i="14"/>
  <c r="R304" i="14"/>
  <c r="K304" i="14"/>
  <c r="S304" i="14" s="1"/>
  <c r="A304" i="14"/>
  <c r="T303" i="14"/>
  <c r="R303" i="14"/>
  <c r="K303" i="14"/>
  <c r="S303" i="14" s="1"/>
  <c r="A303" i="14"/>
  <c r="T302" i="14"/>
  <c r="R302" i="14"/>
  <c r="K302" i="14"/>
  <c r="S302" i="14" s="1"/>
  <c r="A302" i="14"/>
  <c r="T301" i="14"/>
  <c r="R301" i="14"/>
  <c r="K301" i="14"/>
  <c r="S301" i="14" s="1"/>
  <c r="A301" i="14"/>
  <c r="T300" i="14"/>
  <c r="R300" i="14"/>
  <c r="K300" i="14"/>
  <c r="S300" i="14" s="1"/>
  <c r="A300" i="14"/>
  <c r="T299" i="14"/>
  <c r="R299" i="14"/>
  <c r="K299" i="14"/>
  <c r="S299" i="14" s="1"/>
  <c r="A299" i="14"/>
  <c r="AH298" i="14"/>
  <c r="AF298" i="14"/>
  <c r="AE298" i="14"/>
  <c r="AC298" i="14"/>
  <c r="AB298" i="14"/>
  <c r="Z298" i="14"/>
  <c r="Y298" i="14"/>
  <c r="W298" i="14"/>
  <c r="R298" i="14" s="1"/>
  <c r="T298" i="14"/>
  <c r="K298" i="14"/>
  <c r="S298" i="14" s="1"/>
  <c r="A298" i="14"/>
  <c r="AH297" i="14"/>
  <c r="AF297" i="14"/>
  <c r="AE297" i="14"/>
  <c r="AC297" i="14"/>
  <c r="AB297" i="14"/>
  <c r="Z297" i="14"/>
  <c r="R297" i="14" s="1"/>
  <c r="Y297" i="14"/>
  <c r="W297" i="14"/>
  <c r="T297" i="14"/>
  <c r="K297" i="14"/>
  <c r="S297" i="14" s="1"/>
  <c r="A297" i="14"/>
  <c r="AH296" i="14"/>
  <c r="AF296" i="14"/>
  <c r="AE296" i="14"/>
  <c r="AC296" i="14"/>
  <c r="AB296" i="14"/>
  <c r="Z296" i="14"/>
  <c r="Y296" i="14"/>
  <c r="W296" i="14"/>
  <c r="R296" i="14" s="1"/>
  <c r="T296" i="14"/>
  <c r="K296" i="14"/>
  <c r="S296" i="14" s="1"/>
  <c r="A296" i="14"/>
  <c r="AH295" i="14"/>
  <c r="AF295" i="14"/>
  <c r="AE295" i="14"/>
  <c r="AC295" i="14"/>
  <c r="AB295" i="14"/>
  <c r="Z295" i="14"/>
  <c r="Y295" i="14"/>
  <c r="W295" i="14"/>
  <c r="T295" i="14"/>
  <c r="R295" i="14"/>
  <c r="K295" i="14"/>
  <c r="S295" i="14" s="1"/>
  <c r="A295" i="14"/>
  <c r="AH294" i="14"/>
  <c r="AF294" i="14"/>
  <c r="AE294" i="14"/>
  <c r="AC294" i="14"/>
  <c r="AB294" i="14"/>
  <c r="Z294" i="14"/>
  <c r="Y294" i="14"/>
  <c r="W294" i="14"/>
  <c r="R294" i="14" s="1"/>
  <c r="T294" i="14"/>
  <c r="K294" i="14"/>
  <c r="S294" i="14" s="1"/>
  <c r="A294" i="14"/>
  <c r="AH293" i="14"/>
  <c r="AF293" i="14"/>
  <c r="AE293" i="14"/>
  <c r="AC293" i="14"/>
  <c r="AB293" i="14"/>
  <c r="Z293" i="14"/>
  <c r="R293" i="14" s="1"/>
  <c r="Y293" i="14"/>
  <c r="W293" i="14"/>
  <c r="T293" i="14"/>
  <c r="K293" i="14"/>
  <c r="S293" i="14" s="1"/>
  <c r="A293" i="14"/>
  <c r="AH292" i="14"/>
  <c r="AF292" i="14"/>
  <c r="AE292" i="14"/>
  <c r="AC292" i="14"/>
  <c r="AB292" i="14"/>
  <c r="Z292" i="14"/>
  <c r="Y292" i="14"/>
  <c r="W292" i="14"/>
  <c r="R292" i="14" s="1"/>
  <c r="T292" i="14"/>
  <c r="K292" i="14"/>
  <c r="S292" i="14" s="1"/>
  <c r="A292" i="14"/>
  <c r="AH291" i="14"/>
  <c r="AF291" i="14"/>
  <c r="AE291" i="14"/>
  <c r="AC291" i="14"/>
  <c r="AB291" i="14"/>
  <c r="Z291" i="14"/>
  <c r="Y291" i="14"/>
  <c r="W291" i="14"/>
  <c r="T291" i="14"/>
  <c r="R291" i="14"/>
  <c r="K291" i="14"/>
  <c r="S291" i="14" s="1"/>
  <c r="A291" i="14"/>
  <c r="AH290" i="14"/>
  <c r="AF290" i="14"/>
  <c r="AE290" i="14"/>
  <c r="AC290" i="14"/>
  <c r="AB290" i="14"/>
  <c r="Z290" i="14"/>
  <c r="Y290" i="14"/>
  <c r="W290" i="14"/>
  <c r="T290" i="14"/>
  <c r="R290" i="14"/>
  <c r="K290" i="14"/>
  <c r="S290" i="14" s="1"/>
  <c r="A290" i="14"/>
  <c r="AH289" i="14"/>
  <c r="AF289" i="14"/>
  <c r="AE289" i="14"/>
  <c r="AC289" i="14"/>
  <c r="AB289" i="14"/>
  <c r="Z289" i="14"/>
  <c r="R289" i="14" s="1"/>
  <c r="Y289" i="14"/>
  <c r="W289" i="14"/>
  <c r="T289" i="14"/>
  <c r="K289" i="14"/>
  <c r="S289" i="14" s="1"/>
  <c r="A289" i="14"/>
  <c r="AH288" i="14"/>
  <c r="AF288" i="14"/>
  <c r="AE288" i="14"/>
  <c r="AC288" i="14"/>
  <c r="AB288" i="14"/>
  <c r="Z288" i="14"/>
  <c r="Y288" i="14"/>
  <c r="W288" i="14"/>
  <c r="T288" i="14"/>
  <c r="R288" i="14"/>
  <c r="K288" i="14"/>
  <c r="S288" i="14" s="1"/>
  <c r="A288" i="14"/>
  <c r="AH287" i="14"/>
  <c r="AF287" i="14"/>
  <c r="AE287" i="14"/>
  <c r="AC287" i="14"/>
  <c r="AB287" i="14"/>
  <c r="Z287" i="14"/>
  <c r="Y287" i="14"/>
  <c r="W287" i="14"/>
  <c r="T287" i="14"/>
  <c r="S287" i="14"/>
  <c r="R287" i="14"/>
  <c r="K287" i="14"/>
  <c r="A287" i="14"/>
  <c r="AH286" i="14"/>
  <c r="AF286" i="14"/>
  <c r="AE286" i="14"/>
  <c r="AC286" i="14"/>
  <c r="AB286" i="14"/>
  <c r="Z286" i="14"/>
  <c r="Y286" i="14"/>
  <c r="W286" i="14"/>
  <c r="T286" i="14"/>
  <c r="R286" i="14"/>
  <c r="K286" i="14"/>
  <c r="S286" i="14" s="1"/>
  <c r="A286" i="14"/>
  <c r="AH285" i="14"/>
  <c r="AF285" i="14"/>
  <c r="AE285" i="14"/>
  <c r="AC285" i="14"/>
  <c r="AB285" i="14"/>
  <c r="Z285" i="14"/>
  <c r="R285" i="14" s="1"/>
  <c r="Y285" i="14"/>
  <c r="W285" i="14"/>
  <c r="T285" i="14"/>
  <c r="K285" i="14"/>
  <c r="S285" i="14" s="1"/>
  <c r="A285" i="14"/>
  <c r="AH284" i="14"/>
  <c r="AF284" i="14"/>
  <c r="AE284" i="14"/>
  <c r="AC284" i="14"/>
  <c r="AB284" i="14"/>
  <c r="Z284" i="14"/>
  <c r="Y284" i="14"/>
  <c r="W284" i="14"/>
  <c r="T284" i="14"/>
  <c r="R284" i="14"/>
  <c r="K284" i="14"/>
  <c r="S284" i="14" s="1"/>
  <c r="A284" i="14"/>
  <c r="AH283" i="14"/>
  <c r="AF283" i="14"/>
  <c r="AE283" i="14"/>
  <c r="AC283" i="14"/>
  <c r="AB283" i="14"/>
  <c r="Z283" i="14"/>
  <c r="Y283" i="14"/>
  <c r="W283" i="14"/>
  <c r="T283" i="14"/>
  <c r="R283" i="14"/>
  <c r="K283" i="14"/>
  <c r="S283" i="14" s="1"/>
  <c r="A283" i="14"/>
  <c r="AH282" i="14"/>
  <c r="AF282" i="14"/>
  <c r="AE282" i="14"/>
  <c r="AC282" i="14"/>
  <c r="AB282" i="14"/>
  <c r="Z282" i="14"/>
  <c r="Y282" i="14"/>
  <c r="W282" i="14"/>
  <c r="R282" i="14" s="1"/>
  <c r="T282" i="14"/>
  <c r="K282" i="14"/>
  <c r="S282" i="14" s="1"/>
  <c r="A282" i="14"/>
  <c r="AH281" i="14"/>
  <c r="AF281" i="14"/>
  <c r="AE281" i="14"/>
  <c r="AC281" i="14"/>
  <c r="AB281" i="14"/>
  <c r="Z281" i="14"/>
  <c r="R281" i="14" s="1"/>
  <c r="Y281" i="14"/>
  <c r="W281" i="14"/>
  <c r="T281" i="14"/>
  <c r="K281" i="14"/>
  <c r="S281" i="14" s="1"/>
  <c r="A281" i="14"/>
  <c r="AH280" i="14"/>
  <c r="AF280" i="14"/>
  <c r="AE280" i="14"/>
  <c r="AC280" i="14"/>
  <c r="AB280" i="14"/>
  <c r="Z280" i="14"/>
  <c r="Y280" i="14"/>
  <c r="W280" i="14"/>
  <c r="R280" i="14" s="1"/>
  <c r="T280" i="14"/>
  <c r="K280" i="14"/>
  <c r="S280" i="14" s="1"/>
  <c r="A280" i="14"/>
  <c r="AH279" i="14"/>
  <c r="AF279" i="14"/>
  <c r="AE279" i="14"/>
  <c r="AC279" i="14"/>
  <c r="AB279" i="14"/>
  <c r="Z279" i="14"/>
  <c r="Y279" i="14"/>
  <c r="W279" i="14"/>
  <c r="T279" i="14"/>
  <c r="R279" i="14"/>
  <c r="K279" i="14"/>
  <c r="S279" i="14" s="1"/>
  <c r="A279" i="14"/>
  <c r="AH278" i="14"/>
  <c r="AF278" i="14"/>
  <c r="AE278" i="14"/>
  <c r="AC278" i="14"/>
  <c r="AB278" i="14"/>
  <c r="Z278" i="14"/>
  <c r="Y278" i="14"/>
  <c r="W278" i="14"/>
  <c r="R278" i="14" s="1"/>
  <c r="T278" i="14"/>
  <c r="K278" i="14"/>
  <c r="S278" i="14" s="1"/>
  <c r="A278" i="14"/>
  <c r="AH277" i="14"/>
  <c r="AF277" i="14"/>
  <c r="AE277" i="14"/>
  <c r="AC277" i="14"/>
  <c r="AB277" i="14"/>
  <c r="Z277" i="14"/>
  <c r="R277" i="14" s="1"/>
  <c r="Y277" i="14"/>
  <c r="W277" i="14"/>
  <c r="T277" i="14"/>
  <c r="K277" i="14"/>
  <c r="S277" i="14" s="1"/>
  <c r="A277" i="14"/>
  <c r="AH276" i="14"/>
  <c r="AF276" i="14"/>
  <c r="AE276" i="14"/>
  <c r="AC276" i="14"/>
  <c r="AB276" i="14"/>
  <c r="Z276" i="14"/>
  <c r="Y276" i="14"/>
  <c r="W276" i="14"/>
  <c r="R276" i="14" s="1"/>
  <c r="T276" i="14"/>
  <c r="K276" i="14"/>
  <c r="S276" i="14" s="1"/>
  <c r="A276" i="14"/>
  <c r="AH275" i="14"/>
  <c r="AF275" i="14"/>
  <c r="AE275" i="14"/>
  <c r="AC275" i="14"/>
  <c r="AB275" i="14"/>
  <c r="Z275" i="14"/>
  <c r="Y275" i="14"/>
  <c r="W275" i="14"/>
  <c r="T275" i="14"/>
  <c r="R275" i="14"/>
  <c r="K275" i="14"/>
  <c r="S275" i="14" s="1"/>
  <c r="A275" i="14"/>
  <c r="AH274" i="14"/>
  <c r="AF274" i="14"/>
  <c r="AE274" i="14"/>
  <c r="AC274" i="14"/>
  <c r="AB274" i="14"/>
  <c r="Z274" i="14"/>
  <c r="Y274" i="14"/>
  <c r="W274" i="14"/>
  <c r="T274" i="14"/>
  <c r="R274" i="14"/>
  <c r="K274" i="14"/>
  <c r="S274" i="14" s="1"/>
  <c r="A274" i="14"/>
  <c r="AH273" i="14"/>
  <c r="AF273" i="14"/>
  <c r="AE273" i="14"/>
  <c r="AC273" i="14"/>
  <c r="AB273" i="14"/>
  <c r="Z273" i="14"/>
  <c r="R273" i="14" s="1"/>
  <c r="Y273" i="14"/>
  <c r="W273" i="14"/>
  <c r="T273" i="14"/>
  <c r="K273" i="14"/>
  <c r="S273" i="14" s="1"/>
  <c r="A273" i="14"/>
  <c r="AH272" i="14"/>
  <c r="AF272" i="14"/>
  <c r="AE272" i="14"/>
  <c r="AC272" i="14"/>
  <c r="AB272" i="14"/>
  <c r="Z272" i="14"/>
  <c r="Y272" i="14"/>
  <c r="W272" i="14"/>
  <c r="T272" i="14"/>
  <c r="R272" i="14"/>
  <c r="K272" i="14"/>
  <c r="S272" i="14" s="1"/>
  <c r="A272" i="14"/>
  <c r="AH271" i="14"/>
  <c r="AF271" i="14"/>
  <c r="AE271" i="14"/>
  <c r="AC271" i="14"/>
  <c r="AB271" i="14"/>
  <c r="Z271" i="14"/>
  <c r="Y271" i="14"/>
  <c r="W271" i="14"/>
  <c r="T271" i="14"/>
  <c r="R271" i="14"/>
  <c r="K271" i="14"/>
  <c r="S271" i="14" s="1"/>
  <c r="A271" i="14"/>
  <c r="AH270" i="14"/>
  <c r="AF270" i="14"/>
  <c r="AE270" i="14"/>
  <c r="AC270" i="14"/>
  <c r="AB270" i="14"/>
  <c r="Z270" i="14"/>
  <c r="Y270" i="14"/>
  <c r="W270" i="14"/>
  <c r="T270" i="14"/>
  <c r="R270" i="14"/>
  <c r="K270" i="14"/>
  <c r="S270" i="14" s="1"/>
  <c r="A270" i="14"/>
  <c r="AH269" i="14"/>
  <c r="AF269" i="14"/>
  <c r="AE269" i="14"/>
  <c r="AC269" i="14"/>
  <c r="AB269" i="14"/>
  <c r="Z269" i="14"/>
  <c r="R269" i="14" s="1"/>
  <c r="Y269" i="14"/>
  <c r="W269" i="14"/>
  <c r="T269" i="14"/>
  <c r="K269" i="14"/>
  <c r="S269" i="14" s="1"/>
  <c r="A269" i="14"/>
  <c r="AH268" i="14"/>
  <c r="AF268" i="14"/>
  <c r="AE268" i="14"/>
  <c r="AC268" i="14"/>
  <c r="AB268" i="14"/>
  <c r="Z268" i="14"/>
  <c r="Y268" i="14"/>
  <c r="W268" i="14"/>
  <c r="T268" i="14"/>
  <c r="R268" i="14"/>
  <c r="K268" i="14"/>
  <c r="S268" i="14" s="1"/>
  <c r="A268" i="14"/>
  <c r="AH267" i="14"/>
  <c r="AF267" i="14"/>
  <c r="AE267" i="14"/>
  <c r="AC267" i="14"/>
  <c r="AB267" i="14"/>
  <c r="Z267" i="14"/>
  <c r="Y267" i="14"/>
  <c r="W267" i="14"/>
  <c r="T267" i="14"/>
  <c r="R267" i="14"/>
  <c r="K267" i="14"/>
  <c r="S267" i="14" s="1"/>
  <c r="A267" i="14"/>
  <c r="AH266" i="14"/>
  <c r="AF266" i="14"/>
  <c r="AE266" i="14"/>
  <c r="AC266" i="14"/>
  <c r="AB266" i="14"/>
  <c r="Z266" i="14"/>
  <c r="Y266" i="14"/>
  <c r="W266" i="14"/>
  <c r="R266" i="14" s="1"/>
  <c r="T266" i="14"/>
  <c r="K266" i="14"/>
  <c r="S266" i="14" s="1"/>
  <c r="A266" i="14"/>
  <c r="AH265" i="14"/>
  <c r="AF265" i="14"/>
  <c r="AE265" i="14"/>
  <c r="AC265" i="14"/>
  <c r="AB265" i="14"/>
  <c r="Z265" i="14"/>
  <c r="R265" i="14" s="1"/>
  <c r="Y265" i="14"/>
  <c r="W265" i="14"/>
  <c r="T265" i="14"/>
  <c r="K265" i="14"/>
  <c r="S265" i="14" s="1"/>
  <c r="A265" i="14"/>
  <c r="AH264" i="14"/>
  <c r="AF264" i="14"/>
  <c r="AE264" i="14"/>
  <c r="AC264" i="14"/>
  <c r="AB264" i="14"/>
  <c r="Z264" i="14"/>
  <c r="Y264" i="14"/>
  <c r="W264" i="14"/>
  <c r="R264" i="14" s="1"/>
  <c r="T264" i="14"/>
  <c r="K264" i="14"/>
  <c r="S264" i="14" s="1"/>
  <c r="A264" i="14"/>
  <c r="AH263" i="14"/>
  <c r="AF263" i="14"/>
  <c r="AE263" i="14"/>
  <c r="AC263" i="14"/>
  <c r="AB263" i="14"/>
  <c r="Z263" i="14"/>
  <c r="Y263" i="14"/>
  <c r="W263" i="14"/>
  <c r="T263" i="14"/>
  <c r="R263" i="14"/>
  <c r="K263" i="14"/>
  <c r="S263" i="14" s="1"/>
  <c r="A263" i="14"/>
  <c r="AH262" i="14"/>
  <c r="AF262" i="14"/>
  <c r="AE262" i="14"/>
  <c r="AC262" i="14"/>
  <c r="AB262" i="14"/>
  <c r="Z262" i="14"/>
  <c r="Y262" i="14"/>
  <c r="W262" i="14"/>
  <c r="R262" i="14" s="1"/>
  <c r="T262" i="14"/>
  <c r="K262" i="14"/>
  <c r="S262" i="14" s="1"/>
  <c r="A262" i="14"/>
  <c r="AH261" i="14"/>
  <c r="AF261" i="14"/>
  <c r="AE261" i="14"/>
  <c r="AC261" i="14"/>
  <c r="AB261" i="14"/>
  <c r="Z261" i="14"/>
  <c r="R261" i="14" s="1"/>
  <c r="Y261" i="14"/>
  <c r="W261" i="14"/>
  <c r="T261" i="14"/>
  <c r="K261" i="14"/>
  <c r="S261" i="14" s="1"/>
  <c r="A261" i="14"/>
  <c r="AH260" i="14"/>
  <c r="AF260" i="14"/>
  <c r="AE260" i="14"/>
  <c r="AC260" i="14"/>
  <c r="AB260" i="14"/>
  <c r="Z260" i="14"/>
  <c r="Y260" i="14"/>
  <c r="W260" i="14"/>
  <c r="R260" i="14" s="1"/>
  <c r="T260" i="14"/>
  <c r="K260" i="14"/>
  <c r="S260" i="14" s="1"/>
  <c r="A260" i="14"/>
  <c r="AH259" i="14"/>
  <c r="AF259" i="14"/>
  <c r="AE259" i="14"/>
  <c r="AC259" i="14"/>
  <c r="AB259" i="14"/>
  <c r="Z259" i="14"/>
  <c r="Y259" i="14"/>
  <c r="W259" i="14"/>
  <c r="T259" i="14"/>
  <c r="R259" i="14"/>
  <c r="K259" i="14"/>
  <c r="S259" i="14" s="1"/>
  <c r="A259" i="14"/>
  <c r="AH258" i="14"/>
  <c r="AF258" i="14"/>
  <c r="AE258" i="14"/>
  <c r="AC258" i="14"/>
  <c r="AB258" i="14"/>
  <c r="Z258" i="14"/>
  <c r="Y258" i="14"/>
  <c r="W258" i="14"/>
  <c r="T258" i="14"/>
  <c r="R258" i="14"/>
  <c r="K258" i="14"/>
  <c r="S258" i="14" s="1"/>
  <c r="A258" i="14"/>
  <c r="AH257" i="14"/>
  <c r="AF257" i="14"/>
  <c r="AE257" i="14"/>
  <c r="AC257" i="14"/>
  <c r="AB257" i="14"/>
  <c r="Z257" i="14"/>
  <c r="R257" i="14" s="1"/>
  <c r="Y257" i="14"/>
  <c r="W257" i="14"/>
  <c r="T257" i="14"/>
  <c r="K257" i="14"/>
  <c r="S257" i="14" s="1"/>
  <c r="A257" i="14"/>
  <c r="AH256" i="14"/>
  <c r="AF256" i="14"/>
  <c r="AE256" i="14"/>
  <c r="AC256" i="14"/>
  <c r="AB256" i="14"/>
  <c r="Z256" i="14"/>
  <c r="Y256" i="14"/>
  <c r="W256" i="14"/>
  <c r="T256" i="14"/>
  <c r="R256" i="14"/>
  <c r="K256" i="14"/>
  <c r="S256" i="14" s="1"/>
  <c r="A256" i="14"/>
  <c r="AH255" i="14"/>
  <c r="AF255" i="14"/>
  <c r="AE255" i="14"/>
  <c r="AC255" i="14"/>
  <c r="AB255" i="14"/>
  <c r="Z255" i="14"/>
  <c r="Y255" i="14"/>
  <c r="W255" i="14"/>
  <c r="T255" i="14"/>
  <c r="S255" i="14"/>
  <c r="R255" i="14"/>
  <c r="K255" i="14"/>
  <c r="A255" i="14"/>
  <c r="AH254" i="14"/>
  <c r="AF254" i="14"/>
  <c r="AE254" i="14"/>
  <c r="AC254" i="14"/>
  <c r="AB254" i="14"/>
  <c r="Z254" i="14"/>
  <c r="Y254" i="14"/>
  <c r="W254" i="14"/>
  <c r="T254" i="14"/>
  <c r="R254" i="14"/>
  <c r="K254" i="14"/>
  <c r="S254" i="14" s="1"/>
  <c r="A254" i="14"/>
  <c r="AH253" i="14"/>
  <c r="AF253" i="14"/>
  <c r="AE253" i="14"/>
  <c r="AC253" i="14"/>
  <c r="AB253" i="14"/>
  <c r="Z253" i="14"/>
  <c r="R253" i="14" s="1"/>
  <c r="Y253" i="14"/>
  <c r="W253" i="14"/>
  <c r="T253" i="14"/>
  <c r="K253" i="14"/>
  <c r="S253" i="14" s="1"/>
  <c r="A253" i="14"/>
  <c r="AH252" i="14"/>
  <c r="AF252" i="14"/>
  <c r="AE252" i="14"/>
  <c r="AC252" i="14"/>
  <c r="AB252" i="14"/>
  <c r="Z252" i="14"/>
  <c r="Y252" i="14"/>
  <c r="W252" i="14"/>
  <c r="T252" i="14"/>
  <c r="R252" i="14"/>
  <c r="K252" i="14"/>
  <c r="S252" i="14" s="1"/>
  <c r="A252" i="14"/>
  <c r="AH251" i="14"/>
  <c r="AF251" i="14"/>
  <c r="AE251" i="14"/>
  <c r="AC251" i="14"/>
  <c r="AB251" i="14"/>
  <c r="Z251" i="14"/>
  <c r="Y251" i="14"/>
  <c r="W251" i="14"/>
  <c r="T251" i="14"/>
  <c r="R251" i="14"/>
  <c r="K251" i="14"/>
  <c r="S251" i="14" s="1"/>
  <c r="A251" i="14"/>
  <c r="AH250" i="14"/>
  <c r="AF250" i="14"/>
  <c r="AE250" i="14"/>
  <c r="AC250" i="14"/>
  <c r="AB250" i="14"/>
  <c r="Z250" i="14"/>
  <c r="Y250" i="14"/>
  <c r="W250" i="14"/>
  <c r="R250" i="14" s="1"/>
  <c r="T250" i="14"/>
  <c r="K250" i="14"/>
  <c r="S250" i="14" s="1"/>
  <c r="A250" i="14"/>
  <c r="AH249" i="14"/>
  <c r="AF249" i="14"/>
  <c r="AE249" i="14"/>
  <c r="AC249" i="14"/>
  <c r="AB249" i="14"/>
  <c r="Z249" i="14"/>
  <c r="R249" i="14" s="1"/>
  <c r="Y249" i="14"/>
  <c r="W249" i="14"/>
  <c r="T249" i="14"/>
  <c r="K249" i="14"/>
  <c r="S249" i="14" s="1"/>
  <c r="A249" i="14"/>
  <c r="AH248" i="14"/>
  <c r="AF248" i="14"/>
  <c r="AE248" i="14"/>
  <c r="AC248" i="14"/>
  <c r="AB248" i="14"/>
  <c r="Z248" i="14"/>
  <c r="Y248" i="14"/>
  <c r="W248" i="14"/>
  <c r="R248" i="14" s="1"/>
  <c r="T248" i="14"/>
  <c r="K248" i="14"/>
  <c r="S248" i="14" s="1"/>
  <c r="A248" i="14"/>
  <c r="AH247" i="14"/>
  <c r="AF247" i="14"/>
  <c r="AE247" i="14"/>
  <c r="AC247" i="14"/>
  <c r="AB247" i="14"/>
  <c r="Z247" i="14"/>
  <c r="Y247" i="14"/>
  <c r="W247" i="14"/>
  <c r="T247" i="14"/>
  <c r="R247" i="14"/>
  <c r="K247" i="14"/>
  <c r="S247" i="14" s="1"/>
  <c r="A247" i="14"/>
  <c r="AH246" i="14"/>
  <c r="AF246" i="14"/>
  <c r="AE246" i="14"/>
  <c r="AC246" i="14"/>
  <c r="AB246" i="14"/>
  <c r="Z246" i="14"/>
  <c r="Y246" i="14"/>
  <c r="W246" i="14"/>
  <c r="R246" i="14" s="1"/>
  <c r="T246" i="14"/>
  <c r="K246" i="14"/>
  <c r="S246" i="14" s="1"/>
  <c r="A246" i="14"/>
  <c r="AH245" i="14"/>
  <c r="AF245" i="14"/>
  <c r="AE245" i="14"/>
  <c r="AC245" i="14"/>
  <c r="AB245" i="14"/>
  <c r="Z245" i="14"/>
  <c r="R245" i="14" s="1"/>
  <c r="Y245" i="14"/>
  <c r="W245" i="14"/>
  <c r="T245" i="14"/>
  <c r="K245" i="14"/>
  <c r="S245" i="14" s="1"/>
  <c r="A245" i="14"/>
  <c r="T244" i="14"/>
  <c r="R244" i="14"/>
  <c r="K244" i="14"/>
  <c r="A244" i="14"/>
  <c r="T243" i="14"/>
  <c r="R243" i="14"/>
  <c r="K243" i="14"/>
  <c r="A243" i="14"/>
  <c r="T242" i="14"/>
  <c r="R242" i="14"/>
  <c r="K242" i="14"/>
  <c r="A242" i="14"/>
  <c r="AH241" i="14"/>
  <c r="AF241" i="14"/>
  <c r="AE241" i="14"/>
  <c r="AC241" i="14"/>
  <c r="AB241" i="14"/>
  <c r="Z241" i="14"/>
  <c r="Y241" i="14"/>
  <c r="W241" i="14"/>
  <c r="T241" i="14"/>
  <c r="S241" i="14"/>
  <c r="R241" i="14"/>
  <c r="K241" i="14"/>
  <c r="N241" i="14" s="1"/>
  <c r="A241" i="14"/>
  <c r="AH240" i="14"/>
  <c r="AF240" i="14"/>
  <c r="AE240" i="14"/>
  <c r="AC240" i="14"/>
  <c r="AB240" i="14"/>
  <c r="Z240" i="14"/>
  <c r="Y240" i="14"/>
  <c r="W240" i="14"/>
  <c r="T240" i="14"/>
  <c r="R240" i="14"/>
  <c r="K240" i="14"/>
  <c r="A240" i="14"/>
  <c r="AH239" i="14"/>
  <c r="AF239" i="14"/>
  <c r="AE239" i="14"/>
  <c r="AC239" i="14"/>
  <c r="AB239" i="14"/>
  <c r="Z239" i="14"/>
  <c r="R239" i="14" s="1"/>
  <c r="Y239" i="14"/>
  <c r="W239" i="14"/>
  <c r="T239" i="14"/>
  <c r="K239" i="14"/>
  <c r="N239" i="14" s="1"/>
  <c r="A239" i="14"/>
  <c r="T238" i="14"/>
  <c r="R238" i="14"/>
  <c r="K238" i="14"/>
  <c r="A238" i="14"/>
  <c r="T237" i="14"/>
  <c r="R237" i="14"/>
  <c r="K237" i="14"/>
  <c r="S237" i="14" s="1"/>
  <c r="A237" i="14"/>
  <c r="T236" i="14"/>
  <c r="R236" i="14"/>
  <c r="K236" i="14"/>
  <c r="A236" i="14"/>
  <c r="AH235" i="14"/>
  <c r="AF235" i="14"/>
  <c r="AE235" i="14"/>
  <c r="AC235" i="14"/>
  <c r="AB235" i="14"/>
  <c r="Z235" i="14"/>
  <c r="R235" i="14" s="1"/>
  <c r="Y235" i="14"/>
  <c r="W235" i="14"/>
  <c r="T235" i="14"/>
  <c r="K235" i="14"/>
  <c r="N235" i="14" s="1"/>
  <c r="A235" i="14"/>
  <c r="AH234" i="14"/>
  <c r="AF234" i="14"/>
  <c r="AE234" i="14"/>
  <c r="AC234" i="14"/>
  <c r="AB234" i="14"/>
  <c r="Z234" i="14"/>
  <c r="Y234" i="14"/>
  <c r="W234" i="14"/>
  <c r="T234" i="14"/>
  <c r="R234" i="14"/>
  <c r="K234" i="14"/>
  <c r="A234" i="14"/>
  <c r="AH233" i="14"/>
  <c r="AF233" i="14"/>
  <c r="AE233" i="14"/>
  <c r="AC233" i="14"/>
  <c r="AB233" i="14"/>
  <c r="Z233" i="14"/>
  <c r="Y233" i="14"/>
  <c r="W233" i="14"/>
  <c r="T233" i="14"/>
  <c r="R233" i="14"/>
  <c r="K233" i="14"/>
  <c r="I233" i="14" s="1"/>
  <c r="A233" i="14"/>
  <c r="T232" i="14"/>
  <c r="R232" i="14"/>
  <c r="K232" i="14"/>
  <c r="A232" i="14"/>
  <c r="T231" i="14"/>
  <c r="S231" i="14"/>
  <c r="R231" i="14"/>
  <c r="K231" i="14"/>
  <c r="N231" i="14" s="1"/>
  <c r="A231" i="14"/>
  <c r="T230" i="14"/>
  <c r="R230" i="14"/>
  <c r="K230" i="14"/>
  <c r="A230" i="14"/>
  <c r="AH229" i="14"/>
  <c r="AF229" i="14"/>
  <c r="AE229" i="14"/>
  <c r="AC229" i="14"/>
  <c r="AB229" i="14"/>
  <c r="Z229" i="14"/>
  <c r="Y229" i="14"/>
  <c r="W229" i="14"/>
  <c r="T229" i="14"/>
  <c r="R229" i="14"/>
  <c r="K229" i="14"/>
  <c r="A229" i="14"/>
  <c r="AH228" i="14"/>
  <c r="AF228" i="14"/>
  <c r="AE228" i="14"/>
  <c r="AC228" i="14"/>
  <c r="AB228" i="14"/>
  <c r="Z228" i="14"/>
  <c r="Y228" i="14"/>
  <c r="W228" i="14"/>
  <c r="T228" i="14"/>
  <c r="R228" i="14"/>
  <c r="K228" i="14"/>
  <c r="A228" i="14"/>
  <c r="AH227" i="14"/>
  <c r="AF227" i="14"/>
  <c r="AE227" i="14"/>
  <c r="AC227" i="14"/>
  <c r="AB227" i="14"/>
  <c r="Z227" i="14"/>
  <c r="R227" i="14" s="1"/>
  <c r="Y227" i="14"/>
  <c r="W227" i="14"/>
  <c r="T227" i="14"/>
  <c r="K227" i="14"/>
  <c r="S227" i="14" s="1"/>
  <c r="A227" i="14"/>
  <c r="T226" i="14"/>
  <c r="R226" i="14"/>
  <c r="K226" i="14"/>
  <c r="A226" i="14"/>
  <c r="T225" i="14"/>
  <c r="R225" i="14"/>
  <c r="K225" i="14"/>
  <c r="N225" i="14" s="1"/>
  <c r="A225" i="14"/>
  <c r="T224" i="14"/>
  <c r="R224" i="14"/>
  <c r="K224" i="14"/>
  <c r="A224" i="14"/>
  <c r="AH223" i="14"/>
  <c r="AF223" i="14"/>
  <c r="AE223" i="14"/>
  <c r="AC223" i="14"/>
  <c r="AB223" i="14"/>
  <c r="Z223" i="14"/>
  <c r="R223" i="14" s="1"/>
  <c r="Y223" i="14"/>
  <c r="W223" i="14"/>
  <c r="T223" i="14"/>
  <c r="K223" i="14"/>
  <c r="A223" i="14"/>
  <c r="AH222" i="14"/>
  <c r="AF222" i="14"/>
  <c r="AE222" i="14"/>
  <c r="AC222" i="14"/>
  <c r="AB222" i="14"/>
  <c r="Z222" i="14"/>
  <c r="Y222" i="14"/>
  <c r="W222" i="14"/>
  <c r="T222" i="14"/>
  <c r="R222" i="14"/>
  <c r="K222" i="14"/>
  <c r="A222" i="14"/>
  <c r="AH221" i="14"/>
  <c r="AF221" i="14"/>
  <c r="AE221" i="14"/>
  <c r="AC221" i="14"/>
  <c r="AB221" i="14"/>
  <c r="Z221" i="14"/>
  <c r="Y221" i="14"/>
  <c r="W221" i="14"/>
  <c r="T221" i="14"/>
  <c r="S221" i="14"/>
  <c r="R221" i="14"/>
  <c r="N221" i="14"/>
  <c r="K221" i="14"/>
  <c r="A221" i="14"/>
  <c r="T220" i="14"/>
  <c r="R220" i="14"/>
  <c r="K220" i="14"/>
  <c r="A220" i="14"/>
  <c r="T219" i="14"/>
  <c r="R219" i="14"/>
  <c r="K219" i="14"/>
  <c r="S219" i="14" s="1"/>
  <c r="A219" i="14"/>
  <c r="T218" i="14"/>
  <c r="R218" i="14"/>
  <c r="K218" i="14"/>
  <c r="A218" i="14"/>
  <c r="AH217" i="14"/>
  <c r="AF217" i="14"/>
  <c r="AE217" i="14"/>
  <c r="AC217" i="14"/>
  <c r="AB217" i="14"/>
  <c r="Z217" i="14"/>
  <c r="Y217" i="14"/>
  <c r="W217" i="14"/>
  <c r="T217" i="14"/>
  <c r="R217" i="14"/>
  <c r="K217" i="14"/>
  <c r="S217" i="14" s="1"/>
  <c r="A217" i="14"/>
  <c r="AH216" i="14"/>
  <c r="AF216" i="14"/>
  <c r="AE216" i="14"/>
  <c r="AC216" i="14"/>
  <c r="AB216" i="14"/>
  <c r="Z216" i="14"/>
  <c r="Y216" i="14"/>
  <c r="W216" i="14"/>
  <c r="T216" i="14"/>
  <c r="R216" i="14"/>
  <c r="K216" i="14"/>
  <c r="A216" i="14"/>
  <c r="AH215" i="14"/>
  <c r="AF215" i="14"/>
  <c r="AE215" i="14"/>
  <c r="AC215" i="14"/>
  <c r="AB215" i="14"/>
  <c r="Z215" i="14"/>
  <c r="R215" i="14" s="1"/>
  <c r="Y215" i="14"/>
  <c r="W215" i="14"/>
  <c r="T215" i="14"/>
  <c r="K215" i="14"/>
  <c r="A215" i="14"/>
  <c r="T214" i="14"/>
  <c r="R214" i="14"/>
  <c r="K214" i="14"/>
  <c r="A214" i="14"/>
  <c r="T213" i="14"/>
  <c r="R213" i="14"/>
  <c r="K213" i="14"/>
  <c r="S213" i="14" s="1"/>
  <c r="A213" i="14"/>
  <c r="T212" i="14"/>
  <c r="R212" i="14"/>
  <c r="K212" i="14"/>
  <c r="A212" i="14"/>
  <c r="AH211" i="14"/>
  <c r="AF211" i="14"/>
  <c r="AE211" i="14"/>
  <c r="AC211" i="14"/>
  <c r="AB211" i="14"/>
  <c r="Z211" i="14"/>
  <c r="R211" i="14" s="1"/>
  <c r="Y211" i="14"/>
  <c r="W211" i="14"/>
  <c r="T211" i="14"/>
  <c r="S211" i="14"/>
  <c r="N211" i="14"/>
  <c r="K211" i="14"/>
  <c r="A211" i="14"/>
  <c r="AH210" i="14"/>
  <c r="AF210" i="14"/>
  <c r="AE210" i="14"/>
  <c r="AC210" i="14"/>
  <c r="AB210" i="14"/>
  <c r="Z210" i="14"/>
  <c r="Y210" i="14"/>
  <c r="W210" i="14"/>
  <c r="T210" i="14"/>
  <c r="R210" i="14"/>
  <c r="K210" i="14"/>
  <c r="A210" i="14"/>
  <c r="AH209" i="14"/>
  <c r="AF209" i="14"/>
  <c r="AE209" i="14"/>
  <c r="AC209" i="14"/>
  <c r="AB209" i="14"/>
  <c r="Z209" i="14"/>
  <c r="Y209" i="14"/>
  <c r="W209" i="14"/>
  <c r="T209" i="14"/>
  <c r="R209" i="14"/>
  <c r="K209" i="14"/>
  <c r="S209" i="14" s="1"/>
  <c r="A209" i="14"/>
  <c r="T208" i="14"/>
  <c r="R208" i="14"/>
  <c r="K208" i="14"/>
  <c r="A208" i="14"/>
  <c r="T207" i="14"/>
  <c r="R207" i="14"/>
  <c r="K207" i="14"/>
  <c r="S207" i="14" s="1"/>
  <c r="A207" i="14"/>
  <c r="T206" i="14"/>
  <c r="R206" i="14"/>
  <c r="K206" i="14"/>
  <c r="A206" i="14"/>
  <c r="AH205" i="14"/>
  <c r="AF205" i="14"/>
  <c r="AE205" i="14"/>
  <c r="AC205" i="14"/>
  <c r="AB205" i="14"/>
  <c r="Z205" i="14"/>
  <c r="Y205" i="14"/>
  <c r="W205" i="14"/>
  <c r="T205" i="14"/>
  <c r="R205" i="14"/>
  <c r="K205" i="14"/>
  <c r="S205" i="14" s="1"/>
  <c r="A205" i="14"/>
  <c r="AH204" i="14"/>
  <c r="AF204" i="14"/>
  <c r="AE204" i="14"/>
  <c r="AC204" i="14"/>
  <c r="AB204" i="14"/>
  <c r="Z204" i="14"/>
  <c r="Y204" i="14"/>
  <c r="W204" i="14"/>
  <c r="T204" i="14"/>
  <c r="R204" i="14"/>
  <c r="K204" i="14"/>
  <c r="A204" i="14"/>
  <c r="AH203" i="14"/>
  <c r="AF203" i="14"/>
  <c r="AE203" i="14"/>
  <c r="AC203" i="14"/>
  <c r="AB203" i="14"/>
  <c r="Z203" i="14"/>
  <c r="R203" i="14" s="1"/>
  <c r="Y203" i="14"/>
  <c r="W203" i="14"/>
  <c r="T203" i="14"/>
  <c r="S203" i="14"/>
  <c r="N203" i="14"/>
  <c r="K203" i="14"/>
  <c r="I203" i="14" s="1"/>
  <c r="A203" i="14"/>
  <c r="T202" i="14"/>
  <c r="R202" i="14"/>
  <c r="K202" i="14"/>
  <c r="A202" i="14"/>
  <c r="T201" i="14"/>
  <c r="R201" i="14"/>
  <c r="K201" i="14"/>
  <c r="N201" i="14" s="1"/>
  <c r="A201" i="14"/>
  <c r="T200" i="14"/>
  <c r="R200" i="14"/>
  <c r="K200" i="14"/>
  <c r="A200" i="14"/>
  <c r="AH199" i="14"/>
  <c r="AF199" i="14"/>
  <c r="AE199" i="14"/>
  <c r="AC199" i="14"/>
  <c r="AB199" i="14"/>
  <c r="Z199" i="14"/>
  <c r="R199" i="14" s="1"/>
  <c r="Y199" i="14"/>
  <c r="W199" i="14"/>
  <c r="T199" i="14"/>
  <c r="K199" i="14"/>
  <c r="S199" i="14" s="1"/>
  <c r="A199" i="14"/>
  <c r="AH198" i="14"/>
  <c r="AF198" i="14"/>
  <c r="AE198" i="14"/>
  <c r="AC198" i="14"/>
  <c r="AB198" i="14"/>
  <c r="Z198" i="14"/>
  <c r="Y198" i="14"/>
  <c r="W198" i="14"/>
  <c r="T198" i="14"/>
  <c r="R198" i="14"/>
  <c r="K198" i="14"/>
  <c r="A198" i="14"/>
  <c r="AH197" i="14"/>
  <c r="AF197" i="14"/>
  <c r="AE197" i="14"/>
  <c r="AC197" i="14"/>
  <c r="AB197" i="14"/>
  <c r="Z197" i="14"/>
  <c r="Y197" i="14"/>
  <c r="W197" i="14"/>
  <c r="T197" i="14"/>
  <c r="S197" i="14"/>
  <c r="R197" i="14"/>
  <c r="K197" i="14"/>
  <c r="N197" i="14" s="1"/>
  <c r="A197" i="14"/>
  <c r="T196" i="14"/>
  <c r="R196" i="14"/>
  <c r="K196" i="14"/>
  <c r="A196" i="14"/>
  <c r="T195" i="14"/>
  <c r="R195" i="14"/>
  <c r="K195" i="14"/>
  <c r="S195" i="14" s="1"/>
  <c r="A195" i="14"/>
  <c r="T194" i="14"/>
  <c r="R194" i="14"/>
  <c r="K194" i="14"/>
  <c r="A194" i="14"/>
  <c r="AH193" i="14"/>
  <c r="AF193" i="14"/>
  <c r="AE193" i="14"/>
  <c r="AC193" i="14"/>
  <c r="AB193" i="14"/>
  <c r="Z193" i="14"/>
  <c r="Y193" i="14"/>
  <c r="W193" i="14"/>
  <c r="T193" i="14"/>
  <c r="S193" i="14"/>
  <c r="R193" i="14"/>
  <c r="N193" i="14"/>
  <c r="K193" i="14"/>
  <c r="A193" i="14"/>
  <c r="AH192" i="14"/>
  <c r="AF192" i="14"/>
  <c r="AE192" i="14"/>
  <c r="AC192" i="14"/>
  <c r="AB192" i="14"/>
  <c r="Z192" i="14"/>
  <c r="Y192" i="14"/>
  <c r="W192" i="14"/>
  <c r="T192" i="14"/>
  <c r="R192" i="14"/>
  <c r="K192" i="14"/>
  <c r="A192" i="14"/>
  <c r="AH191" i="14"/>
  <c r="AF191" i="14"/>
  <c r="AE191" i="14"/>
  <c r="AC191" i="14"/>
  <c r="AB191" i="14"/>
  <c r="Z191" i="14"/>
  <c r="R191" i="14" s="1"/>
  <c r="Y191" i="14"/>
  <c r="W191" i="14"/>
  <c r="T191" i="14"/>
  <c r="K191" i="14"/>
  <c r="A191" i="14"/>
  <c r="T190" i="14"/>
  <c r="R190" i="14"/>
  <c r="K190" i="14"/>
  <c r="A190" i="14"/>
  <c r="T189" i="14"/>
  <c r="R189" i="14"/>
  <c r="N189" i="14"/>
  <c r="K189" i="14"/>
  <c r="S189" i="14" s="1"/>
  <c r="A189" i="14"/>
  <c r="T188" i="14"/>
  <c r="R188" i="14"/>
  <c r="K188" i="14"/>
  <c r="A188" i="14"/>
  <c r="AH187" i="14"/>
  <c r="AF187" i="14"/>
  <c r="AE187" i="14"/>
  <c r="AC187" i="14"/>
  <c r="AB187" i="14"/>
  <c r="Z187" i="14"/>
  <c r="R187" i="14" s="1"/>
  <c r="Y187" i="14"/>
  <c r="W187" i="14"/>
  <c r="T187" i="14"/>
  <c r="S187" i="14"/>
  <c r="K187" i="14"/>
  <c r="N187" i="14" s="1"/>
  <c r="A187" i="14"/>
  <c r="AH186" i="14"/>
  <c r="AF186" i="14"/>
  <c r="AE186" i="14"/>
  <c r="AC186" i="14"/>
  <c r="AB186" i="14"/>
  <c r="Z186" i="14"/>
  <c r="Y186" i="14"/>
  <c r="W186" i="14"/>
  <c r="T186" i="14"/>
  <c r="R186" i="14"/>
  <c r="K186" i="14"/>
  <c r="A186" i="14"/>
  <c r="AH185" i="14"/>
  <c r="AF185" i="14"/>
  <c r="AE185" i="14"/>
  <c r="AC185" i="14"/>
  <c r="AB185" i="14"/>
  <c r="Z185" i="14"/>
  <c r="Y185" i="14"/>
  <c r="W185" i="14"/>
  <c r="T185" i="14"/>
  <c r="R185" i="14"/>
  <c r="K185" i="14"/>
  <c r="S185" i="14" s="1"/>
  <c r="A185" i="14"/>
  <c r="T184" i="14"/>
  <c r="R184" i="14"/>
  <c r="K184" i="14"/>
  <c r="A184" i="14"/>
  <c r="T183" i="14"/>
  <c r="S183" i="14"/>
  <c r="R183" i="14"/>
  <c r="N183" i="14"/>
  <c r="K183" i="14"/>
  <c r="A183" i="14"/>
  <c r="T182" i="14"/>
  <c r="R182" i="14"/>
  <c r="K182" i="14"/>
  <c r="A182" i="14"/>
  <c r="AH181" i="14"/>
  <c r="AF181" i="14"/>
  <c r="AE181" i="14"/>
  <c r="AC181" i="14"/>
  <c r="AB181" i="14"/>
  <c r="Z181" i="14"/>
  <c r="Y181" i="14"/>
  <c r="W181" i="14"/>
  <c r="T181" i="14"/>
  <c r="R181" i="14"/>
  <c r="K181" i="14"/>
  <c r="S181" i="14" s="1"/>
  <c r="A181" i="14"/>
  <c r="AH180" i="14"/>
  <c r="AF180" i="14"/>
  <c r="AE180" i="14"/>
  <c r="AC180" i="14"/>
  <c r="AB180" i="14"/>
  <c r="Z180" i="14"/>
  <c r="Y180" i="14"/>
  <c r="W180" i="14"/>
  <c r="T180" i="14"/>
  <c r="R180" i="14"/>
  <c r="K180" i="14"/>
  <c r="A180" i="14"/>
  <c r="AH179" i="14"/>
  <c r="AF179" i="14"/>
  <c r="AE179" i="14"/>
  <c r="AC179" i="14"/>
  <c r="AB179" i="14"/>
  <c r="Z179" i="14"/>
  <c r="R179" i="14" s="1"/>
  <c r="Y179" i="14"/>
  <c r="W179" i="14"/>
  <c r="T179" i="14"/>
  <c r="S179" i="14"/>
  <c r="K179" i="14"/>
  <c r="I179" i="14" s="1"/>
  <c r="A179" i="14"/>
  <c r="T178" i="14"/>
  <c r="R178" i="14"/>
  <c r="K178" i="14"/>
  <c r="A178" i="14"/>
  <c r="T177" i="14"/>
  <c r="R177" i="14"/>
  <c r="K177" i="14"/>
  <c r="N177" i="14" s="1"/>
  <c r="A177" i="14"/>
  <c r="T176" i="14"/>
  <c r="R176" i="14"/>
  <c r="K176" i="14"/>
  <c r="A176" i="14"/>
  <c r="AH175" i="14"/>
  <c r="AF175" i="14"/>
  <c r="AE175" i="14"/>
  <c r="AC175" i="14"/>
  <c r="AB175" i="14"/>
  <c r="Z175" i="14"/>
  <c r="R175" i="14" s="1"/>
  <c r="Y175" i="14"/>
  <c r="W175" i="14"/>
  <c r="T175" i="14"/>
  <c r="K175" i="14"/>
  <c r="S175" i="14" s="1"/>
  <c r="A175" i="14"/>
  <c r="AH174" i="14"/>
  <c r="AF174" i="14"/>
  <c r="AE174" i="14"/>
  <c r="AC174" i="14"/>
  <c r="AB174" i="14"/>
  <c r="Z174" i="14"/>
  <c r="Y174" i="14"/>
  <c r="W174" i="14"/>
  <c r="T174" i="14"/>
  <c r="R174" i="14"/>
  <c r="K174" i="14"/>
  <c r="A174" i="14"/>
  <c r="AH173" i="14"/>
  <c r="AF173" i="14"/>
  <c r="AE173" i="14"/>
  <c r="AC173" i="14"/>
  <c r="AB173" i="14"/>
  <c r="Z173" i="14"/>
  <c r="Y173" i="14"/>
  <c r="W173" i="14"/>
  <c r="T173" i="14"/>
  <c r="S173" i="14"/>
  <c r="R173" i="14"/>
  <c r="K173" i="14"/>
  <c r="N173" i="14" s="1"/>
  <c r="A173" i="14"/>
  <c r="T172" i="14"/>
  <c r="R172" i="14"/>
  <c r="K172" i="14"/>
  <c r="A172" i="14"/>
  <c r="T171" i="14"/>
  <c r="R171" i="14"/>
  <c r="K171" i="14"/>
  <c r="S171" i="14" s="1"/>
  <c r="A171" i="14"/>
  <c r="T170" i="14"/>
  <c r="R170" i="14"/>
  <c r="K170" i="14"/>
  <c r="A170" i="14"/>
  <c r="AH169" i="14"/>
  <c r="AF169" i="14"/>
  <c r="AE169" i="14"/>
  <c r="AC169" i="14"/>
  <c r="AB169" i="14"/>
  <c r="Z169" i="14"/>
  <c r="Y169" i="14"/>
  <c r="W169" i="14"/>
  <c r="T169" i="14"/>
  <c r="S169" i="14"/>
  <c r="R169" i="14"/>
  <c r="K169" i="14"/>
  <c r="N169" i="14" s="1"/>
  <c r="A169" i="14"/>
  <c r="AH168" i="14"/>
  <c r="AF168" i="14"/>
  <c r="AE168" i="14"/>
  <c r="AC168" i="14"/>
  <c r="AB168" i="14"/>
  <c r="Z168" i="14"/>
  <c r="Y168" i="14"/>
  <c r="W168" i="14"/>
  <c r="T168" i="14"/>
  <c r="R168" i="14"/>
  <c r="K168" i="14"/>
  <c r="A168" i="14"/>
  <c r="AH167" i="14"/>
  <c r="AF167" i="14"/>
  <c r="AE167" i="14"/>
  <c r="AC167" i="14"/>
  <c r="AB167" i="14"/>
  <c r="Z167" i="14"/>
  <c r="R167" i="14" s="1"/>
  <c r="Y167" i="14"/>
  <c r="W167" i="14"/>
  <c r="T167" i="14"/>
  <c r="K167" i="14"/>
  <c r="A167" i="14"/>
  <c r="T166" i="14"/>
  <c r="R166" i="14"/>
  <c r="K166" i="14"/>
  <c r="A166" i="14"/>
  <c r="T165" i="14"/>
  <c r="R165" i="14"/>
  <c r="K165" i="14"/>
  <c r="S165" i="14" s="1"/>
  <c r="A165" i="14"/>
  <c r="T164" i="14"/>
  <c r="R164" i="14"/>
  <c r="K164" i="14"/>
  <c r="A164" i="14"/>
  <c r="AH163" i="14"/>
  <c r="AF163" i="14"/>
  <c r="AE163" i="14"/>
  <c r="AC163" i="14"/>
  <c r="AB163" i="14"/>
  <c r="Z163" i="14"/>
  <c r="R163" i="14" s="1"/>
  <c r="Y163" i="14"/>
  <c r="W163" i="14"/>
  <c r="T163" i="14"/>
  <c r="K163" i="14"/>
  <c r="S163" i="14" s="1"/>
  <c r="A163" i="14"/>
  <c r="AH162" i="14"/>
  <c r="AF162" i="14"/>
  <c r="AE162" i="14"/>
  <c r="AC162" i="14"/>
  <c r="AB162" i="14"/>
  <c r="Z162" i="14"/>
  <c r="Y162" i="14"/>
  <c r="W162" i="14"/>
  <c r="T162" i="14"/>
  <c r="R162" i="14"/>
  <c r="K162" i="14"/>
  <c r="A162" i="14"/>
  <c r="AH161" i="14"/>
  <c r="AF161" i="14"/>
  <c r="AE161" i="14"/>
  <c r="AC161" i="14"/>
  <c r="AB161" i="14"/>
  <c r="Z161" i="14"/>
  <c r="Y161" i="14"/>
  <c r="W161" i="14"/>
  <c r="T161" i="14"/>
  <c r="R161" i="14"/>
  <c r="K161" i="14"/>
  <c r="S161" i="14" s="1"/>
  <c r="A161" i="14"/>
  <c r="T160" i="14"/>
  <c r="R160" i="14"/>
  <c r="K160" i="14"/>
  <c r="A160" i="14"/>
  <c r="T159" i="14"/>
  <c r="S159" i="14"/>
  <c r="R159" i="14"/>
  <c r="K159" i="14"/>
  <c r="N159" i="14" s="1"/>
  <c r="A159" i="14"/>
  <c r="T158" i="14"/>
  <c r="R158" i="14"/>
  <c r="K158" i="14"/>
  <c r="A158" i="14"/>
  <c r="AH157" i="14"/>
  <c r="AF157" i="14"/>
  <c r="AE157" i="14"/>
  <c r="AC157" i="14"/>
  <c r="AB157" i="14"/>
  <c r="Z157" i="14"/>
  <c r="Y157" i="14"/>
  <c r="W157" i="14"/>
  <c r="T157" i="14"/>
  <c r="R157" i="14"/>
  <c r="K157" i="14"/>
  <c r="S157" i="14" s="1"/>
  <c r="A157" i="14"/>
  <c r="AH156" i="14"/>
  <c r="AF156" i="14"/>
  <c r="AE156" i="14"/>
  <c r="AC156" i="14"/>
  <c r="AB156" i="14"/>
  <c r="Z156" i="14"/>
  <c r="Y156" i="14"/>
  <c r="W156" i="14"/>
  <c r="T156" i="14"/>
  <c r="R156" i="14"/>
  <c r="K156" i="14"/>
  <c r="A156" i="14"/>
  <c r="AH155" i="14"/>
  <c r="AF155" i="14"/>
  <c r="AE155" i="14"/>
  <c r="AC155" i="14"/>
  <c r="AB155" i="14"/>
  <c r="Z155" i="14"/>
  <c r="R155" i="14" s="1"/>
  <c r="Y155" i="14"/>
  <c r="W155" i="14"/>
  <c r="T155" i="14"/>
  <c r="K155" i="14"/>
  <c r="I155" i="14" s="1"/>
  <c r="A155" i="14"/>
  <c r="T154" i="14"/>
  <c r="R154" i="14"/>
  <c r="K154" i="14"/>
  <c r="A154" i="14"/>
  <c r="T153" i="14"/>
  <c r="R153" i="14"/>
  <c r="K153" i="14"/>
  <c r="N153" i="14" s="1"/>
  <c r="A153" i="14"/>
  <c r="T152" i="14"/>
  <c r="R152" i="14"/>
  <c r="K152" i="14"/>
  <c r="A152" i="14"/>
  <c r="AH151" i="14"/>
  <c r="AF151" i="14"/>
  <c r="AE151" i="14"/>
  <c r="AC151" i="14"/>
  <c r="AB151" i="14"/>
  <c r="Z151" i="14"/>
  <c r="R151" i="14" s="1"/>
  <c r="Y151" i="14"/>
  <c r="W151" i="14"/>
  <c r="T151" i="14"/>
  <c r="K151" i="14"/>
  <c r="S151" i="14" s="1"/>
  <c r="A151" i="14"/>
  <c r="AH150" i="14"/>
  <c r="AF150" i="14"/>
  <c r="AE150" i="14"/>
  <c r="AC150" i="14"/>
  <c r="AB150" i="14"/>
  <c r="Z150" i="14"/>
  <c r="Y150" i="14"/>
  <c r="W150" i="14"/>
  <c r="T150" i="14"/>
  <c r="R150" i="14"/>
  <c r="K150" i="14"/>
  <c r="A150" i="14"/>
  <c r="AH149" i="14"/>
  <c r="AF149" i="14"/>
  <c r="AE149" i="14"/>
  <c r="AC149" i="14"/>
  <c r="AB149" i="14"/>
  <c r="Z149" i="14"/>
  <c r="Y149" i="14"/>
  <c r="W149" i="14"/>
  <c r="T149" i="14"/>
  <c r="R149" i="14"/>
  <c r="K149" i="14"/>
  <c r="S149" i="14" s="1"/>
  <c r="A149" i="14"/>
  <c r="T148" i="14"/>
  <c r="R148" i="14"/>
  <c r="K148" i="14"/>
  <c r="A148" i="14"/>
  <c r="T147" i="14"/>
  <c r="R147" i="14"/>
  <c r="N147" i="14"/>
  <c r="K147" i="14"/>
  <c r="S147" i="14" s="1"/>
  <c r="A147" i="14"/>
  <c r="T146" i="14"/>
  <c r="R146" i="14"/>
  <c r="K146" i="14"/>
  <c r="A146" i="14"/>
  <c r="AH145" i="14"/>
  <c r="AF145" i="14"/>
  <c r="AE145" i="14"/>
  <c r="AC145" i="14"/>
  <c r="AB145" i="14"/>
  <c r="Z145" i="14"/>
  <c r="Y145" i="14"/>
  <c r="W145" i="14"/>
  <c r="T145" i="14"/>
  <c r="S145" i="14"/>
  <c r="R145" i="14"/>
  <c r="K145" i="14"/>
  <c r="N145" i="14" s="1"/>
  <c r="A145" i="14"/>
  <c r="AH144" i="14"/>
  <c r="AF144" i="14"/>
  <c r="AE144" i="14"/>
  <c r="AC144" i="14"/>
  <c r="AB144" i="14"/>
  <c r="Z144" i="14"/>
  <c r="Y144" i="14"/>
  <c r="W144" i="14"/>
  <c r="T144" i="14"/>
  <c r="R144" i="14"/>
  <c r="K144" i="14"/>
  <c r="A144" i="14"/>
  <c r="AH143" i="14"/>
  <c r="AF143" i="14"/>
  <c r="AE143" i="14"/>
  <c r="AC143" i="14"/>
  <c r="AB143" i="14"/>
  <c r="Z143" i="14"/>
  <c r="R143" i="14" s="1"/>
  <c r="Y143" i="14"/>
  <c r="W143" i="14"/>
  <c r="T143" i="14"/>
  <c r="K143" i="14"/>
  <c r="A143" i="14"/>
  <c r="T142" i="14"/>
  <c r="R142" i="14"/>
  <c r="K142" i="14"/>
  <c r="A142" i="14"/>
  <c r="T141" i="14"/>
  <c r="R141" i="14"/>
  <c r="K141" i="14"/>
  <c r="S141" i="14" s="1"/>
  <c r="A141" i="14"/>
  <c r="T140" i="14"/>
  <c r="R140" i="14"/>
  <c r="K140" i="14"/>
  <c r="A140" i="14"/>
  <c r="AH139" i="14"/>
  <c r="AF139" i="14"/>
  <c r="AE139" i="14"/>
  <c r="AC139" i="14"/>
  <c r="AB139" i="14"/>
  <c r="Z139" i="14"/>
  <c r="R139" i="14" s="1"/>
  <c r="Y139" i="14"/>
  <c r="W139" i="14"/>
  <c r="T139" i="14"/>
  <c r="K139" i="14"/>
  <c r="S139" i="14" s="1"/>
  <c r="A139" i="14"/>
  <c r="AH138" i="14"/>
  <c r="AF138" i="14"/>
  <c r="AE138" i="14"/>
  <c r="AC138" i="14"/>
  <c r="AB138" i="14"/>
  <c r="Z138" i="14"/>
  <c r="Y138" i="14"/>
  <c r="W138" i="14"/>
  <c r="T138" i="14"/>
  <c r="R138" i="14"/>
  <c r="K138" i="14"/>
  <c r="A138" i="14"/>
  <c r="AH137" i="14"/>
  <c r="AF137" i="14"/>
  <c r="AE137" i="14"/>
  <c r="AC137" i="14"/>
  <c r="AB137" i="14"/>
  <c r="Z137" i="14"/>
  <c r="Y137" i="14"/>
  <c r="W137" i="14"/>
  <c r="T137" i="14"/>
  <c r="R137" i="14"/>
  <c r="N137" i="14"/>
  <c r="K137" i="14"/>
  <c r="S137" i="14" s="1"/>
  <c r="A137" i="14"/>
  <c r="T136" i="14"/>
  <c r="R136" i="14"/>
  <c r="K136" i="14"/>
  <c r="A136" i="14"/>
  <c r="T135" i="14"/>
  <c r="S135" i="14"/>
  <c r="R135" i="14"/>
  <c r="K135" i="14"/>
  <c r="N135" i="14" s="1"/>
  <c r="A135" i="14"/>
  <c r="T134" i="14"/>
  <c r="R134" i="14"/>
  <c r="K134" i="14"/>
  <c r="A134" i="14"/>
  <c r="AH133" i="14"/>
  <c r="AF133" i="14"/>
  <c r="AE133" i="14"/>
  <c r="AC133" i="14"/>
  <c r="AB133" i="14"/>
  <c r="Z133" i="14"/>
  <c r="Y133" i="14"/>
  <c r="W133" i="14"/>
  <c r="T133" i="14"/>
  <c r="R133" i="14"/>
  <c r="K133" i="14"/>
  <c r="S133" i="14" s="1"/>
  <c r="A133" i="14"/>
  <c r="AH132" i="14"/>
  <c r="AF132" i="14"/>
  <c r="AE132" i="14"/>
  <c r="AC132" i="14"/>
  <c r="AB132" i="14"/>
  <c r="Z132" i="14"/>
  <c r="Y132" i="14"/>
  <c r="W132" i="14"/>
  <c r="T132" i="14"/>
  <c r="R132" i="14"/>
  <c r="K132" i="14"/>
  <c r="A132" i="14"/>
  <c r="AH131" i="14"/>
  <c r="AF131" i="14"/>
  <c r="AE131" i="14"/>
  <c r="AC131" i="14"/>
  <c r="AB131" i="14"/>
  <c r="Z131" i="14"/>
  <c r="R131" i="14" s="1"/>
  <c r="Y131" i="14"/>
  <c r="W131" i="14"/>
  <c r="T131" i="14"/>
  <c r="K131" i="14"/>
  <c r="I131" i="14" s="1"/>
  <c r="A131" i="14"/>
  <c r="W130" i="14"/>
  <c r="T130" i="14"/>
  <c r="R130" i="14"/>
  <c r="K130" i="14"/>
  <c r="S130" i="14" s="1"/>
  <c r="A130" i="14"/>
  <c r="W129" i="14"/>
  <c r="T129" i="14"/>
  <c r="R129" i="14"/>
  <c r="K129" i="14"/>
  <c r="N129" i="14" s="1"/>
  <c r="A129" i="14"/>
  <c r="W128" i="14"/>
  <c r="T128" i="14"/>
  <c r="S128" i="14"/>
  <c r="R128" i="14"/>
  <c r="K128" i="14"/>
  <c r="N128" i="14" s="1"/>
  <c r="A128" i="14"/>
  <c r="AH127" i="14"/>
  <c r="AF127" i="14"/>
  <c r="AE127" i="14"/>
  <c r="AC127" i="14"/>
  <c r="AB127" i="14"/>
  <c r="Z127" i="14"/>
  <c r="Y127" i="14"/>
  <c r="W127" i="14"/>
  <c r="T127" i="14"/>
  <c r="R127" i="14"/>
  <c r="K127" i="14"/>
  <c r="A127" i="14"/>
  <c r="AH126" i="14"/>
  <c r="AF126" i="14"/>
  <c r="AE126" i="14"/>
  <c r="AC126" i="14"/>
  <c r="AB126" i="14"/>
  <c r="Z126" i="14"/>
  <c r="Y126" i="14"/>
  <c r="W126" i="14"/>
  <c r="T126" i="14"/>
  <c r="R126" i="14"/>
  <c r="K126" i="14"/>
  <c r="S126" i="14" s="1"/>
  <c r="A126" i="14"/>
  <c r="AH125" i="14"/>
  <c r="AF125" i="14"/>
  <c r="AE125" i="14"/>
  <c r="AC125" i="14"/>
  <c r="AB125" i="14"/>
  <c r="Z125" i="14"/>
  <c r="Y125" i="14"/>
  <c r="W125" i="14"/>
  <c r="T125" i="14"/>
  <c r="R125" i="14"/>
  <c r="K125" i="14"/>
  <c r="A125" i="14"/>
  <c r="T124" i="14"/>
  <c r="S124" i="14"/>
  <c r="R124" i="14"/>
  <c r="K124" i="14"/>
  <c r="A124" i="14"/>
  <c r="T123" i="14"/>
  <c r="R123" i="14"/>
  <c r="K123" i="14"/>
  <c r="S123" i="14" s="1"/>
  <c r="A123" i="14"/>
  <c r="T122" i="14"/>
  <c r="R122" i="14"/>
  <c r="K122" i="14"/>
  <c r="S122" i="14" s="1"/>
  <c r="A122" i="14"/>
  <c r="T121" i="14"/>
  <c r="R121" i="14"/>
  <c r="K121" i="14"/>
  <c r="S121" i="14" s="1"/>
  <c r="A121" i="14"/>
  <c r="T120" i="14"/>
  <c r="S120" i="14"/>
  <c r="R120" i="14"/>
  <c r="K120" i="14"/>
  <c r="A120" i="14"/>
  <c r="T119" i="14"/>
  <c r="R119" i="14"/>
  <c r="K119" i="14"/>
  <c r="S119" i="14" s="1"/>
  <c r="A119" i="14"/>
  <c r="T118" i="14"/>
  <c r="R118" i="14"/>
  <c r="K118" i="14"/>
  <c r="S118" i="14" s="1"/>
  <c r="A118" i="14"/>
  <c r="T117" i="14"/>
  <c r="R117" i="14"/>
  <c r="K117" i="14"/>
  <c r="S117" i="14" s="1"/>
  <c r="A117" i="14"/>
  <c r="T116" i="14"/>
  <c r="R116" i="14"/>
  <c r="K116" i="14"/>
  <c r="S116" i="14" s="1"/>
  <c r="A116" i="14"/>
  <c r="T115" i="14"/>
  <c r="R115" i="14"/>
  <c r="K115" i="14"/>
  <c r="S115" i="14" s="1"/>
  <c r="A115" i="14"/>
  <c r="T114" i="14"/>
  <c r="R114" i="14"/>
  <c r="K114" i="14"/>
  <c r="S114" i="14" s="1"/>
  <c r="A114" i="14"/>
  <c r="T113" i="14"/>
  <c r="R113" i="14"/>
  <c r="K113" i="14"/>
  <c r="S113" i="14" s="1"/>
  <c r="A113" i="14"/>
  <c r="T112" i="14"/>
  <c r="R112" i="14"/>
  <c r="K112" i="14"/>
  <c r="S112" i="14" s="1"/>
  <c r="A112" i="14"/>
  <c r="T111" i="14"/>
  <c r="R111" i="14"/>
  <c r="K111" i="14"/>
  <c r="S111" i="14" s="1"/>
  <c r="A111" i="14"/>
  <c r="T110" i="14"/>
  <c r="R110" i="14"/>
  <c r="K110" i="14"/>
  <c r="S110" i="14" s="1"/>
  <c r="A110" i="14"/>
  <c r="T109" i="14"/>
  <c r="R109" i="14"/>
  <c r="K109" i="14"/>
  <c r="S109" i="14" s="1"/>
  <c r="A109" i="14"/>
  <c r="T108" i="14"/>
  <c r="R108" i="14"/>
  <c r="K108" i="14"/>
  <c r="S108" i="14" s="1"/>
  <c r="A108" i="14"/>
  <c r="T107" i="14"/>
  <c r="R107" i="14"/>
  <c r="K107" i="14"/>
  <c r="S107" i="14" s="1"/>
  <c r="A107" i="14"/>
  <c r="AH106" i="14"/>
  <c r="AF106" i="14"/>
  <c r="AE106" i="14"/>
  <c r="AC106" i="14"/>
  <c r="AB106" i="14"/>
  <c r="Z106" i="14"/>
  <c r="Y106" i="14"/>
  <c r="W106" i="14"/>
  <c r="T106" i="14"/>
  <c r="R106" i="14"/>
  <c r="K106" i="14"/>
  <c r="S106" i="14" s="1"/>
  <c r="A106" i="14"/>
  <c r="AH105" i="14"/>
  <c r="AF105" i="14"/>
  <c r="AE105" i="14"/>
  <c r="AC105" i="14"/>
  <c r="AB105" i="14"/>
  <c r="Z105" i="14"/>
  <c r="Y105" i="14"/>
  <c r="W105" i="14"/>
  <c r="R105" i="14" s="1"/>
  <c r="T105" i="14"/>
  <c r="K105" i="14"/>
  <c r="S105" i="14" s="1"/>
  <c r="A105" i="14"/>
  <c r="AH104" i="14"/>
  <c r="AF104" i="14"/>
  <c r="AE104" i="14"/>
  <c r="AC104" i="14"/>
  <c r="AB104" i="14"/>
  <c r="Z104" i="14"/>
  <c r="R104" i="14" s="1"/>
  <c r="Y104" i="14"/>
  <c r="W104" i="14"/>
  <c r="T104" i="14"/>
  <c r="K104" i="14"/>
  <c r="S104" i="14" s="1"/>
  <c r="A104" i="14"/>
  <c r="AH103" i="14"/>
  <c r="AF103" i="14"/>
  <c r="AE103" i="14"/>
  <c r="AC103" i="14"/>
  <c r="AB103" i="14"/>
  <c r="Z103" i="14"/>
  <c r="Y103" i="14"/>
  <c r="W103" i="14"/>
  <c r="R103" i="14" s="1"/>
  <c r="T103" i="14"/>
  <c r="K103" i="14"/>
  <c r="S103" i="14" s="1"/>
  <c r="A103" i="14"/>
  <c r="AH102" i="14"/>
  <c r="AF102" i="14"/>
  <c r="AE102" i="14"/>
  <c r="AC102" i="14"/>
  <c r="AB102" i="14"/>
  <c r="Z102" i="14"/>
  <c r="Y102" i="14"/>
  <c r="W102" i="14"/>
  <c r="T102" i="14"/>
  <c r="R102" i="14"/>
  <c r="K102" i="14"/>
  <c r="S102" i="14" s="1"/>
  <c r="A102" i="14"/>
  <c r="AH101" i="14"/>
  <c r="AF101" i="14"/>
  <c r="AE101" i="14"/>
  <c r="AC101" i="14"/>
  <c r="AB101" i="14"/>
  <c r="Z101" i="14"/>
  <c r="Y101" i="14"/>
  <c r="W101" i="14"/>
  <c r="R101" i="14" s="1"/>
  <c r="T101" i="14"/>
  <c r="K101" i="14"/>
  <c r="S101" i="14" s="1"/>
  <c r="A101" i="14"/>
  <c r="AH100" i="14"/>
  <c r="AF100" i="14"/>
  <c r="AE100" i="14"/>
  <c r="AC100" i="14"/>
  <c r="AB100" i="14"/>
  <c r="Z100" i="14"/>
  <c r="R100" i="14" s="1"/>
  <c r="Y100" i="14"/>
  <c r="W100" i="14"/>
  <c r="T100" i="14"/>
  <c r="K100" i="14"/>
  <c r="S100" i="14" s="1"/>
  <c r="A100" i="14"/>
  <c r="AH99" i="14"/>
  <c r="AF99" i="14"/>
  <c r="AE99" i="14"/>
  <c r="AC99" i="14"/>
  <c r="AB99" i="14"/>
  <c r="Z99" i="14"/>
  <c r="Y99" i="14"/>
  <c r="W99" i="14"/>
  <c r="R99" i="14" s="1"/>
  <c r="T99" i="14"/>
  <c r="K99" i="14"/>
  <c r="S99" i="14" s="1"/>
  <c r="A99" i="14"/>
  <c r="AH98" i="14"/>
  <c r="AF98" i="14"/>
  <c r="AE98" i="14"/>
  <c r="AC98" i="14"/>
  <c r="AB98" i="14"/>
  <c r="Z98" i="14"/>
  <c r="Y98" i="14"/>
  <c r="W98" i="14"/>
  <c r="T98" i="14"/>
  <c r="R98" i="14"/>
  <c r="K98" i="14"/>
  <c r="S98" i="14" s="1"/>
  <c r="A98" i="14"/>
  <c r="AH97" i="14"/>
  <c r="AF97" i="14"/>
  <c r="AE97" i="14"/>
  <c r="AC97" i="14"/>
  <c r="AB97" i="14"/>
  <c r="Z97" i="14"/>
  <c r="Y97" i="14"/>
  <c r="W97" i="14"/>
  <c r="T97" i="14"/>
  <c r="R97" i="14"/>
  <c r="K97" i="14"/>
  <c r="S97" i="14" s="1"/>
  <c r="A97" i="14"/>
  <c r="AH96" i="14"/>
  <c r="AF96" i="14"/>
  <c r="AE96" i="14"/>
  <c r="AC96" i="14"/>
  <c r="AB96" i="14"/>
  <c r="Z96" i="14"/>
  <c r="R96" i="14" s="1"/>
  <c r="Y96" i="14"/>
  <c r="W96" i="14"/>
  <c r="T96" i="14"/>
  <c r="K96" i="14"/>
  <c r="S96" i="14" s="1"/>
  <c r="A96" i="14"/>
  <c r="AH95" i="14"/>
  <c r="AF95" i="14"/>
  <c r="AE95" i="14"/>
  <c r="AC95" i="14"/>
  <c r="AB95" i="14"/>
  <c r="Z95" i="14"/>
  <c r="Y95" i="14"/>
  <c r="W95" i="14"/>
  <c r="T95" i="14"/>
  <c r="R95" i="14"/>
  <c r="K95" i="14"/>
  <c r="S95" i="14" s="1"/>
  <c r="A95" i="14"/>
  <c r="AH94" i="14"/>
  <c r="AF94" i="14"/>
  <c r="AE94" i="14"/>
  <c r="AC94" i="14"/>
  <c r="AB94" i="14"/>
  <c r="Z94" i="14"/>
  <c r="Y94" i="14"/>
  <c r="W94" i="14"/>
  <c r="T94" i="14"/>
  <c r="R94" i="14"/>
  <c r="K94" i="14"/>
  <c r="S94" i="14" s="1"/>
  <c r="A94" i="14"/>
  <c r="AH93" i="14"/>
  <c r="AF93" i="14"/>
  <c r="AE93" i="14"/>
  <c r="AC93" i="14"/>
  <c r="AB93" i="14"/>
  <c r="Z93" i="14"/>
  <c r="Y93" i="14"/>
  <c r="W93" i="14"/>
  <c r="T93" i="14"/>
  <c r="R93" i="14"/>
  <c r="K93" i="14"/>
  <c r="S93" i="14" s="1"/>
  <c r="A93" i="14"/>
  <c r="AH92" i="14"/>
  <c r="AF92" i="14"/>
  <c r="AE92" i="14"/>
  <c r="AC92" i="14"/>
  <c r="AB92" i="14"/>
  <c r="Z92" i="14"/>
  <c r="R92" i="14" s="1"/>
  <c r="Y92" i="14"/>
  <c r="W92" i="14"/>
  <c r="T92" i="14"/>
  <c r="S92" i="14"/>
  <c r="K92" i="14"/>
  <c r="A92" i="14"/>
  <c r="AH91" i="14"/>
  <c r="AF91" i="14"/>
  <c r="AE91" i="14"/>
  <c r="AC91" i="14"/>
  <c r="AB91" i="14"/>
  <c r="Z91" i="14"/>
  <c r="Y91" i="14"/>
  <c r="W91" i="14"/>
  <c r="T91" i="14"/>
  <c r="R91" i="14"/>
  <c r="K91" i="14"/>
  <c r="S91" i="14" s="1"/>
  <c r="A91" i="14"/>
  <c r="AH90" i="14"/>
  <c r="AF90" i="14"/>
  <c r="AE90" i="14"/>
  <c r="AC90" i="14"/>
  <c r="AB90" i="14"/>
  <c r="Z90" i="14"/>
  <c r="Y90" i="14"/>
  <c r="W90" i="14"/>
  <c r="T90" i="14"/>
  <c r="R90" i="14"/>
  <c r="K90" i="14"/>
  <c r="S90" i="14" s="1"/>
  <c r="A90" i="14"/>
  <c r="AH89" i="14"/>
  <c r="AF89" i="14"/>
  <c r="AE89" i="14"/>
  <c r="AC89" i="14"/>
  <c r="AB89" i="14"/>
  <c r="Z89" i="14"/>
  <c r="Y89" i="14"/>
  <c r="W89" i="14"/>
  <c r="R89" i="14" s="1"/>
  <c r="T89" i="14"/>
  <c r="K89" i="14"/>
  <c r="S89" i="14" s="1"/>
  <c r="A89" i="14"/>
  <c r="AH88" i="14"/>
  <c r="AF88" i="14"/>
  <c r="AE88" i="14"/>
  <c r="AC88" i="14"/>
  <c r="AB88" i="14"/>
  <c r="Z88" i="14"/>
  <c r="R88" i="14" s="1"/>
  <c r="Y88" i="14"/>
  <c r="W88" i="14"/>
  <c r="T88" i="14"/>
  <c r="K88" i="14"/>
  <c r="S88" i="14" s="1"/>
  <c r="A88" i="14"/>
  <c r="AH87" i="14"/>
  <c r="AF87" i="14"/>
  <c r="AE87" i="14"/>
  <c r="AC87" i="14"/>
  <c r="AB87" i="14"/>
  <c r="Z87" i="14"/>
  <c r="Y87" i="14"/>
  <c r="W87" i="14"/>
  <c r="R87" i="14" s="1"/>
  <c r="T87" i="14"/>
  <c r="K87" i="14"/>
  <c r="S87" i="14" s="1"/>
  <c r="A87" i="14"/>
  <c r="AH86" i="14"/>
  <c r="AF86" i="14"/>
  <c r="AE86" i="14"/>
  <c r="AC86" i="14"/>
  <c r="AB86" i="14"/>
  <c r="Z86" i="14"/>
  <c r="Y86" i="14"/>
  <c r="W86" i="14"/>
  <c r="T86" i="14"/>
  <c r="R86" i="14"/>
  <c r="K86" i="14"/>
  <c r="S86" i="14" s="1"/>
  <c r="A86" i="14"/>
  <c r="AH85" i="14"/>
  <c r="AF85" i="14"/>
  <c r="AE85" i="14"/>
  <c r="AC85" i="14"/>
  <c r="AB85" i="14"/>
  <c r="Z85" i="14"/>
  <c r="Y85" i="14"/>
  <c r="W85" i="14"/>
  <c r="R85" i="14" s="1"/>
  <c r="T85" i="14"/>
  <c r="K85" i="14"/>
  <c r="S85" i="14" s="1"/>
  <c r="A85" i="14"/>
  <c r="AH84" i="14"/>
  <c r="AF84" i="14"/>
  <c r="AE84" i="14"/>
  <c r="AC84" i="14"/>
  <c r="AB84" i="14"/>
  <c r="Z84" i="14"/>
  <c r="R84" i="14" s="1"/>
  <c r="Y84" i="14"/>
  <c r="W84" i="14"/>
  <c r="T84" i="14"/>
  <c r="K84" i="14"/>
  <c r="S84" i="14" s="1"/>
  <c r="A84" i="14"/>
  <c r="AH83" i="14"/>
  <c r="AF83" i="14"/>
  <c r="AE83" i="14"/>
  <c r="AC83" i="14"/>
  <c r="AB83" i="14"/>
  <c r="Z83" i="14"/>
  <c r="Y83" i="14"/>
  <c r="W83" i="14"/>
  <c r="R83" i="14" s="1"/>
  <c r="T83" i="14"/>
  <c r="K83" i="14"/>
  <c r="S83" i="14" s="1"/>
  <c r="A83" i="14"/>
  <c r="AH82" i="14"/>
  <c r="AF82" i="14"/>
  <c r="AE82" i="14"/>
  <c r="AC82" i="14"/>
  <c r="AB82" i="14"/>
  <c r="Z82" i="14"/>
  <c r="Y82" i="14"/>
  <c r="W82" i="14"/>
  <c r="T82" i="14"/>
  <c r="R82" i="14"/>
  <c r="K82" i="14"/>
  <c r="S82" i="14" s="1"/>
  <c r="A82" i="14"/>
  <c r="AH81" i="14"/>
  <c r="AF81" i="14"/>
  <c r="AE81" i="14"/>
  <c r="AC81" i="14"/>
  <c r="AB81" i="14"/>
  <c r="Z81" i="14"/>
  <c r="Y81" i="14"/>
  <c r="W81" i="14"/>
  <c r="T81" i="14"/>
  <c r="R81" i="14"/>
  <c r="K81" i="14"/>
  <c r="S81" i="14" s="1"/>
  <c r="A81" i="14"/>
  <c r="AH80" i="14"/>
  <c r="AF80" i="14"/>
  <c r="AE80" i="14"/>
  <c r="AC80" i="14"/>
  <c r="AB80" i="14"/>
  <c r="Z80" i="14"/>
  <c r="R80" i="14" s="1"/>
  <c r="Y80" i="14"/>
  <c r="W80" i="14"/>
  <c r="T80" i="14"/>
  <c r="K80" i="14"/>
  <c r="S80" i="14" s="1"/>
  <c r="A80" i="14"/>
  <c r="AH79" i="14"/>
  <c r="AF79" i="14"/>
  <c r="AE79" i="14"/>
  <c r="AC79" i="14"/>
  <c r="AB79" i="14"/>
  <c r="Z79" i="14"/>
  <c r="Y79" i="14"/>
  <c r="W79" i="14"/>
  <c r="T79" i="14"/>
  <c r="R79" i="14"/>
  <c r="K79" i="14"/>
  <c r="S79" i="14" s="1"/>
  <c r="A79" i="14"/>
  <c r="AH78" i="14"/>
  <c r="AF78" i="14"/>
  <c r="AE78" i="14"/>
  <c r="AC78" i="14"/>
  <c r="AB78" i="14"/>
  <c r="Z78" i="14"/>
  <c r="Y78" i="14"/>
  <c r="W78" i="14"/>
  <c r="T78" i="14"/>
  <c r="R78" i="14"/>
  <c r="K78" i="14"/>
  <c r="S78" i="14" s="1"/>
  <c r="A78" i="14"/>
  <c r="AH77" i="14"/>
  <c r="AF77" i="14"/>
  <c r="AE77" i="14"/>
  <c r="AC77" i="14"/>
  <c r="AB77" i="14"/>
  <c r="Z77" i="14"/>
  <c r="Y77" i="14"/>
  <c r="W77" i="14"/>
  <c r="T77" i="14"/>
  <c r="R77" i="14"/>
  <c r="K77" i="14"/>
  <c r="S77" i="14" s="1"/>
  <c r="A77" i="14"/>
  <c r="AH76" i="14"/>
  <c r="AF76" i="14"/>
  <c r="AE76" i="14"/>
  <c r="AC76" i="14"/>
  <c r="AB76" i="14"/>
  <c r="Z76" i="14"/>
  <c r="R76" i="14" s="1"/>
  <c r="Y76" i="14"/>
  <c r="W76" i="14"/>
  <c r="T76" i="14"/>
  <c r="K76" i="14"/>
  <c r="S76" i="14" s="1"/>
  <c r="A76" i="14"/>
  <c r="AH75" i="14"/>
  <c r="AF75" i="14"/>
  <c r="AE75" i="14"/>
  <c r="AC75" i="14"/>
  <c r="AB75" i="14"/>
  <c r="Z75" i="14"/>
  <c r="Y75" i="14"/>
  <c r="W75" i="14"/>
  <c r="T75" i="14"/>
  <c r="R75" i="14"/>
  <c r="K75" i="14"/>
  <c r="S75" i="14" s="1"/>
  <c r="A75" i="14"/>
  <c r="AH74" i="14"/>
  <c r="AF74" i="14"/>
  <c r="AE74" i="14"/>
  <c r="AC74" i="14"/>
  <c r="AB74" i="14"/>
  <c r="Z74" i="14"/>
  <c r="Y74" i="14"/>
  <c r="W74" i="14"/>
  <c r="T74" i="14"/>
  <c r="R74" i="14"/>
  <c r="K74" i="14"/>
  <c r="S74" i="14" s="1"/>
  <c r="A74" i="14"/>
  <c r="AH73" i="14"/>
  <c r="AF73" i="14"/>
  <c r="AE73" i="14"/>
  <c r="AC73" i="14"/>
  <c r="AB73" i="14"/>
  <c r="Z73" i="14"/>
  <c r="Y73" i="14"/>
  <c r="W73" i="14"/>
  <c r="R73" i="14" s="1"/>
  <c r="T73" i="14"/>
  <c r="K73" i="14"/>
  <c r="S73" i="14" s="1"/>
  <c r="A73" i="14"/>
  <c r="AH72" i="14"/>
  <c r="AF72" i="14"/>
  <c r="AE72" i="14"/>
  <c r="AC72" i="14"/>
  <c r="AB72" i="14"/>
  <c r="Z72" i="14"/>
  <c r="R72" i="14" s="1"/>
  <c r="Y72" i="14"/>
  <c r="W72" i="14"/>
  <c r="T72" i="14"/>
  <c r="K72" i="14"/>
  <c r="S72" i="14" s="1"/>
  <c r="A72" i="14"/>
  <c r="AH71" i="14"/>
  <c r="AF71" i="14"/>
  <c r="AE71" i="14"/>
  <c r="AC71" i="14"/>
  <c r="AB71" i="14"/>
  <c r="Z71" i="14"/>
  <c r="Y71" i="14"/>
  <c r="W71" i="14"/>
  <c r="R71" i="14" s="1"/>
  <c r="T71" i="14"/>
  <c r="K71" i="14"/>
  <c r="S71" i="14" s="1"/>
  <c r="A71" i="14"/>
  <c r="AH70" i="14"/>
  <c r="AF70" i="14"/>
  <c r="AE70" i="14"/>
  <c r="AC70" i="14"/>
  <c r="AB70" i="14"/>
  <c r="Z70" i="14"/>
  <c r="Y70" i="14"/>
  <c r="W70" i="14"/>
  <c r="T70" i="14"/>
  <c r="R70" i="14"/>
  <c r="K70" i="14"/>
  <c r="S70" i="14" s="1"/>
  <c r="A70" i="14"/>
  <c r="AH69" i="14"/>
  <c r="AF69" i="14"/>
  <c r="AE69" i="14"/>
  <c r="AC69" i="14"/>
  <c r="AB69" i="14"/>
  <c r="Z69" i="14"/>
  <c r="Y69" i="14"/>
  <c r="W69" i="14"/>
  <c r="R69" i="14" s="1"/>
  <c r="T69" i="14"/>
  <c r="K69" i="14"/>
  <c r="S69" i="14" s="1"/>
  <c r="A69" i="14"/>
  <c r="AH68" i="14"/>
  <c r="AF68" i="14"/>
  <c r="AE68" i="14"/>
  <c r="AC68" i="14"/>
  <c r="AB68" i="14"/>
  <c r="Z68" i="14"/>
  <c r="R68" i="14" s="1"/>
  <c r="Y68" i="14"/>
  <c r="W68" i="14"/>
  <c r="T68" i="14"/>
  <c r="K68" i="14"/>
  <c r="S68" i="14" s="1"/>
  <c r="A68" i="14"/>
  <c r="AH67" i="14"/>
  <c r="AF67" i="14"/>
  <c r="AE67" i="14"/>
  <c r="AC67" i="14"/>
  <c r="AB67" i="14"/>
  <c r="Z67" i="14"/>
  <c r="Y67" i="14"/>
  <c r="W67" i="14"/>
  <c r="R67" i="14" s="1"/>
  <c r="T67" i="14"/>
  <c r="K67" i="14"/>
  <c r="S67" i="14" s="1"/>
  <c r="A67" i="14"/>
  <c r="AH66" i="14"/>
  <c r="AF66" i="14"/>
  <c r="AE66" i="14"/>
  <c r="AC66" i="14"/>
  <c r="AB66" i="14"/>
  <c r="Z66" i="14"/>
  <c r="Y66" i="14"/>
  <c r="W66" i="14"/>
  <c r="T66" i="14"/>
  <c r="R66" i="14"/>
  <c r="K66" i="14"/>
  <c r="S66" i="14" s="1"/>
  <c r="A66" i="14"/>
  <c r="AH65" i="14"/>
  <c r="AF65" i="14"/>
  <c r="AE65" i="14"/>
  <c r="AC65" i="14"/>
  <c r="AB65" i="14"/>
  <c r="Z65" i="14"/>
  <c r="Y65" i="14"/>
  <c r="W65" i="14"/>
  <c r="T65" i="14"/>
  <c r="R65" i="14"/>
  <c r="K65" i="14"/>
  <c r="S65" i="14" s="1"/>
  <c r="A65" i="14"/>
  <c r="AH64" i="14"/>
  <c r="AF64" i="14"/>
  <c r="AE64" i="14"/>
  <c r="AC64" i="14"/>
  <c r="AB64" i="14"/>
  <c r="Z64" i="14"/>
  <c r="R64" i="14" s="1"/>
  <c r="Y64" i="14"/>
  <c r="W64" i="14"/>
  <c r="T64" i="14"/>
  <c r="K64" i="14"/>
  <c r="S64" i="14" s="1"/>
  <c r="A64" i="14"/>
  <c r="AH63" i="14"/>
  <c r="AF63" i="14"/>
  <c r="AE63" i="14"/>
  <c r="AC63" i="14"/>
  <c r="AB63" i="14"/>
  <c r="Z63" i="14"/>
  <c r="Y63" i="14"/>
  <c r="W63" i="14"/>
  <c r="T63" i="14"/>
  <c r="R63" i="14"/>
  <c r="K63" i="14"/>
  <c r="S63" i="14" s="1"/>
  <c r="A63" i="14"/>
  <c r="AH62" i="14"/>
  <c r="AF62" i="14"/>
  <c r="AE62" i="14"/>
  <c r="AC62" i="14"/>
  <c r="AB62" i="14"/>
  <c r="Z62" i="14"/>
  <c r="Y62" i="14"/>
  <c r="W62" i="14"/>
  <c r="T62" i="14"/>
  <c r="R62" i="14"/>
  <c r="K62" i="14"/>
  <c r="S62" i="14" s="1"/>
  <c r="A62" i="14"/>
  <c r="AH61" i="14"/>
  <c r="AF61" i="14"/>
  <c r="AE61" i="14"/>
  <c r="AC61" i="14"/>
  <c r="AB61" i="14"/>
  <c r="Z61" i="14"/>
  <c r="Y61" i="14"/>
  <c r="W61" i="14"/>
  <c r="T61" i="14"/>
  <c r="R61" i="14"/>
  <c r="K61" i="14"/>
  <c r="S61" i="14" s="1"/>
  <c r="A61" i="14"/>
  <c r="AH60" i="14"/>
  <c r="AF60" i="14"/>
  <c r="AE60" i="14"/>
  <c r="AC60" i="14"/>
  <c r="AB60" i="14"/>
  <c r="Z60" i="14"/>
  <c r="R60" i="14" s="1"/>
  <c r="Y60" i="14"/>
  <c r="W60" i="14"/>
  <c r="T60" i="14"/>
  <c r="K60" i="14"/>
  <c r="S60" i="14" s="1"/>
  <c r="A60" i="14"/>
  <c r="AH59" i="14"/>
  <c r="AF59" i="14"/>
  <c r="AE59" i="14"/>
  <c r="AC59" i="14"/>
  <c r="AB59" i="14"/>
  <c r="Z59" i="14"/>
  <c r="Y59" i="14"/>
  <c r="W59" i="14"/>
  <c r="T59" i="14"/>
  <c r="R59" i="14"/>
  <c r="K59" i="14"/>
  <c r="S59" i="14" s="1"/>
  <c r="A59" i="14"/>
  <c r="AH58" i="14"/>
  <c r="AF58" i="14"/>
  <c r="AE58" i="14"/>
  <c r="AC58" i="14"/>
  <c r="AB58" i="14"/>
  <c r="Z58" i="14"/>
  <c r="Y58" i="14"/>
  <c r="W58" i="14"/>
  <c r="T58" i="14"/>
  <c r="R58" i="14"/>
  <c r="K58" i="14"/>
  <c r="S58" i="14" s="1"/>
  <c r="A58" i="14"/>
  <c r="AH57" i="14"/>
  <c r="AF57" i="14"/>
  <c r="AE57" i="14"/>
  <c r="AC57" i="14"/>
  <c r="AB57" i="14"/>
  <c r="Z57" i="14"/>
  <c r="Y57" i="14"/>
  <c r="W57" i="14"/>
  <c r="R57" i="14" s="1"/>
  <c r="T57" i="14"/>
  <c r="K57" i="14"/>
  <c r="S57" i="14" s="1"/>
  <c r="A57" i="14"/>
  <c r="AH56" i="14"/>
  <c r="AF56" i="14"/>
  <c r="AE56" i="14"/>
  <c r="AC56" i="14"/>
  <c r="AB56" i="14"/>
  <c r="Z56" i="14"/>
  <c r="R56" i="14" s="1"/>
  <c r="Y56" i="14"/>
  <c r="W56" i="14"/>
  <c r="T56" i="14"/>
  <c r="K56" i="14"/>
  <c r="S56" i="14" s="1"/>
  <c r="A56" i="14"/>
  <c r="AH55" i="14"/>
  <c r="AF55" i="14"/>
  <c r="AE55" i="14"/>
  <c r="AC55" i="14"/>
  <c r="AB55" i="14"/>
  <c r="Z55" i="14"/>
  <c r="Y55" i="14"/>
  <c r="W55" i="14"/>
  <c r="R55" i="14" s="1"/>
  <c r="T55" i="14"/>
  <c r="K55" i="14"/>
  <c r="S55" i="14" s="1"/>
  <c r="A55" i="14"/>
  <c r="AH54" i="14"/>
  <c r="AF54" i="14"/>
  <c r="AE54" i="14"/>
  <c r="AC54" i="14"/>
  <c r="AB54" i="14"/>
  <c r="Z54" i="14"/>
  <c r="Y54" i="14"/>
  <c r="W54" i="14"/>
  <c r="T54" i="14"/>
  <c r="R54" i="14"/>
  <c r="K54" i="14"/>
  <c r="S54" i="14" s="1"/>
  <c r="A54" i="14"/>
  <c r="AH53" i="14"/>
  <c r="AF53" i="14"/>
  <c r="AE53" i="14"/>
  <c r="AC53" i="14"/>
  <c r="AB53" i="14"/>
  <c r="Z53" i="14"/>
  <c r="Y53" i="14"/>
  <c r="W53" i="14"/>
  <c r="R53" i="14" s="1"/>
  <c r="T53" i="14"/>
  <c r="K53" i="14"/>
  <c r="S53" i="14" s="1"/>
  <c r="A53" i="14"/>
  <c r="T52" i="14"/>
  <c r="R52" i="14"/>
  <c r="K52" i="14"/>
  <c r="S52" i="14" s="1"/>
  <c r="A52" i="14"/>
  <c r="T51" i="14"/>
  <c r="R51" i="14"/>
  <c r="K51" i="14"/>
  <c r="S51" i="14" s="1"/>
  <c r="A51" i="14"/>
  <c r="T50" i="14"/>
  <c r="R50" i="14"/>
  <c r="K50" i="14"/>
  <c r="S50" i="14" s="1"/>
  <c r="A50" i="14"/>
  <c r="AH49" i="14"/>
  <c r="AF49" i="14"/>
  <c r="AE49" i="14"/>
  <c r="AC49" i="14"/>
  <c r="AB49" i="14"/>
  <c r="Z49" i="14"/>
  <c r="Y49" i="14"/>
  <c r="W49" i="14"/>
  <c r="T49" i="14"/>
  <c r="R49" i="14"/>
  <c r="K49" i="14"/>
  <c r="S49" i="14" s="1"/>
  <c r="A49" i="14"/>
  <c r="AH48" i="14"/>
  <c r="AF48" i="14"/>
  <c r="AE48" i="14"/>
  <c r="AC48" i="14"/>
  <c r="AB48" i="14"/>
  <c r="Z48" i="14"/>
  <c r="R48" i="14" s="1"/>
  <c r="Y48" i="14"/>
  <c r="W48" i="14"/>
  <c r="T48" i="14"/>
  <c r="K48" i="14"/>
  <c r="S48" i="14" s="1"/>
  <c r="A48" i="14"/>
  <c r="AH47" i="14"/>
  <c r="AF47" i="14"/>
  <c r="AE47" i="14"/>
  <c r="AC47" i="14"/>
  <c r="AB47" i="14"/>
  <c r="Z47" i="14"/>
  <c r="Y47" i="14"/>
  <c r="W47" i="14"/>
  <c r="T47" i="14"/>
  <c r="R47" i="14"/>
  <c r="K47" i="14"/>
  <c r="S47" i="14" s="1"/>
  <c r="A47" i="14"/>
  <c r="T46" i="14"/>
  <c r="R46" i="14"/>
  <c r="K46" i="14"/>
  <c r="S46" i="14" s="1"/>
  <c r="A46" i="14"/>
  <c r="T45" i="14"/>
  <c r="R45" i="14"/>
  <c r="K45" i="14"/>
  <c r="S45" i="14" s="1"/>
  <c r="A45" i="14"/>
  <c r="T44" i="14"/>
  <c r="R44" i="14"/>
  <c r="K44" i="14"/>
  <c r="S44" i="14" s="1"/>
  <c r="A44" i="14"/>
  <c r="AH43" i="14"/>
  <c r="AF43" i="14"/>
  <c r="AE43" i="14"/>
  <c r="AC43" i="14"/>
  <c r="AB43" i="14"/>
  <c r="Z43" i="14"/>
  <c r="Y43" i="14"/>
  <c r="W43" i="14"/>
  <c r="T43" i="14"/>
  <c r="S43" i="14"/>
  <c r="R43" i="14"/>
  <c r="K43" i="14"/>
  <c r="A43" i="14"/>
  <c r="AH42" i="14"/>
  <c r="AF42" i="14"/>
  <c r="AE42" i="14"/>
  <c r="AC42" i="14"/>
  <c r="AB42" i="14"/>
  <c r="Z42" i="14"/>
  <c r="R42" i="14" s="1"/>
  <c r="Y42" i="14"/>
  <c r="W42" i="14"/>
  <c r="T42" i="14"/>
  <c r="K42" i="14"/>
  <c r="S42" i="14" s="1"/>
  <c r="A42" i="14"/>
  <c r="AH41" i="14"/>
  <c r="AF41" i="14"/>
  <c r="AE41" i="14"/>
  <c r="AC41" i="14"/>
  <c r="AB41" i="14"/>
  <c r="Z41" i="14"/>
  <c r="Y41" i="14"/>
  <c r="W41" i="14"/>
  <c r="T41" i="14"/>
  <c r="R41" i="14"/>
  <c r="K41" i="14"/>
  <c r="A41" i="14"/>
  <c r="T40" i="14"/>
  <c r="R40" i="14"/>
  <c r="K40" i="14"/>
  <c r="A40" i="14"/>
  <c r="T39" i="14"/>
  <c r="R39" i="14"/>
  <c r="K39" i="14"/>
  <c r="A39" i="14"/>
  <c r="T38" i="14"/>
  <c r="R38" i="14"/>
  <c r="K38" i="14"/>
  <c r="A38" i="14"/>
  <c r="AH37" i="14"/>
  <c r="AF37" i="14"/>
  <c r="AE37" i="14"/>
  <c r="AC37" i="14"/>
  <c r="AB37" i="14"/>
  <c r="Z37" i="14"/>
  <c r="Y37" i="14"/>
  <c r="W37" i="14"/>
  <c r="T37" i="14"/>
  <c r="R37" i="14"/>
  <c r="K37" i="14"/>
  <c r="A37" i="14"/>
  <c r="AH36" i="14"/>
  <c r="AF36" i="14"/>
  <c r="AE36" i="14"/>
  <c r="AC36" i="14"/>
  <c r="AB36" i="14"/>
  <c r="Z36" i="14"/>
  <c r="R36" i="14" s="1"/>
  <c r="Y36" i="14"/>
  <c r="W36" i="14"/>
  <c r="T36" i="14"/>
  <c r="K36" i="14"/>
  <c r="S36" i="14" s="1"/>
  <c r="A36" i="14"/>
  <c r="AH35" i="14"/>
  <c r="AF35" i="14"/>
  <c r="AE35" i="14"/>
  <c r="AC35" i="14"/>
  <c r="AB35" i="14"/>
  <c r="Z35" i="14"/>
  <c r="Y35" i="14"/>
  <c r="W35" i="14"/>
  <c r="T35" i="14"/>
  <c r="R35" i="14"/>
  <c r="K35" i="14"/>
  <c r="S35" i="14" s="1"/>
  <c r="A35" i="14"/>
  <c r="T34" i="14"/>
  <c r="R34" i="14"/>
  <c r="K34" i="14"/>
  <c r="S34" i="14" s="1"/>
  <c r="A34" i="14"/>
  <c r="T33" i="14"/>
  <c r="S33" i="14"/>
  <c r="R33" i="14"/>
  <c r="K33" i="14"/>
  <c r="A33" i="14"/>
  <c r="T32" i="14"/>
  <c r="R32" i="14"/>
  <c r="K32" i="14"/>
  <c r="S32" i="14" s="1"/>
  <c r="A32" i="14"/>
  <c r="AH31" i="14"/>
  <c r="AF31" i="14"/>
  <c r="AE31" i="14"/>
  <c r="AC31" i="14"/>
  <c r="AB31" i="14"/>
  <c r="Z31" i="14"/>
  <c r="Y31" i="14"/>
  <c r="W31" i="14"/>
  <c r="T31" i="14"/>
  <c r="R31" i="14"/>
  <c r="K31" i="14"/>
  <c r="S31" i="14" s="1"/>
  <c r="A31" i="14"/>
  <c r="AH30" i="14"/>
  <c r="AF30" i="14"/>
  <c r="AE30" i="14"/>
  <c r="AC30" i="14"/>
  <c r="AB30" i="14"/>
  <c r="Z30" i="14"/>
  <c r="R30" i="14" s="1"/>
  <c r="Y30" i="14"/>
  <c r="W30" i="14"/>
  <c r="T30" i="14"/>
  <c r="K30" i="14"/>
  <c r="A30" i="14"/>
  <c r="AH29" i="14"/>
  <c r="AF29" i="14"/>
  <c r="AE29" i="14"/>
  <c r="AC29" i="14"/>
  <c r="AB29" i="14"/>
  <c r="Z29" i="14"/>
  <c r="Y29" i="14"/>
  <c r="W29" i="14"/>
  <c r="T29" i="14"/>
  <c r="R29" i="14"/>
  <c r="K29" i="14"/>
  <c r="A29" i="14"/>
  <c r="T28" i="14"/>
  <c r="R28" i="14"/>
  <c r="K28" i="14"/>
  <c r="A28" i="14"/>
  <c r="T27" i="14"/>
  <c r="R27" i="14"/>
  <c r="K27" i="14"/>
  <c r="A27" i="14"/>
  <c r="T26" i="14"/>
  <c r="R26" i="14"/>
  <c r="K26" i="14"/>
  <c r="A26" i="14"/>
  <c r="AH25" i="14"/>
  <c r="AF25" i="14"/>
  <c r="AE25" i="14"/>
  <c r="AC25" i="14"/>
  <c r="AB25" i="14"/>
  <c r="Z25" i="14"/>
  <c r="Y25" i="14"/>
  <c r="W25" i="14"/>
  <c r="T25" i="14"/>
  <c r="R25" i="14"/>
  <c r="K25" i="14"/>
  <c r="A25" i="14"/>
  <c r="AH24" i="14"/>
  <c r="AF24" i="14"/>
  <c r="AE24" i="14"/>
  <c r="AC24" i="14"/>
  <c r="AB24" i="14"/>
  <c r="Z24" i="14"/>
  <c r="R24" i="14" s="1"/>
  <c r="Y24" i="14"/>
  <c r="W24" i="14"/>
  <c r="T24" i="14"/>
  <c r="K24" i="14"/>
  <c r="S24" i="14" s="1"/>
  <c r="A24" i="14"/>
  <c r="AH23" i="14"/>
  <c r="AF23" i="14"/>
  <c r="AE23" i="14"/>
  <c r="AC23" i="14"/>
  <c r="AB23" i="14"/>
  <c r="Z23" i="14"/>
  <c r="Y23" i="14"/>
  <c r="W23" i="14"/>
  <c r="T23" i="14"/>
  <c r="R23" i="14"/>
  <c r="K23" i="14"/>
  <c r="S23" i="14" s="1"/>
  <c r="A23" i="14"/>
  <c r="T22" i="14"/>
  <c r="R22" i="14"/>
  <c r="K22" i="14"/>
  <c r="S22" i="14" s="1"/>
  <c r="A22" i="14"/>
  <c r="T21" i="14"/>
  <c r="R21" i="14"/>
  <c r="K21" i="14"/>
  <c r="S21" i="14" s="1"/>
  <c r="A21" i="14"/>
  <c r="T20" i="14"/>
  <c r="S20" i="14"/>
  <c r="R20" i="14"/>
  <c r="K20" i="14"/>
  <c r="A20" i="14"/>
  <c r="AH19" i="14"/>
  <c r="AF19" i="14"/>
  <c r="AE19" i="14"/>
  <c r="AC19" i="14"/>
  <c r="R19" i="14" s="1"/>
  <c r="AB19" i="14"/>
  <c r="Z19" i="14"/>
  <c r="T19" i="14"/>
  <c r="K19" i="14"/>
  <c r="S19" i="14" s="1"/>
  <c r="A19" i="14"/>
  <c r="AH18" i="14"/>
  <c r="AF18" i="14"/>
  <c r="AE18" i="14"/>
  <c r="AC18" i="14"/>
  <c r="R18" i="14" s="1"/>
  <c r="AB18" i="14"/>
  <c r="Z18" i="14"/>
  <c r="T18" i="14"/>
  <c r="K18" i="14"/>
  <c r="S18" i="14" s="1"/>
  <c r="A18" i="14"/>
  <c r="AH17" i="14"/>
  <c r="AF17" i="14"/>
  <c r="AE17" i="14"/>
  <c r="AC17" i="14"/>
  <c r="R17" i="14" s="1"/>
  <c r="AB17" i="14"/>
  <c r="Z17" i="14"/>
  <c r="T17" i="14"/>
  <c r="K17" i="14"/>
  <c r="N17" i="14" s="1"/>
  <c r="A17" i="14"/>
  <c r="T16" i="14"/>
  <c r="R16" i="14"/>
  <c r="N16" i="14"/>
  <c r="K16" i="14"/>
  <c r="S16" i="14" s="1"/>
  <c r="A16" i="14"/>
  <c r="T15" i="14"/>
  <c r="S15" i="14"/>
  <c r="R15" i="14"/>
  <c r="K15" i="14"/>
  <c r="N15" i="14" s="1"/>
  <c r="A15" i="14"/>
  <c r="T14" i="14"/>
  <c r="R14" i="14"/>
  <c r="K14" i="14"/>
  <c r="S14" i="14" s="1"/>
  <c r="A14" i="14"/>
  <c r="AH13" i="14"/>
  <c r="AF13" i="14"/>
  <c r="AE13" i="14"/>
  <c r="AC13" i="14"/>
  <c r="AB13" i="14"/>
  <c r="Z13" i="14"/>
  <c r="T13" i="14"/>
  <c r="R13" i="14"/>
  <c r="K13" i="14"/>
  <c r="S13" i="14" s="1"/>
  <c r="A13" i="14"/>
  <c r="AH12" i="14"/>
  <c r="AF12" i="14"/>
  <c r="AE12" i="14"/>
  <c r="AC12" i="14"/>
  <c r="AB12" i="14"/>
  <c r="Z12" i="14"/>
  <c r="T12" i="14"/>
  <c r="R12" i="14"/>
  <c r="K12" i="14"/>
  <c r="S12" i="14" s="1"/>
  <c r="A12" i="14"/>
  <c r="AH11" i="14"/>
  <c r="AF11" i="14"/>
  <c r="AE11" i="14"/>
  <c r="AC11" i="14"/>
  <c r="AB11" i="14"/>
  <c r="Z11" i="14"/>
  <c r="T11" i="14"/>
  <c r="R11" i="14"/>
  <c r="K11" i="14"/>
  <c r="S11" i="14" s="1"/>
  <c r="A11" i="14"/>
  <c r="T10" i="14"/>
  <c r="R10" i="14"/>
  <c r="K10" i="14"/>
  <c r="N10" i="14" s="1"/>
  <c r="A10" i="14"/>
  <c r="T9" i="14"/>
  <c r="R9" i="14"/>
  <c r="K9" i="14"/>
  <c r="S9" i="14" s="1"/>
  <c r="A9" i="14"/>
  <c r="T8" i="14"/>
  <c r="R8" i="14"/>
  <c r="K8" i="14"/>
  <c r="N8" i="14" s="1"/>
  <c r="A8" i="14"/>
  <c r="AH7" i="14"/>
  <c r="AF7" i="14"/>
  <c r="AE7" i="14"/>
  <c r="AC7" i="14"/>
  <c r="AB7" i="14"/>
  <c r="Z7" i="14"/>
  <c r="Y7" i="14"/>
  <c r="W7" i="14"/>
  <c r="T7" i="14"/>
  <c r="R7" i="14"/>
  <c r="K7" i="14"/>
  <c r="S7" i="14" s="1"/>
  <c r="A7" i="14"/>
  <c r="AH6" i="14"/>
  <c r="AF6" i="14"/>
  <c r="AE6" i="14"/>
  <c r="AC6" i="14"/>
  <c r="AB6" i="14"/>
  <c r="Z6" i="14"/>
  <c r="R6" i="14" s="1"/>
  <c r="Y6" i="14"/>
  <c r="W6" i="14"/>
  <c r="T6" i="14"/>
  <c r="K6" i="14"/>
  <c r="N6" i="14" s="1"/>
  <c r="A6" i="14"/>
  <c r="AH5" i="14"/>
  <c r="AF5" i="14"/>
  <c r="AE5" i="14"/>
  <c r="AC5" i="14"/>
  <c r="AB5" i="14"/>
  <c r="Z5" i="14"/>
  <c r="Y5" i="14"/>
  <c r="W5" i="14"/>
  <c r="T5" i="14"/>
  <c r="S5" i="14"/>
  <c r="R5" i="14"/>
  <c r="K5" i="14"/>
  <c r="N5" i="14" s="1"/>
  <c r="A5" i="14"/>
  <c r="F1424" i="13"/>
  <c r="F1423" i="13"/>
  <c r="F1422" i="13"/>
  <c r="F1421" i="13"/>
  <c r="F1420" i="13"/>
  <c r="F1419" i="13"/>
  <c r="F1418" i="13"/>
  <c r="F1417" i="13"/>
  <c r="F1416" i="13"/>
  <c r="F1415" i="13"/>
  <c r="F1414" i="13"/>
  <c r="F1413" i="13"/>
  <c r="F1412" i="13"/>
  <c r="F1411" i="13"/>
  <c r="F1410" i="13"/>
  <c r="F1409" i="13"/>
  <c r="F1408" i="13"/>
  <c r="F1407" i="13"/>
  <c r="F1406" i="13"/>
  <c r="F1405" i="13"/>
  <c r="F1404" i="13"/>
  <c r="F1403" i="13"/>
  <c r="F1402" i="13"/>
  <c r="F1401" i="13"/>
  <c r="F1400" i="13"/>
  <c r="F1399" i="13"/>
  <c r="F1398" i="13"/>
  <c r="F1397" i="13"/>
  <c r="F1396" i="13"/>
  <c r="F1395" i="13"/>
  <c r="F1394" i="13"/>
  <c r="F1393" i="13"/>
  <c r="F1392" i="13"/>
  <c r="F1391" i="13"/>
  <c r="F1390" i="13"/>
  <c r="F1389" i="13"/>
  <c r="F1388" i="13"/>
  <c r="F1387" i="13"/>
  <c r="F1386" i="13"/>
  <c r="F1385" i="13"/>
  <c r="F1384" i="13"/>
  <c r="F1383" i="13"/>
  <c r="F1382" i="13"/>
  <c r="F1381" i="13"/>
  <c r="F1380" i="13"/>
  <c r="F1379" i="13"/>
  <c r="F1378" i="13"/>
  <c r="F1377" i="13"/>
  <c r="F1376" i="13"/>
  <c r="F1375" i="13"/>
  <c r="F1374" i="13"/>
  <c r="F1373" i="13"/>
  <c r="F1372" i="13"/>
  <c r="F1371" i="13"/>
  <c r="F1370" i="13"/>
  <c r="F1369" i="13"/>
  <c r="F1368" i="13"/>
  <c r="F1367" i="13"/>
  <c r="F1366" i="13"/>
  <c r="F1365" i="13"/>
  <c r="F1364" i="13"/>
  <c r="F1363" i="13"/>
  <c r="F1362" i="13"/>
  <c r="F1361" i="13"/>
  <c r="F1360" i="13"/>
  <c r="F1359" i="13"/>
  <c r="F1358" i="13"/>
  <c r="F1357" i="13"/>
  <c r="F1356" i="13"/>
  <c r="F1355" i="13"/>
  <c r="F1354" i="13"/>
  <c r="F1353" i="13"/>
  <c r="F1352" i="13"/>
  <c r="F1351" i="13"/>
  <c r="F1350" i="13"/>
  <c r="F1349" i="13"/>
  <c r="F1348" i="13"/>
  <c r="F1347" i="13"/>
  <c r="F1346" i="13"/>
  <c r="F1345" i="13"/>
  <c r="F1344" i="13"/>
  <c r="F1343" i="13"/>
  <c r="F1342" i="13"/>
  <c r="F1341" i="13"/>
  <c r="F1340" i="13"/>
  <c r="F1339" i="13"/>
  <c r="F1338" i="13"/>
  <c r="F1337" i="13"/>
  <c r="F1336" i="13"/>
  <c r="F1335" i="13"/>
  <c r="F1334" i="13"/>
  <c r="F1333" i="13"/>
  <c r="F1332" i="13"/>
  <c r="F1331" i="13"/>
  <c r="F1330" i="13"/>
  <c r="F1329" i="13"/>
  <c r="F1328" i="13"/>
  <c r="F1327" i="13"/>
  <c r="F1326" i="13"/>
  <c r="F1325" i="13"/>
  <c r="F1324" i="13"/>
  <c r="F1323" i="13"/>
  <c r="F1322" i="13"/>
  <c r="F1321" i="13"/>
  <c r="F1320" i="13"/>
  <c r="F1319" i="13"/>
  <c r="F1318" i="13"/>
  <c r="F1317" i="13"/>
  <c r="F1316" i="13"/>
  <c r="F1315" i="13"/>
  <c r="F1314" i="13"/>
  <c r="F1313" i="13"/>
  <c r="F1312" i="13"/>
  <c r="F1311" i="13"/>
  <c r="F1310" i="13"/>
  <c r="F1309" i="13"/>
  <c r="F1308" i="13"/>
  <c r="F1307" i="13"/>
  <c r="F1306" i="13"/>
  <c r="F1305" i="13"/>
  <c r="F1304" i="13"/>
  <c r="F1303" i="13"/>
  <c r="F1302" i="13"/>
  <c r="F1301" i="13"/>
  <c r="F1300" i="13"/>
  <c r="F1299" i="13"/>
  <c r="F1298" i="13"/>
  <c r="F1297" i="13"/>
  <c r="F1296" i="13"/>
  <c r="F1295" i="13"/>
  <c r="F1294" i="13"/>
  <c r="F1293" i="13"/>
  <c r="F1292" i="13"/>
  <c r="F1291" i="13"/>
  <c r="F1290" i="13"/>
  <c r="F1289" i="13"/>
  <c r="F1288" i="13"/>
  <c r="F1287" i="13"/>
  <c r="F1286" i="13"/>
  <c r="F1285" i="13"/>
  <c r="F1284" i="13"/>
  <c r="F1283" i="13"/>
  <c r="F1282" i="13"/>
  <c r="F1281" i="13"/>
  <c r="F1280" i="13"/>
  <c r="F1279" i="13"/>
  <c r="F1278" i="13"/>
  <c r="F1277" i="13"/>
  <c r="F1276" i="13"/>
  <c r="F1275" i="13"/>
  <c r="F1274" i="13"/>
  <c r="F1273" i="13"/>
  <c r="F1272" i="13"/>
  <c r="F1271" i="13"/>
  <c r="F1270" i="13"/>
  <c r="F1269" i="13"/>
  <c r="F1268" i="13"/>
  <c r="F1267" i="13"/>
  <c r="F1266" i="13"/>
  <c r="F1265" i="13"/>
  <c r="F1264" i="13"/>
  <c r="F1263" i="13"/>
  <c r="F1262" i="13"/>
  <c r="F1261" i="13"/>
  <c r="F1260" i="13"/>
  <c r="F1259" i="13"/>
  <c r="F1258" i="13"/>
  <c r="F1257" i="13"/>
  <c r="F1256" i="13"/>
  <c r="F1255" i="13"/>
  <c r="F1254" i="13"/>
  <c r="F1253" i="13"/>
  <c r="F1252" i="13"/>
  <c r="F1251" i="13"/>
  <c r="F1250" i="13"/>
  <c r="F1249" i="13"/>
  <c r="F1248" i="13"/>
  <c r="F1247" i="13"/>
  <c r="F1246" i="13"/>
  <c r="F1245" i="13"/>
  <c r="F1244" i="13"/>
  <c r="F1243" i="13"/>
  <c r="F1242" i="13"/>
  <c r="F1241" i="13"/>
  <c r="F1240" i="13"/>
  <c r="F1239" i="13"/>
  <c r="F1238" i="13"/>
  <c r="F1237" i="13"/>
  <c r="F1236" i="13"/>
  <c r="F1235" i="13"/>
  <c r="F1234" i="13"/>
  <c r="F1233" i="13"/>
  <c r="F1232" i="13"/>
  <c r="F1231" i="13"/>
  <c r="F1230" i="13"/>
  <c r="F1229" i="13"/>
  <c r="F1228" i="13"/>
  <c r="F1227" i="13"/>
  <c r="F1226" i="13"/>
  <c r="F1225" i="13"/>
  <c r="F1224" i="13"/>
  <c r="F1223" i="13"/>
  <c r="F1222" i="13"/>
  <c r="F1221" i="13"/>
  <c r="F1220" i="13"/>
  <c r="F1219" i="13"/>
  <c r="F1218" i="13"/>
  <c r="F1217" i="13"/>
  <c r="F1216" i="13"/>
  <c r="F1215" i="13"/>
  <c r="F1214" i="13"/>
  <c r="F1213" i="13"/>
  <c r="F1212" i="13"/>
  <c r="F1211" i="13"/>
  <c r="F1210" i="13"/>
  <c r="F1209" i="13"/>
  <c r="F1208" i="13"/>
  <c r="F1207" i="13"/>
  <c r="F1206" i="13"/>
  <c r="F1205" i="13"/>
  <c r="F1204" i="13"/>
  <c r="F1203" i="13"/>
  <c r="F1202" i="13"/>
  <c r="F1201" i="13"/>
  <c r="F1200" i="13"/>
  <c r="F1199" i="13"/>
  <c r="F1198" i="13"/>
  <c r="F1197" i="13"/>
  <c r="F1196" i="13"/>
  <c r="F1195" i="13"/>
  <c r="F1194" i="13"/>
  <c r="F1193" i="13"/>
  <c r="F1192" i="13"/>
  <c r="F1191" i="13"/>
  <c r="F1190" i="13"/>
  <c r="F1189" i="13"/>
  <c r="F1188" i="13"/>
  <c r="F1187" i="13"/>
  <c r="F1186" i="13"/>
  <c r="F1185" i="13"/>
  <c r="F1184" i="13"/>
  <c r="F1183" i="13"/>
  <c r="F1182" i="13"/>
  <c r="F1181" i="13"/>
  <c r="F1180" i="13"/>
  <c r="F1179" i="13"/>
  <c r="F1178" i="13"/>
  <c r="F1177" i="13"/>
  <c r="F1176" i="13"/>
  <c r="F1175" i="13"/>
  <c r="F1174" i="13"/>
  <c r="F1173" i="13"/>
  <c r="F1172" i="13"/>
  <c r="F1171" i="13"/>
  <c r="F1170" i="13"/>
  <c r="F1169" i="13"/>
  <c r="F1168" i="13"/>
  <c r="F1167" i="13"/>
  <c r="F1166" i="13"/>
  <c r="F1165" i="13"/>
  <c r="F1164" i="13"/>
  <c r="F1163" i="13"/>
  <c r="F1162" i="13"/>
  <c r="F1161" i="13"/>
  <c r="F1160" i="13"/>
  <c r="F1159" i="13"/>
  <c r="F1158" i="13"/>
  <c r="F1157" i="13"/>
  <c r="F1156" i="13"/>
  <c r="F1155" i="13"/>
  <c r="F1154" i="13"/>
  <c r="F1153" i="13"/>
  <c r="F1152" i="13"/>
  <c r="F1151" i="13"/>
  <c r="F1150" i="13"/>
  <c r="F1149" i="13"/>
  <c r="F1148" i="13"/>
  <c r="F1147" i="13"/>
  <c r="F1146" i="13"/>
  <c r="F1145" i="13"/>
  <c r="F1144" i="13"/>
  <c r="F1143" i="13"/>
  <c r="F1142" i="13"/>
  <c r="F1141" i="13"/>
  <c r="F1140" i="13"/>
  <c r="F1139" i="13"/>
  <c r="F1138" i="13"/>
  <c r="F1137" i="13"/>
  <c r="F1136" i="13"/>
  <c r="F1135" i="13"/>
  <c r="F1134" i="13"/>
  <c r="F1133" i="13"/>
  <c r="F1132" i="13"/>
  <c r="F1131" i="13"/>
  <c r="F1130" i="13"/>
  <c r="F1129" i="13"/>
  <c r="F1128" i="13"/>
  <c r="F1127" i="13"/>
  <c r="F1126" i="13"/>
  <c r="F1125" i="13"/>
  <c r="F1124" i="13"/>
  <c r="F1123" i="13"/>
  <c r="F1122" i="13"/>
  <c r="F1121" i="13"/>
  <c r="F1120" i="13"/>
  <c r="F1119" i="13"/>
  <c r="F1118" i="13"/>
  <c r="F1117" i="13"/>
  <c r="F1116" i="13"/>
  <c r="F1115" i="13"/>
  <c r="F1114" i="13"/>
  <c r="F1113" i="13"/>
  <c r="F1112" i="13"/>
  <c r="F1111" i="13"/>
  <c r="F1110" i="13"/>
  <c r="F1109" i="13"/>
  <c r="F1108" i="13"/>
  <c r="F1107" i="13"/>
  <c r="F1106" i="13"/>
  <c r="F1105" i="13"/>
  <c r="F1104" i="13"/>
  <c r="F1103" i="13"/>
  <c r="F1102" i="13"/>
  <c r="F1101" i="13"/>
  <c r="F1100" i="13"/>
  <c r="F1099" i="13"/>
  <c r="F1098" i="13"/>
  <c r="F1097" i="13"/>
  <c r="F1096" i="13"/>
  <c r="F1095" i="13"/>
  <c r="F1094" i="13"/>
  <c r="F1093" i="13"/>
  <c r="F1092" i="13"/>
  <c r="F1091" i="13"/>
  <c r="F1090" i="13"/>
  <c r="F1089" i="13"/>
  <c r="F1088" i="13"/>
  <c r="F1087" i="13"/>
  <c r="F1086" i="13"/>
  <c r="F1085" i="13"/>
  <c r="F1084" i="13"/>
  <c r="F1083" i="13"/>
  <c r="F1082" i="13"/>
  <c r="F1081" i="13"/>
  <c r="F1080" i="13"/>
  <c r="F1079" i="13"/>
  <c r="F1078" i="13"/>
  <c r="F1077" i="13"/>
  <c r="F1076" i="13"/>
  <c r="F1075" i="13"/>
  <c r="F1074" i="13"/>
  <c r="F1073" i="13"/>
  <c r="F1072" i="13"/>
  <c r="F1071" i="13"/>
  <c r="F1070" i="13"/>
  <c r="F1069" i="13"/>
  <c r="F1068" i="13"/>
  <c r="F1067" i="13"/>
  <c r="F1066" i="13"/>
  <c r="F1065" i="13"/>
  <c r="F1064" i="13"/>
  <c r="F1063" i="13"/>
  <c r="F1062" i="13"/>
  <c r="F1061" i="13"/>
  <c r="F1060" i="13"/>
  <c r="F1059" i="13"/>
  <c r="F1058" i="13"/>
  <c r="F1057" i="13"/>
  <c r="F1056" i="13"/>
  <c r="F1055" i="13"/>
  <c r="F1054" i="13"/>
  <c r="F1053" i="13"/>
  <c r="F1052" i="13"/>
  <c r="F1051" i="13"/>
  <c r="F1050" i="13"/>
  <c r="F1049" i="13"/>
  <c r="F1048" i="13"/>
  <c r="F1047" i="13"/>
  <c r="F1046" i="13"/>
  <c r="F1045" i="13"/>
  <c r="F1044" i="13"/>
  <c r="F1043" i="13"/>
  <c r="F1042" i="13"/>
  <c r="F1041" i="13"/>
  <c r="F1040" i="13"/>
  <c r="F1039" i="13"/>
  <c r="F1038" i="13"/>
  <c r="F1037" i="13"/>
  <c r="F1036" i="13"/>
  <c r="F1035" i="13"/>
  <c r="F1034" i="13"/>
  <c r="F1033" i="13"/>
  <c r="F1032" i="13"/>
  <c r="F1031" i="13"/>
  <c r="F1030" i="13"/>
  <c r="F1029" i="13"/>
  <c r="F1028" i="13"/>
  <c r="F1027" i="13"/>
  <c r="F1026" i="13"/>
  <c r="F1025" i="13"/>
  <c r="F1024" i="13"/>
  <c r="F1023" i="13"/>
  <c r="F1022" i="13"/>
  <c r="F1021" i="13"/>
  <c r="F1020" i="13"/>
  <c r="F1019" i="13"/>
  <c r="F1018" i="13"/>
  <c r="F1017" i="13"/>
  <c r="F1016" i="13"/>
  <c r="F1015" i="13"/>
  <c r="F1014" i="13"/>
  <c r="F1013" i="13"/>
  <c r="F1012" i="13"/>
  <c r="F1011" i="13"/>
  <c r="F1010" i="13"/>
  <c r="F1009" i="13"/>
  <c r="F1008" i="13"/>
  <c r="F1007" i="13"/>
  <c r="F1006" i="13"/>
  <c r="F1005" i="13"/>
  <c r="F1004" i="13"/>
  <c r="F1003" i="13"/>
  <c r="F1002" i="13"/>
  <c r="F1001" i="13"/>
  <c r="F1000" i="13"/>
  <c r="F999" i="13"/>
  <c r="F998" i="13"/>
  <c r="F997" i="13"/>
  <c r="F996" i="13"/>
  <c r="F995" i="13"/>
  <c r="F994" i="13"/>
  <c r="F993" i="13"/>
  <c r="F992" i="13"/>
  <c r="F991" i="13"/>
  <c r="F990" i="13"/>
  <c r="F989" i="13"/>
  <c r="F988" i="13"/>
  <c r="F987" i="13"/>
  <c r="F986" i="13"/>
  <c r="F985" i="13"/>
  <c r="F984" i="13"/>
  <c r="F983" i="13"/>
  <c r="F982" i="13"/>
  <c r="F981" i="13"/>
  <c r="F980" i="13"/>
  <c r="F979" i="13"/>
  <c r="F978" i="13"/>
  <c r="F977" i="13"/>
  <c r="F976" i="13"/>
  <c r="F975" i="13"/>
  <c r="F974" i="13"/>
  <c r="F973" i="13"/>
  <c r="F972" i="13"/>
  <c r="F971" i="13"/>
  <c r="F970" i="13"/>
  <c r="F969" i="13"/>
  <c r="F968" i="13"/>
  <c r="F967" i="13"/>
  <c r="F966" i="13"/>
  <c r="F965" i="13"/>
  <c r="F964" i="13"/>
  <c r="F963" i="13"/>
  <c r="F962" i="13"/>
  <c r="F961" i="13"/>
  <c r="F960" i="13"/>
  <c r="F959" i="13"/>
  <c r="F958" i="13"/>
  <c r="F957" i="13"/>
  <c r="F956" i="13"/>
  <c r="F955" i="13"/>
  <c r="F954" i="13"/>
  <c r="F953" i="13"/>
  <c r="F952" i="13"/>
  <c r="F951" i="13"/>
  <c r="F950" i="13"/>
  <c r="F949" i="13"/>
  <c r="F948" i="13"/>
  <c r="F947" i="13"/>
  <c r="F946" i="13"/>
  <c r="F945" i="13"/>
  <c r="F944" i="13"/>
  <c r="F943" i="13"/>
  <c r="F942" i="13"/>
  <c r="F941" i="13"/>
  <c r="F940" i="13"/>
  <c r="F939" i="13"/>
  <c r="F938" i="13"/>
  <c r="F937" i="13"/>
  <c r="F936" i="13"/>
  <c r="F935" i="13"/>
  <c r="F934" i="13"/>
  <c r="F933" i="13"/>
  <c r="F932" i="13"/>
  <c r="F931" i="13"/>
  <c r="F930" i="13"/>
  <c r="F929" i="13"/>
  <c r="F928" i="13"/>
  <c r="F927" i="13"/>
  <c r="F926" i="13"/>
  <c r="F925" i="13"/>
  <c r="F924" i="13"/>
  <c r="F923" i="13"/>
  <c r="F922" i="13"/>
  <c r="F921" i="13"/>
  <c r="F920" i="13"/>
  <c r="F919" i="13"/>
  <c r="F918" i="13"/>
  <c r="F917" i="13"/>
  <c r="F916" i="13"/>
  <c r="F915" i="13"/>
  <c r="F914" i="13"/>
  <c r="F913" i="13"/>
  <c r="F912" i="13"/>
  <c r="F911" i="13"/>
  <c r="F910" i="13"/>
  <c r="F909" i="13"/>
  <c r="F908" i="13"/>
  <c r="F907" i="13"/>
  <c r="F906" i="13"/>
  <c r="F905" i="13"/>
  <c r="F904" i="13"/>
  <c r="F903" i="13"/>
  <c r="F902" i="13"/>
  <c r="F901" i="13"/>
  <c r="F900" i="13"/>
  <c r="F899" i="13"/>
  <c r="F898" i="13"/>
  <c r="F897" i="13"/>
  <c r="F896" i="13"/>
  <c r="F895" i="13"/>
  <c r="F894" i="13"/>
  <c r="F893" i="13"/>
  <c r="F892" i="13"/>
  <c r="F891" i="13"/>
  <c r="F890" i="13"/>
  <c r="F889" i="13"/>
  <c r="F888" i="13"/>
  <c r="F887" i="13"/>
  <c r="F886" i="13"/>
  <c r="F885" i="13"/>
  <c r="F884" i="13"/>
  <c r="F883" i="13"/>
  <c r="F882" i="13"/>
  <c r="F881" i="13"/>
  <c r="F880" i="13"/>
  <c r="F879" i="13"/>
  <c r="F878" i="13"/>
  <c r="F877" i="13"/>
  <c r="F876" i="13"/>
  <c r="F875" i="13"/>
  <c r="F874" i="13"/>
  <c r="F873" i="13"/>
  <c r="F872" i="13"/>
  <c r="F871" i="13"/>
  <c r="F870" i="13"/>
  <c r="F869" i="13"/>
  <c r="F868" i="13"/>
  <c r="F867" i="13"/>
  <c r="F866" i="13"/>
  <c r="F865" i="13"/>
  <c r="F864" i="13"/>
  <c r="F863" i="13"/>
  <c r="F862" i="13"/>
  <c r="F861" i="13"/>
  <c r="F860" i="13"/>
  <c r="F859" i="13"/>
  <c r="F858" i="13"/>
  <c r="F857" i="13"/>
  <c r="F856" i="13"/>
  <c r="F855" i="13"/>
  <c r="F854" i="13"/>
  <c r="F853" i="13"/>
  <c r="F852" i="13"/>
  <c r="F851" i="13"/>
  <c r="F850" i="13"/>
  <c r="F849" i="13"/>
  <c r="F848" i="13"/>
  <c r="F847" i="13"/>
  <c r="F846" i="13"/>
  <c r="F845" i="13"/>
  <c r="F844" i="13"/>
  <c r="F843" i="13"/>
  <c r="F842" i="13"/>
  <c r="F841" i="13"/>
  <c r="F840" i="13"/>
  <c r="F839" i="13"/>
  <c r="F838" i="13"/>
  <c r="F837" i="13"/>
  <c r="F836" i="13"/>
  <c r="F835" i="13"/>
  <c r="F834" i="13"/>
  <c r="F833" i="13"/>
  <c r="F832" i="13"/>
  <c r="F831" i="13"/>
  <c r="F830" i="13"/>
  <c r="F829" i="13"/>
  <c r="F828" i="13"/>
  <c r="F827" i="13"/>
  <c r="F826" i="13"/>
  <c r="F825" i="13"/>
  <c r="F824" i="13"/>
  <c r="F823" i="13"/>
  <c r="F822" i="13"/>
  <c r="F821" i="13"/>
  <c r="F820" i="13"/>
  <c r="F819" i="13"/>
  <c r="F818" i="13"/>
  <c r="F817" i="13"/>
  <c r="F816" i="13"/>
  <c r="F815" i="13"/>
  <c r="F814" i="13"/>
  <c r="F813" i="13"/>
  <c r="F812" i="13"/>
  <c r="F811" i="13"/>
  <c r="F810" i="13"/>
  <c r="F809" i="13"/>
  <c r="F808" i="13"/>
  <c r="F807" i="13"/>
  <c r="F806" i="13"/>
  <c r="F805" i="13"/>
  <c r="F804" i="13"/>
  <c r="F803" i="13"/>
  <c r="F802" i="13"/>
  <c r="F801" i="13"/>
  <c r="F800" i="13"/>
  <c r="F799" i="13"/>
  <c r="F798" i="13"/>
  <c r="F797" i="13"/>
  <c r="F796" i="13"/>
  <c r="F795" i="13"/>
  <c r="F794" i="13"/>
  <c r="F793" i="13"/>
  <c r="F792" i="13"/>
  <c r="F791" i="13"/>
  <c r="F790" i="13"/>
  <c r="F789" i="13"/>
  <c r="F788" i="13"/>
  <c r="F787" i="13"/>
  <c r="F786" i="13"/>
  <c r="F785" i="13"/>
  <c r="F784" i="13"/>
  <c r="F783" i="13"/>
  <c r="F782" i="13"/>
  <c r="F781" i="13"/>
  <c r="F780" i="13"/>
  <c r="F779" i="13"/>
  <c r="F778" i="13"/>
  <c r="F777" i="13"/>
  <c r="F776" i="13"/>
  <c r="F775" i="13"/>
  <c r="F774" i="13"/>
  <c r="F773" i="13"/>
  <c r="F772" i="13"/>
  <c r="F771" i="13"/>
  <c r="F770" i="13"/>
  <c r="F769" i="13"/>
  <c r="F768" i="13"/>
  <c r="F767" i="13"/>
  <c r="F766" i="13"/>
  <c r="F765" i="13"/>
  <c r="F764" i="13"/>
  <c r="F763" i="13"/>
  <c r="F762" i="13"/>
  <c r="F761" i="13"/>
  <c r="F760" i="13"/>
  <c r="F759" i="13"/>
  <c r="F758" i="13"/>
  <c r="F757" i="13"/>
  <c r="F756" i="13"/>
  <c r="F755" i="13"/>
  <c r="F754" i="13"/>
  <c r="F753" i="13"/>
  <c r="F752" i="13"/>
  <c r="F751" i="13"/>
  <c r="F750" i="13"/>
  <c r="F749" i="13"/>
  <c r="F748" i="13"/>
  <c r="F747" i="13"/>
  <c r="F746" i="13"/>
  <c r="F745" i="13"/>
  <c r="F744" i="13"/>
  <c r="F743" i="13"/>
  <c r="F742" i="13"/>
  <c r="F741" i="13"/>
  <c r="F740" i="13"/>
  <c r="F739" i="13"/>
  <c r="F738" i="13"/>
  <c r="F737" i="13"/>
  <c r="F736" i="13"/>
  <c r="F735" i="13"/>
  <c r="F734" i="13"/>
  <c r="F733" i="13"/>
  <c r="F732" i="13"/>
  <c r="F731" i="13"/>
  <c r="F730" i="13"/>
  <c r="F729" i="13"/>
  <c r="F728" i="13"/>
  <c r="F727" i="13"/>
  <c r="F726" i="13"/>
  <c r="F725" i="13"/>
  <c r="F724" i="13"/>
  <c r="F723" i="13"/>
  <c r="F722" i="13"/>
  <c r="F721" i="13"/>
  <c r="F720" i="13"/>
  <c r="F719" i="13"/>
  <c r="F718" i="13"/>
  <c r="F717" i="13"/>
  <c r="F716" i="13"/>
  <c r="F715" i="13"/>
  <c r="F714" i="13"/>
  <c r="F713" i="13"/>
  <c r="F712" i="13"/>
  <c r="F711" i="13"/>
  <c r="F710" i="13"/>
  <c r="F709" i="13"/>
  <c r="F708" i="13"/>
  <c r="F707" i="13"/>
  <c r="F706" i="13"/>
  <c r="F705" i="13"/>
  <c r="F704" i="13"/>
  <c r="F703" i="13"/>
  <c r="F702" i="13"/>
  <c r="F701" i="13"/>
  <c r="F700" i="13"/>
  <c r="F699" i="13"/>
  <c r="F698" i="13"/>
  <c r="F697" i="13"/>
  <c r="F696" i="13"/>
  <c r="F695" i="13"/>
  <c r="F694" i="13"/>
  <c r="F693" i="13"/>
  <c r="F692" i="13"/>
  <c r="F691" i="13"/>
  <c r="F690" i="13"/>
  <c r="F689" i="13"/>
  <c r="F688" i="13"/>
  <c r="F687" i="13"/>
  <c r="F686" i="13"/>
  <c r="F685" i="13"/>
  <c r="F684" i="13"/>
  <c r="F683" i="13"/>
  <c r="F682" i="13"/>
  <c r="F681" i="13"/>
  <c r="F680" i="13"/>
  <c r="F679" i="13"/>
  <c r="F678" i="13"/>
  <c r="F677" i="13"/>
  <c r="F676" i="13"/>
  <c r="F675" i="13"/>
  <c r="F674" i="13"/>
  <c r="F673" i="13"/>
  <c r="F672" i="13"/>
  <c r="F671" i="13"/>
  <c r="F670" i="13"/>
  <c r="F669" i="13"/>
  <c r="F668" i="13"/>
  <c r="F667" i="13"/>
  <c r="F666" i="13"/>
  <c r="F665" i="13"/>
  <c r="F664" i="13"/>
  <c r="F663" i="13"/>
  <c r="F662" i="13"/>
  <c r="F661" i="13"/>
  <c r="F660" i="13"/>
  <c r="F659" i="13"/>
  <c r="F658" i="13"/>
  <c r="F657" i="13"/>
  <c r="F656" i="13"/>
  <c r="F655" i="13"/>
  <c r="F654" i="13"/>
  <c r="F653" i="13"/>
  <c r="F652" i="13"/>
  <c r="F651" i="13"/>
  <c r="F650" i="13"/>
  <c r="F649" i="13"/>
  <c r="F648" i="13"/>
  <c r="F647" i="13"/>
  <c r="F646" i="13"/>
  <c r="F645" i="13"/>
  <c r="F644" i="13"/>
  <c r="F643" i="13"/>
  <c r="F642" i="13"/>
  <c r="F641" i="13"/>
  <c r="F640" i="13"/>
  <c r="F639" i="13"/>
  <c r="F638" i="13"/>
  <c r="F637" i="13"/>
  <c r="F636" i="13"/>
  <c r="F635" i="13"/>
  <c r="F634" i="13"/>
  <c r="F633" i="13"/>
  <c r="F632" i="13"/>
  <c r="F631" i="13"/>
  <c r="F630" i="13"/>
  <c r="F629" i="13"/>
  <c r="F628" i="13"/>
  <c r="F627" i="13"/>
  <c r="F626" i="13"/>
  <c r="F625" i="13"/>
  <c r="F624" i="13"/>
  <c r="F623" i="13"/>
  <c r="F622" i="13"/>
  <c r="F621" i="13"/>
  <c r="F620" i="13"/>
  <c r="F619" i="13"/>
  <c r="F618" i="13"/>
  <c r="F617" i="13"/>
  <c r="F616" i="13"/>
  <c r="F615" i="13"/>
  <c r="F614" i="13"/>
  <c r="F613" i="13"/>
  <c r="F612" i="13"/>
  <c r="F611" i="13"/>
  <c r="F610" i="13"/>
  <c r="F609" i="13"/>
  <c r="F608" i="13"/>
  <c r="F607" i="13"/>
  <c r="F606" i="13"/>
  <c r="F605" i="13"/>
  <c r="F604" i="13"/>
  <c r="F603" i="13"/>
  <c r="F602" i="13"/>
  <c r="F601" i="13"/>
  <c r="F600" i="13"/>
  <c r="F599" i="13"/>
  <c r="F598" i="13"/>
  <c r="F597" i="13"/>
  <c r="F596" i="13"/>
  <c r="F595" i="13"/>
  <c r="F594" i="13"/>
  <c r="F593" i="13"/>
  <c r="F592" i="13"/>
  <c r="F591" i="13"/>
  <c r="F590" i="13"/>
  <c r="F589" i="13"/>
  <c r="F588" i="13"/>
  <c r="F587" i="13"/>
  <c r="F586" i="13"/>
  <c r="F585" i="13"/>
  <c r="F584" i="13"/>
  <c r="F583" i="13"/>
  <c r="F582" i="13"/>
  <c r="F581" i="13"/>
  <c r="F580" i="13"/>
  <c r="F579" i="13"/>
  <c r="F578" i="13"/>
  <c r="F577" i="13"/>
  <c r="F576" i="13"/>
  <c r="F575" i="13"/>
  <c r="F574" i="13"/>
  <c r="F573" i="13"/>
  <c r="F572" i="13"/>
  <c r="F571" i="13"/>
  <c r="F570" i="13"/>
  <c r="F569" i="13"/>
  <c r="F568" i="13"/>
  <c r="F567" i="13"/>
  <c r="F566" i="13"/>
  <c r="F565" i="13"/>
  <c r="F564" i="13"/>
  <c r="F563" i="13"/>
  <c r="F562" i="13"/>
  <c r="F561" i="13"/>
  <c r="F560" i="13"/>
  <c r="F559" i="13"/>
  <c r="F558" i="13"/>
  <c r="F557" i="13"/>
  <c r="F556" i="13"/>
  <c r="F555" i="13"/>
  <c r="F554" i="13"/>
  <c r="F553" i="13"/>
  <c r="F552" i="13"/>
  <c r="F551" i="13"/>
  <c r="F550" i="13"/>
  <c r="F549" i="13"/>
  <c r="F548" i="13"/>
  <c r="F547" i="13"/>
  <c r="F546" i="13"/>
  <c r="F545" i="13"/>
  <c r="F544" i="13"/>
  <c r="F543" i="13"/>
  <c r="F542" i="13"/>
  <c r="F541" i="13"/>
  <c r="F540" i="13"/>
  <c r="F539" i="13"/>
  <c r="F538" i="13"/>
  <c r="F537" i="13"/>
  <c r="F536" i="13"/>
  <c r="F535" i="13"/>
  <c r="F534" i="13"/>
  <c r="F533" i="13"/>
  <c r="F532" i="13"/>
  <c r="F531" i="13"/>
  <c r="F530" i="13"/>
  <c r="F529" i="13"/>
  <c r="F528" i="13"/>
  <c r="F527" i="13"/>
  <c r="F526" i="13"/>
  <c r="F525" i="13"/>
  <c r="F524" i="13"/>
  <c r="F523" i="13"/>
  <c r="F522" i="13"/>
  <c r="F521" i="13"/>
  <c r="F520" i="13"/>
  <c r="F519" i="13"/>
  <c r="F518" i="13"/>
  <c r="F517" i="13"/>
  <c r="F516" i="13"/>
  <c r="F515" i="13"/>
  <c r="F514" i="13"/>
  <c r="F513" i="13"/>
  <c r="F512" i="13"/>
  <c r="F511" i="13"/>
  <c r="F510" i="13"/>
  <c r="F509" i="13"/>
  <c r="F508" i="13"/>
  <c r="F507" i="13"/>
  <c r="F506" i="13"/>
  <c r="F505" i="13"/>
  <c r="F504" i="13"/>
  <c r="F503" i="13"/>
  <c r="F502" i="13"/>
  <c r="F501" i="13"/>
  <c r="F500" i="13"/>
  <c r="F499" i="13"/>
  <c r="F498" i="13"/>
  <c r="F497" i="13"/>
  <c r="F496" i="13"/>
  <c r="F495" i="13"/>
  <c r="F494" i="13"/>
  <c r="F493" i="13"/>
  <c r="F492" i="13"/>
  <c r="F491" i="13"/>
  <c r="F490" i="13"/>
  <c r="F489" i="13"/>
  <c r="F488" i="13"/>
  <c r="F487" i="13"/>
  <c r="F486" i="13"/>
  <c r="F485" i="13"/>
  <c r="F484" i="13"/>
  <c r="F483" i="13"/>
  <c r="F482" i="13"/>
  <c r="F481" i="13"/>
  <c r="F480" i="13"/>
  <c r="F479" i="13"/>
  <c r="F478" i="13"/>
  <c r="F477" i="13"/>
  <c r="F476" i="13"/>
  <c r="F475" i="13"/>
  <c r="F474" i="13"/>
  <c r="F473" i="13"/>
  <c r="F472" i="13"/>
  <c r="F471" i="13"/>
  <c r="F470" i="13"/>
  <c r="F469" i="13"/>
  <c r="F468" i="13"/>
  <c r="F467" i="13"/>
  <c r="F466" i="13"/>
  <c r="F465" i="13"/>
  <c r="F464" i="13"/>
  <c r="F463" i="13"/>
  <c r="F462" i="13"/>
  <c r="F461" i="13"/>
  <c r="F460" i="13"/>
  <c r="F459" i="13"/>
  <c r="F458" i="13"/>
  <c r="F457" i="13"/>
  <c r="F456" i="13"/>
  <c r="F455" i="13"/>
  <c r="F454" i="13"/>
  <c r="F453" i="13"/>
  <c r="F452" i="13"/>
  <c r="F451" i="13"/>
  <c r="F450" i="13"/>
  <c r="F449" i="13"/>
  <c r="F448" i="13"/>
  <c r="F447" i="13"/>
  <c r="F446" i="13"/>
  <c r="F445" i="13"/>
  <c r="F444" i="13"/>
  <c r="F443" i="13"/>
  <c r="F442" i="13"/>
  <c r="F441" i="13"/>
  <c r="F440" i="13"/>
  <c r="F439" i="13"/>
  <c r="F438" i="13"/>
  <c r="F437" i="13"/>
  <c r="F436" i="13"/>
  <c r="F435" i="13"/>
  <c r="F434" i="13"/>
  <c r="F433" i="13"/>
  <c r="F432" i="13"/>
  <c r="F431" i="13"/>
  <c r="F430" i="13"/>
  <c r="F429" i="13"/>
  <c r="F428" i="13"/>
  <c r="F427" i="13"/>
  <c r="F426" i="13"/>
  <c r="F425" i="13"/>
  <c r="F424" i="13"/>
  <c r="F423" i="13"/>
  <c r="F422" i="13"/>
  <c r="F421" i="13"/>
  <c r="F420" i="13"/>
  <c r="F419" i="13"/>
  <c r="F418" i="13"/>
  <c r="F417" i="13"/>
  <c r="F416" i="13"/>
  <c r="F415" i="13"/>
  <c r="F414" i="13"/>
  <c r="F413" i="13"/>
  <c r="F412" i="13"/>
  <c r="F411" i="13"/>
  <c r="F410" i="13"/>
  <c r="F409" i="13"/>
  <c r="F408" i="13"/>
  <c r="F407" i="13"/>
  <c r="F406" i="13"/>
  <c r="F405" i="13"/>
  <c r="F404" i="13"/>
  <c r="F403" i="13"/>
  <c r="F402" i="13"/>
  <c r="F401" i="13"/>
  <c r="F400" i="13"/>
  <c r="F399" i="13"/>
  <c r="F398" i="13"/>
  <c r="F397" i="13"/>
  <c r="F396" i="13"/>
  <c r="F395" i="13"/>
  <c r="F394" i="13"/>
  <c r="F393" i="13"/>
  <c r="F392" i="13"/>
  <c r="F391" i="13"/>
  <c r="F390" i="13"/>
  <c r="F389" i="13"/>
  <c r="F388" i="13"/>
  <c r="F387" i="13"/>
  <c r="F386" i="13"/>
  <c r="F385" i="13"/>
  <c r="F384" i="13"/>
  <c r="F383" i="13"/>
  <c r="F382" i="13"/>
  <c r="F381" i="13"/>
  <c r="F380" i="13"/>
  <c r="F379" i="13"/>
  <c r="F378" i="13"/>
  <c r="F377" i="13"/>
  <c r="F376" i="13"/>
  <c r="F375" i="13"/>
  <c r="F374" i="13"/>
  <c r="F373" i="13"/>
  <c r="F372" i="13"/>
  <c r="F371" i="13"/>
  <c r="F370" i="13"/>
  <c r="F369" i="13"/>
  <c r="F368" i="13"/>
  <c r="F367" i="13"/>
  <c r="F366" i="13"/>
  <c r="F365" i="13"/>
  <c r="F364" i="13"/>
  <c r="F363" i="13"/>
  <c r="F362" i="13"/>
  <c r="F361" i="13"/>
  <c r="F360" i="13"/>
  <c r="F359" i="13"/>
  <c r="F358" i="13"/>
  <c r="F357" i="13"/>
  <c r="F356" i="13"/>
  <c r="F355" i="13"/>
  <c r="F354" i="13"/>
  <c r="F353" i="13"/>
  <c r="F352" i="13"/>
  <c r="F351" i="13"/>
  <c r="F350" i="13"/>
  <c r="F349" i="13"/>
  <c r="F348" i="13"/>
  <c r="F347" i="13"/>
  <c r="F346" i="13"/>
  <c r="F345" i="13"/>
  <c r="F344" i="13"/>
  <c r="F343" i="13"/>
  <c r="F342" i="13"/>
  <c r="F341" i="13"/>
  <c r="F340" i="13"/>
  <c r="F339" i="13"/>
  <c r="F338" i="13"/>
  <c r="F337" i="13"/>
  <c r="F336" i="13"/>
  <c r="F335" i="13"/>
  <c r="F334" i="13"/>
  <c r="F333" i="13"/>
  <c r="F332" i="13"/>
  <c r="F331" i="13"/>
  <c r="F330" i="13"/>
  <c r="F329" i="13"/>
  <c r="F328" i="13"/>
  <c r="F327" i="13"/>
  <c r="F326" i="13"/>
  <c r="F325" i="13"/>
  <c r="F324" i="13"/>
  <c r="F323" i="13"/>
  <c r="F322" i="13"/>
  <c r="F321" i="13"/>
  <c r="F320" i="13"/>
  <c r="F319" i="13"/>
  <c r="F318" i="13"/>
  <c r="F317" i="13"/>
  <c r="F316" i="13"/>
  <c r="F315" i="13"/>
  <c r="F314" i="13"/>
  <c r="F313" i="13"/>
  <c r="F312" i="13"/>
  <c r="F311" i="13"/>
  <c r="F310" i="13"/>
  <c r="F309" i="13"/>
  <c r="F308" i="13"/>
  <c r="F307" i="13"/>
  <c r="F306" i="13"/>
  <c r="F305" i="13"/>
  <c r="F304" i="13"/>
  <c r="F303" i="13"/>
  <c r="F302" i="13"/>
  <c r="F301" i="13"/>
  <c r="F300" i="13"/>
  <c r="F299" i="13"/>
  <c r="F298" i="13"/>
  <c r="F297" i="13"/>
  <c r="F296" i="13"/>
  <c r="F295" i="13"/>
  <c r="F294" i="13"/>
  <c r="F293" i="13"/>
  <c r="F292" i="13"/>
  <c r="F291" i="13"/>
  <c r="F290" i="13"/>
  <c r="F289" i="13"/>
  <c r="F288" i="13"/>
  <c r="F287" i="13"/>
  <c r="F286" i="13"/>
  <c r="F285" i="13"/>
  <c r="F284" i="13"/>
  <c r="F283" i="13"/>
  <c r="F282" i="13"/>
  <c r="F281" i="13"/>
  <c r="F280" i="13"/>
  <c r="F279" i="13"/>
  <c r="F278" i="13"/>
  <c r="F277" i="13"/>
  <c r="F276" i="13"/>
  <c r="F275" i="13"/>
  <c r="F274" i="13"/>
  <c r="C274" i="13"/>
  <c r="B274" i="13"/>
  <c r="F273" i="13"/>
  <c r="C273" i="13"/>
  <c r="B273" i="13"/>
  <c r="F272" i="13"/>
  <c r="C272" i="13"/>
  <c r="B272" i="13"/>
  <c r="F271" i="13"/>
  <c r="C271" i="13"/>
  <c r="B271" i="13"/>
  <c r="F270" i="13"/>
  <c r="C270" i="13"/>
  <c r="B270" i="13"/>
  <c r="F269" i="13"/>
  <c r="C269" i="13"/>
  <c r="B269" i="13"/>
  <c r="F268" i="13"/>
  <c r="C268" i="13"/>
  <c r="B268" i="13"/>
  <c r="F267" i="13"/>
  <c r="C267" i="13"/>
  <c r="B267" i="13"/>
  <c r="F266" i="13"/>
  <c r="C266" i="13"/>
  <c r="B266" i="13"/>
  <c r="F265" i="13"/>
  <c r="C265" i="13"/>
  <c r="B265" i="13"/>
  <c r="F264" i="13"/>
  <c r="C264" i="13"/>
  <c r="B264" i="13"/>
  <c r="F263" i="13"/>
  <c r="C263" i="13"/>
  <c r="B263" i="13"/>
  <c r="F262" i="13"/>
  <c r="C262" i="13"/>
  <c r="B262" i="13"/>
  <c r="F261" i="13"/>
  <c r="C261" i="13"/>
  <c r="B261" i="13"/>
  <c r="F260" i="13"/>
  <c r="C260" i="13"/>
  <c r="B260" i="13"/>
  <c r="F259" i="13"/>
  <c r="C259" i="13"/>
  <c r="B259" i="13"/>
  <c r="F258" i="13"/>
  <c r="C258" i="13"/>
  <c r="B258" i="13"/>
  <c r="F257" i="13"/>
  <c r="C257" i="13"/>
  <c r="B257" i="13"/>
  <c r="F256" i="13"/>
  <c r="C256" i="13"/>
  <c r="B256" i="13"/>
  <c r="F255" i="13"/>
  <c r="C255" i="13"/>
  <c r="B255" i="13"/>
  <c r="F254" i="13"/>
  <c r="C254" i="13"/>
  <c r="B254" i="13"/>
  <c r="F253" i="13"/>
  <c r="C253" i="13"/>
  <c r="B253" i="13"/>
  <c r="F252" i="13"/>
  <c r="C252" i="13"/>
  <c r="B252" i="13"/>
  <c r="F251" i="13"/>
  <c r="C251" i="13"/>
  <c r="B251" i="13"/>
  <c r="F250" i="13"/>
  <c r="C250" i="13"/>
  <c r="B250" i="13"/>
  <c r="F249" i="13"/>
  <c r="C249" i="13"/>
  <c r="B249" i="13"/>
  <c r="F248" i="13"/>
  <c r="C248" i="13"/>
  <c r="B248" i="13"/>
  <c r="F247" i="13"/>
  <c r="C247" i="13"/>
  <c r="B247" i="13"/>
  <c r="F246" i="13"/>
  <c r="C246" i="13"/>
  <c r="B246" i="13"/>
  <c r="F245" i="13"/>
  <c r="C245" i="13"/>
  <c r="B245" i="13"/>
  <c r="F244" i="13"/>
  <c r="C244" i="13"/>
  <c r="B244" i="13"/>
  <c r="F243" i="13"/>
  <c r="C243" i="13"/>
  <c r="B243" i="13"/>
  <c r="F242" i="13"/>
  <c r="C242" i="13"/>
  <c r="B242" i="13"/>
  <c r="F241" i="13"/>
  <c r="C241" i="13"/>
  <c r="B241" i="13"/>
  <c r="F240" i="13"/>
  <c r="C240" i="13"/>
  <c r="B240" i="13"/>
  <c r="F239" i="13"/>
  <c r="C239" i="13"/>
  <c r="B239" i="13"/>
  <c r="F238" i="13"/>
  <c r="C238" i="13"/>
  <c r="B238" i="13"/>
  <c r="F237" i="13"/>
  <c r="C237" i="13"/>
  <c r="B237" i="13"/>
  <c r="F236" i="13"/>
  <c r="C236" i="13"/>
  <c r="B236" i="13"/>
  <c r="F235" i="13"/>
  <c r="C235" i="13"/>
  <c r="B235" i="13"/>
  <c r="F234" i="13"/>
  <c r="C234" i="13"/>
  <c r="B234" i="13"/>
  <c r="F233" i="13"/>
  <c r="C233" i="13"/>
  <c r="B233" i="13"/>
  <c r="F232" i="13"/>
  <c r="C232" i="13"/>
  <c r="B232" i="13"/>
  <c r="F231" i="13"/>
  <c r="C231" i="13"/>
  <c r="B231" i="13"/>
  <c r="F230" i="13"/>
  <c r="C230" i="13"/>
  <c r="B230" i="13"/>
  <c r="I229" i="13"/>
  <c r="F229" i="13"/>
  <c r="C229" i="13"/>
  <c r="B229" i="13"/>
  <c r="I228" i="13"/>
  <c r="F228" i="13"/>
  <c r="C228" i="13"/>
  <c r="B228" i="13"/>
  <c r="I227" i="13"/>
  <c r="F227" i="13"/>
  <c r="C227" i="13"/>
  <c r="B227" i="13"/>
  <c r="I226" i="13"/>
  <c r="F226" i="13"/>
  <c r="C226" i="13"/>
  <c r="B226" i="13"/>
  <c r="I225" i="13"/>
  <c r="F225" i="13"/>
  <c r="C225" i="13"/>
  <c r="B225" i="13"/>
  <c r="I224" i="13"/>
  <c r="F224" i="13"/>
  <c r="C224" i="13"/>
  <c r="B224" i="13"/>
  <c r="I223" i="13"/>
  <c r="F223" i="13"/>
  <c r="C223" i="13"/>
  <c r="B223" i="13"/>
  <c r="I222" i="13"/>
  <c r="F222" i="13"/>
  <c r="C222" i="13"/>
  <c r="B222" i="13"/>
  <c r="I221" i="13"/>
  <c r="F221" i="13"/>
  <c r="C221" i="13"/>
  <c r="B221" i="13"/>
  <c r="I220" i="13"/>
  <c r="F220" i="13"/>
  <c r="C220" i="13"/>
  <c r="B220" i="13"/>
  <c r="I219" i="13"/>
  <c r="F219" i="13"/>
  <c r="C219" i="13"/>
  <c r="B219" i="13"/>
  <c r="I218" i="13"/>
  <c r="F218" i="13"/>
  <c r="C218" i="13"/>
  <c r="B218" i="13"/>
  <c r="I217" i="13"/>
  <c r="F217" i="13"/>
  <c r="C217" i="13"/>
  <c r="B217" i="13"/>
  <c r="I216" i="13"/>
  <c r="F216" i="13"/>
  <c r="C216" i="13"/>
  <c r="B216" i="13"/>
  <c r="I215" i="13"/>
  <c r="F215" i="13"/>
  <c r="C215" i="13"/>
  <c r="B215" i="13"/>
  <c r="I214" i="13"/>
  <c r="H214" i="13"/>
  <c r="F214" i="13"/>
  <c r="C214" i="13"/>
  <c r="B214" i="13"/>
  <c r="I213" i="13"/>
  <c r="H213" i="13"/>
  <c r="F213" i="13"/>
  <c r="C213" i="13"/>
  <c r="B213" i="13"/>
  <c r="I212" i="13"/>
  <c r="H212" i="13"/>
  <c r="F212" i="13"/>
  <c r="C212" i="13"/>
  <c r="B212" i="13"/>
  <c r="I211" i="13"/>
  <c r="H211" i="13"/>
  <c r="F211" i="13"/>
  <c r="C211" i="13"/>
  <c r="B211" i="13"/>
  <c r="I210" i="13"/>
  <c r="H210" i="13"/>
  <c r="F210" i="13"/>
  <c r="C210" i="13"/>
  <c r="B210" i="13"/>
  <c r="I209" i="13"/>
  <c r="H209" i="13"/>
  <c r="F209" i="13"/>
  <c r="C209" i="13"/>
  <c r="B209" i="13"/>
  <c r="I208" i="13"/>
  <c r="H208" i="13"/>
  <c r="F208" i="13"/>
  <c r="C208" i="13"/>
  <c r="B208" i="13"/>
  <c r="I207" i="13"/>
  <c r="H207" i="13"/>
  <c r="F207" i="13"/>
  <c r="C207" i="13"/>
  <c r="B207" i="13"/>
  <c r="I206" i="13"/>
  <c r="H206" i="13"/>
  <c r="F206" i="13"/>
  <c r="C206" i="13"/>
  <c r="B206" i="13"/>
  <c r="I205" i="13"/>
  <c r="H205" i="13"/>
  <c r="F205" i="13"/>
  <c r="C205" i="13"/>
  <c r="B205" i="13"/>
  <c r="I204" i="13"/>
  <c r="H204" i="13"/>
  <c r="F204" i="13"/>
  <c r="C204" i="13"/>
  <c r="B204" i="13"/>
  <c r="I203" i="13"/>
  <c r="H203" i="13"/>
  <c r="F203" i="13"/>
  <c r="C203" i="13"/>
  <c r="B203" i="13"/>
  <c r="I202" i="13"/>
  <c r="H202" i="13"/>
  <c r="F202" i="13"/>
  <c r="C202" i="13"/>
  <c r="B202" i="13"/>
  <c r="I201" i="13"/>
  <c r="H201" i="13"/>
  <c r="F201" i="13"/>
  <c r="C201" i="13"/>
  <c r="B201" i="13"/>
  <c r="I200" i="13"/>
  <c r="H200" i="13"/>
  <c r="F200" i="13"/>
  <c r="C200" i="13"/>
  <c r="B200" i="13"/>
  <c r="I199" i="13"/>
  <c r="H199" i="13"/>
  <c r="F199" i="13"/>
  <c r="C199" i="13"/>
  <c r="B199" i="13"/>
  <c r="I198" i="13"/>
  <c r="H198" i="13"/>
  <c r="F198" i="13"/>
  <c r="C198" i="13"/>
  <c r="B198" i="13"/>
  <c r="I197" i="13"/>
  <c r="H197" i="13"/>
  <c r="F197" i="13"/>
  <c r="C197" i="13"/>
  <c r="B197" i="13"/>
  <c r="I196" i="13"/>
  <c r="H196" i="13"/>
  <c r="F196" i="13"/>
  <c r="C196" i="13"/>
  <c r="B196" i="13"/>
  <c r="I195" i="13"/>
  <c r="H195" i="13"/>
  <c r="F195" i="13"/>
  <c r="C195" i="13"/>
  <c r="B195" i="13"/>
  <c r="I194" i="13"/>
  <c r="H194" i="13"/>
  <c r="F194" i="13"/>
  <c r="C194" i="13"/>
  <c r="B194" i="13"/>
  <c r="I193" i="13"/>
  <c r="H193" i="13"/>
  <c r="F193" i="13"/>
  <c r="C193" i="13"/>
  <c r="B193" i="13"/>
  <c r="I192" i="13"/>
  <c r="H192" i="13"/>
  <c r="F192" i="13"/>
  <c r="C192" i="13"/>
  <c r="B192" i="13"/>
  <c r="I191" i="13"/>
  <c r="H191" i="13"/>
  <c r="F191" i="13"/>
  <c r="C191" i="13"/>
  <c r="B191" i="13"/>
  <c r="I190" i="13"/>
  <c r="H190" i="13"/>
  <c r="F190" i="13"/>
  <c r="C190" i="13"/>
  <c r="B190" i="13"/>
  <c r="I189" i="13"/>
  <c r="H189" i="13"/>
  <c r="F189" i="13"/>
  <c r="C189" i="13"/>
  <c r="B189" i="13"/>
  <c r="I188" i="13"/>
  <c r="H188" i="13"/>
  <c r="F188" i="13"/>
  <c r="C188" i="13"/>
  <c r="B188" i="13"/>
  <c r="I187" i="13"/>
  <c r="H187" i="13"/>
  <c r="F187" i="13"/>
  <c r="C187" i="13"/>
  <c r="B187" i="13"/>
  <c r="I186" i="13"/>
  <c r="H186" i="13"/>
  <c r="F186" i="13"/>
  <c r="C186" i="13"/>
  <c r="B186" i="13"/>
  <c r="I185" i="13"/>
  <c r="H185" i="13"/>
  <c r="F185" i="13"/>
  <c r="C185" i="13"/>
  <c r="B185" i="13"/>
  <c r="F184" i="13"/>
  <c r="C184" i="13"/>
  <c r="B184" i="13"/>
  <c r="F183" i="13"/>
  <c r="C183" i="13"/>
  <c r="B183" i="13"/>
  <c r="F182" i="13"/>
  <c r="C182" i="13"/>
  <c r="B182" i="13"/>
  <c r="F181" i="13"/>
  <c r="C181" i="13"/>
  <c r="B181" i="13"/>
  <c r="F180" i="13"/>
  <c r="C180" i="13"/>
  <c r="B180" i="13"/>
  <c r="F179" i="13"/>
  <c r="C179" i="13"/>
  <c r="B179" i="13"/>
  <c r="F178" i="13"/>
  <c r="C178" i="13"/>
  <c r="B178" i="13"/>
  <c r="F177" i="13"/>
  <c r="C177" i="13"/>
  <c r="B177" i="13"/>
  <c r="F176" i="13"/>
  <c r="C176" i="13"/>
  <c r="B176" i="13"/>
  <c r="F175" i="13"/>
  <c r="C175" i="13"/>
  <c r="B175" i="13"/>
  <c r="F174" i="13"/>
  <c r="C174" i="13"/>
  <c r="B174" i="13"/>
  <c r="F173" i="13"/>
  <c r="C173" i="13"/>
  <c r="B173" i="13"/>
  <c r="F172" i="13"/>
  <c r="C172" i="13"/>
  <c r="B172" i="13"/>
  <c r="F171" i="13"/>
  <c r="C171" i="13"/>
  <c r="B171" i="13"/>
  <c r="F170" i="13"/>
  <c r="C170" i="13"/>
  <c r="B170" i="13"/>
  <c r="F169" i="13"/>
  <c r="C169" i="13"/>
  <c r="B169" i="13"/>
  <c r="F168" i="13"/>
  <c r="C168" i="13"/>
  <c r="B168" i="13"/>
  <c r="F167" i="13"/>
  <c r="C167" i="13"/>
  <c r="B167" i="13"/>
  <c r="F166" i="13"/>
  <c r="C166" i="13"/>
  <c r="B166" i="13"/>
  <c r="F165" i="13"/>
  <c r="C165" i="13"/>
  <c r="B165" i="13"/>
  <c r="F164" i="13"/>
  <c r="C164" i="13"/>
  <c r="B164" i="13"/>
  <c r="F163" i="13"/>
  <c r="C163" i="13"/>
  <c r="B163" i="13"/>
  <c r="F162" i="13"/>
  <c r="C162" i="13"/>
  <c r="B162" i="13"/>
  <c r="F161" i="13"/>
  <c r="C161" i="13"/>
  <c r="B161" i="13"/>
  <c r="F160" i="13"/>
  <c r="C160" i="13"/>
  <c r="B160" i="13"/>
  <c r="F159" i="13"/>
  <c r="C159" i="13"/>
  <c r="B159" i="13"/>
  <c r="F158" i="13"/>
  <c r="C158" i="13"/>
  <c r="B158" i="13"/>
  <c r="F157" i="13"/>
  <c r="C157" i="13"/>
  <c r="B157" i="13"/>
  <c r="F156" i="13"/>
  <c r="C156" i="13"/>
  <c r="B156" i="13"/>
  <c r="F155" i="13"/>
  <c r="C155" i="13"/>
  <c r="B155" i="13"/>
  <c r="F154" i="13"/>
  <c r="C154" i="13"/>
  <c r="B154" i="13"/>
  <c r="F153" i="13"/>
  <c r="C153" i="13"/>
  <c r="B153" i="13"/>
  <c r="F152" i="13"/>
  <c r="C152" i="13"/>
  <c r="B152" i="13"/>
  <c r="F151" i="13"/>
  <c r="C151" i="13"/>
  <c r="B151" i="13"/>
  <c r="F150" i="13"/>
  <c r="C150" i="13"/>
  <c r="B150" i="13"/>
  <c r="F149" i="13"/>
  <c r="C149" i="13"/>
  <c r="B149" i="13"/>
  <c r="F148" i="13"/>
  <c r="C148" i="13"/>
  <c r="B148" i="13"/>
  <c r="F147" i="13"/>
  <c r="C147" i="13"/>
  <c r="B147" i="13"/>
  <c r="F146" i="13"/>
  <c r="C146" i="13"/>
  <c r="B146" i="13"/>
  <c r="F145" i="13"/>
  <c r="C145" i="13"/>
  <c r="B145" i="13"/>
  <c r="F144" i="13"/>
  <c r="C144" i="13"/>
  <c r="B144" i="13"/>
  <c r="F143" i="13"/>
  <c r="C143" i="13"/>
  <c r="B143" i="13"/>
  <c r="F142" i="13"/>
  <c r="C142" i="13"/>
  <c r="B142" i="13"/>
  <c r="F141" i="13"/>
  <c r="C141" i="13"/>
  <c r="B141" i="13"/>
  <c r="F140" i="13"/>
  <c r="C140" i="13"/>
  <c r="B140" i="13"/>
  <c r="F139" i="13"/>
  <c r="C139" i="13"/>
  <c r="B139" i="13"/>
  <c r="F138" i="13"/>
  <c r="C138" i="13"/>
  <c r="B138" i="13"/>
  <c r="F137" i="13"/>
  <c r="C137" i="13"/>
  <c r="B137" i="13"/>
  <c r="F136" i="13"/>
  <c r="C136" i="13"/>
  <c r="B136" i="13"/>
  <c r="F135" i="13"/>
  <c r="C135" i="13"/>
  <c r="B135" i="13"/>
  <c r="F134" i="13"/>
  <c r="C134" i="13"/>
  <c r="B134" i="13"/>
  <c r="F133" i="13"/>
  <c r="C133" i="13"/>
  <c r="B133" i="13"/>
  <c r="F132" i="13"/>
  <c r="C132" i="13"/>
  <c r="B132" i="13"/>
  <c r="F131" i="13"/>
  <c r="C131" i="13"/>
  <c r="B131" i="13"/>
  <c r="F130" i="13"/>
  <c r="C130" i="13"/>
  <c r="B130" i="13"/>
  <c r="F129" i="13"/>
  <c r="C129" i="13"/>
  <c r="B129" i="13"/>
  <c r="F128" i="13"/>
  <c r="C128" i="13"/>
  <c r="B128" i="13"/>
  <c r="F127" i="13"/>
  <c r="C127" i="13"/>
  <c r="B127" i="13"/>
  <c r="F126" i="13"/>
  <c r="C126" i="13"/>
  <c r="B126" i="13"/>
  <c r="F125" i="13"/>
  <c r="C125" i="13"/>
  <c r="B125" i="13"/>
  <c r="I124" i="13"/>
  <c r="H124" i="13"/>
  <c r="F124" i="13"/>
  <c r="C124" i="13"/>
  <c r="B124" i="13"/>
  <c r="I123" i="13"/>
  <c r="H123" i="13"/>
  <c r="F123" i="13"/>
  <c r="C123" i="13"/>
  <c r="B123" i="13"/>
  <c r="I122" i="13"/>
  <c r="H122" i="13"/>
  <c r="F122" i="13"/>
  <c r="C122" i="13"/>
  <c r="B122" i="13"/>
  <c r="I121" i="13"/>
  <c r="H121" i="13"/>
  <c r="F121" i="13"/>
  <c r="C121" i="13"/>
  <c r="B121" i="13"/>
  <c r="I120" i="13"/>
  <c r="H120" i="13"/>
  <c r="F120" i="13"/>
  <c r="C120" i="13"/>
  <c r="B120" i="13"/>
  <c r="I119" i="13"/>
  <c r="H119" i="13"/>
  <c r="F119" i="13"/>
  <c r="C119" i="13"/>
  <c r="B119" i="13"/>
  <c r="I118" i="13"/>
  <c r="H118" i="13"/>
  <c r="F118" i="13"/>
  <c r="C118" i="13"/>
  <c r="B118" i="13"/>
  <c r="I117" i="13"/>
  <c r="H117" i="13"/>
  <c r="F117" i="13"/>
  <c r="C117" i="13"/>
  <c r="B117" i="13"/>
  <c r="I116" i="13"/>
  <c r="H116" i="13"/>
  <c r="F116" i="13"/>
  <c r="C116" i="13"/>
  <c r="B116" i="13"/>
  <c r="I115" i="13"/>
  <c r="H115" i="13"/>
  <c r="F115" i="13"/>
  <c r="C115" i="13"/>
  <c r="B115" i="13"/>
  <c r="I114" i="13"/>
  <c r="H114" i="13"/>
  <c r="F114" i="13"/>
  <c r="C114" i="13"/>
  <c r="B114" i="13"/>
  <c r="I113" i="13"/>
  <c r="H113" i="13"/>
  <c r="F113" i="13"/>
  <c r="C113" i="13"/>
  <c r="B113" i="13"/>
  <c r="I112" i="13"/>
  <c r="H112" i="13"/>
  <c r="F112" i="13"/>
  <c r="C112" i="13"/>
  <c r="B112" i="13"/>
  <c r="I111" i="13"/>
  <c r="H111" i="13"/>
  <c r="F111" i="13"/>
  <c r="C111" i="13"/>
  <c r="B111" i="13"/>
  <c r="I110" i="13"/>
  <c r="H110" i="13"/>
  <c r="F110" i="13"/>
  <c r="C110" i="13"/>
  <c r="B110" i="13"/>
  <c r="I109" i="13"/>
  <c r="H109" i="13"/>
  <c r="F109" i="13"/>
  <c r="C109" i="13"/>
  <c r="B109" i="13"/>
  <c r="I108" i="13"/>
  <c r="H108" i="13"/>
  <c r="F108" i="13"/>
  <c r="C108" i="13"/>
  <c r="B108" i="13"/>
  <c r="I107" i="13"/>
  <c r="H107" i="13"/>
  <c r="F107" i="13"/>
  <c r="C107" i="13"/>
  <c r="B107" i="13"/>
  <c r="I106" i="13"/>
  <c r="H106" i="13"/>
  <c r="F106" i="13"/>
  <c r="C106" i="13"/>
  <c r="B106" i="13"/>
  <c r="I105" i="13"/>
  <c r="H105" i="13"/>
  <c r="F105" i="13"/>
  <c r="C105" i="13"/>
  <c r="B105" i="13"/>
  <c r="I104" i="13"/>
  <c r="H104" i="13"/>
  <c r="F104" i="13"/>
  <c r="C104" i="13"/>
  <c r="B104" i="13"/>
  <c r="I103" i="13"/>
  <c r="H103" i="13"/>
  <c r="F103" i="13"/>
  <c r="C103" i="13"/>
  <c r="B103" i="13"/>
  <c r="I102" i="13"/>
  <c r="H102" i="13"/>
  <c r="F102" i="13"/>
  <c r="C102" i="13"/>
  <c r="B102" i="13"/>
  <c r="I101" i="13"/>
  <c r="H101" i="13"/>
  <c r="F101" i="13"/>
  <c r="C101" i="13"/>
  <c r="B101" i="13"/>
  <c r="I100" i="13"/>
  <c r="H100" i="13"/>
  <c r="F100" i="13"/>
  <c r="C100" i="13"/>
  <c r="B100" i="13"/>
  <c r="I99" i="13"/>
  <c r="H99" i="13"/>
  <c r="F99" i="13"/>
  <c r="C99" i="13"/>
  <c r="B99" i="13"/>
  <c r="I98" i="13"/>
  <c r="H98" i="13"/>
  <c r="F98" i="13"/>
  <c r="C98" i="13"/>
  <c r="B98" i="13"/>
  <c r="I97" i="13"/>
  <c r="H97" i="13"/>
  <c r="F97" i="13"/>
  <c r="C97" i="13"/>
  <c r="B97" i="13"/>
  <c r="I96" i="13"/>
  <c r="H96" i="13"/>
  <c r="F96" i="13"/>
  <c r="C96" i="13"/>
  <c r="B96" i="13"/>
  <c r="I95" i="13"/>
  <c r="H95" i="13"/>
  <c r="F95" i="13"/>
  <c r="C95" i="13"/>
  <c r="B95" i="13"/>
  <c r="F94" i="13"/>
  <c r="C94" i="13"/>
  <c r="B94" i="13"/>
  <c r="F93" i="13"/>
  <c r="C93" i="13"/>
  <c r="B93" i="13"/>
  <c r="F92" i="13"/>
  <c r="C92" i="13"/>
  <c r="B92" i="13"/>
  <c r="F91" i="13"/>
  <c r="C91" i="13"/>
  <c r="B91" i="13"/>
  <c r="F90" i="13"/>
  <c r="C90" i="13"/>
  <c r="B90" i="13"/>
  <c r="F89" i="13"/>
  <c r="C89" i="13"/>
  <c r="B89" i="13"/>
  <c r="F88" i="13"/>
  <c r="C88" i="13"/>
  <c r="B88" i="13"/>
  <c r="F87" i="13"/>
  <c r="C87" i="13"/>
  <c r="B87" i="13"/>
  <c r="F86" i="13"/>
  <c r="C86" i="13"/>
  <c r="B86" i="13"/>
  <c r="F85" i="13"/>
  <c r="C85" i="13"/>
  <c r="B85" i="13"/>
  <c r="F84" i="13"/>
  <c r="C84" i="13"/>
  <c r="B84" i="13"/>
  <c r="F83" i="13"/>
  <c r="C83" i="13"/>
  <c r="B83" i="13"/>
  <c r="F82" i="13"/>
  <c r="C82" i="13"/>
  <c r="B82" i="13"/>
  <c r="F81" i="13"/>
  <c r="C81" i="13"/>
  <c r="B81" i="13"/>
  <c r="F80" i="13"/>
  <c r="C80" i="13"/>
  <c r="B80" i="13"/>
  <c r="F79" i="13"/>
  <c r="C79" i="13"/>
  <c r="B79" i="13"/>
  <c r="F78" i="13"/>
  <c r="C78" i="13"/>
  <c r="B78" i="13"/>
  <c r="F77" i="13"/>
  <c r="C77" i="13"/>
  <c r="B77" i="13"/>
  <c r="F76" i="13"/>
  <c r="C76" i="13"/>
  <c r="B76" i="13"/>
  <c r="F75" i="13"/>
  <c r="C75" i="13"/>
  <c r="B75" i="13"/>
  <c r="F74" i="13"/>
  <c r="C74" i="13"/>
  <c r="B74" i="13"/>
  <c r="F73" i="13"/>
  <c r="C73" i="13"/>
  <c r="B73" i="13"/>
  <c r="F72" i="13"/>
  <c r="C72" i="13"/>
  <c r="B72" i="13"/>
  <c r="F71" i="13"/>
  <c r="C71" i="13"/>
  <c r="B71" i="13"/>
  <c r="F70" i="13"/>
  <c r="C70" i="13"/>
  <c r="B70" i="13"/>
  <c r="F69" i="13"/>
  <c r="C69" i="13"/>
  <c r="B69" i="13"/>
  <c r="F68" i="13"/>
  <c r="C68" i="13"/>
  <c r="B68" i="13"/>
  <c r="F67" i="13"/>
  <c r="C67" i="13"/>
  <c r="B67" i="13"/>
  <c r="F66" i="13"/>
  <c r="C66" i="13"/>
  <c r="B66" i="13"/>
  <c r="F65" i="13"/>
  <c r="C65" i="13"/>
  <c r="B65" i="13"/>
  <c r="F64" i="13"/>
  <c r="C64" i="13"/>
  <c r="B64" i="13"/>
  <c r="F63" i="13"/>
  <c r="C63" i="13"/>
  <c r="B63" i="13"/>
  <c r="F62" i="13"/>
  <c r="C62" i="13"/>
  <c r="B62" i="13"/>
  <c r="F61" i="13"/>
  <c r="C61" i="13"/>
  <c r="B61" i="13"/>
  <c r="F60" i="13"/>
  <c r="C60" i="13"/>
  <c r="B60" i="13"/>
  <c r="F59" i="13"/>
  <c r="C59" i="13"/>
  <c r="B59" i="13"/>
  <c r="F58" i="13"/>
  <c r="C58" i="13"/>
  <c r="B58" i="13"/>
  <c r="F57" i="13"/>
  <c r="C57" i="13"/>
  <c r="B57" i="13"/>
  <c r="F56" i="13"/>
  <c r="C56" i="13"/>
  <c r="B56" i="13"/>
  <c r="F55" i="13"/>
  <c r="C55" i="13"/>
  <c r="B55" i="13"/>
  <c r="F54" i="13"/>
  <c r="C54" i="13"/>
  <c r="B54" i="13"/>
  <c r="F53" i="13"/>
  <c r="C53" i="13"/>
  <c r="B53" i="13"/>
  <c r="F52" i="13"/>
  <c r="C52" i="13"/>
  <c r="B52" i="13"/>
  <c r="F51" i="13"/>
  <c r="C51" i="13"/>
  <c r="B51" i="13"/>
  <c r="F50" i="13"/>
  <c r="C50" i="13"/>
  <c r="B50" i="13"/>
  <c r="I49" i="13"/>
  <c r="H49" i="13"/>
  <c r="F49" i="13"/>
  <c r="C49" i="13"/>
  <c r="B49" i="13"/>
  <c r="I48" i="13"/>
  <c r="H48" i="13"/>
  <c r="F48" i="13"/>
  <c r="C48" i="13"/>
  <c r="B48" i="13"/>
  <c r="I47" i="13"/>
  <c r="H47" i="13"/>
  <c r="F47" i="13"/>
  <c r="C47" i="13"/>
  <c r="B47" i="13"/>
  <c r="I46" i="13"/>
  <c r="H46" i="13"/>
  <c r="F46" i="13"/>
  <c r="C46" i="13"/>
  <c r="B46" i="13"/>
  <c r="I45" i="13"/>
  <c r="H45" i="13"/>
  <c r="F45" i="13"/>
  <c r="C45" i="13"/>
  <c r="B45" i="13"/>
  <c r="I44" i="13"/>
  <c r="H44" i="13"/>
  <c r="F44" i="13"/>
  <c r="C44" i="13"/>
  <c r="B44" i="13"/>
  <c r="I43" i="13"/>
  <c r="H43" i="13"/>
  <c r="F43" i="13"/>
  <c r="C43" i="13"/>
  <c r="B43" i="13"/>
  <c r="I42" i="13"/>
  <c r="H42" i="13"/>
  <c r="F42" i="13"/>
  <c r="C42" i="13"/>
  <c r="B42" i="13"/>
  <c r="I41" i="13"/>
  <c r="H41" i="13"/>
  <c r="F41" i="13"/>
  <c r="C41" i="13"/>
  <c r="B41" i="13"/>
  <c r="I40" i="13"/>
  <c r="H40" i="13"/>
  <c r="F40" i="13"/>
  <c r="C40" i="13"/>
  <c r="B40" i="13"/>
  <c r="I39" i="13"/>
  <c r="H39" i="13"/>
  <c r="F39" i="13"/>
  <c r="C39" i="13"/>
  <c r="B39" i="13"/>
  <c r="I38" i="13"/>
  <c r="H38" i="13"/>
  <c r="F38" i="13"/>
  <c r="C38" i="13"/>
  <c r="B38" i="13"/>
  <c r="I37" i="13"/>
  <c r="H37" i="13"/>
  <c r="F37" i="13"/>
  <c r="C37" i="13"/>
  <c r="B37" i="13"/>
  <c r="I36" i="13"/>
  <c r="H36" i="13"/>
  <c r="F36" i="13"/>
  <c r="C36" i="13"/>
  <c r="B36" i="13"/>
  <c r="I35" i="13"/>
  <c r="H35" i="13"/>
  <c r="F35" i="13"/>
  <c r="C35" i="13"/>
  <c r="B35" i="13"/>
  <c r="I34" i="13"/>
  <c r="H34" i="13"/>
  <c r="F34" i="13"/>
  <c r="C34" i="13"/>
  <c r="B34" i="13"/>
  <c r="I33" i="13"/>
  <c r="H33" i="13"/>
  <c r="F33" i="13"/>
  <c r="C33" i="13"/>
  <c r="B33" i="13"/>
  <c r="I32" i="13"/>
  <c r="H32" i="13"/>
  <c r="F32" i="13"/>
  <c r="C32" i="13"/>
  <c r="B32" i="13"/>
  <c r="I31" i="13"/>
  <c r="H31" i="13"/>
  <c r="F31" i="13"/>
  <c r="C31" i="13"/>
  <c r="B31" i="13"/>
  <c r="I30" i="13"/>
  <c r="H30" i="13"/>
  <c r="F30" i="13"/>
  <c r="C30" i="13"/>
  <c r="B30" i="13"/>
  <c r="I29" i="13"/>
  <c r="H29" i="13"/>
  <c r="F29" i="13"/>
  <c r="C29" i="13"/>
  <c r="B29" i="13"/>
  <c r="I28" i="13"/>
  <c r="H28" i="13"/>
  <c r="F28" i="13"/>
  <c r="C28" i="13"/>
  <c r="B28" i="13"/>
  <c r="I27" i="13"/>
  <c r="H27" i="13"/>
  <c r="F27" i="13"/>
  <c r="C27" i="13"/>
  <c r="B27" i="13"/>
  <c r="I26" i="13"/>
  <c r="H26" i="13"/>
  <c r="F26" i="13"/>
  <c r="C26" i="13"/>
  <c r="B26" i="13"/>
  <c r="I25" i="13"/>
  <c r="H25" i="13"/>
  <c r="F25" i="13"/>
  <c r="C25" i="13"/>
  <c r="B25" i="13"/>
  <c r="I24" i="13"/>
  <c r="H24" i="13"/>
  <c r="F24" i="13"/>
  <c r="C24" i="13"/>
  <c r="B24" i="13"/>
  <c r="I23" i="13"/>
  <c r="H23" i="13"/>
  <c r="F23" i="13"/>
  <c r="C23" i="13"/>
  <c r="B23" i="13"/>
  <c r="I22" i="13"/>
  <c r="H22" i="13"/>
  <c r="F22" i="13"/>
  <c r="C22" i="13"/>
  <c r="B22" i="13"/>
  <c r="I21" i="13"/>
  <c r="H21" i="13"/>
  <c r="F21" i="13"/>
  <c r="C21" i="13"/>
  <c r="B21" i="13"/>
  <c r="I20" i="13"/>
  <c r="H20" i="13"/>
  <c r="F20" i="13"/>
  <c r="C20" i="13"/>
  <c r="B20" i="13"/>
  <c r="I19" i="13"/>
  <c r="H19" i="13"/>
  <c r="F19" i="13"/>
  <c r="C19" i="13"/>
  <c r="B19" i="13"/>
  <c r="I18" i="13"/>
  <c r="H18" i="13"/>
  <c r="F18" i="13"/>
  <c r="C18" i="13"/>
  <c r="B18" i="13"/>
  <c r="I17" i="13"/>
  <c r="H17" i="13"/>
  <c r="F17" i="13"/>
  <c r="C17" i="13"/>
  <c r="B17" i="13"/>
  <c r="I16" i="13"/>
  <c r="H16" i="13"/>
  <c r="F16" i="13"/>
  <c r="C16" i="13"/>
  <c r="B16" i="13"/>
  <c r="I15" i="13"/>
  <c r="H15" i="13"/>
  <c r="F15" i="13"/>
  <c r="C15" i="13"/>
  <c r="B15" i="13"/>
  <c r="I14" i="13"/>
  <c r="H14" i="13"/>
  <c r="F14" i="13"/>
  <c r="C14" i="13"/>
  <c r="B14" i="13"/>
  <c r="I13" i="13"/>
  <c r="H13" i="13"/>
  <c r="F13" i="13"/>
  <c r="C13" i="13"/>
  <c r="B13" i="13"/>
  <c r="I12" i="13"/>
  <c r="H12" i="13"/>
  <c r="F12" i="13"/>
  <c r="C12" i="13"/>
  <c r="B12" i="13"/>
  <c r="I11" i="13"/>
  <c r="H11" i="13"/>
  <c r="F11" i="13"/>
  <c r="C11" i="13"/>
  <c r="B11" i="13"/>
  <c r="I10" i="13"/>
  <c r="H10" i="13"/>
  <c r="F10" i="13"/>
  <c r="C10" i="13"/>
  <c r="B10" i="13"/>
  <c r="I9" i="13"/>
  <c r="H9" i="13"/>
  <c r="F9" i="13"/>
  <c r="C9" i="13"/>
  <c r="B9" i="13"/>
  <c r="I8" i="13"/>
  <c r="H8" i="13"/>
  <c r="F8" i="13"/>
  <c r="C8" i="13"/>
  <c r="B8" i="13"/>
  <c r="I7" i="13"/>
  <c r="H7" i="13"/>
  <c r="F7" i="13"/>
  <c r="C7" i="13"/>
  <c r="B7" i="13"/>
  <c r="I6" i="13"/>
  <c r="H6" i="13"/>
  <c r="F6" i="13"/>
  <c r="C6" i="13"/>
  <c r="B6" i="13"/>
  <c r="I5" i="13"/>
  <c r="H5" i="13"/>
  <c r="F5" i="13"/>
  <c r="C5" i="13"/>
  <c r="B5" i="13"/>
  <c r="C642" i="12"/>
  <c r="B642" i="12" s="1"/>
  <c r="C641" i="12"/>
  <c r="B641" i="12" s="1"/>
  <c r="C640" i="12"/>
  <c r="B640" i="12" s="1"/>
  <c r="C639" i="12"/>
  <c r="B639" i="12" s="1"/>
  <c r="C638" i="12"/>
  <c r="B638" i="12" s="1"/>
  <c r="C637" i="12"/>
  <c r="B637" i="12" s="1"/>
  <c r="C636" i="12"/>
  <c r="B636" i="12" s="1"/>
  <c r="C635" i="12"/>
  <c r="B635" i="12" s="1"/>
  <c r="C634" i="12"/>
  <c r="B634" i="12" s="1"/>
  <c r="C633" i="12"/>
  <c r="B633" i="12" s="1"/>
  <c r="C632" i="12"/>
  <c r="B632" i="12" s="1"/>
  <c r="C631" i="12"/>
  <c r="B631" i="12" s="1"/>
  <c r="C630" i="12"/>
  <c r="B630" i="12" s="1"/>
  <c r="C629" i="12"/>
  <c r="B629" i="12" s="1"/>
  <c r="C628" i="12"/>
  <c r="B628" i="12" s="1"/>
  <c r="C627" i="12"/>
  <c r="B627" i="12" s="1"/>
  <c r="C626" i="12"/>
  <c r="B626" i="12" s="1"/>
  <c r="C625" i="12"/>
  <c r="B625" i="12" s="1"/>
  <c r="C624" i="12"/>
  <c r="B624" i="12" s="1"/>
  <c r="C623" i="12"/>
  <c r="B623" i="12" s="1"/>
  <c r="C622" i="12"/>
  <c r="B622" i="12" s="1"/>
  <c r="C621" i="12"/>
  <c r="B621" i="12" s="1"/>
  <c r="C620" i="12"/>
  <c r="B620" i="12" s="1"/>
  <c r="C619" i="12"/>
  <c r="B619" i="12" s="1"/>
  <c r="C618" i="12"/>
  <c r="B618" i="12" s="1"/>
  <c r="C617" i="12"/>
  <c r="B617" i="12" s="1"/>
  <c r="C616" i="12"/>
  <c r="B616" i="12" s="1"/>
  <c r="C615" i="12"/>
  <c r="B615" i="12" s="1"/>
  <c r="C614" i="12"/>
  <c r="B614" i="12" s="1"/>
  <c r="C613" i="12"/>
  <c r="B613" i="12" s="1"/>
  <c r="C612" i="12"/>
  <c r="B612" i="12" s="1"/>
  <c r="C610" i="12"/>
  <c r="B610" i="12" s="1"/>
  <c r="C609" i="12"/>
  <c r="B609" i="12" s="1"/>
  <c r="C608" i="12"/>
  <c r="B608" i="12" s="1"/>
  <c r="C607" i="12"/>
  <c r="B607" i="12" s="1"/>
  <c r="C606" i="12"/>
  <c r="B606" i="12" s="1"/>
  <c r="C605" i="12"/>
  <c r="B605" i="12" s="1"/>
  <c r="C604" i="12"/>
  <c r="B604" i="12" s="1"/>
  <c r="C603" i="12"/>
  <c r="B603" i="12" s="1"/>
  <c r="C602" i="12"/>
  <c r="B602" i="12" s="1"/>
  <c r="C601" i="12"/>
  <c r="B601" i="12" s="1"/>
  <c r="C600" i="12"/>
  <c r="B600" i="12" s="1"/>
  <c r="C599" i="12"/>
  <c r="B599" i="12" s="1"/>
  <c r="C598" i="12"/>
  <c r="B598" i="12" s="1"/>
  <c r="C597" i="12"/>
  <c r="B597" i="12" s="1"/>
  <c r="C596" i="12"/>
  <c r="B596" i="12" s="1"/>
  <c r="C595" i="12"/>
  <c r="B595" i="12" s="1"/>
  <c r="C594" i="12"/>
  <c r="B594" i="12" s="1"/>
  <c r="C593" i="12"/>
  <c r="B593" i="12" s="1"/>
  <c r="C592" i="12"/>
  <c r="B592" i="12" s="1"/>
  <c r="C591" i="12"/>
  <c r="B591" i="12" s="1"/>
  <c r="C590" i="12"/>
  <c r="B590" i="12" s="1"/>
  <c r="C589" i="12"/>
  <c r="B589" i="12" s="1"/>
  <c r="C588" i="12"/>
  <c r="B588" i="12" s="1"/>
  <c r="C587" i="12"/>
  <c r="B587" i="12" s="1"/>
  <c r="C586" i="12"/>
  <c r="B586" i="12" s="1"/>
  <c r="C585" i="12"/>
  <c r="B585" i="12" s="1"/>
  <c r="C584" i="12"/>
  <c r="B584" i="12" s="1"/>
  <c r="C583" i="12"/>
  <c r="B583" i="12" s="1"/>
  <c r="C582" i="12"/>
  <c r="B582" i="12" s="1"/>
  <c r="C581" i="12"/>
  <c r="B581" i="12" s="1"/>
  <c r="C580" i="12"/>
  <c r="B580" i="12" s="1"/>
  <c r="C579" i="12"/>
  <c r="B579" i="12" s="1"/>
  <c r="C578" i="12"/>
  <c r="B578" i="12" s="1"/>
  <c r="C577" i="12"/>
  <c r="B577" i="12" s="1"/>
  <c r="C576" i="12"/>
  <c r="B576" i="12" s="1"/>
  <c r="C575" i="12"/>
  <c r="B575" i="12" s="1"/>
  <c r="C574" i="12"/>
  <c r="B574" i="12" s="1"/>
  <c r="C573" i="12"/>
  <c r="B573" i="12" s="1"/>
  <c r="C572" i="12"/>
  <c r="B572" i="12" s="1"/>
  <c r="C571" i="12"/>
  <c r="B571" i="12" s="1"/>
  <c r="C570" i="12"/>
  <c r="B570" i="12" s="1"/>
  <c r="C569" i="12"/>
  <c r="B569" i="12" s="1"/>
  <c r="C568" i="12"/>
  <c r="B568" i="12" s="1"/>
  <c r="C567" i="12"/>
  <c r="B567" i="12" s="1"/>
  <c r="C566" i="12"/>
  <c r="B566" i="12" s="1"/>
  <c r="C565" i="12"/>
  <c r="B565" i="12" s="1"/>
  <c r="C564" i="12"/>
  <c r="B564" i="12" s="1"/>
  <c r="C563" i="12"/>
  <c r="B563" i="12" s="1"/>
  <c r="C562" i="12"/>
  <c r="B562" i="12" s="1"/>
  <c r="C561" i="12"/>
  <c r="B561" i="12" s="1"/>
  <c r="C560" i="12"/>
  <c r="B560" i="12" s="1"/>
  <c r="C559" i="12"/>
  <c r="B559" i="12" s="1"/>
  <c r="C558" i="12"/>
  <c r="B558" i="12" s="1"/>
  <c r="C557" i="12"/>
  <c r="B557" i="12" s="1"/>
  <c r="C556" i="12"/>
  <c r="B556" i="12" s="1"/>
  <c r="C555" i="12"/>
  <c r="B555" i="12" s="1"/>
  <c r="C554" i="12"/>
  <c r="B554" i="12" s="1"/>
  <c r="C553" i="12"/>
  <c r="B553" i="12" s="1"/>
  <c r="C552" i="12"/>
  <c r="B552" i="12" s="1"/>
  <c r="C551" i="12"/>
  <c r="B551" i="12" s="1"/>
  <c r="C550" i="12"/>
  <c r="B550" i="12" s="1"/>
  <c r="C549" i="12"/>
  <c r="B549" i="12" s="1"/>
  <c r="C548" i="12"/>
  <c r="B548" i="12" s="1"/>
  <c r="C547" i="12"/>
  <c r="B547" i="12" s="1"/>
  <c r="C546" i="12"/>
  <c r="B546" i="12" s="1"/>
  <c r="C545" i="12"/>
  <c r="B545" i="12" s="1"/>
  <c r="C544" i="12"/>
  <c r="B544" i="12" s="1"/>
  <c r="C543" i="12"/>
  <c r="B543" i="12" s="1"/>
  <c r="C542" i="12"/>
  <c r="B542" i="12" s="1"/>
  <c r="C541" i="12"/>
  <c r="B541" i="12" s="1"/>
  <c r="C540" i="12"/>
  <c r="B540" i="12" s="1"/>
  <c r="C539" i="12"/>
  <c r="B539" i="12" s="1"/>
  <c r="C538" i="12"/>
  <c r="B538" i="12" s="1"/>
  <c r="C537" i="12"/>
  <c r="B537" i="12" s="1"/>
  <c r="C536" i="12"/>
  <c r="B536" i="12" s="1"/>
  <c r="C535" i="12"/>
  <c r="B535" i="12" s="1"/>
  <c r="C534" i="12"/>
  <c r="B534" i="12" s="1"/>
  <c r="C533" i="12"/>
  <c r="B533" i="12" s="1"/>
  <c r="C532" i="12"/>
  <c r="B532" i="12" s="1"/>
  <c r="C531" i="12"/>
  <c r="B531" i="12" s="1"/>
  <c r="C530" i="12"/>
  <c r="B530" i="12" s="1"/>
  <c r="C529" i="12"/>
  <c r="B529" i="12" s="1"/>
  <c r="C528" i="12"/>
  <c r="B528" i="12" s="1"/>
  <c r="C527" i="12"/>
  <c r="B527" i="12" s="1"/>
  <c r="C526" i="12"/>
  <c r="B526" i="12" s="1"/>
  <c r="C525" i="12"/>
  <c r="B525" i="12" s="1"/>
  <c r="C524" i="12"/>
  <c r="B524" i="12" s="1"/>
  <c r="C523" i="12"/>
  <c r="B523" i="12" s="1"/>
  <c r="C522" i="12"/>
  <c r="B522" i="12" s="1"/>
  <c r="C521" i="12"/>
  <c r="B521" i="12" s="1"/>
  <c r="C520" i="12"/>
  <c r="B520" i="12" s="1"/>
  <c r="C519" i="12"/>
  <c r="B519" i="12" s="1"/>
  <c r="C518" i="12"/>
  <c r="B518" i="12" s="1"/>
  <c r="C517" i="12"/>
  <c r="B517" i="12" s="1"/>
  <c r="C516" i="12"/>
  <c r="B516" i="12" s="1"/>
  <c r="C515" i="12"/>
  <c r="B515" i="12" s="1"/>
  <c r="G514" i="12"/>
  <c r="E514" i="12"/>
  <c r="C514" i="12"/>
  <c r="B514" i="12"/>
  <c r="G513" i="12"/>
  <c r="E513" i="12"/>
  <c r="C513" i="12"/>
  <c r="G512" i="12"/>
  <c r="E512" i="12"/>
  <c r="C512" i="12"/>
  <c r="B512" i="12" s="1"/>
  <c r="G511" i="12"/>
  <c r="E511" i="12"/>
  <c r="C511" i="12"/>
  <c r="G510" i="12"/>
  <c r="E510" i="12"/>
  <c r="C510" i="12"/>
  <c r="B510" i="12" s="1"/>
  <c r="G509" i="12"/>
  <c r="E509" i="12"/>
  <c r="C509" i="12"/>
  <c r="G508" i="12"/>
  <c r="E508" i="12"/>
  <c r="C508" i="12"/>
  <c r="G507" i="12"/>
  <c r="E507" i="12"/>
  <c r="C507" i="12"/>
  <c r="G506" i="12"/>
  <c r="E506" i="12"/>
  <c r="C506" i="12"/>
  <c r="B506" i="12" s="1"/>
  <c r="G505" i="12"/>
  <c r="E505" i="12"/>
  <c r="C505" i="12"/>
  <c r="G504" i="12"/>
  <c r="E504" i="12"/>
  <c r="C504" i="12"/>
  <c r="B504" i="12" s="1"/>
  <c r="C503" i="12"/>
  <c r="B503" i="12" s="1"/>
  <c r="G502" i="12"/>
  <c r="E502" i="12"/>
  <c r="C502" i="12"/>
  <c r="G501" i="12"/>
  <c r="E501" i="12"/>
  <c r="C501" i="12"/>
  <c r="B501" i="12" s="1"/>
  <c r="G500" i="12"/>
  <c r="E500" i="12"/>
  <c r="C500" i="12"/>
  <c r="G499" i="12"/>
  <c r="E499" i="12"/>
  <c r="C499" i="12"/>
  <c r="B499" i="12" s="1"/>
  <c r="G498" i="12"/>
  <c r="E498" i="12"/>
  <c r="C498" i="12"/>
  <c r="G497" i="12"/>
  <c r="E497" i="12"/>
  <c r="C497" i="12"/>
  <c r="B497" i="12" s="1"/>
  <c r="G496" i="12"/>
  <c r="E496" i="12"/>
  <c r="C496" i="12"/>
  <c r="G495" i="12"/>
  <c r="E495" i="12"/>
  <c r="C495" i="12"/>
  <c r="B495" i="12" s="1"/>
  <c r="G494" i="12"/>
  <c r="E494" i="12"/>
  <c r="C494" i="12"/>
  <c r="G493" i="12"/>
  <c r="E493" i="12"/>
  <c r="C493" i="12"/>
  <c r="B493" i="12" s="1"/>
  <c r="G492" i="12"/>
  <c r="E492" i="12"/>
  <c r="C492" i="12"/>
  <c r="C491" i="12"/>
  <c r="G490" i="12"/>
  <c r="E490" i="12"/>
  <c r="C490" i="12"/>
  <c r="B490" i="12" s="1"/>
  <c r="G489" i="12"/>
  <c r="E489" i="12"/>
  <c r="C489" i="12"/>
  <c r="G488" i="12"/>
  <c r="E488" i="12"/>
  <c r="C488" i="12"/>
  <c r="G487" i="12"/>
  <c r="E487" i="12"/>
  <c r="C487" i="12"/>
  <c r="G486" i="12"/>
  <c r="E486" i="12"/>
  <c r="C486" i="12"/>
  <c r="B486" i="12" s="1"/>
  <c r="G485" i="12"/>
  <c r="E485" i="12"/>
  <c r="C485" i="12"/>
  <c r="G484" i="12"/>
  <c r="E484" i="12"/>
  <c r="C484" i="12"/>
  <c r="B484" i="12" s="1"/>
  <c r="G483" i="12"/>
  <c r="E483" i="12"/>
  <c r="C483" i="12"/>
  <c r="G482" i="12"/>
  <c r="E482" i="12"/>
  <c r="C482" i="12"/>
  <c r="B482" i="12"/>
  <c r="G481" i="12"/>
  <c r="E481" i="12"/>
  <c r="C481" i="12"/>
  <c r="G480" i="12"/>
  <c r="E480" i="12"/>
  <c r="C480" i="12"/>
  <c r="C479" i="12"/>
  <c r="B479" i="12"/>
  <c r="G478" i="12"/>
  <c r="E478" i="12"/>
  <c r="C478" i="12"/>
  <c r="G477" i="12"/>
  <c r="E477" i="12"/>
  <c r="C477" i="12"/>
  <c r="B477" i="12" s="1"/>
  <c r="G476" i="12"/>
  <c r="E476" i="12"/>
  <c r="C476" i="12"/>
  <c r="G475" i="12"/>
  <c r="E475" i="12"/>
  <c r="C475" i="12"/>
  <c r="B475" i="12" s="1"/>
  <c r="G474" i="12"/>
  <c r="E474" i="12"/>
  <c r="C474" i="12"/>
  <c r="G473" i="12"/>
  <c r="E473" i="12"/>
  <c r="C473" i="12"/>
  <c r="B473" i="12" s="1"/>
  <c r="G472" i="12"/>
  <c r="E472" i="12"/>
  <c r="C472" i="12"/>
  <c r="G471" i="12"/>
  <c r="E471" i="12"/>
  <c r="C471" i="12"/>
  <c r="B471" i="12" s="1"/>
  <c r="G470" i="12"/>
  <c r="E470" i="12"/>
  <c r="C470" i="12"/>
  <c r="G469" i="12"/>
  <c r="E469" i="12"/>
  <c r="C469" i="12"/>
  <c r="B469" i="12" s="1"/>
  <c r="G468" i="12"/>
  <c r="E468" i="12"/>
  <c r="C468" i="12"/>
  <c r="C467" i="12"/>
  <c r="G466" i="12"/>
  <c r="E466" i="12"/>
  <c r="C466" i="12"/>
  <c r="G465" i="12"/>
  <c r="E465" i="12"/>
  <c r="C465" i="12"/>
  <c r="G464" i="12"/>
  <c r="E464" i="12"/>
  <c r="C464" i="12"/>
  <c r="G463" i="12"/>
  <c r="E463" i="12"/>
  <c r="C463" i="12"/>
  <c r="G462" i="12"/>
  <c r="E462" i="12"/>
  <c r="C462" i="12"/>
  <c r="G461" i="12"/>
  <c r="E461" i="12"/>
  <c r="C461" i="12"/>
  <c r="G460" i="12"/>
  <c r="E460" i="12"/>
  <c r="C460" i="12"/>
  <c r="G459" i="12"/>
  <c r="E459" i="12"/>
  <c r="C459" i="12"/>
  <c r="G458" i="12"/>
  <c r="E458" i="12"/>
  <c r="C458" i="12"/>
  <c r="G457" i="12"/>
  <c r="E457" i="12"/>
  <c r="C457" i="12"/>
  <c r="G456" i="12"/>
  <c r="E456" i="12"/>
  <c r="C456" i="12"/>
  <c r="C455" i="12"/>
  <c r="B455" i="12"/>
  <c r="G454" i="12"/>
  <c r="E454" i="12"/>
  <c r="C454" i="12"/>
  <c r="G453" i="12"/>
  <c r="E453" i="12"/>
  <c r="C453" i="12"/>
  <c r="B453" i="12" s="1"/>
  <c r="G452" i="12"/>
  <c r="E452" i="12"/>
  <c r="C452" i="12"/>
  <c r="G451" i="12"/>
  <c r="E451" i="12"/>
  <c r="C451" i="12"/>
  <c r="B451" i="12" s="1"/>
  <c r="G450" i="12"/>
  <c r="E450" i="12"/>
  <c r="C450" i="12"/>
  <c r="G449" i="12"/>
  <c r="E449" i="12"/>
  <c r="C449" i="12"/>
  <c r="B449" i="12" s="1"/>
  <c r="G448" i="12"/>
  <c r="E448" i="12"/>
  <c r="C448" i="12"/>
  <c r="G447" i="12"/>
  <c r="E447" i="12"/>
  <c r="C447" i="12"/>
  <c r="B447" i="12" s="1"/>
  <c r="G446" i="12"/>
  <c r="E446" i="12"/>
  <c r="C446" i="12"/>
  <c r="G445" i="12"/>
  <c r="E445" i="12"/>
  <c r="C445" i="12"/>
  <c r="B445" i="12" s="1"/>
  <c r="G444" i="12"/>
  <c r="E444" i="12"/>
  <c r="C444" i="12"/>
  <c r="C443" i="12"/>
  <c r="G442" i="12"/>
  <c r="E442" i="12"/>
  <c r="C442" i="12"/>
  <c r="B442" i="12" s="1"/>
  <c r="G441" i="12"/>
  <c r="E441" i="12"/>
  <c r="C441" i="12"/>
  <c r="G440" i="12"/>
  <c r="E440" i="12"/>
  <c r="C440" i="12"/>
  <c r="B440" i="12" s="1"/>
  <c r="G439" i="12"/>
  <c r="E439" i="12"/>
  <c r="C439" i="12"/>
  <c r="G438" i="12"/>
  <c r="E438" i="12"/>
  <c r="C438" i="12"/>
  <c r="B438" i="12" s="1"/>
  <c r="G437" i="12"/>
  <c r="E437" i="12"/>
  <c r="C437" i="12"/>
  <c r="G436" i="12"/>
  <c r="E436" i="12"/>
  <c r="C436" i="12"/>
  <c r="B436" i="12" s="1"/>
  <c r="G435" i="12"/>
  <c r="E435" i="12"/>
  <c r="C435" i="12"/>
  <c r="G434" i="12"/>
  <c r="E434" i="12"/>
  <c r="C434" i="12"/>
  <c r="B434" i="12" s="1"/>
  <c r="G433" i="12"/>
  <c r="E433" i="12"/>
  <c r="C433" i="12"/>
  <c r="G432" i="12"/>
  <c r="E432" i="12"/>
  <c r="C432" i="12"/>
  <c r="B432" i="12" s="1"/>
  <c r="C431" i="12"/>
  <c r="B431" i="12" s="1"/>
  <c r="G430" i="12"/>
  <c r="E430" i="12"/>
  <c r="C430" i="12"/>
  <c r="G429" i="12"/>
  <c r="E429" i="12"/>
  <c r="C429" i="12"/>
  <c r="B429" i="12" s="1"/>
  <c r="G428" i="12"/>
  <c r="E428" i="12"/>
  <c r="C428" i="12"/>
  <c r="G427" i="12"/>
  <c r="E427" i="12"/>
  <c r="C427" i="12"/>
  <c r="B427" i="12"/>
  <c r="G426" i="12"/>
  <c r="E426" i="12"/>
  <c r="C426" i="12"/>
  <c r="G425" i="12"/>
  <c r="E425" i="12"/>
  <c r="C425" i="12"/>
  <c r="B425" i="12" s="1"/>
  <c r="G424" i="12"/>
  <c r="E424" i="12"/>
  <c r="C424" i="12"/>
  <c r="G423" i="12"/>
  <c r="E423" i="12"/>
  <c r="C423" i="12"/>
  <c r="B423" i="12" s="1"/>
  <c r="G422" i="12"/>
  <c r="E422" i="12"/>
  <c r="C422" i="12"/>
  <c r="G421" i="12"/>
  <c r="E421" i="12"/>
  <c r="C421" i="12"/>
  <c r="B421" i="12" s="1"/>
  <c r="G420" i="12"/>
  <c r="E420" i="12"/>
  <c r="C420" i="12"/>
  <c r="C419" i="12"/>
  <c r="G418" i="12"/>
  <c r="E418" i="12"/>
  <c r="C418" i="12"/>
  <c r="B418" i="12" s="1"/>
  <c r="G417" i="12"/>
  <c r="E417" i="12"/>
  <c r="C417" i="12"/>
  <c r="G416" i="12"/>
  <c r="E416" i="12"/>
  <c r="C416" i="12"/>
  <c r="B416" i="12" s="1"/>
  <c r="G415" i="12"/>
  <c r="E415" i="12"/>
  <c r="C415" i="12"/>
  <c r="G414" i="12"/>
  <c r="E414" i="12"/>
  <c r="C414" i="12"/>
  <c r="B414" i="12" s="1"/>
  <c r="G413" i="12"/>
  <c r="E413" i="12"/>
  <c r="C413" i="12"/>
  <c r="G412" i="12"/>
  <c r="E412" i="12"/>
  <c r="C412" i="12"/>
  <c r="B412" i="12"/>
  <c r="G411" i="12"/>
  <c r="E411" i="12"/>
  <c r="C411" i="12"/>
  <c r="G410" i="12"/>
  <c r="E410" i="12"/>
  <c r="C410" i="12"/>
  <c r="B410" i="12" s="1"/>
  <c r="G409" i="12"/>
  <c r="E409" i="12"/>
  <c r="C409" i="12"/>
  <c r="G408" i="12"/>
  <c r="E408" i="12"/>
  <c r="C408" i="12"/>
  <c r="B408" i="12" s="1"/>
  <c r="C407" i="12"/>
  <c r="B407" i="12" s="1"/>
  <c r="G406" i="12"/>
  <c r="E406" i="12"/>
  <c r="C406" i="12"/>
  <c r="G405" i="12"/>
  <c r="E405" i="12"/>
  <c r="C405" i="12"/>
  <c r="B405" i="12" s="1"/>
  <c r="G404" i="12"/>
  <c r="E404" i="12"/>
  <c r="C404" i="12"/>
  <c r="G403" i="12"/>
  <c r="E403" i="12"/>
  <c r="C403" i="12"/>
  <c r="B403" i="12"/>
  <c r="G402" i="12"/>
  <c r="E402" i="12"/>
  <c r="C402" i="12"/>
  <c r="G401" i="12"/>
  <c r="E401" i="12"/>
  <c r="C401" i="12"/>
  <c r="B401" i="12" s="1"/>
  <c r="G400" i="12"/>
  <c r="E400" i="12"/>
  <c r="C400" i="12"/>
  <c r="G399" i="12"/>
  <c r="E399" i="12"/>
  <c r="C399" i="12"/>
  <c r="B399" i="12" s="1"/>
  <c r="G398" i="12"/>
  <c r="E398" i="12"/>
  <c r="C398" i="12"/>
  <c r="G397" i="12"/>
  <c r="E397" i="12"/>
  <c r="C397" i="12"/>
  <c r="B397" i="12" s="1"/>
  <c r="G396" i="12"/>
  <c r="E396" i="12"/>
  <c r="C396" i="12"/>
  <c r="C395" i="12"/>
  <c r="C394" i="12"/>
  <c r="B394" i="12" s="1"/>
  <c r="C393" i="12"/>
  <c r="C392" i="12"/>
  <c r="B392" i="12"/>
  <c r="C391" i="12"/>
  <c r="C390" i="12"/>
  <c r="B390" i="12" s="1"/>
  <c r="C389" i="12"/>
  <c r="C388" i="12"/>
  <c r="B388" i="12" s="1"/>
  <c r="C387" i="12"/>
  <c r="C386" i="12"/>
  <c r="B386" i="12" s="1"/>
  <c r="C385" i="12"/>
  <c r="C384" i="12"/>
  <c r="B384" i="12" s="1"/>
  <c r="C383" i="12"/>
  <c r="B383" i="12" s="1"/>
  <c r="C382" i="12"/>
  <c r="C381" i="12"/>
  <c r="B381" i="12" s="1"/>
  <c r="C380" i="12"/>
  <c r="C379" i="12"/>
  <c r="B379" i="12" s="1"/>
  <c r="C378" i="12"/>
  <c r="C377" i="12"/>
  <c r="B377" i="12" s="1"/>
  <c r="C376" i="12"/>
  <c r="C375" i="12"/>
  <c r="B375" i="12" s="1"/>
  <c r="C374" i="12"/>
  <c r="C373" i="12"/>
  <c r="B373" i="12"/>
  <c r="C372" i="12"/>
  <c r="C371" i="12"/>
  <c r="C370" i="12"/>
  <c r="B370" i="12" s="1"/>
  <c r="C369" i="12"/>
  <c r="C368" i="12"/>
  <c r="B368" i="12" s="1"/>
  <c r="C367" i="12"/>
  <c r="C366" i="12"/>
  <c r="B366" i="12"/>
  <c r="C365" i="12"/>
  <c r="C364" i="12"/>
  <c r="B364" i="12" s="1"/>
  <c r="C363" i="12"/>
  <c r="C362" i="12"/>
  <c r="B362" i="12" s="1"/>
  <c r="C361" i="12"/>
  <c r="C360" i="12"/>
  <c r="B360" i="12" s="1"/>
  <c r="C359" i="12"/>
  <c r="B359" i="12" s="1"/>
  <c r="C358" i="12"/>
  <c r="C357" i="12"/>
  <c r="B357" i="12" s="1"/>
  <c r="C356" i="12"/>
  <c r="C355" i="12"/>
  <c r="B355" i="12" s="1"/>
  <c r="C354" i="12"/>
  <c r="C353" i="12"/>
  <c r="B353" i="12"/>
  <c r="C352" i="12"/>
  <c r="C351" i="12"/>
  <c r="B351" i="12" s="1"/>
  <c r="C350" i="12"/>
  <c r="C349" i="12"/>
  <c r="B349" i="12" s="1"/>
  <c r="C348" i="12"/>
  <c r="C347" i="12"/>
  <c r="C346" i="12"/>
  <c r="B346" i="12" s="1"/>
  <c r="C345" i="12"/>
  <c r="C344" i="12"/>
  <c r="B344" i="12" s="1"/>
  <c r="C343" i="12"/>
  <c r="C342" i="12"/>
  <c r="B342" i="12" s="1"/>
  <c r="C341" i="12"/>
  <c r="C340" i="12"/>
  <c r="B340" i="12"/>
  <c r="C339" i="12"/>
  <c r="C338" i="12"/>
  <c r="B338" i="12" s="1"/>
  <c r="C337" i="12"/>
  <c r="C336" i="12"/>
  <c r="B336" i="12" s="1"/>
  <c r="C335" i="12"/>
  <c r="C334" i="12"/>
  <c r="C333" i="12"/>
  <c r="B333" i="12" s="1"/>
  <c r="C332" i="12"/>
  <c r="C331" i="12"/>
  <c r="B331" i="12" s="1"/>
  <c r="C330" i="12"/>
  <c r="C329" i="12"/>
  <c r="B329" i="12"/>
  <c r="C328" i="12"/>
  <c r="C327" i="12"/>
  <c r="B327" i="12" s="1"/>
  <c r="C326" i="12"/>
  <c r="C325" i="12"/>
  <c r="B325" i="12" s="1"/>
  <c r="C324" i="12"/>
  <c r="C323" i="12"/>
  <c r="C322" i="12"/>
  <c r="B322" i="12" s="1"/>
  <c r="C321" i="12"/>
  <c r="C320" i="12"/>
  <c r="C319" i="12"/>
  <c r="C318" i="12"/>
  <c r="B318" i="12" s="1"/>
  <c r="C317" i="12"/>
  <c r="C316" i="12"/>
  <c r="C315" i="12"/>
  <c r="C314" i="12"/>
  <c r="B314" i="12" s="1"/>
  <c r="C313" i="12"/>
  <c r="C312" i="12"/>
  <c r="C311" i="12"/>
  <c r="B311" i="12" s="1"/>
  <c r="C310" i="12"/>
  <c r="C309" i="12"/>
  <c r="B309" i="12" s="1"/>
  <c r="C308" i="12"/>
  <c r="C307" i="12"/>
  <c r="B307" i="12" s="1"/>
  <c r="C306" i="12"/>
  <c r="C305" i="12"/>
  <c r="B305" i="12" s="1"/>
  <c r="C304" i="12"/>
  <c r="C303" i="12"/>
  <c r="B303" i="12" s="1"/>
  <c r="C302" i="12"/>
  <c r="C301" i="12"/>
  <c r="B301" i="12" s="1"/>
  <c r="C300" i="12"/>
  <c r="C299" i="12"/>
  <c r="C298" i="12"/>
  <c r="B298" i="12" s="1"/>
  <c r="C297" i="12"/>
  <c r="C296" i="12"/>
  <c r="B296" i="12" s="1"/>
  <c r="C295" i="12"/>
  <c r="C294" i="12"/>
  <c r="B294" i="12" s="1"/>
  <c r="C293" i="12"/>
  <c r="C292" i="12"/>
  <c r="B292" i="12" s="1"/>
  <c r="C291" i="12"/>
  <c r="C290" i="12"/>
  <c r="B290" i="12" s="1"/>
  <c r="C289" i="12"/>
  <c r="C288" i="12"/>
  <c r="B288" i="12" s="1"/>
  <c r="C287" i="12"/>
  <c r="B287" i="12" s="1"/>
  <c r="C286" i="12"/>
  <c r="C285" i="12"/>
  <c r="C284" i="12"/>
  <c r="C283" i="12"/>
  <c r="B283" i="12" s="1"/>
  <c r="C282" i="12"/>
  <c r="C281" i="12"/>
  <c r="C280" i="12"/>
  <c r="C279" i="12"/>
  <c r="B279" i="12" s="1"/>
  <c r="C278" i="12"/>
  <c r="C277" i="12"/>
  <c r="C276" i="12"/>
  <c r="C275" i="12"/>
  <c r="B275" i="12" s="1"/>
  <c r="G274" i="12"/>
  <c r="E274" i="12"/>
  <c r="G273" i="12"/>
  <c r="E273" i="12"/>
  <c r="G272" i="12"/>
  <c r="E272" i="12"/>
  <c r="G271" i="12"/>
  <c r="E271" i="12"/>
  <c r="G270" i="12"/>
  <c r="E270" i="12"/>
  <c r="G269" i="12"/>
  <c r="E269" i="12"/>
  <c r="G268" i="12"/>
  <c r="E268" i="12"/>
  <c r="G267" i="12"/>
  <c r="E267" i="12"/>
  <c r="G266" i="12"/>
  <c r="E266" i="12"/>
  <c r="G265" i="12"/>
  <c r="E265" i="12"/>
  <c r="G264" i="12"/>
  <c r="E264" i="12"/>
  <c r="G263" i="12"/>
  <c r="E263" i="12"/>
  <c r="G262" i="12"/>
  <c r="E262" i="12"/>
  <c r="G261" i="12"/>
  <c r="E261" i="12"/>
  <c r="G260" i="12"/>
  <c r="E260" i="12"/>
  <c r="G259" i="12"/>
  <c r="E259" i="12"/>
  <c r="G258" i="12"/>
  <c r="E258" i="12"/>
  <c r="G257" i="12"/>
  <c r="E257" i="12"/>
  <c r="G256" i="12"/>
  <c r="E256" i="12"/>
  <c r="G255" i="12"/>
  <c r="E255" i="12"/>
  <c r="G254" i="12"/>
  <c r="E254" i="12"/>
  <c r="G253" i="12"/>
  <c r="E253" i="12"/>
  <c r="G252" i="12"/>
  <c r="E252" i="12"/>
  <c r="G251" i="12"/>
  <c r="E251" i="12"/>
  <c r="G250" i="12"/>
  <c r="E250" i="12"/>
  <c r="G249" i="12"/>
  <c r="E249" i="12"/>
  <c r="G248" i="12"/>
  <c r="E248" i="12"/>
  <c r="G247" i="12"/>
  <c r="E247" i="12"/>
  <c r="G246" i="12"/>
  <c r="E246" i="12"/>
  <c r="G245" i="12"/>
  <c r="E245" i="12"/>
  <c r="G244" i="12"/>
  <c r="E244" i="12"/>
  <c r="G243" i="12"/>
  <c r="E243" i="12"/>
  <c r="G242" i="12"/>
  <c r="E242" i="12"/>
  <c r="G241" i="12"/>
  <c r="E241" i="12"/>
  <c r="G240" i="12"/>
  <c r="E240" i="12"/>
  <c r="G239" i="12"/>
  <c r="E239" i="12"/>
  <c r="G238" i="12"/>
  <c r="E238" i="12"/>
  <c r="G237" i="12"/>
  <c r="E237" i="12"/>
  <c r="G236" i="12"/>
  <c r="E236" i="12"/>
  <c r="G235" i="12"/>
  <c r="E235" i="12"/>
  <c r="G234" i="12"/>
  <c r="E234" i="12"/>
  <c r="G233" i="12"/>
  <c r="E233" i="12"/>
  <c r="G232" i="12"/>
  <c r="E232" i="12"/>
  <c r="G231" i="12"/>
  <c r="E231" i="12"/>
  <c r="G230" i="12"/>
  <c r="E230" i="12"/>
  <c r="G229" i="12"/>
  <c r="E229" i="12"/>
  <c r="G228" i="12"/>
  <c r="E228" i="12"/>
  <c r="G227" i="12"/>
  <c r="E227" i="12"/>
  <c r="G226" i="12"/>
  <c r="E226" i="12"/>
  <c r="G225" i="12"/>
  <c r="E225" i="12"/>
  <c r="G224" i="12"/>
  <c r="E224" i="12"/>
  <c r="G223" i="12"/>
  <c r="E223" i="12"/>
  <c r="G222" i="12"/>
  <c r="E222" i="12"/>
  <c r="G221" i="12"/>
  <c r="E221" i="12"/>
  <c r="G220" i="12"/>
  <c r="E220" i="12"/>
  <c r="G219" i="12"/>
  <c r="E219" i="12"/>
  <c r="G218" i="12"/>
  <c r="E218" i="12"/>
  <c r="G217" i="12"/>
  <c r="E217" i="12"/>
  <c r="G216" i="12"/>
  <c r="E216" i="12"/>
  <c r="G215" i="12"/>
  <c r="E215" i="12"/>
  <c r="G214" i="12"/>
  <c r="E214" i="12"/>
  <c r="G213" i="12"/>
  <c r="E213" i="12"/>
  <c r="G212" i="12"/>
  <c r="E212" i="12"/>
  <c r="G211" i="12"/>
  <c r="E211" i="12"/>
  <c r="G210" i="12"/>
  <c r="E210" i="12"/>
  <c r="G209" i="12"/>
  <c r="E209" i="12"/>
  <c r="G208" i="12"/>
  <c r="E208" i="12"/>
  <c r="G207" i="12"/>
  <c r="E207" i="12"/>
  <c r="G206" i="12"/>
  <c r="E206" i="12"/>
  <c r="G205" i="12"/>
  <c r="E205" i="12"/>
  <c r="G204" i="12"/>
  <c r="E204" i="12"/>
  <c r="G203" i="12"/>
  <c r="E203" i="12"/>
  <c r="G202" i="12"/>
  <c r="E202" i="12"/>
  <c r="G201" i="12"/>
  <c r="E201" i="12"/>
  <c r="G200" i="12"/>
  <c r="E200" i="12"/>
  <c r="G199" i="12"/>
  <c r="E199" i="12"/>
  <c r="G198" i="12"/>
  <c r="E198" i="12"/>
  <c r="G197" i="12"/>
  <c r="E197" i="12"/>
  <c r="G196" i="12"/>
  <c r="E196" i="12"/>
  <c r="G195" i="12"/>
  <c r="E195" i="12"/>
  <c r="G194" i="12"/>
  <c r="E194" i="12"/>
  <c r="G193" i="12"/>
  <c r="E193" i="12"/>
  <c r="G192" i="12"/>
  <c r="E192" i="12"/>
  <c r="G191" i="12"/>
  <c r="E191" i="12"/>
  <c r="G190" i="12"/>
  <c r="E190" i="12"/>
  <c r="G189" i="12"/>
  <c r="E189" i="12"/>
  <c r="G188" i="12"/>
  <c r="E188" i="12"/>
  <c r="G187" i="12"/>
  <c r="E187" i="12"/>
  <c r="G186" i="12"/>
  <c r="E186" i="12"/>
  <c r="G185" i="12"/>
  <c r="E185" i="12"/>
  <c r="G184" i="12"/>
  <c r="E184" i="12"/>
  <c r="G183" i="12"/>
  <c r="E183" i="12"/>
  <c r="G182" i="12"/>
  <c r="E182" i="12"/>
  <c r="G181" i="12"/>
  <c r="E181" i="12"/>
  <c r="G180" i="12"/>
  <c r="E180" i="12"/>
  <c r="G179" i="12"/>
  <c r="E179" i="12"/>
  <c r="G178" i="12"/>
  <c r="E178" i="12"/>
  <c r="G177" i="12"/>
  <c r="E177" i="12"/>
  <c r="G176" i="12"/>
  <c r="E176" i="12"/>
  <c r="G175" i="12"/>
  <c r="E175" i="12"/>
  <c r="G174" i="12"/>
  <c r="E174" i="12"/>
  <c r="G173" i="12"/>
  <c r="E173" i="12"/>
  <c r="G172" i="12"/>
  <c r="E172" i="12"/>
  <c r="G171" i="12"/>
  <c r="E171" i="12"/>
  <c r="G170" i="12"/>
  <c r="E170" i="12"/>
  <c r="G169" i="12"/>
  <c r="E169" i="12"/>
  <c r="G168" i="12"/>
  <c r="E168" i="12"/>
  <c r="G167" i="12"/>
  <c r="E167" i="12"/>
  <c r="G166" i="12"/>
  <c r="E166" i="12"/>
  <c r="G165" i="12"/>
  <c r="E165" i="12"/>
  <c r="G164" i="12"/>
  <c r="E164" i="12"/>
  <c r="G163" i="12"/>
  <c r="E163" i="12"/>
  <c r="G162" i="12"/>
  <c r="E162" i="12"/>
  <c r="G161" i="12"/>
  <c r="E161" i="12"/>
  <c r="G160" i="12"/>
  <c r="E160" i="12"/>
  <c r="G159" i="12"/>
  <c r="E159" i="12"/>
  <c r="G158" i="12"/>
  <c r="E158" i="12"/>
  <c r="G157" i="12"/>
  <c r="E157" i="12"/>
  <c r="G156" i="12"/>
  <c r="E156" i="12"/>
  <c r="G155" i="12"/>
  <c r="E155" i="12"/>
  <c r="G154" i="12"/>
  <c r="E154" i="12"/>
  <c r="G153" i="12"/>
  <c r="E153" i="12"/>
  <c r="G152" i="12"/>
  <c r="E152" i="12"/>
  <c r="G151" i="12"/>
  <c r="E151" i="12"/>
  <c r="G150" i="12"/>
  <c r="E150" i="12"/>
  <c r="G149" i="12"/>
  <c r="E149" i="12"/>
  <c r="G148" i="12"/>
  <c r="E148" i="12"/>
  <c r="G147" i="12"/>
  <c r="E147" i="12"/>
  <c r="G146" i="12"/>
  <c r="E146" i="12"/>
  <c r="G145" i="12"/>
  <c r="E145" i="12"/>
  <c r="G144" i="12"/>
  <c r="E144" i="12"/>
  <c r="G143" i="12"/>
  <c r="E143" i="12"/>
  <c r="G142" i="12"/>
  <c r="E142" i="12"/>
  <c r="G141" i="12"/>
  <c r="E141" i="12"/>
  <c r="G140" i="12"/>
  <c r="E140" i="12"/>
  <c r="G139" i="12"/>
  <c r="E139" i="12"/>
  <c r="G138" i="12"/>
  <c r="E138" i="12"/>
  <c r="G137" i="12"/>
  <c r="E137" i="12"/>
  <c r="G136" i="12"/>
  <c r="E136" i="12"/>
  <c r="G135" i="12"/>
  <c r="E135" i="12"/>
  <c r="G134" i="12"/>
  <c r="E134" i="12"/>
  <c r="G133" i="12"/>
  <c r="E133" i="12"/>
  <c r="G132" i="12"/>
  <c r="E132" i="12"/>
  <c r="G131" i="12"/>
  <c r="E131" i="12"/>
  <c r="G130" i="12"/>
  <c r="E130" i="12"/>
  <c r="G129" i="12"/>
  <c r="E129" i="12"/>
  <c r="G128" i="12"/>
  <c r="E128" i="12"/>
  <c r="G127" i="12"/>
  <c r="E127" i="12"/>
  <c r="G126" i="12"/>
  <c r="E126" i="12"/>
  <c r="G125" i="12"/>
  <c r="E125" i="12"/>
  <c r="G124" i="12"/>
  <c r="E124" i="12"/>
  <c r="G123" i="12"/>
  <c r="E123" i="12"/>
  <c r="G122" i="12"/>
  <c r="E122" i="12"/>
  <c r="G121" i="12"/>
  <c r="E121" i="12"/>
  <c r="G120" i="12"/>
  <c r="E120" i="12"/>
  <c r="G119" i="12"/>
  <c r="E119" i="12"/>
  <c r="G118" i="12"/>
  <c r="E118" i="12"/>
  <c r="G117" i="12"/>
  <c r="E117" i="12"/>
  <c r="G116" i="12"/>
  <c r="E116" i="12"/>
  <c r="G115" i="12"/>
  <c r="E115" i="12"/>
  <c r="G114" i="12"/>
  <c r="E114" i="12"/>
  <c r="G113" i="12"/>
  <c r="E113" i="12"/>
  <c r="G112" i="12"/>
  <c r="E112" i="12"/>
  <c r="G111" i="12"/>
  <c r="E111" i="12"/>
  <c r="G110" i="12"/>
  <c r="E110" i="12"/>
  <c r="G109" i="12"/>
  <c r="E109" i="12"/>
  <c r="G108" i="12"/>
  <c r="E108" i="12"/>
  <c r="G107" i="12"/>
  <c r="E107" i="12"/>
  <c r="G106" i="12"/>
  <c r="E106" i="12"/>
  <c r="G105" i="12"/>
  <c r="E105" i="12"/>
  <c r="G104" i="12"/>
  <c r="E104" i="12"/>
  <c r="G103" i="12"/>
  <c r="E103" i="12"/>
  <c r="G102" i="12"/>
  <c r="E102" i="12"/>
  <c r="G101" i="12"/>
  <c r="E101" i="12"/>
  <c r="G100" i="12"/>
  <c r="E100" i="12"/>
  <c r="G99" i="12"/>
  <c r="E99" i="12"/>
  <c r="G98" i="12"/>
  <c r="E98" i="12"/>
  <c r="G97" i="12"/>
  <c r="E97" i="12"/>
  <c r="G96" i="12"/>
  <c r="E96" i="12"/>
  <c r="G95" i="12"/>
  <c r="E95" i="12"/>
  <c r="G94" i="12"/>
  <c r="E94" i="12"/>
  <c r="G93" i="12"/>
  <c r="E93" i="12"/>
  <c r="G92" i="12"/>
  <c r="E92" i="12"/>
  <c r="G91" i="12"/>
  <c r="E91" i="12"/>
  <c r="G90" i="12"/>
  <c r="E90" i="12"/>
  <c r="G89" i="12"/>
  <c r="E89" i="12"/>
  <c r="G88" i="12"/>
  <c r="E88" i="12"/>
  <c r="G87" i="12"/>
  <c r="E87" i="12"/>
  <c r="G86" i="12"/>
  <c r="E86" i="12"/>
  <c r="G85" i="12"/>
  <c r="E85" i="12"/>
  <c r="G84" i="12"/>
  <c r="E84" i="12"/>
  <c r="G83" i="12"/>
  <c r="E83" i="12"/>
  <c r="G82" i="12"/>
  <c r="E82" i="12"/>
  <c r="G81" i="12"/>
  <c r="E81" i="12"/>
  <c r="G80" i="12"/>
  <c r="E80" i="12"/>
  <c r="G79" i="12"/>
  <c r="E79" i="12"/>
  <c r="G78" i="12"/>
  <c r="E78" i="12"/>
  <c r="G77" i="12"/>
  <c r="E77" i="12"/>
  <c r="G76" i="12"/>
  <c r="E76" i="12"/>
  <c r="G75" i="12"/>
  <c r="E75" i="12"/>
  <c r="G74" i="12"/>
  <c r="E74" i="12"/>
  <c r="G73" i="12"/>
  <c r="E73" i="12"/>
  <c r="G72" i="12"/>
  <c r="E72" i="12"/>
  <c r="G71" i="12"/>
  <c r="E71" i="12"/>
  <c r="G70" i="12"/>
  <c r="E70" i="12"/>
  <c r="G69" i="12"/>
  <c r="E69" i="12"/>
  <c r="G68" i="12"/>
  <c r="E68" i="12"/>
  <c r="G67" i="12"/>
  <c r="E67" i="12"/>
  <c r="G66" i="12"/>
  <c r="E66" i="12"/>
  <c r="G65" i="12"/>
  <c r="E65" i="12"/>
  <c r="G64" i="12"/>
  <c r="E64" i="12"/>
  <c r="G63" i="12"/>
  <c r="E63" i="12"/>
  <c r="G62" i="12"/>
  <c r="E62" i="12"/>
  <c r="G61" i="12"/>
  <c r="E61" i="12"/>
  <c r="G60" i="12"/>
  <c r="E60" i="12"/>
  <c r="G59" i="12"/>
  <c r="E59" i="12"/>
  <c r="G58" i="12"/>
  <c r="E58" i="12"/>
  <c r="G57" i="12"/>
  <c r="E57" i="12"/>
  <c r="G56" i="12"/>
  <c r="E56" i="12"/>
  <c r="G55" i="12"/>
  <c r="E55" i="12"/>
  <c r="G54" i="12"/>
  <c r="E54" i="12"/>
  <c r="G53" i="12"/>
  <c r="E53" i="12"/>
  <c r="G52" i="12"/>
  <c r="E52" i="12"/>
  <c r="G51" i="12"/>
  <c r="E51" i="12"/>
  <c r="G50" i="12"/>
  <c r="E50" i="12"/>
  <c r="G49" i="12"/>
  <c r="E49" i="12"/>
  <c r="G48" i="12"/>
  <c r="E48" i="12"/>
  <c r="G47" i="12"/>
  <c r="E47" i="12"/>
  <c r="G46" i="12"/>
  <c r="E46" i="12"/>
  <c r="G45" i="12"/>
  <c r="E45" i="12"/>
  <c r="G44" i="12"/>
  <c r="E44" i="12"/>
  <c r="G43" i="12"/>
  <c r="E43" i="12"/>
  <c r="G42" i="12"/>
  <c r="E42" i="12"/>
  <c r="G41" i="12"/>
  <c r="E41" i="12"/>
  <c r="G40" i="12"/>
  <c r="E40" i="12"/>
  <c r="G39" i="12"/>
  <c r="E39" i="12"/>
  <c r="G38" i="12"/>
  <c r="E38" i="12"/>
  <c r="G37" i="12"/>
  <c r="E37" i="12"/>
  <c r="G36" i="12"/>
  <c r="E36" i="12"/>
  <c r="G35" i="12"/>
  <c r="E35" i="12"/>
  <c r="G34" i="12"/>
  <c r="E34" i="12"/>
  <c r="G33" i="12"/>
  <c r="E33" i="12"/>
  <c r="G32" i="12"/>
  <c r="E32" i="12"/>
  <c r="G31" i="12"/>
  <c r="E31" i="12"/>
  <c r="G30" i="12"/>
  <c r="E30" i="12"/>
  <c r="G29" i="12"/>
  <c r="E29" i="12"/>
  <c r="G28" i="12"/>
  <c r="E28" i="12"/>
  <c r="G27" i="12"/>
  <c r="E27" i="12"/>
  <c r="G26" i="12"/>
  <c r="E26" i="12"/>
  <c r="G25" i="12"/>
  <c r="E25" i="12"/>
  <c r="G24" i="12"/>
  <c r="E24" i="12"/>
  <c r="G23" i="12"/>
  <c r="E23" i="12"/>
  <c r="G22" i="12"/>
  <c r="E22" i="12"/>
  <c r="G21" i="12"/>
  <c r="E21" i="12"/>
  <c r="G20" i="12"/>
  <c r="E20" i="12"/>
  <c r="G19" i="12"/>
  <c r="E19" i="12"/>
  <c r="G18" i="12"/>
  <c r="E18" i="12"/>
  <c r="G17" i="12"/>
  <c r="E17" i="12"/>
  <c r="G16" i="12"/>
  <c r="E16" i="12"/>
  <c r="G15" i="12"/>
  <c r="E15" i="12"/>
  <c r="G14" i="12"/>
  <c r="E14" i="12"/>
  <c r="G13" i="12"/>
  <c r="E13" i="12"/>
  <c r="G12" i="12"/>
  <c r="E12" i="12"/>
  <c r="G11" i="12"/>
  <c r="E11" i="12"/>
  <c r="G10" i="12"/>
  <c r="E10" i="12"/>
  <c r="G9" i="12"/>
  <c r="E9" i="12"/>
  <c r="G8" i="12"/>
  <c r="E8" i="12"/>
  <c r="G7" i="12"/>
  <c r="E7" i="12"/>
  <c r="G6" i="12"/>
  <c r="E6" i="12"/>
  <c r="G5" i="12"/>
  <c r="E5" i="12"/>
  <c r="E64" i="10"/>
  <c r="E63" i="10"/>
  <c r="E62" i="10"/>
  <c r="E61" i="10"/>
  <c r="E60" i="10"/>
  <c r="E59" i="10"/>
  <c r="E58" i="10"/>
  <c r="E57" i="10"/>
  <c r="E56" i="10"/>
  <c r="E55" i="10"/>
  <c r="E54" i="10"/>
  <c r="E53" i="10"/>
  <c r="E52" i="10"/>
  <c r="E51" i="10"/>
  <c r="E50" i="10"/>
  <c r="E49" i="10"/>
  <c r="E48" i="10"/>
  <c r="E47" i="10"/>
  <c r="E46" i="10"/>
  <c r="E45" i="10"/>
  <c r="E44" i="10"/>
  <c r="E43" i="10"/>
  <c r="E42" i="10"/>
  <c r="E41" i="10"/>
  <c r="E40" i="10"/>
  <c r="E39" i="10"/>
  <c r="E38" i="10"/>
  <c r="E37" i="10"/>
  <c r="E36" i="10"/>
  <c r="E35" i="10"/>
  <c r="E34" i="10"/>
  <c r="E33" i="10"/>
  <c r="E32" i="10"/>
  <c r="E31" i="10"/>
  <c r="E30" i="10"/>
  <c r="E29" i="10"/>
  <c r="E28" i="10"/>
  <c r="E27" i="10"/>
  <c r="E26" i="10"/>
  <c r="E25" i="10"/>
  <c r="E24" i="10"/>
  <c r="E23" i="10"/>
  <c r="E22" i="10"/>
  <c r="E21" i="10"/>
  <c r="E20" i="10"/>
  <c r="E19" i="10"/>
  <c r="E18" i="10"/>
  <c r="E17" i="10"/>
  <c r="E16" i="10"/>
  <c r="E15" i="10"/>
  <c r="E14" i="10"/>
  <c r="E13" i="10"/>
  <c r="E12" i="10"/>
  <c r="E11" i="10"/>
  <c r="E10" i="10"/>
  <c r="E9" i="10"/>
  <c r="E8" i="10"/>
  <c r="E7" i="10"/>
  <c r="E6" i="10"/>
  <c r="E5" i="10"/>
  <c r="E1804" i="9"/>
  <c r="B1804" i="9"/>
  <c r="E1803" i="9"/>
  <c r="B1803" i="9"/>
  <c r="E1802" i="9"/>
  <c r="B1802" i="9"/>
  <c r="E1801" i="9"/>
  <c r="B1801" i="9"/>
  <c r="E1800" i="9"/>
  <c r="B1800" i="9"/>
  <c r="E1799" i="9"/>
  <c r="B1799" i="9"/>
  <c r="E1798" i="9"/>
  <c r="B1798" i="9"/>
  <c r="E1797" i="9"/>
  <c r="B1797" i="9"/>
  <c r="E1796" i="9"/>
  <c r="B1796" i="9"/>
  <c r="E1795" i="9"/>
  <c r="B1795" i="9"/>
  <c r="E1794" i="9"/>
  <c r="B1794" i="9"/>
  <c r="E1793" i="9"/>
  <c r="B1793" i="9"/>
  <c r="E1792" i="9"/>
  <c r="B1792" i="9"/>
  <c r="E1791" i="9"/>
  <c r="B1791" i="9"/>
  <c r="E1790" i="9"/>
  <c r="B1790" i="9"/>
  <c r="E1789" i="9"/>
  <c r="B1789" i="9"/>
  <c r="E1788" i="9"/>
  <c r="B1788" i="9"/>
  <c r="E1787" i="9"/>
  <c r="B1787" i="9"/>
  <c r="E1786" i="9"/>
  <c r="B1786" i="9"/>
  <c r="E1785" i="9"/>
  <c r="B1785" i="9"/>
  <c r="E1784" i="9"/>
  <c r="B1784" i="9"/>
  <c r="E1783" i="9"/>
  <c r="B1783" i="9"/>
  <c r="E1782" i="9"/>
  <c r="B1782" i="9"/>
  <c r="E1781" i="9"/>
  <c r="B1781" i="9"/>
  <c r="E1780" i="9"/>
  <c r="B1780" i="9"/>
  <c r="E1779" i="9"/>
  <c r="B1779" i="9"/>
  <c r="E1778" i="9"/>
  <c r="B1778" i="9"/>
  <c r="E1777" i="9"/>
  <c r="B1777" i="9"/>
  <c r="E1776" i="9"/>
  <c r="B1776" i="9"/>
  <c r="E1775" i="9"/>
  <c r="B1775" i="9"/>
  <c r="E1774" i="9"/>
  <c r="B1774" i="9"/>
  <c r="E1773" i="9"/>
  <c r="B1773" i="9"/>
  <c r="E1772" i="9"/>
  <c r="B1772" i="9"/>
  <c r="E1771" i="9"/>
  <c r="B1771" i="9"/>
  <c r="E1770" i="9"/>
  <c r="B1770" i="9"/>
  <c r="E1769" i="9"/>
  <c r="B1769" i="9"/>
  <c r="E1768" i="9"/>
  <c r="B1768" i="9"/>
  <c r="E1767" i="9"/>
  <c r="B1767" i="9"/>
  <c r="E1766" i="9"/>
  <c r="B1766" i="9"/>
  <c r="E1765" i="9"/>
  <c r="B1765" i="9"/>
  <c r="E1764" i="9"/>
  <c r="B1764" i="9"/>
  <c r="E1763" i="9"/>
  <c r="B1763" i="9"/>
  <c r="E1762" i="9"/>
  <c r="B1762" i="9"/>
  <c r="E1761" i="9"/>
  <c r="B1761" i="9"/>
  <c r="E1760" i="9"/>
  <c r="B1760" i="9"/>
  <c r="E1759" i="9"/>
  <c r="B1759" i="9"/>
  <c r="E1758" i="9"/>
  <c r="B1758" i="9"/>
  <c r="E1757" i="9"/>
  <c r="B1757" i="9"/>
  <c r="E1756" i="9"/>
  <c r="B1756" i="9"/>
  <c r="E1755" i="9"/>
  <c r="B1755" i="9"/>
  <c r="E1754" i="9"/>
  <c r="B1754" i="9"/>
  <c r="E1753" i="9"/>
  <c r="B1753" i="9"/>
  <c r="E1752" i="9"/>
  <c r="B1752" i="9"/>
  <c r="E1751" i="9"/>
  <c r="B1751" i="9"/>
  <c r="E1750" i="9"/>
  <c r="B1750" i="9"/>
  <c r="E1749" i="9"/>
  <c r="B1749" i="9"/>
  <c r="E1748" i="9"/>
  <c r="B1748" i="9"/>
  <c r="E1747" i="9"/>
  <c r="B1747" i="9"/>
  <c r="E1746" i="9"/>
  <c r="B1746" i="9"/>
  <c r="E1745" i="9"/>
  <c r="B1745" i="9"/>
  <c r="E1744" i="9"/>
  <c r="B1744" i="9"/>
  <c r="E1743" i="9"/>
  <c r="B1743" i="9"/>
  <c r="E1742" i="9"/>
  <c r="B1742" i="9"/>
  <c r="E1741" i="9"/>
  <c r="B1741" i="9"/>
  <c r="E1740" i="9"/>
  <c r="B1740" i="9"/>
  <c r="E1739" i="9"/>
  <c r="B1739" i="9"/>
  <c r="E1738" i="9"/>
  <c r="B1738" i="9"/>
  <c r="E1737" i="9"/>
  <c r="B1737" i="9"/>
  <c r="E1736" i="9"/>
  <c r="B1736" i="9"/>
  <c r="E1735" i="9"/>
  <c r="B1735" i="9"/>
  <c r="E1734" i="9"/>
  <c r="B1734" i="9"/>
  <c r="E1733" i="9"/>
  <c r="B1733" i="9"/>
  <c r="E1732" i="9"/>
  <c r="B1732" i="9"/>
  <c r="E1731" i="9"/>
  <c r="B1731" i="9"/>
  <c r="E1730" i="9"/>
  <c r="B1730" i="9"/>
  <c r="E1729" i="9"/>
  <c r="B1729" i="9"/>
  <c r="E1728" i="9"/>
  <c r="B1728" i="9"/>
  <c r="E1727" i="9"/>
  <c r="B1727" i="9"/>
  <c r="E1726" i="9"/>
  <c r="B1726" i="9"/>
  <c r="E1725" i="9"/>
  <c r="B1725" i="9"/>
  <c r="E1724" i="9"/>
  <c r="B1724" i="9"/>
  <c r="E1723" i="9"/>
  <c r="B1723" i="9"/>
  <c r="E1722" i="9"/>
  <c r="B1722" i="9"/>
  <c r="E1721" i="9"/>
  <c r="B1721" i="9"/>
  <c r="E1720" i="9"/>
  <c r="B1720" i="9"/>
  <c r="E1719" i="9"/>
  <c r="B1719" i="9"/>
  <c r="E1718" i="9"/>
  <c r="B1718" i="9"/>
  <c r="E1717" i="9"/>
  <c r="B1717" i="9"/>
  <c r="E1716" i="9"/>
  <c r="B1716" i="9"/>
  <c r="E1715" i="9"/>
  <c r="B1715" i="9"/>
  <c r="E1714" i="9"/>
  <c r="B1714" i="9"/>
  <c r="E1713" i="9"/>
  <c r="B1713" i="9"/>
  <c r="E1712" i="9"/>
  <c r="B1712" i="9"/>
  <c r="E1711" i="9"/>
  <c r="B1711" i="9"/>
  <c r="E1710" i="9"/>
  <c r="B1710" i="9"/>
  <c r="E1709" i="9"/>
  <c r="B1709" i="9"/>
  <c r="E1708" i="9"/>
  <c r="B1708" i="9"/>
  <c r="E1707" i="9"/>
  <c r="B1707" i="9"/>
  <c r="E1706" i="9"/>
  <c r="B1706" i="9"/>
  <c r="H1705" i="9"/>
  <c r="E1705" i="9"/>
  <c r="B1705" i="9"/>
  <c r="E1704" i="9"/>
  <c r="B1704" i="9"/>
  <c r="E1703" i="9"/>
  <c r="B1703" i="9"/>
  <c r="E1702" i="9"/>
  <c r="B1702" i="9"/>
  <c r="E1701" i="9"/>
  <c r="B1701" i="9"/>
  <c r="E1700" i="9"/>
  <c r="B1700" i="9"/>
  <c r="E1699" i="9"/>
  <c r="B1699" i="9"/>
  <c r="E1698" i="9"/>
  <c r="B1698" i="9"/>
  <c r="E1697" i="9"/>
  <c r="B1697" i="9"/>
  <c r="E1696" i="9"/>
  <c r="B1696" i="9"/>
  <c r="E1695" i="9"/>
  <c r="B1695" i="9"/>
  <c r="E1694" i="9"/>
  <c r="B1694" i="9"/>
  <c r="E1693" i="9"/>
  <c r="B1693" i="9"/>
  <c r="E1692" i="9"/>
  <c r="B1692" i="9"/>
  <c r="E1691" i="9"/>
  <c r="B1691" i="9"/>
  <c r="E1690" i="9"/>
  <c r="B1690" i="9"/>
  <c r="E1689" i="9"/>
  <c r="B1689" i="9"/>
  <c r="E1688" i="9"/>
  <c r="B1688" i="9"/>
  <c r="E1687" i="9"/>
  <c r="B1687" i="9"/>
  <c r="E1686" i="9"/>
  <c r="B1686" i="9"/>
  <c r="E1685" i="9"/>
  <c r="B1685" i="9"/>
  <c r="E1684" i="9"/>
  <c r="B1684" i="9"/>
  <c r="E1683" i="9"/>
  <c r="B1683" i="9"/>
  <c r="E1682" i="9"/>
  <c r="B1682" i="9"/>
  <c r="E1681" i="9"/>
  <c r="B1681" i="9"/>
  <c r="E1680" i="9"/>
  <c r="B1680" i="9"/>
  <c r="E1679" i="9"/>
  <c r="B1679" i="9"/>
  <c r="E1678" i="9"/>
  <c r="B1678" i="9"/>
  <c r="E1677" i="9"/>
  <c r="B1677" i="9"/>
  <c r="E1676" i="9"/>
  <c r="B1676" i="9"/>
  <c r="E1675" i="9"/>
  <c r="B1675" i="9"/>
  <c r="E1674" i="9"/>
  <c r="B1674" i="9"/>
  <c r="E1673" i="9"/>
  <c r="B1673" i="9"/>
  <c r="E1672" i="9"/>
  <c r="B1672" i="9"/>
  <c r="E1671" i="9"/>
  <c r="B1671" i="9"/>
  <c r="E1670" i="9"/>
  <c r="B1670" i="9"/>
  <c r="E1669" i="9"/>
  <c r="B1669" i="9"/>
  <c r="E1668" i="9"/>
  <c r="B1668" i="9"/>
  <c r="E1667" i="9"/>
  <c r="B1667" i="9"/>
  <c r="E1666" i="9"/>
  <c r="B1666" i="9"/>
  <c r="E1665" i="9"/>
  <c r="B1665" i="9"/>
  <c r="E1664" i="9"/>
  <c r="B1664" i="9"/>
  <c r="E1663" i="9"/>
  <c r="B1663" i="9"/>
  <c r="E1662" i="9"/>
  <c r="B1662" i="9"/>
  <c r="E1661" i="9"/>
  <c r="B1661" i="9"/>
  <c r="E1660" i="9"/>
  <c r="B1660" i="9"/>
  <c r="E1659" i="9"/>
  <c r="B1659" i="9"/>
  <c r="E1658" i="9"/>
  <c r="B1658" i="9"/>
  <c r="E1657" i="9"/>
  <c r="B1657" i="9"/>
  <c r="E1656" i="9"/>
  <c r="B1656" i="9"/>
  <c r="E1655" i="9"/>
  <c r="B1655" i="9"/>
  <c r="E1654" i="9"/>
  <c r="B1654" i="9"/>
  <c r="E1653" i="9"/>
  <c r="B1653" i="9"/>
  <c r="E1652" i="9"/>
  <c r="B1652" i="9"/>
  <c r="E1651" i="9"/>
  <c r="B1651" i="9"/>
  <c r="E1650" i="9"/>
  <c r="B1650" i="9"/>
  <c r="E1649" i="9"/>
  <c r="B1649" i="9"/>
  <c r="E1648" i="9"/>
  <c r="B1648" i="9"/>
  <c r="E1647" i="9"/>
  <c r="B1647" i="9"/>
  <c r="E1646" i="9"/>
  <c r="B1646" i="9"/>
  <c r="E1645" i="9"/>
  <c r="B1645" i="9"/>
  <c r="E1644" i="9"/>
  <c r="B1644" i="9"/>
  <c r="E1643" i="9"/>
  <c r="B1643" i="9"/>
  <c r="E1642" i="9"/>
  <c r="B1642" i="9"/>
  <c r="E1641" i="9"/>
  <c r="B1641" i="9"/>
  <c r="E1640" i="9"/>
  <c r="B1640" i="9"/>
  <c r="E1639" i="9"/>
  <c r="B1639" i="9"/>
  <c r="E1638" i="9"/>
  <c r="B1638" i="9"/>
  <c r="E1637" i="9"/>
  <c r="B1637" i="9"/>
  <c r="E1636" i="9"/>
  <c r="B1636" i="9"/>
  <c r="E1635" i="9"/>
  <c r="B1635" i="9"/>
  <c r="E1634" i="9"/>
  <c r="B1634" i="9"/>
  <c r="E1633" i="9"/>
  <c r="B1633" i="9"/>
  <c r="E1632" i="9"/>
  <c r="B1632" i="9"/>
  <c r="E1631" i="9"/>
  <c r="B1631" i="9"/>
  <c r="E1630" i="9"/>
  <c r="B1630" i="9"/>
  <c r="E1629" i="9"/>
  <c r="B1629" i="9"/>
  <c r="E1628" i="9"/>
  <c r="B1628" i="9"/>
  <c r="E1627" i="9"/>
  <c r="B1627" i="9"/>
  <c r="E1626" i="9"/>
  <c r="B1626" i="9"/>
  <c r="E1625" i="9"/>
  <c r="B1625" i="9"/>
  <c r="E1624" i="9"/>
  <c r="B1624" i="9"/>
  <c r="E1623" i="9"/>
  <c r="B1623" i="9"/>
  <c r="E1622" i="9"/>
  <c r="B1622" i="9"/>
  <c r="E1621" i="9"/>
  <c r="B1621" i="9"/>
  <c r="E1620" i="9"/>
  <c r="B1620" i="9"/>
  <c r="E1619" i="9"/>
  <c r="B1619" i="9"/>
  <c r="E1618" i="9"/>
  <c r="B1618" i="9"/>
  <c r="E1617" i="9"/>
  <c r="B1617" i="9"/>
  <c r="E1616" i="9"/>
  <c r="B1616" i="9"/>
  <c r="E1615" i="9"/>
  <c r="B1615" i="9"/>
  <c r="E1614" i="9"/>
  <c r="B1614" i="9"/>
  <c r="E1613" i="9"/>
  <c r="B1613" i="9"/>
  <c r="E1612" i="9"/>
  <c r="B1612" i="9"/>
  <c r="E1611" i="9"/>
  <c r="B1611" i="9"/>
  <c r="E1610" i="9"/>
  <c r="B1610" i="9"/>
  <c r="E1609" i="9"/>
  <c r="B1609" i="9"/>
  <c r="E1608" i="9"/>
  <c r="B1608" i="9"/>
  <c r="E1607" i="9"/>
  <c r="B1607" i="9"/>
  <c r="H1607" i="9" s="1"/>
  <c r="E1606" i="9"/>
  <c r="B1606" i="9"/>
  <c r="H1606" i="9" s="1"/>
  <c r="H1605" i="9"/>
  <c r="E1605" i="9"/>
  <c r="B1605" i="9"/>
  <c r="E1604" i="9"/>
  <c r="B1604" i="9"/>
  <c r="E1603" i="9"/>
  <c r="B1603" i="9"/>
  <c r="E1602" i="9"/>
  <c r="B1602" i="9"/>
  <c r="E1601" i="9"/>
  <c r="B1601" i="9"/>
  <c r="E1600" i="9"/>
  <c r="B1600" i="9"/>
  <c r="E1599" i="9"/>
  <c r="B1599" i="9"/>
  <c r="E1598" i="9"/>
  <c r="B1598" i="9"/>
  <c r="E1597" i="9"/>
  <c r="B1597" i="9"/>
  <c r="E1596" i="9"/>
  <c r="B1596" i="9"/>
  <c r="E1595" i="9"/>
  <c r="B1595" i="9"/>
  <c r="E1594" i="9"/>
  <c r="B1594" i="9"/>
  <c r="E1593" i="9"/>
  <c r="B1593" i="9"/>
  <c r="E1592" i="9"/>
  <c r="B1592" i="9"/>
  <c r="E1591" i="9"/>
  <c r="B1591" i="9"/>
  <c r="E1590" i="9"/>
  <c r="B1590" i="9"/>
  <c r="E1589" i="9"/>
  <c r="B1589" i="9"/>
  <c r="E1588" i="9"/>
  <c r="B1588" i="9"/>
  <c r="E1587" i="9"/>
  <c r="B1587" i="9"/>
  <c r="E1586" i="9"/>
  <c r="B1586" i="9"/>
  <c r="E1585" i="9"/>
  <c r="B1585" i="9"/>
  <c r="E1584" i="9"/>
  <c r="B1584" i="9"/>
  <c r="E1583" i="9"/>
  <c r="B1583" i="9"/>
  <c r="E1582" i="9"/>
  <c r="B1582" i="9"/>
  <c r="E1581" i="9"/>
  <c r="B1581" i="9"/>
  <c r="E1580" i="9"/>
  <c r="B1580" i="9"/>
  <c r="E1579" i="9"/>
  <c r="B1579" i="9"/>
  <c r="E1578" i="9"/>
  <c r="B1578" i="9"/>
  <c r="E1577" i="9"/>
  <c r="B1577" i="9"/>
  <c r="E1576" i="9"/>
  <c r="B1576" i="9"/>
  <c r="E1575" i="9"/>
  <c r="B1575" i="9"/>
  <c r="E1574" i="9"/>
  <c r="B1574" i="9"/>
  <c r="E1573" i="9"/>
  <c r="B1573" i="9"/>
  <c r="E1572" i="9"/>
  <c r="B1572" i="9"/>
  <c r="E1571" i="9"/>
  <c r="B1571" i="9"/>
  <c r="E1570" i="9"/>
  <c r="B1570" i="9"/>
  <c r="E1569" i="9"/>
  <c r="B1569" i="9"/>
  <c r="E1568" i="9"/>
  <c r="B1568" i="9"/>
  <c r="E1567" i="9"/>
  <c r="B1567" i="9"/>
  <c r="E1566" i="9"/>
  <c r="B1566" i="9"/>
  <c r="E1565" i="9"/>
  <c r="B1565" i="9"/>
  <c r="E1564" i="9"/>
  <c r="B1564" i="9"/>
  <c r="E1563" i="9"/>
  <c r="B1563" i="9"/>
  <c r="E1562" i="9"/>
  <c r="B1562" i="9"/>
  <c r="E1561" i="9"/>
  <c r="B1561" i="9"/>
  <c r="E1560" i="9"/>
  <c r="B1560" i="9"/>
  <c r="E1559" i="9"/>
  <c r="B1559" i="9"/>
  <c r="E1558" i="9"/>
  <c r="B1558" i="9"/>
  <c r="E1557" i="9"/>
  <c r="B1557" i="9"/>
  <c r="E1556" i="9"/>
  <c r="B1556" i="9"/>
  <c r="E1555" i="9"/>
  <c r="B1555" i="9"/>
  <c r="E1554" i="9"/>
  <c r="B1554" i="9"/>
  <c r="E1553" i="9"/>
  <c r="B1553" i="9"/>
  <c r="E1552" i="9"/>
  <c r="B1552" i="9"/>
  <c r="E1551" i="9"/>
  <c r="B1551" i="9"/>
  <c r="E1550" i="9"/>
  <c r="B1550" i="9"/>
  <c r="E1549" i="9"/>
  <c r="B1549" i="9"/>
  <c r="E1548" i="9"/>
  <c r="B1548" i="9"/>
  <c r="E1547" i="9"/>
  <c r="B1547" i="9"/>
  <c r="E1546" i="9"/>
  <c r="B1546" i="9"/>
  <c r="E1545" i="9"/>
  <c r="B1545" i="9"/>
  <c r="E1544" i="9"/>
  <c r="B1544" i="9"/>
  <c r="E1543" i="9"/>
  <c r="B1543" i="9"/>
  <c r="E1542" i="9"/>
  <c r="B1542" i="9"/>
  <c r="E1541" i="9"/>
  <c r="B1541" i="9"/>
  <c r="E1540" i="9"/>
  <c r="B1540" i="9"/>
  <c r="E1539" i="9"/>
  <c r="B1539" i="9"/>
  <c r="E1538" i="9"/>
  <c r="B1538" i="9"/>
  <c r="E1537" i="9"/>
  <c r="B1537" i="9"/>
  <c r="E1536" i="9"/>
  <c r="B1536" i="9"/>
  <c r="E1535" i="9"/>
  <c r="B1535" i="9"/>
  <c r="E1534" i="9"/>
  <c r="B1534" i="9"/>
  <c r="E1533" i="9"/>
  <c r="B1533" i="9"/>
  <c r="E1532" i="9"/>
  <c r="B1532" i="9"/>
  <c r="E1531" i="9"/>
  <c r="B1531" i="9"/>
  <c r="E1530" i="9"/>
  <c r="B1530" i="9"/>
  <c r="E1529" i="9"/>
  <c r="B1529" i="9"/>
  <c r="E1528" i="9"/>
  <c r="B1528" i="9"/>
  <c r="E1527" i="9"/>
  <c r="B1527" i="9"/>
  <c r="E1526" i="9"/>
  <c r="B1526" i="9"/>
  <c r="E1525" i="9"/>
  <c r="B1525" i="9"/>
  <c r="E1524" i="9"/>
  <c r="B1524" i="9"/>
  <c r="E1523" i="9"/>
  <c r="B1523" i="9"/>
  <c r="E1522" i="9"/>
  <c r="B1522" i="9"/>
  <c r="E1521" i="9"/>
  <c r="B1521" i="9"/>
  <c r="E1520" i="9"/>
  <c r="B1520" i="9"/>
  <c r="E1519" i="9"/>
  <c r="B1519" i="9"/>
  <c r="E1518" i="9"/>
  <c r="B1518" i="9"/>
  <c r="E1517" i="9"/>
  <c r="B1517" i="9"/>
  <c r="E1516" i="9"/>
  <c r="B1516" i="9"/>
  <c r="E1515" i="9"/>
  <c r="B1515" i="9"/>
  <c r="E1514" i="9"/>
  <c r="B1514" i="9"/>
  <c r="E1513" i="9"/>
  <c r="B1513" i="9"/>
  <c r="E1512" i="9"/>
  <c r="B1512" i="9"/>
  <c r="E1511" i="9"/>
  <c r="B1511" i="9"/>
  <c r="E1510" i="9"/>
  <c r="B1510" i="9"/>
  <c r="E1509" i="9"/>
  <c r="B1509" i="9"/>
  <c r="E1508" i="9"/>
  <c r="B1508" i="9"/>
  <c r="E1507" i="9"/>
  <c r="B1507" i="9"/>
  <c r="E1506" i="9"/>
  <c r="B1506" i="9"/>
  <c r="H1505" i="9"/>
  <c r="E1505" i="9"/>
  <c r="B1505" i="9"/>
  <c r="E1504" i="9"/>
  <c r="B1504" i="9"/>
  <c r="E1503" i="9"/>
  <c r="B1503" i="9"/>
  <c r="E1502" i="9"/>
  <c r="B1502" i="9"/>
  <c r="E1501" i="9"/>
  <c r="B1501" i="9"/>
  <c r="E1500" i="9"/>
  <c r="B1500" i="9"/>
  <c r="E1499" i="9"/>
  <c r="B1499" i="9"/>
  <c r="E1498" i="9"/>
  <c r="B1498" i="9"/>
  <c r="E1497" i="9"/>
  <c r="B1497" i="9"/>
  <c r="E1496" i="9"/>
  <c r="B1496" i="9"/>
  <c r="E1495" i="9"/>
  <c r="B1495" i="9"/>
  <c r="E1494" i="9"/>
  <c r="B1494" i="9"/>
  <c r="E1493" i="9"/>
  <c r="B1493" i="9"/>
  <c r="E1492" i="9"/>
  <c r="B1492" i="9"/>
  <c r="E1491" i="9"/>
  <c r="B1491" i="9"/>
  <c r="E1490" i="9"/>
  <c r="B1490" i="9"/>
  <c r="E1489" i="9"/>
  <c r="B1489" i="9"/>
  <c r="E1488" i="9"/>
  <c r="B1488" i="9"/>
  <c r="E1487" i="9"/>
  <c r="B1487" i="9"/>
  <c r="E1486" i="9"/>
  <c r="B1486" i="9"/>
  <c r="E1485" i="9"/>
  <c r="B1485" i="9"/>
  <c r="E1484" i="9"/>
  <c r="B1484" i="9"/>
  <c r="E1483" i="9"/>
  <c r="B1483" i="9"/>
  <c r="E1482" i="9"/>
  <c r="B1482" i="9"/>
  <c r="E1481" i="9"/>
  <c r="B1481" i="9"/>
  <c r="E1480" i="9"/>
  <c r="B1480" i="9"/>
  <c r="E1479" i="9"/>
  <c r="B1479" i="9"/>
  <c r="E1478" i="9"/>
  <c r="B1478" i="9"/>
  <c r="E1477" i="9"/>
  <c r="B1477" i="9"/>
  <c r="E1476" i="9"/>
  <c r="B1476" i="9"/>
  <c r="E1475" i="9"/>
  <c r="B1475" i="9"/>
  <c r="E1474" i="9"/>
  <c r="B1474" i="9"/>
  <c r="E1473" i="9"/>
  <c r="B1473" i="9"/>
  <c r="E1472" i="9"/>
  <c r="B1472" i="9"/>
  <c r="E1471" i="9"/>
  <c r="B1471" i="9"/>
  <c r="E1470" i="9"/>
  <c r="B1470" i="9"/>
  <c r="E1469" i="9"/>
  <c r="B1469" i="9"/>
  <c r="E1468" i="9"/>
  <c r="B1468" i="9"/>
  <c r="E1467" i="9"/>
  <c r="B1467" i="9"/>
  <c r="E1466" i="9"/>
  <c r="B1466" i="9"/>
  <c r="E1465" i="9"/>
  <c r="B1465" i="9"/>
  <c r="E1464" i="9"/>
  <c r="B1464" i="9"/>
  <c r="E1463" i="9"/>
  <c r="B1463" i="9"/>
  <c r="E1462" i="9"/>
  <c r="B1462" i="9"/>
  <c r="E1461" i="9"/>
  <c r="B1461" i="9"/>
  <c r="E1460" i="9"/>
  <c r="B1460" i="9"/>
  <c r="E1459" i="9"/>
  <c r="B1459" i="9"/>
  <c r="E1458" i="9"/>
  <c r="B1458" i="9"/>
  <c r="E1457" i="9"/>
  <c r="B1457" i="9"/>
  <c r="E1456" i="9"/>
  <c r="B1456" i="9"/>
  <c r="E1455" i="9"/>
  <c r="B1455" i="9"/>
  <c r="E1454" i="9"/>
  <c r="B1454" i="9"/>
  <c r="E1453" i="9"/>
  <c r="B1453" i="9"/>
  <c r="E1452" i="9"/>
  <c r="B1452" i="9"/>
  <c r="E1451" i="9"/>
  <c r="B1451" i="9"/>
  <c r="E1450" i="9"/>
  <c r="B1450" i="9"/>
  <c r="E1449" i="9"/>
  <c r="B1449" i="9"/>
  <c r="E1448" i="9"/>
  <c r="B1448" i="9"/>
  <c r="E1447" i="9"/>
  <c r="B1447" i="9"/>
  <c r="E1446" i="9"/>
  <c r="B1446" i="9"/>
  <c r="E1445" i="9"/>
  <c r="B1445" i="9"/>
  <c r="E1444" i="9"/>
  <c r="B1444" i="9"/>
  <c r="E1443" i="9"/>
  <c r="B1443" i="9"/>
  <c r="E1442" i="9"/>
  <c r="B1442" i="9"/>
  <c r="E1441" i="9"/>
  <c r="B1441" i="9"/>
  <c r="E1440" i="9"/>
  <c r="B1440" i="9"/>
  <c r="E1439" i="9"/>
  <c r="B1439" i="9"/>
  <c r="E1438" i="9"/>
  <c r="B1438" i="9"/>
  <c r="E1437" i="9"/>
  <c r="B1437" i="9"/>
  <c r="E1436" i="9"/>
  <c r="B1436" i="9"/>
  <c r="E1435" i="9"/>
  <c r="B1435" i="9"/>
  <c r="E1434" i="9"/>
  <c r="B1434" i="9"/>
  <c r="E1433" i="9"/>
  <c r="B1433" i="9"/>
  <c r="E1432" i="9"/>
  <c r="B1432" i="9"/>
  <c r="E1431" i="9"/>
  <c r="B1431" i="9"/>
  <c r="E1430" i="9"/>
  <c r="B1430" i="9"/>
  <c r="E1429" i="9"/>
  <c r="B1429" i="9"/>
  <c r="E1428" i="9"/>
  <c r="B1428" i="9"/>
  <c r="E1427" i="9"/>
  <c r="B1427" i="9"/>
  <c r="E1426" i="9"/>
  <c r="B1426" i="9"/>
  <c r="E1425" i="9"/>
  <c r="B1425" i="9"/>
  <c r="E1424" i="9"/>
  <c r="B1424" i="9"/>
  <c r="E1423" i="9"/>
  <c r="B1423" i="9"/>
  <c r="E1422" i="9"/>
  <c r="B1422" i="9"/>
  <c r="E1421" i="9"/>
  <c r="B1421" i="9"/>
  <c r="E1420" i="9"/>
  <c r="B1420" i="9"/>
  <c r="E1419" i="9"/>
  <c r="B1419" i="9"/>
  <c r="E1418" i="9"/>
  <c r="B1418" i="9"/>
  <c r="E1417" i="9"/>
  <c r="B1417" i="9"/>
  <c r="E1416" i="9"/>
  <c r="B1416" i="9"/>
  <c r="E1415" i="9"/>
  <c r="B1415" i="9"/>
  <c r="E1414" i="9"/>
  <c r="B1414" i="9"/>
  <c r="E1413" i="9"/>
  <c r="B1413" i="9"/>
  <c r="E1412" i="9"/>
  <c r="B1412" i="9"/>
  <c r="E1411" i="9"/>
  <c r="B1411" i="9"/>
  <c r="E1410" i="9"/>
  <c r="B1410" i="9"/>
  <c r="E1409" i="9"/>
  <c r="B1409" i="9"/>
  <c r="E1408" i="9"/>
  <c r="B1408" i="9"/>
  <c r="E1407" i="9"/>
  <c r="B1407" i="9"/>
  <c r="H1407" i="9" s="1"/>
  <c r="H1406" i="9"/>
  <c r="E1406" i="9"/>
  <c r="B1406" i="9"/>
  <c r="H1405" i="9"/>
  <c r="E1405" i="9"/>
  <c r="B1405" i="9"/>
  <c r="E1404" i="9"/>
  <c r="B1404" i="9"/>
  <c r="E1403" i="9"/>
  <c r="B1403" i="9"/>
  <c r="E1402" i="9"/>
  <c r="B1402" i="9"/>
  <c r="E1401" i="9"/>
  <c r="B1401" i="9"/>
  <c r="E1400" i="9"/>
  <c r="B1400" i="9"/>
  <c r="E1399" i="9"/>
  <c r="B1399" i="9"/>
  <c r="E1398" i="9"/>
  <c r="B1398" i="9"/>
  <c r="E1397" i="9"/>
  <c r="B1397" i="9"/>
  <c r="E1396" i="9"/>
  <c r="B1396" i="9"/>
  <c r="E1395" i="9"/>
  <c r="B1395" i="9"/>
  <c r="E1394" i="9"/>
  <c r="B1394" i="9"/>
  <c r="E1393" i="9"/>
  <c r="B1393" i="9"/>
  <c r="E1392" i="9"/>
  <c r="B1392" i="9"/>
  <c r="E1391" i="9"/>
  <c r="B1391" i="9"/>
  <c r="E1390" i="9"/>
  <c r="B1390" i="9"/>
  <c r="E1389" i="9"/>
  <c r="B1389" i="9"/>
  <c r="E1388" i="9"/>
  <c r="B1388" i="9"/>
  <c r="E1387" i="9"/>
  <c r="B1387" i="9"/>
  <c r="E1386" i="9"/>
  <c r="B1386" i="9"/>
  <c r="E1385" i="9"/>
  <c r="B1385" i="9"/>
  <c r="E1384" i="9"/>
  <c r="B1384" i="9"/>
  <c r="E1383" i="9"/>
  <c r="B1383" i="9"/>
  <c r="E1382" i="9"/>
  <c r="B1382" i="9"/>
  <c r="E1381" i="9"/>
  <c r="B1381" i="9"/>
  <c r="E1380" i="9"/>
  <c r="B1380" i="9"/>
  <c r="E1379" i="9"/>
  <c r="B1379" i="9"/>
  <c r="E1378" i="9"/>
  <c r="B1378" i="9"/>
  <c r="E1377" i="9"/>
  <c r="B1377" i="9"/>
  <c r="E1376" i="9"/>
  <c r="B1376" i="9"/>
  <c r="E1375" i="9"/>
  <c r="B1375" i="9"/>
  <c r="E1374" i="9"/>
  <c r="B1374" i="9"/>
  <c r="E1373" i="9"/>
  <c r="B1373" i="9"/>
  <c r="E1372" i="9"/>
  <c r="B1372" i="9"/>
  <c r="E1371" i="9"/>
  <c r="B1371" i="9"/>
  <c r="E1370" i="9"/>
  <c r="B1370" i="9"/>
  <c r="E1369" i="9"/>
  <c r="B1369" i="9"/>
  <c r="E1368" i="9"/>
  <c r="B1368" i="9"/>
  <c r="E1367" i="9"/>
  <c r="B1367" i="9"/>
  <c r="E1366" i="9"/>
  <c r="B1366" i="9"/>
  <c r="E1365" i="9"/>
  <c r="B1365" i="9"/>
  <c r="E1364" i="9"/>
  <c r="B1364" i="9"/>
  <c r="E1363" i="9"/>
  <c r="B1363" i="9"/>
  <c r="E1362" i="9"/>
  <c r="B1362" i="9"/>
  <c r="E1361" i="9"/>
  <c r="B1361" i="9"/>
  <c r="E1360" i="9"/>
  <c r="B1360" i="9"/>
  <c r="E1359" i="9"/>
  <c r="B1359" i="9"/>
  <c r="E1358" i="9"/>
  <c r="B1358" i="9"/>
  <c r="E1357" i="9"/>
  <c r="B1357" i="9"/>
  <c r="E1356" i="9"/>
  <c r="B1356" i="9"/>
  <c r="E1355" i="9"/>
  <c r="B1355" i="9"/>
  <c r="E1354" i="9"/>
  <c r="B1354" i="9"/>
  <c r="E1353" i="9"/>
  <c r="B1353" i="9"/>
  <c r="E1352" i="9"/>
  <c r="B1352" i="9"/>
  <c r="E1351" i="9"/>
  <c r="B1351" i="9"/>
  <c r="E1350" i="9"/>
  <c r="B1350" i="9"/>
  <c r="E1349" i="9"/>
  <c r="B1349" i="9"/>
  <c r="E1348" i="9"/>
  <c r="B1348" i="9"/>
  <c r="E1347" i="9"/>
  <c r="B1347" i="9"/>
  <c r="E1346" i="9"/>
  <c r="B1346" i="9"/>
  <c r="E1345" i="9"/>
  <c r="B1345" i="9"/>
  <c r="E1344" i="9"/>
  <c r="B1344" i="9"/>
  <c r="E1343" i="9"/>
  <c r="B1343" i="9"/>
  <c r="E1342" i="9"/>
  <c r="B1342" i="9"/>
  <c r="E1341" i="9"/>
  <c r="B1341" i="9"/>
  <c r="E1340" i="9"/>
  <c r="B1340" i="9"/>
  <c r="E1339" i="9"/>
  <c r="B1339" i="9"/>
  <c r="E1338" i="9"/>
  <c r="B1338" i="9"/>
  <c r="E1337" i="9"/>
  <c r="B1337" i="9"/>
  <c r="E1336" i="9"/>
  <c r="B1336" i="9"/>
  <c r="E1335" i="9"/>
  <c r="B1335" i="9"/>
  <c r="E1334" i="9"/>
  <c r="B1334" i="9"/>
  <c r="E1333" i="9"/>
  <c r="B1333" i="9"/>
  <c r="E1332" i="9"/>
  <c r="B1332" i="9"/>
  <c r="E1331" i="9"/>
  <c r="B1331" i="9"/>
  <c r="E1330" i="9"/>
  <c r="B1330" i="9"/>
  <c r="E1329" i="9"/>
  <c r="B1329" i="9"/>
  <c r="E1328" i="9"/>
  <c r="B1328" i="9"/>
  <c r="E1327" i="9"/>
  <c r="B1327" i="9"/>
  <c r="E1326" i="9"/>
  <c r="B1326" i="9"/>
  <c r="E1325" i="9"/>
  <c r="B1325" i="9"/>
  <c r="E1324" i="9"/>
  <c r="B1324" i="9"/>
  <c r="E1323" i="9"/>
  <c r="B1323" i="9"/>
  <c r="E1322" i="9"/>
  <c r="B1322" i="9"/>
  <c r="E1321" i="9"/>
  <c r="B1321" i="9"/>
  <c r="E1320" i="9"/>
  <c r="B1320" i="9"/>
  <c r="E1319" i="9"/>
  <c r="B1319" i="9"/>
  <c r="E1318" i="9"/>
  <c r="B1318" i="9"/>
  <c r="E1317" i="9"/>
  <c r="B1317" i="9"/>
  <c r="E1316" i="9"/>
  <c r="B1316" i="9"/>
  <c r="E1315" i="9"/>
  <c r="B1315" i="9"/>
  <c r="E1314" i="9"/>
  <c r="B1314" i="9"/>
  <c r="E1313" i="9"/>
  <c r="B1313" i="9"/>
  <c r="E1312" i="9"/>
  <c r="B1312" i="9"/>
  <c r="E1311" i="9"/>
  <c r="B1311" i="9"/>
  <c r="E1310" i="9"/>
  <c r="B1310" i="9"/>
  <c r="E1309" i="9"/>
  <c r="B1309" i="9"/>
  <c r="E1308" i="9"/>
  <c r="B1308" i="9"/>
  <c r="E1307" i="9"/>
  <c r="B1307" i="9"/>
  <c r="E1306" i="9"/>
  <c r="B1306" i="9"/>
  <c r="H1305" i="9"/>
  <c r="E1305" i="9"/>
  <c r="B1305" i="9"/>
  <c r="E1304" i="9"/>
  <c r="B1304" i="9"/>
  <c r="E1303" i="9"/>
  <c r="B1303" i="9"/>
  <c r="E1302" i="9"/>
  <c r="B1302" i="9"/>
  <c r="E1301" i="9"/>
  <c r="B1301" i="9"/>
  <c r="E1300" i="9"/>
  <c r="B1300" i="9"/>
  <c r="E1299" i="9"/>
  <c r="B1299" i="9"/>
  <c r="E1298" i="9"/>
  <c r="B1298" i="9"/>
  <c r="E1297" i="9"/>
  <c r="B1297" i="9"/>
  <c r="E1296" i="9"/>
  <c r="B1296" i="9"/>
  <c r="E1295" i="9"/>
  <c r="B1295" i="9"/>
  <c r="E1294" i="9"/>
  <c r="B1294" i="9"/>
  <c r="E1293" i="9"/>
  <c r="B1293" i="9"/>
  <c r="E1292" i="9"/>
  <c r="B1292" i="9"/>
  <c r="E1291" i="9"/>
  <c r="B1291" i="9"/>
  <c r="E1290" i="9"/>
  <c r="B1290" i="9"/>
  <c r="E1289" i="9"/>
  <c r="B1289" i="9"/>
  <c r="E1288" i="9"/>
  <c r="B1288" i="9"/>
  <c r="E1287" i="9"/>
  <c r="B1287" i="9"/>
  <c r="E1286" i="9"/>
  <c r="B1286" i="9"/>
  <c r="E1285" i="9"/>
  <c r="B1285" i="9"/>
  <c r="E1284" i="9"/>
  <c r="B1284" i="9"/>
  <c r="E1283" i="9"/>
  <c r="B1283" i="9"/>
  <c r="E1282" i="9"/>
  <c r="B1282" i="9"/>
  <c r="E1281" i="9"/>
  <c r="B1281" i="9"/>
  <c r="E1280" i="9"/>
  <c r="B1280" i="9"/>
  <c r="E1279" i="9"/>
  <c r="B1279" i="9"/>
  <c r="E1278" i="9"/>
  <c r="B1278" i="9"/>
  <c r="E1277" i="9"/>
  <c r="B1277" i="9"/>
  <c r="E1276" i="9"/>
  <c r="B1276" i="9"/>
  <c r="E1275" i="9"/>
  <c r="B1275" i="9"/>
  <c r="E1274" i="9"/>
  <c r="B1274" i="9"/>
  <c r="E1273" i="9"/>
  <c r="B1273" i="9"/>
  <c r="E1272" i="9"/>
  <c r="B1272" i="9"/>
  <c r="E1271" i="9"/>
  <c r="B1271" i="9"/>
  <c r="E1270" i="9"/>
  <c r="B1270" i="9"/>
  <c r="E1269" i="9"/>
  <c r="B1269" i="9"/>
  <c r="E1268" i="9"/>
  <c r="B1268" i="9"/>
  <c r="E1267" i="9"/>
  <c r="B1267" i="9"/>
  <c r="E1266" i="9"/>
  <c r="B1266" i="9"/>
  <c r="E1265" i="9"/>
  <c r="B1265" i="9"/>
  <c r="E1264" i="9"/>
  <c r="B1264" i="9"/>
  <c r="E1263" i="9"/>
  <c r="B1263" i="9"/>
  <c r="E1262" i="9"/>
  <c r="B1262" i="9"/>
  <c r="E1261" i="9"/>
  <c r="B1261" i="9"/>
  <c r="E1260" i="9"/>
  <c r="B1260" i="9"/>
  <c r="E1259" i="9"/>
  <c r="B1259" i="9"/>
  <c r="E1258" i="9"/>
  <c r="B1258" i="9"/>
  <c r="E1257" i="9"/>
  <c r="B1257" i="9"/>
  <c r="E1256" i="9"/>
  <c r="B1256" i="9"/>
  <c r="E1255" i="9"/>
  <c r="B1255" i="9"/>
  <c r="E1254" i="9"/>
  <c r="B1254" i="9"/>
  <c r="E1253" i="9"/>
  <c r="B1253" i="9"/>
  <c r="E1252" i="9"/>
  <c r="B1252" i="9"/>
  <c r="E1251" i="9"/>
  <c r="B1251" i="9"/>
  <c r="E1250" i="9"/>
  <c r="B1250" i="9"/>
  <c r="E1249" i="9"/>
  <c r="B1249" i="9"/>
  <c r="E1248" i="9"/>
  <c r="B1248" i="9"/>
  <c r="E1247" i="9"/>
  <c r="B1247" i="9"/>
  <c r="E1246" i="9"/>
  <c r="B1246" i="9"/>
  <c r="E1245" i="9"/>
  <c r="B1245" i="9"/>
  <c r="E1244" i="9"/>
  <c r="B1244" i="9"/>
  <c r="E1243" i="9"/>
  <c r="B1243" i="9"/>
  <c r="E1242" i="9"/>
  <c r="B1242" i="9"/>
  <c r="E1241" i="9"/>
  <c r="B1241" i="9"/>
  <c r="E1240" i="9"/>
  <c r="B1240" i="9"/>
  <c r="E1239" i="9"/>
  <c r="B1239" i="9"/>
  <c r="E1238" i="9"/>
  <c r="B1238" i="9"/>
  <c r="E1237" i="9"/>
  <c r="B1237" i="9"/>
  <c r="E1236" i="9"/>
  <c r="B1236" i="9"/>
  <c r="E1235" i="9"/>
  <c r="B1235" i="9"/>
  <c r="E1234" i="9"/>
  <c r="B1234" i="9"/>
  <c r="E1233" i="9"/>
  <c r="B1233" i="9"/>
  <c r="E1232" i="9"/>
  <c r="B1232" i="9"/>
  <c r="E1231" i="9"/>
  <c r="B1231" i="9"/>
  <c r="E1230" i="9"/>
  <c r="B1230" i="9"/>
  <c r="E1229" i="9"/>
  <c r="B1229" i="9"/>
  <c r="E1228" i="9"/>
  <c r="B1228" i="9"/>
  <c r="E1227" i="9"/>
  <c r="B1227" i="9"/>
  <c r="E1226" i="9"/>
  <c r="B1226" i="9"/>
  <c r="E1225" i="9"/>
  <c r="B1225" i="9"/>
  <c r="E1224" i="9"/>
  <c r="B1224" i="9"/>
  <c r="E1223" i="9"/>
  <c r="B1223" i="9"/>
  <c r="E1222" i="9"/>
  <c r="B1222" i="9"/>
  <c r="E1221" i="9"/>
  <c r="B1221" i="9"/>
  <c r="E1220" i="9"/>
  <c r="B1220" i="9"/>
  <c r="E1219" i="9"/>
  <c r="B1219" i="9"/>
  <c r="E1218" i="9"/>
  <c r="B1218" i="9"/>
  <c r="E1217" i="9"/>
  <c r="B1217" i="9"/>
  <c r="E1216" i="9"/>
  <c r="B1216" i="9"/>
  <c r="E1215" i="9"/>
  <c r="B1215" i="9"/>
  <c r="E1214" i="9"/>
  <c r="B1214" i="9"/>
  <c r="E1213" i="9"/>
  <c r="B1213" i="9"/>
  <c r="E1212" i="9"/>
  <c r="B1212" i="9"/>
  <c r="E1211" i="9"/>
  <c r="B1211" i="9"/>
  <c r="E1210" i="9"/>
  <c r="B1210" i="9"/>
  <c r="E1209" i="9"/>
  <c r="B1209" i="9"/>
  <c r="E1208" i="9"/>
  <c r="B1208" i="9"/>
  <c r="E1207" i="9"/>
  <c r="B1207" i="9"/>
  <c r="H1207" i="9" s="1"/>
  <c r="E1206" i="9"/>
  <c r="B1206" i="9"/>
  <c r="H1206" i="9" s="1"/>
  <c r="H1205" i="9"/>
  <c r="E1205" i="9"/>
  <c r="B1205" i="9"/>
  <c r="E1204" i="9"/>
  <c r="B1204" i="9"/>
  <c r="E1203" i="9"/>
  <c r="B1203" i="9"/>
  <c r="E1202" i="9"/>
  <c r="B1202" i="9"/>
  <c r="E1201" i="9"/>
  <c r="B1201" i="9"/>
  <c r="E1200" i="9"/>
  <c r="B1200" i="9"/>
  <c r="E1199" i="9"/>
  <c r="B1199" i="9"/>
  <c r="E1198" i="9"/>
  <c r="B1198" i="9"/>
  <c r="E1197" i="9"/>
  <c r="B1197" i="9"/>
  <c r="E1196" i="9"/>
  <c r="B1196" i="9"/>
  <c r="E1195" i="9"/>
  <c r="B1195" i="9"/>
  <c r="E1194" i="9"/>
  <c r="B1194" i="9"/>
  <c r="E1193" i="9"/>
  <c r="B1193" i="9"/>
  <c r="E1192" i="9"/>
  <c r="B1192" i="9"/>
  <c r="E1191" i="9"/>
  <c r="B1191" i="9"/>
  <c r="E1190" i="9"/>
  <c r="B1190" i="9"/>
  <c r="E1189" i="9"/>
  <c r="B1189" i="9"/>
  <c r="E1188" i="9"/>
  <c r="B1188" i="9"/>
  <c r="E1187" i="9"/>
  <c r="B1187" i="9"/>
  <c r="E1186" i="9"/>
  <c r="B1186" i="9"/>
  <c r="E1185" i="9"/>
  <c r="B1185" i="9"/>
  <c r="E1184" i="9"/>
  <c r="B1184" i="9"/>
  <c r="E1183" i="9"/>
  <c r="B1183" i="9"/>
  <c r="E1182" i="9"/>
  <c r="B1182" i="9"/>
  <c r="E1181" i="9"/>
  <c r="B1181" i="9"/>
  <c r="E1180" i="9"/>
  <c r="B1180" i="9"/>
  <c r="E1179" i="9"/>
  <c r="B1179" i="9"/>
  <c r="E1178" i="9"/>
  <c r="B1178" i="9"/>
  <c r="E1177" i="9"/>
  <c r="B1177" i="9"/>
  <c r="E1176" i="9"/>
  <c r="B1176" i="9"/>
  <c r="E1175" i="9"/>
  <c r="B1175" i="9"/>
  <c r="E1174" i="9"/>
  <c r="B1174" i="9"/>
  <c r="E1173" i="9"/>
  <c r="B1173" i="9"/>
  <c r="E1172" i="9"/>
  <c r="B1172" i="9"/>
  <c r="E1171" i="9"/>
  <c r="B1171" i="9"/>
  <c r="E1170" i="9"/>
  <c r="B1170" i="9"/>
  <c r="E1169" i="9"/>
  <c r="B1169" i="9"/>
  <c r="E1168" i="9"/>
  <c r="B1168" i="9"/>
  <c r="E1167" i="9"/>
  <c r="B1167" i="9"/>
  <c r="E1166" i="9"/>
  <c r="B1166" i="9"/>
  <c r="E1165" i="9"/>
  <c r="B1165" i="9"/>
  <c r="E1164" i="9"/>
  <c r="B1164" i="9"/>
  <c r="E1163" i="9"/>
  <c r="B1163" i="9"/>
  <c r="E1162" i="9"/>
  <c r="B1162" i="9"/>
  <c r="E1161" i="9"/>
  <c r="B1161" i="9"/>
  <c r="E1160" i="9"/>
  <c r="B1160" i="9"/>
  <c r="E1159" i="9"/>
  <c r="B1159" i="9"/>
  <c r="E1158" i="9"/>
  <c r="B1158" i="9"/>
  <c r="E1157" i="9"/>
  <c r="B1157" i="9"/>
  <c r="E1156" i="9"/>
  <c r="B1156" i="9"/>
  <c r="E1155" i="9"/>
  <c r="B1155" i="9"/>
  <c r="E1154" i="9"/>
  <c r="B1154" i="9"/>
  <c r="E1153" i="9"/>
  <c r="B1153" i="9"/>
  <c r="E1152" i="9"/>
  <c r="B1152" i="9"/>
  <c r="E1151" i="9"/>
  <c r="B1151" i="9"/>
  <c r="E1150" i="9"/>
  <c r="B1150" i="9"/>
  <c r="E1149" i="9"/>
  <c r="B1149" i="9"/>
  <c r="E1148" i="9"/>
  <c r="B1148" i="9"/>
  <c r="E1147" i="9"/>
  <c r="B1147" i="9"/>
  <c r="E1146" i="9"/>
  <c r="B1146" i="9"/>
  <c r="E1145" i="9"/>
  <c r="B1145" i="9"/>
  <c r="E1144" i="9"/>
  <c r="B1144" i="9"/>
  <c r="E1143" i="9"/>
  <c r="B1143" i="9"/>
  <c r="E1142" i="9"/>
  <c r="B1142" i="9"/>
  <c r="E1141" i="9"/>
  <c r="B1141" i="9"/>
  <c r="E1140" i="9"/>
  <c r="B1140" i="9"/>
  <c r="E1139" i="9"/>
  <c r="B1139" i="9"/>
  <c r="E1138" i="9"/>
  <c r="B1138" i="9"/>
  <c r="E1137" i="9"/>
  <c r="B1137" i="9"/>
  <c r="E1136" i="9"/>
  <c r="B1136" i="9"/>
  <c r="E1135" i="9"/>
  <c r="B1135" i="9"/>
  <c r="E1134" i="9"/>
  <c r="B1134" i="9"/>
  <c r="E1133" i="9"/>
  <c r="B1133" i="9"/>
  <c r="E1132" i="9"/>
  <c r="B1132" i="9"/>
  <c r="E1131" i="9"/>
  <c r="B1131" i="9"/>
  <c r="E1130" i="9"/>
  <c r="B1130" i="9"/>
  <c r="E1129" i="9"/>
  <c r="B1129" i="9"/>
  <c r="E1128" i="9"/>
  <c r="B1128" i="9"/>
  <c r="E1127" i="9"/>
  <c r="B1127" i="9"/>
  <c r="E1126" i="9"/>
  <c r="B1126" i="9"/>
  <c r="E1125" i="9"/>
  <c r="B1125" i="9"/>
  <c r="E1124" i="9"/>
  <c r="B1124" i="9"/>
  <c r="E1123" i="9"/>
  <c r="B1123" i="9"/>
  <c r="E1122" i="9"/>
  <c r="B1122" i="9"/>
  <c r="E1121" i="9"/>
  <c r="B1121" i="9"/>
  <c r="E1120" i="9"/>
  <c r="B1120" i="9"/>
  <c r="E1119" i="9"/>
  <c r="B1119" i="9"/>
  <c r="E1118" i="9"/>
  <c r="B1118" i="9"/>
  <c r="E1117" i="9"/>
  <c r="B1117" i="9"/>
  <c r="E1116" i="9"/>
  <c r="B1116" i="9"/>
  <c r="E1115" i="9"/>
  <c r="B1115" i="9"/>
  <c r="E1114" i="9"/>
  <c r="B1114" i="9"/>
  <c r="E1113" i="9"/>
  <c r="B1113" i="9"/>
  <c r="E1112" i="9"/>
  <c r="B1112" i="9"/>
  <c r="E1111" i="9"/>
  <c r="B1111" i="9"/>
  <c r="E1110" i="9"/>
  <c r="B1110" i="9"/>
  <c r="E1109" i="9"/>
  <c r="B1109" i="9"/>
  <c r="E1108" i="9"/>
  <c r="B1108" i="9"/>
  <c r="E1107" i="9"/>
  <c r="B1107" i="9"/>
  <c r="E1106" i="9"/>
  <c r="B1106" i="9"/>
  <c r="H1106" i="9" s="1"/>
  <c r="H1105" i="9"/>
  <c r="E1105" i="9"/>
  <c r="B1105" i="9"/>
  <c r="E1104" i="9"/>
  <c r="B1104" i="9"/>
  <c r="E1103" i="9"/>
  <c r="B1103" i="9"/>
  <c r="E1102" i="9"/>
  <c r="B1102" i="9"/>
  <c r="E1101" i="9"/>
  <c r="B1101" i="9"/>
  <c r="E1100" i="9"/>
  <c r="B1100" i="9"/>
  <c r="E1099" i="9"/>
  <c r="B1099" i="9"/>
  <c r="E1098" i="9"/>
  <c r="B1098" i="9"/>
  <c r="E1097" i="9"/>
  <c r="B1097" i="9"/>
  <c r="E1096" i="9"/>
  <c r="B1096" i="9"/>
  <c r="E1095" i="9"/>
  <c r="B1095" i="9"/>
  <c r="E1094" i="9"/>
  <c r="B1094" i="9"/>
  <c r="E1093" i="9"/>
  <c r="B1093" i="9"/>
  <c r="E1092" i="9"/>
  <c r="B1092" i="9"/>
  <c r="E1091" i="9"/>
  <c r="B1091" i="9"/>
  <c r="E1090" i="9"/>
  <c r="B1090" i="9"/>
  <c r="E1089" i="9"/>
  <c r="B1089" i="9"/>
  <c r="E1088" i="9"/>
  <c r="B1088" i="9"/>
  <c r="E1087" i="9"/>
  <c r="B1087" i="9"/>
  <c r="E1086" i="9"/>
  <c r="B1086" i="9"/>
  <c r="E1085" i="9"/>
  <c r="B1085" i="9"/>
  <c r="E1084" i="9"/>
  <c r="B1084" i="9"/>
  <c r="E1083" i="9"/>
  <c r="B1083" i="9"/>
  <c r="E1082" i="9"/>
  <c r="B1082" i="9"/>
  <c r="E1081" i="9"/>
  <c r="B1081" i="9"/>
  <c r="E1080" i="9"/>
  <c r="B1080" i="9"/>
  <c r="E1079" i="9"/>
  <c r="B1079" i="9"/>
  <c r="E1078" i="9"/>
  <c r="B1078" i="9"/>
  <c r="E1077" i="9"/>
  <c r="B1077" i="9"/>
  <c r="E1076" i="9"/>
  <c r="B1076" i="9"/>
  <c r="E1075" i="9"/>
  <c r="B1075" i="9"/>
  <c r="E1074" i="9"/>
  <c r="B1074" i="9"/>
  <c r="E1073" i="9"/>
  <c r="B1073" i="9"/>
  <c r="E1072" i="9"/>
  <c r="B1072" i="9"/>
  <c r="E1071" i="9"/>
  <c r="B1071" i="9"/>
  <c r="E1070" i="9"/>
  <c r="B1070" i="9"/>
  <c r="E1069" i="9"/>
  <c r="B1069" i="9"/>
  <c r="E1068" i="9"/>
  <c r="B1068" i="9"/>
  <c r="E1067" i="9"/>
  <c r="B1067" i="9"/>
  <c r="E1066" i="9"/>
  <c r="B1066" i="9"/>
  <c r="E1065" i="9"/>
  <c r="B1065" i="9"/>
  <c r="E1064" i="9"/>
  <c r="B1064" i="9"/>
  <c r="E1063" i="9"/>
  <c r="B1063" i="9"/>
  <c r="E1062" i="9"/>
  <c r="B1062" i="9"/>
  <c r="E1061" i="9"/>
  <c r="B1061" i="9"/>
  <c r="E1060" i="9"/>
  <c r="B1060" i="9"/>
  <c r="E1059" i="9"/>
  <c r="B1059" i="9"/>
  <c r="E1058" i="9"/>
  <c r="B1058" i="9"/>
  <c r="E1057" i="9"/>
  <c r="B1057" i="9"/>
  <c r="E1056" i="9"/>
  <c r="B1056" i="9"/>
  <c r="E1055" i="9"/>
  <c r="B1055" i="9"/>
  <c r="E1054" i="9"/>
  <c r="B1054" i="9"/>
  <c r="E1053" i="9"/>
  <c r="B1053" i="9"/>
  <c r="E1052" i="9"/>
  <c r="B1052" i="9"/>
  <c r="E1051" i="9"/>
  <c r="B1051" i="9"/>
  <c r="E1050" i="9"/>
  <c r="B1050" i="9"/>
  <c r="E1049" i="9"/>
  <c r="B1049" i="9"/>
  <c r="E1048" i="9"/>
  <c r="B1048" i="9"/>
  <c r="E1047" i="9"/>
  <c r="B1047" i="9"/>
  <c r="E1046" i="9"/>
  <c r="B1046" i="9"/>
  <c r="E1045" i="9"/>
  <c r="B1045" i="9"/>
  <c r="E1044" i="9"/>
  <c r="B1044" i="9"/>
  <c r="E1043" i="9"/>
  <c r="B1043" i="9"/>
  <c r="E1042" i="9"/>
  <c r="B1042" i="9"/>
  <c r="E1041" i="9"/>
  <c r="B1041" i="9"/>
  <c r="E1040" i="9"/>
  <c r="B1040" i="9"/>
  <c r="E1039" i="9"/>
  <c r="B1039" i="9"/>
  <c r="E1038" i="9"/>
  <c r="B1038" i="9"/>
  <c r="E1037" i="9"/>
  <c r="B1037" i="9"/>
  <c r="E1036" i="9"/>
  <c r="B1036" i="9"/>
  <c r="E1035" i="9"/>
  <c r="B1035" i="9"/>
  <c r="E1034" i="9"/>
  <c r="B1034" i="9"/>
  <c r="E1033" i="9"/>
  <c r="B1033" i="9"/>
  <c r="E1032" i="9"/>
  <c r="B1032" i="9"/>
  <c r="E1031" i="9"/>
  <c r="B1031" i="9"/>
  <c r="E1030" i="9"/>
  <c r="B1030" i="9"/>
  <c r="E1029" i="9"/>
  <c r="B1029" i="9"/>
  <c r="E1028" i="9"/>
  <c r="B1028" i="9"/>
  <c r="E1027" i="9"/>
  <c r="B1027" i="9"/>
  <c r="E1026" i="9"/>
  <c r="B1026" i="9"/>
  <c r="E1025" i="9"/>
  <c r="B1025" i="9"/>
  <c r="E1024" i="9"/>
  <c r="B1024" i="9"/>
  <c r="E1023" i="9"/>
  <c r="B1023" i="9"/>
  <c r="E1022" i="9"/>
  <c r="B1022" i="9"/>
  <c r="E1021" i="9"/>
  <c r="B1021" i="9"/>
  <c r="E1020" i="9"/>
  <c r="B1020" i="9"/>
  <c r="E1019" i="9"/>
  <c r="B1019" i="9"/>
  <c r="E1018" i="9"/>
  <c r="B1018" i="9"/>
  <c r="E1017" i="9"/>
  <c r="B1017" i="9"/>
  <c r="E1016" i="9"/>
  <c r="B1016" i="9"/>
  <c r="E1015" i="9"/>
  <c r="B1015" i="9"/>
  <c r="E1014" i="9"/>
  <c r="B1014" i="9"/>
  <c r="E1013" i="9"/>
  <c r="B1013" i="9"/>
  <c r="E1012" i="9"/>
  <c r="B1012" i="9"/>
  <c r="E1011" i="9"/>
  <c r="B1011" i="9"/>
  <c r="E1010" i="9"/>
  <c r="B1010" i="9"/>
  <c r="H1010" i="9" s="1"/>
  <c r="H1009" i="9"/>
  <c r="E1009" i="9"/>
  <c r="B1009" i="9"/>
  <c r="H1008" i="9"/>
  <c r="E1008" i="9"/>
  <c r="B1008" i="9"/>
  <c r="E1007" i="9"/>
  <c r="B1007" i="9"/>
  <c r="H1007" i="9" s="1"/>
  <c r="E1006" i="9"/>
  <c r="B1006" i="9"/>
  <c r="H1006" i="9" s="1"/>
  <c r="H1005" i="9"/>
  <c r="E1005" i="9"/>
  <c r="B1005" i="9"/>
  <c r="E1004" i="9"/>
  <c r="B1004" i="9"/>
  <c r="E1003" i="9"/>
  <c r="B1003" i="9"/>
  <c r="E1002" i="9"/>
  <c r="B1002" i="9"/>
  <c r="E1001" i="9"/>
  <c r="B1001" i="9"/>
  <c r="E1000" i="9"/>
  <c r="B1000" i="9"/>
  <c r="E999" i="9"/>
  <c r="B999" i="9"/>
  <c r="E998" i="9"/>
  <c r="B998" i="9"/>
  <c r="E997" i="9"/>
  <c r="B997" i="9"/>
  <c r="E996" i="9"/>
  <c r="B996" i="9"/>
  <c r="E995" i="9"/>
  <c r="B995" i="9"/>
  <c r="E994" i="9"/>
  <c r="B994" i="9"/>
  <c r="E993" i="9"/>
  <c r="B993" i="9"/>
  <c r="E992" i="9"/>
  <c r="B992" i="9"/>
  <c r="E991" i="9"/>
  <c r="B991" i="9"/>
  <c r="E990" i="9"/>
  <c r="B990" i="9"/>
  <c r="E989" i="9"/>
  <c r="B989" i="9"/>
  <c r="E988" i="9"/>
  <c r="B988" i="9"/>
  <c r="E987" i="9"/>
  <c r="B987" i="9"/>
  <c r="E986" i="9"/>
  <c r="B986" i="9"/>
  <c r="E985" i="9"/>
  <c r="B985" i="9"/>
  <c r="E984" i="9"/>
  <c r="B984" i="9"/>
  <c r="E983" i="9"/>
  <c r="B983" i="9"/>
  <c r="E982" i="9"/>
  <c r="B982" i="9"/>
  <c r="E981" i="9"/>
  <c r="B981" i="9"/>
  <c r="E980" i="9"/>
  <c r="B980" i="9"/>
  <c r="E979" i="9"/>
  <c r="B979" i="9"/>
  <c r="E978" i="9"/>
  <c r="B978" i="9"/>
  <c r="E977" i="9"/>
  <c r="B977" i="9"/>
  <c r="E976" i="9"/>
  <c r="B976" i="9"/>
  <c r="E975" i="9"/>
  <c r="B975" i="9"/>
  <c r="E974" i="9"/>
  <c r="B974" i="9"/>
  <c r="E973" i="9"/>
  <c r="B973" i="9"/>
  <c r="E972" i="9"/>
  <c r="B972" i="9"/>
  <c r="E971" i="9"/>
  <c r="B971" i="9"/>
  <c r="E970" i="9"/>
  <c r="B970" i="9"/>
  <c r="E969" i="9"/>
  <c r="B969" i="9"/>
  <c r="E968" i="9"/>
  <c r="B968" i="9"/>
  <c r="E967" i="9"/>
  <c r="B967" i="9"/>
  <c r="E966" i="9"/>
  <c r="B966" i="9"/>
  <c r="E965" i="9"/>
  <c r="B965" i="9"/>
  <c r="E964" i="9"/>
  <c r="B964" i="9"/>
  <c r="E963" i="9"/>
  <c r="B963" i="9"/>
  <c r="E962" i="9"/>
  <c r="B962" i="9"/>
  <c r="E961" i="9"/>
  <c r="B961" i="9"/>
  <c r="E960" i="9"/>
  <c r="B960" i="9"/>
  <c r="E959" i="9"/>
  <c r="B959" i="9"/>
  <c r="E958" i="9"/>
  <c r="B958" i="9"/>
  <c r="E957" i="9"/>
  <c r="B957" i="9"/>
  <c r="E956" i="9"/>
  <c r="B956" i="9"/>
  <c r="E955" i="9"/>
  <c r="B955" i="9"/>
  <c r="E954" i="9"/>
  <c r="B954" i="9"/>
  <c r="E953" i="9"/>
  <c r="B953" i="9"/>
  <c r="E952" i="9"/>
  <c r="B952" i="9"/>
  <c r="E951" i="9"/>
  <c r="B951" i="9"/>
  <c r="E950" i="9"/>
  <c r="B950" i="9"/>
  <c r="E949" i="9"/>
  <c r="B949" i="9"/>
  <c r="E948" i="9"/>
  <c r="B948" i="9"/>
  <c r="E947" i="9"/>
  <c r="B947" i="9"/>
  <c r="E946" i="9"/>
  <c r="B946" i="9"/>
  <c r="E945" i="9"/>
  <c r="B945" i="9"/>
  <c r="E944" i="9"/>
  <c r="B944" i="9"/>
  <c r="E943" i="9"/>
  <c r="B943" i="9"/>
  <c r="E942" i="9"/>
  <c r="B942" i="9"/>
  <c r="E941" i="9"/>
  <c r="B941" i="9"/>
  <c r="E940" i="9"/>
  <c r="B940" i="9"/>
  <c r="E939" i="9"/>
  <c r="B939" i="9"/>
  <c r="E938" i="9"/>
  <c r="B938" i="9"/>
  <c r="E937" i="9"/>
  <c r="B937" i="9"/>
  <c r="E936" i="9"/>
  <c r="B936" i="9"/>
  <c r="E935" i="9"/>
  <c r="B935" i="9"/>
  <c r="E934" i="9"/>
  <c r="B934" i="9"/>
  <c r="E933" i="9"/>
  <c r="B933" i="9"/>
  <c r="E932" i="9"/>
  <c r="B932" i="9"/>
  <c r="E931" i="9"/>
  <c r="B931" i="9"/>
  <c r="E930" i="9"/>
  <c r="B930" i="9"/>
  <c r="E929" i="9"/>
  <c r="B929" i="9"/>
  <c r="E928" i="9"/>
  <c r="B928" i="9"/>
  <c r="E927" i="9"/>
  <c r="B927" i="9"/>
  <c r="E926" i="9"/>
  <c r="B926" i="9"/>
  <c r="E925" i="9"/>
  <c r="B925" i="9"/>
  <c r="E924" i="9"/>
  <c r="B924" i="9"/>
  <c r="E923" i="9"/>
  <c r="B923" i="9"/>
  <c r="E922" i="9"/>
  <c r="B922" i="9"/>
  <c r="E921" i="9"/>
  <c r="B921" i="9"/>
  <c r="E920" i="9"/>
  <c r="B920" i="9"/>
  <c r="E919" i="9"/>
  <c r="B919" i="9"/>
  <c r="E918" i="9"/>
  <c r="B918" i="9"/>
  <c r="E917" i="9"/>
  <c r="B917" i="9"/>
  <c r="E916" i="9"/>
  <c r="B916" i="9"/>
  <c r="E915" i="9"/>
  <c r="B915" i="9"/>
  <c r="E914" i="9"/>
  <c r="B914" i="9"/>
  <c r="E913" i="9"/>
  <c r="B913" i="9"/>
  <c r="E912" i="9"/>
  <c r="B912" i="9"/>
  <c r="E911" i="9"/>
  <c r="B911" i="9"/>
  <c r="E910" i="9"/>
  <c r="B910" i="9"/>
  <c r="E909" i="9"/>
  <c r="B909" i="9"/>
  <c r="E908" i="9"/>
  <c r="B908" i="9"/>
  <c r="E907" i="9"/>
  <c r="B907" i="9"/>
  <c r="E906" i="9"/>
  <c r="B906" i="9"/>
  <c r="H905" i="9"/>
  <c r="E905" i="9"/>
  <c r="B905" i="9"/>
  <c r="E904" i="9"/>
  <c r="B904" i="9"/>
  <c r="E903" i="9"/>
  <c r="B903" i="9"/>
  <c r="E902" i="9"/>
  <c r="B902" i="9"/>
  <c r="E901" i="9"/>
  <c r="B901" i="9"/>
  <c r="E900" i="9"/>
  <c r="B900" i="9"/>
  <c r="E899" i="9"/>
  <c r="B899" i="9"/>
  <c r="E898" i="9"/>
  <c r="B898" i="9"/>
  <c r="E897" i="9"/>
  <c r="B897" i="9"/>
  <c r="E896" i="9"/>
  <c r="B896" i="9"/>
  <c r="E895" i="9"/>
  <c r="B895" i="9"/>
  <c r="E894" i="9"/>
  <c r="B894" i="9"/>
  <c r="E893" i="9"/>
  <c r="B893" i="9"/>
  <c r="E892" i="9"/>
  <c r="B892" i="9"/>
  <c r="E891" i="9"/>
  <c r="B891" i="9"/>
  <c r="E890" i="9"/>
  <c r="B890" i="9"/>
  <c r="E889" i="9"/>
  <c r="B889" i="9"/>
  <c r="E888" i="9"/>
  <c r="B888" i="9"/>
  <c r="E887" i="9"/>
  <c r="B887" i="9"/>
  <c r="E886" i="9"/>
  <c r="B886" i="9"/>
  <c r="E885" i="9"/>
  <c r="B885" i="9"/>
  <c r="E884" i="9"/>
  <c r="B884" i="9"/>
  <c r="E883" i="9"/>
  <c r="B883" i="9"/>
  <c r="E882" i="9"/>
  <c r="B882" i="9"/>
  <c r="E881" i="9"/>
  <c r="B881" i="9"/>
  <c r="E880" i="9"/>
  <c r="B880" i="9"/>
  <c r="E879" i="9"/>
  <c r="B879" i="9"/>
  <c r="E878" i="9"/>
  <c r="B878" i="9"/>
  <c r="E877" i="9"/>
  <c r="B877" i="9"/>
  <c r="E876" i="9"/>
  <c r="B876" i="9"/>
  <c r="E875" i="9"/>
  <c r="B875" i="9"/>
  <c r="E874" i="9"/>
  <c r="B874" i="9"/>
  <c r="E873" i="9"/>
  <c r="B873" i="9"/>
  <c r="E872" i="9"/>
  <c r="B872" i="9"/>
  <c r="E871" i="9"/>
  <c r="B871" i="9"/>
  <c r="E870" i="9"/>
  <c r="B870" i="9"/>
  <c r="E869" i="9"/>
  <c r="B869" i="9"/>
  <c r="E868" i="9"/>
  <c r="B868" i="9"/>
  <c r="E867" i="9"/>
  <c r="B867" i="9"/>
  <c r="E866" i="9"/>
  <c r="B866" i="9"/>
  <c r="E865" i="9"/>
  <c r="B865" i="9"/>
  <c r="E864" i="9"/>
  <c r="B864" i="9"/>
  <c r="E863" i="9"/>
  <c r="B863" i="9"/>
  <c r="E862" i="9"/>
  <c r="B862" i="9"/>
  <c r="E861" i="9"/>
  <c r="B861" i="9"/>
  <c r="E860" i="9"/>
  <c r="B860" i="9"/>
  <c r="E859" i="9"/>
  <c r="B859" i="9"/>
  <c r="E858" i="9"/>
  <c r="B858" i="9"/>
  <c r="E857" i="9"/>
  <c r="B857" i="9"/>
  <c r="E856" i="9"/>
  <c r="B856" i="9"/>
  <c r="E855" i="9"/>
  <c r="B855" i="9"/>
  <c r="E854" i="9"/>
  <c r="B854" i="9"/>
  <c r="E853" i="9"/>
  <c r="B853" i="9"/>
  <c r="E852" i="9"/>
  <c r="B852" i="9"/>
  <c r="E851" i="9"/>
  <c r="B851" i="9"/>
  <c r="E850" i="9"/>
  <c r="B850" i="9"/>
  <c r="E849" i="9"/>
  <c r="B849" i="9"/>
  <c r="E848" i="9"/>
  <c r="B848" i="9"/>
  <c r="E847" i="9"/>
  <c r="B847" i="9"/>
  <c r="E846" i="9"/>
  <c r="B846" i="9"/>
  <c r="E845" i="9"/>
  <c r="B845" i="9"/>
  <c r="E844" i="9"/>
  <c r="B844" i="9"/>
  <c r="E843" i="9"/>
  <c r="B843" i="9"/>
  <c r="E842" i="9"/>
  <c r="B842" i="9"/>
  <c r="E841" i="9"/>
  <c r="B841" i="9"/>
  <c r="E840" i="9"/>
  <c r="B840" i="9"/>
  <c r="E839" i="9"/>
  <c r="B839" i="9"/>
  <c r="E838" i="9"/>
  <c r="B838" i="9"/>
  <c r="E837" i="9"/>
  <c r="B837" i="9"/>
  <c r="E836" i="9"/>
  <c r="B836" i="9"/>
  <c r="E835" i="9"/>
  <c r="B835" i="9"/>
  <c r="E834" i="9"/>
  <c r="B834" i="9"/>
  <c r="E833" i="9"/>
  <c r="B833" i="9"/>
  <c r="E832" i="9"/>
  <c r="B832" i="9"/>
  <c r="E831" i="9"/>
  <c r="B831" i="9"/>
  <c r="E830" i="9"/>
  <c r="B830" i="9"/>
  <c r="E829" i="9"/>
  <c r="B829" i="9"/>
  <c r="E828" i="9"/>
  <c r="B828" i="9"/>
  <c r="E827" i="9"/>
  <c r="B827" i="9"/>
  <c r="E826" i="9"/>
  <c r="B826" i="9"/>
  <c r="E825" i="9"/>
  <c r="B825" i="9"/>
  <c r="E824" i="9"/>
  <c r="B824" i="9"/>
  <c r="E823" i="9"/>
  <c r="B823" i="9"/>
  <c r="E822" i="9"/>
  <c r="B822" i="9"/>
  <c r="E821" i="9"/>
  <c r="B821" i="9"/>
  <c r="E820" i="9"/>
  <c r="B820" i="9"/>
  <c r="E819" i="9"/>
  <c r="B819" i="9"/>
  <c r="E818" i="9"/>
  <c r="B818" i="9"/>
  <c r="E817" i="9"/>
  <c r="B817" i="9"/>
  <c r="E816" i="9"/>
  <c r="B816" i="9"/>
  <c r="E815" i="9"/>
  <c r="B815" i="9"/>
  <c r="E814" i="9"/>
  <c r="B814" i="9"/>
  <c r="E813" i="9"/>
  <c r="B813" i="9"/>
  <c r="E812" i="9"/>
  <c r="B812" i="9"/>
  <c r="E811" i="9"/>
  <c r="B811" i="9"/>
  <c r="E810" i="9"/>
  <c r="B810" i="9"/>
  <c r="E809" i="9"/>
  <c r="B809" i="9"/>
  <c r="E808" i="9"/>
  <c r="B808" i="9"/>
  <c r="E807" i="9"/>
  <c r="B807" i="9"/>
  <c r="H807" i="9" s="1"/>
  <c r="H806" i="9"/>
  <c r="E806" i="9"/>
  <c r="B806" i="9"/>
  <c r="H805" i="9"/>
  <c r="E805" i="9"/>
  <c r="B805" i="9"/>
  <c r="E804" i="9"/>
  <c r="B804" i="9"/>
  <c r="E803" i="9"/>
  <c r="B803" i="9"/>
  <c r="E802" i="9"/>
  <c r="B802" i="9"/>
  <c r="E801" i="9"/>
  <c r="B801" i="9"/>
  <c r="E800" i="9"/>
  <c r="B800" i="9"/>
  <c r="E799" i="9"/>
  <c r="B799" i="9"/>
  <c r="E798" i="9"/>
  <c r="B798" i="9"/>
  <c r="E797" i="9"/>
  <c r="B797" i="9"/>
  <c r="E796" i="9"/>
  <c r="B796" i="9"/>
  <c r="E795" i="9"/>
  <c r="B795" i="9"/>
  <c r="E794" i="9"/>
  <c r="B794" i="9"/>
  <c r="E793" i="9"/>
  <c r="B793" i="9"/>
  <c r="E792" i="9"/>
  <c r="B792" i="9"/>
  <c r="E791" i="9"/>
  <c r="B791" i="9"/>
  <c r="E790" i="9"/>
  <c r="B790" i="9"/>
  <c r="E789" i="9"/>
  <c r="B789" i="9"/>
  <c r="E788" i="9"/>
  <c r="B788" i="9"/>
  <c r="E787" i="9"/>
  <c r="B787" i="9"/>
  <c r="E786" i="9"/>
  <c r="B786" i="9"/>
  <c r="E785" i="9"/>
  <c r="B785" i="9"/>
  <c r="E784" i="9"/>
  <c r="B784" i="9"/>
  <c r="E783" i="9"/>
  <c r="B783" i="9"/>
  <c r="E782" i="9"/>
  <c r="B782" i="9"/>
  <c r="E781" i="9"/>
  <c r="B781" i="9"/>
  <c r="E780" i="9"/>
  <c r="B780" i="9"/>
  <c r="E779" i="9"/>
  <c r="B779" i="9"/>
  <c r="E778" i="9"/>
  <c r="B778" i="9"/>
  <c r="E777" i="9"/>
  <c r="B777" i="9"/>
  <c r="E776" i="9"/>
  <c r="B776" i="9"/>
  <c r="E775" i="9"/>
  <c r="B775" i="9"/>
  <c r="E774" i="9"/>
  <c r="B774" i="9"/>
  <c r="E773" i="9"/>
  <c r="B773" i="9"/>
  <c r="E772" i="9"/>
  <c r="B772" i="9"/>
  <c r="E771" i="9"/>
  <c r="B771" i="9"/>
  <c r="E770" i="9"/>
  <c r="B770" i="9"/>
  <c r="E769" i="9"/>
  <c r="B769" i="9"/>
  <c r="E768" i="9"/>
  <c r="B768" i="9"/>
  <c r="E767" i="9"/>
  <c r="B767" i="9"/>
  <c r="E766" i="9"/>
  <c r="B766" i="9"/>
  <c r="E765" i="9"/>
  <c r="B765" i="9"/>
  <c r="E764" i="9"/>
  <c r="B764" i="9"/>
  <c r="E763" i="9"/>
  <c r="B763" i="9"/>
  <c r="E762" i="9"/>
  <c r="B762" i="9"/>
  <c r="E761" i="9"/>
  <c r="B761" i="9"/>
  <c r="E760" i="9"/>
  <c r="B760" i="9"/>
  <c r="E759" i="9"/>
  <c r="B759" i="9"/>
  <c r="E758" i="9"/>
  <c r="B758" i="9"/>
  <c r="E757" i="9"/>
  <c r="B757" i="9"/>
  <c r="E756" i="9"/>
  <c r="B756" i="9"/>
  <c r="E755" i="9"/>
  <c r="B755" i="9"/>
  <c r="E754" i="9"/>
  <c r="B754" i="9"/>
  <c r="E753" i="9"/>
  <c r="B753" i="9"/>
  <c r="E752" i="9"/>
  <c r="B752" i="9"/>
  <c r="E751" i="9"/>
  <c r="B751" i="9"/>
  <c r="E750" i="9"/>
  <c r="B750" i="9"/>
  <c r="E749" i="9"/>
  <c r="B749" i="9"/>
  <c r="E748" i="9"/>
  <c r="B748" i="9"/>
  <c r="E747" i="9"/>
  <c r="B747" i="9"/>
  <c r="E746" i="9"/>
  <c r="B746" i="9"/>
  <c r="E745" i="9"/>
  <c r="B745" i="9"/>
  <c r="E744" i="9"/>
  <c r="B744" i="9"/>
  <c r="E743" i="9"/>
  <c r="B743" i="9"/>
  <c r="E742" i="9"/>
  <c r="B742" i="9"/>
  <c r="E741" i="9"/>
  <c r="B741" i="9"/>
  <c r="E740" i="9"/>
  <c r="B740" i="9"/>
  <c r="E739" i="9"/>
  <c r="B739" i="9"/>
  <c r="E738" i="9"/>
  <c r="B738" i="9"/>
  <c r="E737" i="9"/>
  <c r="B737" i="9"/>
  <c r="E736" i="9"/>
  <c r="B736" i="9"/>
  <c r="E735" i="9"/>
  <c r="B735" i="9"/>
  <c r="E734" i="9"/>
  <c r="B734" i="9"/>
  <c r="E733" i="9"/>
  <c r="B733" i="9"/>
  <c r="E732" i="9"/>
  <c r="B732" i="9"/>
  <c r="E731" i="9"/>
  <c r="B731" i="9"/>
  <c r="E730" i="9"/>
  <c r="B730" i="9"/>
  <c r="E729" i="9"/>
  <c r="B729" i="9"/>
  <c r="E728" i="9"/>
  <c r="B728" i="9"/>
  <c r="E727" i="9"/>
  <c r="B727" i="9"/>
  <c r="E726" i="9"/>
  <c r="B726" i="9"/>
  <c r="E725" i="9"/>
  <c r="B725" i="9"/>
  <c r="E724" i="9"/>
  <c r="B724" i="9"/>
  <c r="E723" i="9"/>
  <c r="B723" i="9"/>
  <c r="E722" i="9"/>
  <c r="B722" i="9"/>
  <c r="E721" i="9"/>
  <c r="B721" i="9"/>
  <c r="E720" i="9"/>
  <c r="B720" i="9"/>
  <c r="E719" i="9"/>
  <c r="B719" i="9"/>
  <c r="E718" i="9"/>
  <c r="B718" i="9"/>
  <c r="E717" i="9"/>
  <c r="B717" i="9"/>
  <c r="E716" i="9"/>
  <c r="B716" i="9"/>
  <c r="E715" i="9"/>
  <c r="B715" i="9"/>
  <c r="E714" i="9"/>
  <c r="B714" i="9"/>
  <c r="E713" i="9"/>
  <c r="B713" i="9"/>
  <c r="E712" i="9"/>
  <c r="B712" i="9"/>
  <c r="E711" i="9"/>
  <c r="B711" i="9"/>
  <c r="E710" i="9"/>
  <c r="B710" i="9"/>
  <c r="E709" i="9"/>
  <c r="B709" i="9"/>
  <c r="E708" i="9"/>
  <c r="B708" i="9"/>
  <c r="E707" i="9"/>
  <c r="B707" i="9"/>
  <c r="E706" i="9"/>
  <c r="B706" i="9"/>
  <c r="H705" i="9"/>
  <c r="E705" i="9"/>
  <c r="B705" i="9"/>
  <c r="E704" i="9"/>
  <c r="B704" i="9"/>
  <c r="E703" i="9"/>
  <c r="B703" i="9"/>
  <c r="E702" i="9"/>
  <c r="B702" i="9"/>
  <c r="E701" i="9"/>
  <c r="B701" i="9"/>
  <c r="E700" i="9"/>
  <c r="B700" i="9"/>
  <c r="E699" i="9"/>
  <c r="B699" i="9"/>
  <c r="E698" i="9"/>
  <c r="B698" i="9"/>
  <c r="E697" i="9"/>
  <c r="B697" i="9"/>
  <c r="E696" i="9"/>
  <c r="B696" i="9"/>
  <c r="E695" i="9"/>
  <c r="B695" i="9"/>
  <c r="E694" i="9"/>
  <c r="B694" i="9"/>
  <c r="E693" i="9"/>
  <c r="B693" i="9"/>
  <c r="E692" i="9"/>
  <c r="B692" i="9"/>
  <c r="E691" i="9"/>
  <c r="B691" i="9"/>
  <c r="E690" i="9"/>
  <c r="B690" i="9"/>
  <c r="E689" i="9"/>
  <c r="B689" i="9"/>
  <c r="E688" i="9"/>
  <c r="B688" i="9"/>
  <c r="E687" i="9"/>
  <c r="B687" i="9"/>
  <c r="E686" i="9"/>
  <c r="B686" i="9"/>
  <c r="E685" i="9"/>
  <c r="B685" i="9"/>
  <c r="E684" i="9"/>
  <c r="B684" i="9"/>
  <c r="E683" i="9"/>
  <c r="B683" i="9"/>
  <c r="E682" i="9"/>
  <c r="B682" i="9"/>
  <c r="E681" i="9"/>
  <c r="B681" i="9"/>
  <c r="E680" i="9"/>
  <c r="B680" i="9"/>
  <c r="E679" i="9"/>
  <c r="B679" i="9"/>
  <c r="E678" i="9"/>
  <c r="B678" i="9"/>
  <c r="E677" i="9"/>
  <c r="B677" i="9"/>
  <c r="E676" i="9"/>
  <c r="B676" i="9"/>
  <c r="E675" i="9"/>
  <c r="B675" i="9"/>
  <c r="E674" i="9"/>
  <c r="B674" i="9"/>
  <c r="E673" i="9"/>
  <c r="B673" i="9"/>
  <c r="E672" i="9"/>
  <c r="B672" i="9"/>
  <c r="E671" i="9"/>
  <c r="B671" i="9"/>
  <c r="E670" i="9"/>
  <c r="B670" i="9"/>
  <c r="E669" i="9"/>
  <c r="B669" i="9"/>
  <c r="E668" i="9"/>
  <c r="B668" i="9"/>
  <c r="E667" i="9"/>
  <c r="B667" i="9"/>
  <c r="E666" i="9"/>
  <c r="B666" i="9"/>
  <c r="E665" i="9"/>
  <c r="B665" i="9"/>
  <c r="E664" i="9"/>
  <c r="B664" i="9"/>
  <c r="E663" i="9"/>
  <c r="B663" i="9"/>
  <c r="E662" i="9"/>
  <c r="B662" i="9"/>
  <c r="E661" i="9"/>
  <c r="B661" i="9"/>
  <c r="E660" i="9"/>
  <c r="B660" i="9"/>
  <c r="E659" i="9"/>
  <c r="B659" i="9"/>
  <c r="E658" i="9"/>
  <c r="B658" i="9"/>
  <c r="E657" i="9"/>
  <c r="B657" i="9"/>
  <c r="E656" i="9"/>
  <c r="B656" i="9"/>
  <c r="E655" i="9"/>
  <c r="B655" i="9"/>
  <c r="E654" i="9"/>
  <c r="B654" i="9"/>
  <c r="E653" i="9"/>
  <c r="B653" i="9"/>
  <c r="E652" i="9"/>
  <c r="B652" i="9"/>
  <c r="E651" i="9"/>
  <c r="B651" i="9"/>
  <c r="E650" i="9"/>
  <c r="B650" i="9"/>
  <c r="E649" i="9"/>
  <c r="B649" i="9"/>
  <c r="E648" i="9"/>
  <c r="B648" i="9"/>
  <c r="E647" i="9"/>
  <c r="B647" i="9"/>
  <c r="E646" i="9"/>
  <c r="B646" i="9"/>
  <c r="E645" i="9"/>
  <c r="B645" i="9"/>
  <c r="E644" i="9"/>
  <c r="B644" i="9"/>
  <c r="E643" i="9"/>
  <c r="B643" i="9"/>
  <c r="E642" i="9"/>
  <c r="B642" i="9"/>
  <c r="E641" i="9"/>
  <c r="B641" i="9"/>
  <c r="E640" i="9"/>
  <c r="B640" i="9"/>
  <c r="E639" i="9"/>
  <c r="B639" i="9"/>
  <c r="E638" i="9"/>
  <c r="B638" i="9"/>
  <c r="E637" i="9"/>
  <c r="B637" i="9"/>
  <c r="E636" i="9"/>
  <c r="B636" i="9"/>
  <c r="E635" i="9"/>
  <c r="B635" i="9"/>
  <c r="E634" i="9"/>
  <c r="B634" i="9"/>
  <c r="E633" i="9"/>
  <c r="B633" i="9"/>
  <c r="E632" i="9"/>
  <c r="B632" i="9"/>
  <c r="E631" i="9"/>
  <c r="B631" i="9"/>
  <c r="E630" i="9"/>
  <c r="B630" i="9"/>
  <c r="E629" i="9"/>
  <c r="B629" i="9"/>
  <c r="E628" i="9"/>
  <c r="B628" i="9"/>
  <c r="E627" i="9"/>
  <c r="B627" i="9"/>
  <c r="E626" i="9"/>
  <c r="B626" i="9"/>
  <c r="E625" i="9"/>
  <c r="B625" i="9"/>
  <c r="E624" i="9"/>
  <c r="B624" i="9"/>
  <c r="E623" i="9"/>
  <c r="B623" i="9"/>
  <c r="E622" i="9"/>
  <c r="B622" i="9"/>
  <c r="E621" i="9"/>
  <c r="B621" i="9"/>
  <c r="E620" i="9"/>
  <c r="B620" i="9"/>
  <c r="E619" i="9"/>
  <c r="B619" i="9"/>
  <c r="E618" i="9"/>
  <c r="B618" i="9"/>
  <c r="E617" i="9"/>
  <c r="B617" i="9"/>
  <c r="E616" i="9"/>
  <c r="B616" i="9"/>
  <c r="E615" i="9"/>
  <c r="B615" i="9"/>
  <c r="E614" i="9"/>
  <c r="B614" i="9"/>
  <c r="E613" i="9"/>
  <c r="B613" i="9"/>
  <c r="E612" i="9"/>
  <c r="B612" i="9"/>
  <c r="E611" i="9"/>
  <c r="B611" i="9"/>
  <c r="E610" i="9"/>
  <c r="B610" i="9"/>
  <c r="E609" i="9"/>
  <c r="B609" i="9"/>
  <c r="E608" i="9"/>
  <c r="B608" i="9"/>
  <c r="E607" i="9"/>
  <c r="B607" i="9"/>
  <c r="H607" i="9" s="1"/>
  <c r="E606" i="9"/>
  <c r="B606" i="9"/>
  <c r="H606" i="9" s="1"/>
  <c r="H605" i="9"/>
  <c r="E605" i="9"/>
  <c r="B605" i="9"/>
  <c r="E604" i="9"/>
  <c r="B604" i="9"/>
  <c r="E603" i="9"/>
  <c r="B603" i="9"/>
  <c r="E602" i="9"/>
  <c r="B602" i="9"/>
  <c r="E601" i="9"/>
  <c r="B601" i="9"/>
  <c r="E600" i="9"/>
  <c r="B600" i="9"/>
  <c r="E599" i="9"/>
  <c r="B599" i="9"/>
  <c r="E598" i="9"/>
  <c r="B598" i="9"/>
  <c r="E597" i="9"/>
  <c r="B597" i="9"/>
  <c r="E596" i="9"/>
  <c r="B596" i="9"/>
  <c r="E595" i="9"/>
  <c r="B595" i="9"/>
  <c r="E594" i="9"/>
  <c r="B594" i="9"/>
  <c r="E593" i="9"/>
  <c r="B593" i="9"/>
  <c r="E592" i="9"/>
  <c r="B592" i="9"/>
  <c r="E591" i="9"/>
  <c r="B591" i="9"/>
  <c r="E590" i="9"/>
  <c r="B590" i="9"/>
  <c r="E589" i="9"/>
  <c r="B589" i="9"/>
  <c r="E588" i="9"/>
  <c r="B588" i="9"/>
  <c r="E587" i="9"/>
  <c r="B587" i="9"/>
  <c r="E586" i="9"/>
  <c r="B586" i="9"/>
  <c r="E585" i="9"/>
  <c r="B585" i="9"/>
  <c r="E584" i="9"/>
  <c r="B584" i="9"/>
  <c r="E583" i="9"/>
  <c r="B583" i="9"/>
  <c r="E582" i="9"/>
  <c r="B582" i="9"/>
  <c r="E581" i="9"/>
  <c r="B581" i="9"/>
  <c r="E580" i="9"/>
  <c r="B580" i="9"/>
  <c r="E579" i="9"/>
  <c r="B579" i="9"/>
  <c r="E578" i="9"/>
  <c r="B578" i="9"/>
  <c r="E577" i="9"/>
  <c r="B577" i="9"/>
  <c r="E576" i="9"/>
  <c r="B576" i="9"/>
  <c r="E575" i="9"/>
  <c r="B575" i="9"/>
  <c r="E574" i="9"/>
  <c r="B574" i="9"/>
  <c r="E573" i="9"/>
  <c r="B573" i="9"/>
  <c r="E572" i="9"/>
  <c r="B572" i="9"/>
  <c r="E571" i="9"/>
  <c r="B571" i="9"/>
  <c r="E570" i="9"/>
  <c r="B570" i="9"/>
  <c r="E569" i="9"/>
  <c r="B569" i="9"/>
  <c r="E568" i="9"/>
  <c r="B568" i="9"/>
  <c r="E567" i="9"/>
  <c r="B567" i="9"/>
  <c r="E566" i="9"/>
  <c r="B566" i="9"/>
  <c r="E565" i="9"/>
  <c r="B565" i="9"/>
  <c r="E564" i="9"/>
  <c r="B564" i="9"/>
  <c r="E563" i="9"/>
  <c r="B563" i="9"/>
  <c r="E562" i="9"/>
  <c r="B562" i="9"/>
  <c r="E561" i="9"/>
  <c r="B561" i="9"/>
  <c r="E560" i="9"/>
  <c r="B560" i="9"/>
  <c r="E559" i="9"/>
  <c r="B559" i="9"/>
  <c r="E558" i="9"/>
  <c r="B558" i="9"/>
  <c r="E557" i="9"/>
  <c r="B557" i="9"/>
  <c r="E556" i="9"/>
  <c r="B556" i="9"/>
  <c r="E555" i="9"/>
  <c r="B555" i="9"/>
  <c r="E554" i="9"/>
  <c r="B554" i="9"/>
  <c r="E553" i="9"/>
  <c r="B553" i="9"/>
  <c r="E552" i="9"/>
  <c r="B552" i="9"/>
  <c r="E551" i="9"/>
  <c r="B551" i="9"/>
  <c r="E550" i="9"/>
  <c r="B550" i="9"/>
  <c r="E549" i="9"/>
  <c r="B549" i="9"/>
  <c r="E548" i="9"/>
  <c r="B548" i="9"/>
  <c r="E547" i="9"/>
  <c r="B547" i="9"/>
  <c r="E546" i="9"/>
  <c r="B546" i="9"/>
  <c r="E545" i="9"/>
  <c r="B545" i="9"/>
  <c r="E544" i="9"/>
  <c r="B544" i="9"/>
  <c r="E543" i="9"/>
  <c r="B543" i="9"/>
  <c r="E542" i="9"/>
  <c r="B542" i="9"/>
  <c r="E541" i="9"/>
  <c r="B541" i="9"/>
  <c r="E540" i="9"/>
  <c r="B540" i="9"/>
  <c r="E539" i="9"/>
  <c r="B539" i="9"/>
  <c r="E538" i="9"/>
  <c r="B538" i="9"/>
  <c r="E537" i="9"/>
  <c r="B537" i="9"/>
  <c r="E536" i="9"/>
  <c r="B536" i="9"/>
  <c r="E535" i="9"/>
  <c r="B535" i="9"/>
  <c r="E534" i="9"/>
  <c r="B534" i="9"/>
  <c r="E533" i="9"/>
  <c r="B533" i="9"/>
  <c r="E532" i="9"/>
  <c r="B532" i="9"/>
  <c r="E531" i="9"/>
  <c r="B531" i="9"/>
  <c r="E530" i="9"/>
  <c r="B530" i="9"/>
  <c r="E529" i="9"/>
  <c r="B529" i="9"/>
  <c r="E528" i="9"/>
  <c r="B528" i="9"/>
  <c r="E527" i="9"/>
  <c r="B527" i="9"/>
  <c r="E526" i="9"/>
  <c r="B526" i="9"/>
  <c r="E525" i="9"/>
  <c r="B525" i="9"/>
  <c r="E524" i="9"/>
  <c r="B524" i="9"/>
  <c r="E523" i="9"/>
  <c r="B523" i="9"/>
  <c r="E522" i="9"/>
  <c r="B522" i="9"/>
  <c r="E521" i="9"/>
  <c r="B521" i="9"/>
  <c r="E520" i="9"/>
  <c r="B520" i="9"/>
  <c r="E519" i="9"/>
  <c r="B519" i="9"/>
  <c r="E518" i="9"/>
  <c r="B518" i="9"/>
  <c r="E517" i="9"/>
  <c r="B517" i="9"/>
  <c r="E516" i="9"/>
  <c r="B516" i="9"/>
  <c r="E515" i="9"/>
  <c r="B515" i="9"/>
  <c r="E514" i="9"/>
  <c r="B514" i="9"/>
  <c r="E513" i="9"/>
  <c r="B513" i="9"/>
  <c r="E512" i="9"/>
  <c r="B512" i="9"/>
  <c r="E511" i="9"/>
  <c r="B511" i="9"/>
  <c r="E510" i="9"/>
  <c r="B510" i="9"/>
  <c r="E509" i="9"/>
  <c r="B509" i="9"/>
  <c r="E508" i="9"/>
  <c r="B508" i="9"/>
  <c r="E507" i="9"/>
  <c r="B507" i="9"/>
  <c r="E506" i="9"/>
  <c r="B506" i="9"/>
  <c r="H505" i="9"/>
  <c r="E505" i="9"/>
  <c r="B505" i="9"/>
  <c r="E504" i="9"/>
  <c r="B504" i="9"/>
  <c r="E503" i="9"/>
  <c r="B503" i="9"/>
  <c r="E502" i="9"/>
  <c r="B502" i="9"/>
  <c r="E501" i="9"/>
  <c r="B501" i="9"/>
  <c r="E500" i="9"/>
  <c r="B500" i="9"/>
  <c r="E499" i="9"/>
  <c r="B499" i="9"/>
  <c r="E498" i="9"/>
  <c r="B498" i="9"/>
  <c r="E497" i="9"/>
  <c r="B497" i="9"/>
  <c r="E496" i="9"/>
  <c r="B496" i="9"/>
  <c r="E495" i="9"/>
  <c r="B495" i="9"/>
  <c r="E494" i="9"/>
  <c r="B494" i="9"/>
  <c r="E493" i="9"/>
  <c r="B493" i="9"/>
  <c r="E492" i="9"/>
  <c r="B492" i="9"/>
  <c r="E491" i="9"/>
  <c r="B491" i="9"/>
  <c r="E490" i="9"/>
  <c r="B490" i="9"/>
  <c r="E489" i="9"/>
  <c r="B489" i="9"/>
  <c r="E488" i="9"/>
  <c r="B488" i="9"/>
  <c r="E487" i="9"/>
  <c r="B487" i="9"/>
  <c r="E486" i="9"/>
  <c r="B486" i="9"/>
  <c r="E485" i="9"/>
  <c r="B485" i="9"/>
  <c r="E484" i="9"/>
  <c r="B484" i="9"/>
  <c r="E483" i="9"/>
  <c r="B483" i="9"/>
  <c r="E482" i="9"/>
  <c r="B482" i="9"/>
  <c r="E481" i="9"/>
  <c r="B481" i="9"/>
  <c r="E480" i="9"/>
  <c r="B480" i="9"/>
  <c r="E479" i="9"/>
  <c r="B479" i="9"/>
  <c r="E478" i="9"/>
  <c r="B478" i="9"/>
  <c r="E477" i="9"/>
  <c r="B477" i="9"/>
  <c r="E476" i="9"/>
  <c r="B476" i="9"/>
  <c r="E475" i="9"/>
  <c r="B475" i="9"/>
  <c r="E474" i="9"/>
  <c r="B474" i="9"/>
  <c r="E473" i="9"/>
  <c r="B473" i="9"/>
  <c r="E472" i="9"/>
  <c r="B472" i="9"/>
  <c r="E471" i="9"/>
  <c r="B471" i="9"/>
  <c r="E470" i="9"/>
  <c r="B470" i="9"/>
  <c r="E469" i="9"/>
  <c r="B469" i="9"/>
  <c r="E468" i="9"/>
  <c r="B468" i="9"/>
  <c r="E467" i="9"/>
  <c r="B467" i="9"/>
  <c r="E466" i="9"/>
  <c r="B466" i="9"/>
  <c r="E465" i="9"/>
  <c r="B465" i="9"/>
  <c r="E464" i="9"/>
  <c r="B464" i="9"/>
  <c r="E463" i="9"/>
  <c r="B463" i="9"/>
  <c r="E462" i="9"/>
  <c r="B462" i="9"/>
  <c r="E461" i="9"/>
  <c r="B461" i="9"/>
  <c r="E460" i="9"/>
  <c r="B460" i="9"/>
  <c r="E459" i="9"/>
  <c r="B459" i="9"/>
  <c r="E458" i="9"/>
  <c r="B458" i="9"/>
  <c r="E457" i="9"/>
  <c r="B457" i="9"/>
  <c r="E456" i="9"/>
  <c r="B456" i="9"/>
  <c r="E455" i="9"/>
  <c r="B455" i="9"/>
  <c r="E454" i="9"/>
  <c r="B454" i="9"/>
  <c r="E453" i="9"/>
  <c r="B453" i="9"/>
  <c r="E452" i="9"/>
  <c r="B452" i="9"/>
  <c r="E451" i="9"/>
  <c r="B451" i="9"/>
  <c r="E450" i="9"/>
  <c r="B450" i="9"/>
  <c r="E449" i="9"/>
  <c r="B449" i="9"/>
  <c r="E448" i="9"/>
  <c r="B448" i="9"/>
  <c r="E447" i="9"/>
  <c r="B447" i="9"/>
  <c r="E446" i="9"/>
  <c r="B446" i="9"/>
  <c r="E445" i="9"/>
  <c r="B445" i="9"/>
  <c r="E444" i="9"/>
  <c r="B444" i="9"/>
  <c r="E443" i="9"/>
  <c r="B443" i="9"/>
  <c r="E442" i="9"/>
  <c r="B442" i="9"/>
  <c r="E441" i="9"/>
  <c r="B441" i="9"/>
  <c r="E440" i="9"/>
  <c r="B440" i="9"/>
  <c r="E439" i="9"/>
  <c r="B439" i="9"/>
  <c r="E438" i="9"/>
  <c r="B438" i="9"/>
  <c r="E437" i="9"/>
  <c r="B437" i="9"/>
  <c r="E436" i="9"/>
  <c r="B436" i="9"/>
  <c r="E435" i="9"/>
  <c r="B435" i="9"/>
  <c r="E434" i="9"/>
  <c r="B434" i="9"/>
  <c r="E433" i="9"/>
  <c r="B433" i="9"/>
  <c r="E432" i="9"/>
  <c r="B432" i="9"/>
  <c r="E431" i="9"/>
  <c r="B431" i="9"/>
  <c r="E430" i="9"/>
  <c r="B430" i="9"/>
  <c r="E429" i="9"/>
  <c r="B429" i="9"/>
  <c r="E428" i="9"/>
  <c r="B428" i="9"/>
  <c r="E427" i="9"/>
  <c r="B427" i="9"/>
  <c r="E426" i="9"/>
  <c r="B426" i="9"/>
  <c r="E425" i="9"/>
  <c r="B425" i="9"/>
  <c r="E424" i="9"/>
  <c r="B424" i="9"/>
  <c r="E423" i="9"/>
  <c r="B423" i="9"/>
  <c r="E422" i="9"/>
  <c r="B422" i="9"/>
  <c r="E421" i="9"/>
  <c r="B421" i="9"/>
  <c r="E420" i="9"/>
  <c r="B420" i="9"/>
  <c r="E419" i="9"/>
  <c r="B419" i="9"/>
  <c r="E418" i="9"/>
  <c r="B418" i="9"/>
  <c r="E417" i="9"/>
  <c r="B417" i="9"/>
  <c r="E416" i="9"/>
  <c r="B416" i="9"/>
  <c r="E415" i="9"/>
  <c r="B415" i="9"/>
  <c r="E414" i="9"/>
  <c r="B414" i="9"/>
  <c r="E413" i="9"/>
  <c r="B413" i="9"/>
  <c r="E412" i="9"/>
  <c r="B412" i="9"/>
  <c r="E411" i="9"/>
  <c r="B411" i="9"/>
  <c r="E410" i="9"/>
  <c r="B410" i="9"/>
  <c r="E409" i="9"/>
  <c r="B409" i="9"/>
  <c r="E408" i="9"/>
  <c r="B408" i="9"/>
  <c r="E407" i="9"/>
  <c r="B407" i="9"/>
  <c r="H407" i="9" s="1"/>
  <c r="H406" i="9"/>
  <c r="E406" i="9"/>
  <c r="B406" i="9"/>
  <c r="H405" i="9"/>
  <c r="E405" i="9"/>
  <c r="B405" i="9"/>
  <c r="E404" i="9"/>
  <c r="B404" i="9"/>
  <c r="E403" i="9"/>
  <c r="B403" i="9"/>
  <c r="E402" i="9"/>
  <c r="B402" i="9"/>
  <c r="E401" i="9"/>
  <c r="B401" i="9"/>
  <c r="E400" i="9"/>
  <c r="B400" i="9"/>
  <c r="E399" i="9"/>
  <c r="B399" i="9"/>
  <c r="E398" i="9"/>
  <c r="B398" i="9"/>
  <c r="E397" i="9"/>
  <c r="B397" i="9"/>
  <c r="E396" i="9"/>
  <c r="B396" i="9"/>
  <c r="E395" i="9"/>
  <c r="B395" i="9"/>
  <c r="E394" i="9"/>
  <c r="B394" i="9"/>
  <c r="E393" i="9"/>
  <c r="B393" i="9"/>
  <c r="E392" i="9"/>
  <c r="B392" i="9"/>
  <c r="E391" i="9"/>
  <c r="B391" i="9"/>
  <c r="E390" i="9"/>
  <c r="B390" i="9"/>
  <c r="E389" i="9"/>
  <c r="B389" i="9"/>
  <c r="E388" i="9"/>
  <c r="B388" i="9"/>
  <c r="E387" i="9"/>
  <c r="B387" i="9"/>
  <c r="E386" i="9"/>
  <c r="B386" i="9"/>
  <c r="E385" i="9"/>
  <c r="B385" i="9"/>
  <c r="E384" i="9"/>
  <c r="B384" i="9"/>
  <c r="E383" i="9"/>
  <c r="B383" i="9"/>
  <c r="E382" i="9"/>
  <c r="B382" i="9"/>
  <c r="E381" i="9"/>
  <c r="B381" i="9"/>
  <c r="E380" i="9"/>
  <c r="B380" i="9"/>
  <c r="E379" i="9"/>
  <c r="B379" i="9"/>
  <c r="E378" i="9"/>
  <c r="B378" i="9"/>
  <c r="E377" i="9"/>
  <c r="B377" i="9"/>
  <c r="E376" i="9"/>
  <c r="B376" i="9"/>
  <c r="E375" i="9"/>
  <c r="B375" i="9"/>
  <c r="E374" i="9"/>
  <c r="B374" i="9"/>
  <c r="E373" i="9"/>
  <c r="B373" i="9"/>
  <c r="E372" i="9"/>
  <c r="B372" i="9"/>
  <c r="E371" i="9"/>
  <c r="B371" i="9"/>
  <c r="E370" i="9"/>
  <c r="B370" i="9"/>
  <c r="E369" i="9"/>
  <c r="B369" i="9"/>
  <c r="E368" i="9"/>
  <c r="B368" i="9"/>
  <c r="E367" i="9"/>
  <c r="B367" i="9"/>
  <c r="E366" i="9"/>
  <c r="B366" i="9"/>
  <c r="E365" i="9"/>
  <c r="B365" i="9"/>
  <c r="E364" i="9"/>
  <c r="B364" i="9"/>
  <c r="E363" i="9"/>
  <c r="B363" i="9"/>
  <c r="E362" i="9"/>
  <c r="B362" i="9"/>
  <c r="E361" i="9"/>
  <c r="B361" i="9"/>
  <c r="E360" i="9"/>
  <c r="B360" i="9"/>
  <c r="E359" i="9"/>
  <c r="B359" i="9"/>
  <c r="E358" i="9"/>
  <c r="B358" i="9"/>
  <c r="E357" i="9"/>
  <c r="B357" i="9"/>
  <c r="E356" i="9"/>
  <c r="B356" i="9"/>
  <c r="E355" i="9"/>
  <c r="B355" i="9"/>
  <c r="E354" i="9"/>
  <c r="B354" i="9"/>
  <c r="E353" i="9"/>
  <c r="B353" i="9"/>
  <c r="E352" i="9"/>
  <c r="B352" i="9"/>
  <c r="E351" i="9"/>
  <c r="B351" i="9"/>
  <c r="E350" i="9"/>
  <c r="B350" i="9"/>
  <c r="E349" i="9"/>
  <c r="B349" i="9"/>
  <c r="E348" i="9"/>
  <c r="B348" i="9"/>
  <c r="E347" i="9"/>
  <c r="B347" i="9"/>
  <c r="E346" i="9"/>
  <c r="B346" i="9"/>
  <c r="E345" i="9"/>
  <c r="B345" i="9"/>
  <c r="E344" i="9"/>
  <c r="B344" i="9"/>
  <c r="E343" i="9"/>
  <c r="B343" i="9"/>
  <c r="E342" i="9"/>
  <c r="B342" i="9"/>
  <c r="E341" i="9"/>
  <c r="B341" i="9"/>
  <c r="E340" i="9"/>
  <c r="B340" i="9"/>
  <c r="E339" i="9"/>
  <c r="B339" i="9"/>
  <c r="E338" i="9"/>
  <c r="B338" i="9"/>
  <c r="E337" i="9"/>
  <c r="B337" i="9"/>
  <c r="E336" i="9"/>
  <c r="B336" i="9"/>
  <c r="E335" i="9"/>
  <c r="B335" i="9"/>
  <c r="E334" i="9"/>
  <c r="B334" i="9"/>
  <c r="E333" i="9"/>
  <c r="B333" i="9"/>
  <c r="E332" i="9"/>
  <c r="B332" i="9"/>
  <c r="E331" i="9"/>
  <c r="B331" i="9"/>
  <c r="E330" i="9"/>
  <c r="B330" i="9"/>
  <c r="E329" i="9"/>
  <c r="B329" i="9"/>
  <c r="E328" i="9"/>
  <c r="B328" i="9"/>
  <c r="E327" i="9"/>
  <c r="B327" i="9"/>
  <c r="E326" i="9"/>
  <c r="B326" i="9"/>
  <c r="E325" i="9"/>
  <c r="B325" i="9"/>
  <c r="E324" i="9"/>
  <c r="B324" i="9"/>
  <c r="E323" i="9"/>
  <c r="B323" i="9"/>
  <c r="E322" i="9"/>
  <c r="B322" i="9"/>
  <c r="E321" i="9"/>
  <c r="B321" i="9"/>
  <c r="E320" i="9"/>
  <c r="B320" i="9"/>
  <c r="E319" i="9"/>
  <c r="B319" i="9"/>
  <c r="E318" i="9"/>
  <c r="B318" i="9"/>
  <c r="E317" i="9"/>
  <c r="B317" i="9"/>
  <c r="E316" i="9"/>
  <c r="B316" i="9"/>
  <c r="E315" i="9"/>
  <c r="B315" i="9"/>
  <c r="E314" i="9"/>
  <c r="B314" i="9"/>
  <c r="E313" i="9"/>
  <c r="B313" i="9"/>
  <c r="E312" i="9"/>
  <c r="B312" i="9"/>
  <c r="E311" i="9"/>
  <c r="B311" i="9"/>
  <c r="E310" i="9"/>
  <c r="B310" i="9"/>
  <c r="E309" i="9"/>
  <c r="B309" i="9"/>
  <c r="E308" i="9"/>
  <c r="B308" i="9"/>
  <c r="E307" i="9"/>
  <c r="B307" i="9"/>
  <c r="E306" i="9"/>
  <c r="B306" i="9"/>
  <c r="H305" i="9"/>
  <c r="E305" i="9"/>
  <c r="B305" i="9"/>
  <c r="E304" i="9"/>
  <c r="B304" i="9"/>
  <c r="E303" i="9"/>
  <c r="B303" i="9"/>
  <c r="E302" i="9"/>
  <c r="B302" i="9"/>
  <c r="E301" i="9"/>
  <c r="B301" i="9"/>
  <c r="E300" i="9"/>
  <c r="B300" i="9"/>
  <c r="E299" i="9"/>
  <c r="B299" i="9"/>
  <c r="E298" i="9"/>
  <c r="B298" i="9"/>
  <c r="E297" i="9"/>
  <c r="B297" i="9"/>
  <c r="E296" i="9"/>
  <c r="B296" i="9"/>
  <c r="E295" i="9"/>
  <c r="B295" i="9"/>
  <c r="E294" i="9"/>
  <c r="B294" i="9"/>
  <c r="E293" i="9"/>
  <c r="B293" i="9"/>
  <c r="E292" i="9"/>
  <c r="B292" i="9"/>
  <c r="E291" i="9"/>
  <c r="B291" i="9"/>
  <c r="E290" i="9"/>
  <c r="B290" i="9"/>
  <c r="E289" i="9"/>
  <c r="B289" i="9"/>
  <c r="E288" i="9"/>
  <c r="B288" i="9"/>
  <c r="E287" i="9"/>
  <c r="B287" i="9"/>
  <c r="E286" i="9"/>
  <c r="B286" i="9"/>
  <c r="E285" i="9"/>
  <c r="B285" i="9"/>
  <c r="E284" i="9"/>
  <c r="B284" i="9"/>
  <c r="E283" i="9"/>
  <c r="B283" i="9"/>
  <c r="E282" i="9"/>
  <c r="B282" i="9"/>
  <c r="E281" i="9"/>
  <c r="B281" i="9"/>
  <c r="E280" i="9"/>
  <c r="B280" i="9"/>
  <c r="E279" i="9"/>
  <c r="B279" i="9"/>
  <c r="E278" i="9"/>
  <c r="B278" i="9"/>
  <c r="E277" i="9"/>
  <c r="B277" i="9"/>
  <c r="E276" i="9"/>
  <c r="B276" i="9"/>
  <c r="E275" i="9"/>
  <c r="B275" i="9"/>
  <c r="E274" i="9"/>
  <c r="B274" i="9"/>
  <c r="E273" i="9"/>
  <c r="B273" i="9"/>
  <c r="E272" i="9"/>
  <c r="B272" i="9"/>
  <c r="E271" i="9"/>
  <c r="B271" i="9"/>
  <c r="E270" i="9"/>
  <c r="B270" i="9"/>
  <c r="E269" i="9"/>
  <c r="B269" i="9"/>
  <c r="E268" i="9"/>
  <c r="B268" i="9"/>
  <c r="E267" i="9"/>
  <c r="B267" i="9"/>
  <c r="E266" i="9"/>
  <c r="B266" i="9"/>
  <c r="E265" i="9"/>
  <c r="B265" i="9"/>
  <c r="E264" i="9"/>
  <c r="B264" i="9"/>
  <c r="E263" i="9"/>
  <c r="B263" i="9"/>
  <c r="E262" i="9"/>
  <c r="B262" i="9"/>
  <c r="E261" i="9"/>
  <c r="B261" i="9"/>
  <c r="E260" i="9"/>
  <c r="B260" i="9"/>
  <c r="E259" i="9"/>
  <c r="B259" i="9"/>
  <c r="E258" i="9"/>
  <c r="B258" i="9"/>
  <c r="E257" i="9"/>
  <c r="B257" i="9"/>
  <c r="E256" i="9"/>
  <c r="B256" i="9"/>
  <c r="E255" i="9"/>
  <c r="B255" i="9"/>
  <c r="E254" i="9"/>
  <c r="B254" i="9"/>
  <c r="E253" i="9"/>
  <c r="B253" i="9"/>
  <c r="E252" i="9"/>
  <c r="B252" i="9"/>
  <c r="E251" i="9"/>
  <c r="B251" i="9"/>
  <c r="E250" i="9"/>
  <c r="B250" i="9"/>
  <c r="E249" i="9"/>
  <c r="B249" i="9"/>
  <c r="E248" i="9"/>
  <c r="B248" i="9"/>
  <c r="E247" i="9"/>
  <c r="B247" i="9"/>
  <c r="E246" i="9"/>
  <c r="B246" i="9"/>
  <c r="E245" i="9"/>
  <c r="B245" i="9"/>
  <c r="E244" i="9"/>
  <c r="B244" i="9"/>
  <c r="E243" i="9"/>
  <c r="B243" i="9"/>
  <c r="E242" i="9"/>
  <c r="B242" i="9"/>
  <c r="E241" i="9"/>
  <c r="B241" i="9"/>
  <c r="E240" i="9"/>
  <c r="B240" i="9"/>
  <c r="E239" i="9"/>
  <c r="B239" i="9"/>
  <c r="E238" i="9"/>
  <c r="B238" i="9"/>
  <c r="E237" i="9"/>
  <c r="B237" i="9"/>
  <c r="E236" i="9"/>
  <c r="B236" i="9"/>
  <c r="E235" i="9"/>
  <c r="B235" i="9"/>
  <c r="E234" i="9"/>
  <c r="B234" i="9"/>
  <c r="E233" i="9"/>
  <c r="B233" i="9"/>
  <c r="E232" i="9"/>
  <c r="B232" i="9"/>
  <c r="E231" i="9"/>
  <c r="B231" i="9"/>
  <c r="E230" i="9"/>
  <c r="B230" i="9"/>
  <c r="E229" i="9"/>
  <c r="B229" i="9"/>
  <c r="E228" i="9"/>
  <c r="B228" i="9"/>
  <c r="E227" i="9"/>
  <c r="B227" i="9"/>
  <c r="E226" i="9"/>
  <c r="B226" i="9"/>
  <c r="E225" i="9"/>
  <c r="B225" i="9"/>
  <c r="E224" i="9"/>
  <c r="B224" i="9"/>
  <c r="E223" i="9"/>
  <c r="B223" i="9"/>
  <c r="E222" i="9"/>
  <c r="B222" i="9"/>
  <c r="E221" i="9"/>
  <c r="B221" i="9"/>
  <c r="E220" i="9"/>
  <c r="B220" i="9"/>
  <c r="E219" i="9"/>
  <c r="B219" i="9"/>
  <c r="E218" i="9"/>
  <c r="B218" i="9"/>
  <c r="E217" i="9"/>
  <c r="B217" i="9"/>
  <c r="E216" i="9"/>
  <c r="B216" i="9"/>
  <c r="E215" i="9"/>
  <c r="B215" i="9"/>
  <c r="E214" i="9"/>
  <c r="B214" i="9"/>
  <c r="E213" i="9"/>
  <c r="B213" i="9"/>
  <c r="E212" i="9"/>
  <c r="B212" i="9"/>
  <c r="E211" i="9"/>
  <c r="B211" i="9"/>
  <c r="E210" i="9"/>
  <c r="B210" i="9"/>
  <c r="E209" i="9"/>
  <c r="B209" i="9"/>
  <c r="E208" i="9"/>
  <c r="B208" i="9"/>
  <c r="E207" i="9"/>
  <c r="B207" i="9"/>
  <c r="E206" i="9"/>
  <c r="B206" i="9"/>
  <c r="H206" i="9" s="1"/>
  <c r="E205" i="9"/>
  <c r="B205" i="9"/>
  <c r="H205" i="9" s="1"/>
  <c r="E204" i="9"/>
  <c r="B204" i="9"/>
  <c r="E203" i="9"/>
  <c r="B203" i="9"/>
  <c r="E202" i="9"/>
  <c r="B202" i="9"/>
  <c r="E201" i="9"/>
  <c r="B201" i="9"/>
  <c r="E200" i="9"/>
  <c r="B200" i="9"/>
  <c r="E199" i="9"/>
  <c r="B199" i="9"/>
  <c r="E198" i="9"/>
  <c r="B198" i="9"/>
  <c r="E197" i="9"/>
  <c r="B197" i="9"/>
  <c r="E196" i="9"/>
  <c r="B196" i="9"/>
  <c r="E195" i="9"/>
  <c r="B195" i="9"/>
  <c r="E194" i="9"/>
  <c r="B194" i="9"/>
  <c r="E193" i="9"/>
  <c r="B193" i="9"/>
  <c r="E192" i="9"/>
  <c r="B192" i="9"/>
  <c r="E191" i="9"/>
  <c r="B191" i="9"/>
  <c r="E190" i="9"/>
  <c r="B190" i="9"/>
  <c r="E189" i="9"/>
  <c r="B189" i="9"/>
  <c r="E188" i="9"/>
  <c r="B188" i="9"/>
  <c r="E187" i="9"/>
  <c r="B187" i="9"/>
  <c r="E186" i="9"/>
  <c r="B186" i="9"/>
  <c r="E185" i="9"/>
  <c r="B185" i="9"/>
  <c r="E184" i="9"/>
  <c r="B184" i="9"/>
  <c r="E183" i="9"/>
  <c r="B183" i="9"/>
  <c r="E182" i="9"/>
  <c r="B182" i="9"/>
  <c r="E181" i="9"/>
  <c r="B181" i="9"/>
  <c r="E180" i="9"/>
  <c r="B180" i="9"/>
  <c r="E179" i="9"/>
  <c r="B179" i="9"/>
  <c r="E178" i="9"/>
  <c r="B178" i="9"/>
  <c r="E177" i="9"/>
  <c r="B177" i="9"/>
  <c r="E176" i="9"/>
  <c r="B176" i="9"/>
  <c r="E175" i="9"/>
  <c r="B175" i="9"/>
  <c r="E174" i="9"/>
  <c r="B174" i="9"/>
  <c r="E173" i="9"/>
  <c r="B173" i="9"/>
  <c r="E172" i="9"/>
  <c r="B172" i="9"/>
  <c r="E171" i="9"/>
  <c r="B171" i="9"/>
  <c r="E170" i="9"/>
  <c r="B170" i="9"/>
  <c r="E169" i="9"/>
  <c r="B169" i="9"/>
  <c r="E168" i="9"/>
  <c r="B168" i="9"/>
  <c r="E167" i="9"/>
  <c r="B167" i="9"/>
  <c r="E166" i="9"/>
  <c r="B166" i="9"/>
  <c r="E165" i="9"/>
  <c r="B165" i="9"/>
  <c r="E164" i="9"/>
  <c r="B164" i="9"/>
  <c r="E163" i="9"/>
  <c r="B163" i="9"/>
  <c r="E162" i="9"/>
  <c r="B162" i="9"/>
  <c r="E161" i="9"/>
  <c r="B161" i="9"/>
  <c r="E160" i="9"/>
  <c r="B160" i="9"/>
  <c r="E159" i="9"/>
  <c r="B159" i="9"/>
  <c r="E158" i="9"/>
  <c r="B158" i="9"/>
  <c r="E157" i="9"/>
  <c r="B157" i="9"/>
  <c r="E156" i="9"/>
  <c r="B156" i="9"/>
  <c r="E155" i="9"/>
  <c r="B155" i="9"/>
  <c r="E154" i="9"/>
  <c r="B154" i="9"/>
  <c r="E153" i="9"/>
  <c r="B153" i="9"/>
  <c r="E152" i="9"/>
  <c r="B152" i="9"/>
  <c r="E151" i="9"/>
  <c r="B151" i="9"/>
  <c r="E150" i="9"/>
  <c r="B150" i="9"/>
  <c r="E149" i="9"/>
  <c r="B149" i="9"/>
  <c r="E148" i="9"/>
  <c r="B148" i="9"/>
  <c r="E147" i="9"/>
  <c r="B147" i="9"/>
  <c r="E146" i="9"/>
  <c r="B146" i="9"/>
  <c r="E145" i="9"/>
  <c r="B145" i="9"/>
  <c r="E144" i="9"/>
  <c r="B144" i="9"/>
  <c r="E143" i="9"/>
  <c r="B143" i="9"/>
  <c r="E142" i="9"/>
  <c r="B142" i="9"/>
  <c r="E141" i="9"/>
  <c r="B141" i="9"/>
  <c r="E140" i="9"/>
  <c r="B140" i="9"/>
  <c r="E139" i="9"/>
  <c r="B139" i="9"/>
  <c r="E138" i="9"/>
  <c r="B138" i="9"/>
  <c r="E137" i="9"/>
  <c r="B137" i="9"/>
  <c r="E136" i="9"/>
  <c r="B136" i="9"/>
  <c r="E135" i="9"/>
  <c r="B135" i="9"/>
  <c r="E134" i="9"/>
  <c r="B134" i="9"/>
  <c r="E133" i="9"/>
  <c r="B133" i="9"/>
  <c r="E132" i="9"/>
  <c r="B132" i="9"/>
  <c r="E131" i="9"/>
  <c r="B131" i="9"/>
  <c r="E130" i="9"/>
  <c r="B130" i="9"/>
  <c r="E129" i="9"/>
  <c r="B129" i="9"/>
  <c r="E128" i="9"/>
  <c r="B128" i="9"/>
  <c r="E127" i="9"/>
  <c r="B127" i="9"/>
  <c r="E126" i="9"/>
  <c r="B126" i="9"/>
  <c r="E125" i="9"/>
  <c r="B125" i="9"/>
  <c r="E124" i="9"/>
  <c r="B124" i="9"/>
  <c r="E123" i="9"/>
  <c r="B123" i="9"/>
  <c r="E122" i="9"/>
  <c r="B122" i="9"/>
  <c r="E121" i="9"/>
  <c r="B121" i="9"/>
  <c r="E120" i="9"/>
  <c r="B120" i="9"/>
  <c r="E119" i="9"/>
  <c r="B119" i="9"/>
  <c r="E118" i="9"/>
  <c r="B118" i="9"/>
  <c r="E117" i="9"/>
  <c r="B117" i="9"/>
  <c r="E116" i="9"/>
  <c r="B116" i="9"/>
  <c r="E115" i="9"/>
  <c r="B115" i="9"/>
  <c r="E114" i="9"/>
  <c r="B114" i="9"/>
  <c r="E113" i="9"/>
  <c r="B113" i="9"/>
  <c r="E112" i="9"/>
  <c r="B112" i="9"/>
  <c r="E111" i="9"/>
  <c r="B111" i="9"/>
  <c r="E110" i="9"/>
  <c r="B110" i="9"/>
  <c r="E109" i="9"/>
  <c r="B109" i="9"/>
  <c r="E108" i="9"/>
  <c r="B108" i="9"/>
  <c r="E107" i="9"/>
  <c r="B107" i="9"/>
  <c r="E106" i="9"/>
  <c r="B106" i="9"/>
  <c r="E105" i="9"/>
  <c r="B105" i="9"/>
  <c r="H105" i="9" s="1"/>
  <c r="E104" i="9"/>
  <c r="B104" i="9"/>
  <c r="E103" i="9"/>
  <c r="B103" i="9"/>
  <c r="E102" i="9"/>
  <c r="B102" i="9"/>
  <c r="E101" i="9"/>
  <c r="B101" i="9"/>
  <c r="E100" i="9"/>
  <c r="B100" i="9"/>
  <c r="E99" i="9"/>
  <c r="B99" i="9"/>
  <c r="E98" i="9"/>
  <c r="B98" i="9"/>
  <c r="E97" i="9"/>
  <c r="B97" i="9"/>
  <c r="E96" i="9"/>
  <c r="B96" i="9"/>
  <c r="E95" i="9"/>
  <c r="B95" i="9"/>
  <c r="E94" i="9"/>
  <c r="B94" i="9"/>
  <c r="E93" i="9"/>
  <c r="B93" i="9"/>
  <c r="E92" i="9"/>
  <c r="B92" i="9"/>
  <c r="E91" i="9"/>
  <c r="B91" i="9"/>
  <c r="E90" i="9"/>
  <c r="B90" i="9"/>
  <c r="E89" i="9"/>
  <c r="B89" i="9"/>
  <c r="E88" i="9"/>
  <c r="B88" i="9"/>
  <c r="E87" i="9"/>
  <c r="B87" i="9"/>
  <c r="E86" i="9"/>
  <c r="B86" i="9"/>
  <c r="E85" i="9"/>
  <c r="B85" i="9"/>
  <c r="E84" i="9"/>
  <c r="B84" i="9"/>
  <c r="E83" i="9"/>
  <c r="B83" i="9"/>
  <c r="E82" i="9"/>
  <c r="B82" i="9"/>
  <c r="E81" i="9"/>
  <c r="B81" i="9"/>
  <c r="E80" i="9"/>
  <c r="B80" i="9"/>
  <c r="E79" i="9"/>
  <c r="B79" i="9"/>
  <c r="E78" i="9"/>
  <c r="B78" i="9"/>
  <c r="E77" i="9"/>
  <c r="B77" i="9"/>
  <c r="E76" i="9"/>
  <c r="B76" i="9"/>
  <c r="E75" i="9"/>
  <c r="B75" i="9"/>
  <c r="E74" i="9"/>
  <c r="B74" i="9"/>
  <c r="E73" i="9"/>
  <c r="B73" i="9"/>
  <c r="E72" i="9"/>
  <c r="B72" i="9"/>
  <c r="E71" i="9"/>
  <c r="B71" i="9"/>
  <c r="E70" i="9"/>
  <c r="B70" i="9"/>
  <c r="E69" i="9"/>
  <c r="B69" i="9"/>
  <c r="E68" i="9"/>
  <c r="B68" i="9"/>
  <c r="E67" i="9"/>
  <c r="B67" i="9"/>
  <c r="E66" i="9"/>
  <c r="B66" i="9"/>
  <c r="E65" i="9"/>
  <c r="B65" i="9"/>
  <c r="E64" i="9"/>
  <c r="B64" i="9"/>
  <c r="E63" i="9"/>
  <c r="B63" i="9"/>
  <c r="E62" i="9"/>
  <c r="B62" i="9"/>
  <c r="E61" i="9"/>
  <c r="B61" i="9"/>
  <c r="E60" i="9"/>
  <c r="B60" i="9"/>
  <c r="E59" i="9"/>
  <c r="B59" i="9"/>
  <c r="E58" i="9"/>
  <c r="B58" i="9"/>
  <c r="E57" i="9"/>
  <c r="B57" i="9"/>
  <c r="E56" i="9"/>
  <c r="B56" i="9"/>
  <c r="E55" i="9"/>
  <c r="B55" i="9"/>
  <c r="E54" i="9"/>
  <c r="B54" i="9"/>
  <c r="E53" i="9"/>
  <c r="B53" i="9"/>
  <c r="E52" i="9"/>
  <c r="B52" i="9"/>
  <c r="E51" i="9"/>
  <c r="B51" i="9"/>
  <c r="E50" i="9"/>
  <c r="B50" i="9"/>
  <c r="E49" i="9"/>
  <c r="B49" i="9"/>
  <c r="E48" i="9"/>
  <c r="B48" i="9"/>
  <c r="E47" i="9"/>
  <c r="B47" i="9"/>
  <c r="E46" i="9"/>
  <c r="B46" i="9"/>
  <c r="E45" i="9"/>
  <c r="B45" i="9"/>
  <c r="E44" i="9"/>
  <c r="B44" i="9"/>
  <c r="E43" i="9"/>
  <c r="B43" i="9"/>
  <c r="E42" i="9"/>
  <c r="B42" i="9"/>
  <c r="E41" i="9"/>
  <c r="B41" i="9"/>
  <c r="E40" i="9"/>
  <c r="B40" i="9"/>
  <c r="E39" i="9"/>
  <c r="B39" i="9"/>
  <c r="E38" i="9"/>
  <c r="B38" i="9"/>
  <c r="E37" i="9"/>
  <c r="B37" i="9"/>
  <c r="E36" i="9"/>
  <c r="B36" i="9"/>
  <c r="E35" i="9"/>
  <c r="B35" i="9"/>
  <c r="E34" i="9"/>
  <c r="B34" i="9"/>
  <c r="E33" i="9"/>
  <c r="B33" i="9"/>
  <c r="E32" i="9"/>
  <c r="B32" i="9"/>
  <c r="E31" i="9"/>
  <c r="B31" i="9"/>
  <c r="E30" i="9"/>
  <c r="B30" i="9"/>
  <c r="E29" i="9"/>
  <c r="B29" i="9"/>
  <c r="E28" i="9"/>
  <c r="B28" i="9"/>
  <c r="E27" i="9"/>
  <c r="B27" i="9"/>
  <c r="E26" i="9"/>
  <c r="B26" i="9"/>
  <c r="E25" i="9"/>
  <c r="B25" i="9"/>
  <c r="E24" i="9"/>
  <c r="B24" i="9"/>
  <c r="E23" i="9"/>
  <c r="B23" i="9"/>
  <c r="E22" i="9"/>
  <c r="B22" i="9"/>
  <c r="E21" i="9"/>
  <c r="B21" i="9"/>
  <c r="E20" i="9"/>
  <c r="B20" i="9"/>
  <c r="E19" i="9"/>
  <c r="B19" i="9"/>
  <c r="E18" i="9"/>
  <c r="B18" i="9"/>
  <c r="E17" i="9"/>
  <c r="B17" i="9"/>
  <c r="E16" i="9"/>
  <c r="B16" i="9"/>
  <c r="E15" i="9"/>
  <c r="B15" i="9"/>
  <c r="E14" i="9"/>
  <c r="B14" i="9"/>
  <c r="E13" i="9"/>
  <c r="B13" i="9"/>
  <c r="E12" i="9"/>
  <c r="B12" i="9"/>
  <c r="E11" i="9"/>
  <c r="B11" i="9"/>
  <c r="H10" i="9"/>
  <c r="E10" i="9"/>
  <c r="B10" i="9"/>
  <c r="E9" i="9"/>
  <c r="B9" i="9"/>
  <c r="H9" i="9" s="1"/>
  <c r="H8" i="9"/>
  <c r="E8" i="9"/>
  <c r="B8" i="9"/>
  <c r="H7" i="9"/>
  <c r="E7" i="9"/>
  <c r="B7" i="9"/>
  <c r="E6" i="9"/>
  <c r="B6" i="9"/>
  <c r="H6" i="9" s="1"/>
  <c r="E5" i="9"/>
  <c r="B5" i="9"/>
  <c r="H5" i="9" s="1"/>
  <c r="A92" i="7"/>
  <c r="A91" i="7"/>
  <c r="B91" i="6" s="1"/>
  <c r="F91" i="6" s="1"/>
  <c r="A90" i="7"/>
  <c r="A89" i="7"/>
  <c r="A88" i="7"/>
  <c r="A87" i="7"/>
  <c r="C87" i="7" s="1"/>
  <c r="A86" i="7"/>
  <c r="A85" i="7"/>
  <c r="B85" i="6" s="1"/>
  <c r="A84" i="7"/>
  <c r="C83" i="7"/>
  <c r="A83" i="7"/>
  <c r="A82" i="7"/>
  <c r="A81" i="7"/>
  <c r="A80" i="7"/>
  <c r="A79" i="7"/>
  <c r="C79" i="7" s="1"/>
  <c r="A78" i="7"/>
  <c r="A77" i="7"/>
  <c r="A76" i="7"/>
  <c r="A75" i="7"/>
  <c r="C75" i="7" s="1"/>
  <c r="A74" i="7"/>
  <c r="A73" i="7"/>
  <c r="C73" i="7" s="1"/>
  <c r="A72" i="7"/>
  <c r="A71" i="7"/>
  <c r="A70" i="7"/>
  <c r="A69" i="7"/>
  <c r="A68" i="7"/>
  <c r="A67" i="7"/>
  <c r="B67" i="6" s="1"/>
  <c r="A66" i="7"/>
  <c r="A65" i="7"/>
  <c r="B65" i="6" s="1"/>
  <c r="F65" i="6" s="1"/>
  <c r="A64" i="7"/>
  <c r="A63" i="7"/>
  <c r="C63" i="7" s="1"/>
  <c r="A62" i="7"/>
  <c r="A61" i="7"/>
  <c r="B61" i="6" s="1"/>
  <c r="F61" i="6" s="1"/>
  <c r="A60" i="7"/>
  <c r="A59" i="7"/>
  <c r="B59" i="6" s="1"/>
  <c r="F59" i="6" s="1"/>
  <c r="A58" i="7"/>
  <c r="A57" i="7"/>
  <c r="C57" i="7" s="1"/>
  <c r="A56" i="7"/>
  <c r="A55" i="7"/>
  <c r="A54" i="7"/>
  <c r="A53" i="7"/>
  <c r="A52" i="7"/>
  <c r="A51" i="7"/>
  <c r="C51" i="7" s="1"/>
  <c r="A50" i="7"/>
  <c r="A49" i="7"/>
  <c r="B49" i="6" s="1"/>
  <c r="F49" i="6" s="1"/>
  <c r="A48" i="7"/>
  <c r="A47" i="7"/>
  <c r="C47" i="7" s="1"/>
  <c r="A46" i="7"/>
  <c r="A45" i="7"/>
  <c r="B45" i="6" s="1"/>
  <c r="F45" i="6" s="1"/>
  <c r="A44" i="7"/>
  <c r="A43" i="7"/>
  <c r="C43" i="7" s="1"/>
  <c r="A42" i="7"/>
  <c r="A41" i="7"/>
  <c r="C41" i="7" s="1"/>
  <c r="A40" i="7"/>
  <c r="A39" i="7"/>
  <c r="A38" i="7"/>
  <c r="A37" i="7"/>
  <c r="A36" i="7"/>
  <c r="A35" i="7"/>
  <c r="B35" i="6" s="1"/>
  <c r="A34" i="7"/>
  <c r="A33" i="7"/>
  <c r="B33" i="6" s="1"/>
  <c r="F33" i="6" s="1"/>
  <c r="A32" i="7"/>
  <c r="A31" i="7"/>
  <c r="C31" i="7" s="1"/>
  <c r="A30" i="7"/>
  <c r="A29" i="7"/>
  <c r="B29" i="6" s="1"/>
  <c r="F29" i="6" s="1"/>
  <c r="A28" i="7"/>
  <c r="A27" i="7"/>
  <c r="C27" i="7" s="1"/>
  <c r="A26" i="7"/>
  <c r="A25" i="7"/>
  <c r="C25" i="7" s="1"/>
  <c r="A24" i="7"/>
  <c r="A23" i="7"/>
  <c r="A22" i="7"/>
  <c r="A21" i="7"/>
  <c r="A20" i="7"/>
  <c r="C19" i="7"/>
  <c r="A19" i="7"/>
  <c r="A18" i="7"/>
  <c r="A17" i="7"/>
  <c r="A16" i="7"/>
  <c r="A15" i="7"/>
  <c r="C15" i="7" s="1"/>
  <c r="A14" i="7"/>
  <c r="A13" i="7"/>
  <c r="A12" i="7"/>
  <c r="A11" i="7"/>
  <c r="C11" i="7" s="1"/>
  <c r="A10" i="7"/>
  <c r="A9" i="7"/>
  <c r="A8" i="7"/>
  <c r="A7" i="7"/>
  <c r="B7" i="6" s="1"/>
  <c r="A6" i="7"/>
  <c r="A5" i="7"/>
  <c r="B89" i="6"/>
  <c r="F89" i="6" s="1"/>
  <c r="B83" i="6"/>
  <c r="F83" i="6" s="1"/>
  <c r="B81" i="6"/>
  <c r="F81" i="6" s="1"/>
  <c r="B77" i="6"/>
  <c r="F77" i="6" s="1"/>
  <c r="B51" i="6"/>
  <c r="F51" i="6" s="1"/>
  <c r="B19" i="6"/>
  <c r="F19" i="6" s="1"/>
  <c r="B17" i="6"/>
  <c r="F17" i="6" s="1"/>
  <c r="B13" i="6"/>
  <c r="F13" i="6" s="1"/>
  <c r="B11" i="6"/>
  <c r="F11" i="6" s="1"/>
  <c r="I243" i="14"/>
  <c r="I229" i="14"/>
  <c r="I209" i="14"/>
  <c r="I197" i="14"/>
  <c r="I185" i="14"/>
  <c r="I149" i="14"/>
  <c r="I137" i="14"/>
  <c r="D625" i="12"/>
  <c r="D568" i="12"/>
  <c r="I18" i="14"/>
  <c r="I16" i="14"/>
  <c r="I10" i="14"/>
  <c r="F479" i="12" l="1"/>
  <c r="N126" i="14"/>
  <c r="N139" i="14"/>
  <c r="N149" i="14"/>
  <c r="N217" i="14"/>
  <c r="I126" i="14"/>
  <c r="I173" i="14"/>
  <c r="S6" i="14"/>
  <c r="N14" i="14"/>
  <c r="S129" i="14"/>
  <c r="S131" i="14"/>
  <c r="N141" i="14"/>
  <c r="N155" i="14"/>
  <c r="N163" i="14"/>
  <c r="N185" i="14"/>
  <c r="N195" i="14"/>
  <c r="S225" i="14"/>
  <c r="N227" i="14"/>
  <c r="S235" i="14"/>
  <c r="N237" i="14"/>
  <c r="F335" i="12"/>
  <c r="N12" i="14"/>
  <c r="N131" i="14"/>
  <c r="N161" i="14"/>
  <c r="N171" i="14"/>
  <c r="N207" i="14"/>
  <c r="N213" i="14"/>
  <c r="I161" i="14"/>
  <c r="S8" i="14"/>
  <c r="N130" i="14"/>
  <c r="S155" i="14"/>
  <c r="N165" i="14"/>
  <c r="N179" i="14"/>
  <c r="N209" i="14"/>
  <c r="N219" i="14"/>
  <c r="N9" i="14"/>
  <c r="N13" i="14"/>
  <c r="N18" i="14"/>
  <c r="N133" i="14"/>
  <c r="M133" i="14" s="1"/>
  <c r="N157" i="14"/>
  <c r="N181" i="14"/>
  <c r="N205" i="14"/>
  <c r="N233" i="14"/>
  <c r="S233" i="14"/>
  <c r="N143" i="14"/>
  <c r="I143" i="14"/>
  <c r="S143" i="14"/>
  <c r="N191" i="14"/>
  <c r="I191" i="14"/>
  <c r="S191" i="14"/>
  <c r="N215" i="14"/>
  <c r="I215" i="14"/>
  <c r="S215" i="14"/>
  <c r="S223" i="14"/>
  <c r="N223" i="14"/>
  <c r="N7" i="14"/>
  <c r="S10" i="14"/>
  <c r="N11" i="14"/>
  <c r="S17" i="14"/>
  <c r="N19" i="14"/>
  <c r="N151" i="14"/>
  <c r="N175" i="14"/>
  <c r="N199" i="14"/>
  <c r="N229" i="14"/>
  <c r="S229" i="14"/>
  <c r="N167" i="14"/>
  <c r="I167" i="14"/>
  <c r="S167" i="14"/>
  <c r="S153" i="14"/>
  <c r="S177" i="14"/>
  <c r="S201" i="14"/>
  <c r="N243" i="14"/>
  <c r="S243" i="14"/>
  <c r="S239" i="14"/>
  <c r="D642" i="12"/>
  <c r="B47" i="6"/>
  <c r="F47" i="6" s="1"/>
  <c r="D477" i="12"/>
  <c r="B75" i="6"/>
  <c r="F75" i="6" s="1"/>
  <c r="C83" i="6"/>
  <c r="B43" i="6"/>
  <c r="F43" i="6" s="1"/>
  <c r="D281" i="12"/>
  <c r="D480" i="12"/>
  <c r="D574" i="12"/>
  <c r="I128" i="14"/>
  <c r="I129" i="14"/>
  <c r="I130" i="14"/>
  <c r="I159" i="14"/>
  <c r="C19" i="6"/>
  <c r="C7" i="7"/>
  <c r="D488" i="12"/>
  <c r="D508" i="12"/>
  <c r="I151" i="14"/>
  <c r="F563" i="12"/>
  <c r="E563" i="12" s="1"/>
  <c r="D610" i="12"/>
  <c r="B31" i="6"/>
  <c r="F31" i="6" s="1"/>
  <c r="B63" i="6"/>
  <c r="F63" i="6" s="1"/>
  <c r="D277" i="12"/>
  <c r="D283" i="12"/>
  <c r="D303" i="12"/>
  <c r="D311" i="12"/>
  <c r="D314" i="12"/>
  <c r="D353" i="12"/>
  <c r="D455" i="12"/>
  <c r="B480" i="12"/>
  <c r="D482" i="12"/>
  <c r="B488" i="12"/>
  <c r="D490" i="12"/>
  <c r="B508" i="12"/>
  <c r="D510" i="12"/>
  <c r="I26" i="14"/>
  <c r="I28" i="14"/>
  <c r="I30" i="14"/>
  <c r="I37" i="14"/>
  <c r="I39" i="14"/>
  <c r="I139" i="14"/>
  <c r="I199" i="14"/>
  <c r="I225" i="14"/>
  <c r="G65" i="6"/>
  <c r="D351" i="12"/>
  <c r="D464" i="12"/>
  <c r="D318" i="12"/>
  <c r="D460" i="12"/>
  <c r="G13" i="6"/>
  <c r="B27" i="6"/>
  <c r="F27" i="6" s="1"/>
  <c r="G45" i="6"/>
  <c r="B57" i="6"/>
  <c r="F57" i="6" s="1"/>
  <c r="G57" i="6" s="1"/>
  <c r="B87" i="6"/>
  <c r="F87" i="6" s="1"/>
  <c r="D285" i="12"/>
  <c r="D307" i="12"/>
  <c r="D316" i="12"/>
  <c r="D322" i="12"/>
  <c r="D349" i="12"/>
  <c r="D357" i="12"/>
  <c r="D486" i="12"/>
  <c r="D506" i="12"/>
  <c r="D514" i="12"/>
  <c r="I141" i="14"/>
  <c r="I145" i="14"/>
  <c r="I201" i="14"/>
  <c r="I223" i="14"/>
  <c r="I231" i="14"/>
  <c r="I239" i="14"/>
  <c r="D312" i="12"/>
  <c r="D456" i="12"/>
  <c r="G33" i="6"/>
  <c r="D279" i="12"/>
  <c r="D320" i="12"/>
  <c r="D355" i="12"/>
  <c r="D458" i="12"/>
  <c r="D462" i="12"/>
  <c r="D466" i="12"/>
  <c r="D484" i="12"/>
  <c r="D504" i="12"/>
  <c r="D512" i="12"/>
  <c r="I153" i="14"/>
  <c r="F85" i="6"/>
  <c r="C85" i="6"/>
  <c r="F35" i="6"/>
  <c r="C35" i="6"/>
  <c r="F7" i="6"/>
  <c r="G7" i="6" s="1"/>
  <c r="C7" i="6"/>
  <c r="F67" i="6"/>
  <c r="G67" i="6" s="1"/>
  <c r="C67" i="6"/>
  <c r="C59" i="7"/>
  <c r="C91" i="7"/>
  <c r="G89" i="6"/>
  <c r="D570" i="12"/>
  <c r="G17" i="6"/>
  <c r="G81" i="6"/>
  <c r="C89" i="6"/>
  <c r="C35" i="7"/>
  <c r="C67" i="7"/>
  <c r="D576" i="12"/>
  <c r="I11" i="14"/>
  <c r="I147" i="14"/>
  <c r="G63" i="6"/>
  <c r="D379" i="12"/>
  <c r="C51" i="6"/>
  <c r="B277" i="12"/>
  <c r="B281" i="12"/>
  <c r="B285" i="12"/>
  <c r="B312" i="12"/>
  <c r="B316" i="12"/>
  <c r="B320" i="12"/>
  <c r="B335" i="12"/>
  <c r="B456" i="12"/>
  <c r="B458" i="12"/>
  <c r="B460" i="12"/>
  <c r="B462" i="12"/>
  <c r="B464" i="12"/>
  <c r="B466" i="12"/>
  <c r="D566" i="12"/>
  <c r="I13" i="14"/>
  <c r="I25" i="14"/>
  <c r="I27" i="14"/>
  <c r="I29" i="14"/>
  <c r="I38" i="14"/>
  <c r="I40" i="14"/>
  <c r="I177" i="14"/>
  <c r="I241" i="14"/>
  <c r="C87" i="6"/>
  <c r="D375" i="12"/>
  <c r="G49" i="6"/>
  <c r="B79" i="6"/>
  <c r="F79" i="6" s="1"/>
  <c r="G79" i="6" s="1"/>
  <c r="I219" i="14"/>
  <c r="I163" i="14"/>
  <c r="I227" i="14"/>
  <c r="G77" i="6"/>
  <c r="D564" i="12"/>
  <c r="B15" i="6"/>
  <c r="F15" i="6" s="1"/>
  <c r="D373" i="12"/>
  <c r="D381" i="12"/>
  <c r="I221" i="14"/>
  <c r="D593" i="12"/>
  <c r="B25" i="6"/>
  <c r="B73" i="6"/>
  <c r="F531" i="12"/>
  <c r="G531" i="12" s="1"/>
  <c r="D578" i="12"/>
  <c r="G31" i="6"/>
  <c r="I175" i="14"/>
  <c r="D377" i="12"/>
  <c r="D572" i="12"/>
  <c r="D301" i="12"/>
  <c r="D305" i="12"/>
  <c r="D309" i="12"/>
  <c r="D469" i="12"/>
  <c r="D471" i="12"/>
  <c r="D473" i="12"/>
  <c r="D475" i="12"/>
  <c r="D479" i="12"/>
  <c r="D503" i="12"/>
  <c r="D563" i="12"/>
  <c r="I15" i="14"/>
  <c r="I165" i="14"/>
  <c r="C37" i="7"/>
  <c r="G15" i="6"/>
  <c r="G29" i="6"/>
  <c r="G47" i="6"/>
  <c r="G61" i="6"/>
  <c r="C21" i="7"/>
  <c r="C53" i="7"/>
  <c r="C77" i="7"/>
  <c r="B5" i="6"/>
  <c r="B9" i="6"/>
  <c r="C11" i="6"/>
  <c r="B23" i="6"/>
  <c r="C29" i="6"/>
  <c r="C33" i="6"/>
  <c r="B37" i="6"/>
  <c r="B41" i="6"/>
  <c r="C43" i="6"/>
  <c r="C47" i="6"/>
  <c r="B55" i="6"/>
  <c r="C61" i="6"/>
  <c r="C65" i="6"/>
  <c r="B69" i="6"/>
  <c r="C79" i="6"/>
  <c r="G87" i="6"/>
  <c r="C5" i="7"/>
  <c r="C13" i="7"/>
  <c r="C23" i="7"/>
  <c r="C33" i="7"/>
  <c r="C45" i="7"/>
  <c r="C55" i="7"/>
  <c r="C65" i="7"/>
  <c r="C81" i="7"/>
  <c r="C69" i="7"/>
  <c r="C13" i="6"/>
  <c r="C17" i="6"/>
  <c r="B21" i="6"/>
  <c r="C27" i="6"/>
  <c r="C31" i="6"/>
  <c r="B39" i="6"/>
  <c r="C45" i="6"/>
  <c r="C49" i="6"/>
  <c r="B53" i="6"/>
  <c r="C59" i="6"/>
  <c r="C63" i="6"/>
  <c r="B71" i="6"/>
  <c r="C77" i="6"/>
  <c r="C81" i="6"/>
  <c r="G85" i="6"/>
  <c r="C91" i="6"/>
  <c r="C9" i="7"/>
  <c r="C17" i="7"/>
  <c r="C29" i="7"/>
  <c r="C39" i="7"/>
  <c r="C49" i="7"/>
  <c r="C61" i="7"/>
  <c r="C71" i="7"/>
  <c r="C89" i="7"/>
  <c r="C85" i="7"/>
  <c r="H306" i="9"/>
  <c r="C6" i="7"/>
  <c r="B6" i="6"/>
  <c r="B8" i="6"/>
  <c r="C8" i="7"/>
  <c r="C10" i="7"/>
  <c r="B10" i="6"/>
  <c r="B12" i="6"/>
  <c r="C12" i="7"/>
  <c r="C14" i="7"/>
  <c r="B14" i="6"/>
  <c r="B16" i="6"/>
  <c r="C16" i="7"/>
  <c r="C18" i="7"/>
  <c r="B18" i="6"/>
  <c r="B20" i="6"/>
  <c r="C20" i="7"/>
  <c r="C22" i="7"/>
  <c r="B22" i="6"/>
  <c r="B24" i="6"/>
  <c r="C24" i="7"/>
  <c r="C26" i="7"/>
  <c r="B26" i="6"/>
  <c r="B28" i="6"/>
  <c r="C28" i="7"/>
  <c r="C30" i="7"/>
  <c r="B30" i="6"/>
  <c r="B32" i="6"/>
  <c r="C32" i="7"/>
  <c r="C34" i="7"/>
  <c r="B34" i="6"/>
  <c r="B36" i="6"/>
  <c r="C36" i="7"/>
  <c r="C38" i="7"/>
  <c r="B38" i="6"/>
  <c r="B40" i="6"/>
  <c r="C40" i="7"/>
  <c r="C42" i="7"/>
  <c r="B42" i="6"/>
  <c r="B44" i="6"/>
  <c r="C44" i="7"/>
  <c r="C46" i="7"/>
  <c r="B46" i="6"/>
  <c r="B48" i="6"/>
  <c r="C48" i="7"/>
  <c r="C50" i="7"/>
  <c r="B50" i="6"/>
  <c r="B52" i="6"/>
  <c r="C52" i="7"/>
  <c r="C54" i="7"/>
  <c r="B54" i="6"/>
  <c r="B56" i="6"/>
  <c r="C56" i="7"/>
  <c r="C58" i="7"/>
  <c r="B58" i="6"/>
  <c r="B60" i="6"/>
  <c r="C60" i="7"/>
  <c r="C62" i="7"/>
  <c r="B62" i="6"/>
  <c r="B64" i="6"/>
  <c r="C64" i="7"/>
  <c r="C66" i="7"/>
  <c r="B66" i="6"/>
  <c r="B68" i="6"/>
  <c r="C68" i="7"/>
  <c r="C70" i="7"/>
  <c r="B70" i="6"/>
  <c r="B72" i="6"/>
  <c r="C72" i="7"/>
  <c r="C74" i="7"/>
  <c r="B74" i="6"/>
  <c r="B76" i="6"/>
  <c r="C76" i="7"/>
  <c r="C78" i="7"/>
  <c r="B78" i="6"/>
  <c r="B80" i="6"/>
  <c r="C80" i="7"/>
  <c r="C82" i="7"/>
  <c r="B82" i="6"/>
  <c r="B84" i="6"/>
  <c r="C84" i="7"/>
  <c r="C86" i="7"/>
  <c r="B86" i="6"/>
  <c r="B88" i="6"/>
  <c r="C88" i="7"/>
  <c r="C90" i="7"/>
  <c r="B90" i="6"/>
  <c r="B92" i="6"/>
  <c r="C92" i="7"/>
  <c r="D276" i="12"/>
  <c r="B276" i="12"/>
  <c r="B278" i="12"/>
  <c r="D278" i="12"/>
  <c r="D280" i="12"/>
  <c r="B280" i="12"/>
  <c r="B282" i="12"/>
  <c r="D282" i="12"/>
  <c r="D284" i="12"/>
  <c r="B284" i="12"/>
  <c r="B286" i="12"/>
  <c r="D286" i="12"/>
  <c r="F287" i="12"/>
  <c r="B289" i="12"/>
  <c r="D289" i="12"/>
  <c r="D291" i="12"/>
  <c r="B291" i="12"/>
  <c r="B293" i="12"/>
  <c r="D293" i="12"/>
  <c r="D295" i="12"/>
  <c r="B295" i="12"/>
  <c r="B297" i="12"/>
  <c r="D297" i="12"/>
  <c r="D299" i="12"/>
  <c r="F299" i="12"/>
  <c r="B299" i="12"/>
  <c r="D359" i="12"/>
  <c r="D360" i="12"/>
  <c r="D362" i="12"/>
  <c r="D364" i="12"/>
  <c r="D366" i="12"/>
  <c r="D368" i="12"/>
  <c r="D370" i="12"/>
  <c r="D372" i="12"/>
  <c r="B372" i="12"/>
  <c r="B374" i="12"/>
  <c r="D374" i="12"/>
  <c r="D376" i="12"/>
  <c r="B376" i="12"/>
  <c r="B378" i="12"/>
  <c r="D378" i="12"/>
  <c r="D380" i="12"/>
  <c r="B380" i="12"/>
  <c r="B382" i="12"/>
  <c r="D382" i="12"/>
  <c r="B385" i="12"/>
  <c r="D385" i="12"/>
  <c r="D387" i="12"/>
  <c r="B387" i="12"/>
  <c r="B389" i="12"/>
  <c r="D389" i="12"/>
  <c r="D391" i="12"/>
  <c r="B391" i="12"/>
  <c r="B393" i="12"/>
  <c r="D393" i="12"/>
  <c r="D395" i="12"/>
  <c r="F395" i="12"/>
  <c r="B395" i="12"/>
  <c r="D397" i="12"/>
  <c r="D399" i="12"/>
  <c r="D401" i="12"/>
  <c r="D403" i="12"/>
  <c r="D405" i="12"/>
  <c r="D407" i="12"/>
  <c r="D408" i="12"/>
  <c r="D410" i="12"/>
  <c r="D412" i="12"/>
  <c r="D414" i="12"/>
  <c r="D416" i="12"/>
  <c r="D418" i="12"/>
  <c r="F431" i="12"/>
  <c r="D468" i="12"/>
  <c r="B468" i="12"/>
  <c r="B470" i="12"/>
  <c r="D470" i="12"/>
  <c r="D472" i="12"/>
  <c r="B472" i="12"/>
  <c r="B474" i="12"/>
  <c r="D474" i="12"/>
  <c r="D476" i="12"/>
  <c r="B476" i="12"/>
  <c r="B478" i="12"/>
  <c r="D478" i="12"/>
  <c r="B481" i="12"/>
  <c r="D481" i="12"/>
  <c r="D483" i="12"/>
  <c r="B483" i="12"/>
  <c r="B485" i="12"/>
  <c r="D485" i="12"/>
  <c r="D487" i="12"/>
  <c r="B487" i="12"/>
  <c r="B489" i="12"/>
  <c r="D489" i="12"/>
  <c r="D491" i="12"/>
  <c r="F491" i="12"/>
  <c r="B491" i="12"/>
  <c r="D493" i="12"/>
  <c r="D495" i="12"/>
  <c r="D497" i="12"/>
  <c r="D499" i="12"/>
  <c r="D501" i="12"/>
  <c r="D549" i="12"/>
  <c r="D551" i="12"/>
  <c r="D553" i="12"/>
  <c r="D555" i="12"/>
  <c r="D557" i="12"/>
  <c r="D559" i="12"/>
  <c r="D561" i="12"/>
  <c r="D580" i="12"/>
  <c r="D582" i="12"/>
  <c r="D584" i="12"/>
  <c r="D586" i="12"/>
  <c r="D588" i="12"/>
  <c r="D590" i="12"/>
  <c r="D592" i="12"/>
  <c r="D594" i="12"/>
  <c r="D597" i="12"/>
  <c r="D599" i="12"/>
  <c r="D601" i="12"/>
  <c r="D603" i="12"/>
  <c r="D605" i="12"/>
  <c r="D607" i="12"/>
  <c r="D609" i="12"/>
  <c r="D611" i="12"/>
  <c r="F611" i="12"/>
  <c r="I6" i="14"/>
  <c r="I7" i="14"/>
  <c r="I17" i="14"/>
  <c r="I19" i="14"/>
  <c r="S30" i="14"/>
  <c r="I41" i="14"/>
  <c r="I42" i="14"/>
  <c r="N127" i="14"/>
  <c r="I127" i="14"/>
  <c r="S127" i="14"/>
  <c r="V130" i="14"/>
  <c r="E130" i="14" s="1"/>
  <c r="S132" i="14"/>
  <c r="N132" i="14"/>
  <c r="I132" i="14"/>
  <c r="I135" i="14"/>
  <c r="S144" i="14"/>
  <c r="N144" i="14"/>
  <c r="I144" i="14"/>
  <c r="S156" i="14"/>
  <c r="N156" i="14"/>
  <c r="I156" i="14"/>
  <c r="S168" i="14"/>
  <c r="N168" i="14"/>
  <c r="I168" i="14"/>
  <c r="I171" i="14"/>
  <c r="S180" i="14"/>
  <c r="N180" i="14"/>
  <c r="I180" i="14"/>
  <c r="I183" i="14"/>
  <c r="I189" i="14"/>
  <c r="S192" i="14"/>
  <c r="N192" i="14"/>
  <c r="I192" i="14"/>
  <c r="I195" i="14"/>
  <c r="S204" i="14"/>
  <c r="N204" i="14"/>
  <c r="I204" i="14"/>
  <c r="I207" i="14"/>
  <c r="I213" i="14"/>
  <c r="S216" i="14"/>
  <c r="N216" i="14"/>
  <c r="I216" i="14"/>
  <c r="S228" i="14"/>
  <c r="N228" i="14"/>
  <c r="I228" i="14"/>
  <c r="I237" i="14"/>
  <c r="S240" i="14"/>
  <c r="N240" i="14"/>
  <c r="I240" i="14"/>
  <c r="K7" i="17"/>
  <c r="N6" i="17"/>
  <c r="J6" i="17"/>
  <c r="M6" i="17"/>
  <c r="F275" i="12"/>
  <c r="D275" i="12"/>
  <c r="D325" i="12"/>
  <c r="D327" i="12"/>
  <c r="D329" i="12"/>
  <c r="D331" i="12"/>
  <c r="D333" i="12"/>
  <c r="D335" i="12"/>
  <c r="D336" i="12"/>
  <c r="D338" i="12"/>
  <c r="D340" i="12"/>
  <c r="D342" i="12"/>
  <c r="D344" i="12"/>
  <c r="D346" i="12"/>
  <c r="B348" i="12"/>
  <c r="D348" i="12"/>
  <c r="D350" i="12"/>
  <c r="B350" i="12"/>
  <c r="B352" i="12"/>
  <c r="D352" i="12"/>
  <c r="D354" i="12"/>
  <c r="B354" i="12"/>
  <c r="B356" i="12"/>
  <c r="D356" i="12"/>
  <c r="D358" i="12"/>
  <c r="B358" i="12"/>
  <c r="F359" i="12"/>
  <c r="D361" i="12"/>
  <c r="B361" i="12"/>
  <c r="B363" i="12"/>
  <c r="D363" i="12"/>
  <c r="D365" i="12"/>
  <c r="B365" i="12"/>
  <c r="B367" i="12"/>
  <c r="D367" i="12"/>
  <c r="D369" i="12"/>
  <c r="B369" i="12"/>
  <c r="F371" i="12"/>
  <c r="B371" i="12"/>
  <c r="D371" i="12"/>
  <c r="F407" i="12"/>
  <c r="B444" i="12"/>
  <c r="D444" i="12"/>
  <c r="D446" i="12"/>
  <c r="B446" i="12"/>
  <c r="B448" i="12"/>
  <c r="D448" i="12"/>
  <c r="D450" i="12"/>
  <c r="B450" i="12"/>
  <c r="B452" i="12"/>
  <c r="D452" i="12"/>
  <c r="D454" i="12"/>
  <c r="B454" i="12"/>
  <c r="D457" i="12"/>
  <c r="B457" i="12"/>
  <c r="B459" i="12"/>
  <c r="D459" i="12"/>
  <c r="D461" i="12"/>
  <c r="B461" i="12"/>
  <c r="B463" i="12"/>
  <c r="D463" i="12"/>
  <c r="D465" i="12"/>
  <c r="B465" i="12"/>
  <c r="F467" i="12"/>
  <c r="B467" i="12"/>
  <c r="D467" i="12"/>
  <c r="F503" i="12"/>
  <c r="D517" i="12"/>
  <c r="D519" i="12"/>
  <c r="D521" i="12"/>
  <c r="D523" i="12"/>
  <c r="D525" i="12"/>
  <c r="D527" i="12"/>
  <c r="D529" i="12"/>
  <c r="D531" i="12"/>
  <c r="D532" i="12"/>
  <c r="D534" i="12"/>
  <c r="D536" i="12"/>
  <c r="D538" i="12"/>
  <c r="D540" i="12"/>
  <c r="D542" i="12"/>
  <c r="D544" i="12"/>
  <c r="D546" i="12"/>
  <c r="D548" i="12"/>
  <c r="D550" i="12"/>
  <c r="D552" i="12"/>
  <c r="D554" i="12"/>
  <c r="D556" i="12"/>
  <c r="D558" i="12"/>
  <c r="D560" i="12"/>
  <c r="D562" i="12"/>
  <c r="D565" i="12"/>
  <c r="D567" i="12"/>
  <c r="D569" i="12"/>
  <c r="D571" i="12"/>
  <c r="D573" i="12"/>
  <c r="D575" i="12"/>
  <c r="D577" i="12"/>
  <c r="F579" i="12"/>
  <c r="D579" i="12"/>
  <c r="I8" i="14"/>
  <c r="I14" i="14"/>
  <c r="V15" i="14"/>
  <c r="S25" i="14"/>
  <c r="S26" i="14"/>
  <c r="S27" i="14"/>
  <c r="S28" i="14"/>
  <c r="S29" i="14"/>
  <c r="I31" i="14"/>
  <c r="I32" i="14"/>
  <c r="I33" i="14"/>
  <c r="I34" i="14"/>
  <c r="I35" i="14"/>
  <c r="I36" i="14"/>
  <c r="S125" i="14"/>
  <c r="N125" i="14"/>
  <c r="I125" i="14"/>
  <c r="I133" i="14"/>
  <c r="N138" i="14"/>
  <c r="I138" i="14"/>
  <c r="S138" i="14"/>
  <c r="N150" i="14"/>
  <c r="I150" i="14"/>
  <c r="S150" i="14"/>
  <c r="I157" i="14"/>
  <c r="N162" i="14"/>
  <c r="I162" i="14"/>
  <c r="S162" i="14"/>
  <c r="I169" i="14"/>
  <c r="N174" i="14"/>
  <c r="I174" i="14"/>
  <c r="S174" i="14"/>
  <c r="I181" i="14"/>
  <c r="N186" i="14"/>
  <c r="I186" i="14"/>
  <c r="S186" i="14"/>
  <c r="I193" i="14"/>
  <c r="N198" i="14"/>
  <c r="I198" i="14"/>
  <c r="S198" i="14"/>
  <c r="I205" i="14"/>
  <c r="N210" i="14"/>
  <c r="I210" i="14"/>
  <c r="S210" i="14"/>
  <c r="I217" i="14"/>
  <c r="N222" i="14"/>
  <c r="I222" i="14"/>
  <c r="S222" i="14"/>
  <c r="N234" i="14"/>
  <c r="I234" i="14"/>
  <c r="S234" i="14"/>
  <c r="AW17" i="20"/>
  <c r="AW13" i="20"/>
  <c r="AW14" i="20" s="1"/>
  <c r="AW15" i="20" s="1"/>
  <c r="AW16" i="20" s="1"/>
  <c r="D324" i="12"/>
  <c r="B324" i="12"/>
  <c r="B326" i="12"/>
  <c r="D326" i="12"/>
  <c r="D328" i="12"/>
  <c r="B328" i="12"/>
  <c r="B330" i="12"/>
  <c r="D330" i="12"/>
  <c r="D332" i="12"/>
  <c r="B332" i="12"/>
  <c r="B334" i="12"/>
  <c r="D334" i="12"/>
  <c r="G335" i="12"/>
  <c r="E335" i="12"/>
  <c r="B337" i="12"/>
  <c r="D337" i="12"/>
  <c r="D339" i="12"/>
  <c r="B339" i="12"/>
  <c r="B341" i="12"/>
  <c r="D341" i="12"/>
  <c r="D343" i="12"/>
  <c r="B343" i="12"/>
  <c r="B345" i="12"/>
  <c r="D345" i="12"/>
  <c r="D347" i="12"/>
  <c r="F347" i="12"/>
  <c r="B347" i="12"/>
  <c r="D420" i="12"/>
  <c r="B420" i="12"/>
  <c r="B422" i="12"/>
  <c r="D422" i="12"/>
  <c r="D424" i="12"/>
  <c r="B424" i="12"/>
  <c r="B426" i="12"/>
  <c r="D426" i="12"/>
  <c r="D428" i="12"/>
  <c r="B428" i="12"/>
  <c r="B430" i="12"/>
  <c r="D430" i="12"/>
  <c r="B433" i="12"/>
  <c r="D433" i="12"/>
  <c r="D435" i="12"/>
  <c r="B435" i="12"/>
  <c r="B437" i="12"/>
  <c r="D437" i="12"/>
  <c r="D439" i="12"/>
  <c r="B439" i="12"/>
  <c r="B441" i="12"/>
  <c r="D441" i="12"/>
  <c r="D443" i="12"/>
  <c r="F443" i="12"/>
  <c r="B443" i="12"/>
  <c r="D445" i="12"/>
  <c r="D447" i="12"/>
  <c r="D449" i="12"/>
  <c r="D451" i="12"/>
  <c r="D453" i="12"/>
  <c r="E479" i="12"/>
  <c r="G479" i="12"/>
  <c r="D516" i="12"/>
  <c r="D518" i="12"/>
  <c r="D520" i="12"/>
  <c r="D522" i="12"/>
  <c r="D524" i="12"/>
  <c r="D526" i="12"/>
  <c r="D528" i="12"/>
  <c r="D530" i="12"/>
  <c r="D533" i="12"/>
  <c r="D535" i="12"/>
  <c r="D537" i="12"/>
  <c r="D539" i="12"/>
  <c r="D541" i="12"/>
  <c r="D543" i="12"/>
  <c r="D545" i="12"/>
  <c r="D547" i="12"/>
  <c r="F547" i="12"/>
  <c r="D613" i="12"/>
  <c r="D615" i="12"/>
  <c r="D617" i="12"/>
  <c r="D619" i="12"/>
  <c r="D621" i="12"/>
  <c r="D623" i="12"/>
  <c r="D627" i="12"/>
  <c r="D628" i="12"/>
  <c r="D630" i="12"/>
  <c r="D632" i="12"/>
  <c r="D634" i="12"/>
  <c r="D636" i="12"/>
  <c r="D638" i="12"/>
  <c r="D640" i="12"/>
  <c r="I9" i="14"/>
  <c r="M12" i="14"/>
  <c r="I49" i="14"/>
  <c r="I50" i="14"/>
  <c r="I51" i="14"/>
  <c r="I52" i="14"/>
  <c r="S136" i="14"/>
  <c r="N136" i="14"/>
  <c r="I136" i="14"/>
  <c r="N142" i="14"/>
  <c r="I142" i="14"/>
  <c r="S142" i="14"/>
  <c r="S148" i="14"/>
  <c r="N148" i="14"/>
  <c r="I148" i="14"/>
  <c r="N154" i="14"/>
  <c r="I154" i="14"/>
  <c r="S154" i="14"/>
  <c r="S160" i="14"/>
  <c r="N160" i="14"/>
  <c r="I160" i="14"/>
  <c r="N166" i="14"/>
  <c r="I166" i="14"/>
  <c r="S166" i="14"/>
  <c r="S172" i="14"/>
  <c r="N172" i="14"/>
  <c r="I172" i="14"/>
  <c r="N178" i="14"/>
  <c r="I178" i="14"/>
  <c r="S178" i="14"/>
  <c r="S184" i="14"/>
  <c r="N184" i="14"/>
  <c r="I184" i="14"/>
  <c r="I187" i="14"/>
  <c r="N190" i="14"/>
  <c r="I190" i="14"/>
  <c r="S190" i="14"/>
  <c r="S196" i="14"/>
  <c r="N196" i="14"/>
  <c r="I196" i="14"/>
  <c r="N202" i="14"/>
  <c r="I202" i="14"/>
  <c r="S202" i="14"/>
  <c r="S208" i="14"/>
  <c r="N208" i="14"/>
  <c r="I208" i="14"/>
  <c r="I211" i="14"/>
  <c r="N214" i="14"/>
  <c r="I214" i="14"/>
  <c r="S214" i="14"/>
  <c r="S220" i="14"/>
  <c r="N220" i="14"/>
  <c r="I220" i="14"/>
  <c r="N226" i="14"/>
  <c r="I226" i="14"/>
  <c r="S226" i="14"/>
  <c r="S232" i="14"/>
  <c r="N232" i="14"/>
  <c r="I232" i="14"/>
  <c r="I235" i="14"/>
  <c r="N238" i="14"/>
  <c r="I238" i="14"/>
  <c r="S238" i="14"/>
  <c r="S244" i="14"/>
  <c r="N244" i="14"/>
  <c r="I244" i="14"/>
  <c r="H5" i="17"/>
  <c r="G11" i="6"/>
  <c r="G19" i="6"/>
  <c r="G27" i="6"/>
  <c r="G35" i="6"/>
  <c r="G43" i="6"/>
  <c r="G51" i="6"/>
  <c r="G59" i="6"/>
  <c r="G75" i="6"/>
  <c r="G83" i="6"/>
  <c r="G91" i="6"/>
  <c r="D287" i="12"/>
  <c r="D288" i="12"/>
  <c r="D290" i="12"/>
  <c r="D292" i="12"/>
  <c r="D294" i="12"/>
  <c r="D296" i="12"/>
  <c r="D298" i="12"/>
  <c r="B300" i="12"/>
  <c r="D300" i="12"/>
  <c r="D302" i="12"/>
  <c r="B302" i="12"/>
  <c r="B304" i="12"/>
  <c r="D304" i="12"/>
  <c r="D306" i="12"/>
  <c r="B306" i="12"/>
  <c r="B308" i="12"/>
  <c r="D308" i="12"/>
  <c r="D310" i="12"/>
  <c r="B310" i="12"/>
  <c r="D313" i="12"/>
  <c r="B313" i="12"/>
  <c r="B315" i="12"/>
  <c r="D315" i="12"/>
  <c r="D317" i="12"/>
  <c r="B317" i="12"/>
  <c r="B319" i="12"/>
  <c r="D319" i="12"/>
  <c r="D321" i="12"/>
  <c r="B321" i="12"/>
  <c r="F323" i="12"/>
  <c r="B323" i="12"/>
  <c r="D323" i="12"/>
  <c r="D383" i="12"/>
  <c r="D384" i="12"/>
  <c r="D386" i="12"/>
  <c r="D388" i="12"/>
  <c r="D390" i="12"/>
  <c r="D392" i="12"/>
  <c r="D394" i="12"/>
  <c r="B396" i="12"/>
  <c r="D396" i="12"/>
  <c r="D398" i="12"/>
  <c r="B398" i="12"/>
  <c r="B400" i="12"/>
  <c r="D400" i="12"/>
  <c r="D402" i="12"/>
  <c r="B402" i="12"/>
  <c r="B404" i="12"/>
  <c r="D404" i="12"/>
  <c r="D406" i="12"/>
  <c r="B406" i="12"/>
  <c r="D409" i="12"/>
  <c r="B409" i="12"/>
  <c r="B411" i="12"/>
  <c r="D411" i="12"/>
  <c r="D413" i="12"/>
  <c r="B413" i="12"/>
  <c r="B415" i="12"/>
  <c r="D415" i="12"/>
  <c r="D417" i="12"/>
  <c r="B417" i="12"/>
  <c r="F419" i="12"/>
  <c r="B419" i="12"/>
  <c r="D419" i="12"/>
  <c r="D421" i="12"/>
  <c r="D423" i="12"/>
  <c r="D425" i="12"/>
  <c r="D427" i="12"/>
  <c r="D429" i="12"/>
  <c r="D431" i="12"/>
  <c r="D432" i="12"/>
  <c r="D434" i="12"/>
  <c r="D436" i="12"/>
  <c r="D438" i="12"/>
  <c r="D440" i="12"/>
  <c r="D442" i="12"/>
  <c r="B492" i="12"/>
  <c r="D492" i="12"/>
  <c r="D494" i="12"/>
  <c r="B494" i="12"/>
  <c r="B496" i="12"/>
  <c r="D496" i="12"/>
  <c r="D498" i="12"/>
  <c r="B498" i="12"/>
  <c r="B500" i="12"/>
  <c r="D500" i="12"/>
  <c r="D502" i="12"/>
  <c r="B502" i="12"/>
  <c r="D505" i="12"/>
  <c r="B505" i="12"/>
  <c r="B507" i="12"/>
  <c r="D507" i="12"/>
  <c r="D509" i="12"/>
  <c r="B509" i="12"/>
  <c r="B511" i="12"/>
  <c r="D511" i="12"/>
  <c r="D513" i="12"/>
  <c r="B513" i="12"/>
  <c r="F515" i="12"/>
  <c r="D515" i="12"/>
  <c r="D581" i="12"/>
  <c r="D583" i="12"/>
  <c r="D585" i="12"/>
  <c r="D587" i="12"/>
  <c r="D589" i="12"/>
  <c r="D591" i="12"/>
  <c r="D595" i="12"/>
  <c r="D596" i="12"/>
  <c r="D598" i="12"/>
  <c r="D600" i="12"/>
  <c r="D602" i="12"/>
  <c r="D604" i="12"/>
  <c r="D606" i="12"/>
  <c r="D608" i="12"/>
  <c r="D612" i="12"/>
  <c r="D614" i="12"/>
  <c r="D616" i="12"/>
  <c r="D618" i="12"/>
  <c r="D620" i="12"/>
  <c r="D622" i="12"/>
  <c r="D624" i="12"/>
  <c r="D626" i="12"/>
  <c r="F627" i="12"/>
  <c r="D629" i="12"/>
  <c r="D631" i="12"/>
  <c r="D633" i="12"/>
  <c r="D635" i="12"/>
  <c r="D637" i="12"/>
  <c r="D639" i="12"/>
  <c r="D641" i="12"/>
  <c r="I5" i="14"/>
  <c r="M7" i="14"/>
  <c r="M11" i="14"/>
  <c r="I12" i="14"/>
  <c r="M19" i="14"/>
  <c r="I20" i="14"/>
  <c r="I21" i="14"/>
  <c r="I22" i="14"/>
  <c r="I23" i="14"/>
  <c r="I24" i="14"/>
  <c r="S37" i="14"/>
  <c r="S38" i="14"/>
  <c r="S39" i="14"/>
  <c r="S40" i="14"/>
  <c r="S41" i="14"/>
  <c r="I43" i="14"/>
  <c r="I44" i="14"/>
  <c r="I45" i="14"/>
  <c r="I46" i="14"/>
  <c r="I47" i="14"/>
  <c r="I48" i="14"/>
  <c r="N134" i="14"/>
  <c r="I134" i="14"/>
  <c r="S134" i="14"/>
  <c r="S140" i="14"/>
  <c r="N140" i="14"/>
  <c r="I140" i="14"/>
  <c r="N146" i="14"/>
  <c r="I146" i="14"/>
  <c r="S146" i="14"/>
  <c r="S152" i="14"/>
  <c r="N152" i="14"/>
  <c r="I152" i="14"/>
  <c r="N158" i="14"/>
  <c r="I158" i="14"/>
  <c r="S158" i="14"/>
  <c r="S164" i="14"/>
  <c r="N164" i="14"/>
  <c r="I164" i="14"/>
  <c r="N170" i="14"/>
  <c r="I170" i="14"/>
  <c r="S170" i="14"/>
  <c r="S176" i="14"/>
  <c r="N176" i="14"/>
  <c r="I176" i="14"/>
  <c r="N182" i="14"/>
  <c r="I182" i="14"/>
  <c r="S182" i="14"/>
  <c r="S188" i="14"/>
  <c r="N188" i="14"/>
  <c r="I188" i="14"/>
  <c r="N194" i="14"/>
  <c r="I194" i="14"/>
  <c r="S194" i="14"/>
  <c r="S200" i="14"/>
  <c r="N200" i="14"/>
  <c r="I200" i="14"/>
  <c r="N206" i="14"/>
  <c r="I206" i="14"/>
  <c r="S206" i="14"/>
  <c r="S212" i="14"/>
  <c r="N212" i="14"/>
  <c r="I212" i="14"/>
  <c r="N218" i="14"/>
  <c r="I218" i="14"/>
  <c r="S218" i="14"/>
  <c r="S224" i="14"/>
  <c r="N224" i="14"/>
  <c r="I224" i="14"/>
  <c r="N230" i="14"/>
  <c r="I230" i="14"/>
  <c r="S230" i="14"/>
  <c r="S236" i="14"/>
  <c r="N236" i="14"/>
  <c r="I236" i="14"/>
  <c r="N242" i="14"/>
  <c r="I242" i="14"/>
  <c r="S242" i="14"/>
  <c r="G5" i="17"/>
  <c r="B7" i="20"/>
  <c r="B12" i="20"/>
  <c r="B5" i="20"/>
  <c r="B4" i="20"/>
  <c r="B6" i="20"/>
  <c r="F22" i="19"/>
  <c r="AR16" i="20"/>
  <c r="AR14" i="20"/>
  <c r="AR12" i="20"/>
  <c r="AR6" i="20"/>
  <c r="AR15" i="20"/>
  <c r="AR13" i="20"/>
  <c r="AR7" i="20"/>
  <c r="AR4" i="20"/>
  <c r="AR3" i="20"/>
  <c r="H24" i="19"/>
  <c r="AR5" i="20"/>
  <c r="H22" i="19"/>
  <c r="B2" i="20"/>
  <c r="AR2" i="20"/>
  <c r="B3" i="20"/>
  <c r="L3" i="20"/>
  <c r="M4" i="20"/>
  <c r="M5" i="20" s="1"/>
  <c r="M6" i="20" s="1"/>
  <c r="AK4" i="20"/>
  <c r="L512" i="14"/>
  <c r="E5" i="17"/>
  <c r="AL7" i="20"/>
  <c r="AL4" i="20"/>
  <c r="AL12" i="20"/>
  <c r="AL6" i="20"/>
  <c r="AL5" i="20"/>
  <c r="AL3" i="20"/>
  <c r="E5" i="20"/>
  <c r="E7" i="20"/>
  <c r="E6" i="20"/>
  <c r="E4" i="20"/>
  <c r="F23" i="19"/>
  <c r="E3" i="20"/>
  <c r="W16" i="20"/>
  <c r="W12" i="20"/>
  <c r="W8" i="20"/>
  <c r="W7" i="20"/>
  <c r="W4" i="20"/>
  <c r="W10" i="20"/>
  <c r="W3" i="20"/>
  <c r="W9" i="20"/>
  <c r="G23" i="19"/>
  <c r="W15" i="20"/>
  <c r="AO5" i="20"/>
  <c r="AO7" i="20"/>
  <c r="H23" i="19"/>
  <c r="AO6" i="20"/>
  <c r="AO3" i="20"/>
  <c r="AO4" i="20"/>
  <c r="AO12" i="20"/>
  <c r="E2" i="20"/>
  <c r="W2" i="20"/>
  <c r="AO2" i="20"/>
  <c r="X3" i="20"/>
  <c r="Y4" i="20"/>
  <c r="Y5" i="20" s="1"/>
  <c r="Y6" i="20" s="1"/>
  <c r="W6" i="20" s="1"/>
  <c r="AV3" i="20"/>
  <c r="AW4" i="20"/>
  <c r="AW5" i="20" s="1"/>
  <c r="AW6" i="20" s="1"/>
  <c r="Y17" i="20"/>
  <c r="Y13" i="20"/>
  <c r="Y14" i="20" s="1"/>
  <c r="Y15" i="20" s="1"/>
  <c r="Y16" i="20" s="1"/>
  <c r="M12" i="20"/>
  <c r="M8" i="20"/>
  <c r="M9" i="20" s="1"/>
  <c r="M10" i="20" s="1"/>
  <c r="M11" i="20" s="1"/>
  <c r="AK8" i="20"/>
  <c r="AK9" i="20" s="1"/>
  <c r="AK10" i="20" s="1"/>
  <c r="AK11" i="20" s="1"/>
  <c r="AK12" i="20"/>
  <c r="Z15" i="20"/>
  <c r="Z13" i="20"/>
  <c r="Z7" i="20"/>
  <c r="Z4" i="20"/>
  <c r="Z14" i="20"/>
  <c r="Z12" i="20"/>
  <c r="Z6" i="20"/>
  <c r="Z5" i="20"/>
  <c r="Z3" i="20"/>
  <c r="G24" i="19"/>
  <c r="V6" i="20"/>
  <c r="T6" i="20" s="1"/>
  <c r="T5" i="20"/>
  <c r="U5" i="20"/>
  <c r="AS5" i="20"/>
  <c r="G12" i="20"/>
  <c r="G8" i="20"/>
  <c r="S12" i="20"/>
  <c r="S8" i="20"/>
  <c r="S9" i="20" s="1"/>
  <c r="S10" i="20" s="1"/>
  <c r="S11" i="20" s="1"/>
  <c r="AE12" i="20"/>
  <c r="AE8" i="20"/>
  <c r="AE9" i="20" s="1"/>
  <c r="AE10" i="20" s="1"/>
  <c r="AE11" i="20" s="1"/>
  <c r="AQ12" i="20"/>
  <c r="AQ8" i="20"/>
  <c r="BC12" i="20"/>
  <c r="BC8" i="20"/>
  <c r="BC9" i="20" s="1"/>
  <c r="BC10" i="20" s="1"/>
  <c r="BC11" i="20" s="1"/>
  <c r="F7" i="19"/>
  <c r="O6" i="19"/>
  <c r="L7" i="19"/>
  <c r="U6" i="19"/>
  <c r="R7" i="19"/>
  <c r="H6" i="19"/>
  <c r="P6" i="19"/>
  <c r="F3" i="20"/>
  <c r="R3" i="20"/>
  <c r="AD3" i="20"/>
  <c r="AP3" i="20"/>
  <c r="BB3" i="20"/>
  <c r="I4" i="20"/>
  <c r="O5" i="20"/>
  <c r="AA5" i="20"/>
  <c r="AM5" i="20"/>
  <c r="AM6" i="20" s="1"/>
  <c r="AY5" i="20"/>
  <c r="D17" i="20"/>
  <c r="D13" i="20"/>
  <c r="P17" i="20"/>
  <c r="P13" i="20"/>
  <c r="P14" i="20" s="1"/>
  <c r="P15" i="20" s="1"/>
  <c r="P16" i="20" s="1"/>
  <c r="AB17" i="20"/>
  <c r="AB13" i="20"/>
  <c r="AB14" i="20" s="1"/>
  <c r="AB15" i="20" s="1"/>
  <c r="AB16" i="20" s="1"/>
  <c r="Z16" i="20" s="1"/>
  <c r="AN17" i="20"/>
  <c r="AN13" i="20"/>
  <c r="AN14" i="20" s="1"/>
  <c r="AN15" i="20" s="1"/>
  <c r="AZ17" i="20"/>
  <c r="AZ13" i="20"/>
  <c r="AZ14" i="20" s="1"/>
  <c r="AZ15" i="20" s="1"/>
  <c r="AZ16" i="20" s="1"/>
  <c r="J17" i="20"/>
  <c r="J13" i="20"/>
  <c r="J14" i="20" s="1"/>
  <c r="J15" i="20" s="1"/>
  <c r="J16" i="20" s="1"/>
  <c r="V17" i="20"/>
  <c r="V13" i="20"/>
  <c r="V14" i="20" s="1"/>
  <c r="V15" i="20" s="1"/>
  <c r="V16" i="20" s="1"/>
  <c r="AH17" i="20"/>
  <c r="AH13" i="20"/>
  <c r="AH14" i="20" s="1"/>
  <c r="AH15" i="20" s="1"/>
  <c r="AH16" i="20" s="1"/>
  <c r="AT17" i="20"/>
  <c r="AT13" i="20"/>
  <c r="AT14" i="20" s="1"/>
  <c r="AT15" i="20" s="1"/>
  <c r="AT16" i="20" s="1"/>
  <c r="T16" i="20"/>
  <c r="T14" i="20"/>
  <c r="T12" i="20"/>
  <c r="T10" i="20"/>
  <c r="T8" i="20"/>
  <c r="T15" i="20"/>
  <c r="T13" i="20"/>
  <c r="T9" i="20"/>
  <c r="T7" i="20"/>
  <c r="T4" i="20"/>
  <c r="G22" i="19"/>
  <c r="T3" i="20"/>
  <c r="J8" i="20"/>
  <c r="J9" i="20" s="1"/>
  <c r="J10" i="20" s="1"/>
  <c r="J11" i="20" s="1"/>
  <c r="V8" i="20"/>
  <c r="V9" i="20" s="1"/>
  <c r="V10" i="20" s="1"/>
  <c r="V11" i="20" s="1"/>
  <c r="T11" i="20" s="1"/>
  <c r="AH8" i="20"/>
  <c r="AT8" i="20"/>
  <c r="D8" i="20"/>
  <c r="P8" i="20"/>
  <c r="P9" i="20" s="1"/>
  <c r="P10" i="20" s="1"/>
  <c r="P11" i="20" s="1"/>
  <c r="AB8" i="20"/>
  <c r="AN8" i="20"/>
  <c r="AZ8" i="20"/>
  <c r="AZ9" i="20" s="1"/>
  <c r="AZ10" i="20" s="1"/>
  <c r="AZ11" i="20" s="1"/>
  <c r="G563" i="12" l="1"/>
  <c r="C57" i="6"/>
  <c r="C75" i="6"/>
  <c r="F73" i="6"/>
  <c r="G73" i="6" s="1"/>
  <c r="C73" i="6"/>
  <c r="E531" i="12"/>
  <c r="F25" i="6"/>
  <c r="G25" i="6" s="1"/>
  <c r="C25" i="6"/>
  <c r="C15" i="6"/>
  <c r="F21" i="6"/>
  <c r="G21" i="6" s="1"/>
  <c r="C21" i="6"/>
  <c r="F9" i="6"/>
  <c r="G9" i="6" s="1"/>
  <c r="C9" i="6"/>
  <c r="F41" i="6"/>
  <c r="G41" i="6" s="1"/>
  <c r="C41" i="6"/>
  <c r="F5" i="6"/>
  <c r="G5" i="6" s="1"/>
  <c r="C5" i="6"/>
  <c r="F53" i="6"/>
  <c r="G53" i="6" s="1"/>
  <c r="C53" i="6"/>
  <c r="F55" i="6"/>
  <c r="G55" i="6" s="1"/>
  <c r="C55" i="6"/>
  <c r="F37" i="6"/>
  <c r="G37" i="6" s="1"/>
  <c r="C37" i="6"/>
  <c r="F39" i="6"/>
  <c r="G39" i="6" s="1"/>
  <c r="C39" i="6"/>
  <c r="F23" i="6"/>
  <c r="G23" i="6" s="1"/>
  <c r="C23" i="6"/>
  <c r="F71" i="6"/>
  <c r="G71" i="6" s="1"/>
  <c r="C71" i="6"/>
  <c r="F69" i="6"/>
  <c r="G69" i="6" s="1"/>
  <c r="C69" i="6"/>
  <c r="AH9" i="20"/>
  <c r="AH10" i="20" s="1"/>
  <c r="AH11" i="20" s="1"/>
  <c r="AG8" i="20"/>
  <c r="AZ22" i="20"/>
  <c r="AZ18" i="20"/>
  <c r="AZ19" i="20" s="1"/>
  <c r="AZ20" i="20" s="1"/>
  <c r="AZ21" i="20" s="1"/>
  <c r="AB22" i="20"/>
  <c r="AB18" i="20"/>
  <c r="Z17" i="20"/>
  <c r="O6" i="20"/>
  <c r="H408" i="9"/>
  <c r="AD4" i="20"/>
  <c r="H906" i="9"/>
  <c r="H138" i="13"/>
  <c r="H134" i="13"/>
  <c r="H130" i="13"/>
  <c r="H126" i="13"/>
  <c r="H136" i="13"/>
  <c r="H132" i="13"/>
  <c r="H128" i="13"/>
  <c r="H139" i="13"/>
  <c r="H137" i="13"/>
  <c r="H135" i="13"/>
  <c r="H133" i="13"/>
  <c r="H131" i="13"/>
  <c r="H129" i="13"/>
  <c r="H127" i="13"/>
  <c r="H125" i="13"/>
  <c r="AE17" i="20"/>
  <c r="AE13" i="20"/>
  <c r="AE14" i="20" s="1"/>
  <c r="AE15" i="20" s="1"/>
  <c r="AE16" i="20" s="1"/>
  <c r="AN16" i="20"/>
  <c r="AL16" i="20" s="1"/>
  <c r="AL15" i="20"/>
  <c r="AY6" i="20"/>
  <c r="H1608" i="9"/>
  <c r="I5" i="20"/>
  <c r="H207" i="9"/>
  <c r="R4" i="20"/>
  <c r="H506" i="9"/>
  <c r="U7" i="19"/>
  <c r="R8" i="19"/>
  <c r="V7" i="19"/>
  <c r="T7" i="19"/>
  <c r="V134" i="14"/>
  <c r="E134" i="14" s="1"/>
  <c r="M134" i="14"/>
  <c r="D9" i="20"/>
  <c r="C8" i="20"/>
  <c r="H11" i="9" s="1"/>
  <c r="AH22" i="20"/>
  <c r="AH18" i="20"/>
  <c r="AH19" i="20" s="1"/>
  <c r="AH20" i="20" s="1"/>
  <c r="AH21" i="20" s="1"/>
  <c r="AN22" i="20"/>
  <c r="AN18" i="20"/>
  <c r="Y18" i="20"/>
  <c r="Y22" i="20"/>
  <c r="V509" i="14"/>
  <c r="E509" i="14" s="1"/>
  <c r="M509" i="14"/>
  <c r="V505" i="14"/>
  <c r="E505" i="14" s="1"/>
  <c r="M505" i="14"/>
  <c r="V501" i="14"/>
  <c r="E501" i="14" s="1"/>
  <c r="M501" i="14"/>
  <c r="V497" i="14"/>
  <c r="E497" i="14" s="1"/>
  <c r="M497" i="14"/>
  <c r="V493" i="14"/>
  <c r="E493" i="14" s="1"/>
  <c r="M493" i="14"/>
  <c r="V489" i="14"/>
  <c r="E489" i="14" s="1"/>
  <c r="M489" i="14"/>
  <c r="V485" i="14"/>
  <c r="E485" i="14" s="1"/>
  <c r="M485" i="14"/>
  <c r="V481" i="14"/>
  <c r="E481" i="14" s="1"/>
  <c r="M481" i="14"/>
  <c r="V477" i="14"/>
  <c r="E477" i="14" s="1"/>
  <c r="M477" i="14"/>
  <c r="V473" i="14"/>
  <c r="E473" i="14" s="1"/>
  <c r="M473" i="14"/>
  <c r="V469" i="14"/>
  <c r="E469" i="14" s="1"/>
  <c r="M469" i="14"/>
  <c r="V511" i="14"/>
  <c r="E511" i="14" s="1"/>
  <c r="M511" i="14"/>
  <c r="V507" i="14"/>
  <c r="E507" i="14" s="1"/>
  <c r="M507" i="14"/>
  <c r="V503" i="14"/>
  <c r="E503" i="14" s="1"/>
  <c r="M503" i="14"/>
  <c r="V499" i="14"/>
  <c r="E499" i="14" s="1"/>
  <c r="M499" i="14"/>
  <c r="V495" i="14"/>
  <c r="E495" i="14" s="1"/>
  <c r="M495" i="14"/>
  <c r="V491" i="14"/>
  <c r="E491" i="14" s="1"/>
  <c r="M491" i="14"/>
  <c r="V487" i="14"/>
  <c r="E487" i="14" s="1"/>
  <c r="M487" i="14"/>
  <c r="V483" i="14"/>
  <c r="E483" i="14" s="1"/>
  <c r="M483" i="14"/>
  <c r="V479" i="14"/>
  <c r="E479" i="14" s="1"/>
  <c r="M479" i="14"/>
  <c r="V475" i="14"/>
  <c r="E475" i="14" s="1"/>
  <c r="M475" i="14"/>
  <c r="V471" i="14"/>
  <c r="E471" i="14" s="1"/>
  <c r="M471" i="14"/>
  <c r="V467" i="14"/>
  <c r="E467" i="14" s="1"/>
  <c r="M467" i="14"/>
  <c r="V463" i="14"/>
  <c r="E463" i="14" s="1"/>
  <c r="M463" i="14"/>
  <c r="V506" i="14"/>
  <c r="E506" i="14" s="1"/>
  <c r="V504" i="14"/>
  <c r="E504" i="14" s="1"/>
  <c r="M504" i="14"/>
  <c r="M502" i="14"/>
  <c r="V490" i="14"/>
  <c r="E490" i="14" s="1"/>
  <c r="V488" i="14"/>
  <c r="E488" i="14" s="1"/>
  <c r="M488" i="14"/>
  <c r="M486" i="14"/>
  <c r="V474" i="14"/>
  <c r="E474" i="14" s="1"/>
  <c r="V472" i="14"/>
  <c r="E472" i="14" s="1"/>
  <c r="M472" i="14"/>
  <c r="M470" i="14"/>
  <c r="M465" i="14"/>
  <c r="V462" i="14"/>
  <c r="E462" i="14" s="1"/>
  <c r="V458" i="14"/>
  <c r="E458" i="14" s="1"/>
  <c r="M458" i="14"/>
  <c r="V454" i="14"/>
  <c r="E454" i="14" s="1"/>
  <c r="M454" i="14"/>
  <c r="V450" i="14"/>
  <c r="E450" i="14" s="1"/>
  <c r="M450" i="14"/>
  <c r="V446" i="14"/>
  <c r="E446" i="14" s="1"/>
  <c r="M446" i="14"/>
  <c r="M510" i="14"/>
  <c r="V498" i="14"/>
  <c r="E498" i="14" s="1"/>
  <c r="V496" i="14"/>
  <c r="E496" i="14" s="1"/>
  <c r="M496" i="14"/>
  <c r="M494" i="14"/>
  <c r="V482" i="14"/>
  <c r="E482" i="14" s="1"/>
  <c r="V480" i="14"/>
  <c r="E480" i="14" s="1"/>
  <c r="M480" i="14"/>
  <c r="M478" i="14"/>
  <c r="V466" i="14"/>
  <c r="E466" i="14" s="1"/>
  <c r="M461" i="14"/>
  <c r="V456" i="14"/>
  <c r="E456" i="14" s="1"/>
  <c r="M456" i="14"/>
  <c r="V452" i="14"/>
  <c r="E452" i="14" s="1"/>
  <c r="M452" i="14"/>
  <c r="V448" i="14"/>
  <c r="E448" i="14" s="1"/>
  <c r="M448" i="14"/>
  <c r="V444" i="14"/>
  <c r="E444" i="14" s="1"/>
  <c r="M444" i="14"/>
  <c r="V508" i="14"/>
  <c r="E508" i="14" s="1"/>
  <c r="M508" i="14"/>
  <c r="V494" i="14"/>
  <c r="E494" i="14" s="1"/>
  <c r="M490" i="14"/>
  <c r="V486" i="14"/>
  <c r="E486" i="14" s="1"/>
  <c r="V465" i="14"/>
  <c r="E465" i="14" s="1"/>
  <c r="M462" i="14"/>
  <c r="V453" i="14"/>
  <c r="E453" i="14" s="1"/>
  <c r="V451" i="14"/>
  <c r="E451" i="14" s="1"/>
  <c r="M451" i="14"/>
  <c r="M449" i="14"/>
  <c r="V510" i="14"/>
  <c r="E510" i="14" s="1"/>
  <c r="M506" i="14"/>
  <c r="V502" i="14"/>
  <c r="E502" i="14" s="1"/>
  <c r="V468" i="14"/>
  <c r="E468" i="14" s="1"/>
  <c r="M468" i="14"/>
  <c r="M466" i="14"/>
  <c r="V449" i="14"/>
  <c r="E449" i="14" s="1"/>
  <c r="V447" i="14"/>
  <c r="E447" i="14" s="1"/>
  <c r="M447" i="14"/>
  <c r="M445" i="14"/>
  <c r="V484" i="14"/>
  <c r="E484" i="14" s="1"/>
  <c r="M484" i="14"/>
  <c r="M482" i="14"/>
  <c r="V476" i="14"/>
  <c r="E476" i="14" s="1"/>
  <c r="M476" i="14"/>
  <c r="V460" i="14"/>
  <c r="E460" i="14" s="1"/>
  <c r="M460" i="14"/>
  <c r="V459" i="14"/>
  <c r="E459" i="14" s="1"/>
  <c r="M459" i="14"/>
  <c r="M457" i="14"/>
  <c r="V445" i="14"/>
  <c r="E445" i="14" s="1"/>
  <c r="V443" i="14"/>
  <c r="E443" i="14" s="1"/>
  <c r="M443" i="14"/>
  <c r="V500" i="14"/>
  <c r="E500" i="14" s="1"/>
  <c r="M500" i="14"/>
  <c r="M498" i="14"/>
  <c r="V492" i="14"/>
  <c r="E492" i="14" s="1"/>
  <c r="M492" i="14"/>
  <c r="V478" i="14"/>
  <c r="E478" i="14" s="1"/>
  <c r="M474" i="14"/>
  <c r="V470" i="14"/>
  <c r="E470" i="14" s="1"/>
  <c r="V464" i="14"/>
  <c r="E464" i="14" s="1"/>
  <c r="M464" i="14"/>
  <c r="V461" i="14"/>
  <c r="E461" i="14" s="1"/>
  <c r="V457" i="14"/>
  <c r="E457" i="14" s="1"/>
  <c r="V455" i="14"/>
  <c r="E455" i="14" s="1"/>
  <c r="M455" i="14"/>
  <c r="M453" i="14"/>
  <c r="M130" i="14"/>
  <c r="M126" i="14"/>
  <c r="M135" i="14"/>
  <c r="V131" i="14"/>
  <c r="E131" i="14" s="1"/>
  <c r="M128" i="14"/>
  <c r="V133" i="14"/>
  <c r="E133" i="14" s="1"/>
  <c r="V129" i="14"/>
  <c r="E129" i="14" s="1"/>
  <c r="V128" i="14"/>
  <c r="E128" i="14" s="1"/>
  <c r="M131" i="14"/>
  <c r="G515" i="12"/>
  <c r="E515" i="12"/>
  <c r="E347" i="12"/>
  <c r="G347" i="12"/>
  <c r="V126" i="14"/>
  <c r="E126" i="14" s="1"/>
  <c r="L6" i="17"/>
  <c r="A6" i="17"/>
  <c r="B6" i="17"/>
  <c r="D6" i="17" s="1"/>
  <c r="AB9" i="20"/>
  <c r="Z8" i="20"/>
  <c r="AT22" i="20"/>
  <c r="AT18" i="20"/>
  <c r="V22" i="20"/>
  <c r="V18" i="20"/>
  <c r="D22" i="20"/>
  <c r="D18" i="20"/>
  <c r="B17" i="20"/>
  <c r="H20" i="20"/>
  <c r="H16" i="20"/>
  <c r="H14" i="20"/>
  <c r="H12" i="20"/>
  <c r="H10" i="20"/>
  <c r="H8" i="20"/>
  <c r="H6" i="20"/>
  <c r="H17" i="20"/>
  <c r="H15" i="20"/>
  <c r="H13" i="20"/>
  <c r="H11" i="20"/>
  <c r="H9" i="20"/>
  <c r="H7" i="20"/>
  <c r="H3" i="20"/>
  <c r="H4" i="20"/>
  <c r="H5" i="20"/>
  <c r="F24" i="19"/>
  <c r="H2" i="20"/>
  <c r="BC13" i="20"/>
  <c r="BC14" i="20" s="1"/>
  <c r="BC15" i="20" s="1"/>
  <c r="BC16" i="20" s="1"/>
  <c r="BC17" i="20"/>
  <c r="G13" i="20"/>
  <c r="G17" i="20"/>
  <c r="E12" i="20"/>
  <c r="AV4" i="20"/>
  <c r="H1506" i="9"/>
  <c r="AQ9" i="20"/>
  <c r="AO8" i="20"/>
  <c r="AS6" i="20"/>
  <c r="H1408" i="9"/>
  <c r="AK5" i="20"/>
  <c r="AK6" i="20" s="1"/>
  <c r="AJ4" i="20"/>
  <c r="G467" i="12"/>
  <c r="E467" i="12"/>
  <c r="G275" i="12"/>
  <c r="E275" i="12"/>
  <c r="J22" i="20"/>
  <c r="H22" i="20" s="1"/>
  <c r="J18" i="20"/>
  <c r="J19" i="20" s="1"/>
  <c r="J20" i="20" s="1"/>
  <c r="J21" i="20" s="1"/>
  <c r="H21" i="20" s="1"/>
  <c r="P22" i="20"/>
  <c r="P18" i="20"/>
  <c r="P19" i="20" s="1"/>
  <c r="P20" i="20" s="1"/>
  <c r="P21" i="20" s="1"/>
  <c r="X4" i="20"/>
  <c r="H706" i="9"/>
  <c r="AL13" i="20"/>
  <c r="V135" i="14"/>
  <c r="E135" i="14" s="1"/>
  <c r="AN9" i="20"/>
  <c r="AL8" i="20"/>
  <c r="AT9" i="20"/>
  <c r="AR8" i="20"/>
  <c r="T17" i="20"/>
  <c r="D14" i="20"/>
  <c r="B13" i="20"/>
  <c r="AA6" i="20"/>
  <c r="H808" i="9"/>
  <c r="AP4" i="20"/>
  <c r="H1306" i="9"/>
  <c r="I137" i="13"/>
  <c r="I133" i="13"/>
  <c r="I129" i="13"/>
  <c r="I125" i="13"/>
  <c r="I139" i="13"/>
  <c r="I135" i="13"/>
  <c r="I131" i="13"/>
  <c r="I127" i="13"/>
  <c r="I138" i="13"/>
  <c r="I136" i="13"/>
  <c r="I134" i="13"/>
  <c r="I132" i="13"/>
  <c r="I130" i="13"/>
  <c r="I128" i="13"/>
  <c r="I126" i="13"/>
  <c r="O7" i="19"/>
  <c r="L8" i="19"/>
  <c r="P7" i="19"/>
  <c r="N7" i="19"/>
  <c r="G9" i="20"/>
  <c r="E8" i="20"/>
  <c r="AK17" i="20"/>
  <c r="AK13" i="20"/>
  <c r="AK14" i="20" s="1"/>
  <c r="AK15" i="20" s="1"/>
  <c r="AK16" i="20" s="1"/>
  <c r="W17" i="20"/>
  <c r="AL17" i="20"/>
  <c r="V577" i="14"/>
  <c r="E577" i="14" s="1"/>
  <c r="M577" i="14"/>
  <c r="V573" i="14"/>
  <c r="E573" i="14" s="1"/>
  <c r="M573" i="14"/>
  <c r="V569" i="14"/>
  <c r="E569" i="14" s="1"/>
  <c r="M569" i="14"/>
  <c r="V565" i="14"/>
  <c r="E565" i="14" s="1"/>
  <c r="M565" i="14"/>
  <c r="V561" i="14"/>
  <c r="E561" i="14" s="1"/>
  <c r="M561" i="14"/>
  <c r="V557" i="14"/>
  <c r="E557" i="14" s="1"/>
  <c r="M557" i="14"/>
  <c r="V553" i="14"/>
  <c r="E553" i="14" s="1"/>
  <c r="M553" i="14"/>
  <c r="V549" i="14"/>
  <c r="E549" i="14" s="1"/>
  <c r="M549" i="14"/>
  <c r="V545" i="14"/>
  <c r="E545" i="14" s="1"/>
  <c r="M545" i="14"/>
  <c r="V541" i="14"/>
  <c r="E541" i="14" s="1"/>
  <c r="M541" i="14"/>
  <c r="V537" i="14"/>
  <c r="E537" i="14" s="1"/>
  <c r="M537" i="14"/>
  <c r="V533" i="14"/>
  <c r="E533" i="14" s="1"/>
  <c r="M533" i="14"/>
  <c r="V529" i="14"/>
  <c r="E529" i="14" s="1"/>
  <c r="M529" i="14"/>
  <c r="V525" i="14"/>
  <c r="E525" i="14" s="1"/>
  <c r="M525" i="14"/>
  <c r="V521" i="14"/>
  <c r="E521" i="14" s="1"/>
  <c r="M521" i="14"/>
  <c r="V517" i="14"/>
  <c r="E517" i="14" s="1"/>
  <c r="M517" i="14"/>
  <c r="V513" i="14"/>
  <c r="E513" i="14" s="1"/>
  <c r="M513" i="14"/>
  <c r="V579" i="14"/>
  <c r="E579" i="14" s="1"/>
  <c r="M579" i="14"/>
  <c r="V575" i="14"/>
  <c r="E575" i="14" s="1"/>
  <c r="M575" i="14"/>
  <c r="V571" i="14"/>
  <c r="E571" i="14" s="1"/>
  <c r="M571" i="14"/>
  <c r="V567" i="14"/>
  <c r="E567" i="14" s="1"/>
  <c r="M567" i="14"/>
  <c r="V563" i="14"/>
  <c r="E563" i="14" s="1"/>
  <c r="M563" i="14"/>
  <c r="V559" i="14"/>
  <c r="E559" i="14" s="1"/>
  <c r="M559" i="14"/>
  <c r="V555" i="14"/>
  <c r="E555" i="14" s="1"/>
  <c r="M555" i="14"/>
  <c r="V551" i="14"/>
  <c r="E551" i="14" s="1"/>
  <c r="M551" i="14"/>
  <c r="V547" i="14"/>
  <c r="E547" i="14" s="1"/>
  <c r="M547" i="14"/>
  <c r="V543" i="14"/>
  <c r="E543" i="14" s="1"/>
  <c r="M543" i="14"/>
  <c r="V539" i="14"/>
  <c r="E539" i="14" s="1"/>
  <c r="M539" i="14"/>
  <c r="V535" i="14"/>
  <c r="E535" i="14" s="1"/>
  <c r="M535" i="14"/>
  <c r="V531" i="14"/>
  <c r="E531" i="14" s="1"/>
  <c r="M531" i="14"/>
  <c r="V527" i="14"/>
  <c r="E527" i="14" s="1"/>
  <c r="M527" i="14"/>
  <c r="V523" i="14"/>
  <c r="E523" i="14" s="1"/>
  <c r="M523" i="14"/>
  <c r="V519" i="14"/>
  <c r="E519" i="14" s="1"/>
  <c r="M519" i="14"/>
  <c r="V515" i="14"/>
  <c r="E515" i="14" s="1"/>
  <c r="M515" i="14"/>
  <c r="V574" i="14"/>
  <c r="E574" i="14" s="1"/>
  <c r="M574" i="14"/>
  <c r="V566" i="14"/>
  <c r="E566" i="14" s="1"/>
  <c r="M566" i="14"/>
  <c r="V554" i="14"/>
  <c r="E554" i="14" s="1"/>
  <c r="V552" i="14"/>
  <c r="E552" i="14" s="1"/>
  <c r="M552" i="14"/>
  <c r="M550" i="14"/>
  <c r="V538" i="14"/>
  <c r="E538" i="14" s="1"/>
  <c r="V536" i="14"/>
  <c r="E536" i="14" s="1"/>
  <c r="M536" i="14"/>
  <c r="M534" i="14"/>
  <c r="V522" i="14"/>
  <c r="E522" i="14" s="1"/>
  <c r="V520" i="14"/>
  <c r="E520" i="14" s="1"/>
  <c r="M520" i="14"/>
  <c r="M518" i="14"/>
  <c r="V578" i="14"/>
  <c r="E578" i="14" s="1"/>
  <c r="M578" i="14"/>
  <c r="V570" i="14"/>
  <c r="E570" i="14" s="1"/>
  <c r="M570" i="14"/>
  <c r="V562" i="14"/>
  <c r="E562" i="14" s="1"/>
  <c r="V560" i="14"/>
  <c r="E560" i="14" s="1"/>
  <c r="M560" i="14"/>
  <c r="M558" i="14"/>
  <c r="V546" i="14"/>
  <c r="E546" i="14" s="1"/>
  <c r="V544" i="14"/>
  <c r="E544" i="14" s="1"/>
  <c r="M544" i="14"/>
  <c r="M542" i="14"/>
  <c r="V530" i="14"/>
  <c r="E530" i="14" s="1"/>
  <c r="V528" i="14"/>
  <c r="E528" i="14" s="1"/>
  <c r="M528" i="14"/>
  <c r="M526" i="14"/>
  <c r="V514" i="14"/>
  <c r="E514" i="14" s="1"/>
  <c r="V512" i="14"/>
  <c r="E512" i="14" s="1"/>
  <c r="D5" i="17" s="1"/>
  <c r="M512" i="14"/>
  <c r="I5" i="17" s="1"/>
  <c r="V558" i="14"/>
  <c r="E558" i="14" s="1"/>
  <c r="M554" i="14"/>
  <c r="V550" i="14"/>
  <c r="E550" i="14" s="1"/>
  <c r="V516" i="14"/>
  <c r="E516" i="14" s="1"/>
  <c r="M516" i="14"/>
  <c r="M514" i="14"/>
  <c r="V580" i="14"/>
  <c r="E580" i="14" s="1"/>
  <c r="M580" i="14"/>
  <c r="V532" i="14"/>
  <c r="E532" i="14" s="1"/>
  <c r="M532" i="14"/>
  <c r="M530" i="14"/>
  <c r="V524" i="14"/>
  <c r="E524" i="14" s="1"/>
  <c r="M524" i="14"/>
  <c r="V19" i="14"/>
  <c r="V17" i="14"/>
  <c r="V6" i="14"/>
  <c r="V576" i="14"/>
  <c r="E576" i="14" s="1"/>
  <c r="M576" i="14"/>
  <c r="V572" i="14"/>
  <c r="E572" i="14" s="1"/>
  <c r="M572" i="14"/>
  <c r="V548" i="14"/>
  <c r="E548" i="14" s="1"/>
  <c r="M548" i="14"/>
  <c r="M546" i="14"/>
  <c r="V540" i="14"/>
  <c r="E540" i="14" s="1"/>
  <c r="M540" i="14"/>
  <c r="V526" i="14"/>
  <c r="E526" i="14" s="1"/>
  <c r="M522" i="14"/>
  <c r="V518" i="14"/>
  <c r="E518" i="14" s="1"/>
  <c r="V568" i="14"/>
  <c r="E568" i="14" s="1"/>
  <c r="M568" i="14"/>
  <c r="V564" i="14"/>
  <c r="E564" i="14" s="1"/>
  <c r="M564" i="14"/>
  <c r="M562" i="14"/>
  <c r="V556" i="14"/>
  <c r="E556" i="14" s="1"/>
  <c r="M556" i="14"/>
  <c r="V542" i="14"/>
  <c r="E542" i="14" s="1"/>
  <c r="M538" i="14"/>
  <c r="V534" i="14"/>
  <c r="E534" i="14" s="1"/>
  <c r="V18" i="14"/>
  <c r="V8" i="14"/>
  <c r="V9" i="14"/>
  <c r="M15" i="14"/>
  <c r="M5" i="14"/>
  <c r="V10" i="14"/>
  <c r="V16" i="14"/>
  <c r="M6" i="14"/>
  <c r="V11" i="14"/>
  <c r="M14" i="14"/>
  <c r="V14" i="14"/>
  <c r="V13" i="14"/>
  <c r="M18" i="14"/>
  <c r="V12" i="14"/>
  <c r="V7" i="14"/>
  <c r="M17" i="14"/>
  <c r="M8" i="14"/>
  <c r="M9" i="14"/>
  <c r="M10" i="14"/>
  <c r="M16" i="14"/>
  <c r="B8" i="20"/>
  <c r="V152" i="14"/>
  <c r="E152" i="14" s="1"/>
  <c r="M152" i="14"/>
  <c r="V5" i="14"/>
  <c r="V162" i="14"/>
  <c r="E162" i="14" s="1"/>
  <c r="M162" i="14"/>
  <c r="M13" i="14"/>
  <c r="AL14" i="20"/>
  <c r="AR17" i="20"/>
  <c r="V158" i="14"/>
  <c r="E158" i="14" s="1"/>
  <c r="M158" i="14"/>
  <c r="G419" i="12"/>
  <c r="E419" i="12"/>
  <c r="G323" i="12"/>
  <c r="E323" i="12"/>
  <c r="M129" i="14"/>
  <c r="G579" i="12"/>
  <c r="E579" i="12"/>
  <c r="G371" i="12"/>
  <c r="E371" i="12"/>
  <c r="J8" i="17"/>
  <c r="M7" i="17"/>
  <c r="K8" i="17"/>
  <c r="N7" i="17"/>
  <c r="V144" i="14"/>
  <c r="E144" i="14" s="1"/>
  <c r="M144" i="14"/>
  <c r="V132" i="14"/>
  <c r="E132" i="14" s="1"/>
  <c r="M132" i="14"/>
  <c r="V127" i="14"/>
  <c r="E127" i="14" s="1"/>
  <c r="M127" i="14"/>
  <c r="G611" i="12"/>
  <c r="E611" i="12"/>
  <c r="G595" i="12"/>
  <c r="E595" i="12"/>
  <c r="G395" i="12"/>
  <c r="E395" i="12"/>
  <c r="F90" i="6"/>
  <c r="G90" i="6" s="1"/>
  <c r="C90" i="6"/>
  <c r="F86" i="6"/>
  <c r="G86" i="6" s="1"/>
  <c r="C86" i="6"/>
  <c r="F82" i="6"/>
  <c r="G82" i="6" s="1"/>
  <c r="C82" i="6"/>
  <c r="F78" i="6"/>
  <c r="G78" i="6" s="1"/>
  <c r="C78" i="6"/>
  <c r="F74" i="6"/>
  <c r="G74" i="6" s="1"/>
  <c r="C74" i="6"/>
  <c r="F70" i="6"/>
  <c r="G70" i="6" s="1"/>
  <c r="C70" i="6"/>
  <c r="F66" i="6"/>
  <c r="G66" i="6" s="1"/>
  <c r="C66" i="6"/>
  <c r="F62" i="6"/>
  <c r="G62" i="6" s="1"/>
  <c r="C62" i="6"/>
  <c r="F58" i="6"/>
  <c r="G58" i="6" s="1"/>
  <c r="C58" i="6"/>
  <c r="F54" i="6"/>
  <c r="G54" i="6" s="1"/>
  <c r="C54" i="6"/>
  <c r="F50" i="6"/>
  <c r="G50" i="6" s="1"/>
  <c r="C50" i="6"/>
  <c r="F46" i="6"/>
  <c r="G46" i="6" s="1"/>
  <c r="C46" i="6"/>
  <c r="F42" i="6"/>
  <c r="G42" i="6" s="1"/>
  <c r="C42" i="6"/>
  <c r="F38" i="6"/>
  <c r="G38" i="6" s="1"/>
  <c r="C38" i="6"/>
  <c r="F34" i="6"/>
  <c r="G34" i="6" s="1"/>
  <c r="C34" i="6"/>
  <c r="F30" i="6"/>
  <c r="G30" i="6" s="1"/>
  <c r="C30" i="6"/>
  <c r="F26" i="6"/>
  <c r="G26" i="6" s="1"/>
  <c r="C26" i="6"/>
  <c r="F22" i="6"/>
  <c r="G22" i="6" s="1"/>
  <c r="C22" i="6"/>
  <c r="F18" i="6"/>
  <c r="G18" i="6" s="1"/>
  <c r="C18" i="6"/>
  <c r="F14" i="6"/>
  <c r="G14" i="6" s="1"/>
  <c r="C14" i="6"/>
  <c r="F10" i="6"/>
  <c r="G10" i="6" s="1"/>
  <c r="C10" i="6"/>
  <c r="AM7" i="20"/>
  <c r="H1209" i="9"/>
  <c r="BB4" i="20"/>
  <c r="H1706" i="9"/>
  <c r="F4" i="20"/>
  <c r="H106" i="9"/>
  <c r="H226" i="13"/>
  <c r="H222" i="13"/>
  <c r="H218" i="13"/>
  <c r="H228" i="13"/>
  <c r="H224" i="13"/>
  <c r="H220" i="13"/>
  <c r="H216" i="13"/>
  <c r="H223" i="13"/>
  <c r="H215" i="13"/>
  <c r="H229" i="13"/>
  <c r="H221" i="13"/>
  <c r="H227" i="13"/>
  <c r="H219" i="13"/>
  <c r="H225" i="13"/>
  <c r="H217" i="13"/>
  <c r="I7" i="19"/>
  <c r="F8" i="19"/>
  <c r="J7" i="19"/>
  <c r="H7" i="19"/>
  <c r="AQ17" i="20"/>
  <c r="AQ13" i="20"/>
  <c r="S13" i="20"/>
  <c r="S14" i="20" s="1"/>
  <c r="S15" i="20" s="1"/>
  <c r="S16" i="20" s="1"/>
  <c r="S17" i="20"/>
  <c r="U6" i="20"/>
  <c r="H608" i="9"/>
  <c r="L4" i="20"/>
  <c r="J7" i="17"/>
  <c r="V164" i="14"/>
  <c r="E164" i="14" s="1"/>
  <c r="M164" i="14"/>
  <c r="E311" i="12"/>
  <c r="G311" i="12"/>
  <c r="V166" i="14"/>
  <c r="E166" i="14" s="1"/>
  <c r="M166" i="14"/>
  <c r="V160" i="14"/>
  <c r="E160" i="14" s="1"/>
  <c r="M160" i="14"/>
  <c r="V142" i="14"/>
  <c r="E142" i="14" s="1"/>
  <c r="M142" i="14"/>
  <c r="V136" i="14"/>
  <c r="E136" i="14" s="1"/>
  <c r="M136" i="14"/>
  <c r="E443" i="12"/>
  <c r="G443" i="12"/>
  <c r="V150" i="14"/>
  <c r="E150" i="14" s="1"/>
  <c r="M150" i="14"/>
  <c r="V125" i="14"/>
  <c r="E125" i="14" s="1"/>
  <c r="M125" i="14"/>
  <c r="G407" i="12"/>
  <c r="E407" i="12"/>
  <c r="V156" i="14"/>
  <c r="E156" i="14" s="1"/>
  <c r="M156" i="14"/>
  <c r="G299" i="12"/>
  <c r="E299" i="12"/>
  <c r="G287" i="12"/>
  <c r="E287" i="12"/>
  <c r="F92" i="6"/>
  <c r="G92" i="6" s="1"/>
  <c r="C92" i="6"/>
  <c r="F88" i="6"/>
  <c r="G88" i="6" s="1"/>
  <c r="C88" i="6"/>
  <c r="F84" i="6"/>
  <c r="G84" i="6" s="1"/>
  <c r="C84" i="6"/>
  <c r="F80" i="6"/>
  <c r="G80" i="6" s="1"/>
  <c r="C80" i="6"/>
  <c r="F76" i="6"/>
  <c r="G76" i="6" s="1"/>
  <c r="C76" i="6"/>
  <c r="F72" i="6"/>
  <c r="G72" i="6" s="1"/>
  <c r="C72" i="6"/>
  <c r="F68" i="6"/>
  <c r="G68" i="6" s="1"/>
  <c r="C68" i="6"/>
  <c r="F64" i="6"/>
  <c r="G64" i="6" s="1"/>
  <c r="C64" i="6"/>
  <c r="F60" i="6"/>
  <c r="G60" i="6" s="1"/>
  <c r="C60" i="6"/>
  <c r="F56" i="6"/>
  <c r="G56" i="6" s="1"/>
  <c r="C56" i="6"/>
  <c r="F52" i="6"/>
  <c r="G52" i="6" s="1"/>
  <c r="C52" i="6"/>
  <c r="F48" i="6"/>
  <c r="G48" i="6" s="1"/>
  <c r="C48" i="6"/>
  <c r="F44" i="6"/>
  <c r="G44" i="6" s="1"/>
  <c r="C44" i="6"/>
  <c r="F40" i="6"/>
  <c r="G40" i="6" s="1"/>
  <c r="C40" i="6"/>
  <c r="F36" i="6"/>
  <c r="G36" i="6" s="1"/>
  <c r="C36" i="6"/>
  <c r="F32" i="6"/>
  <c r="G32" i="6" s="1"/>
  <c r="C32" i="6"/>
  <c r="F28" i="6"/>
  <c r="G28" i="6" s="1"/>
  <c r="C28" i="6"/>
  <c r="F24" i="6"/>
  <c r="G24" i="6" s="1"/>
  <c r="C24" i="6"/>
  <c r="F20" i="6"/>
  <c r="G20" i="6" s="1"/>
  <c r="C20" i="6"/>
  <c r="F16" i="6"/>
  <c r="G16" i="6" s="1"/>
  <c r="C16" i="6"/>
  <c r="F12" i="6"/>
  <c r="G12" i="6" s="1"/>
  <c r="C12" i="6"/>
  <c r="F8" i="6"/>
  <c r="G8" i="6" s="1"/>
  <c r="C8" i="6"/>
  <c r="H1208" i="9"/>
  <c r="G491" i="12"/>
  <c r="E491" i="12"/>
  <c r="E431" i="12"/>
  <c r="G431" i="12"/>
  <c r="F6" i="6"/>
  <c r="G6" i="6" s="1"/>
  <c r="C6" i="6"/>
  <c r="M17" i="20"/>
  <c r="M13" i="20"/>
  <c r="M14" i="20" s="1"/>
  <c r="M15" i="20" s="1"/>
  <c r="M16" i="20" s="1"/>
  <c r="W13" i="20"/>
  <c r="W14" i="20"/>
  <c r="W5" i="20"/>
  <c r="V146" i="14"/>
  <c r="E146" i="14" s="1"/>
  <c r="M146" i="14"/>
  <c r="V140" i="14"/>
  <c r="E140" i="14" s="1"/>
  <c r="M140" i="14"/>
  <c r="E627" i="12"/>
  <c r="G627" i="12"/>
  <c r="G455" i="12"/>
  <c r="E455" i="12"/>
  <c r="V154" i="14"/>
  <c r="E154" i="14" s="1"/>
  <c r="M154" i="14"/>
  <c r="V148" i="14"/>
  <c r="E148" i="14" s="1"/>
  <c r="M148" i="14"/>
  <c r="E547" i="12"/>
  <c r="G547" i="12"/>
  <c r="AW22" i="20"/>
  <c r="AW18" i="20"/>
  <c r="AW19" i="20" s="1"/>
  <c r="AW20" i="20" s="1"/>
  <c r="AW21" i="20" s="1"/>
  <c r="V138" i="14"/>
  <c r="E138" i="14" s="1"/>
  <c r="M138" i="14"/>
  <c r="G503" i="12"/>
  <c r="E503" i="12"/>
  <c r="E359" i="12"/>
  <c r="G359" i="12"/>
  <c r="H62" i="13" l="1"/>
  <c r="H58" i="13"/>
  <c r="H54" i="13"/>
  <c r="H50" i="13"/>
  <c r="H64" i="13"/>
  <c r="H60" i="13"/>
  <c r="H56" i="13"/>
  <c r="H52" i="13"/>
  <c r="H63" i="13"/>
  <c r="H61" i="13"/>
  <c r="H59" i="13"/>
  <c r="H57" i="13"/>
  <c r="H55" i="13"/>
  <c r="H53" i="13"/>
  <c r="H51" i="13"/>
  <c r="H154" i="13"/>
  <c r="H150" i="13"/>
  <c r="H146" i="13"/>
  <c r="H142" i="13"/>
  <c r="H152" i="13"/>
  <c r="H148" i="13"/>
  <c r="H144" i="13"/>
  <c r="H140" i="13"/>
  <c r="H153" i="13"/>
  <c r="H151" i="13"/>
  <c r="H149" i="13"/>
  <c r="H147" i="13"/>
  <c r="H145" i="13"/>
  <c r="H143" i="13"/>
  <c r="H141" i="13"/>
  <c r="AJ5" i="20"/>
  <c r="H1107" i="9"/>
  <c r="AN19" i="20"/>
  <c r="AL18" i="20"/>
  <c r="AU5" i="20"/>
  <c r="AU20" i="20"/>
  <c r="AU16" i="20"/>
  <c r="AU12" i="20"/>
  <c r="AU8" i="20"/>
  <c r="AU7" i="20"/>
  <c r="AU4" i="20"/>
  <c r="AU22" i="20"/>
  <c r="AU18" i="20"/>
  <c r="AU14" i="20"/>
  <c r="AU10" i="20"/>
  <c r="H25" i="19"/>
  <c r="AU17" i="20"/>
  <c r="AU9" i="20"/>
  <c r="AU3" i="20"/>
  <c r="AU21" i="20"/>
  <c r="AU13" i="20"/>
  <c r="AU19" i="20"/>
  <c r="AU11" i="20"/>
  <c r="AU6" i="20"/>
  <c r="AU2" i="20"/>
  <c r="AU15" i="20"/>
  <c r="O7" i="20"/>
  <c r="H409" i="9"/>
  <c r="B7" i="17"/>
  <c r="L7" i="17"/>
  <c r="A7" i="17"/>
  <c r="S22" i="20"/>
  <c r="S18" i="20"/>
  <c r="S19" i="20" s="1"/>
  <c r="S20" i="20" s="1"/>
  <c r="S21" i="20" s="1"/>
  <c r="F5" i="20"/>
  <c r="H107" i="9"/>
  <c r="AM8" i="20"/>
  <c r="H1210" i="9"/>
  <c r="N8" i="17"/>
  <c r="K9" i="17"/>
  <c r="J9" i="17"/>
  <c r="M8" i="17"/>
  <c r="AC5" i="20"/>
  <c r="AC15" i="20"/>
  <c r="AC11" i="20"/>
  <c r="AC7" i="20"/>
  <c r="AC6" i="20"/>
  <c r="AC17" i="20"/>
  <c r="AC13" i="20"/>
  <c r="AC9" i="20"/>
  <c r="AC12" i="20"/>
  <c r="AC3" i="20"/>
  <c r="AC16" i="20"/>
  <c r="AC8" i="20"/>
  <c r="AC14" i="20"/>
  <c r="AC22" i="20"/>
  <c r="AC4" i="20"/>
  <c r="AC2" i="20"/>
  <c r="AC18" i="20"/>
  <c r="AC10" i="20"/>
  <c r="G25" i="19"/>
  <c r="AP5" i="20"/>
  <c r="H1307" i="9"/>
  <c r="AT10" i="20"/>
  <c r="AR9" i="20"/>
  <c r="P27" i="20"/>
  <c r="P23" i="20"/>
  <c r="P24" i="20" s="1"/>
  <c r="P25" i="20" s="1"/>
  <c r="P26" i="20" s="1"/>
  <c r="AQ10" i="20"/>
  <c r="AO9" i="20"/>
  <c r="G22" i="20"/>
  <c r="G18" i="20"/>
  <c r="E17" i="20"/>
  <c r="H19" i="20"/>
  <c r="D27" i="20"/>
  <c r="D23" i="20"/>
  <c r="B22" i="20"/>
  <c r="AT27" i="20"/>
  <c r="AT23" i="20"/>
  <c r="AR22" i="20"/>
  <c r="AN27" i="20"/>
  <c r="AN23" i="20"/>
  <c r="AL22" i="20"/>
  <c r="D10" i="20"/>
  <c r="C9" i="20"/>
  <c r="H12" i="9" s="1"/>
  <c r="B9" i="20"/>
  <c r="I241" i="13"/>
  <c r="I237" i="13"/>
  <c r="I233" i="13"/>
  <c r="I243" i="13"/>
  <c r="I239" i="13"/>
  <c r="I235" i="13"/>
  <c r="I231" i="13"/>
  <c r="I244" i="13"/>
  <c r="I242" i="13"/>
  <c r="I240" i="13"/>
  <c r="I238" i="13"/>
  <c r="I236" i="13"/>
  <c r="I234" i="13"/>
  <c r="I232" i="13"/>
  <c r="I230" i="13"/>
  <c r="R5" i="20"/>
  <c r="H507" i="9"/>
  <c r="AY7" i="20"/>
  <c r="H1609" i="9"/>
  <c r="AE22" i="20"/>
  <c r="AE18" i="20"/>
  <c r="AE19" i="20" s="1"/>
  <c r="AE20" i="20" s="1"/>
  <c r="AE21" i="20" s="1"/>
  <c r="AC21" i="20" s="1"/>
  <c r="AZ27" i="20"/>
  <c r="AZ23" i="20"/>
  <c r="AZ24" i="20" s="1"/>
  <c r="AZ25" i="20" s="1"/>
  <c r="AZ26" i="20" s="1"/>
  <c r="AW27" i="20"/>
  <c r="AW23" i="20"/>
  <c r="AW24" i="20" s="1"/>
  <c r="AW25" i="20" s="1"/>
  <c r="AW26" i="20" s="1"/>
  <c r="AU26" i="20" s="1"/>
  <c r="U7" i="20"/>
  <c r="H609" i="9"/>
  <c r="AQ22" i="20"/>
  <c r="AQ18" i="20"/>
  <c r="AO17" i="20"/>
  <c r="I61" i="13"/>
  <c r="I57" i="13"/>
  <c r="I53" i="13"/>
  <c r="I63" i="13"/>
  <c r="I59" i="13"/>
  <c r="I55" i="13"/>
  <c r="I51" i="13"/>
  <c r="I64" i="13"/>
  <c r="I62" i="13"/>
  <c r="I60" i="13"/>
  <c r="I58" i="13"/>
  <c r="I56" i="13"/>
  <c r="I54" i="13"/>
  <c r="I52" i="13"/>
  <c r="I50" i="13"/>
  <c r="G10" i="20"/>
  <c r="E9" i="20"/>
  <c r="D19" i="20"/>
  <c r="B18" i="20"/>
  <c r="AT19" i="20"/>
  <c r="AR18" i="20"/>
  <c r="L5" i="20"/>
  <c r="H307" i="9"/>
  <c r="K5" i="20"/>
  <c r="K18" i="20"/>
  <c r="K14" i="20"/>
  <c r="K10" i="20"/>
  <c r="K7" i="20"/>
  <c r="K4" i="20"/>
  <c r="F25" i="19"/>
  <c r="K16" i="20"/>
  <c r="K12" i="20"/>
  <c r="K8" i="20"/>
  <c r="K15" i="20"/>
  <c r="K3" i="20"/>
  <c r="K11" i="20"/>
  <c r="K6" i="20"/>
  <c r="K9" i="20"/>
  <c r="K17" i="20"/>
  <c r="K13" i="20"/>
  <c r="K2" i="20"/>
  <c r="AK18" i="20"/>
  <c r="AK19" i="20" s="1"/>
  <c r="AK20" i="20" s="1"/>
  <c r="AK21" i="20" s="1"/>
  <c r="AK22" i="20"/>
  <c r="I153" i="13"/>
  <c r="I149" i="13"/>
  <c r="I145" i="13"/>
  <c r="I141" i="13"/>
  <c r="I151" i="13"/>
  <c r="I147" i="13"/>
  <c r="I143" i="13"/>
  <c r="I154" i="13"/>
  <c r="I152" i="13"/>
  <c r="I150" i="13"/>
  <c r="I148" i="13"/>
  <c r="I146" i="13"/>
  <c r="I144" i="13"/>
  <c r="I142" i="13"/>
  <c r="I140" i="13"/>
  <c r="D15" i="20"/>
  <c r="B14" i="20"/>
  <c r="G14" i="20"/>
  <c r="E13" i="20"/>
  <c r="V442" i="14"/>
  <c r="E442" i="14" s="1"/>
  <c r="M442" i="14"/>
  <c r="V438" i="14"/>
  <c r="E438" i="14" s="1"/>
  <c r="M438" i="14"/>
  <c r="V434" i="14"/>
  <c r="E434" i="14" s="1"/>
  <c r="M434" i="14"/>
  <c r="V430" i="14"/>
  <c r="E430" i="14" s="1"/>
  <c r="M430" i="14"/>
  <c r="V426" i="14"/>
  <c r="E426" i="14" s="1"/>
  <c r="M426" i="14"/>
  <c r="V422" i="14"/>
  <c r="E422" i="14" s="1"/>
  <c r="M422" i="14"/>
  <c r="V418" i="14"/>
  <c r="E418" i="14" s="1"/>
  <c r="M418" i="14"/>
  <c r="V414" i="14"/>
  <c r="E414" i="14" s="1"/>
  <c r="M414" i="14"/>
  <c r="V410" i="14"/>
  <c r="E410" i="14" s="1"/>
  <c r="M410" i="14"/>
  <c r="V406" i="14"/>
  <c r="E406" i="14" s="1"/>
  <c r="M406" i="14"/>
  <c r="V402" i="14"/>
  <c r="E402" i="14" s="1"/>
  <c r="M402" i="14"/>
  <c r="V398" i="14"/>
  <c r="E398" i="14" s="1"/>
  <c r="M398" i="14"/>
  <c r="V394" i="14"/>
  <c r="E394" i="14" s="1"/>
  <c r="M394" i="14"/>
  <c r="V390" i="14"/>
  <c r="E390" i="14" s="1"/>
  <c r="M390" i="14"/>
  <c r="V440" i="14"/>
  <c r="E440" i="14" s="1"/>
  <c r="M440" i="14"/>
  <c r="V436" i="14"/>
  <c r="E436" i="14" s="1"/>
  <c r="M436" i="14"/>
  <c r="V432" i="14"/>
  <c r="E432" i="14" s="1"/>
  <c r="M432" i="14"/>
  <c r="V428" i="14"/>
  <c r="E428" i="14" s="1"/>
  <c r="M428" i="14"/>
  <c r="V424" i="14"/>
  <c r="E424" i="14" s="1"/>
  <c r="M424" i="14"/>
  <c r="V420" i="14"/>
  <c r="E420" i="14" s="1"/>
  <c r="M420" i="14"/>
  <c r="V416" i="14"/>
  <c r="E416" i="14" s="1"/>
  <c r="M416" i="14"/>
  <c r="V412" i="14"/>
  <c r="E412" i="14" s="1"/>
  <c r="M412" i="14"/>
  <c r="V408" i="14"/>
  <c r="E408" i="14" s="1"/>
  <c r="M408" i="14"/>
  <c r="V404" i="14"/>
  <c r="E404" i="14" s="1"/>
  <c r="M404" i="14"/>
  <c r="V400" i="14"/>
  <c r="E400" i="14" s="1"/>
  <c r="M400" i="14"/>
  <c r="V396" i="14"/>
  <c r="E396" i="14" s="1"/>
  <c r="M396" i="14"/>
  <c r="V392" i="14"/>
  <c r="E392" i="14" s="1"/>
  <c r="M392" i="14"/>
  <c r="V437" i="14"/>
  <c r="E437" i="14" s="1"/>
  <c r="V435" i="14"/>
  <c r="E435" i="14" s="1"/>
  <c r="M435" i="14"/>
  <c r="M433" i="14"/>
  <c r="V421" i="14"/>
  <c r="E421" i="14" s="1"/>
  <c r="V419" i="14"/>
  <c r="E419" i="14" s="1"/>
  <c r="M419" i="14"/>
  <c r="M417" i="14"/>
  <c r="V405" i="14"/>
  <c r="E405" i="14" s="1"/>
  <c r="V403" i="14"/>
  <c r="E403" i="14" s="1"/>
  <c r="M403" i="14"/>
  <c r="M401" i="14"/>
  <c r="V389" i="14"/>
  <c r="E389" i="14" s="1"/>
  <c r="V433" i="14"/>
  <c r="E433" i="14" s="1"/>
  <c r="V431" i="14"/>
  <c r="E431" i="14" s="1"/>
  <c r="M431" i="14"/>
  <c r="M429" i="14"/>
  <c r="V417" i="14"/>
  <c r="E417" i="14" s="1"/>
  <c r="V415" i="14"/>
  <c r="E415" i="14" s="1"/>
  <c r="M415" i="14"/>
  <c r="M413" i="14"/>
  <c r="V401" i="14"/>
  <c r="E401" i="14" s="1"/>
  <c r="V399" i="14"/>
  <c r="E399" i="14" s="1"/>
  <c r="M399" i="14"/>
  <c r="M397" i="14"/>
  <c r="M441" i="14"/>
  <c r="V429" i="14"/>
  <c r="E429" i="14" s="1"/>
  <c r="V427" i="14"/>
  <c r="E427" i="14" s="1"/>
  <c r="M427" i="14"/>
  <c r="M425" i="14"/>
  <c r="V413" i="14"/>
  <c r="E413" i="14" s="1"/>
  <c r="V411" i="14"/>
  <c r="E411" i="14" s="1"/>
  <c r="M411" i="14"/>
  <c r="M409" i="14"/>
  <c r="V397" i="14"/>
  <c r="E397" i="14" s="1"/>
  <c r="V395" i="14"/>
  <c r="E395" i="14" s="1"/>
  <c r="M395" i="14"/>
  <c r="M393" i="14"/>
  <c r="V441" i="14"/>
  <c r="E441" i="14" s="1"/>
  <c r="V439" i="14"/>
  <c r="E439" i="14" s="1"/>
  <c r="M439" i="14"/>
  <c r="M437" i="14"/>
  <c r="V425" i="14"/>
  <c r="E425" i="14" s="1"/>
  <c r="V423" i="14"/>
  <c r="E423" i="14" s="1"/>
  <c r="M423" i="14"/>
  <c r="M421" i="14"/>
  <c r="V409" i="14"/>
  <c r="E409" i="14" s="1"/>
  <c r="V407" i="14"/>
  <c r="E407" i="14" s="1"/>
  <c r="M407" i="14"/>
  <c r="M405" i="14"/>
  <c r="V393" i="14"/>
  <c r="E393" i="14" s="1"/>
  <c r="V391" i="14"/>
  <c r="E391" i="14" s="1"/>
  <c r="M391" i="14"/>
  <c r="M389" i="14"/>
  <c r="V163" i="14"/>
  <c r="E163" i="14" s="1"/>
  <c r="V151" i="14"/>
  <c r="E151" i="14" s="1"/>
  <c r="V139" i="14"/>
  <c r="E139" i="14" s="1"/>
  <c r="V143" i="14"/>
  <c r="E143" i="14" s="1"/>
  <c r="M157" i="14"/>
  <c r="M163" i="14"/>
  <c r="M137" i="14"/>
  <c r="M161" i="14"/>
  <c r="V147" i="14"/>
  <c r="E147" i="14" s="1"/>
  <c r="M165" i="14"/>
  <c r="V155" i="14"/>
  <c r="E155" i="14" s="1"/>
  <c r="V145" i="14"/>
  <c r="E145" i="14" s="1"/>
  <c r="M149" i="14"/>
  <c r="M141" i="14"/>
  <c r="V153" i="14"/>
  <c r="E153" i="14" s="1"/>
  <c r="M159" i="14"/>
  <c r="M139" i="14"/>
  <c r="V149" i="14"/>
  <c r="E149" i="14" s="1"/>
  <c r="M155" i="14"/>
  <c r="V137" i="14"/>
  <c r="E137" i="14" s="1"/>
  <c r="M143" i="14"/>
  <c r="M145" i="14"/>
  <c r="V157" i="14"/>
  <c r="E157" i="14" s="1"/>
  <c r="M147" i="14"/>
  <c r="V159" i="14"/>
  <c r="E159" i="14" s="1"/>
  <c r="V161" i="14"/>
  <c r="E161" i="14" s="1"/>
  <c r="V141" i="14"/>
  <c r="E141" i="14" s="1"/>
  <c r="M151" i="14"/>
  <c r="M153" i="14"/>
  <c r="V165" i="14"/>
  <c r="E165" i="14" s="1"/>
  <c r="V19" i="20"/>
  <c r="T18" i="20"/>
  <c r="Y27" i="20"/>
  <c r="Y23" i="20"/>
  <c r="W22" i="20"/>
  <c r="U8" i="19"/>
  <c r="R9" i="19"/>
  <c r="V8" i="19"/>
  <c r="T8" i="19"/>
  <c r="AD5" i="20"/>
  <c r="H907" i="9"/>
  <c r="AB19" i="20"/>
  <c r="Z18" i="20"/>
  <c r="AG9" i="20"/>
  <c r="H1011" i="9"/>
  <c r="M22" i="20"/>
  <c r="K22" i="20" s="1"/>
  <c r="M18" i="20"/>
  <c r="M19" i="20" s="1"/>
  <c r="M20" i="20" s="1"/>
  <c r="M21" i="20" s="1"/>
  <c r="K21" i="20" s="1"/>
  <c r="AQ14" i="20"/>
  <c r="AO13" i="20"/>
  <c r="I8" i="19"/>
  <c r="F9" i="19"/>
  <c r="J8" i="19"/>
  <c r="H8" i="19"/>
  <c r="BB5" i="20"/>
  <c r="H1707" i="9"/>
  <c r="A8" i="17"/>
  <c r="L8" i="17"/>
  <c r="B8" i="17"/>
  <c r="O8" i="19"/>
  <c r="L9" i="19"/>
  <c r="P8" i="19"/>
  <c r="N8" i="19"/>
  <c r="AA7" i="20"/>
  <c r="H809" i="9"/>
  <c r="AN10" i="20"/>
  <c r="AL9" i="20"/>
  <c r="X5" i="20"/>
  <c r="H707" i="9"/>
  <c r="J27" i="20"/>
  <c r="J23" i="20"/>
  <c r="AS7" i="20"/>
  <c r="H1409" i="9"/>
  <c r="AV5" i="20"/>
  <c r="H1507" i="9"/>
  <c r="BC22" i="20"/>
  <c r="BC18" i="20"/>
  <c r="BC19" i="20" s="1"/>
  <c r="BC20" i="20" s="1"/>
  <c r="BC21" i="20" s="1"/>
  <c r="H18" i="20"/>
  <c r="V27" i="20"/>
  <c r="V23" i="20"/>
  <c r="T22" i="20"/>
  <c r="AB10" i="20"/>
  <c r="Z9" i="20"/>
  <c r="H6" i="17"/>
  <c r="E6" i="17"/>
  <c r="I6" i="17"/>
  <c r="L513" i="14"/>
  <c r="G6" i="17"/>
  <c r="L514" i="14"/>
  <c r="Y19" i="20"/>
  <c r="W18" i="20"/>
  <c r="AH27" i="20"/>
  <c r="AH23" i="20"/>
  <c r="AH24" i="20" s="1"/>
  <c r="AH25" i="20" s="1"/>
  <c r="AH26" i="20" s="1"/>
  <c r="H242" i="13"/>
  <c r="H238" i="13"/>
  <c r="H234" i="13"/>
  <c r="H230" i="13"/>
  <c r="H244" i="13"/>
  <c r="H240" i="13"/>
  <c r="H236" i="13"/>
  <c r="H232" i="13"/>
  <c r="H243" i="13"/>
  <c r="H241" i="13"/>
  <c r="H239" i="13"/>
  <c r="H237" i="13"/>
  <c r="H235" i="13"/>
  <c r="H233" i="13"/>
  <c r="H231" i="13"/>
  <c r="I6" i="20"/>
  <c r="H208" i="9"/>
  <c r="AB27" i="20"/>
  <c r="AB23" i="20"/>
  <c r="Z22" i="20"/>
  <c r="AB24" i="20" l="1"/>
  <c r="Z23" i="20"/>
  <c r="AH32" i="20"/>
  <c r="AH28" i="20"/>
  <c r="AH29" i="20" s="1"/>
  <c r="AH30" i="20" s="1"/>
  <c r="AH31" i="20" s="1"/>
  <c r="G11" i="20"/>
  <c r="E11" i="20" s="1"/>
  <c r="E10" i="20"/>
  <c r="AQ11" i="20"/>
  <c r="AO11" i="20" s="1"/>
  <c r="AO10" i="20"/>
  <c r="G7" i="17"/>
  <c r="I7" i="17"/>
  <c r="H7" i="17"/>
  <c r="E7" i="17"/>
  <c r="AJ6" i="20"/>
  <c r="H1108" i="9"/>
  <c r="AB32" i="20"/>
  <c r="AB28" i="20"/>
  <c r="Z27" i="20"/>
  <c r="V24" i="20"/>
  <c r="T23" i="20"/>
  <c r="BC23" i="20"/>
  <c r="BC24" i="20" s="1"/>
  <c r="BC25" i="20" s="1"/>
  <c r="BC26" i="20" s="1"/>
  <c r="BC27" i="20"/>
  <c r="AS8" i="20"/>
  <c r="H1410" i="9"/>
  <c r="X6" i="20"/>
  <c r="H708" i="9"/>
  <c r="AA8" i="20"/>
  <c r="H810" i="9"/>
  <c r="H166" i="13"/>
  <c r="H162" i="13"/>
  <c r="H158" i="13"/>
  <c r="H168" i="13"/>
  <c r="H164" i="13"/>
  <c r="H160" i="13"/>
  <c r="H156" i="13"/>
  <c r="H169" i="13"/>
  <c r="H167" i="13"/>
  <c r="H165" i="13"/>
  <c r="H163" i="13"/>
  <c r="H161" i="13"/>
  <c r="H159" i="13"/>
  <c r="H157" i="13"/>
  <c r="H155" i="13"/>
  <c r="N27" i="20"/>
  <c r="N25" i="20"/>
  <c r="N23" i="20"/>
  <c r="N21" i="20"/>
  <c r="N19" i="20"/>
  <c r="N17" i="20"/>
  <c r="N15" i="20"/>
  <c r="N13" i="20"/>
  <c r="N11" i="20"/>
  <c r="N9" i="20"/>
  <c r="N7" i="20"/>
  <c r="N30" i="20"/>
  <c r="N26" i="20"/>
  <c r="N24" i="20"/>
  <c r="N22" i="20"/>
  <c r="N20" i="20"/>
  <c r="N18" i="20"/>
  <c r="N16" i="20"/>
  <c r="N14" i="20"/>
  <c r="N12" i="20"/>
  <c r="N10" i="20"/>
  <c r="N8" i="20"/>
  <c r="N6" i="20"/>
  <c r="N5" i="20"/>
  <c r="N3" i="20"/>
  <c r="F26" i="19"/>
  <c r="N4" i="20"/>
  <c r="N2" i="20"/>
  <c r="U9" i="19"/>
  <c r="V9" i="19"/>
  <c r="T9" i="19"/>
  <c r="Y32" i="20"/>
  <c r="Y28" i="20"/>
  <c r="W27" i="20"/>
  <c r="L6" i="20"/>
  <c r="H308" i="9"/>
  <c r="AQ19" i="20"/>
  <c r="AO18" i="20"/>
  <c r="AT24" i="20"/>
  <c r="AR23" i="20"/>
  <c r="D24" i="20"/>
  <c r="B23" i="20"/>
  <c r="G19" i="20"/>
  <c r="E18" i="20"/>
  <c r="AC19" i="20"/>
  <c r="B9" i="17"/>
  <c r="D9" i="17" s="1"/>
  <c r="A9" i="17"/>
  <c r="L9" i="17"/>
  <c r="AM9" i="20"/>
  <c r="H1211" i="9"/>
  <c r="S27" i="20"/>
  <c r="S23" i="20"/>
  <c r="S24" i="20" s="1"/>
  <c r="S25" i="20" s="1"/>
  <c r="S26" i="20" s="1"/>
  <c r="D7" i="17"/>
  <c r="M27" i="20"/>
  <c r="M23" i="20"/>
  <c r="AB20" i="20"/>
  <c r="Z19" i="20"/>
  <c r="U8" i="20"/>
  <c r="H610" i="9"/>
  <c r="AZ32" i="20"/>
  <c r="AZ28" i="20"/>
  <c r="AZ29" i="20" s="1"/>
  <c r="AZ30" i="20" s="1"/>
  <c r="AZ31" i="20" s="1"/>
  <c r="AY8" i="20"/>
  <c r="H1610" i="9"/>
  <c r="D11" i="20"/>
  <c r="C10" i="20"/>
  <c r="H13" i="9" s="1"/>
  <c r="B10" i="20"/>
  <c r="AT11" i="20"/>
  <c r="AR11" i="20" s="1"/>
  <c r="AR10" i="20"/>
  <c r="Y20" i="20"/>
  <c r="W19" i="20"/>
  <c r="V32" i="20"/>
  <c r="V28" i="20"/>
  <c r="T27" i="20"/>
  <c r="J24" i="20"/>
  <c r="H23" i="20"/>
  <c r="AF30" i="20"/>
  <c r="AF28" i="20"/>
  <c r="AF26" i="20"/>
  <c r="AF24" i="20"/>
  <c r="AF22" i="20"/>
  <c r="AF20" i="20"/>
  <c r="AF18" i="20"/>
  <c r="AF16" i="20"/>
  <c r="AF14" i="20"/>
  <c r="AF12" i="20"/>
  <c r="AF10" i="20"/>
  <c r="AF8" i="20"/>
  <c r="AF6" i="20"/>
  <c r="AF31" i="20"/>
  <c r="AF29" i="20"/>
  <c r="AF27" i="20"/>
  <c r="AF25" i="20"/>
  <c r="AF23" i="20"/>
  <c r="AF21" i="20"/>
  <c r="AF19" i="20"/>
  <c r="AF17" i="20"/>
  <c r="AF15" i="20"/>
  <c r="AF13" i="20"/>
  <c r="AF11" i="20"/>
  <c r="AF9" i="20"/>
  <c r="AF7" i="20"/>
  <c r="AF4" i="20"/>
  <c r="AF3" i="20"/>
  <c r="G26" i="19"/>
  <c r="AF5" i="20"/>
  <c r="AF2" i="20"/>
  <c r="D8" i="17"/>
  <c r="I77" i="13"/>
  <c r="I73" i="13"/>
  <c r="I69" i="13"/>
  <c r="I65" i="13"/>
  <c r="I79" i="13"/>
  <c r="I75" i="13"/>
  <c r="I71" i="13"/>
  <c r="I67" i="13"/>
  <c r="I78" i="13"/>
  <c r="I76" i="13"/>
  <c r="I74" i="13"/>
  <c r="I72" i="13"/>
  <c r="I70" i="13"/>
  <c r="I68" i="13"/>
  <c r="I66" i="13"/>
  <c r="AQ15" i="20"/>
  <c r="AO14" i="20"/>
  <c r="AG10" i="20"/>
  <c r="H1012" i="9"/>
  <c r="AD6" i="20"/>
  <c r="H908" i="9"/>
  <c r="H258" i="13"/>
  <c r="H254" i="13"/>
  <c r="H250" i="13"/>
  <c r="H246" i="13"/>
  <c r="H256" i="13"/>
  <c r="H252" i="13"/>
  <c r="H248" i="13"/>
  <c r="H259" i="13"/>
  <c r="H257" i="13"/>
  <c r="H255" i="13"/>
  <c r="H253" i="13"/>
  <c r="H251" i="13"/>
  <c r="H249" i="13"/>
  <c r="H247" i="13"/>
  <c r="H245" i="13"/>
  <c r="D16" i="20"/>
  <c r="B15" i="20"/>
  <c r="AK27" i="20"/>
  <c r="AK23" i="20"/>
  <c r="AK24" i="20" s="1"/>
  <c r="AK25" i="20" s="1"/>
  <c r="AK26" i="20" s="1"/>
  <c r="K19" i="20"/>
  <c r="D20" i="20"/>
  <c r="B19" i="20"/>
  <c r="AQ23" i="20"/>
  <c r="AQ27" i="20"/>
  <c r="AO22" i="20"/>
  <c r="AW32" i="20"/>
  <c r="AW28" i="20"/>
  <c r="AE27" i="20"/>
  <c r="AE23" i="20"/>
  <c r="R6" i="20"/>
  <c r="H508" i="9"/>
  <c r="AN24" i="20"/>
  <c r="AL23" i="20"/>
  <c r="AT32" i="20"/>
  <c r="AT28" i="20"/>
  <c r="AR27" i="20"/>
  <c r="D32" i="20"/>
  <c r="D28" i="20"/>
  <c r="B27" i="20"/>
  <c r="G23" i="20"/>
  <c r="G27" i="20"/>
  <c r="E22" i="20"/>
  <c r="P32" i="20"/>
  <c r="N32" i="20" s="1"/>
  <c r="P28" i="20"/>
  <c r="P29" i="20" s="1"/>
  <c r="P30" i="20" s="1"/>
  <c r="P31" i="20" s="1"/>
  <c r="N31" i="20" s="1"/>
  <c r="AP6" i="20"/>
  <c r="H1308" i="9"/>
  <c r="AC20" i="20"/>
  <c r="M9" i="17"/>
  <c r="J10" i="17"/>
  <c r="N9" i="17"/>
  <c r="K10" i="17"/>
  <c r="AU27" i="20"/>
  <c r="AN20" i="20"/>
  <c r="AL19" i="20"/>
  <c r="O9" i="19"/>
  <c r="P9" i="19"/>
  <c r="N9" i="19"/>
  <c r="E8" i="17"/>
  <c r="H8" i="17"/>
  <c r="G8" i="17"/>
  <c r="I8" i="17"/>
  <c r="H78" i="13"/>
  <c r="H74" i="13"/>
  <c r="H70" i="13"/>
  <c r="H66" i="13"/>
  <c r="H76" i="13"/>
  <c r="H72" i="13"/>
  <c r="H68" i="13"/>
  <c r="H79" i="13"/>
  <c r="H77" i="13"/>
  <c r="H75" i="13"/>
  <c r="H73" i="13"/>
  <c r="H71" i="13"/>
  <c r="H69" i="13"/>
  <c r="H67" i="13"/>
  <c r="H65" i="13"/>
  <c r="I257" i="13"/>
  <c r="I253" i="13"/>
  <c r="I249" i="13"/>
  <c r="I245" i="13"/>
  <c r="I259" i="13"/>
  <c r="I255" i="13"/>
  <c r="I251" i="13"/>
  <c r="I247" i="13"/>
  <c r="I258" i="13"/>
  <c r="I256" i="13"/>
  <c r="I254" i="13"/>
  <c r="I252" i="13"/>
  <c r="I250" i="13"/>
  <c r="I248" i="13"/>
  <c r="I246" i="13"/>
  <c r="Y24" i="20"/>
  <c r="W23" i="20"/>
  <c r="I7" i="20"/>
  <c r="H209" i="9"/>
  <c r="L515" i="14"/>
  <c r="AB11" i="20"/>
  <c r="Z11" i="20" s="1"/>
  <c r="Z10" i="20"/>
  <c r="AV6" i="20"/>
  <c r="H1508" i="9"/>
  <c r="J32" i="20"/>
  <c r="J28" i="20"/>
  <c r="H27" i="20"/>
  <c r="AN11" i="20"/>
  <c r="AL11" i="20" s="1"/>
  <c r="AL10" i="20"/>
  <c r="I169" i="13"/>
  <c r="I165" i="13"/>
  <c r="I161" i="13"/>
  <c r="I157" i="13"/>
  <c r="I167" i="13"/>
  <c r="I163" i="13"/>
  <c r="I159" i="13"/>
  <c r="I155" i="13"/>
  <c r="I168" i="13"/>
  <c r="I166" i="13"/>
  <c r="I164" i="13"/>
  <c r="I162" i="13"/>
  <c r="I160" i="13"/>
  <c r="I158" i="13"/>
  <c r="I156" i="13"/>
  <c r="BB6" i="20"/>
  <c r="H1708" i="9"/>
  <c r="I9" i="19"/>
  <c r="J9" i="19"/>
  <c r="H9" i="19"/>
  <c r="AX31" i="20"/>
  <c r="AX29" i="20"/>
  <c r="AX27" i="20"/>
  <c r="AX25" i="20"/>
  <c r="AX23" i="20"/>
  <c r="AX21" i="20"/>
  <c r="AX19" i="20"/>
  <c r="AX17" i="20"/>
  <c r="AX15" i="20"/>
  <c r="AX13" i="20"/>
  <c r="AX11" i="20"/>
  <c r="AX9" i="20"/>
  <c r="AX7" i="20"/>
  <c r="AX4" i="20"/>
  <c r="AX32" i="20"/>
  <c r="AX30" i="20"/>
  <c r="AX28" i="20"/>
  <c r="AX26" i="20"/>
  <c r="AX24" i="20"/>
  <c r="AX22" i="20"/>
  <c r="AX20" i="20"/>
  <c r="AX18" i="20"/>
  <c r="AX16" i="20"/>
  <c r="AX14" i="20"/>
  <c r="AX12" i="20"/>
  <c r="AX10" i="20"/>
  <c r="AX8" i="20"/>
  <c r="AX6" i="20"/>
  <c r="AX5" i="20"/>
  <c r="AX3" i="20"/>
  <c r="H26" i="19"/>
  <c r="AX2" i="20"/>
  <c r="V20" i="20"/>
  <c r="T19" i="20"/>
  <c r="G15" i="20"/>
  <c r="E14" i="20"/>
  <c r="K20" i="20"/>
  <c r="V386" i="14"/>
  <c r="E386" i="14" s="1"/>
  <c r="M386" i="14"/>
  <c r="V382" i="14"/>
  <c r="E382" i="14" s="1"/>
  <c r="M382" i="14"/>
  <c r="V378" i="14"/>
  <c r="E378" i="14" s="1"/>
  <c r="M378" i="14"/>
  <c r="V374" i="14"/>
  <c r="E374" i="14" s="1"/>
  <c r="M374" i="14"/>
  <c r="V370" i="14"/>
  <c r="E370" i="14" s="1"/>
  <c r="M370" i="14"/>
  <c r="V366" i="14"/>
  <c r="E366" i="14" s="1"/>
  <c r="M366" i="14"/>
  <c r="V362" i="14"/>
  <c r="E362" i="14" s="1"/>
  <c r="M362" i="14"/>
  <c r="V358" i="14"/>
  <c r="E358" i="14" s="1"/>
  <c r="M358" i="14"/>
  <c r="V354" i="14"/>
  <c r="E354" i="14" s="1"/>
  <c r="M354" i="14"/>
  <c r="V350" i="14"/>
  <c r="E350" i="14" s="1"/>
  <c r="M350" i="14"/>
  <c r="V346" i="14"/>
  <c r="E346" i="14" s="1"/>
  <c r="M346" i="14"/>
  <c r="V342" i="14"/>
  <c r="E342" i="14" s="1"/>
  <c r="M342" i="14"/>
  <c r="V338" i="14"/>
  <c r="E338" i="14" s="1"/>
  <c r="M338" i="14"/>
  <c r="V334" i="14"/>
  <c r="E334" i="14" s="1"/>
  <c r="M334" i="14"/>
  <c r="V330" i="14"/>
  <c r="E330" i="14" s="1"/>
  <c r="M330" i="14"/>
  <c r="V326" i="14"/>
  <c r="E326" i="14" s="1"/>
  <c r="M326" i="14"/>
  <c r="V322" i="14"/>
  <c r="E322" i="14" s="1"/>
  <c r="M322" i="14"/>
  <c r="V318" i="14"/>
  <c r="E318" i="14" s="1"/>
  <c r="M318" i="14"/>
  <c r="V388" i="14"/>
  <c r="E388" i="14" s="1"/>
  <c r="M388" i="14"/>
  <c r="V384" i="14"/>
  <c r="E384" i="14" s="1"/>
  <c r="M384" i="14"/>
  <c r="V380" i="14"/>
  <c r="E380" i="14" s="1"/>
  <c r="M380" i="14"/>
  <c r="V376" i="14"/>
  <c r="E376" i="14" s="1"/>
  <c r="M376" i="14"/>
  <c r="V372" i="14"/>
  <c r="E372" i="14" s="1"/>
  <c r="M372" i="14"/>
  <c r="V368" i="14"/>
  <c r="E368" i="14" s="1"/>
  <c r="M368" i="14"/>
  <c r="V364" i="14"/>
  <c r="E364" i="14" s="1"/>
  <c r="M364" i="14"/>
  <c r="V360" i="14"/>
  <c r="E360" i="14" s="1"/>
  <c r="M360" i="14"/>
  <c r="V356" i="14"/>
  <c r="E356" i="14" s="1"/>
  <c r="M356" i="14"/>
  <c r="V352" i="14"/>
  <c r="E352" i="14" s="1"/>
  <c r="M352" i="14"/>
  <c r="V348" i="14"/>
  <c r="E348" i="14" s="1"/>
  <c r="M348" i="14"/>
  <c r="V344" i="14"/>
  <c r="E344" i="14" s="1"/>
  <c r="M344" i="14"/>
  <c r="V340" i="14"/>
  <c r="E340" i="14" s="1"/>
  <c r="M340" i="14"/>
  <c r="V336" i="14"/>
  <c r="E336" i="14" s="1"/>
  <c r="M336" i="14"/>
  <c r="V332" i="14"/>
  <c r="E332" i="14" s="1"/>
  <c r="M332" i="14"/>
  <c r="V328" i="14"/>
  <c r="E328" i="14" s="1"/>
  <c r="M328" i="14"/>
  <c r="V324" i="14"/>
  <c r="E324" i="14" s="1"/>
  <c r="M324" i="14"/>
  <c r="V320" i="14"/>
  <c r="E320" i="14" s="1"/>
  <c r="M320" i="14"/>
  <c r="V387" i="14"/>
  <c r="E387" i="14" s="1"/>
  <c r="M387" i="14"/>
  <c r="V379" i="14"/>
  <c r="E379" i="14" s="1"/>
  <c r="M379" i="14"/>
  <c r="V371" i="14"/>
  <c r="E371" i="14" s="1"/>
  <c r="M371" i="14"/>
  <c r="M369" i="14"/>
  <c r="V357" i="14"/>
  <c r="E357" i="14" s="1"/>
  <c r="V355" i="14"/>
  <c r="E355" i="14" s="1"/>
  <c r="M355" i="14"/>
  <c r="M353" i="14"/>
  <c r="V341" i="14"/>
  <c r="E341" i="14" s="1"/>
  <c r="V339" i="14"/>
  <c r="E339" i="14" s="1"/>
  <c r="M339" i="14"/>
  <c r="M337" i="14"/>
  <c r="V325" i="14"/>
  <c r="E325" i="14" s="1"/>
  <c r="V323" i="14"/>
  <c r="E323" i="14" s="1"/>
  <c r="M323" i="14"/>
  <c r="M321" i="14"/>
  <c r="V385" i="14"/>
  <c r="E385" i="14" s="1"/>
  <c r="M385" i="14"/>
  <c r="V377" i="14"/>
  <c r="E377" i="14" s="1"/>
  <c r="M377" i="14"/>
  <c r="V369" i="14"/>
  <c r="E369" i="14" s="1"/>
  <c r="V367" i="14"/>
  <c r="E367" i="14" s="1"/>
  <c r="M367" i="14"/>
  <c r="M365" i="14"/>
  <c r="V353" i="14"/>
  <c r="E353" i="14" s="1"/>
  <c r="V351" i="14"/>
  <c r="E351" i="14" s="1"/>
  <c r="M351" i="14"/>
  <c r="M349" i="14"/>
  <c r="V337" i="14"/>
  <c r="E337" i="14" s="1"/>
  <c r="V335" i="14"/>
  <c r="E335" i="14" s="1"/>
  <c r="M335" i="14"/>
  <c r="M333" i="14"/>
  <c r="V321" i="14"/>
  <c r="E321" i="14" s="1"/>
  <c r="V319" i="14"/>
  <c r="E319" i="14" s="1"/>
  <c r="M319" i="14"/>
  <c r="M317" i="14"/>
  <c r="V383" i="14"/>
  <c r="E383" i="14" s="1"/>
  <c r="M383" i="14"/>
  <c r="V375" i="14"/>
  <c r="E375" i="14" s="1"/>
  <c r="M375" i="14"/>
  <c r="V365" i="14"/>
  <c r="E365" i="14" s="1"/>
  <c r="V363" i="14"/>
  <c r="E363" i="14" s="1"/>
  <c r="M363" i="14"/>
  <c r="M361" i="14"/>
  <c r="V349" i="14"/>
  <c r="E349" i="14" s="1"/>
  <c r="V347" i="14"/>
  <c r="E347" i="14" s="1"/>
  <c r="M347" i="14"/>
  <c r="M345" i="14"/>
  <c r="V333" i="14"/>
  <c r="E333" i="14" s="1"/>
  <c r="V331" i="14"/>
  <c r="E331" i="14" s="1"/>
  <c r="M331" i="14"/>
  <c r="M329" i="14"/>
  <c r="V317" i="14"/>
  <c r="E317" i="14" s="1"/>
  <c r="V381" i="14"/>
  <c r="E381" i="14" s="1"/>
  <c r="M381" i="14"/>
  <c r="V373" i="14"/>
  <c r="E373" i="14" s="1"/>
  <c r="M373" i="14"/>
  <c r="V361" i="14"/>
  <c r="E361" i="14" s="1"/>
  <c r="V359" i="14"/>
  <c r="E359" i="14" s="1"/>
  <c r="M359" i="14"/>
  <c r="M357" i="14"/>
  <c r="V345" i="14"/>
  <c r="E345" i="14" s="1"/>
  <c r="V343" i="14"/>
  <c r="E343" i="14" s="1"/>
  <c r="M343" i="14"/>
  <c r="M341" i="14"/>
  <c r="V329" i="14"/>
  <c r="E329" i="14" s="1"/>
  <c r="V327" i="14"/>
  <c r="E327" i="14" s="1"/>
  <c r="M327" i="14"/>
  <c r="M325" i="14"/>
  <c r="V187" i="14"/>
  <c r="E187" i="14" s="1"/>
  <c r="V175" i="14"/>
  <c r="E175" i="14" s="1"/>
  <c r="V191" i="14"/>
  <c r="E191" i="14" s="1"/>
  <c r="V167" i="14"/>
  <c r="E167" i="14" s="1"/>
  <c r="V169" i="14"/>
  <c r="E169" i="14" s="1"/>
  <c r="V181" i="14"/>
  <c r="E181" i="14" s="1"/>
  <c r="M193" i="14"/>
  <c r="M185" i="14"/>
  <c r="V177" i="14"/>
  <c r="E177" i="14" s="1"/>
  <c r="M183" i="14"/>
  <c r="V195" i="14"/>
  <c r="E195" i="14" s="1"/>
  <c r="V179" i="14"/>
  <c r="E179" i="14" s="1"/>
  <c r="M187" i="14"/>
  <c r="M173" i="14"/>
  <c r="M191" i="14"/>
  <c r="V171" i="14"/>
  <c r="E171" i="14" s="1"/>
  <c r="M189" i="14"/>
  <c r="M169" i="14"/>
  <c r="M181" i="14"/>
  <c r="M175" i="14"/>
  <c r="V173" i="14"/>
  <c r="E173" i="14" s="1"/>
  <c r="M179" i="14"/>
  <c r="V185" i="14"/>
  <c r="E185" i="14" s="1"/>
  <c r="M177" i="14"/>
  <c r="V183" i="14"/>
  <c r="E183" i="14" s="1"/>
  <c r="V189" i="14"/>
  <c r="E189" i="14" s="1"/>
  <c r="M195" i="14"/>
  <c r="V193" i="14"/>
  <c r="E193" i="14" s="1"/>
  <c r="M167" i="14"/>
  <c r="M171" i="14"/>
  <c r="M176" i="14"/>
  <c r="M196" i="14"/>
  <c r="V180" i="14"/>
  <c r="E180" i="14" s="1"/>
  <c r="M182" i="14"/>
  <c r="V190" i="14"/>
  <c r="E190" i="14" s="1"/>
  <c r="M170" i="14"/>
  <c r="M188" i="14"/>
  <c r="M172" i="14"/>
  <c r="M174" i="14"/>
  <c r="M180" i="14"/>
  <c r="M190" i="14"/>
  <c r="V184" i="14"/>
  <c r="E184" i="14" s="1"/>
  <c r="V192" i="14"/>
  <c r="E192" i="14" s="1"/>
  <c r="V194" i="14"/>
  <c r="E194" i="14" s="1"/>
  <c r="V178" i="14"/>
  <c r="E178" i="14" s="1"/>
  <c r="V176" i="14"/>
  <c r="E176" i="14" s="1"/>
  <c r="V196" i="14"/>
  <c r="E196" i="14" s="1"/>
  <c r="M168" i="14"/>
  <c r="V182" i="14"/>
  <c r="E182" i="14" s="1"/>
  <c r="M186" i="14"/>
  <c r="V170" i="14"/>
  <c r="E170" i="14" s="1"/>
  <c r="V174" i="14"/>
  <c r="E174" i="14" s="1"/>
  <c r="V168" i="14"/>
  <c r="E168" i="14" s="1"/>
  <c r="V186" i="14"/>
  <c r="E186" i="14" s="1"/>
  <c r="M184" i="14"/>
  <c r="M192" i="14"/>
  <c r="M194" i="14"/>
  <c r="M178" i="14"/>
  <c r="V188" i="14"/>
  <c r="E188" i="14" s="1"/>
  <c r="V172" i="14"/>
  <c r="E172" i="14" s="1"/>
  <c r="AT20" i="20"/>
  <c r="AR19" i="20"/>
  <c r="AN32" i="20"/>
  <c r="AN28" i="20"/>
  <c r="AL27" i="20"/>
  <c r="F6" i="20"/>
  <c r="H108" i="9"/>
  <c r="O8" i="20"/>
  <c r="H410" i="9"/>
  <c r="AU23" i="20"/>
  <c r="AU25" i="20"/>
  <c r="AU24" i="20"/>
  <c r="J29" i="20" l="1"/>
  <c r="H28" i="20"/>
  <c r="Y25" i="20"/>
  <c r="W24" i="20"/>
  <c r="L10" i="17"/>
  <c r="C10" i="17"/>
  <c r="A10" i="17"/>
  <c r="B10" i="17"/>
  <c r="AP7" i="20"/>
  <c r="H1309" i="9"/>
  <c r="D29" i="20"/>
  <c r="B28" i="20"/>
  <c r="R7" i="20"/>
  <c r="H509" i="9"/>
  <c r="J25" i="20"/>
  <c r="H24" i="20"/>
  <c r="AT25" i="20"/>
  <c r="AR24" i="20"/>
  <c r="Y37" i="20"/>
  <c r="Y33" i="20"/>
  <c r="W32" i="20"/>
  <c r="AB37" i="20"/>
  <c r="AB33" i="20"/>
  <c r="Z32" i="20"/>
  <c r="AN29" i="20"/>
  <c r="AL28" i="20"/>
  <c r="Q5" i="20"/>
  <c r="Q29" i="20"/>
  <c r="Q25" i="20"/>
  <c r="Q21" i="20"/>
  <c r="Q17" i="20"/>
  <c r="Q13" i="20"/>
  <c r="Q9" i="20"/>
  <c r="Q7" i="20"/>
  <c r="Q27" i="20"/>
  <c r="Q23" i="20"/>
  <c r="Q19" i="20"/>
  <c r="Q15" i="20"/>
  <c r="Q11" i="20"/>
  <c r="Q6" i="20"/>
  <c r="F27" i="19"/>
  <c r="C251" i="17" s="1"/>
  <c r="Q22" i="20"/>
  <c r="Q14" i="20"/>
  <c r="Q4" i="20"/>
  <c r="Q3" i="20"/>
  <c r="Q26" i="20"/>
  <c r="Q18" i="20"/>
  <c r="Q10" i="20"/>
  <c r="Q16" i="20"/>
  <c r="Q30" i="20"/>
  <c r="Q24" i="20"/>
  <c r="Q8" i="20"/>
  <c r="Q20" i="20"/>
  <c r="Q2" i="20"/>
  <c r="Q12" i="20"/>
  <c r="Q28" i="20"/>
  <c r="BB7" i="20"/>
  <c r="H1709" i="9"/>
  <c r="J37" i="20"/>
  <c r="J33" i="20"/>
  <c r="H32" i="20"/>
  <c r="H182" i="13"/>
  <c r="H178" i="13"/>
  <c r="H174" i="13"/>
  <c r="H170" i="13"/>
  <c r="H184" i="13"/>
  <c r="H180" i="13"/>
  <c r="H176" i="13"/>
  <c r="H172" i="13"/>
  <c r="H183" i="13"/>
  <c r="H181" i="13"/>
  <c r="H179" i="13"/>
  <c r="H177" i="13"/>
  <c r="H175" i="13"/>
  <c r="H173" i="13"/>
  <c r="H171" i="13"/>
  <c r="G24" i="20"/>
  <c r="E23" i="20"/>
  <c r="D37" i="20"/>
  <c r="D33" i="20"/>
  <c r="B32" i="20"/>
  <c r="AE24" i="20"/>
  <c r="AC23" i="20"/>
  <c r="AK28" i="20"/>
  <c r="AK29" i="20" s="1"/>
  <c r="AK30" i="20" s="1"/>
  <c r="AK31" i="20" s="1"/>
  <c r="AK32" i="20"/>
  <c r="AD7" i="20"/>
  <c r="H909" i="9"/>
  <c r="AQ16" i="20"/>
  <c r="AO16" i="20" s="1"/>
  <c r="AO15" i="20"/>
  <c r="AY9" i="20"/>
  <c r="H1611" i="9"/>
  <c r="U9" i="20"/>
  <c r="H611" i="9"/>
  <c r="M28" i="20"/>
  <c r="M32" i="20"/>
  <c r="K27" i="20"/>
  <c r="S32" i="20"/>
  <c r="S28" i="20"/>
  <c r="S29" i="20" s="1"/>
  <c r="S30" i="20" s="1"/>
  <c r="S31" i="20" s="1"/>
  <c r="Q31" i="20" s="1"/>
  <c r="BA5" i="20"/>
  <c r="BA31" i="20"/>
  <c r="BA27" i="20"/>
  <c r="BA23" i="20"/>
  <c r="BA19" i="20"/>
  <c r="BA15" i="20"/>
  <c r="BA11" i="20"/>
  <c r="BA7" i="20"/>
  <c r="BA6" i="20"/>
  <c r="H27" i="19"/>
  <c r="BA25" i="20"/>
  <c r="BA21" i="20"/>
  <c r="BA17" i="20"/>
  <c r="BA13" i="20"/>
  <c r="BA9" i="20"/>
  <c r="BA30" i="20"/>
  <c r="BA24" i="20"/>
  <c r="BA16" i="20"/>
  <c r="BA8" i="20"/>
  <c r="BA3" i="20"/>
  <c r="BA20" i="20"/>
  <c r="BA12" i="20"/>
  <c r="BA26" i="20"/>
  <c r="BA10" i="20"/>
  <c r="BA18" i="20"/>
  <c r="BA4" i="20"/>
  <c r="BA2" i="20"/>
  <c r="BA14" i="20"/>
  <c r="BA22" i="20"/>
  <c r="AA9" i="20"/>
  <c r="H811" i="9"/>
  <c r="AS9" i="20"/>
  <c r="H1411" i="9"/>
  <c r="V25" i="20"/>
  <c r="T24" i="20"/>
  <c r="AJ7" i="20"/>
  <c r="H1109" i="9"/>
  <c r="AT21" i="20"/>
  <c r="AR21" i="20" s="1"/>
  <c r="AR20" i="20"/>
  <c r="G16" i="20"/>
  <c r="E16" i="20" s="1"/>
  <c r="E15" i="20"/>
  <c r="AN21" i="20"/>
  <c r="AL21" i="20" s="1"/>
  <c r="AL20" i="20"/>
  <c r="G32" i="20"/>
  <c r="G28" i="20"/>
  <c r="E27" i="20"/>
  <c r="AT37" i="20"/>
  <c r="AT33" i="20"/>
  <c r="AR32" i="20"/>
  <c r="AW37" i="20"/>
  <c r="AW33" i="20"/>
  <c r="AU32" i="20"/>
  <c r="B16" i="20"/>
  <c r="M24" i="20"/>
  <c r="K23" i="20"/>
  <c r="AM10" i="20"/>
  <c r="H1212" i="9"/>
  <c r="L7" i="20"/>
  <c r="H309" i="9"/>
  <c r="AH37" i="20"/>
  <c r="AH33" i="20"/>
  <c r="AN37" i="20"/>
  <c r="AN33" i="20"/>
  <c r="AL32" i="20"/>
  <c r="V21" i="20"/>
  <c r="T21" i="20" s="1"/>
  <c r="T20" i="20"/>
  <c r="I93" i="13"/>
  <c r="I89" i="13"/>
  <c r="I85" i="13"/>
  <c r="I81" i="13"/>
  <c r="I91" i="13"/>
  <c r="I87" i="13"/>
  <c r="I83" i="13"/>
  <c r="I94" i="13"/>
  <c r="I92" i="13"/>
  <c r="I90" i="13"/>
  <c r="I88" i="13"/>
  <c r="I86" i="13"/>
  <c r="I84" i="13"/>
  <c r="I82" i="13"/>
  <c r="I80" i="13"/>
  <c r="H210" i="9"/>
  <c r="I8" i="20"/>
  <c r="K11" i="17"/>
  <c r="J11" i="17" s="1"/>
  <c r="N10" i="17"/>
  <c r="M10" i="17"/>
  <c r="P37" i="20"/>
  <c r="P33" i="20"/>
  <c r="AN25" i="20"/>
  <c r="AL24" i="20"/>
  <c r="AE32" i="20"/>
  <c r="AE28" i="20"/>
  <c r="AC27" i="20"/>
  <c r="AQ32" i="20"/>
  <c r="AQ28" i="20"/>
  <c r="AO27" i="20"/>
  <c r="D21" i="20"/>
  <c r="B20" i="20"/>
  <c r="V29" i="20"/>
  <c r="T28" i="20"/>
  <c r="I9" i="17"/>
  <c r="G9" i="17"/>
  <c r="E9" i="17"/>
  <c r="H9" i="17"/>
  <c r="L516" i="14"/>
  <c r="D25" i="20"/>
  <c r="B24" i="20"/>
  <c r="AQ20" i="20"/>
  <c r="AO19" i="20"/>
  <c r="I273" i="13"/>
  <c r="I269" i="13"/>
  <c r="I265" i="13"/>
  <c r="I261" i="13"/>
  <c r="I271" i="13"/>
  <c r="I267" i="13"/>
  <c r="I263" i="13"/>
  <c r="I274" i="13"/>
  <c r="I272" i="13"/>
  <c r="I270" i="13"/>
  <c r="I268" i="13"/>
  <c r="I266" i="13"/>
  <c r="I264" i="13"/>
  <c r="I262" i="13"/>
  <c r="I260" i="13"/>
  <c r="N29" i="20"/>
  <c r="BC32" i="20"/>
  <c r="BC28" i="20"/>
  <c r="BC29" i="20" s="1"/>
  <c r="BC30" i="20" s="1"/>
  <c r="BC31" i="20" s="1"/>
  <c r="AB25" i="20"/>
  <c r="Z24" i="20"/>
  <c r="I181" i="13"/>
  <c r="I177" i="13"/>
  <c r="I173" i="13"/>
  <c r="I183" i="13"/>
  <c r="I179" i="13"/>
  <c r="I175" i="13"/>
  <c r="I171" i="13"/>
  <c r="I184" i="13"/>
  <c r="I182" i="13"/>
  <c r="I180" i="13"/>
  <c r="I178" i="13"/>
  <c r="I176" i="13"/>
  <c r="I174" i="13"/>
  <c r="I172" i="13"/>
  <c r="I170" i="13"/>
  <c r="Y21" i="20"/>
  <c r="W21" i="20" s="1"/>
  <c r="W20" i="20"/>
  <c r="O9" i="20"/>
  <c r="H411" i="9"/>
  <c r="F7" i="20"/>
  <c r="H109" i="9"/>
  <c r="H94" i="13"/>
  <c r="H90" i="13"/>
  <c r="H86" i="13"/>
  <c r="H82" i="13"/>
  <c r="H92" i="13"/>
  <c r="H88" i="13"/>
  <c r="H84" i="13"/>
  <c r="H80" i="13"/>
  <c r="H93" i="13"/>
  <c r="H91" i="13"/>
  <c r="H89" i="13"/>
  <c r="H87" i="13"/>
  <c r="H85" i="13"/>
  <c r="H83" i="13"/>
  <c r="H81" i="13"/>
  <c r="AV7" i="20"/>
  <c r="H1509" i="9"/>
  <c r="AI5" i="20"/>
  <c r="AI30" i="20"/>
  <c r="AI26" i="20"/>
  <c r="AI22" i="20"/>
  <c r="AI18" i="20"/>
  <c r="AI14" i="20"/>
  <c r="AI10" i="20"/>
  <c r="AI7" i="20"/>
  <c r="AI28" i="20"/>
  <c r="AI24" i="20"/>
  <c r="AI20" i="20"/>
  <c r="AI16" i="20"/>
  <c r="AI12" i="20"/>
  <c r="AI8" i="20"/>
  <c r="AI4" i="20"/>
  <c r="AI31" i="20"/>
  <c r="AI27" i="20"/>
  <c r="AI19" i="20"/>
  <c r="AI11" i="20"/>
  <c r="AI6" i="20"/>
  <c r="AI3" i="20"/>
  <c r="G27" i="19"/>
  <c r="AI23" i="20"/>
  <c r="AI15" i="20"/>
  <c r="AI21" i="20"/>
  <c r="AI13" i="20"/>
  <c r="AI9" i="20"/>
  <c r="AI2" i="20"/>
  <c r="AI25" i="20"/>
  <c r="AI17" i="20"/>
  <c r="AT29" i="20"/>
  <c r="AR28" i="20"/>
  <c r="AW29" i="20"/>
  <c r="AU28" i="20"/>
  <c r="AQ24" i="20"/>
  <c r="AO23" i="20"/>
  <c r="AG11" i="20"/>
  <c r="H1013" i="9"/>
  <c r="AF32" i="20"/>
  <c r="V37" i="20"/>
  <c r="V33" i="20"/>
  <c r="T32" i="20"/>
  <c r="C11" i="20"/>
  <c r="B11" i="20"/>
  <c r="AZ37" i="20"/>
  <c r="AZ33" i="20"/>
  <c r="AB21" i="20"/>
  <c r="Z21" i="20" s="1"/>
  <c r="Z20" i="20"/>
  <c r="G20" i="20"/>
  <c r="E19" i="20"/>
  <c r="Y29" i="20"/>
  <c r="W28" i="20"/>
  <c r="H274" i="13"/>
  <c r="H270" i="13"/>
  <c r="H266" i="13"/>
  <c r="H262" i="13"/>
  <c r="H272" i="13"/>
  <c r="H268" i="13"/>
  <c r="H264" i="13"/>
  <c r="H260" i="13"/>
  <c r="H273" i="13"/>
  <c r="H271" i="13"/>
  <c r="H269" i="13"/>
  <c r="H267" i="13"/>
  <c r="H265" i="13"/>
  <c r="H263" i="13"/>
  <c r="H261" i="13"/>
  <c r="V314" i="14"/>
  <c r="E314" i="14" s="1"/>
  <c r="M314" i="14"/>
  <c r="V310" i="14"/>
  <c r="E310" i="14" s="1"/>
  <c r="M310" i="14"/>
  <c r="V306" i="14"/>
  <c r="E306" i="14" s="1"/>
  <c r="M306" i="14"/>
  <c r="V302" i="14"/>
  <c r="E302" i="14" s="1"/>
  <c r="M302" i="14"/>
  <c r="V298" i="14"/>
  <c r="E298" i="14" s="1"/>
  <c r="M298" i="14"/>
  <c r="V294" i="14"/>
  <c r="E294" i="14" s="1"/>
  <c r="M294" i="14"/>
  <c r="V290" i="14"/>
  <c r="E290" i="14" s="1"/>
  <c r="M290" i="14"/>
  <c r="V286" i="14"/>
  <c r="E286" i="14" s="1"/>
  <c r="M286" i="14"/>
  <c r="V282" i="14"/>
  <c r="E282" i="14" s="1"/>
  <c r="M282" i="14"/>
  <c r="V278" i="14"/>
  <c r="E278" i="14" s="1"/>
  <c r="M278" i="14"/>
  <c r="V274" i="14"/>
  <c r="E274" i="14" s="1"/>
  <c r="M274" i="14"/>
  <c r="V270" i="14"/>
  <c r="E270" i="14" s="1"/>
  <c r="M270" i="14"/>
  <c r="V266" i="14"/>
  <c r="E266" i="14" s="1"/>
  <c r="M266" i="14"/>
  <c r="V262" i="14"/>
  <c r="E262" i="14" s="1"/>
  <c r="M262" i="14"/>
  <c r="V258" i="14"/>
  <c r="E258" i="14" s="1"/>
  <c r="M258" i="14"/>
  <c r="V254" i="14"/>
  <c r="E254" i="14" s="1"/>
  <c r="M254" i="14"/>
  <c r="V250" i="14"/>
  <c r="E250" i="14" s="1"/>
  <c r="M250" i="14"/>
  <c r="V246" i="14"/>
  <c r="E246" i="14" s="1"/>
  <c r="M246" i="14"/>
  <c r="V316" i="14"/>
  <c r="E316" i="14" s="1"/>
  <c r="M316" i="14"/>
  <c r="V312" i="14"/>
  <c r="E312" i="14" s="1"/>
  <c r="M312" i="14"/>
  <c r="V308" i="14"/>
  <c r="E308" i="14" s="1"/>
  <c r="M308" i="14"/>
  <c r="V304" i="14"/>
  <c r="E304" i="14" s="1"/>
  <c r="M304" i="14"/>
  <c r="V300" i="14"/>
  <c r="E300" i="14" s="1"/>
  <c r="M300" i="14"/>
  <c r="V296" i="14"/>
  <c r="E296" i="14" s="1"/>
  <c r="M296" i="14"/>
  <c r="V292" i="14"/>
  <c r="E292" i="14" s="1"/>
  <c r="M292" i="14"/>
  <c r="V288" i="14"/>
  <c r="E288" i="14" s="1"/>
  <c r="M288" i="14"/>
  <c r="V284" i="14"/>
  <c r="E284" i="14" s="1"/>
  <c r="M284" i="14"/>
  <c r="V280" i="14"/>
  <c r="E280" i="14" s="1"/>
  <c r="M280" i="14"/>
  <c r="V276" i="14"/>
  <c r="E276" i="14" s="1"/>
  <c r="M276" i="14"/>
  <c r="V272" i="14"/>
  <c r="E272" i="14" s="1"/>
  <c r="M272" i="14"/>
  <c r="V268" i="14"/>
  <c r="E268" i="14" s="1"/>
  <c r="M268" i="14"/>
  <c r="V264" i="14"/>
  <c r="E264" i="14" s="1"/>
  <c r="M264" i="14"/>
  <c r="V260" i="14"/>
  <c r="E260" i="14" s="1"/>
  <c r="M260" i="14"/>
  <c r="V256" i="14"/>
  <c r="E256" i="14" s="1"/>
  <c r="M256" i="14"/>
  <c r="V252" i="14"/>
  <c r="E252" i="14" s="1"/>
  <c r="M252" i="14"/>
  <c r="V248" i="14"/>
  <c r="E248" i="14" s="1"/>
  <c r="M248" i="14"/>
  <c r="V311" i="14"/>
  <c r="E311" i="14" s="1"/>
  <c r="M311" i="14"/>
  <c r="V303" i="14"/>
  <c r="E303" i="14" s="1"/>
  <c r="M303" i="14"/>
  <c r="V293" i="14"/>
  <c r="E293" i="14" s="1"/>
  <c r="V291" i="14"/>
  <c r="E291" i="14" s="1"/>
  <c r="M291" i="14"/>
  <c r="M289" i="14"/>
  <c r="V277" i="14"/>
  <c r="E277" i="14" s="1"/>
  <c r="V275" i="14"/>
  <c r="E275" i="14" s="1"/>
  <c r="M275" i="14"/>
  <c r="M273" i="14"/>
  <c r="V261" i="14"/>
  <c r="E261" i="14" s="1"/>
  <c r="V259" i="14"/>
  <c r="E259" i="14" s="1"/>
  <c r="M259" i="14"/>
  <c r="M257" i="14"/>
  <c r="V245" i="14"/>
  <c r="E245" i="14" s="1"/>
  <c r="V309" i="14"/>
  <c r="E309" i="14" s="1"/>
  <c r="M309" i="14"/>
  <c r="V301" i="14"/>
  <c r="E301" i="14" s="1"/>
  <c r="M301" i="14"/>
  <c r="V289" i="14"/>
  <c r="E289" i="14" s="1"/>
  <c r="V287" i="14"/>
  <c r="E287" i="14" s="1"/>
  <c r="M287" i="14"/>
  <c r="M285" i="14"/>
  <c r="V273" i="14"/>
  <c r="E273" i="14" s="1"/>
  <c r="V271" i="14"/>
  <c r="E271" i="14" s="1"/>
  <c r="M271" i="14"/>
  <c r="M269" i="14"/>
  <c r="V257" i="14"/>
  <c r="E257" i="14" s="1"/>
  <c r="V255" i="14"/>
  <c r="E255" i="14" s="1"/>
  <c r="M255" i="14"/>
  <c r="M253" i="14"/>
  <c r="V315" i="14"/>
  <c r="E315" i="14" s="1"/>
  <c r="M315" i="14"/>
  <c r="V307" i="14"/>
  <c r="E307" i="14" s="1"/>
  <c r="M307" i="14"/>
  <c r="V299" i="14"/>
  <c r="E299" i="14" s="1"/>
  <c r="M299" i="14"/>
  <c r="M297" i="14"/>
  <c r="V285" i="14"/>
  <c r="E285" i="14" s="1"/>
  <c r="V283" i="14"/>
  <c r="E283" i="14" s="1"/>
  <c r="M283" i="14"/>
  <c r="M281" i="14"/>
  <c r="V269" i="14"/>
  <c r="E269" i="14" s="1"/>
  <c r="V267" i="14"/>
  <c r="E267" i="14" s="1"/>
  <c r="M267" i="14"/>
  <c r="M265" i="14"/>
  <c r="V253" i="14"/>
  <c r="E253" i="14" s="1"/>
  <c r="V251" i="14"/>
  <c r="E251" i="14" s="1"/>
  <c r="M251" i="14"/>
  <c r="M249" i="14"/>
  <c r="V313" i="14"/>
  <c r="E313" i="14" s="1"/>
  <c r="M313" i="14"/>
  <c r="V305" i="14"/>
  <c r="E305" i="14" s="1"/>
  <c r="M305" i="14"/>
  <c r="V297" i="14"/>
  <c r="E297" i="14" s="1"/>
  <c r="V295" i="14"/>
  <c r="E295" i="14" s="1"/>
  <c r="M295" i="14"/>
  <c r="M293" i="14"/>
  <c r="V281" i="14"/>
  <c r="E281" i="14" s="1"/>
  <c r="V279" i="14"/>
  <c r="E279" i="14" s="1"/>
  <c r="M279" i="14"/>
  <c r="M277" i="14"/>
  <c r="V265" i="14"/>
  <c r="E265" i="14" s="1"/>
  <c r="V263" i="14"/>
  <c r="E263" i="14" s="1"/>
  <c r="M263" i="14"/>
  <c r="M261" i="14"/>
  <c r="V249" i="14"/>
  <c r="E249" i="14" s="1"/>
  <c r="V247" i="14"/>
  <c r="E247" i="14" s="1"/>
  <c r="M247" i="14"/>
  <c r="M245" i="14"/>
  <c r="V223" i="14"/>
  <c r="E223" i="14" s="1"/>
  <c r="V211" i="14"/>
  <c r="E211" i="14" s="1"/>
  <c r="V199" i="14"/>
  <c r="E199" i="14" s="1"/>
  <c r="M205" i="14"/>
  <c r="M211" i="14"/>
  <c r="V197" i="14"/>
  <c r="E197" i="14" s="1"/>
  <c r="M203" i="14"/>
  <c r="M221" i="14"/>
  <c r="M213" i="14"/>
  <c r="V225" i="14"/>
  <c r="E225" i="14" s="1"/>
  <c r="V215" i="14"/>
  <c r="E215" i="14" s="1"/>
  <c r="V203" i="14"/>
  <c r="E203" i="14" s="1"/>
  <c r="V217" i="14"/>
  <c r="E217" i="14" s="1"/>
  <c r="V209" i="14"/>
  <c r="E209" i="14" s="1"/>
  <c r="V201" i="14"/>
  <c r="E201" i="14" s="1"/>
  <c r="M207" i="14"/>
  <c r="V219" i="14"/>
  <c r="E219" i="14" s="1"/>
  <c r="M223" i="14"/>
  <c r="M197" i="14"/>
  <c r="M215" i="14"/>
  <c r="M201" i="14"/>
  <c r="V207" i="14"/>
  <c r="E207" i="14" s="1"/>
  <c r="V213" i="14"/>
  <c r="E213" i="14" s="1"/>
  <c r="M219" i="14"/>
  <c r="V205" i="14"/>
  <c r="E205" i="14" s="1"/>
  <c r="M209" i="14"/>
  <c r="M217" i="14"/>
  <c r="M199" i="14"/>
  <c r="M225" i="14"/>
  <c r="V221" i="14"/>
  <c r="E221" i="14" s="1"/>
  <c r="M202" i="14"/>
  <c r="V216" i="14"/>
  <c r="E216" i="14" s="1"/>
  <c r="M218" i="14"/>
  <c r="M220" i="14"/>
  <c r="M198" i="14"/>
  <c r="M204" i="14"/>
  <c r="M214" i="14"/>
  <c r="V206" i="14"/>
  <c r="E206" i="14" s="1"/>
  <c r="V224" i="14"/>
  <c r="E224" i="14" s="1"/>
  <c r="M216" i="14"/>
  <c r="V212" i="14"/>
  <c r="E212" i="14" s="1"/>
  <c r="V226" i="14"/>
  <c r="E226" i="14" s="1"/>
  <c r="V222" i="14"/>
  <c r="E222" i="14" s="1"/>
  <c r="M200" i="14"/>
  <c r="V202" i="14"/>
  <c r="E202" i="14" s="1"/>
  <c r="M210" i="14"/>
  <c r="V218" i="14"/>
  <c r="E218" i="14" s="1"/>
  <c r="V220" i="14"/>
  <c r="E220" i="14" s="1"/>
  <c r="V204" i="14"/>
  <c r="E204" i="14" s="1"/>
  <c r="M206" i="14"/>
  <c r="V200" i="14"/>
  <c r="E200" i="14" s="1"/>
  <c r="M224" i="14"/>
  <c r="V210" i="14"/>
  <c r="E210" i="14" s="1"/>
  <c r="V208" i="14"/>
  <c r="E208" i="14" s="1"/>
  <c r="M212" i="14"/>
  <c r="M226" i="14"/>
  <c r="M222" i="14"/>
  <c r="M208" i="14"/>
  <c r="V198" i="14"/>
  <c r="E198" i="14" s="1"/>
  <c r="V214" i="14"/>
  <c r="E214" i="14" s="1"/>
  <c r="C389" i="17"/>
  <c r="N28" i="20"/>
  <c r="X7" i="20"/>
  <c r="H709" i="9"/>
  <c r="AB29" i="20"/>
  <c r="Z28" i="20"/>
  <c r="B11" i="17" l="1"/>
  <c r="D11" i="17" s="1"/>
  <c r="L11" i="17"/>
  <c r="C11" i="17"/>
  <c r="A11" i="17"/>
  <c r="L518" i="14" s="1"/>
  <c r="AQ25" i="20"/>
  <c r="AO24" i="20"/>
  <c r="AT30" i="20"/>
  <c r="AR29" i="20"/>
  <c r="D26" i="20"/>
  <c r="B25" i="20"/>
  <c r="V26" i="20"/>
  <c r="T26" i="20" s="1"/>
  <c r="T25" i="20"/>
  <c r="S33" i="20"/>
  <c r="S37" i="20"/>
  <c r="AD8" i="20"/>
  <c r="H910" i="9"/>
  <c r="D42" i="20"/>
  <c r="D38" i="20"/>
  <c r="B37" i="20"/>
  <c r="AN30" i="20"/>
  <c r="AL29" i="20"/>
  <c r="AT26" i="20"/>
  <c r="AR26" i="20" s="1"/>
  <c r="AR25" i="20"/>
  <c r="R8" i="20"/>
  <c r="H510" i="9"/>
  <c r="I9" i="20"/>
  <c r="H211" i="9"/>
  <c r="AN34" i="20"/>
  <c r="AL33" i="20"/>
  <c r="AT34" i="20"/>
  <c r="AR33" i="20"/>
  <c r="M37" i="20"/>
  <c r="M33" i="20"/>
  <c r="K32" i="20"/>
  <c r="AK37" i="20"/>
  <c r="AK33" i="20"/>
  <c r="BB8" i="20"/>
  <c r="H1710" i="9"/>
  <c r="Q32" i="20"/>
  <c r="Y34" i="20"/>
  <c r="W33" i="20"/>
  <c r="AP8" i="20"/>
  <c r="H1310" i="9"/>
  <c r="H10" i="17"/>
  <c r="E10" i="17"/>
  <c r="I10" i="17"/>
  <c r="G10" i="17"/>
  <c r="J30" i="20"/>
  <c r="H29" i="20"/>
  <c r="Y30" i="20"/>
  <c r="W29" i="20"/>
  <c r="AQ29" i="20"/>
  <c r="AO28" i="20"/>
  <c r="P38" i="20"/>
  <c r="P42" i="20"/>
  <c r="N37" i="20"/>
  <c r="AH42" i="20"/>
  <c r="AH38" i="20"/>
  <c r="AF37" i="20"/>
  <c r="U10" i="20"/>
  <c r="H612" i="9"/>
  <c r="AZ38" i="20"/>
  <c r="AZ42" i="20"/>
  <c r="AX37" i="20"/>
  <c r="AQ37" i="20"/>
  <c r="AQ33" i="20"/>
  <c r="AO32" i="20"/>
  <c r="G37" i="20"/>
  <c r="G33" i="20"/>
  <c r="E32" i="20"/>
  <c r="AJ8" i="20"/>
  <c r="H1110" i="9"/>
  <c r="AB30" i="20"/>
  <c r="Z29" i="20"/>
  <c r="AZ34" i="20"/>
  <c r="AX33" i="20"/>
  <c r="AB26" i="20"/>
  <c r="Z26" i="20" s="1"/>
  <c r="Z25" i="20"/>
  <c r="AE37" i="20"/>
  <c r="AE33" i="20"/>
  <c r="AC32" i="20"/>
  <c r="J12" i="17"/>
  <c r="M11" i="17"/>
  <c r="K12" i="17"/>
  <c r="N11" i="17"/>
  <c r="H1213" i="9"/>
  <c r="AM11" i="20"/>
  <c r="G29" i="20"/>
  <c r="E28" i="20"/>
  <c r="AA10" i="20"/>
  <c r="H812" i="9"/>
  <c r="AE25" i="20"/>
  <c r="AC24" i="20"/>
  <c r="V121" i="14"/>
  <c r="E121" i="14" s="1"/>
  <c r="M121" i="14"/>
  <c r="V117" i="14"/>
  <c r="E117" i="14" s="1"/>
  <c r="M117" i="14"/>
  <c r="V113" i="14"/>
  <c r="E113" i="14" s="1"/>
  <c r="M113" i="14"/>
  <c r="V109" i="14"/>
  <c r="E109" i="14" s="1"/>
  <c r="M109" i="14"/>
  <c r="V105" i="14"/>
  <c r="E105" i="14" s="1"/>
  <c r="M105" i="14"/>
  <c r="V101" i="14"/>
  <c r="E101" i="14" s="1"/>
  <c r="M101" i="14"/>
  <c r="V97" i="14"/>
  <c r="E97" i="14" s="1"/>
  <c r="M97" i="14"/>
  <c r="V93" i="14"/>
  <c r="E93" i="14" s="1"/>
  <c r="M93" i="14"/>
  <c r="V89" i="14"/>
  <c r="E89" i="14" s="1"/>
  <c r="M89" i="14"/>
  <c r="V85" i="14"/>
  <c r="E85" i="14" s="1"/>
  <c r="M85" i="14"/>
  <c r="V81" i="14"/>
  <c r="E81" i="14" s="1"/>
  <c r="M81" i="14"/>
  <c r="V77" i="14"/>
  <c r="E77" i="14" s="1"/>
  <c r="M77" i="14"/>
  <c r="V73" i="14"/>
  <c r="E73" i="14" s="1"/>
  <c r="M73" i="14"/>
  <c r="V69" i="14"/>
  <c r="E69" i="14" s="1"/>
  <c r="M69" i="14"/>
  <c r="V65" i="14"/>
  <c r="E65" i="14" s="1"/>
  <c r="M65" i="14"/>
  <c r="V61" i="14"/>
  <c r="E61" i="14" s="1"/>
  <c r="M61" i="14"/>
  <c r="V57" i="14"/>
  <c r="E57" i="14" s="1"/>
  <c r="M57" i="14"/>
  <c r="V53" i="14"/>
  <c r="E53" i="14" s="1"/>
  <c r="M53" i="14"/>
  <c r="V123" i="14"/>
  <c r="E123" i="14" s="1"/>
  <c r="M123" i="14"/>
  <c r="V119" i="14"/>
  <c r="E119" i="14" s="1"/>
  <c r="M119" i="14"/>
  <c r="V115" i="14"/>
  <c r="E115" i="14" s="1"/>
  <c r="M115" i="14"/>
  <c r="V111" i="14"/>
  <c r="E111" i="14" s="1"/>
  <c r="M111" i="14"/>
  <c r="V107" i="14"/>
  <c r="E107" i="14" s="1"/>
  <c r="M107" i="14"/>
  <c r="V103" i="14"/>
  <c r="E103" i="14" s="1"/>
  <c r="M103" i="14"/>
  <c r="V99" i="14"/>
  <c r="E99" i="14" s="1"/>
  <c r="M99" i="14"/>
  <c r="V95" i="14"/>
  <c r="E95" i="14" s="1"/>
  <c r="M95" i="14"/>
  <c r="V91" i="14"/>
  <c r="E91" i="14" s="1"/>
  <c r="M91" i="14"/>
  <c r="V87" i="14"/>
  <c r="E87" i="14" s="1"/>
  <c r="M87" i="14"/>
  <c r="V83" i="14"/>
  <c r="E83" i="14" s="1"/>
  <c r="M83" i="14"/>
  <c r="V79" i="14"/>
  <c r="E79" i="14" s="1"/>
  <c r="M79" i="14"/>
  <c r="V75" i="14"/>
  <c r="E75" i="14" s="1"/>
  <c r="M75" i="14"/>
  <c r="V71" i="14"/>
  <c r="E71" i="14" s="1"/>
  <c r="M71" i="14"/>
  <c r="V67" i="14"/>
  <c r="E67" i="14" s="1"/>
  <c r="M67" i="14"/>
  <c r="V63" i="14"/>
  <c r="E63" i="14" s="1"/>
  <c r="M63" i="14"/>
  <c r="V59" i="14"/>
  <c r="E59" i="14" s="1"/>
  <c r="M59" i="14"/>
  <c r="V55" i="14"/>
  <c r="E55" i="14" s="1"/>
  <c r="M55" i="14"/>
  <c r="V118" i="14"/>
  <c r="E118" i="14" s="1"/>
  <c r="M118" i="14"/>
  <c r="V110" i="14"/>
  <c r="E110" i="14" s="1"/>
  <c r="M110" i="14"/>
  <c r="V100" i="14"/>
  <c r="E100" i="14" s="1"/>
  <c r="V98" i="14"/>
  <c r="E98" i="14" s="1"/>
  <c r="M98" i="14"/>
  <c r="M96" i="14"/>
  <c r="V84" i="14"/>
  <c r="E84" i="14" s="1"/>
  <c r="V82" i="14"/>
  <c r="E82" i="14" s="1"/>
  <c r="M82" i="14"/>
  <c r="M80" i="14"/>
  <c r="V68" i="14"/>
  <c r="E68" i="14" s="1"/>
  <c r="V66" i="14"/>
  <c r="E66" i="14" s="1"/>
  <c r="M66" i="14"/>
  <c r="M64" i="14"/>
  <c r="V52" i="14"/>
  <c r="E52" i="14" s="1"/>
  <c r="M52" i="14"/>
  <c r="V51" i="14"/>
  <c r="E51" i="14" s="1"/>
  <c r="M51" i="14"/>
  <c r="V50" i="14"/>
  <c r="E50" i="14" s="1"/>
  <c r="M50" i="14"/>
  <c r="V49" i="14"/>
  <c r="E49" i="14" s="1"/>
  <c r="M49" i="14"/>
  <c r="V48" i="14"/>
  <c r="E48" i="14" s="1"/>
  <c r="M30" i="14"/>
  <c r="V29" i="14"/>
  <c r="E29" i="14" s="1"/>
  <c r="M29" i="14"/>
  <c r="V28" i="14"/>
  <c r="E28" i="14" s="1"/>
  <c r="M28" i="14"/>
  <c r="V27" i="14"/>
  <c r="E27" i="14" s="1"/>
  <c r="M27" i="14"/>
  <c r="V26" i="14"/>
  <c r="E26" i="14" s="1"/>
  <c r="M26" i="14"/>
  <c r="V25" i="14"/>
  <c r="E25" i="14" s="1"/>
  <c r="M25" i="14"/>
  <c r="V24" i="14"/>
  <c r="E24" i="14" s="1"/>
  <c r="V124" i="14"/>
  <c r="E124" i="14" s="1"/>
  <c r="M124" i="14"/>
  <c r="V116" i="14"/>
  <c r="E116" i="14" s="1"/>
  <c r="M116" i="14"/>
  <c r="V108" i="14"/>
  <c r="E108" i="14" s="1"/>
  <c r="M108" i="14"/>
  <c r="V96" i="14"/>
  <c r="E96" i="14" s="1"/>
  <c r="V94" i="14"/>
  <c r="E94" i="14" s="1"/>
  <c r="M94" i="14"/>
  <c r="M92" i="14"/>
  <c r="V80" i="14"/>
  <c r="E80" i="14" s="1"/>
  <c r="V78" i="14"/>
  <c r="E78" i="14" s="1"/>
  <c r="M78" i="14"/>
  <c r="M76" i="14"/>
  <c r="V64" i="14"/>
  <c r="E64" i="14" s="1"/>
  <c r="V62" i="14"/>
  <c r="E62" i="14" s="1"/>
  <c r="M62" i="14"/>
  <c r="M60" i="14"/>
  <c r="M36" i="14"/>
  <c r="V35" i="14"/>
  <c r="E35" i="14" s="1"/>
  <c r="M35" i="14"/>
  <c r="V34" i="14"/>
  <c r="E34" i="14" s="1"/>
  <c r="M34" i="14"/>
  <c r="V33" i="14"/>
  <c r="E33" i="14" s="1"/>
  <c r="M33" i="14"/>
  <c r="V32" i="14"/>
  <c r="E32" i="14" s="1"/>
  <c r="M32" i="14"/>
  <c r="V31" i="14"/>
  <c r="E31" i="14" s="1"/>
  <c r="M31" i="14"/>
  <c r="V30" i="14"/>
  <c r="E30" i="14" s="1"/>
  <c r="V122" i="14"/>
  <c r="E122" i="14" s="1"/>
  <c r="M122" i="14"/>
  <c r="V114" i="14"/>
  <c r="E114" i="14" s="1"/>
  <c r="M114" i="14"/>
  <c r="V106" i="14"/>
  <c r="E106" i="14" s="1"/>
  <c r="M106" i="14"/>
  <c r="M104" i="14"/>
  <c r="V92" i="14"/>
  <c r="E92" i="14" s="1"/>
  <c r="V90" i="14"/>
  <c r="E90" i="14" s="1"/>
  <c r="M90" i="14"/>
  <c r="M88" i="14"/>
  <c r="V76" i="14"/>
  <c r="E76" i="14" s="1"/>
  <c r="V74" i="14"/>
  <c r="E74" i="14" s="1"/>
  <c r="M74" i="14"/>
  <c r="M72" i="14"/>
  <c r="V60" i="14"/>
  <c r="E60" i="14" s="1"/>
  <c r="V58" i="14"/>
  <c r="E58" i="14" s="1"/>
  <c r="M58" i="14"/>
  <c r="M56" i="14"/>
  <c r="M42" i="14"/>
  <c r="V41" i="14"/>
  <c r="E41" i="14" s="1"/>
  <c r="M41" i="14"/>
  <c r="V40" i="14"/>
  <c r="E40" i="14" s="1"/>
  <c r="M40" i="14"/>
  <c r="V39" i="14"/>
  <c r="E39" i="14" s="1"/>
  <c r="M39" i="14"/>
  <c r="V38" i="14"/>
  <c r="E38" i="14" s="1"/>
  <c r="M38" i="14"/>
  <c r="V37" i="14"/>
  <c r="E37" i="14" s="1"/>
  <c r="M37" i="14"/>
  <c r="V36" i="14"/>
  <c r="E36" i="14" s="1"/>
  <c r="V235" i="14"/>
  <c r="E235" i="14" s="1"/>
  <c r="V120" i="14"/>
  <c r="E120" i="14" s="1"/>
  <c r="M120" i="14"/>
  <c r="V112" i="14"/>
  <c r="E112" i="14" s="1"/>
  <c r="M112" i="14"/>
  <c r="V104" i="14"/>
  <c r="E104" i="14" s="1"/>
  <c r="V102" i="14"/>
  <c r="E102" i="14" s="1"/>
  <c r="M102" i="14"/>
  <c r="M100" i="14"/>
  <c r="V88" i="14"/>
  <c r="E88" i="14" s="1"/>
  <c r="V86" i="14"/>
  <c r="E86" i="14" s="1"/>
  <c r="M86" i="14"/>
  <c r="M84" i="14"/>
  <c r="V72" i="14"/>
  <c r="E72" i="14" s="1"/>
  <c r="V70" i="14"/>
  <c r="E70" i="14" s="1"/>
  <c r="M70" i="14"/>
  <c r="M68" i="14"/>
  <c r="V56" i="14"/>
  <c r="E56" i="14" s="1"/>
  <c r="V54" i="14"/>
  <c r="E54" i="14" s="1"/>
  <c r="M54" i="14"/>
  <c r="M48" i="14"/>
  <c r="V47" i="14"/>
  <c r="E47" i="14" s="1"/>
  <c r="M47" i="14"/>
  <c r="V46" i="14"/>
  <c r="E46" i="14" s="1"/>
  <c r="M46" i="14"/>
  <c r="V45" i="14"/>
  <c r="E45" i="14" s="1"/>
  <c r="M45" i="14"/>
  <c r="V44" i="14"/>
  <c r="E44" i="14" s="1"/>
  <c r="M44" i="14"/>
  <c r="V43" i="14"/>
  <c r="E43" i="14" s="1"/>
  <c r="M43" i="14"/>
  <c r="V42" i="14"/>
  <c r="E42" i="14" s="1"/>
  <c r="M24" i="14"/>
  <c r="V23" i="14"/>
  <c r="E23" i="14" s="1"/>
  <c r="M23" i="14"/>
  <c r="V22" i="14"/>
  <c r="E22" i="14" s="1"/>
  <c r="M22" i="14"/>
  <c r="V21" i="14"/>
  <c r="E21" i="14" s="1"/>
  <c r="M21" i="14"/>
  <c r="V20" i="14"/>
  <c r="E20" i="14" s="1"/>
  <c r="M20" i="14"/>
  <c r="V227" i="14"/>
  <c r="E227" i="14" s="1"/>
  <c r="M229" i="14"/>
  <c r="M241" i="14"/>
  <c r="M239" i="14"/>
  <c r="M231" i="14"/>
  <c r="V243" i="14"/>
  <c r="E243" i="14" s="1"/>
  <c r="V239" i="14"/>
  <c r="E239" i="14" s="1"/>
  <c r="M233" i="14"/>
  <c r="M237" i="14"/>
  <c r="V233" i="14"/>
  <c r="E233" i="14" s="1"/>
  <c r="M235" i="14"/>
  <c r="V231" i="14"/>
  <c r="E231" i="14" s="1"/>
  <c r="M243" i="14"/>
  <c r="M227" i="14"/>
  <c r="V229" i="14"/>
  <c r="E229" i="14" s="1"/>
  <c r="V237" i="14"/>
  <c r="E237" i="14" s="1"/>
  <c r="V241" i="14"/>
  <c r="E241" i="14" s="1"/>
  <c r="V230" i="14"/>
  <c r="E230" i="14" s="1"/>
  <c r="V244" i="14"/>
  <c r="E244" i="14" s="1"/>
  <c r="M240" i="14"/>
  <c r="M236" i="14"/>
  <c r="V240" i="14"/>
  <c r="E240" i="14" s="1"/>
  <c r="M230" i="14"/>
  <c r="V238" i="14"/>
  <c r="E238" i="14" s="1"/>
  <c r="M244" i="14"/>
  <c r="V234" i="14"/>
  <c r="E234" i="14" s="1"/>
  <c r="V228" i="14"/>
  <c r="E228" i="14" s="1"/>
  <c r="V242" i="14"/>
  <c r="E242" i="14" s="1"/>
  <c r="V232" i="14"/>
  <c r="E232" i="14" s="1"/>
  <c r="V236" i="14"/>
  <c r="E236" i="14" s="1"/>
  <c r="M238" i="14"/>
  <c r="M234" i="14"/>
  <c r="M228" i="14"/>
  <c r="M242" i="14"/>
  <c r="M232" i="14"/>
  <c r="C143" i="17"/>
  <c r="C128" i="17"/>
  <c r="C59" i="17"/>
  <c r="C6" i="17"/>
  <c r="C197" i="17"/>
  <c r="C7" i="17"/>
  <c r="C9" i="17"/>
  <c r="C269" i="17"/>
  <c r="C74" i="17"/>
  <c r="C5" i="17"/>
  <c r="C461" i="17"/>
  <c r="O10" i="20"/>
  <c r="H412" i="9"/>
  <c r="AQ21" i="20"/>
  <c r="AO21" i="20" s="1"/>
  <c r="AO20" i="20"/>
  <c r="X8" i="20"/>
  <c r="H710" i="9"/>
  <c r="C527" i="17"/>
  <c r="G21" i="20"/>
  <c r="E21" i="20" s="1"/>
  <c r="E20" i="20"/>
  <c r="V34" i="20"/>
  <c r="T33" i="20"/>
  <c r="AG12" i="20"/>
  <c r="H1014" i="9"/>
  <c r="AW30" i="20"/>
  <c r="AU29" i="20"/>
  <c r="AV8" i="20"/>
  <c r="H1510" i="9"/>
  <c r="L517" i="14"/>
  <c r="B21" i="20"/>
  <c r="AN26" i="20"/>
  <c r="AL26" i="20" s="1"/>
  <c r="AL25" i="20"/>
  <c r="AN42" i="20"/>
  <c r="AN38" i="20"/>
  <c r="AL37" i="20"/>
  <c r="L8" i="20"/>
  <c r="H310" i="9"/>
  <c r="M25" i="20"/>
  <c r="K24" i="20"/>
  <c r="AW34" i="20"/>
  <c r="AU33" i="20"/>
  <c r="AT42" i="20"/>
  <c r="AT38" i="20"/>
  <c r="AR37" i="20"/>
  <c r="AS10" i="20"/>
  <c r="H1412" i="9"/>
  <c r="BA28" i="20"/>
  <c r="BA29" i="20"/>
  <c r="C509" i="17"/>
  <c r="M29" i="20"/>
  <c r="K28" i="20"/>
  <c r="AY10" i="20"/>
  <c r="H1612" i="9"/>
  <c r="G25" i="20"/>
  <c r="E24" i="20"/>
  <c r="J34" i="20"/>
  <c r="H33" i="20"/>
  <c r="AB34" i="20"/>
  <c r="Z33" i="20"/>
  <c r="Y38" i="20"/>
  <c r="Y42" i="20"/>
  <c r="W37" i="20"/>
  <c r="J26" i="20"/>
  <c r="H26" i="20" s="1"/>
  <c r="H25" i="20"/>
  <c r="D10" i="17"/>
  <c r="C407" i="17"/>
  <c r="C8" i="17"/>
  <c r="H14" i="9"/>
  <c r="C12" i="20"/>
  <c r="V42" i="20"/>
  <c r="V38" i="20"/>
  <c r="T37" i="20"/>
  <c r="AI29" i="20"/>
  <c r="AI32" i="20"/>
  <c r="F8" i="20"/>
  <c r="H110" i="9"/>
  <c r="BC33" i="20"/>
  <c r="BC37" i="20"/>
  <c r="V30" i="20"/>
  <c r="T29" i="20"/>
  <c r="AE29" i="20"/>
  <c r="AC28" i="20"/>
  <c r="P34" i="20"/>
  <c r="N33" i="20"/>
  <c r="AH34" i="20"/>
  <c r="AF33" i="20"/>
  <c r="AW42" i="20"/>
  <c r="AW38" i="20"/>
  <c r="AU37" i="20"/>
  <c r="BA32" i="20"/>
  <c r="D34" i="20"/>
  <c r="B33" i="20"/>
  <c r="J42" i="20"/>
  <c r="J38" i="20"/>
  <c r="H37" i="20"/>
  <c r="AB38" i="20"/>
  <c r="AB42" i="20"/>
  <c r="Z37" i="20"/>
  <c r="D30" i="20"/>
  <c r="B29" i="20"/>
  <c r="Y26" i="20"/>
  <c r="W26" i="20" s="1"/>
  <c r="W25" i="20"/>
  <c r="AB39" i="20" l="1"/>
  <c r="Z38" i="20"/>
  <c r="AW39" i="20"/>
  <c r="AU38" i="20"/>
  <c r="Y39" i="20"/>
  <c r="W38" i="20"/>
  <c r="AY11" i="20"/>
  <c r="H1613" i="9"/>
  <c r="AW35" i="20"/>
  <c r="AU34" i="20"/>
  <c r="AW47" i="20"/>
  <c r="AW43" i="20"/>
  <c r="AU42" i="20"/>
  <c r="V31" i="20"/>
  <c r="T31" i="20" s="1"/>
  <c r="T30" i="20"/>
  <c r="F9" i="20"/>
  <c r="H111" i="9"/>
  <c r="V39" i="20"/>
  <c r="T38" i="20"/>
  <c r="AT39" i="20"/>
  <c r="AR38" i="20"/>
  <c r="AB31" i="20"/>
  <c r="Z31" i="20" s="1"/>
  <c r="Z30" i="20"/>
  <c r="AT35" i="20"/>
  <c r="AR34" i="20"/>
  <c r="I10" i="20"/>
  <c r="H212" i="9"/>
  <c r="AD9" i="20"/>
  <c r="H911" i="9"/>
  <c r="D35" i="20"/>
  <c r="B34" i="20"/>
  <c r="V47" i="20"/>
  <c r="V43" i="20"/>
  <c r="T42" i="20"/>
  <c r="AE26" i="20"/>
  <c r="AC26" i="20" s="1"/>
  <c r="AC25" i="20"/>
  <c r="G30" i="20"/>
  <c r="E29" i="20"/>
  <c r="N12" i="17"/>
  <c r="K13" i="17"/>
  <c r="J13" i="17" s="1"/>
  <c r="M12" i="17"/>
  <c r="AE34" i="20"/>
  <c r="AC33" i="20"/>
  <c r="G42" i="20"/>
  <c r="G38" i="20"/>
  <c r="E37" i="20"/>
  <c r="U11" i="20"/>
  <c r="H613" i="9"/>
  <c r="AQ30" i="20"/>
  <c r="AO29" i="20"/>
  <c r="J31" i="20"/>
  <c r="H31" i="20" s="1"/>
  <c r="H30" i="20"/>
  <c r="BB9" i="20"/>
  <c r="H1711" i="9"/>
  <c r="M34" i="20"/>
  <c r="K33" i="20"/>
  <c r="D39" i="20"/>
  <c r="B38" i="20"/>
  <c r="S42" i="20"/>
  <c r="S38" i="20"/>
  <c r="Q37" i="20"/>
  <c r="AT31" i="20"/>
  <c r="AR31" i="20" s="1"/>
  <c r="AR30" i="20"/>
  <c r="J35" i="20"/>
  <c r="H34" i="20"/>
  <c r="L9" i="20"/>
  <c r="H311" i="9"/>
  <c r="AV9" i="20"/>
  <c r="H1511" i="9"/>
  <c r="AG13" i="20"/>
  <c r="H1015" i="9"/>
  <c r="D31" i="20"/>
  <c r="B30" i="20"/>
  <c r="P35" i="20"/>
  <c r="N34" i="20"/>
  <c r="G34" i="20"/>
  <c r="E33" i="20"/>
  <c r="AQ42" i="20"/>
  <c r="AQ38" i="20"/>
  <c r="AO37" i="20"/>
  <c r="AH47" i="20"/>
  <c r="AH43" i="20"/>
  <c r="AF42" i="20"/>
  <c r="AP9" i="20"/>
  <c r="H1311" i="9"/>
  <c r="J39" i="20"/>
  <c r="H38" i="20"/>
  <c r="BC42" i="20"/>
  <c r="BC38" i="20"/>
  <c r="BA37" i="20"/>
  <c r="AB35" i="20"/>
  <c r="Z34" i="20"/>
  <c r="G26" i="20"/>
  <c r="E26" i="20" s="1"/>
  <c r="E25" i="20"/>
  <c r="M30" i="20"/>
  <c r="K29" i="20"/>
  <c r="AT47" i="20"/>
  <c r="AT43" i="20"/>
  <c r="AR42" i="20"/>
  <c r="M26" i="20"/>
  <c r="K26" i="20" s="1"/>
  <c r="K25" i="20"/>
  <c r="AN39" i="20"/>
  <c r="AL38" i="20"/>
  <c r="AW31" i="20"/>
  <c r="AU31" i="20" s="1"/>
  <c r="AU30" i="20"/>
  <c r="V35" i="20"/>
  <c r="T34" i="20"/>
  <c r="AB47" i="20"/>
  <c r="AB43" i="20"/>
  <c r="Z42" i="20"/>
  <c r="J47" i="20"/>
  <c r="J43" i="20"/>
  <c r="H42" i="20"/>
  <c r="AH35" i="20"/>
  <c r="AF34" i="20"/>
  <c r="AE30" i="20"/>
  <c r="AC29" i="20"/>
  <c r="BC34" i="20"/>
  <c r="BA33" i="20"/>
  <c r="H15" i="9"/>
  <c r="C13" i="20"/>
  <c r="Y47" i="20"/>
  <c r="Y43" i="20"/>
  <c r="W42" i="20"/>
  <c r="AS11" i="20"/>
  <c r="H1413" i="9"/>
  <c r="AN47" i="20"/>
  <c r="AN43" i="20"/>
  <c r="AL42" i="20"/>
  <c r="X9" i="20"/>
  <c r="H711" i="9"/>
  <c r="O11" i="20"/>
  <c r="H413" i="9"/>
  <c r="AM12" i="20"/>
  <c r="H1214" i="9"/>
  <c r="AE38" i="20"/>
  <c r="AE42" i="20"/>
  <c r="AC37" i="20"/>
  <c r="AZ35" i="20"/>
  <c r="AX34" i="20"/>
  <c r="AJ9" i="20"/>
  <c r="H1111" i="9"/>
  <c r="AZ47" i="20"/>
  <c r="AZ43" i="20"/>
  <c r="AX42" i="20"/>
  <c r="P47" i="20"/>
  <c r="P43" i="20"/>
  <c r="N42" i="20"/>
  <c r="Y35" i="20"/>
  <c r="W34" i="20"/>
  <c r="AK34" i="20"/>
  <c r="AI33" i="20"/>
  <c r="M42" i="20"/>
  <c r="M38" i="20"/>
  <c r="K37" i="20"/>
  <c r="AN35" i="20"/>
  <c r="AL34" i="20"/>
  <c r="R9" i="20"/>
  <c r="H511" i="9"/>
  <c r="AN31" i="20"/>
  <c r="AL31" i="20" s="1"/>
  <c r="AL30" i="20"/>
  <c r="D47" i="20"/>
  <c r="D43" i="20"/>
  <c r="B42" i="20"/>
  <c r="S34" i="20"/>
  <c r="Q33" i="20"/>
  <c r="G11" i="17"/>
  <c r="I11" i="17"/>
  <c r="H11" i="17"/>
  <c r="E11" i="17"/>
  <c r="AA11" i="20"/>
  <c r="H813" i="9"/>
  <c r="A12" i="17"/>
  <c r="L12" i="17"/>
  <c r="C12" i="17"/>
  <c r="B12" i="17"/>
  <c r="D12" i="17" s="1"/>
  <c r="AQ34" i="20"/>
  <c r="AO33" i="20"/>
  <c r="AZ39" i="20"/>
  <c r="AX38" i="20"/>
  <c r="AH39" i="20"/>
  <c r="AF38" i="20"/>
  <c r="P39" i="20"/>
  <c r="N38" i="20"/>
  <c r="Y31" i="20"/>
  <c r="W31" i="20" s="1"/>
  <c r="W30" i="20"/>
  <c r="AK42" i="20"/>
  <c r="AK38" i="20"/>
  <c r="AI37" i="20"/>
  <c r="B26" i="20"/>
  <c r="AQ26" i="20"/>
  <c r="AO26" i="20" s="1"/>
  <c r="AO25" i="20"/>
  <c r="B13" i="17" l="1"/>
  <c r="A13" i="17"/>
  <c r="L13" i="17"/>
  <c r="C13" i="17"/>
  <c r="AN36" i="20"/>
  <c r="AL36" i="20" s="1"/>
  <c r="AL35" i="20"/>
  <c r="AB52" i="20"/>
  <c r="AB48" i="20"/>
  <c r="Z47" i="20"/>
  <c r="AD10" i="20"/>
  <c r="H912" i="9"/>
  <c r="AT36" i="20"/>
  <c r="AR36" i="20" s="1"/>
  <c r="AR35" i="20"/>
  <c r="F10" i="20"/>
  <c r="H112" i="9"/>
  <c r="AK47" i="20"/>
  <c r="AK43" i="20"/>
  <c r="AI42" i="20"/>
  <c r="P40" i="20"/>
  <c r="N39" i="20"/>
  <c r="AZ40" i="20"/>
  <c r="AX39" i="20"/>
  <c r="AA12" i="20"/>
  <c r="H814" i="9"/>
  <c r="D44" i="20"/>
  <c r="B43" i="20"/>
  <c r="AK35" i="20"/>
  <c r="AI34" i="20"/>
  <c r="P44" i="20"/>
  <c r="N43" i="20"/>
  <c r="AZ52" i="20"/>
  <c r="AZ48" i="20"/>
  <c r="AX47" i="20"/>
  <c r="AZ36" i="20"/>
  <c r="AX36" i="20" s="1"/>
  <c r="AX35" i="20"/>
  <c r="AN52" i="20"/>
  <c r="AN48" i="20"/>
  <c r="AL47" i="20"/>
  <c r="Y44" i="20"/>
  <c r="W43" i="20"/>
  <c r="J52" i="20"/>
  <c r="J48" i="20"/>
  <c r="H47" i="20"/>
  <c r="M31" i="20"/>
  <c r="K31" i="20" s="1"/>
  <c r="K30" i="20"/>
  <c r="AB36" i="20"/>
  <c r="Z36" i="20" s="1"/>
  <c r="Z35" i="20"/>
  <c r="AQ39" i="20"/>
  <c r="AO38" i="20"/>
  <c r="B31" i="20"/>
  <c r="AV10" i="20"/>
  <c r="H1512" i="9"/>
  <c r="J36" i="20"/>
  <c r="H36" i="20" s="1"/>
  <c r="H35" i="20"/>
  <c r="S39" i="20"/>
  <c r="Q38" i="20"/>
  <c r="D40" i="20"/>
  <c r="B39" i="20"/>
  <c r="BB10" i="20"/>
  <c r="H1712" i="9"/>
  <c r="AQ31" i="20"/>
  <c r="AO31" i="20" s="1"/>
  <c r="AO30" i="20"/>
  <c r="G39" i="20"/>
  <c r="E38" i="20"/>
  <c r="AW48" i="20"/>
  <c r="AW52" i="20"/>
  <c r="AU47" i="20"/>
  <c r="AY12" i="20"/>
  <c r="H1614" i="9"/>
  <c r="AW40" i="20"/>
  <c r="AU39" i="20"/>
  <c r="AK39" i="20"/>
  <c r="AI38" i="20"/>
  <c r="AZ44" i="20"/>
  <c r="AX43" i="20"/>
  <c r="AE39" i="20"/>
  <c r="AC38" i="20"/>
  <c r="O12" i="20"/>
  <c r="H414" i="9"/>
  <c r="AN44" i="20"/>
  <c r="AL43" i="20"/>
  <c r="AE31" i="20"/>
  <c r="AC31" i="20" s="1"/>
  <c r="AC30" i="20"/>
  <c r="E12" i="17"/>
  <c r="H12" i="17"/>
  <c r="G12" i="17"/>
  <c r="I12" i="17"/>
  <c r="L519" i="14"/>
  <c r="S35" i="20"/>
  <c r="Q34" i="20"/>
  <c r="D52" i="20"/>
  <c r="D48" i="20"/>
  <c r="B47" i="20"/>
  <c r="R10" i="20"/>
  <c r="H512" i="9"/>
  <c r="M39" i="20"/>
  <c r="K38" i="20"/>
  <c r="P52" i="20"/>
  <c r="P48" i="20"/>
  <c r="N47" i="20"/>
  <c r="AM13" i="20"/>
  <c r="H1215" i="9"/>
  <c r="X10" i="20"/>
  <c r="H712" i="9"/>
  <c r="Y52" i="20"/>
  <c r="Y48" i="20"/>
  <c r="W47" i="20"/>
  <c r="BC35" i="20"/>
  <c r="BA34" i="20"/>
  <c r="AH36" i="20"/>
  <c r="AF36" i="20" s="1"/>
  <c r="AF35" i="20"/>
  <c r="V36" i="20"/>
  <c r="T36" i="20" s="1"/>
  <c r="T35" i="20"/>
  <c r="AN40" i="20"/>
  <c r="AL39" i="20"/>
  <c r="AT44" i="20"/>
  <c r="AR43" i="20"/>
  <c r="J40" i="20"/>
  <c r="H39" i="20"/>
  <c r="AH44" i="20"/>
  <c r="AF43" i="20"/>
  <c r="AQ47" i="20"/>
  <c r="AQ43" i="20"/>
  <c r="AO42" i="20"/>
  <c r="P36" i="20"/>
  <c r="N36" i="20" s="1"/>
  <c r="N35" i="20"/>
  <c r="S47" i="20"/>
  <c r="S43" i="20"/>
  <c r="Q42" i="20"/>
  <c r="G43" i="20"/>
  <c r="G47" i="20"/>
  <c r="E42" i="20"/>
  <c r="G31" i="20"/>
  <c r="E31" i="20" s="1"/>
  <c r="E30" i="20"/>
  <c r="V44" i="20"/>
  <c r="T43" i="20"/>
  <c r="D36" i="20"/>
  <c r="B35" i="20"/>
  <c r="I11" i="20"/>
  <c r="H213" i="9"/>
  <c r="V40" i="20"/>
  <c r="T39" i="20"/>
  <c r="J44" i="20"/>
  <c r="H43" i="20"/>
  <c r="BC43" i="20"/>
  <c r="BC47" i="20"/>
  <c r="BA42" i="20"/>
  <c r="AP10" i="20"/>
  <c r="H1312" i="9"/>
  <c r="G35" i="20"/>
  <c r="E34" i="20"/>
  <c r="AE35" i="20"/>
  <c r="AC34" i="20"/>
  <c r="AT40" i="20"/>
  <c r="AR39" i="20"/>
  <c r="AW44" i="20"/>
  <c r="AU43" i="20"/>
  <c r="AH40" i="20"/>
  <c r="AF39" i="20"/>
  <c r="AQ35" i="20"/>
  <c r="AO34" i="20"/>
  <c r="M47" i="20"/>
  <c r="M43" i="20"/>
  <c r="K42" i="20"/>
  <c r="Y36" i="20"/>
  <c r="W36" i="20" s="1"/>
  <c r="W35" i="20"/>
  <c r="AJ10" i="20"/>
  <c r="H1112" i="9"/>
  <c r="AE43" i="20"/>
  <c r="AE47" i="20"/>
  <c r="AC42" i="20"/>
  <c r="AS12" i="20"/>
  <c r="H1414" i="9"/>
  <c r="H16" i="9"/>
  <c r="C14" i="20"/>
  <c r="AB44" i="20"/>
  <c r="Z43" i="20"/>
  <c r="AT52" i="20"/>
  <c r="AT48" i="20"/>
  <c r="AR47" i="20"/>
  <c r="BC39" i="20"/>
  <c r="BA38" i="20"/>
  <c r="AH52" i="20"/>
  <c r="AH48" i="20"/>
  <c r="AF47" i="20"/>
  <c r="AG14" i="20"/>
  <c r="H1016" i="9"/>
  <c r="L10" i="20"/>
  <c r="H312" i="9"/>
  <c r="M35" i="20"/>
  <c r="K34" i="20"/>
  <c r="U12" i="20"/>
  <c r="H614" i="9"/>
  <c r="M13" i="17"/>
  <c r="J14" i="17"/>
  <c r="N13" i="17"/>
  <c r="K14" i="17"/>
  <c r="V52" i="20"/>
  <c r="V48" i="20"/>
  <c r="T47" i="20"/>
  <c r="AW36" i="20"/>
  <c r="AU36" i="20" s="1"/>
  <c r="AU35" i="20"/>
  <c r="Y40" i="20"/>
  <c r="W39" i="20"/>
  <c r="AB40" i="20"/>
  <c r="Z39" i="20"/>
  <c r="Y41" i="20" l="1"/>
  <c r="W41" i="20" s="1"/>
  <c r="W40" i="20"/>
  <c r="V49" i="20"/>
  <c r="T48" i="20"/>
  <c r="AH41" i="20"/>
  <c r="AF41" i="20" s="1"/>
  <c r="AF40" i="20"/>
  <c r="BC52" i="20"/>
  <c r="BC48" i="20"/>
  <c r="BA47" i="20"/>
  <c r="G52" i="20"/>
  <c r="G48" i="20"/>
  <c r="E47" i="20"/>
  <c r="AQ44" i="20"/>
  <c r="AO43" i="20"/>
  <c r="G40" i="20"/>
  <c r="E39" i="20"/>
  <c r="BB11" i="20"/>
  <c r="H1713" i="9"/>
  <c r="J57" i="20"/>
  <c r="J53" i="20"/>
  <c r="H52" i="20"/>
  <c r="AN49" i="20"/>
  <c r="AL48" i="20"/>
  <c r="P45" i="20"/>
  <c r="N44" i="20"/>
  <c r="AA13" i="20"/>
  <c r="H815" i="9"/>
  <c r="P41" i="20"/>
  <c r="N41" i="20" s="1"/>
  <c r="N40" i="20"/>
  <c r="AB57" i="20"/>
  <c r="AB53" i="20"/>
  <c r="Z52" i="20"/>
  <c r="AG15" i="20"/>
  <c r="H1017" i="9"/>
  <c r="AT57" i="20"/>
  <c r="AT53" i="20"/>
  <c r="AR52" i="20"/>
  <c r="AE52" i="20"/>
  <c r="AE48" i="20"/>
  <c r="AC47" i="20"/>
  <c r="M52" i="20"/>
  <c r="M48" i="20"/>
  <c r="K47" i="20"/>
  <c r="BC44" i="20"/>
  <c r="BA43" i="20"/>
  <c r="V41" i="20"/>
  <c r="T41" i="20" s="1"/>
  <c r="T40" i="20"/>
  <c r="G44" i="20"/>
  <c r="E43" i="20"/>
  <c r="AQ52" i="20"/>
  <c r="AQ48" i="20"/>
  <c r="AO47" i="20"/>
  <c r="J41" i="20"/>
  <c r="H41" i="20" s="1"/>
  <c r="H40" i="20"/>
  <c r="AN41" i="20"/>
  <c r="AL41" i="20" s="1"/>
  <c r="AL40" i="20"/>
  <c r="Y49" i="20"/>
  <c r="W48" i="20"/>
  <c r="P57" i="20"/>
  <c r="P53" i="20"/>
  <c r="N52" i="20"/>
  <c r="R11" i="20"/>
  <c r="H513" i="9"/>
  <c r="D57" i="20"/>
  <c r="D53" i="20"/>
  <c r="B52" i="20"/>
  <c r="O13" i="20"/>
  <c r="H415" i="9"/>
  <c r="AZ45" i="20"/>
  <c r="AX44" i="20"/>
  <c r="AW41" i="20"/>
  <c r="AU41" i="20" s="1"/>
  <c r="AU40" i="20"/>
  <c r="AW53" i="20"/>
  <c r="AW57" i="20"/>
  <c r="AU52" i="20"/>
  <c r="S40" i="20"/>
  <c r="Q39" i="20"/>
  <c r="AV11" i="20"/>
  <c r="H1513" i="9"/>
  <c r="AQ40" i="20"/>
  <c r="AO39" i="20"/>
  <c r="AN57" i="20"/>
  <c r="AN53" i="20"/>
  <c r="AL52" i="20"/>
  <c r="AZ49" i="20"/>
  <c r="AX48" i="20"/>
  <c r="D45" i="20"/>
  <c r="B44" i="20"/>
  <c r="F11" i="20"/>
  <c r="H113" i="9"/>
  <c r="AD11" i="20"/>
  <c r="H913" i="9"/>
  <c r="I13" i="17"/>
  <c r="G13" i="17"/>
  <c r="E13" i="17"/>
  <c r="H13" i="17"/>
  <c r="L14" i="17"/>
  <c r="C14" i="17"/>
  <c r="A14" i="17"/>
  <c r="B14" i="17"/>
  <c r="D14" i="17" s="1"/>
  <c r="AH57" i="20"/>
  <c r="AH53" i="20"/>
  <c r="AF52" i="20"/>
  <c r="AT49" i="20"/>
  <c r="AR48" i="20"/>
  <c r="H17" i="9"/>
  <c r="C15" i="20"/>
  <c r="AJ11" i="20"/>
  <c r="H1113" i="9"/>
  <c r="M44" i="20"/>
  <c r="K43" i="20"/>
  <c r="AT41" i="20"/>
  <c r="AR41" i="20" s="1"/>
  <c r="AR40" i="20"/>
  <c r="G36" i="20"/>
  <c r="E36" i="20" s="1"/>
  <c r="E35" i="20"/>
  <c r="V45" i="20"/>
  <c r="T44" i="20"/>
  <c r="S52" i="20"/>
  <c r="S48" i="20"/>
  <c r="Q47" i="20"/>
  <c r="X11" i="20"/>
  <c r="H713" i="9"/>
  <c r="P49" i="20"/>
  <c r="N48" i="20"/>
  <c r="D49" i="20"/>
  <c r="B48" i="20"/>
  <c r="V57" i="20"/>
  <c r="V53" i="20"/>
  <c r="T52" i="20"/>
  <c r="M36" i="20"/>
  <c r="K36" i="20" s="1"/>
  <c r="K35" i="20"/>
  <c r="AB41" i="20"/>
  <c r="Z41" i="20" s="1"/>
  <c r="Z40" i="20"/>
  <c r="K15" i="17"/>
  <c r="N14" i="17"/>
  <c r="M14" i="17"/>
  <c r="J15" i="17"/>
  <c r="BC40" i="20"/>
  <c r="BA39" i="20"/>
  <c r="AE44" i="20"/>
  <c r="AC43" i="20"/>
  <c r="AQ36" i="20"/>
  <c r="AO36" i="20" s="1"/>
  <c r="AO35" i="20"/>
  <c r="AW45" i="20"/>
  <c r="AU44" i="20"/>
  <c r="AE36" i="20"/>
  <c r="AC36" i="20" s="1"/>
  <c r="AC35" i="20"/>
  <c r="AP11" i="20"/>
  <c r="H1313" i="9"/>
  <c r="B36" i="20"/>
  <c r="Y57" i="20"/>
  <c r="Y53" i="20"/>
  <c r="W52" i="20"/>
  <c r="AM14" i="20"/>
  <c r="H1216" i="9"/>
  <c r="AW49" i="20"/>
  <c r="AU48" i="20"/>
  <c r="Y45" i="20"/>
  <c r="W44" i="20"/>
  <c r="AZ57" i="20"/>
  <c r="AZ53" i="20"/>
  <c r="AX52" i="20"/>
  <c r="AK36" i="20"/>
  <c r="AI36" i="20" s="1"/>
  <c r="AI35" i="20"/>
  <c r="AZ41" i="20"/>
  <c r="AX41" i="20" s="1"/>
  <c r="AX40" i="20"/>
  <c r="AK44" i="20"/>
  <c r="AI43" i="20"/>
  <c r="U13" i="20"/>
  <c r="H615" i="9"/>
  <c r="L11" i="20"/>
  <c r="H313" i="9"/>
  <c r="AH49" i="20"/>
  <c r="AF48" i="20"/>
  <c r="AB45" i="20"/>
  <c r="Z44" i="20"/>
  <c r="AS13" i="20"/>
  <c r="H1415" i="9"/>
  <c r="J45" i="20"/>
  <c r="H44" i="20"/>
  <c r="I12" i="20"/>
  <c r="H214" i="9"/>
  <c r="S44" i="20"/>
  <c r="Q43" i="20"/>
  <c r="AH45" i="20"/>
  <c r="AF44" i="20"/>
  <c r="AT45" i="20"/>
  <c r="AR44" i="20"/>
  <c r="BC36" i="20"/>
  <c r="BA36" i="20" s="1"/>
  <c r="BA35" i="20"/>
  <c r="M40" i="20"/>
  <c r="K39" i="20"/>
  <c r="S36" i="20"/>
  <c r="Q36" i="20" s="1"/>
  <c r="Q35" i="20"/>
  <c r="AN45" i="20"/>
  <c r="AL44" i="20"/>
  <c r="AE40" i="20"/>
  <c r="AC39" i="20"/>
  <c r="AK40" i="20"/>
  <c r="AI39" i="20"/>
  <c r="AY13" i="20"/>
  <c r="H1615" i="9"/>
  <c r="D41" i="20"/>
  <c r="B40" i="20"/>
  <c r="J49" i="20"/>
  <c r="H48" i="20"/>
  <c r="AK48" i="20"/>
  <c r="AK52" i="20"/>
  <c r="AI47" i="20"/>
  <c r="AB49" i="20"/>
  <c r="Z48" i="20"/>
  <c r="D13" i="17"/>
  <c r="AK49" i="20" l="1"/>
  <c r="AI48" i="20"/>
  <c r="J50" i="20"/>
  <c r="H49" i="20"/>
  <c r="AZ62" i="20"/>
  <c r="AZ58" i="20"/>
  <c r="AX57" i="20"/>
  <c r="AW50" i="20"/>
  <c r="AU49" i="20"/>
  <c r="Y54" i="20"/>
  <c r="W53" i="20"/>
  <c r="B15" i="17"/>
  <c r="D15" i="17" s="1"/>
  <c r="L15" i="17"/>
  <c r="C15" i="17"/>
  <c r="A15" i="17"/>
  <c r="S57" i="20"/>
  <c r="S53" i="20"/>
  <c r="Q52" i="20"/>
  <c r="M45" i="20"/>
  <c r="K44" i="20"/>
  <c r="AH54" i="20"/>
  <c r="AF53" i="20"/>
  <c r="D46" i="20"/>
  <c r="B45" i="20"/>
  <c r="AN54" i="20"/>
  <c r="AL53" i="20"/>
  <c r="O14" i="20"/>
  <c r="H416" i="9"/>
  <c r="D62" i="20"/>
  <c r="D58" i="20"/>
  <c r="B57" i="20"/>
  <c r="P54" i="20"/>
  <c r="N53" i="20"/>
  <c r="G45" i="20"/>
  <c r="E44" i="20"/>
  <c r="BC45" i="20"/>
  <c r="BA44" i="20"/>
  <c r="AT54" i="20"/>
  <c r="AR53" i="20"/>
  <c r="P46" i="20"/>
  <c r="N46" i="20" s="1"/>
  <c r="N45" i="20"/>
  <c r="J54" i="20"/>
  <c r="H53" i="20"/>
  <c r="BC49" i="20"/>
  <c r="BA48" i="20"/>
  <c r="AB50" i="20"/>
  <c r="Z49" i="20"/>
  <c r="AY14" i="20"/>
  <c r="H1616" i="9"/>
  <c r="AE41" i="20"/>
  <c r="AC41" i="20" s="1"/>
  <c r="AC40" i="20"/>
  <c r="AH46" i="20"/>
  <c r="AF46" i="20" s="1"/>
  <c r="AF45" i="20"/>
  <c r="I13" i="20"/>
  <c r="H215" i="9"/>
  <c r="AS14" i="20"/>
  <c r="H1416" i="9"/>
  <c r="AH50" i="20"/>
  <c r="AF49" i="20"/>
  <c r="U14" i="20"/>
  <c r="H616" i="9"/>
  <c r="Y62" i="20"/>
  <c r="Y58" i="20"/>
  <c r="W57" i="20"/>
  <c r="AP12" i="20"/>
  <c r="H1314" i="9"/>
  <c r="AW46" i="20"/>
  <c r="AU46" i="20" s="1"/>
  <c r="AU45" i="20"/>
  <c r="AE45" i="20"/>
  <c r="AC44" i="20"/>
  <c r="V54" i="20"/>
  <c r="T53" i="20"/>
  <c r="D50" i="20"/>
  <c r="B49" i="20"/>
  <c r="X12" i="20"/>
  <c r="H714" i="9"/>
  <c r="AH62" i="20"/>
  <c r="AH58" i="20"/>
  <c r="AF57" i="20"/>
  <c r="H14" i="17"/>
  <c r="E14" i="17"/>
  <c r="I14" i="17"/>
  <c r="G14" i="17"/>
  <c r="L521" i="14"/>
  <c r="F12" i="20"/>
  <c r="H114" i="9"/>
  <c r="AN62" i="20"/>
  <c r="AN58" i="20"/>
  <c r="AL57" i="20"/>
  <c r="AV12" i="20"/>
  <c r="H1514" i="9"/>
  <c r="AW62" i="20"/>
  <c r="AW58" i="20"/>
  <c r="AU57" i="20"/>
  <c r="P62" i="20"/>
  <c r="P58" i="20"/>
  <c r="N57" i="20"/>
  <c r="AQ49" i="20"/>
  <c r="AO48" i="20"/>
  <c r="AE49" i="20"/>
  <c r="AC48" i="20"/>
  <c r="AT62" i="20"/>
  <c r="AT58" i="20"/>
  <c r="AR57" i="20"/>
  <c r="AB54" i="20"/>
  <c r="Z53" i="20"/>
  <c r="J62" i="20"/>
  <c r="J58" i="20"/>
  <c r="H57" i="20"/>
  <c r="G41" i="20"/>
  <c r="E41" i="20" s="1"/>
  <c r="E40" i="20"/>
  <c r="G49" i="20"/>
  <c r="E48" i="20"/>
  <c r="BC57" i="20"/>
  <c r="BC53" i="20"/>
  <c r="BA52" i="20"/>
  <c r="V50" i="20"/>
  <c r="T49" i="20"/>
  <c r="Y46" i="20"/>
  <c r="W46" i="20" s="1"/>
  <c r="W45" i="20"/>
  <c r="AM15" i="20"/>
  <c r="H1217" i="9"/>
  <c r="V62" i="20"/>
  <c r="V58" i="20"/>
  <c r="T57" i="20"/>
  <c r="V46" i="20"/>
  <c r="T46" i="20" s="1"/>
  <c r="T45" i="20"/>
  <c r="AJ12" i="20"/>
  <c r="H1114" i="9"/>
  <c r="AT50" i="20"/>
  <c r="AR49" i="20"/>
  <c r="AZ50" i="20"/>
  <c r="AX49" i="20"/>
  <c r="AW54" i="20"/>
  <c r="AU53" i="20"/>
  <c r="AZ46" i="20"/>
  <c r="AX46" i="20" s="1"/>
  <c r="AX45" i="20"/>
  <c r="R12" i="20"/>
  <c r="H514" i="9"/>
  <c r="AQ57" i="20"/>
  <c r="AQ53" i="20"/>
  <c r="AO52" i="20"/>
  <c r="M49" i="20"/>
  <c r="K48" i="20"/>
  <c r="AE57" i="20"/>
  <c r="AE53" i="20"/>
  <c r="AC52" i="20"/>
  <c r="AB62" i="20"/>
  <c r="AB58" i="20"/>
  <c r="Z57" i="20"/>
  <c r="AA14" i="20"/>
  <c r="H816" i="9"/>
  <c r="AN50" i="20"/>
  <c r="AL49" i="20"/>
  <c r="G57" i="20"/>
  <c r="G53" i="20"/>
  <c r="E52" i="20"/>
  <c r="AK53" i="20"/>
  <c r="AK57" i="20"/>
  <c r="AI52" i="20"/>
  <c r="B41" i="20"/>
  <c r="AK41" i="20"/>
  <c r="AI41" i="20" s="1"/>
  <c r="AI40" i="20"/>
  <c r="AN46" i="20"/>
  <c r="AL46" i="20" s="1"/>
  <c r="AL45" i="20"/>
  <c r="M41" i="20"/>
  <c r="K41" i="20" s="1"/>
  <c r="K40" i="20"/>
  <c r="AT46" i="20"/>
  <c r="AR46" i="20" s="1"/>
  <c r="AR45" i="20"/>
  <c r="S45" i="20"/>
  <c r="Q44" i="20"/>
  <c r="J46" i="20"/>
  <c r="H46" i="20" s="1"/>
  <c r="H45" i="20"/>
  <c r="AB46" i="20"/>
  <c r="Z46" i="20" s="1"/>
  <c r="Z45" i="20"/>
  <c r="L12" i="20"/>
  <c r="H314" i="9"/>
  <c r="AK45" i="20"/>
  <c r="AI44" i="20"/>
  <c r="AZ54" i="20"/>
  <c r="AX53" i="20"/>
  <c r="BC41" i="20"/>
  <c r="BA41" i="20" s="1"/>
  <c r="BA40" i="20"/>
  <c r="M15" i="17"/>
  <c r="K16" i="17"/>
  <c r="J16" i="17" s="1"/>
  <c r="N15" i="17"/>
  <c r="P50" i="20"/>
  <c r="N49" i="20"/>
  <c r="S49" i="20"/>
  <c r="Q48" i="20"/>
  <c r="H18" i="9"/>
  <c r="C16" i="20"/>
  <c r="AD12" i="20"/>
  <c r="H914" i="9"/>
  <c r="AQ41" i="20"/>
  <c r="AO41" i="20" s="1"/>
  <c r="AO40" i="20"/>
  <c r="S41" i="20"/>
  <c r="Q41" i="20" s="1"/>
  <c r="Q40" i="20"/>
  <c r="D54" i="20"/>
  <c r="B53" i="20"/>
  <c r="Y50" i="20"/>
  <c r="W49" i="20"/>
  <c r="M53" i="20"/>
  <c r="M57" i="20"/>
  <c r="K52" i="20"/>
  <c r="AG16" i="20"/>
  <c r="H1018" i="9"/>
  <c r="BB12" i="20"/>
  <c r="H1714" i="9"/>
  <c r="AQ45" i="20"/>
  <c r="AO44" i="20"/>
  <c r="A16" i="17" l="1"/>
  <c r="L16" i="17"/>
  <c r="C16" i="17"/>
  <c r="B16" i="17"/>
  <c r="D16" i="17" s="1"/>
  <c r="AG17" i="20"/>
  <c r="H1019" i="9"/>
  <c r="S50" i="20"/>
  <c r="Q49" i="20"/>
  <c r="AK46" i="20"/>
  <c r="AI46" i="20" s="1"/>
  <c r="AI45" i="20"/>
  <c r="J67" i="20"/>
  <c r="J63" i="20"/>
  <c r="H62" i="20"/>
  <c r="AT59" i="20"/>
  <c r="AR58" i="20"/>
  <c r="P67" i="20"/>
  <c r="P63" i="20"/>
  <c r="N62" i="20"/>
  <c r="AN67" i="20"/>
  <c r="AN63" i="20"/>
  <c r="AL62" i="20"/>
  <c r="AH67" i="20"/>
  <c r="AH63" i="20"/>
  <c r="AF62" i="20"/>
  <c r="AH51" i="20"/>
  <c r="AF51" i="20" s="1"/>
  <c r="AF50" i="20"/>
  <c r="AB51" i="20"/>
  <c r="Z51" i="20" s="1"/>
  <c r="Z50" i="20"/>
  <c r="J55" i="20"/>
  <c r="H54" i="20"/>
  <c r="AT55" i="20"/>
  <c r="AR54" i="20"/>
  <c r="G46" i="20"/>
  <c r="E46" i="20" s="1"/>
  <c r="E45" i="20"/>
  <c r="H417" i="9"/>
  <c r="O15" i="20"/>
  <c r="S58" i="20"/>
  <c r="S62" i="20"/>
  <c r="Q57" i="20"/>
  <c r="Y51" i="20"/>
  <c r="W51" i="20" s="1"/>
  <c r="W50" i="20"/>
  <c r="H19" i="9"/>
  <c r="C17" i="20"/>
  <c r="AK54" i="20"/>
  <c r="AI53" i="20"/>
  <c r="AE54" i="20"/>
  <c r="AC53" i="20"/>
  <c r="R13" i="20"/>
  <c r="H515" i="9"/>
  <c r="AW55" i="20"/>
  <c r="AU54" i="20"/>
  <c r="AT51" i="20"/>
  <c r="AR51" i="20" s="1"/>
  <c r="AR50" i="20"/>
  <c r="BC62" i="20"/>
  <c r="BC58" i="20"/>
  <c r="BA57" i="20"/>
  <c r="AT67" i="20"/>
  <c r="AT63" i="20"/>
  <c r="AR62" i="20"/>
  <c r="AQ50" i="20"/>
  <c r="AO49" i="20"/>
  <c r="AV13" i="20"/>
  <c r="H1515" i="9"/>
  <c r="D51" i="20"/>
  <c r="B50" i="20"/>
  <c r="AE46" i="20"/>
  <c r="AC46" i="20" s="1"/>
  <c r="AC45" i="20"/>
  <c r="AP13" i="20"/>
  <c r="H1315" i="9"/>
  <c r="D59" i="20"/>
  <c r="B58" i="20"/>
  <c r="B46" i="20"/>
  <c r="M46" i="20"/>
  <c r="K46" i="20" s="1"/>
  <c r="K45" i="20"/>
  <c r="J51" i="20"/>
  <c r="H51" i="20" s="1"/>
  <c r="H50" i="20"/>
  <c r="AQ46" i="20"/>
  <c r="AO46" i="20" s="1"/>
  <c r="AO45" i="20"/>
  <c r="D55" i="20"/>
  <c r="B54" i="20"/>
  <c r="G62" i="20"/>
  <c r="G58" i="20"/>
  <c r="E57" i="20"/>
  <c r="AA15" i="20"/>
  <c r="H817" i="9"/>
  <c r="M50" i="20"/>
  <c r="K49" i="20"/>
  <c r="BC54" i="20"/>
  <c r="BA53" i="20"/>
  <c r="M62" i="20"/>
  <c r="M58" i="20"/>
  <c r="K57" i="20"/>
  <c r="AZ55" i="20"/>
  <c r="AX54" i="20"/>
  <c r="L13" i="20"/>
  <c r="H315" i="9"/>
  <c r="AB59" i="20"/>
  <c r="Z58" i="20"/>
  <c r="AB55" i="20"/>
  <c r="Z54" i="20"/>
  <c r="AW59" i="20"/>
  <c r="AU58" i="20"/>
  <c r="X13" i="20"/>
  <c r="H715" i="9"/>
  <c r="U15" i="20"/>
  <c r="H617" i="9"/>
  <c r="AS15" i="20"/>
  <c r="H1417" i="9"/>
  <c r="AY15" i="20"/>
  <c r="H1617" i="9"/>
  <c r="BC50" i="20"/>
  <c r="BA49" i="20"/>
  <c r="BC46" i="20"/>
  <c r="BA46" i="20" s="1"/>
  <c r="BA45" i="20"/>
  <c r="P55" i="20"/>
  <c r="N54" i="20"/>
  <c r="D67" i="20"/>
  <c r="D63" i="20"/>
  <c r="B62" i="20"/>
  <c r="AN55" i="20"/>
  <c r="AL54" i="20"/>
  <c r="Y55" i="20"/>
  <c r="W54" i="20"/>
  <c r="AZ59" i="20"/>
  <c r="AX58" i="20"/>
  <c r="N16" i="17"/>
  <c r="K17" i="17"/>
  <c r="J17" i="17"/>
  <c r="M16" i="17"/>
  <c r="S46" i="20"/>
  <c r="Q46" i="20" s="1"/>
  <c r="Q45" i="20"/>
  <c r="AK62" i="20"/>
  <c r="AK58" i="20"/>
  <c r="AI57" i="20"/>
  <c r="V67" i="20"/>
  <c r="V63" i="20"/>
  <c r="T62" i="20"/>
  <c r="Y67" i="20"/>
  <c r="Y63" i="20"/>
  <c r="W62" i="20"/>
  <c r="I14" i="20"/>
  <c r="H216" i="9"/>
  <c r="AW51" i="20"/>
  <c r="AU51" i="20" s="1"/>
  <c r="AU50" i="20"/>
  <c r="BB13" i="20"/>
  <c r="H1715" i="9"/>
  <c r="AD13" i="20"/>
  <c r="H915" i="9"/>
  <c r="P51" i="20"/>
  <c r="N51" i="20" s="1"/>
  <c r="N50" i="20"/>
  <c r="AN51" i="20"/>
  <c r="AL51" i="20" s="1"/>
  <c r="AL50" i="20"/>
  <c r="AE58" i="20"/>
  <c r="AE62" i="20"/>
  <c r="AC57" i="20"/>
  <c r="AQ54" i="20"/>
  <c r="AO53" i="20"/>
  <c r="AM16" i="20"/>
  <c r="H1218" i="9"/>
  <c r="V51" i="20"/>
  <c r="T51" i="20" s="1"/>
  <c r="T50" i="20"/>
  <c r="F13" i="20"/>
  <c r="H115" i="9"/>
  <c r="M54" i="20"/>
  <c r="K53" i="20"/>
  <c r="G54" i="20"/>
  <c r="E53" i="20"/>
  <c r="AB67" i="20"/>
  <c r="AB63" i="20"/>
  <c r="Z62" i="20"/>
  <c r="AQ62" i="20"/>
  <c r="AQ58" i="20"/>
  <c r="AO57" i="20"/>
  <c r="AZ51" i="20"/>
  <c r="AX51" i="20" s="1"/>
  <c r="AX50" i="20"/>
  <c r="AJ13" i="20"/>
  <c r="H1115" i="9"/>
  <c r="V59" i="20"/>
  <c r="T58" i="20"/>
  <c r="G50" i="20"/>
  <c r="E49" i="20"/>
  <c r="J59" i="20"/>
  <c r="H58" i="20"/>
  <c r="AE50" i="20"/>
  <c r="AC49" i="20"/>
  <c r="P59" i="20"/>
  <c r="N58" i="20"/>
  <c r="AW63" i="20"/>
  <c r="AW67" i="20"/>
  <c r="AU62" i="20"/>
  <c r="AN59" i="20"/>
  <c r="AL58" i="20"/>
  <c r="AH59" i="20"/>
  <c r="AF58" i="20"/>
  <c r="V55" i="20"/>
  <c r="T54" i="20"/>
  <c r="Y59" i="20"/>
  <c r="W58" i="20"/>
  <c r="AH55" i="20"/>
  <c r="AF54" i="20"/>
  <c r="S54" i="20"/>
  <c r="Q53" i="20"/>
  <c r="G15" i="17"/>
  <c r="I15" i="17"/>
  <c r="H15" i="17"/>
  <c r="E15" i="17"/>
  <c r="AZ67" i="20"/>
  <c r="AZ63" i="20"/>
  <c r="AX62" i="20"/>
  <c r="AK50" i="20"/>
  <c r="AI49" i="20"/>
  <c r="AZ64" i="20" l="1"/>
  <c r="AX63" i="20"/>
  <c r="AE51" i="20"/>
  <c r="AC51" i="20" s="1"/>
  <c r="AC50" i="20"/>
  <c r="AJ14" i="20"/>
  <c r="H1116" i="9"/>
  <c r="AQ59" i="20"/>
  <c r="AO58" i="20"/>
  <c r="AQ55" i="20"/>
  <c r="AO54" i="20"/>
  <c r="AN60" i="20"/>
  <c r="AL59" i="20"/>
  <c r="AD14" i="20"/>
  <c r="H916" i="9"/>
  <c r="V72" i="20"/>
  <c r="V68" i="20"/>
  <c r="T67" i="20"/>
  <c r="M17" i="17"/>
  <c r="J18" i="17"/>
  <c r="N17" i="17"/>
  <c r="K18" i="17"/>
  <c r="BC55" i="20"/>
  <c r="BA54" i="20"/>
  <c r="AA16" i="20"/>
  <c r="H818" i="9"/>
  <c r="B51" i="20"/>
  <c r="AQ51" i="20"/>
  <c r="AO51" i="20" s="1"/>
  <c r="AO50" i="20"/>
  <c r="R14" i="20"/>
  <c r="H516" i="9"/>
  <c r="AK55" i="20"/>
  <c r="AI54" i="20"/>
  <c r="O16" i="20"/>
  <c r="H418" i="9"/>
  <c r="AN64" i="20"/>
  <c r="AL63" i="20"/>
  <c r="P72" i="20"/>
  <c r="P68" i="20"/>
  <c r="N67" i="20"/>
  <c r="J64" i="20"/>
  <c r="H63" i="20"/>
  <c r="P60" i="20"/>
  <c r="N59" i="20"/>
  <c r="J60" i="20"/>
  <c r="H59" i="20"/>
  <c r="V60" i="20"/>
  <c r="T59" i="20"/>
  <c r="G55" i="20"/>
  <c r="E54" i="20"/>
  <c r="F14" i="20"/>
  <c r="H116" i="9"/>
  <c r="AM17" i="20"/>
  <c r="H1219" i="9"/>
  <c r="AE67" i="20"/>
  <c r="AE63" i="20"/>
  <c r="AC62" i="20"/>
  <c r="Y72" i="20"/>
  <c r="Y68" i="20"/>
  <c r="W67" i="20"/>
  <c r="Y56" i="20"/>
  <c r="W56" i="20" s="1"/>
  <c r="W55" i="20"/>
  <c r="P56" i="20"/>
  <c r="N56" i="20" s="1"/>
  <c r="N55" i="20"/>
  <c r="BC51" i="20"/>
  <c r="BA51" i="20" s="1"/>
  <c r="BA50" i="20"/>
  <c r="AS16" i="20"/>
  <c r="H1418" i="9"/>
  <c r="X14" i="20"/>
  <c r="H716" i="9"/>
  <c r="AB56" i="20"/>
  <c r="Z56" i="20" s="1"/>
  <c r="Z55" i="20"/>
  <c r="L14" i="20"/>
  <c r="H316" i="9"/>
  <c r="M59" i="20"/>
  <c r="K58" i="20"/>
  <c r="D60" i="20"/>
  <c r="B59" i="20"/>
  <c r="BC59" i="20"/>
  <c r="BA58" i="20"/>
  <c r="H20" i="9"/>
  <c r="C18" i="20"/>
  <c r="AT56" i="20"/>
  <c r="AR56" i="20" s="1"/>
  <c r="AR55" i="20"/>
  <c r="AH64" i="20"/>
  <c r="AF63" i="20"/>
  <c r="AN72" i="20"/>
  <c r="AN68" i="20"/>
  <c r="AL67" i="20"/>
  <c r="J72" i="20"/>
  <c r="J68" i="20"/>
  <c r="H67" i="20"/>
  <c r="S51" i="20"/>
  <c r="Q51" i="20" s="1"/>
  <c r="Q50" i="20"/>
  <c r="AW64" i="20"/>
  <c r="AU63" i="20"/>
  <c r="G51" i="20"/>
  <c r="E51" i="20" s="1"/>
  <c r="E50" i="20"/>
  <c r="AB72" i="20"/>
  <c r="AB68" i="20"/>
  <c r="Z67" i="20"/>
  <c r="M55" i="20"/>
  <c r="K54" i="20"/>
  <c r="V64" i="20"/>
  <c r="T63" i="20"/>
  <c r="AK63" i="20"/>
  <c r="AK67" i="20"/>
  <c r="AI62" i="20"/>
  <c r="B17" i="17"/>
  <c r="A17" i="17"/>
  <c r="C17" i="17"/>
  <c r="L17" i="17"/>
  <c r="AZ60" i="20"/>
  <c r="AX59" i="20"/>
  <c r="AN56" i="20"/>
  <c r="AL56" i="20" s="1"/>
  <c r="AL55" i="20"/>
  <c r="D72" i="20"/>
  <c r="D68" i="20"/>
  <c r="B67" i="20"/>
  <c r="AY16" i="20"/>
  <c r="H1618" i="9"/>
  <c r="U16" i="20"/>
  <c r="H618" i="9"/>
  <c r="AW60" i="20"/>
  <c r="AU59" i="20"/>
  <c r="AB60" i="20"/>
  <c r="Z59" i="20"/>
  <c r="AZ56" i="20"/>
  <c r="AX56" i="20" s="1"/>
  <c r="AX55" i="20"/>
  <c r="AZ72" i="20"/>
  <c r="AZ68" i="20"/>
  <c r="AX67" i="20"/>
  <c r="AH56" i="20"/>
  <c r="AF56" i="20" s="1"/>
  <c r="AF55" i="20"/>
  <c r="V56" i="20"/>
  <c r="T56" i="20" s="1"/>
  <c r="T55" i="20"/>
  <c r="AQ67" i="20"/>
  <c r="AQ63" i="20"/>
  <c r="AO62" i="20"/>
  <c r="Y64" i="20"/>
  <c r="W63" i="20"/>
  <c r="AK51" i="20"/>
  <c r="AI51" i="20" s="1"/>
  <c r="AI50" i="20"/>
  <c r="S55" i="20"/>
  <c r="Q54" i="20"/>
  <c r="Y60" i="20"/>
  <c r="W59" i="20"/>
  <c r="AH60" i="20"/>
  <c r="AF59" i="20"/>
  <c r="AW72" i="20"/>
  <c r="AW68" i="20"/>
  <c r="AU67" i="20"/>
  <c r="AB64" i="20"/>
  <c r="Z63" i="20"/>
  <c r="AE59" i="20"/>
  <c r="AC58" i="20"/>
  <c r="BB14" i="20"/>
  <c r="H1716" i="9"/>
  <c r="I15" i="20"/>
  <c r="H217" i="9"/>
  <c r="AK59" i="20"/>
  <c r="AI58" i="20"/>
  <c r="D64" i="20"/>
  <c r="B63" i="20"/>
  <c r="M67" i="20"/>
  <c r="M63" i="20"/>
  <c r="K62" i="20"/>
  <c r="M51" i="20"/>
  <c r="K51" i="20" s="1"/>
  <c r="K50" i="20"/>
  <c r="G59" i="20"/>
  <c r="E58" i="20"/>
  <c r="D56" i="20"/>
  <c r="B55" i="20"/>
  <c r="AV14" i="20"/>
  <c r="H1516" i="9"/>
  <c r="AT64" i="20"/>
  <c r="AR63" i="20"/>
  <c r="BC67" i="20"/>
  <c r="BC63" i="20"/>
  <c r="BA62" i="20"/>
  <c r="AW56" i="20"/>
  <c r="AU56" i="20" s="1"/>
  <c r="AU55" i="20"/>
  <c r="AE55" i="20"/>
  <c r="AC54" i="20"/>
  <c r="S67" i="20"/>
  <c r="S63" i="20"/>
  <c r="Q62" i="20"/>
  <c r="AH72" i="20"/>
  <c r="AH68" i="20"/>
  <c r="AF67" i="20"/>
  <c r="AT60" i="20"/>
  <c r="AR59" i="20"/>
  <c r="E16" i="17"/>
  <c r="H16" i="17"/>
  <c r="G16" i="17"/>
  <c r="I16" i="17"/>
  <c r="G67" i="20"/>
  <c r="G63" i="20"/>
  <c r="E62" i="20"/>
  <c r="AP14" i="20"/>
  <c r="H1316" i="9"/>
  <c r="AT72" i="20"/>
  <c r="AT68" i="20"/>
  <c r="AR67" i="20"/>
  <c r="S59" i="20"/>
  <c r="Q58" i="20"/>
  <c r="J56" i="20"/>
  <c r="H56" i="20" s="1"/>
  <c r="H55" i="20"/>
  <c r="P64" i="20"/>
  <c r="N63" i="20"/>
  <c r="AG18" i="20"/>
  <c r="H1020" i="9"/>
  <c r="AH73" i="20" l="1"/>
  <c r="AH77" i="20"/>
  <c r="AF72" i="20"/>
  <c r="AK72" i="20"/>
  <c r="AK68" i="20"/>
  <c r="AI67" i="20"/>
  <c r="AB73" i="20"/>
  <c r="AB77" i="20"/>
  <c r="Z72" i="20"/>
  <c r="AW65" i="20"/>
  <c r="AU64" i="20"/>
  <c r="J69" i="20"/>
  <c r="H68" i="20"/>
  <c r="AN77" i="20"/>
  <c r="AN73" i="20"/>
  <c r="AL72" i="20"/>
  <c r="BC60" i="20"/>
  <c r="BA59" i="20"/>
  <c r="AE64" i="20"/>
  <c r="AC63" i="20"/>
  <c r="AN65" i="20"/>
  <c r="AL64" i="20"/>
  <c r="AK56" i="20"/>
  <c r="AI56" i="20" s="1"/>
  <c r="AI55" i="20"/>
  <c r="AA17" i="20"/>
  <c r="H819" i="9"/>
  <c r="V69" i="20"/>
  <c r="T68" i="20"/>
  <c r="AG19" i="20"/>
  <c r="H1021" i="9"/>
  <c r="AT69" i="20"/>
  <c r="AR68" i="20"/>
  <c r="AT61" i="20"/>
  <c r="AR61" i="20" s="1"/>
  <c r="AR60" i="20"/>
  <c r="AE56" i="20"/>
  <c r="AC56" i="20" s="1"/>
  <c r="AC55" i="20"/>
  <c r="BC64" i="20"/>
  <c r="BA63" i="20"/>
  <c r="B56" i="20"/>
  <c r="AK60" i="20"/>
  <c r="AI59" i="20"/>
  <c r="BB15" i="20"/>
  <c r="H1717" i="9"/>
  <c r="AB65" i="20"/>
  <c r="Z64" i="20"/>
  <c r="AQ72" i="20"/>
  <c r="AQ68" i="20"/>
  <c r="AO67" i="20"/>
  <c r="D69" i="20"/>
  <c r="B68" i="20"/>
  <c r="AK64" i="20"/>
  <c r="AI63" i="20"/>
  <c r="M56" i="20"/>
  <c r="K56" i="20" s="1"/>
  <c r="K55" i="20"/>
  <c r="J73" i="20"/>
  <c r="J77" i="20"/>
  <c r="H72" i="20"/>
  <c r="H21" i="9"/>
  <c r="C19" i="20"/>
  <c r="M60" i="20"/>
  <c r="K59" i="20"/>
  <c r="AS17" i="20"/>
  <c r="H1419" i="9"/>
  <c r="Y69" i="20"/>
  <c r="W68" i="20"/>
  <c r="AE72" i="20"/>
  <c r="AE68" i="20"/>
  <c r="AC67" i="20"/>
  <c r="F15" i="20"/>
  <c r="H117" i="9"/>
  <c r="V61" i="20"/>
  <c r="T61" i="20" s="1"/>
  <c r="T60" i="20"/>
  <c r="P61" i="20"/>
  <c r="N61" i="20" s="1"/>
  <c r="N60" i="20"/>
  <c r="P69" i="20"/>
  <c r="N68" i="20"/>
  <c r="L18" i="17"/>
  <c r="C18" i="17"/>
  <c r="A18" i="17"/>
  <c r="B18" i="17"/>
  <c r="D18" i="17" s="1"/>
  <c r="V77" i="20"/>
  <c r="V73" i="20"/>
  <c r="T72" i="20"/>
  <c r="AN61" i="20"/>
  <c r="AL61" i="20" s="1"/>
  <c r="AL60" i="20"/>
  <c r="AQ60" i="20"/>
  <c r="AO59" i="20"/>
  <c r="P65" i="20"/>
  <c r="N64" i="20"/>
  <c r="S60" i="20"/>
  <c r="Q59" i="20"/>
  <c r="G68" i="20"/>
  <c r="G72" i="20"/>
  <c r="E67" i="20"/>
  <c r="AP15" i="20"/>
  <c r="H1317" i="9"/>
  <c r="AT65" i="20"/>
  <c r="AR64" i="20"/>
  <c r="M72" i="20"/>
  <c r="M68" i="20"/>
  <c r="K67" i="20"/>
  <c r="AW77" i="20"/>
  <c r="AW73" i="20"/>
  <c r="AU72" i="20"/>
  <c r="Y61" i="20"/>
  <c r="W61" i="20" s="1"/>
  <c r="W60" i="20"/>
  <c r="AQ64" i="20"/>
  <c r="AO63" i="20"/>
  <c r="AZ73" i="20"/>
  <c r="AZ77" i="20"/>
  <c r="AX72" i="20"/>
  <c r="AB61" i="20"/>
  <c r="Z61" i="20" s="1"/>
  <c r="Z60" i="20"/>
  <c r="U17" i="20"/>
  <c r="H619" i="9"/>
  <c r="AT77" i="20"/>
  <c r="AT73" i="20"/>
  <c r="AR72" i="20"/>
  <c r="G64" i="20"/>
  <c r="E63" i="20"/>
  <c r="S64" i="20"/>
  <c r="Q63" i="20"/>
  <c r="BC68" i="20"/>
  <c r="BC72" i="20"/>
  <c r="BA67" i="20"/>
  <c r="AV15" i="20"/>
  <c r="H1517" i="9"/>
  <c r="AH61" i="20"/>
  <c r="AF61" i="20" s="1"/>
  <c r="AF60" i="20"/>
  <c r="S56" i="20"/>
  <c r="Q56" i="20" s="1"/>
  <c r="Q55" i="20"/>
  <c r="Y65" i="20"/>
  <c r="W64" i="20"/>
  <c r="AW61" i="20"/>
  <c r="AU61" i="20" s="1"/>
  <c r="AU60" i="20"/>
  <c r="AY17" i="20"/>
  <c r="H1619" i="9"/>
  <c r="D77" i="20"/>
  <c r="D73" i="20"/>
  <c r="B72" i="20"/>
  <c r="AZ61" i="20"/>
  <c r="AX61" i="20" s="1"/>
  <c r="AX60" i="20"/>
  <c r="D17" i="17"/>
  <c r="AH65" i="20"/>
  <c r="AF64" i="20"/>
  <c r="Y77" i="20"/>
  <c r="Y73" i="20"/>
  <c r="W72" i="20"/>
  <c r="P73" i="20"/>
  <c r="P77" i="20"/>
  <c r="N72" i="20"/>
  <c r="O17" i="20"/>
  <c r="H419" i="9"/>
  <c r="R15" i="20"/>
  <c r="H517" i="9"/>
  <c r="BC56" i="20"/>
  <c r="BA56" i="20" s="1"/>
  <c r="BA55" i="20"/>
  <c r="AH69" i="20"/>
  <c r="AF68" i="20"/>
  <c r="S68" i="20"/>
  <c r="S72" i="20"/>
  <c r="Q67" i="20"/>
  <c r="G60" i="20"/>
  <c r="E59" i="20"/>
  <c r="M64" i="20"/>
  <c r="K63" i="20"/>
  <c r="D65" i="20"/>
  <c r="B64" i="20"/>
  <c r="I16" i="20"/>
  <c r="H218" i="9"/>
  <c r="AE60" i="20"/>
  <c r="AC59" i="20"/>
  <c r="AW69" i="20"/>
  <c r="AU68" i="20"/>
  <c r="AZ69" i="20"/>
  <c r="AX68" i="20"/>
  <c r="I17" i="17"/>
  <c r="G17" i="17"/>
  <c r="E17" i="17"/>
  <c r="H17" i="17"/>
  <c r="V65" i="20"/>
  <c r="T64" i="20"/>
  <c r="AB69" i="20"/>
  <c r="Z68" i="20"/>
  <c r="AN69" i="20"/>
  <c r="AL68" i="20"/>
  <c r="D61" i="20"/>
  <c r="B60" i="20"/>
  <c r="L15" i="20"/>
  <c r="H317" i="9"/>
  <c r="X15" i="20"/>
  <c r="H717" i="9"/>
  <c r="AM18" i="20"/>
  <c r="H1220" i="9"/>
  <c r="G56" i="20"/>
  <c r="E56" i="20" s="1"/>
  <c r="E55" i="20"/>
  <c r="J61" i="20"/>
  <c r="H61" i="20" s="1"/>
  <c r="H60" i="20"/>
  <c r="J65" i="20"/>
  <c r="H64" i="20"/>
  <c r="K19" i="17"/>
  <c r="N18" i="17"/>
  <c r="M18" i="17"/>
  <c r="AD15" i="20"/>
  <c r="H917" i="9"/>
  <c r="AQ56" i="20"/>
  <c r="AO56" i="20" s="1"/>
  <c r="AO55" i="20"/>
  <c r="AJ15" i="20"/>
  <c r="H1117" i="9"/>
  <c r="AZ65" i="20"/>
  <c r="AX64" i="20"/>
  <c r="J66" i="20" l="1"/>
  <c r="H66" i="20" s="1"/>
  <c r="H65" i="20"/>
  <c r="X16" i="20"/>
  <c r="H718" i="9"/>
  <c r="S77" i="20"/>
  <c r="S73" i="20"/>
  <c r="Q72" i="20"/>
  <c r="D78" i="20"/>
  <c r="D82" i="20"/>
  <c r="B77" i="20"/>
  <c r="AE77" i="20"/>
  <c r="AE73" i="20"/>
  <c r="AC72" i="20"/>
  <c r="AS18" i="20"/>
  <c r="H1420" i="9"/>
  <c r="AQ69" i="20"/>
  <c r="AO68" i="20"/>
  <c r="J70" i="20"/>
  <c r="H69" i="20"/>
  <c r="AB78" i="20"/>
  <c r="AB82" i="20"/>
  <c r="Z77" i="20"/>
  <c r="AK77" i="20"/>
  <c r="AK73" i="20"/>
  <c r="AI72" i="20"/>
  <c r="B61" i="20"/>
  <c r="AB70" i="20"/>
  <c r="Z69" i="20"/>
  <c r="AZ70" i="20"/>
  <c r="AX69" i="20"/>
  <c r="AE61" i="20"/>
  <c r="AC61" i="20" s="1"/>
  <c r="AC60" i="20"/>
  <c r="S69" i="20"/>
  <c r="Q68" i="20"/>
  <c r="O18" i="20"/>
  <c r="H420" i="9"/>
  <c r="AH66" i="20"/>
  <c r="AF66" i="20" s="1"/>
  <c r="AF65" i="20"/>
  <c r="S65" i="20"/>
  <c r="Q64" i="20"/>
  <c r="AT74" i="20"/>
  <c r="AR73" i="20"/>
  <c r="AZ74" i="20"/>
  <c r="AX73" i="20"/>
  <c r="AT66" i="20"/>
  <c r="AR66" i="20" s="1"/>
  <c r="AR65" i="20"/>
  <c r="G77" i="20"/>
  <c r="G73" i="20"/>
  <c r="E72" i="20"/>
  <c r="V82" i="20"/>
  <c r="V78" i="20"/>
  <c r="T77" i="20"/>
  <c r="H18" i="17"/>
  <c r="E18" i="17"/>
  <c r="I18" i="17"/>
  <c r="G18" i="17"/>
  <c r="F16" i="20"/>
  <c r="H118" i="9"/>
  <c r="AQ77" i="20"/>
  <c r="AQ73" i="20"/>
  <c r="AO72" i="20"/>
  <c r="BB16" i="20"/>
  <c r="H1718" i="9"/>
  <c r="AT70" i="20"/>
  <c r="AR69" i="20"/>
  <c r="V70" i="20"/>
  <c r="T69" i="20"/>
  <c r="AE65" i="20"/>
  <c r="AC64" i="20"/>
  <c r="AN74" i="20"/>
  <c r="AL73" i="20"/>
  <c r="AB74" i="20"/>
  <c r="Z73" i="20"/>
  <c r="M65" i="20"/>
  <c r="K64" i="20"/>
  <c r="P74" i="20"/>
  <c r="N73" i="20"/>
  <c r="AV16" i="20"/>
  <c r="H1518" i="9"/>
  <c r="AZ82" i="20"/>
  <c r="AZ78" i="20"/>
  <c r="AX77" i="20"/>
  <c r="AQ61" i="20"/>
  <c r="AO61" i="20" s="1"/>
  <c r="AO60" i="20"/>
  <c r="AJ16" i="20"/>
  <c r="H1118" i="9"/>
  <c r="J20" i="17"/>
  <c r="M19" i="17"/>
  <c r="K20" i="17"/>
  <c r="N19" i="17"/>
  <c r="L16" i="20"/>
  <c r="H318" i="9"/>
  <c r="D66" i="20"/>
  <c r="B65" i="20"/>
  <c r="G61" i="20"/>
  <c r="E61" i="20" s="1"/>
  <c r="E60" i="20"/>
  <c r="Y74" i="20"/>
  <c r="W73" i="20"/>
  <c r="AY18" i="20"/>
  <c r="H1620" i="9"/>
  <c r="BC73" i="20"/>
  <c r="BC77" i="20"/>
  <c r="BA72" i="20"/>
  <c r="AT78" i="20"/>
  <c r="AT82" i="20"/>
  <c r="AR77" i="20"/>
  <c r="M69" i="20"/>
  <c r="K68" i="20"/>
  <c r="G69" i="20"/>
  <c r="E68" i="20"/>
  <c r="P66" i="20"/>
  <c r="N66" i="20" s="1"/>
  <c r="N65" i="20"/>
  <c r="Y70" i="20"/>
  <c r="W69" i="20"/>
  <c r="M61" i="20"/>
  <c r="K61" i="20" s="1"/>
  <c r="K60" i="20"/>
  <c r="J82" i="20"/>
  <c r="J78" i="20"/>
  <c r="H77" i="20"/>
  <c r="D70" i="20"/>
  <c r="B69" i="20"/>
  <c r="AN82" i="20"/>
  <c r="AN78" i="20"/>
  <c r="AL77" i="20"/>
  <c r="AW66" i="20"/>
  <c r="AU66" i="20" s="1"/>
  <c r="AU65" i="20"/>
  <c r="AH82" i="20"/>
  <c r="AH78" i="20"/>
  <c r="AF77" i="20"/>
  <c r="AZ66" i="20"/>
  <c r="AX66" i="20" s="1"/>
  <c r="AX65" i="20"/>
  <c r="U18" i="20"/>
  <c r="H620" i="9"/>
  <c r="AW78" i="20"/>
  <c r="AW82" i="20"/>
  <c r="AU77" i="20"/>
  <c r="S61" i="20"/>
  <c r="Q61" i="20" s="1"/>
  <c r="Q60" i="20"/>
  <c r="V74" i="20"/>
  <c r="T73" i="20"/>
  <c r="AD16" i="20"/>
  <c r="H918" i="9"/>
  <c r="AM19" i="20"/>
  <c r="H1221" i="9"/>
  <c r="Y66" i="20"/>
  <c r="W66" i="20" s="1"/>
  <c r="W65" i="20"/>
  <c r="J19" i="17"/>
  <c r="AN70" i="20"/>
  <c r="AL69" i="20"/>
  <c r="V66" i="20"/>
  <c r="T66" i="20" s="1"/>
  <c r="T65" i="20"/>
  <c r="AW70" i="20"/>
  <c r="AU69" i="20"/>
  <c r="I17" i="20"/>
  <c r="H219" i="9"/>
  <c r="AH70" i="20"/>
  <c r="AF69" i="20"/>
  <c r="R16" i="20"/>
  <c r="H518" i="9"/>
  <c r="P82" i="20"/>
  <c r="P78" i="20"/>
  <c r="N77" i="20"/>
  <c r="Y78" i="20"/>
  <c r="Y82" i="20"/>
  <c r="W77" i="20"/>
  <c r="D74" i="20"/>
  <c r="B73" i="20"/>
  <c r="BC69" i="20"/>
  <c r="BA68" i="20"/>
  <c r="G65" i="20"/>
  <c r="E64" i="20"/>
  <c r="AQ65" i="20"/>
  <c r="AO64" i="20"/>
  <c r="AW74" i="20"/>
  <c r="AU73" i="20"/>
  <c r="M77" i="20"/>
  <c r="M73" i="20"/>
  <c r="K72" i="20"/>
  <c r="AP16" i="20"/>
  <c r="H1318" i="9"/>
  <c r="P70" i="20"/>
  <c r="N69" i="20"/>
  <c r="AE69" i="20"/>
  <c r="AC68" i="20"/>
  <c r="H22" i="9"/>
  <c r="C20" i="20"/>
  <c r="J74" i="20"/>
  <c r="H73" i="20"/>
  <c r="AK65" i="20"/>
  <c r="AI64" i="20"/>
  <c r="AB66" i="20"/>
  <c r="Z66" i="20" s="1"/>
  <c r="Z65" i="20"/>
  <c r="AK61" i="20"/>
  <c r="AI61" i="20" s="1"/>
  <c r="AI60" i="20"/>
  <c r="BC65" i="20"/>
  <c r="BA64" i="20"/>
  <c r="AG20" i="20"/>
  <c r="H1022" i="9"/>
  <c r="AA18" i="20"/>
  <c r="H820" i="9"/>
  <c r="AN66" i="20"/>
  <c r="AL66" i="20" s="1"/>
  <c r="AL65" i="20"/>
  <c r="BC61" i="20"/>
  <c r="BA61" i="20" s="1"/>
  <c r="BA60" i="20"/>
  <c r="AK69" i="20"/>
  <c r="AI68" i="20"/>
  <c r="AH74" i="20"/>
  <c r="AF73" i="20"/>
  <c r="AH75" i="20" l="1"/>
  <c r="AF74" i="20"/>
  <c r="AE70" i="20"/>
  <c r="AC69" i="20"/>
  <c r="Y87" i="20"/>
  <c r="Y83" i="20"/>
  <c r="W82" i="20"/>
  <c r="AH71" i="20"/>
  <c r="AF71" i="20" s="1"/>
  <c r="AF70" i="20"/>
  <c r="AW71" i="20"/>
  <c r="AU71" i="20" s="1"/>
  <c r="AU70" i="20"/>
  <c r="AN71" i="20"/>
  <c r="AL71" i="20" s="1"/>
  <c r="AL70" i="20"/>
  <c r="U19" i="20"/>
  <c r="H621" i="9"/>
  <c r="AH79" i="20"/>
  <c r="AF78" i="20"/>
  <c r="J87" i="20"/>
  <c r="J83" i="20"/>
  <c r="H82" i="20"/>
  <c r="Y71" i="20"/>
  <c r="W71" i="20" s="1"/>
  <c r="W70" i="20"/>
  <c r="G70" i="20"/>
  <c r="E69" i="20"/>
  <c r="AT87" i="20"/>
  <c r="AT83" i="20"/>
  <c r="AR82" i="20"/>
  <c r="BC74" i="20"/>
  <c r="BA73" i="20"/>
  <c r="Y75" i="20"/>
  <c r="W74" i="20"/>
  <c r="AV17" i="20"/>
  <c r="H1519" i="9"/>
  <c r="M66" i="20"/>
  <c r="K66" i="20" s="1"/>
  <c r="K65" i="20"/>
  <c r="AN75" i="20"/>
  <c r="AL74" i="20"/>
  <c r="V71" i="20"/>
  <c r="T71" i="20" s="1"/>
  <c r="T70" i="20"/>
  <c r="BB17" i="20"/>
  <c r="H1719" i="9"/>
  <c r="V87" i="20"/>
  <c r="V83" i="20"/>
  <c r="T82" i="20"/>
  <c r="AK82" i="20"/>
  <c r="AK78" i="20"/>
  <c r="AI77" i="20"/>
  <c r="AE82" i="20"/>
  <c r="AE78" i="20"/>
  <c r="AC77" i="20"/>
  <c r="H23" i="9"/>
  <c r="C21" i="20"/>
  <c r="AW75" i="20"/>
  <c r="AU74" i="20"/>
  <c r="G66" i="20"/>
  <c r="E66" i="20" s="1"/>
  <c r="E65" i="20"/>
  <c r="D75" i="20"/>
  <c r="B74" i="20"/>
  <c r="Y79" i="20"/>
  <c r="W78" i="20"/>
  <c r="B19" i="17"/>
  <c r="D19" i="17" s="1"/>
  <c r="L19" i="17"/>
  <c r="C19" i="17"/>
  <c r="A19" i="17"/>
  <c r="AM20" i="20"/>
  <c r="H1222" i="9"/>
  <c r="V75" i="20"/>
  <c r="T74" i="20"/>
  <c r="AW87" i="20"/>
  <c r="AW83" i="20"/>
  <c r="AU82" i="20"/>
  <c r="AH87" i="20"/>
  <c r="AH83" i="20"/>
  <c r="AF82" i="20"/>
  <c r="AN79" i="20"/>
  <c r="AL78" i="20"/>
  <c r="D71" i="20"/>
  <c r="B70" i="20"/>
  <c r="AT79" i="20"/>
  <c r="AR78" i="20"/>
  <c r="B66" i="20"/>
  <c r="N20" i="17"/>
  <c r="K21" i="17"/>
  <c r="J21" i="17" s="1"/>
  <c r="M20" i="17"/>
  <c r="AJ17" i="20"/>
  <c r="H1119" i="9"/>
  <c r="AZ79" i="20"/>
  <c r="AX78" i="20"/>
  <c r="F17" i="20"/>
  <c r="H119" i="9"/>
  <c r="AT75" i="20"/>
  <c r="AR74" i="20"/>
  <c r="S70" i="20"/>
  <c r="Q69" i="20"/>
  <c r="AZ71" i="20"/>
  <c r="AX71" i="20" s="1"/>
  <c r="AX70" i="20"/>
  <c r="J71" i="20"/>
  <c r="H71" i="20" s="1"/>
  <c r="H70" i="20"/>
  <c r="AS19" i="20"/>
  <c r="H1421" i="9"/>
  <c r="X17" i="20"/>
  <c r="H719" i="9"/>
  <c r="AQ66" i="20"/>
  <c r="AO66" i="20" s="1"/>
  <c r="AO65" i="20"/>
  <c r="AA19" i="20"/>
  <c r="H821" i="9"/>
  <c r="BC66" i="20"/>
  <c r="BA66" i="20" s="1"/>
  <c r="BA65" i="20"/>
  <c r="J75" i="20"/>
  <c r="H74" i="20"/>
  <c r="AP17" i="20"/>
  <c r="H1319" i="9"/>
  <c r="P87" i="20"/>
  <c r="P83" i="20"/>
  <c r="N82" i="20"/>
  <c r="AK70" i="20"/>
  <c r="AI69" i="20"/>
  <c r="AG21" i="20"/>
  <c r="H1023" i="9"/>
  <c r="AK66" i="20"/>
  <c r="AI66" i="20" s="1"/>
  <c r="AI65" i="20"/>
  <c r="P71" i="20"/>
  <c r="N71" i="20" s="1"/>
  <c r="N70" i="20"/>
  <c r="M74" i="20"/>
  <c r="K73" i="20"/>
  <c r="R17" i="20"/>
  <c r="H519" i="9"/>
  <c r="I18" i="20"/>
  <c r="H220" i="9"/>
  <c r="AW79" i="20"/>
  <c r="AU78" i="20"/>
  <c r="AN87" i="20"/>
  <c r="AN83" i="20"/>
  <c r="AL82" i="20"/>
  <c r="M70" i="20"/>
  <c r="K69" i="20"/>
  <c r="AY19" i="20"/>
  <c r="H1621" i="9"/>
  <c r="AZ87" i="20"/>
  <c r="AZ83" i="20"/>
  <c r="AX82" i="20"/>
  <c r="P75" i="20"/>
  <c r="N74" i="20"/>
  <c r="AB75" i="20"/>
  <c r="Z74" i="20"/>
  <c r="AE66" i="20"/>
  <c r="AC66" i="20" s="1"/>
  <c r="AC65" i="20"/>
  <c r="AT71" i="20"/>
  <c r="AR71" i="20" s="1"/>
  <c r="AR70" i="20"/>
  <c r="AQ74" i="20"/>
  <c r="AO73" i="20"/>
  <c r="G74" i="20"/>
  <c r="E73" i="20"/>
  <c r="AB87" i="20"/>
  <c r="AB83" i="20"/>
  <c r="Z82" i="20"/>
  <c r="D87" i="20"/>
  <c r="D83" i="20"/>
  <c r="B82" i="20"/>
  <c r="S74" i="20"/>
  <c r="Q73" i="20"/>
  <c r="M82" i="20"/>
  <c r="M78" i="20"/>
  <c r="K77" i="20"/>
  <c r="BC70" i="20"/>
  <c r="BA69" i="20"/>
  <c r="P79" i="20"/>
  <c r="N78" i="20"/>
  <c r="AD17" i="20"/>
  <c r="H919" i="9"/>
  <c r="J79" i="20"/>
  <c r="H78" i="20"/>
  <c r="BC82" i="20"/>
  <c r="BC78" i="20"/>
  <c r="BA77" i="20"/>
  <c r="L17" i="20"/>
  <c r="H319" i="9"/>
  <c r="A20" i="17"/>
  <c r="L20" i="17"/>
  <c r="C20" i="17"/>
  <c r="B20" i="17"/>
  <c r="AQ82" i="20"/>
  <c r="AQ78" i="20"/>
  <c r="AO77" i="20"/>
  <c r="V79" i="20"/>
  <c r="T78" i="20"/>
  <c r="G82" i="20"/>
  <c r="G78" i="20"/>
  <c r="E77" i="20"/>
  <c r="AZ75" i="20"/>
  <c r="AX74" i="20"/>
  <c r="S66" i="20"/>
  <c r="Q66" i="20" s="1"/>
  <c r="Q65" i="20"/>
  <c r="O19" i="20"/>
  <c r="H421" i="9"/>
  <c r="AB71" i="20"/>
  <c r="Z71" i="20" s="1"/>
  <c r="Z70" i="20"/>
  <c r="AK74" i="20"/>
  <c r="AI73" i="20"/>
  <c r="AB79" i="20"/>
  <c r="Z78" i="20"/>
  <c r="AQ70" i="20"/>
  <c r="AO69" i="20"/>
  <c r="AE74" i="20"/>
  <c r="AC73" i="20"/>
  <c r="D79" i="20"/>
  <c r="B78" i="20"/>
  <c r="S82" i="20"/>
  <c r="S78" i="20"/>
  <c r="Q77" i="20"/>
  <c r="B21" i="17" l="1"/>
  <c r="A21" i="17"/>
  <c r="C21" i="17"/>
  <c r="L21" i="17"/>
  <c r="D80" i="20"/>
  <c r="B79" i="20"/>
  <c r="AN92" i="20"/>
  <c r="AN88" i="20"/>
  <c r="AL87" i="20"/>
  <c r="AN80" i="20"/>
  <c r="AL79" i="20"/>
  <c r="V76" i="20"/>
  <c r="T76" i="20" s="1"/>
  <c r="T75" i="20"/>
  <c r="Y80" i="20"/>
  <c r="W79" i="20"/>
  <c r="H24" i="9"/>
  <c r="C22" i="20"/>
  <c r="AE87" i="20"/>
  <c r="AE83" i="20"/>
  <c r="AC82" i="20"/>
  <c r="BB18" i="20"/>
  <c r="H1720" i="9"/>
  <c r="AN76" i="20"/>
  <c r="AL76" i="20" s="1"/>
  <c r="AL75" i="20"/>
  <c r="AV18" i="20"/>
  <c r="H1520" i="9"/>
  <c r="BC75" i="20"/>
  <c r="BA74" i="20"/>
  <c r="AH80" i="20"/>
  <c r="AF79" i="20"/>
  <c r="S79" i="20"/>
  <c r="Q78" i="20"/>
  <c r="AQ71" i="20"/>
  <c r="AO71" i="20" s="1"/>
  <c r="AO70" i="20"/>
  <c r="AK75" i="20"/>
  <c r="AI74" i="20"/>
  <c r="O20" i="20"/>
  <c r="H422" i="9"/>
  <c r="AZ76" i="20"/>
  <c r="AX76" i="20" s="1"/>
  <c r="AX75" i="20"/>
  <c r="AQ87" i="20"/>
  <c r="AQ83" i="20"/>
  <c r="AO82" i="20"/>
  <c r="BC79" i="20"/>
  <c r="BA78" i="20"/>
  <c r="M87" i="20"/>
  <c r="M83" i="20"/>
  <c r="K82" i="20"/>
  <c r="D84" i="20"/>
  <c r="B83" i="20"/>
  <c r="AB84" i="20"/>
  <c r="Z83" i="20"/>
  <c r="AZ92" i="20"/>
  <c r="AZ88" i="20"/>
  <c r="AX87" i="20"/>
  <c r="M71" i="20"/>
  <c r="K71" i="20" s="1"/>
  <c r="K70" i="20"/>
  <c r="AP18" i="20"/>
  <c r="H1320" i="9"/>
  <c r="AS20" i="20"/>
  <c r="H1422" i="9"/>
  <c r="AT76" i="20"/>
  <c r="AR76" i="20" s="1"/>
  <c r="AR75" i="20"/>
  <c r="AZ80" i="20"/>
  <c r="AX79" i="20"/>
  <c r="AW84" i="20"/>
  <c r="AU83" i="20"/>
  <c r="G19" i="17"/>
  <c r="I19" i="17"/>
  <c r="H19" i="17"/>
  <c r="E19" i="17"/>
  <c r="V84" i="20"/>
  <c r="T83" i="20"/>
  <c r="G71" i="20"/>
  <c r="E71" i="20" s="1"/>
  <c r="E70" i="20"/>
  <c r="J84" i="20"/>
  <c r="H83" i="20"/>
  <c r="AE71" i="20"/>
  <c r="AC71" i="20" s="1"/>
  <c r="AC70" i="20"/>
  <c r="E20" i="17"/>
  <c r="H20" i="17"/>
  <c r="G20" i="17"/>
  <c r="I20" i="17"/>
  <c r="P80" i="20"/>
  <c r="N79" i="20"/>
  <c r="M79" i="20"/>
  <c r="K78" i="20"/>
  <c r="AB76" i="20"/>
  <c r="Z76" i="20" s="1"/>
  <c r="Z75" i="20"/>
  <c r="AZ84" i="20"/>
  <c r="AX83" i="20"/>
  <c r="I19" i="20"/>
  <c r="H221" i="9"/>
  <c r="AK71" i="20"/>
  <c r="AI71" i="20" s="1"/>
  <c r="AI70" i="20"/>
  <c r="S87" i="20"/>
  <c r="S83" i="20"/>
  <c r="Q82" i="20"/>
  <c r="V80" i="20"/>
  <c r="T79" i="20"/>
  <c r="AQ75" i="20"/>
  <c r="AO74" i="20"/>
  <c r="AW80" i="20"/>
  <c r="AU79" i="20"/>
  <c r="R18" i="20"/>
  <c r="H520" i="9"/>
  <c r="AG22" i="20"/>
  <c r="H1024" i="9"/>
  <c r="P84" i="20"/>
  <c r="N83" i="20"/>
  <c r="M21" i="17"/>
  <c r="N21" i="17"/>
  <c r="K22" i="17"/>
  <c r="B71" i="20"/>
  <c r="AH84" i="20"/>
  <c r="AF83" i="20"/>
  <c r="AW92" i="20"/>
  <c r="AW88" i="20"/>
  <c r="AU87" i="20"/>
  <c r="AM21" i="20"/>
  <c r="H1223" i="9"/>
  <c r="AK79" i="20"/>
  <c r="AI78" i="20"/>
  <c r="V92" i="20"/>
  <c r="V88" i="20"/>
  <c r="T87" i="20"/>
  <c r="Y76" i="20"/>
  <c r="W76" i="20" s="1"/>
  <c r="W75" i="20"/>
  <c r="AT84" i="20"/>
  <c r="AR83" i="20"/>
  <c r="J92" i="20"/>
  <c r="J88" i="20"/>
  <c r="H87" i="20"/>
  <c r="U20" i="20"/>
  <c r="H622" i="9"/>
  <c r="Y84" i="20"/>
  <c r="W83" i="20"/>
  <c r="G83" i="20"/>
  <c r="G87" i="20"/>
  <c r="E82" i="20"/>
  <c r="AQ79" i="20"/>
  <c r="AO78" i="20"/>
  <c r="J80" i="20"/>
  <c r="H79" i="20"/>
  <c r="G75" i="20"/>
  <c r="E74" i="20"/>
  <c r="M75" i="20"/>
  <c r="K74" i="20"/>
  <c r="D20" i="17"/>
  <c r="BC87" i="20"/>
  <c r="BC83" i="20"/>
  <c r="BA82" i="20"/>
  <c r="AD18" i="20"/>
  <c r="H920" i="9"/>
  <c r="BC71" i="20"/>
  <c r="BA71" i="20" s="1"/>
  <c r="BA70" i="20"/>
  <c r="AB92" i="20"/>
  <c r="AB88" i="20"/>
  <c r="Z87" i="20"/>
  <c r="P76" i="20"/>
  <c r="N76" i="20" s="1"/>
  <c r="N75" i="20"/>
  <c r="AE75" i="20"/>
  <c r="AC74" i="20"/>
  <c r="AB80" i="20"/>
  <c r="Z79" i="20"/>
  <c r="G79" i="20"/>
  <c r="E78" i="20"/>
  <c r="L18" i="20"/>
  <c r="H320" i="9"/>
  <c r="S75" i="20"/>
  <c r="Q74" i="20"/>
  <c r="D92" i="20"/>
  <c r="D88" i="20"/>
  <c r="B87" i="20"/>
  <c r="AY20" i="20"/>
  <c r="H1622" i="9"/>
  <c r="AN84" i="20"/>
  <c r="AL83" i="20"/>
  <c r="P92" i="20"/>
  <c r="P88" i="20"/>
  <c r="N87" i="20"/>
  <c r="J76" i="20"/>
  <c r="H76" i="20" s="1"/>
  <c r="H75" i="20"/>
  <c r="AA20" i="20"/>
  <c r="H822" i="9"/>
  <c r="X18" i="20"/>
  <c r="H720" i="9"/>
  <c r="S71" i="20"/>
  <c r="Q71" i="20" s="1"/>
  <c r="Q70" i="20"/>
  <c r="F18" i="20"/>
  <c r="H120" i="9"/>
  <c r="AJ18" i="20"/>
  <c r="H1120" i="9"/>
  <c r="AT80" i="20"/>
  <c r="AR79" i="20"/>
  <c r="AH88" i="20"/>
  <c r="AH92" i="20"/>
  <c r="AF87" i="20"/>
  <c r="D76" i="20"/>
  <c r="B75" i="20"/>
  <c r="AW76" i="20"/>
  <c r="AU76" i="20" s="1"/>
  <c r="AU75" i="20"/>
  <c r="AE79" i="20"/>
  <c r="AC78" i="20"/>
  <c r="AK83" i="20"/>
  <c r="AK87" i="20"/>
  <c r="AI82" i="20"/>
  <c r="AT88" i="20"/>
  <c r="AT92" i="20"/>
  <c r="AR87" i="20"/>
  <c r="Y92" i="20"/>
  <c r="Y88" i="20"/>
  <c r="W87" i="20"/>
  <c r="AH76" i="20"/>
  <c r="AF76" i="20" s="1"/>
  <c r="AF75" i="20"/>
  <c r="Y97" i="20" l="1"/>
  <c r="Y93" i="20"/>
  <c r="W92" i="20"/>
  <c r="AE80" i="20"/>
  <c r="AC79" i="20"/>
  <c r="AJ19" i="20"/>
  <c r="H1121" i="9"/>
  <c r="D89" i="20"/>
  <c r="B88" i="20"/>
  <c r="AB97" i="20"/>
  <c r="AB93" i="20"/>
  <c r="Z92" i="20"/>
  <c r="AD19" i="20"/>
  <c r="H921" i="9"/>
  <c r="AQ80" i="20"/>
  <c r="AO79" i="20"/>
  <c r="B76" i="20"/>
  <c r="D97" i="20"/>
  <c r="D93" i="20"/>
  <c r="B92" i="20"/>
  <c r="Y85" i="20"/>
  <c r="W84" i="20"/>
  <c r="AP19" i="20"/>
  <c r="H1321" i="9"/>
  <c r="AZ89" i="20"/>
  <c r="AX88" i="20"/>
  <c r="AN97" i="20"/>
  <c r="AN93" i="20"/>
  <c r="AL92" i="20"/>
  <c r="AT81" i="20"/>
  <c r="AR81" i="20" s="1"/>
  <c r="AR80" i="20"/>
  <c r="X19" i="20"/>
  <c r="H721" i="9"/>
  <c r="J81" i="20"/>
  <c r="H81" i="20" s="1"/>
  <c r="H80" i="20"/>
  <c r="AH85" i="20"/>
  <c r="AF84" i="20"/>
  <c r="P85" i="20"/>
  <c r="N84" i="20"/>
  <c r="R19" i="20"/>
  <c r="H521" i="9"/>
  <c r="AQ76" i="20"/>
  <c r="AO76" i="20" s="1"/>
  <c r="AO75" i="20"/>
  <c r="S84" i="20"/>
  <c r="Q83" i="20"/>
  <c r="AZ97" i="20"/>
  <c r="AZ93" i="20"/>
  <c r="AX92" i="20"/>
  <c r="M88" i="20"/>
  <c r="M92" i="20"/>
  <c r="K87" i="20"/>
  <c r="AQ84" i="20"/>
  <c r="AO83" i="20"/>
  <c r="AE92" i="20"/>
  <c r="AE88" i="20"/>
  <c r="AC87" i="20"/>
  <c r="Y81" i="20"/>
  <c r="W81" i="20" s="1"/>
  <c r="W80" i="20"/>
  <c r="AN81" i="20"/>
  <c r="AL81" i="20" s="1"/>
  <c r="AL80" i="20"/>
  <c r="AH89" i="20"/>
  <c r="AF88" i="20"/>
  <c r="AA21" i="20"/>
  <c r="H823" i="9"/>
  <c r="P89" i="20"/>
  <c r="N88" i="20"/>
  <c r="G76" i="20"/>
  <c r="E76" i="20" s="1"/>
  <c r="E75" i="20"/>
  <c r="AK92" i="20"/>
  <c r="AK88" i="20"/>
  <c r="AI87" i="20"/>
  <c r="P97" i="20"/>
  <c r="P93" i="20"/>
  <c r="N92" i="20"/>
  <c r="AY21" i="20"/>
  <c r="H1623" i="9"/>
  <c r="L19" i="20"/>
  <c r="H321" i="9"/>
  <c r="AB81" i="20"/>
  <c r="Z81" i="20" s="1"/>
  <c r="Z80" i="20"/>
  <c r="J89" i="20"/>
  <c r="H88" i="20"/>
  <c r="V97" i="20"/>
  <c r="V93" i="20"/>
  <c r="T92" i="20"/>
  <c r="AM22" i="20"/>
  <c r="H1224" i="9"/>
  <c r="K23" i="17"/>
  <c r="N22" i="17"/>
  <c r="M22" i="17"/>
  <c r="AZ85" i="20"/>
  <c r="AX84" i="20"/>
  <c r="M80" i="20"/>
  <c r="K79" i="20"/>
  <c r="AW85" i="20"/>
  <c r="AU84" i="20"/>
  <c r="M84" i="20"/>
  <c r="K83" i="20"/>
  <c r="AK76" i="20"/>
  <c r="AI76" i="20" s="1"/>
  <c r="AI75" i="20"/>
  <c r="S80" i="20"/>
  <c r="Q79" i="20"/>
  <c r="BC76" i="20"/>
  <c r="BA76" i="20" s="1"/>
  <c r="BA75" i="20"/>
  <c r="AE84" i="20"/>
  <c r="AC83" i="20"/>
  <c r="I21" i="17"/>
  <c r="G21" i="17"/>
  <c r="E21" i="17"/>
  <c r="H21" i="17"/>
  <c r="AT97" i="20"/>
  <c r="AT93" i="20"/>
  <c r="AR92" i="20"/>
  <c r="AK84" i="20"/>
  <c r="AI83" i="20"/>
  <c r="F19" i="20"/>
  <c r="H121" i="9"/>
  <c r="BC84" i="20"/>
  <c r="BA83" i="20"/>
  <c r="M76" i="20"/>
  <c r="K76" i="20" s="1"/>
  <c r="K75" i="20"/>
  <c r="G92" i="20"/>
  <c r="G88" i="20"/>
  <c r="E87" i="20"/>
  <c r="J93" i="20"/>
  <c r="J97" i="20"/>
  <c r="H92" i="20"/>
  <c r="Y89" i="20"/>
  <c r="W88" i="20"/>
  <c r="AT89" i="20"/>
  <c r="AR88" i="20"/>
  <c r="AH93" i="20"/>
  <c r="AH97" i="20"/>
  <c r="AF92" i="20"/>
  <c r="AN85" i="20"/>
  <c r="AL84" i="20"/>
  <c r="S76" i="20"/>
  <c r="Q76" i="20" s="1"/>
  <c r="Q75" i="20"/>
  <c r="G80" i="20"/>
  <c r="E79" i="20"/>
  <c r="AE76" i="20"/>
  <c r="AC76" i="20" s="1"/>
  <c r="AC75" i="20"/>
  <c r="AB89" i="20"/>
  <c r="Z88" i="20"/>
  <c r="BC92" i="20"/>
  <c r="BC88" i="20"/>
  <c r="BA87" i="20"/>
  <c r="G84" i="20"/>
  <c r="E83" i="20"/>
  <c r="U21" i="20"/>
  <c r="H623" i="9"/>
  <c r="AK80" i="20"/>
  <c r="AI79" i="20"/>
  <c r="AW89" i="20"/>
  <c r="AU88" i="20"/>
  <c r="J22" i="17"/>
  <c r="S92" i="20"/>
  <c r="S88" i="20"/>
  <c r="Q87" i="20"/>
  <c r="I20" i="20"/>
  <c r="H222" i="9"/>
  <c r="P81" i="20"/>
  <c r="N81" i="20" s="1"/>
  <c r="N80" i="20"/>
  <c r="J85" i="20"/>
  <c r="H84" i="20"/>
  <c r="V85" i="20"/>
  <c r="T84" i="20"/>
  <c r="AZ81" i="20"/>
  <c r="AX81" i="20" s="1"/>
  <c r="AX80" i="20"/>
  <c r="AS21" i="20"/>
  <c r="H1423" i="9"/>
  <c r="D85" i="20"/>
  <c r="B84" i="20"/>
  <c r="AQ92" i="20"/>
  <c r="AQ88" i="20"/>
  <c r="AO87" i="20"/>
  <c r="O21" i="20"/>
  <c r="H423" i="9"/>
  <c r="AH81" i="20"/>
  <c r="AF81" i="20" s="1"/>
  <c r="AF80" i="20"/>
  <c r="AV19" i="20"/>
  <c r="H1521" i="9"/>
  <c r="BB19" i="20"/>
  <c r="H1721" i="9"/>
  <c r="H25" i="9"/>
  <c r="C23" i="20"/>
  <c r="AT85" i="20"/>
  <c r="AR84" i="20"/>
  <c r="V89" i="20"/>
  <c r="T88" i="20"/>
  <c r="AW97" i="20"/>
  <c r="AW93" i="20"/>
  <c r="AU92" i="20"/>
  <c r="AG23" i="20"/>
  <c r="H1025" i="9"/>
  <c r="AW81" i="20"/>
  <c r="AU81" i="20" s="1"/>
  <c r="AU80" i="20"/>
  <c r="V81" i="20"/>
  <c r="T81" i="20" s="1"/>
  <c r="T80" i="20"/>
  <c r="AB85" i="20"/>
  <c r="Z84" i="20"/>
  <c r="BC80" i="20"/>
  <c r="BA79" i="20"/>
  <c r="AN89" i="20"/>
  <c r="AL88" i="20"/>
  <c r="D81" i="20"/>
  <c r="B80" i="20"/>
  <c r="D21" i="17"/>
  <c r="AN90" i="20" l="1"/>
  <c r="AL89" i="20"/>
  <c r="AW94" i="20"/>
  <c r="AU93" i="20"/>
  <c r="BC97" i="20"/>
  <c r="BC93" i="20"/>
  <c r="BA92" i="20"/>
  <c r="J90" i="20"/>
  <c r="H89" i="20"/>
  <c r="L20" i="20"/>
  <c r="H322" i="9"/>
  <c r="P94" i="20"/>
  <c r="N93" i="20"/>
  <c r="AK97" i="20"/>
  <c r="AK93" i="20"/>
  <c r="AI92" i="20"/>
  <c r="P90" i="20"/>
  <c r="N89" i="20"/>
  <c r="AH90" i="20"/>
  <c r="AF89" i="20"/>
  <c r="AZ90" i="20"/>
  <c r="AX89" i="20"/>
  <c r="Y86" i="20"/>
  <c r="W86" i="20" s="1"/>
  <c r="W85" i="20"/>
  <c r="D98" i="20"/>
  <c r="B97" i="20"/>
  <c r="AQ81" i="20"/>
  <c r="AO81" i="20" s="1"/>
  <c r="AO80" i="20"/>
  <c r="AB94" i="20"/>
  <c r="Z93" i="20"/>
  <c r="D90" i="20"/>
  <c r="B89" i="20"/>
  <c r="AE81" i="20"/>
  <c r="AC81" i="20" s="1"/>
  <c r="AC80" i="20"/>
  <c r="BC81" i="20"/>
  <c r="BA81" i="20" s="1"/>
  <c r="BA80" i="20"/>
  <c r="AG24" i="20"/>
  <c r="H1026" i="9"/>
  <c r="H26" i="9"/>
  <c r="C24" i="20"/>
  <c r="AQ97" i="20"/>
  <c r="AQ93" i="20"/>
  <c r="AO92" i="20"/>
  <c r="AB90" i="20"/>
  <c r="Z89" i="20"/>
  <c r="G81" i="20"/>
  <c r="E81" i="20" s="1"/>
  <c r="E80" i="20"/>
  <c r="AN86" i="20"/>
  <c r="AL86" i="20" s="1"/>
  <c r="AL85" i="20"/>
  <c r="G89" i="20"/>
  <c r="E88" i="20"/>
  <c r="AT98" i="20"/>
  <c r="AR97" i="20"/>
  <c r="AW86" i="20"/>
  <c r="AU86" i="20" s="1"/>
  <c r="AU85" i="20"/>
  <c r="AZ86" i="20"/>
  <c r="AX86" i="20" s="1"/>
  <c r="AX85" i="20"/>
  <c r="J24" i="17"/>
  <c r="M23" i="17"/>
  <c r="K24" i="17"/>
  <c r="N23" i="17"/>
  <c r="V94" i="20"/>
  <c r="T93" i="20"/>
  <c r="P98" i="20"/>
  <c r="N97" i="20"/>
  <c r="AQ85" i="20"/>
  <c r="AO84" i="20"/>
  <c r="S85" i="20"/>
  <c r="Q84" i="20"/>
  <c r="R20" i="20"/>
  <c r="H522" i="9"/>
  <c r="AH86" i="20"/>
  <c r="AF86" i="20" s="1"/>
  <c r="AF85" i="20"/>
  <c r="X20" i="20"/>
  <c r="H722" i="9"/>
  <c r="AN94" i="20"/>
  <c r="AL93" i="20"/>
  <c r="AB98" i="20"/>
  <c r="Z97" i="20"/>
  <c r="AB86" i="20"/>
  <c r="Z86" i="20" s="1"/>
  <c r="Z85" i="20"/>
  <c r="S97" i="20"/>
  <c r="S93" i="20"/>
  <c r="Q92" i="20"/>
  <c r="AH98" i="20"/>
  <c r="AF97" i="20"/>
  <c r="J94" i="20"/>
  <c r="H93" i="20"/>
  <c r="B81" i="20"/>
  <c r="AW98" i="20"/>
  <c r="AU97" i="20"/>
  <c r="AT86" i="20"/>
  <c r="AR86" i="20" s="1"/>
  <c r="AR85" i="20"/>
  <c r="BB20" i="20"/>
  <c r="H1722" i="9"/>
  <c r="AQ89" i="20"/>
  <c r="AO88" i="20"/>
  <c r="D86" i="20"/>
  <c r="B85" i="20"/>
  <c r="J86" i="20"/>
  <c r="H86" i="20" s="1"/>
  <c r="H85" i="20"/>
  <c r="I21" i="20"/>
  <c r="H223" i="9"/>
  <c r="L22" i="17"/>
  <c r="C22" i="17"/>
  <c r="A22" i="17"/>
  <c r="B22" i="17"/>
  <c r="AK81" i="20"/>
  <c r="AI81" i="20" s="1"/>
  <c r="AI80" i="20"/>
  <c r="G85" i="20"/>
  <c r="E84" i="20"/>
  <c r="AH94" i="20"/>
  <c r="AF93" i="20"/>
  <c r="Y90" i="20"/>
  <c r="W89" i="20"/>
  <c r="F20" i="20"/>
  <c r="H122" i="9"/>
  <c r="AT94" i="20"/>
  <c r="AR93" i="20"/>
  <c r="M89" i="20"/>
  <c r="K88" i="20"/>
  <c r="V90" i="20"/>
  <c r="T89" i="20"/>
  <c r="AV20" i="20"/>
  <c r="H1522" i="9"/>
  <c r="O22" i="20"/>
  <c r="H424" i="9"/>
  <c r="AS22" i="20"/>
  <c r="H1424" i="9"/>
  <c r="V86" i="20"/>
  <c r="T86" i="20" s="1"/>
  <c r="T85" i="20"/>
  <c r="S89" i="20"/>
  <c r="Q88" i="20"/>
  <c r="AW90" i="20"/>
  <c r="AU89" i="20"/>
  <c r="H624" i="9"/>
  <c r="U22" i="20"/>
  <c r="BC89" i="20"/>
  <c r="BA88" i="20"/>
  <c r="AT90" i="20"/>
  <c r="AR89" i="20"/>
  <c r="J98" i="20"/>
  <c r="H97" i="20"/>
  <c r="G97" i="20"/>
  <c r="G93" i="20"/>
  <c r="E92" i="20"/>
  <c r="BC85" i="20"/>
  <c r="BA84" i="20"/>
  <c r="AK85" i="20"/>
  <c r="AI84" i="20"/>
  <c r="J23" i="17"/>
  <c r="V98" i="20"/>
  <c r="T97" i="20"/>
  <c r="AY22" i="20"/>
  <c r="H1624" i="9"/>
  <c r="AA22" i="20"/>
  <c r="H824" i="9"/>
  <c r="AE89" i="20"/>
  <c r="AC88" i="20"/>
  <c r="AZ94" i="20"/>
  <c r="AX93" i="20"/>
  <c r="AN98" i="20"/>
  <c r="AL97" i="20"/>
  <c r="AP20" i="20"/>
  <c r="H1322" i="9"/>
  <c r="D94" i="20"/>
  <c r="B93" i="20"/>
  <c r="AD20" i="20"/>
  <c r="H922" i="9"/>
  <c r="AJ20" i="20"/>
  <c r="H1122" i="9"/>
  <c r="Y94" i="20"/>
  <c r="W93" i="20"/>
  <c r="AE85" i="20"/>
  <c r="AC84" i="20"/>
  <c r="S81" i="20"/>
  <c r="Q81" i="20" s="1"/>
  <c r="Q80" i="20"/>
  <c r="M85" i="20"/>
  <c r="K84" i="20"/>
  <c r="M81" i="20"/>
  <c r="K81" i="20" s="1"/>
  <c r="K80" i="20"/>
  <c r="AM23" i="20"/>
  <c r="H1225" i="9"/>
  <c r="AK89" i="20"/>
  <c r="AI88" i="20"/>
  <c r="AE97" i="20"/>
  <c r="AE93" i="20"/>
  <c r="AC92" i="20"/>
  <c r="M97" i="20"/>
  <c r="M93" i="20"/>
  <c r="K92" i="20"/>
  <c r="AZ98" i="20"/>
  <c r="AX97" i="20"/>
  <c r="P86" i="20"/>
  <c r="N86" i="20" s="1"/>
  <c r="N85" i="20"/>
  <c r="Y98" i="20"/>
  <c r="W97" i="20"/>
  <c r="AZ95" i="20" l="1"/>
  <c r="AX94" i="20"/>
  <c r="AT91" i="20"/>
  <c r="AR91" i="20" s="1"/>
  <c r="AR90" i="20"/>
  <c r="AS23" i="20"/>
  <c r="H1425" i="9"/>
  <c r="M90" i="20"/>
  <c r="K89" i="20"/>
  <c r="F21" i="20"/>
  <c r="H123" i="9"/>
  <c r="AB99" i="20"/>
  <c r="Z98" i="20"/>
  <c r="R21" i="20"/>
  <c r="H523" i="9"/>
  <c r="A24" i="17"/>
  <c r="L24" i="17"/>
  <c r="C24" i="17"/>
  <c r="B24" i="17"/>
  <c r="G90" i="20"/>
  <c r="E89" i="20"/>
  <c r="D91" i="20"/>
  <c r="B90" i="20"/>
  <c r="P95" i="20"/>
  <c r="N94" i="20"/>
  <c r="J91" i="20"/>
  <c r="H91" i="20" s="1"/>
  <c r="H90" i="20"/>
  <c r="AE98" i="20"/>
  <c r="AC97" i="20"/>
  <c r="AJ21" i="20"/>
  <c r="H1123" i="9"/>
  <c r="BC86" i="20"/>
  <c r="BA86" i="20" s="1"/>
  <c r="BA85" i="20"/>
  <c r="D22" i="17"/>
  <c r="AQ90" i="20"/>
  <c r="AO89" i="20"/>
  <c r="AH99" i="20"/>
  <c r="AF98" i="20"/>
  <c r="AQ98" i="20"/>
  <c r="AO97" i="20"/>
  <c r="AG25" i="20"/>
  <c r="H1027" i="9"/>
  <c r="AH91" i="20"/>
  <c r="AF91" i="20" s="1"/>
  <c r="AF90" i="20"/>
  <c r="AK94" i="20"/>
  <c r="AI93" i="20"/>
  <c r="AW95" i="20"/>
  <c r="AU94" i="20"/>
  <c r="AE94" i="20"/>
  <c r="AC93" i="20"/>
  <c r="AP21" i="20"/>
  <c r="H1323" i="9"/>
  <c r="AV21" i="20"/>
  <c r="H1523" i="9"/>
  <c r="H22" i="17"/>
  <c r="E22" i="17"/>
  <c r="I22" i="17"/>
  <c r="G22" i="17"/>
  <c r="S98" i="20"/>
  <c r="Q97" i="20"/>
  <c r="X21" i="20"/>
  <c r="H723" i="9"/>
  <c r="AQ86" i="20"/>
  <c r="AO86" i="20" s="1"/>
  <c r="AO85" i="20"/>
  <c r="V95" i="20"/>
  <c r="T94" i="20"/>
  <c r="AQ94" i="20"/>
  <c r="AO93" i="20"/>
  <c r="M94" i="20"/>
  <c r="K93" i="20"/>
  <c r="AM24" i="20"/>
  <c r="H1226" i="9"/>
  <c r="M86" i="20"/>
  <c r="K86" i="20" s="1"/>
  <c r="K85" i="20"/>
  <c r="AE86" i="20"/>
  <c r="AC86" i="20" s="1"/>
  <c r="AC85" i="20"/>
  <c r="B23" i="17"/>
  <c r="L23" i="17"/>
  <c r="C23" i="17"/>
  <c r="A23" i="17"/>
  <c r="M98" i="20"/>
  <c r="K97" i="20"/>
  <c r="D95" i="20"/>
  <c r="B94" i="20"/>
  <c r="AN99" i="20"/>
  <c r="AL98" i="20"/>
  <c r="AE90" i="20"/>
  <c r="AC89" i="20"/>
  <c r="AY23" i="20"/>
  <c r="H1625" i="9"/>
  <c r="J99" i="20"/>
  <c r="H98" i="20"/>
  <c r="BC90" i="20"/>
  <c r="BA89" i="20"/>
  <c r="AW91" i="20"/>
  <c r="AU91" i="20" s="1"/>
  <c r="AU90" i="20"/>
  <c r="O23" i="20"/>
  <c r="H425" i="9"/>
  <c r="V91" i="20"/>
  <c r="T91" i="20" s="1"/>
  <c r="T90" i="20"/>
  <c r="AT95" i="20"/>
  <c r="AR94" i="20"/>
  <c r="Y91" i="20"/>
  <c r="W91" i="20" s="1"/>
  <c r="W90" i="20"/>
  <c r="G86" i="20"/>
  <c r="E86" i="20" s="1"/>
  <c r="E85" i="20"/>
  <c r="I22" i="20"/>
  <c r="H224" i="9"/>
  <c r="AN95" i="20"/>
  <c r="AL94" i="20"/>
  <c r="S86" i="20"/>
  <c r="Q86" i="20" s="1"/>
  <c r="Q85" i="20"/>
  <c r="P99" i="20"/>
  <c r="N98" i="20"/>
  <c r="N24" i="17"/>
  <c r="K25" i="17"/>
  <c r="J25" i="17"/>
  <c r="M24" i="17"/>
  <c r="AT99" i="20"/>
  <c r="AR98" i="20"/>
  <c r="AB91" i="20"/>
  <c r="Z91" i="20" s="1"/>
  <c r="Z90" i="20"/>
  <c r="H27" i="9"/>
  <c r="C25" i="20"/>
  <c r="AB95" i="20"/>
  <c r="Z94" i="20"/>
  <c r="D99" i="20"/>
  <c r="B98" i="20"/>
  <c r="AK98" i="20"/>
  <c r="AI97" i="20"/>
  <c r="L21" i="20"/>
  <c r="H323" i="9"/>
  <c r="BC94" i="20"/>
  <c r="BA93" i="20"/>
  <c r="AA23" i="20"/>
  <c r="H825" i="9"/>
  <c r="V99" i="20"/>
  <c r="T98" i="20"/>
  <c r="G98" i="20"/>
  <c r="E97" i="20"/>
  <c r="S90" i="20"/>
  <c r="Q89" i="20"/>
  <c r="AH95" i="20"/>
  <c r="AF94" i="20"/>
  <c r="Y99" i="20"/>
  <c r="W98" i="20"/>
  <c r="AZ99" i="20"/>
  <c r="AX98" i="20"/>
  <c r="AK90" i="20"/>
  <c r="AI89" i="20"/>
  <c r="Y95" i="20"/>
  <c r="W94" i="20"/>
  <c r="AD21" i="20"/>
  <c r="H923" i="9"/>
  <c r="AK86" i="20"/>
  <c r="AI86" i="20" s="1"/>
  <c r="AI85" i="20"/>
  <c r="G94" i="20"/>
  <c r="E93" i="20"/>
  <c r="U23" i="20"/>
  <c r="H625" i="9"/>
  <c r="B86" i="20"/>
  <c r="BB21" i="20"/>
  <c r="H1723" i="9"/>
  <c r="AW99" i="20"/>
  <c r="AU98" i="20"/>
  <c r="J95" i="20"/>
  <c r="H94" i="20"/>
  <c r="S94" i="20"/>
  <c r="Q93" i="20"/>
  <c r="AZ91" i="20"/>
  <c r="AX91" i="20" s="1"/>
  <c r="AX90" i="20"/>
  <c r="P91" i="20"/>
  <c r="N91" i="20" s="1"/>
  <c r="N90" i="20"/>
  <c r="BC98" i="20"/>
  <c r="BA97" i="20"/>
  <c r="AN91" i="20"/>
  <c r="AL91" i="20" s="1"/>
  <c r="AL90" i="20"/>
  <c r="AE99" i="20" l="1"/>
  <c r="AC98" i="20"/>
  <c r="P96" i="20"/>
  <c r="N96" i="20" s="1"/>
  <c r="N95" i="20"/>
  <c r="E24" i="17"/>
  <c r="H24" i="17"/>
  <c r="G24" i="17"/>
  <c r="I24" i="17"/>
  <c r="S95" i="20"/>
  <c r="Q94" i="20"/>
  <c r="AW100" i="20"/>
  <c r="AU99" i="20"/>
  <c r="G95" i="20"/>
  <c r="E94" i="20"/>
  <c r="AD22" i="20"/>
  <c r="H924" i="9"/>
  <c r="AK91" i="20"/>
  <c r="AI91" i="20" s="1"/>
  <c r="AI90" i="20"/>
  <c r="Y100" i="20"/>
  <c r="W99" i="20"/>
  <c r="S91" i="20"/>
  <c r="Q91" i="20" s="1"/>
  <c r="Q90" i="20"/>
  <c r="V100" i="20"/>
  <c r="T99" i="20"/>
  <c r="BC95" i="20"/>
  <c r="BA94" i="20"/>
  <c r="AK99" i="20"/>
  <c r="AI98" i="20"/>
  <c r="AM25" i="20"/>
  <c r="H1227" i="9"/>
  <c r="AQ95" i="20"/>
  <c r="AO94" i="20"/>
  <c r="S99" i="20"/>
  <c r="Q98" i="20"/>
  <c r="AP22" i="20"/>
  <c r="H1324" i="9"/>
  <c r="AW96" i="20"/>
  <c r="AU96" i="20" s="1"/>
  <c r="AU95" i="20"/>
  <c r="AQ99" i="20"/>
  <c r="AO98" i="20"/>
  <c r="AQ91" i="20"/>
  <c r="AO91" i="20" s="1"/>
  <c r="AO90" i="20"/>
  <c r="G91" i="20"/>
  <c r="E91" i="20" s="1"/>
  <c r="E90" i="20"/>
  <c r="AB100" i="20"/>
  <c r="Z99" i="20"/>
  <c r="M91" i="20"/>
  <c r="K91" i="20" s="1"/>
  <c r="K90" i="20"/>
  <c r="AT100" i="20"/>
  <c r="AR99" i="20"/>
  <c r="AE91" i="20"/>
  <c r="AC91" i="20" s="1"/>
  <c r="AC90" i="20"/>
  <c r="D96" i="20"/>
  <c r="B95" i="20"/>
  <c r="B25" i="17"/>
  <c r="D25" i="17" s="1"/>
  <c r="A25" i="17"/>
  <c r="L25" i="17"/>
  <c r="C25" i="17"/>
  <c r="P100" i="20"/>
  <c r="N99" i="20"/>
  <c r="AN96" i="20"/>
  <c r="AL96" i="20" s="1"/>
  <c r="AL95" i="20"/>
  <c r="AT96" i="20"/>
  <c r="AR96" i="20" s="1"/>
  <c r="AR95" i="20"/>
  <c r="O24" i="20"/>
  <c r="H426" i="9"/>
  <c r="BC91" i="20"/>
  <c r="BA91" i="20" s="1"/>
  <c r="BA90" i="20"/>
  <c r="AY24" i="20"/>
  <c r="H1626" i="9"/>
  <c r="AN100" i="20"/>
  <c r="AL99" i="20"/>
  <c r="G23" i="17"/>
  <c r="I23" i="17"/>
  <c r="H23" i="17"/>
  <c r="E23" i="17"/>
  <c r="AJ22" i="20"/>
  <c r="H1124" i="9"/>
  <c r="D24" i="17"/>
  <c r="I23" i="20"/>
  <c r="H225" i="9"/>
  <c r="J100" i="20"/>
  <c r="H99" i="20"/>
  <c r="AB96" i="20"/>
  <c r="Z96" i="20" s="1"/>
  <c r="Z95" i="20"/>
  <c r="BC99" i="20"/>
  <c r="BA98" i="20"/>
  <c r="J96" i="20"/>
  <c r="H96" i="20" s="1"/>
  <c r="H95" i="20"/>
  <c r="BB22" i="20"/>
  <c r="H1724" i="9"/>
  <c r="U24" i="20"/>
  <c r="H626" i="9"/>
  <c r="Y96" i="20"/>
  <c r="W96" i="20" s="1"/>
  <c r="W95" i="20"/>
  <c r="AZ100" i="20"/>
  <c r="AX99" i="20"/>
  <c r="AH96" i="20"/>
  <c r="AF96" i="20" s="1"/>
  <c r="AF95" i="20"/>
  <c r="G99" i="20"/>
  <c r="E98" i="20"/>
  <c r="AA24" i="20"/>
  <c r="H826" i="9"/>
  <c r="L22" i="20"/>
  <c r="H324" i="9"/>
  <c r="D100" i="20"/>
  <c r="B99" i="20"/>
  <c r="H28" i="9"/>
  <c r="C26" i="20"/>
  <c r="M25" i="17"/>
  <c r="J26" i="17"/>
  <c r="N25" i="17"/>
  <c r="K26" i="17"/>
  <c r="M99" i="20"/>
  <c r="K98" i="20"/>
  <c r="D23" i="17"/>
  <c r="M95" i="20"/>
  <c r="K94" i="20"/>
  <c r="V96" i="20"/>
  <c r="T96" i="20" s="1"/>
  <c r="T95" i="20"/>
  <c r="X22" i="20"/>
  <c r="H724" i="9"/>
  <c r="AV22" i="20"/>
  <c r="H1524" i="9"/>
  <c r="AE95" i="20"/>
  <c r="AC94" i="20"/>
  <c r="AK95" i="20"/>
  <c r="AI94" i="20"/>
  <c r="AG26" i="20"/>
  <c r="H1028" i="9"/>
  <c r="AH100" i="20"/>
  <c r="AF99" i="20"/>
  <c r="B91" i="20"/>
  <c r="R22" i="20"/>
  <c r="H524" i="9"/>
  <c r="F22" i="20"/>
  <c r="H124" i="9"/>
  <c r="AS24" i="20"/>
  <c r="H1426" i="9"/>
  <c r="AZ96" i="20"/>
  <c r="AX96" i="20" s="1"/>
  <c r="AX95" i="20"/>
  <c r="AN101" i="20" l="1"/>
  <c r="AL101" i="20" s="1"/>
  <c r="AL100" i="20"/>
  <c r="P101" i="20"/>
  <c r="N101" i="20" s="1"/>
  <c r="N100" i="20"/>
  <c r="F23" i="20"/>
  <c r="H125" i="9"/>
  <c r="AG27" i="20"/>
  <c r="H1029" i="9"/>
  <c r="AE96" i="20"/>
  <c r="AC96" i="20" s="1"/>
  <c r="AC95" i="20"/>
  <c r="X23" i="20"/>
  <c r="H725" i="9"/>
  <c r="M96" i="20"/>
  <c r="K96" i="20" s="1"/>
  <c r="K95" i="20"/>
  <c r="K27" i="17"/>
  <c r="N26" i="17"/>
  <c r="M26" i="17"/>
  <c r="J27" i="17"/>
  <c r="H29" i="9"/>
  <c r="C27" i="20"/>
  <c r="AA25" i="20"/>
  <c r="H827" i="9"/>
  <c r="BB23" i="20"/>
  <c r="H1725" i="9"/>
  <c r="BC100" i="20"/>
  <c r="BA99" i="20"/>
  <c r="J101" i="20"/>
  <c r="H101" i="20" s="1"/>
  <c r="H100" i="20"/>
  <c r="AQ100" i="20"/>
  <c r="AO99" i="20"/>
  <c r="AP23" i="20"/>
  <c r="H1325" i="9"/>
  <c r="AQ96" i="20"/>
  <c r="AO96" i="20" s="1"/>
  <c r="AO95" i="20"/>
  <c r="AK100" i="20"/>
  <c r="AI99" i="20"/>
  <c r="V101" i="20"/>
  <c r="T101" i="20" s="1"/>
  <c r="T100" i="20"/>
  <c r="Y101" i="20"/>
  <c r="W101" i="20" s="1"/>
  <c r="W100" i="20"/>
  <c r="AD23" i="20"/>
  <c r="H925" i="9"/>
  <c r="AW101" i="20"/>
  <c r="AU101" i="20" s="1"/>
  <c r="AU100" i="20"/>
  <c r="D101" i="20"/>
  <c r="B100" i="20"/>
  <c r="AJ23" i="20"/>
  <c r="H1125" i="9"/>
  <c r="AY25" i="20"/>
  <c r="H1627" i="9"/>
  <c r="O25" i="20"/>
  <c r="H427" i="9"/>
  <c r="I25" i="17"/>
  <c r="G25" i="17"/>
  <c r="E25" i="17"/>
  <c r="H25" i="17"/>
  <c r="M100" i="20"/>
  <c r="K99" i="20"/>
  <c r="AS25" i="20"/>
  <c r="H1427" i="9"/>
  <c r="R23" i="20"/>
  <c r="H525" i="9"/>
  <c r="AH101" i="20"/>
  <c r="AF101" i="20" s="1"/>
  <c r="AF100" i="20"/>
  <c r="AK96" i="20"/>
  <c r="AI96" i="20" s="1"/>
  <c r="AI95" i="20"/>
  <c r="AV23" i="20"/>
  <c r="H1525" i="9"/>
  <c r="L26" i="17"/>
  <c r="C26" i="17"/>
  <c r="A26" i="17"/>
  <c r="B26" i="17"/>
  <c r="D26" i="17" s="1"/>
  <c r="L23" i="20"/>
  <c r="H325" i="9"/>
  <c r="G100" i="20"/>
  <c r="E99" i="20"/>
  <c r="AZ101" i="20"/>
  <c r="AX101" i="20" s="1"/>
  <c r="AX100" i="20"/>
  <c r="U25" i="20"/>
  <c r="H627" i="9"/>
  <c r="I24" i="20"/>
  <c r="H226" i="9"/>
  <c r="B96" i="20"/>
  <c r="AT101" i="20"/>
  <c r="AR101" i="20" s="1"/>
  <c r="AR100" i="20"/>
  <c r="AB101" i="20"/>
  <c r="Z101" i="20" s="1"/>
  <c r="Z100" i="20"/>
  <c r="S100" i="20"/>
  <c r="Q99" i="20"/>
  <c r="AM26" i="20"/>
  <c r="H1228" i="9"/>
  <c r="BC96" i="20"/>
  <c r="BA96" i="20" s="1"/>
  <c r="BA95" i="20"/>
  <c r="G96" i="20"/>
  <c r="E96" i="20" s="1"/>
  <c r="E95" i="20"/>
  <c r="S96" i="20"/>
  <c r="Q96" i="20" s="1"/>
  <c r="Q95" i="20"/>
  <c r="AE100" i="20"/>
  <c r="AC99" i="20"/>
  <c r="AJ24" i="20" l="1"/>
  <c r="H1126" i="9"/>
  <c r="AK101" i="20"/>
  <c r="AI101" i="20" s="1"/>
  <c r="AI100" i="20"/>
  <c r="AP24" i="20"/>
  <c r="H1326" i="9"/>
  <c r="BB24" i="20"/>
  <c r="H1726" i="9"/>
  <c r="M27" i="17"/>
  <c r="K28" i="17"/>
  <c r="N27" i="17"/>
  <c r="X24" i="20"/>
  <c r="H726" i="9"/>
  <c r="AG28" i="20"/>
  <c r="H1030" i="9"/>
  <c r="AE101" i="20"/>
  <c r="AC101" i="20" s="1"/>
  <c r="AC100" i="20"/>
  <c r="H1229" i="9"/>
  <c r="AM27" i="20"/>
  <c r="U26" i="20"/>
  <c r="H628" i="9"/>
  <c r="G101" i="20"/>
  <c r="E101" i="20" s="1"/>
  <c r="E100" i="20"/>
  <c r="AV24" i="20"/>
  <c r="H1526" i="9"/>
  <c r="AS26" i="20"/>
  <c r="H1428" i="9"/>
  <c r="O26" i="20"/>
  <c r="H428" i="9"/>
  <c r="H30" i="9"/>
  <c r="C28" i="20"/>
  <c r="S101" i="20"/>
  <c r="Q101" i="20" s="1"/>
  <c r="Q100" i="20"/>
  <c r="I25" i="20"/>
  <c r="H227" i="9"/>
  <c r="L24" i="20"/>
  <c r="H326" i="9"/>
  <c r="H26" i="17"/>
  <c r="E26" i="17"/>
  <c r="I26" i="17"/>
  <c r="G26" i="17"/>
  <c r="R24" i="20"/>
  <c r="H526" i="9"/>
  <c r="M101" i="20"/>
  <c r="K101" i="20" s="1"/>
  <c r="K100" i="20"/>
  <c r="AY26" i="20"/>
  <c r="H1628" i="9"/>
  <c r="B101" i="20"/>
  <c r="B27" i="17"/>
  <c r="L27" i="17"/>
  <c r="C27" i="17"/>
  <c r="A27" i="17"/>
  <c r="AD24" i="20"/>
  <c r="H926" i="9"/>
  <c r="AQ101" i="20"/>
  <c r="AO101" i="20" s="1"/>
  <c r="AO100" i="20"/>
  <c r="BC101" i="20"/>
  <c r="BA101" i="20" s="1"/>
  <c r="BA100" i="20"/>
  <c r="AA26" i="20"/>
  <c r="H828" i="9"/>
  <c r="F24" i="20"/>
  <c r="H126" i="9"/>
  <c r="G27" i="17" l="1"/>
  <c r="I27" i="17"/>
  <c r="H27" i="17"/>
  <c r="E27" i="17"/>
  <c r="AD25" i="20"/>
  <c r="H927" i="9"/>
  <c r="D27" i="17"/>
  <c r="AY27" i="20"/>
  <c r="H1629" i="9"/>
  <c r="R25" i="20"/>
  <c r="H527" i="9"/>
  <c r="I26" i="20"/>
  <c r="H228" i="9"/>
  <c r="AS27" i="20"/>
  <c r="H1429" i="9"/>
  <c r="AG29" i="20"/>
  <c r="H1031" i="9"/>
  <c r="N28" i="17"/>
  <c r="K29" i="17"/>
  <c r="J29" i="17"/>
  <c r="M28" i="17"/>
  <c r="BB25" i="20"/>
  <c r="H1727" i="9"/>
  <c r="F25" i="20"/>
  <c r="H127" i="9"/>
  <c r="H31" i="9"/>
  <c r="C29" i="20"/>
  <c r="AM28" i="20"/>
  <c r="H1230" i="9"/>
  <c r="AA27" i="20"/>
  <c r="H829" i="9"/>
  <c r="L25" i="20"/>
  <c r="H327" i="9"/>
  <c r="O27" i="20"/>
  <c r="H429" i="9"/>
  <c r="AV25" i="20"/>
  <c r="H1527" i="9"/>
  <c r="U27" i="20"/>
  <c r="H629" i="9"/>
  <c r="X25" i="20"/>
  <c r="H727" i="9"/>
  <c r="J28" i="17"/>
  <c r="AP25" i="20"/>
  <c r="H1327" i="9"/>
  <c r="AJ25" i="20"/>
  <c r="H1127" i="9"/>
  <c r="AV26" i="20" l="1"/>
  <c r="H1528" i="9"/>
  <c r="H32" i="9"/>
  <c r="C30" i="20"/>
  <c r="M29" i="17"/>
  <c r="N29" i="17"/>
  <c r="K30" i="17"/>
  <c r="A28" i="17"/>
  <c r="L28" i="17"/>
  <c r="C28" i="17"/>
  <c r="B28" i="17"/>
  <c r="D28" i="17" s="1"/>
  <c r="U28" i="20"/>
  <c r="H630" i="9"/>
  <c r="O28" i="20"/>
  <c r="H430" i="9"/>
  <c r="AA28" i="20"/>
  <c r="H830" i="9"/>
  <c r="BB26" i="20"/>
  <c r="H1728" i="9"/>
  <c r="AS28" i="20"/>
  <c r="H1430" i="9"/>
  <c r="R26" i="20"/>
  <c r="H528" i="9"/>
  <c r="X26" i="20"/>
  <c r="H728" i="9"/>
  <c r="L26" i="20"/>
  <c r="H328" i="9"/>
  <c r="AM29" i="20"/>
  <c r="H1231" i="9"/>
  <c r="F26" i="20"/>
  <c r="H128" i="9"/>
  <c r="B29" i="17"/>
  <c r="D29" i="17" s="1"/>
  <c r="A29" i="17"/>
  <c r="L29" i="17"/>
  <c r="C29" i="17"/>
  <c r="AG30" i="20"/>
  <c r="H1032" i="9"/>
  <c r="I27" i="20"/>
  <c r="H229" i="9"/>
  <c r="AY28" i="20"/>
  <c r="H1630" i="9"/>
  <c r="AP26" i="20"/>
  <c r="H1328" i="9"/>
  <c r="AJ26" i="20"/>
  <c r="H1128" i="9"/>
  <c r="AD26" i="20"/>
  <c r="H928" i="9"/>
  <c r="H33" i="9" l="1"/>
  <c r="C31" i="20"/>
  <c r="AP27" i="20"/>
  <c r="H1329" i="9"/>
  <c r="I28" i="20"/>
  <c r="H230" i="9"/>
  <c r="I29" i="17"/>
  <c r="G29" i="17"/>
  <c r="E29" i="17"/>
  <c r="H29" i="17"/>
  <c r="F27" i="20"/>
  <c r="H129" i="9"/>
  <c r="L27" i="20"/>
  <c r="H329" i="9"/>
  <c r="R27" i="20"/>
  <c r="H529" i="9"/>
  <c r="BB27" i="20"/>
  <c r="H1729" i="9"/>
  <c r="O29" i="20"/>
  <c r="H431" i="9"/>
  <c r="AJ27" i="20"/>
  <c r="H1129" i="9"/>
  <c r="AY29" i="20"/>
  <c r="H1631" i="9"/>
  <c r="AG31" i="20"/>
  <c r="H1033" i="9"/>
  <c r="K31" i="17"/>
  <c r="N30" i="17"/>
  <c r="M30" i="17"/>
  <c r="AD27" i="20"/>
  <c r="H929" i="9"/>
  <c r="E28" i="17"/>
  <c r="H28" i="17"/>
  <c r="G28" i="17"/>
  <c r="I28" i="17"/>
  <c r="J30" i="17"/>
  <c r="AM30" i="20"/>
  <c r="H1232" i="9"/>
  <c r="X27" i="20"/>
  <c r="H729" i="9"/>
  <c r="AS29" i="20"/>
  <c r="H1431" i="9"/>
  <c r="AA29" i="20"/>
  <c r="H831" i="9"/>
  <c r="U29" i="20"/>
  <c r="H631" i="9"/>
  <c r="AV27" i="20"/>
  <c r="H1529" i="9"/>
  <c r="L30" i="17" l="1"/>
  <c r="C30" i="17"/>
  <c r="A30" i="17"/>
  <c r="B30" i="17"/>
  <c r="D30" i="17" s="1"/>
  <c r="AV28" i="20"/>
  <c r="H1530" i="9"/>
  <c r="AA30" i="20"/>
  <c r="H832" i="9"/>
  <c r="X28" i="20"/>
  <c r="H730" i="9"/>
  <c r="AD28" i="20"/>
  <c r="H930" i="9"/>
  <c r="M31" i="17"/>
  <c r="K32" i="17"/>
  <c r="N31" i="17"/>
  <c r="AY30" i="20"/>
  <c r="H1632" i="9"/>
  <c r="O30" i="20"/>
  <c r="H432" i="9"/>
  <c r="R28" i="20"/>
  <c r="H530" i="9"/>
  <c r="F28" i="20"/>
  <c r="H130" i="9"/>
  <c r="AP28" i="20"/>
  <c r="H1330" i="9"/>
  <c r="U30" i="20"/>
  <c r="H632" i="9"/>
  <c r="AS30" i="20"/>
  <c r="H1432" i="9"/>
  <c r="H1233" i="9"/>
  <c r="AM31" i="20"/>
  <c r="J31" i="17"/>
  <c r="H34" i="9"/>
  <c r="C32" i="20"/>
  <c r="AG32" i="20"/>
  <c r="H1034" i="9"/>
  <c r="AJ28" i="20"/>
  <c r="H1130" i="9"/>
  <c r="BB28" i="20"/>
  <c r="H1730" i="9"/>
  <c r="L28" i="20"/>
  <c r="H330" i="9"/>
  <c r="I29" i="20"/>
  <c r="H231" i="9"/>
  <c r="I30" i="20" l="1"/>
  <c r="H232" i="9"/>
  <c r="BB29" i="20"/>
  <c r="H1731" i="9"/>
  <c r="AG33" i="20"/>
  <c r="H1035" i="9"/>
  <c r="AM32" i="20"/>
  <c r="H1234" i="9"/>
  <c r="H35" i="9"/>
  <c r="C33" i="20"/>
  <c r="U31" i="20"/>
  <c r="H633" i="9"/>
  <c r="F29" i="20"/>
  <c r="H131" i="9"/>
  <c r="O31" i="20"/>
  <c r="H433" i="9"/>
  <c r="N32" i="17"/>
  <c r="K33" i="17"/>
  <c r="J33" i="17"/>
  <c r="M32" i="17"/>
  <c r="AD29" i="20"/>
  <c r="H931" i="9"/>
  <c r="AA31" i="20"/>
  <c r="H833" i="9"/>
  <c r="L29" i="20"/>
  <c r="H331" i="9"/>
  <c r="AJ29" i="20"/>
  <c r="H1131" i="9"/>
  <c r="B31" i="17"/>
  <c r="L31" i="17"/>
  <c r="C31" i="17"/>
  <c r="A31" i="17"/>
  <c r="AS31" i="20"/>
  <c r="H1433" i="9"/>
  <c r="AP29" i="20"/>
  <c r="H1331" i="9"/>
  <c r="R29" i="20"/>
  <c r="H531" i="9"/>
  <c r="AY31" i="20"/>
  <c r="H1633" i="9"/>
  <c r="J32" i="17"/>
  <c r="X29" i="20"/>
  <c r="H731" i="9"/>
  <c r="AV29" i="20"/>
  <c r="H1531" i="9"/>
  <c r="H30" i="17"/>
  <c r="E30" i="17"/>
  <c r="I30" i="17"/>
  <c r="G30" i="17"/>
  <c r="AV30" i="20" l="1"/>
  <c r="H1532" i="9"/>
  <c r="AY32" i="20"/>
  <c r="H1634" i="9"/>
  <c r="AP30" i="20"/>
  <c r="H1332" i="9"/>
  <c r="AJ30" i="20"/>
  <c r="H1132" i="9"/>
  <c r="AA32" i="20"/>
  <c r="H834" i="9"/>
  <c r="B33" i="17"/>
  <c r="D33" i="17" s="1"/>
  <c r="A33" i="17"/>
  <c r="C33" i="17"/>
  <c r="L33" i="17"/>
  <c r="O32" i="20"/>
  <c r="H434" i="9"/>
  <c r="U32" i="20"/>
  <c r="H634" i="9"/>
  <c r="AM33" i="20"/>
  <c r="H1235" i="9"/>
  <c r="BB30" i="20"/>
  <c r="H1732" i="9"/>
  <c r="X30" i="20"/>
  <c r="H732" i="9"/>
  <c r="G31" i="17"/>
  <c r="I31" i="17"/>
  <c r="H31" i="17"/>
  <c r="E31" i="17"/>
  <c r="M33" i="17"/>
  <c r="N33" i="17"/>
  <c r="K34" i="17"/>
  <c r="J34" i="17" s="1"/>
  <c r="H36" i="9"/>
  <c r="C34" i="20"/>
  <c r="A32" i="17"/>
  <c r="L32" i="17"/>
  <c r="C32" i="17"/>
  <c r="B32" i="17"/>
  <c r="R30" i="20"/>
  <c r="H532" i="9"/>
  <c r="AS32" i="20"/>
  <c r="H1434" i="9"/>
  <c r="D31" i="17"/>
  <c r="L30" i="20"/>
  <c r="H332" i="9"/>
  <c r="AD30" i="20"/>
  <c r="H932" i="9"/>
  <c r="F30" i="20"/>
  <c r="H132" i="9"/>
  <c r="AG34" i="20"/>
  <c r="H1036" i="9"/>
  <c r="I31" i="20"/>
  <c r="H233" i="9"/>
  <c r="L34" i="17" l="1"/>
  <c r="C34" i="17"/>
  <c r="A34" i="17"/>
  <c r="B34" i="17"/>
  <c r="D34" i="17" s="1"/>
  <c r="X31" i="20"/>
  <c r="H733" i="9"/>
  <c r="AM34" i="20"/>
  <c r="H1236" i="9"/>
  <c r="O33" i="20"/>
  <c r="H435" i="9"/>
  <c r="AJ31" i="20"/>
  <c r="H1133" i="9"/>
  <c r="AY33" i="20"/>
  <c r="H1635" i="9"/>
  <c r="F31" i="20"/>
  <c r="H133" i="9"/>
  <c r="L31" i="20"/>
  <c r="H333" i="9"/>
  <c r="R31" i="20"/>
  <c r="H533" i="9"/>
  <c r="AG35" i="20"/>
  <c r="H1037" i="9"/>
  <c r="AD31" i="20"/>
  <c r="H933" i="9"/>
  <c r="D32" i="17"/>
  <c r="H37" i="9"/>
  <c r="C35" i="20"/>
  <c r="I33" i="17"/>
  <c r="G33" i="17"/>
  <c r="E33" i="17"/>
  <c r="H33" i="17"/>
  <c r="I32" i="20"/>
  <c r="H234" i="9"/>
  <c r="E32" i="17"/>
  <c r="H32" i="17"/>
  <c r="G32" i="17"/>
  <c r="I32" i="17"/>
  <c r="K35" i="17"/>
  <c r="N34" i="17"/>
  <c r="M34" i="17"/>
  <c r="AS33" i="20"/>
  <c r="H1435" i="9"/>
  <c r="BB31" i="20"/>
  <c r="H1733" i="9"/>
  <c r="U33" i="20"/>
  <c r="H635" i="9"/>
  <c r="AA33" i="20"/>
  <c r="H835" i="9"/>
  <c r="AP31" i="20"/>
  <c r="H1333" i="9"/>
  <c r="AV31" i="20"/>
  <c r="H1533" i="9"/>
  <c r="AV32" i="20" l="1"/>
  <c r="H1534" i="9"/>
  <c r="AA34" i="20"/>
  <c r="H836" i="9"/>
  <c r="BB32" i="20"/>
  <c r="H1734" i="9"/>
  <c r="I33" i="20"/>
  <c r="H235" i="9"/>
  <c r="H38" i="9"/>
  <c r="C36" i="20"/>
  <c r="AD32" i="20"/>
  <c r="H934" i="9"/>
  <c r="R32" i="20"/>
  <c r="H534" i="9"/>
  <c r="F32" i="20"/>
  <c r="H134" i="9"/>
  <c r="AJ32" i="20"/>
  <c r="H1134" i="9"/>
  <c r="AM35" i="20"/>
  <c r="H1237" i="9"/>
  <c r="AP32" i="20"/>
  <c r="H1334" i="9"/>
  <c r="U34" i="20"/>
  <c r="H636" i="9"/>
  <c r="AS34" i="20"/>
  <c r="H1436" i="9"/>
  <c r="M35" i="17"/>
  <c r="K36" i="17"/>
  <c r="J36" i="17" s="1"/>
  <c r="N35" i="17"/>
  <c r="J35" i="17"/>
  <c r="AG36" i="20"/>
  <c r="H1038" i="9"/>
  <c r="L32" i="20"/>
  <c r="H334" i="9"/>
  <c r="AY34" i="20"/>
  <c r="H1636" i="9"/>
  <c r="O34" i="20"/>
  <c r="H436" i="9"/>
  <c r="X32" i="20"/>
  <c r="H734" i="9"/>
  <c r="H34" i="17"/>
  <c r="E34" i="17"/>
  <c r="I34" i="17"/>
  <c r="G34" i="17"/>
  <c r="A36" i="17" l="1"/>
  <c r="L36" i="17"/>
  <c r="C36" i="17"/>
  <c r="B36" i="17"/>
  <c r="D36" i="17" s="1"/>
  <c r="X33" i="20"/>
  <c r="H735" i="9"/>
  <c r="AY35" i="20"/>
  <c r="H1637" i="9"/>
  <c r="AG37" i="20"/>
  <c r="H1039" i="9"/>
  <c r="B35" i="17"/>
  <c r="L35" i="17"/>
  <c r="C35" i="17"/>
  <c r="A35" i="17"/>
  <c r="U35" i="20"/>
  <c r="H637" i="9"/>
  <c r="AM36" i="20"/>
  <c r="H1238" i="9"/>
  <c r="F33" i="20"/>
  <c r="H135" i="9"/>
  <c r="AD33" i="20"/>
  <c r="H935" i="9"/>
  <c r="I34" i="20"/>
  <c r="H236" i="9"/>
  <c r="AA35" i="20"/>
  <c r="H837" i="9"/>
  <c r="N36" i="17"/>
  <c r="K37" i="17"/>
  <c r="M36" i="17"/>
  <c r="AS35" i="20"/>
  <c r="H1437" i="9"/>
  <c r="AP33" i="20"/>
  <c r="H1335" i="9"/>
  <c r="AJ33" i="20"/>
  <c r="H1135" i="9"/>
  <c r="R33" i="20"/>
  <c r="H535" i="9"/>
  <c r="BB33" i="20"/>
  <c r="H1735" i="9"/>
  <c r="AV33" i="20"/>
  <c r="H1535" i="9"/>
  <c r="O35" i="20"/>
  <c r="H437" i="9"/>
  <c r="L33" i="20"/>
  <c r="H335" i="9"/>
  <c r="H39" i="9"/>
  <c r="C37" i="20"/>
  <c r="G35" i="17" l="1"/>
  <c r="I35" i="17"/>
  <c r="H35" i="17"/>
  <c r="E35" i="17"/>
  <c r="BB34" i="20"/>
  <c r="H1736" i="9"/>
  <c r="AJ34" i="20"/>
  <c r="H1136" i="9"/>
  <c r="AS36" i="20"/>
  <c r="H1438" i="9"/>
  <c r="I35" i="20"/>
  <c r="H237" i="9"/>
  <c r="F34" i="20"/>
  <c r="H136" i="9"/>
  <c r="U36" i="20"/>
  <c r="H638" i="9"/>
  <c r="H40" i="9"/>
  <c r="C38" i="20"/>
  <c r="M37" i="17"/>
  <c r="N37" i="17"/>
  <c r="K38" i="17"/>
  <c r="D35" i="17"/>
  <c r="AY36" i="20"/>
  <c r="H1638" i="9"/>
  <c r="E36" i="17"/>
  <c r="H36" i="17"/>
  <c r="G36" i="17"/>
  <c r="I36" i="17"/>
  <c r="O36" i="20"/>
  <c r="H438" i="9"/>
  <c r="L34" i="20"/>
  <c r="H336" i="9"/>
  <c r="AV34" i="20"/>
  <c r="H1536" i="9"/>
  <c r="R34" i="20"/>
  <c r="H536" i="9"/>
  <c r="AP34" i="20"/>
  <c r="H1336" i="9"/>
  <c r="J37" i="17"/>
  <c r="AA36" i="20"/>
  <c r="H838" i="9"/>
  <c r="AD34" i="20"/>
  <c r="H936" i="9"/>
  <c r="AM37" i="20"/>
  <c r="H1239" i="9"/>
  <c r="AG38" i="20"/>
  <c r="H1040" i="9"/>
  <c r="X34" i="20"/>
  <c r="H736" i="9"/>
  <c r="B37" i="17" l="1"/>
  <c r="D37" i="17" s="1"/>
  <c r="A37" i="17"/>
  <c r="C37" i="17"/>
  <c r="L37" i="17"/>
  <c r="R35" i="20"/>
  <c r="H537" i="9"/>
  <c r="L35" i="20"/>
  <c r="H337" i="9"/>
  <c r="U37" i="20"/>
  <c r="H639" i="9"/>
  <c r="I36" i="20"/>
  <c r="H238" i="9"/>
  <c r="AJ35" i="20"/>
  <c r="H1137" i="9"/>
  <c r="AY37" i="20"/>
  <c r="H1639" i="9"/>
  <c r="J38" i="17"/>
  <c r="AP35" i="20"/>
  <c r="H1337" i="9"/>
  <c r="AV35" i="20"/>
  <c r="H1537" i="9"/>
  <c r="O37" i="20"/>
  <c r="H439" i="9"/>
  <c r="K39" i="17"/>
  <c r="N38" i="17"/>
  <c r="M38" i="17"/>
  <c r="H41" i="9"/>
  <c r="C39" i="20"/>
  <c r="AG39" i="20"/>
  <c r="H1041" i="9"/>
  <c r="AD35" i="20"/>
  <c r="H937" i="9"/>
  <c r="X35" i="20"/>
  <c r="H737" i="9"/>
  <c r="AM38" i="20"/>
  <c r="H1240" i="9"/>
  <c r="AA37" i="20"/>
  <c r="H839" i="9"/>
  <c r="F35" i="20"/>
  <c r="H137" i="9"/>
  <c r="AS37" i="20"/>
  <c r="H1439" i="9"/>
  <c r="BB35" i="20"/>
  <c r="H1737" i="9"/>
  <c r="H42" i="9" l="1"/>
  <c r="C40" i="20"/>
  <c r="L38" i="17"/>
  <c r="C38" i="17"/>
  <c r="A38" i="17"/>
  <c r="B38" i="17"/>
  <c r="D38" i="17" s="1"/>
  <c r="AJ36" i="20"/>
  <c r="H1138" i="9"/>
  <c r="R36" i="20"/>
  <c r="H538" i="9"/>
  <c r="BB36" i="20"/>
  <c r="H1738" i="9"/>
  <c r="F36" i="20"/>
  <c r="H138" i="9"/>
  <c r="H1241" i="9"/>
  <c r="AM39" i="20"/>
  <c r="AD36" i="20"/>
  <c r="H938" i="9"/>
  <c r="M39" i="17"/>
  <c r="K40" i="17"/>
  <c r="J40" i="17" s="1"/>
  <c r="N39" i="17"/>
  <c r="AV36" i="20"/>
  <c r="H1538" i="9"/>
  <c r="I37" i="17"/>
  <c r="G37" i="17"/>
  <c r="E37" i="17"/>
  <c r="H37" i="17"/>
  <c r="U38" i="20"/>
  <c r="H640" i="9"/>
  <c r="J39" i="17"/>
  <c r="AY38" i="20"/>
  <c r="H1640" i="9"/>
  <c r="I37" i="20"/>
  <c r="H239" i="9"/>
  <c r="L36" i="20"/>
  <c r="H338" i="9"/>
  <c r="AS38" i="20"/>
  <c r="H1440" i="9"/>
  <c r="AA38" i="20"/>
  <c r="H840" i="9"/>
  <c r="X36" i="20"/>
  <c r="H738" i="9"/>
  <c r="AG40" i="20"/>
  <c r="H1042" i="9"/>
  <c r="O38" i="20"/>
  <c r="H440" i="9"/>
  <c r="AP36" i="20"/>
  <c r="H1338" i="9"/>
  <c r="A40" i="17" l="1"/>
  <c r="L40" i="17"/>
  <c r="C40" i="17"/>
  <c r="B40" i="17"/>
  <c r="D40" i="17" s="1"/>
  <c r="AM40" i="20"/>
  <c r="H1242" i="9"/>
  <c r="X37" i="20"/>
  <c r="H739" i="9"/>
  <c r="AS39" i="20"/>
  <c r="H1441" i="9"/>
  <c r="I38" i="20"/>
  <c r="H240" i="9"/>
  <c r="AP37" i="20"/>
  <c r="H1339" i="9"/>
  <c r="AG41" i="20"/>
  <c r="H1043" i="9"/>
  <c r="AA39" i="20"/>
  <c r="H841" i="9"/>
  <c r="L37" i="20"/>
  <c r="H339" i="9"/>
  <c r="AY39" i="20"/>
  <c r="H1641" i="9"/>
  <c r="B39" i="17"/>
  <c r="L39" i="17"/>
  <c r="C39" i="17"/>
  <c r="A39" i="17"/>
  <c r="AV37" i="20"/>
  <c r="H1539" i="9"/>
  <c r="BB37" i="20"/>
  <c r="H1739" i="9"/>
  <c r="AJ37" i="20"/>
  <c r="H1139" i="9"/>
  <c r="H38" i="17"/>
  <c r="E38" i="17"/>
  <c r="I38" i="17"/>
  <c r="G38" i="17"/>
  <c r="O39" i="20"/>
  <c r="H441" i="9"/>
  <c r="H43" i="9"/>
  <c r="C41" i="20"/>
  <c r="U39" i="20"/>
  <c r="H641" i="9"/>
  <c r="N40" i="17"/>
  <c r="K41" i="17"/>
  <c r="M40" i="17"/>
  <c r="AD37" i="20"/>
  <c r="H939" i="9"/>
  <c r="F37" i="20"/>
  <c r="H139" i="9"/>
  <c r="R37" i="20"/>
  <c r="H539" i="9"/>
  <c r="M41" i="17" l="1"/>
  <c r="N41" i="17"/>
  <c r="K42" i="17"/>
  <c r="H44" i="9"/>
  <c r="C42" i="20"/>
  <c r="G39" i="17"/>
  <c r="I39" i="17"/>
  <c r="H39" i="17"/>
  <c r="E39" i="17"/>
  <c r="AJ38" i="20"/>
  <c r="H1140" i="9"/>
  <c r="AV38" i="20"/>
  <c r="H1540" i="9"/>
  <c r="D39" i="17"/>
  <c r="L38" i="20"/>
  <c r="H340" i="9"/>
  <c r="AG42" i="20"/>
  <c r="H1044" i="9"/>
  <c r="I39" i="20"/>
  <c r="H241" i="9"/>
  <c r="X38" i="20"/>
  <c r="H740" i="9"/>
  <c r="R38" i="20"/>
  <c r="H540" i="9"/>
  <c r="AD38" i="20"/>
  <c r="H940" i="9"/>
  <c r="E40" i="17"/>
  <c r="H40" i="17"/>
  <c r="G40" i="17"/>
  <c r="I40" i="17"/>
  <c r="F38" i="20"/>
  <c r="H140" i="9"/>
  <c r="J41" i="17"/>
  <c r="U40" i="20"/>
  <c r="H642" i="9"/>
  <c r="O40" i="20"/>
  <c r="H442" i="9"/>
  <c r="BB38" i="20"/>
  <c r="H1740" i="9"/>
  <c r="AY40" i="20"/>
  <c r="H1642" i="9"/>
  <c r="AA40" i="20"/>
  <c r="H842" i="9"/>
  <c r="AP38" i="20"/>
  <c r="H1340" i="9"/>
  <c r="AS40" i="20"/>
  <c r="H1442" i="9"/>
  <c r="AM41" i="20"/>
  <c r="H1243" i="9"/>
  <c r="F39" i="20" l="1"/>
  <c r="H141" i="9"/>
  <c r="AJ39" i="20"/>
  <c r="H1141" i="9"/>
  <c r="R39" i="20"/>
  <c r="H541" i="9"/>
  <c r="I40" i="20"/>
  <c r="H242" i="9"/>
  <c r="L39" i="20"/>
  <c r="H341" i="9"/>
  <c r="K43" i="17"/>
  <c r="N42" i="17"/>
  <c r="M42" i="17"/>
  <c r="AA41" i="20"/>
  <c r="H843" i="9"/>
  <c r="U41" i="20"/>
  <c r="H643" i="9"/>
  <c r="B41" i="17"/>
  <c r="D41" i="17" s="1"/>
  <c r="A41" i="17"/>
  <c r="L41" i="17"/>
  <c r="C41" i="17"/>
  <c r="AD39" i="20"/>
  <c r="H941" i="9"/>
  <c r="X39" i="20"/>
  <c r="H741" i="9"/>
  <c r="AG43" i="20"/>
  <c r="H1045" i="9"/>
  <c r="H45" i="9"/>
  <c r="C43" i="20"/>
  <c r="J42" i="17"/>
  <c r="J43" i="17" s="1"/>
  <c r="AS41" i="20"/>
  <c r="H1443" i="9"/>
  <c r="BB39" i="20"/>
  <c r="H1741" i="9"/>
  <c r="AM42" i="20"/>
  <c r="H1244" i="9"/>
  <c r="AP39" i="20"/>
  <c r="H1341" i="9"/>
  <c r="AY41" i="20"/>
  <c r="H1643" i="9"/>
  <c r="O41" i="20"/>
  <c r="H443" i="9"/>
  <c r="AV39" i="20"/>
  <c r="H1541" i="9"/>
  <c r="B43" i="17" l="1"/>
  <c r="L43" i="17"/>
  <c r="C43" i="17"/>
  <c r="A43" i="17"/>
  <c r="AA42" i="20"/>
  <c r="H844" i="9"/>
  <c r="J44" i="17"/>
  <c r="M43" i="17"/>
  <c r="K44" i="17"/>
  <c r="N43" i="17"/>
  <c r="I41" i="20"/>
  <c r="H243" i="9"/>
  <c r="AJ40" i="20"/>
  <c r="H1142" i="9"/>
  <c r="AV40" i="20"/>
  <c r="H1542" i="9"/>
  <c r="H1245" i="9"/>
  <c r="AM43" i="20"/>
  <c r="AY42" i="20"/>
  <c r="H1644" i="9"/>
  <c r="AS42" i="20"/>
  <c r="H1444" i="9"/>
  <c r="L42" i="17"/>
  <c r="C42" i="17"/>
  <c r="A42" i="17"/>
  <c r="B42" i="17"/>
  <c r="D42" i="17" s="1"/>
  <c r="AG44" i="20"/>
  <c r="H1046" i="9"/>
  <c r="AD40" i="20"/>
  <c r="H942" i="9"/>
  <c r="O42" i="20"/>
  <c r="H444" i="9"/>
  <c r="AP40" i="20"/>
  <c r="H1342" i="9"/>
  <c r="BB40" i="20"/>
  <c r="H1742" i="9"/>
  <c r="H46" i="9"/>
  <c r="C44" i="20"/>
  <c r="X40" i="20"/>
  <c r="H742" i="9"/>
  <c r="I41" i="17"/>
  <c r="G41" i="17"/>
  <c r="E41" i="17"/>
  <c r="H41" i="17"/>
  <c r="U42" i="20"/>
  <c r="H644" i="9"/>
  <c r="L40" i="20"/>
  <c r="H342" i="9"/>
  <c r="R40" i="20"/>
  <c r="H542" i="9"/>
  <c r="F40" i="20"/>
  <c r="H142" i="9"/>
  <c r="F41" i="20" l="1"/>
  <c r="H143" i="9"/>
  <c r="L41" i="20"/>
  <c r="H343" i="9"/>
  <c r="X41" i="20"/>
  <c r="H743" i="9"/>
  <c r="BB41" i="20"/>
  <c r="H1743" i="9"/>
  <c r="O43" i="20"/>
  <c r="H445" i="9"/>
  <c r="AG45" i="20"/>
  <c r="H1047" i="9"/>
  <c r="H42" i="17"/>
  <c r="E42" i="17"/>
  <c r="I42" i="17"/>
  <c r="G42" i="17"/>
  <c r="AY43" i="20"/>
  <c r="H1645" i="9"/>
  <c r="AV41" i="20"/>
  <c r="H1543" i="9"/>
  <c r="I42" i="20"/>
  <c r="H244" i="9"/>
  <c r="A44" i="17"/>
  <c r="L44" i="17"/>
  <c r="C44" i="17"/>
  <c r="B44" i="17"/>
  <c r="AM44" i="20"/>
  <c r="H1246" i="9"/>
  <c r="G43" i="17"/>
  <c r="I43" i="17"/>
  <c r="H43" i="17"/>
  <c r="E43" i="17"/>
  <c r="H47" i="9"/>
  <c r="C45" i="20"/>
  <c r="R41" i="20"/>
  <c r="H543" i="9"/>
  <c r="U43" i="20"/>
  <c r="H645" i="9"/>
  <c r="AP41" i="20"/>
  <c r="H1343" i="9"/>
  <c r="AD41" i="20"/>
  <c r="H943" i="9"/>
  <c r="AS43" i="20"/>
  <c r="H1445" i="9"/>
  <c r="AJ41" i="20"/>
  <c r="H1143" i="9"/>
  <c r="N44" i="17"/>
  <c r="K45" i="17"/>
  <c r="M44" i="17"/>
  <c r="AA43" i="20"/>
  <c r="H845" i="9"/>
  <c r="D43" i="17"/>
  <c r="AA44" i="20" l="1"/>
  <c r="H846" i="9"/>
  <c r="AS44" i="20"/>
  <c r="H1446" i="9"/>
  <c r="AP42" i="20"/>
  <c r="H1344" i="9"/>
  <c r="R42" i="20"/>
  <c r="H544" i="9"/>
  <c r="AM45" i="20"/>
  <c r="H1247" i="9"/>
  <c r="AV42" i="20"/>
  <c r="H1544" i="9"/>
  <c r="AG46" i="20"/>
  <c r="H1048" i="9"/>
  <c r="BB42" i="20"/>
  <c r="H1744" i="9"/>
  <c r="L42" i="20"/>
  <c r="H344" i="9"/>
  <c r="E44" i="17"/>
  <c r="H44" i="17"/>
  <c r="G44" i="17"/>
  <c r="I44" i="17"/>
  <c r="H48" i="9"/>
  <c r="C46" i="20"/>
  <c r="D44" i="17"/>
  <c r="M45" i="17"/>
  <c r="N45" i="17"/>
  <c r="K46" i="17"/>
  <c r="J46" i="17" s="1"/>
  <c r="J45" i="17"/>
  <c r="AJ42" i="20"/>
  <c r="H1144" i="9"/>
  <c r="AD42" i="20"/>
  <c r="H944" i="9"/>
  <c r="U44" i="20"/>
  <c r="H646" i="9"/>
  <c r="I43" i="20"/>
  <c r="H245" i="9"/>
  <c r="AY44" i="20"/>
  <c r="H1646" i="9"/>
  <c r="O44" i="20"/>
  <c r="H446" i="9"/>
  <c r="X42" i="20"/>
  <c r="H744" i="9"/>
  <c r="F42" i="20"/>
  <c r="H144" i="9"/>
  <c r="L46" i="17" l="1"/>
  <c r="C46" i="17"/>
  <c r="A46" i="17"/>
  <c r="B46" i="17"/>
  <c r="D46" i="17" s="1"/>
  <c r="X43" i="20"/>
  <c r="H745" i="9"/>
  <c r="AY45" i="20"/>
  <c r="H1647" i="9"/>
  <c r="U45" i="20"/>
  <c r="H647" i="9"/>
  <c r="AJ43" i="20"/>
  <c r="H1145" i="9"/>
  <c r="BB43" i="20"/>
  <c r="H1745" i="9"/>
  <c r="AV43" i="20"/>
  <c r="H1545" i="9"/>
  <c r="R43" i="20"/>
  <c r="H545" i="9"/>
  <c r="AS45" i="20"/>
  <c r="H1447" i="9"/>
  <c r="B45" i="17"/>
  <c r="D45" i="17" s="1"/>
  <c r="A45" i="17"/>
  <c r="L45" i="17"/>
  <c r="C45" i="17"/>
  <c r="H49" i="9"/>
  <c r="C47" i="20"/>
  <c r="F43" i="20"/>
  <c r="H145" i="9"/>
  <c r="O45" i="20"/>
  <c r="H447" i="9"/>
  <c r="I44" i="20"/>
  <c r="H246" i="9"/>
  <c r="AD43" i="20"/>
  <c r="H945" i="9"/>
  <c r="K47" i="17"/>
  <c r="N46" i="17"/>
  <c r="M46" i="17"/>
  <c r="J47" i="17"/>
  <c r="L43" i="20"/>
  <c r="H345" i="9"/>
  <c r="AG47" i="20"/>
  <c r="H1049" i="9"/>
  <c r="AM46" i="20"/>
  <c r="H1248" i="9"/>
  <c r="AP43" i="20"/>
  <c r="H1345" i="9"/>
  <c r="AA45" i="20"/>
  <c r="H847" i="9"/>
  <c r="AA46" i="20" l="1"/>
  <c r="H848" i="9"/>
  <c r="AM47" i="20"/>
  <c r="H1249" i="9"/>
  <c r="L44" i="20"/>
  <c r="H346" i="9"/>
  <c r="J48" i="17"/>
  <c r="M47" i="17"/>
  <c r="K48" i="17"/>
  <c r="N47" i="17"/>
  <c r="I45" i="20"/>
  <c r="H247" i="9"/>
  <c r="F44" i="20"/>
  <c r="H146" i="9"/>
  <c r="I45" i="17"/>
  <c r="G45" i="17"/>
  <c r="E45" i="17"/>
  <c r="H45" i="17"/>
  <c r="AS46" i="20"/>
  <c r="H1448" i="9"/>
  <c r="AV44" i="20"/>
  <c r="H1546" i="9"/>
  <c r="AJ44" i="20"/>
  <c r="H1146" i="9"/>
  <c r="AY46" i="20"/>
  <c r="H1648" i="9"/>
  <c r="B47" i="17"/>
  <c r="L47" i="17"/>
  <c r="C47" i="17"/>
  <c r="A47" i="17"/>
  <c r="H50" i="9"/>
  <c r="C48" i="20"/>
  <c r="AP44" i="20"/>
  <c r="H1346" i="9"/>
  <c r="AG48" i="20"/>
  <c r="H1050" i="9"/>
  <c r="AD44" i="20"/>
  <c r="H946" i="9"/>
  <c r="O46" i="20"/>
  <c r="H448" i="9"/>
  <c r="R44" i="20"/>
  <c r="H546" i="9"/>
  <c r="BB44" i="20"/>
  <c r="H1746" i="9"/>
  <c r="U46" i="20"/>
  <c r="H648" i="9"/>
  <c r="X44" i="20"/>
  <c r="H746" i="9"/>
  <c r="H46" i="17"/>
  <c r="E46" i="17"/>
  <c r="I46" i="17"/>
  <c r="G46" i="17"/>
  <c r="H51" i="9" l="1"/>
  <c r="C49" i="20"/>
  <c r="G47" i="17"/>
  <c r="I47" i="17"/>
  <c r="H47" i="17"/>
  <c r="E47" i="17"/>
  <c r="X45" i="20"/>
  <c r="H747" i="9"/>
  <c r="BB45" i="20"/>
  <c r="H1747" i="9"/>
  <c r="O47" i="20"/>
  <c r="H449" i="9"/>
  <c r="AG49" i="20"/>
  <c r="H1051" i="9"/>
  <c r="D47" i="17"/>
  <c r="AJ45" i="20"/>
  <c r="H1147" i="9"/>
  <c r="AS47" i="20"/>
  <c r="H1449" i="9"/>
  <c r="I46" i="20"/>
  <c r="H248" i="9"/>
  <c r="A48" i="17"/>
  <c r="L48" i="17"/>
  <c r="C48" i="17"/>
  <c r="B48" i="17"/>
  <c r="AM48" i="20"/>
  <c r="H1250" i="9"/>
  <c r="U47" i="20"/>
  <c r="H649" i="9"/>
  <c r="R45" i="20"/>
  <c r="H547" i="9"/>
  <c r="AD45" i="20"/>
  <c r="H947" i="9"/>
  <c r="AP45" i="20"/>
  <c r="H1347" i="9"/>
  <c r="AY47" i="20"/>
  <c r="H1649" i="9"/>
  <c r="AV45" i="20"/>
  <c r="H1547" i="9"/>
  <c r="F45" i="20"/>
  <c r="H147" i="9"/>
  <c r="N48" i="17"/>
  <c r="K49" i="17"/>
  <c r="J49" i="17"/>
  <c r="M48" i="17"/>
  <c r="L45" i="20"/>
  <c r="H347" i="9"/>
  <c r="AA47" i="20"/>
  <c r="H849" i="9"/>
  <c r="O48" i="20" l="1"/>
  <c r="H450" i="9"/>
  <c r="X46" i="20"/>
  <c r="H748" i="9"/>
  <c r="M49" i="17"/>
  <c r="N49" i="17"/>
  <c r="K50" i="17"/>
  <c r="E48" i="17"/>
  <c r="H48" i="17"/>
  <c r="G48" i="17"/>
  <c r="I48" i="17"/>
  <c r="L46" i="20"/>
  <c r="H348" i="9"/>
  <c r="AV46" i="20"/>
  <c r="H1548" i="9"/>
  <c r="AP46" i="20"/>
  <c r="H1348" i="9"/>
  <c r="R46" i="20"/>
  <c r="H548" i="9"/>
  <c r="AM49" i="20"/>
  <c r="H1251" i="9"/>
  <c r="AS48" i="20"/>
  <c r="H1450" i="9"/>
  <c r="H52" i="9"/>
  <c r="C50" i="20"/>
  <c r="AA48" i="20"/>
  <c r="H850" i="9"/>
  <c r="B49" i="17"/>
  <c r="A49" i="17"/>
  <c r="C49" i="17"/>
  <c r="L49" i="17"/>
  <c r="F46" i="20"/>
  <c r="H148" i="9"/>
  <c r="AY48" i="20"/>
  <c r="H1650" i="9"/>
  <c r="AD46" i="20"/>
  <c r="H948" i="9"/>
  <c r="U48" i="20"/>
  <c r="H650" i="9"/>
  <c r="I47" i="20"/>
  <c r="H249" i="9"/>
  <c r="AJ46" i="20"/>
  <c r="H1148" i="9"/>
  <c r="D48" i="17"/>
  <c r="AG50" i="20"/>
  <c r="H1052" i="9"/>
  <c r="BB46" i="20"/>
  <c r="H1748" i="9"/>
  <c r="I49" i="17" l="1"/>
  <c r="G49" i="17"/>
  <c r="E49" i="17"/>
  <c r="H49" i="17"/>
  <c r="K51" i="17"/>
  <c r="N50" i="17"/>
  <c r="M50" i="17"/>
  <c r="J51" i="17"/>
  <c r="AJ47" i="20"/>
  <c r="H1149" i="9"/>
  <c r="U49" i="20"/>
  <c r="H651" i="9"/>
  <c r="AY49" i="20"/>
  <c r="H1651" i="9"/>
  <c r="AA49" i="20"/>
  <c r="H851" i="9"/>
  <c r="AS49" i="20"/>
  <c r="H1451" i="9"/>
  <c r="R47" i="20"/>
  <c r="H549" i="9"/>
  <c r="AV47" i="20"/>
  <c r="H1549" i="9"/>
  <c r="X47" i="20"/>
  <c r="H749" i="9"/>
  <c r="AG51" i="20"/>
  <c r="H1053" i="9"/>
  <c r="H53" i="9"/>
  <c r="C51" i="20"/>
  <c r="J50" i="17"/>
  <c r="BB47" i="20"/>
  <c r="H1749" i="9"/>
  <c r="I48" i="20"/>
  <c r="H250" i="9"/>
  <c r="AD47" i="20"/>
  <c r="H949" i="9"/>
  <c r="F47" i="20"/>
  <c r="H149" i="9"/>
  <c r="D49" i="17"/>
  <c r="AM50" i="20"/>
  <c r="H1252" i="9"/>
  <c r="AP47" i="20"/>
  <c r="H1349" i="9"/>
  <c r="L47" i="20"/>
  <c r="H349" i="9"/>
  <c r="O49" i="20"/>
  <c r="H451" i="9"/>
  <c r="L48" i="20" l="1"/>
  <c r="H350" i="9"/>
  <c r="AM51" i="20"/>
  <c r="H1253" i="9"/>
  <c r="X48" i="20"/>
  <c r="H750" i="9"/>
  <c r="R48" i="20"/>
  <c r="H550" i="9"/>
  <c r="AA50" i="20"/>
  <c r="H852" i="9"/>
  <c r="U50" i="20"/>
  <c r="H652" i="9"/>
  <c r="F48" i="20"/>
  <c r="H150" i="9"/>
  <c r="I49" i="20"/>
  <c r="H251" i="9"/>
  <c r="H54" i="9"/>
  <c r="C52" i="20"/>
  <c r="B51" i="17"/>
  <c r="L51" i="17"/>
  <c r="C51" i="17"/>
  <c r="A51" i="17"/>
  <c r="BB48" i="20"/>
  <c r="H1750" i="9"/>
  <c r="AD48" i="20"/>
  <c r="H950" i="9"/>
  <c r="O50" i="20"/>
  <c r="H452" i="9"/>
  <c r="AP48" i="20"/>
  <c r="H1350" i="9"/>
  <c r="L50" i="17"/>
  <c r="C50" i="17"/>
  <c r="A50" i="17"/>
  <c r="B50" i="17"/>
  <c r="D50" i="17" s="1"/>
  <c r="AG52" i="20"/>
  <c r="H1054" i="9"/>
  <c r="AV48" i="20"/>
  <c r="H1550" i="9"/>
  <c r="AS50" i="20"/>
  <c r="H1452" i="9"/>
  <c r="AY50" i="20"/>
  <c r="H1652" i="9"/>
  <c r="AJ48" i="20"/>
  <c r="H1150" i="9"/>
  <c r="J52" i="17"/>
  <c r="M51" i="17"/>
  <c r="K52" i="17"/>
  <c r="N51" i="17"/>
  <c r="G51" i="17" l="1"/>
  <c r="I51" i="17"/>
  <c r="H51" i="17"/>
  <c r="E51" i="17"/>
  <c r="N52" i="17"/>
  <c r="K53" i="17"/>
  <c r="J53" i="17"/>
  <c r="M52" i="17"/>
  <c r="AJ49" i="20"/>
  <c r="H1151" i="9"/>
  <c r="AS51" i="20"/>
  <c r="H1453" i="9"/>
  <c r="AG53" i="20"/>
  <c r="H1055" i="9"/>
  <c r="H50" i="17"/>
  <c r="E50" i="17"/>
  <c r="I50" i="17"/>
  <c r="G50" i="17"/>
  <c r="O51" i="20"/>
  <c r="H453" i="9"/>
  <c r="BB49" i="20"/>
  <c r="H1751" i="9"/>
  <c r="D51" i="17"/>
  <c r="I50" i="20"/>
  <c r="H252" i="9"/>
  <c r="U51" i="20"/>
  <c r="H653" i="9"/>
  <c r="R49" i="20"/>
  <c r="H551" i="9"/>
  <c r="AM52" i="20"/>
  <c r="H1254" i="9"/>
  <c r="H55" i="9"/>
  <c r="C53" i="20"/>
  <c r="A52" i="17"/>
  <c r="L52" i="17"/>
  <c r="C52" i="17"/>
  <c r="B52" i="17"/>
  <c r="D52" i="17" s="1"/>
  <c r="AY51" i="20"/>
  <c r="H1653" i="9"/>
  <c r="AV49" i="20"/>
  <c r="H1551" i="9"/>
  <c r="AP49" i="20"/>
  <c r="H1351" i="9"/>
  <c r="AD49" i="20"/>
  <c r="H951" i="9"/>
  <c r="F49" i="20"/>
  <c r="H151" i="9"/>
  <c r="AA51" i="20"/>
  <c r="H853" i="9"/>
  <c r="X49" i="20"/>
  <c r="H751" i="9"/>
  <c r="L49" i="20"/>
  <c r="H351" i="9"/>
  <c r="L50" i="20" l="1"/>
  <c r="H352" i="9"/>
  <c r="AA52" i="20"/>
  <c r="H854" i="9"/>
  <c r="AD50" i="20"/>
  <c r="H952" i="9"/>
  <c r="AV50" i="20"/>
  <c r="H1552" i="9"/>
  <c r="O52" i="20"/>
  <c r="H454" i="9"/>
  <c r="AS52" i="20"/>
  <c r="H1454" i="9"/>
  <c r="B53" i="17"/>
  <c r="A53" i="17"/>
  <c r="C53" i="17"/>
  <c r="L53" i="17"/>
  <c r="R50" i="20"/>
  <c r="H552" i="9"/>
  <c r="I51" i="20"/>
  <c r="H253" i="9"/>
  <c r="E52" i="17"/>
  <c r="H52" i="17"/>
  <c r="G52" i="17"/>
  <c r="I52" i="17"/>
  <c r="X50" i="20"/>
  <c r="H752" i="9"/>
  <c r="F50" i="20"/>
  <c r="H152" i="9"/>
  <c r="AP50" i="20"/>
  <c r="H1352" i="9"/>
  <c r="AY52" i="20"/>
  <c r="H1654" i="9"/>
  <c r="AM53" i="20"/>
  <c r="H1255" i="9"/>
  <c r="U52" i="20"/>
  <c r="H654" i="9"/>
  <c r="M53" i="17"/>
  <c r="N53" i="17"/>
  <c r="K54" i="17"/>
  <c r="H56" i="9"/>
  <c r="C54" i="20"/>
  <c r="BB50" i="20"/>
  <c r="H1752" i="9"/>
  <c r="AG54" i="20"/>
  <c r="H1056" i="9"/>
  <c r="AJ50" i="20"/>
  <c r="H1152" i="9"/>
  <c r="AJ51" i="20" l="1"/>
  <c r="H1153" i="9"/>
  <c r="U53" i="20"/>
  <c r="H655" i="9"/>
  <c r="I52" i="20"/>
  <c r="H254" i="9"/>
  <c r="AS53" i="20"/>
  <c r="H1455" i="9"/>
  <c r="AV51" i="20"/>
  <c r="H1553" i="9"/>
  <c r="AA53" i="20"/>
  <c r="H855" i="9"/>
  <c r="K55" i="17"/>
  <c r="N54" i="17"/>
  <c r="M54" i="17"/>
  <c r="I53" i="17"/>
  <c r="G53" i="17"/>
  <c r="E53" i="17"/>
  <c r="H53" i="17"/>
  <c r="BB51" i="20"/>
  <c r="H1753" i="9"/>
  <c r="AY53" i="20"/>
  <c r="H1655" i="9"/>
  <c r="F51" i="20"/>
  <c r="H153" i="9"/>
  <c r="H57" i="9"/>
  <c r="C55" i="20"/>
  <c r="J54" i="17"/>
  <c r="J55" i="17" s="1"/>
  <c r="AG55" i="20"/>
  <c r="H1057" i="9"/>
  <c r="AM54" i="20"/>
  <c r="H1256" i="9"/>
  <c r="AP51" i="20"/>
  <c r="H1353" i="9"/>
  <c r="X51" i="20"/>
  <c r="H753" i="9"/>
  <c r="R51" i="20"/>
  <c r="H553" i="9"/>
  <c r="D53" i="17"/>
  <c r="O53" i="20"/>
  <c r="H455" i="9"/>
  <c r="AD51" i="20"/>
  <c r="H953" i="9"/>
  <c r="L51" i="20"/>
  <c r="H353" i="9"/>
  <c r="B55" i="17" l="1"/>
  <c r="D55" i="17" s="1"/>
  <c r="L55" i="17"/>
  <c r="C55" i="17"/>
  <c r="A55" i="17"/>
  <c r="AD52" i="20"/>
  <c r="H954" i="9"/>
  <c r="AY54" i="20"/>
  <c r="H1656" i="9"/>
  <c r="AA54" i="20"/>
  <c r="H856" i="9"/>
  <c r="AS54" i="20"/>
  <c r="H1456" i="9"/>
  <c r="U54" i="20"/>
  <c r="H656" i="9"/>
  <c r="AM55" i="20"/>
  <c r="H1257" i="9"/>
  <c r="R52" i="20"/>
  <c r="H554" i="9"/>
  <c r="AP52" i="20"/>
  <c r="H1354" i="9"/>
  <c r="AG56" i="20"/>
  <c r="H1058" i="9"/>
  <c r="X52" i="20"/>
  <c r="H754" i="9"/>
  <c r="H58" i="9"/>
  <c r="C56" i="20"/>
  <c r="L52" i="20"/>
  <c r="H354" i="9"/>
  <c r="O54" i="20"/>
  <c r="H456" i="9"/>
  <c r="L54" i="17"/>
  <c r="C54" i="17"/>
  <c r="A54" i="17"/>
  <c r="B54" i="17"/>
  <c r="D54" i="17" s="1"/>
  <c r="F52" i="20"/>
  <c r="H154" i="9"/>
  <c r="BB52" i="20"/>
  <c r="H1754" i="9"/>
  <c r="M55" i="17"/>
  <c r="K56" i="17"/>
  <c r="J56" i="17" s="1"/>
  <c r="N55" i="17"/>
  <c r="AV52" i="20"/>
  <c r="H1554" i="9"/>
  <c r="I53" i="20"/>
  <c r="H255" i="9"/>
  <c r="AJ52" i="20"/>
  <c r="H1154" i="9"/>
  <c r="A56" i="17" l="1"/>
  <c r="L56" i="17"/>
  <c r="C56" i="17"/>
  <c r="B56" i="17"/>
  <c r="D56" i="17" s="1"/>
  <c r="AJ53" i="20"/>
  <c r="H1155" i="9"/>
  <c r="AV53" i="20"/>
  <c r="H1555" i="9"/>
  <c r="F53" i="20"/>
  <c r="H155" i="9"/>
  <c r="H54" i="17"/>
  <c r="E54" i="17"/>
  <c r="I54" i="17"/>
  <c r="G54" i="17"/>
  <c r="L53" i="20"/>
  <c r="H355" i="9"/>
  <c r="X53" i="20"/>
  <c r="H755" i="9"/>
  <c r="AP53" i="20"/>
  <c r="H1355" i="9"/>
  <c r="AM56" i="20"/>
  <c r="H1258" i="9"/>
  <c r="AS55" i="20"/>
  <c r="H1457" i="9"/>
  <c r="AY55" i="20"/>
  <c r="H1657" i="9"/>
  <c r="H59" i="9"/>
  <c r="C57" i="20"/>
  <c r="G55" i="17"/>
  <c r="I55" i="17"/>
  <c r="H55" i="17"/>
  <c r="E55" i="17"/>
  <c r="I54" i="20"/>
  <c r="H256" i="9"/>
  <c r="N56" i="17"/>
  <c r="K57" i="17"/>
  <c r="M56" i="17"/>
  <c r="BB53" i="20"/>
  <c r="H1755" i="9"/>
  <c r="O55" i="20"/>
  <c r="H457" i="9"/>
  <c r="AG57" i="20"/>
  <c r="H1059" i="9"/>
  <c r="R53" i="20"/>
  <c r="H555" i="9"/>
  <c r="U55" i="20"/>
  <c r="H657" i="9"/>
  <c r="AA55" i="20"/>
  <c r="H857" i="9"/>
  <c r="AD53" i="20"/>
  <c r="H955" i="9"/>
  <c r="H60" i="9" l="1"/>
  <c r="C58" i="20"/>
  <c r="AS56" i="20"/>
  <c r="H1458" i="9"/>
  <c r="AP54" i="20"/>
  <c r="H1356" i="9"/>
  <c r="L54" i="20"/>
  <c r="H356" i="9"/>
  <c r="AV54" i="20"/>
  <c r="H1556" i="9"/>
  <c r="M57" i="17"/>
  <c r="J58" i="17"/>
  <c r="N57" i="17"/>
  <c r="K58" i="17"/>
  <c r="AD54" i="20"/>
  <c r="H956" i="9"/>
  <c r="AG58" i="20"/>
  <c r="H1060" i="9"/>
  <c r="E56" i="17"/>
  <c r="H56" i="17"/>
  <c r="G56" i="17"/>
  <c r="I56" i="17"/>
  <c r="U56" i="20"/>
  <c r="H658" i="9"/>
  <c r="BB54" i="20"/>
  <c r="H1756" i="9"/>
  <c r="AA56" i="20"/>
  <c r="H858" i="9"/>
  <c r="R54" i="20"/>
  <c r="H556" i="9"/>
  <c r="O56" i="20"/>
  <c r="H458" i="9"/>
  <c r="J57" i="17"/>
  <c r="I55" i="20"/>
  <c r="H257" i="9"/>
  <c r="AY56" i="20"/>
  <c r="H1658" i="9"/>
  <c r="AM57" i="20"/>
  <c r="H1259" i="9"/>
  <c r="X54" i="20"/>
  <c r="H756" i="9"/>
  <c r="F54" i="20"/>
  <c r="H156" i="9"/>
  <c r="AJ54" i="20"/>
  <c r="H1156" i="9"/>
  <c r="L58" i="17" l="1"/>
  <c r="C58" i="17"/>
  <c r="A58" i="17"/>
  <c r="B58" i="17"/>
  <c r="D58" i="17" s="1"/>
  <c r="O57" i="20"/>
  <c r="H459" i="9"/>
  <c r="AA57" i="20"/>
  <c r="H859" i="9"/>
  <c r="U57" i="20"/>
  <c r="H659" i="9"/>
  <c r="AD55" i="20"/>
  <c r="H957" i="9"/>
  <c r="L55" i="20"/>
  <c r="H357" i="9"/>
  <c r="AS57" i="20"/>
  <c r="H1459" i="9"/>
  <c r="F55" i="20"/>
  <c r="H157" i="9"/>
  <c r="AM58" i="20"/>
  <c r="H1260" i="9"/>
  <c r="I56" i="20"/>
  <c r="H258" i="9"/>
  <c r="N58" i="17"/>
  <c r="M58" i="17"/>
  <c r="K59" i="17"/>
  <c r="H61" i="9"/>
  <c r="C59" i="20"/>
  <c r="AJ55" i="20"/>
  <c r="H1157" i="9"/>
  <c r="X55" i="20"/>
  <c r="H757" i="9"/>
  <c r="AY57" i="20"/>
  <c r="H1659" i="9"/>
  <c r="B57" i="17"/>
  <c r="A57" i="17"/>
  <c r="L57" i="17"/>
  <c r="C57" i="17"/>
  <c r="R55" i="20"/>
  <c r="H557" i="9"/>
  <c r="BB55" i="20"/>
  <c r="H1757" i="9"/>
  <c r="AG59" i="20"/>
  <c r="H1061" i="9"/>
  <c r="AV55" i="20"/>
  <c r="H1557" i="9"/>
  <c r="AP55" i="20"/>
  <c r="H1357" i="9"/>
  <c r="BB56" i="20" l="1"/>
  <c r="H1758" i="9"/>
  <c r="AJ56" i="20"/>
  <c r="H1158" i="9"/>
  <c r="H62" i="9"/>
  <c r="C60" i="20"/>
  <c r="AM59" i="20"/>
  <c r="H1261" i="9"/>
  <c r="AS58" i="20"/>
  <c r="H1460" i="9"/>
  <c r="AD56" i="20"/>
  <c r="H958" i="9"/>
  <c r="AA58" i="20"/>
  <c r="H860" i="9"/>
  <c r="AV56" i="20"/>
  <c r="H1558" i="9"/>
  <c r="D57" i="17"/>
  <c r="X56" i="20"/>
  <c r="H758" i="9"/>
  <c r="I57" i="17"/>
  <c r="G57" i="17"/>
  <c r="E57" i="17"/>
  <c r="H57" i="17"/>
  <c r="AY58" i="20"/>
  <c r="H1660" i="9"/>
  <c r="AP56" i="20"/>
  <c r="H1358" i="9"/>
  <c r="AG60" i="20"/>
  <c r="H1062" i="9"/>
  <c r="R56" i="20"/>
  <c r="H558" i="9"/>
  <c r="K60" i="17"/>
  <c r="L59" i="17"/>
  <c r="B59" i="17"/>
  <c r="N59" i="17"/>
  <c r="M59" i="17"/>
  <c r="A59" i="17"/>
  <c r="I57" i="20"/>
  <c r="H259" i="9"/>
  <c r="F56" i="20"/>
  <c r="H158" i="9"/>
  <c r="L56" i="20"/>
  <c r="H358" i="9"/>
  <c r="U58" i="20"/>
  <c r="H660" i="9"/>
  <c r="O58" i="20"/>
  <c r="H460" i="9"/>
  <c r="H58" i="17"/>
  <c r="E58" i="17"/>
  <c r="I58" i="17"/>
  <c r="G58" i="17"/>
  <c r="O59" i="20" l="1"/>
  <c r="H461" i="9"/>
  <c r="L57" i="20"/>
  <c r="H359" i="9"/>
  <c r="I58" i="20"/>
  <c r="H260" i="9"/>
  <c r="AV57" i="20"/>
  <c r="H1559" i="9"/>
  <c r="AD57" i="20"/>
  <c r="H959" i="9"/>
  <c r="AM60" i="20"/>
  <c r="H1262" i="9"/>
  <c r="AJ57" i="20"/>
  <c r="H1159" i="9"/>
  <c r="M60" i="17"/>
  <c r="K61" i="17"/>
  <c r="J61" i="17" s="1"/>
  <c r="N60" i="17"/>
  <c r="AG61" i="20"/>
  <c r="H1063" i="9"/>
  <c r="AY59" i="20"/>
  <c r="H1661" i="9"/>
  <c r="D59" i="17"/>
  <c r="R57" i="20"/>
  <c r="H559" i="9"/>
  <c r="AP57" i="20"/>
  <c r="H1359" i="9"/>
  <c r="X57" i="20"/>
  <c r="H759" i="9"/>
  <c r="H63" i="9"/>
  <c r="C61" i="20"/>
  <c r="U59" i="20"/>
  <c r="H661" i="9"/>
  <c r="F57" i="20"/>
  <c r="H159" i="9"/>
  <c r="J60" i="17"/>
  <c r="G59" i="17"/>
  <c r="I59" i="17"/>
  <c r="H59" i="17"/>
  <c r="E59" i="17"/>
  <c r="AA59" i="20"/>
  <c r="H861" i="9"/>
  <c r="AS59" i="20"/>
  <c r="H1461" i="9"/>
  <c r="BB57" i="20"/>
  <c r="H1759" i="9"/>
  <c r="A61" i="17" l="1"/>
  <c r="L61" i="17"/>
  <c r="C61" i="17"/>
  <c r="B61" i="17"/>
  <c r="D61" i="17" s="1"/>
  <c r="H64" i="9"/>
  <c r="C62" i="20"/>
  <c r="AG62" i="20"/>
  <c r="H1064" i="9"/>
  <c r="AM61" i="20"/>
  <c r="H1263" i="9"/>
  <c r="AV58" i="20"/>
  <c r="H1560" i="9"/>
  <c r="L58" i="20"/>
  <c r="H360" i="9"/>
  <c r="B60" i="17"/>
  <c r="D60" i="17" s="1"/>
  <c r="L60" i="17"/>
  <c r="C60" i="17"/>
  <c r="A60" i="17"/>
  <c r="X58" i="20"/>
  <c r="H760" i="9"/>
  <c r="AS60" i="20"/>
  <c r="H1462" i="9"/>
  <c r="F58" i="20"/>
  <c r="H160" i="9"/>
  <c r="AP58" i="20"/>
  <c r="H1360" i="9"/>
  <c r="U60" i="20"/>
  <c r="H662" i="9"/>
  <c r="R58" i="20"/>
  <c r="H560" i="9"/>
  <c r="BB58" i="20"/>
  <c r="H1760" i="9"/>
  <c r="AA60" i="20"/>
  <c r="H862" i="9"/>
  <c r="AY60" i="20"/>
  <c r="H1662" i="9"/>
  <c r="N61" i="17"/>
  <c r="K62" i="17"/>
  <c r="J62" i="17"/>
  <c r="M61" i="17"/>
  <c r="AJ58" i="20"/>
  <c r="H1160" i="9"/>
  <c r="AD58" i="20"/>
  <c r="H960" i="9"/>
  <c r="I59" i="20"/>
  <c r="H261" i="9"/>
  <c r="O60" i="20"/>
  <c r="H462" i="9"/>
  <c r="AG63" i="20" l="1"/>
  <c r="H1065" i="9"/>
  <c r="O61" i="20"/>
  <c r="H463" i="9"/>
  <c r="AD59" i="20"/>
  <c r="H961" i="9"/>
  <c r="B62" i="17"/>
  <c r="D62" i="17" s="1"/>
  <c r="A62" i="17"/>
  <c r="L62" i="17"/>
  <c r="C62" i="17"/>
  <c r="AY61" i="20"/>
  <c r="H1663" i="9"/>
  <c r="BB59" i="20"/>
  <c r="H1761" i="9"/>
  <c r="U61" i="20"/>
  <c r="H663" i="9"/>
  <c r="F59" i="20"/>
  <c r="H161" i="9"/>
  <c r="X59" i="20"/>
  <c r="H761" i="9"/>
  <c r="AV59" i="20"/>
  <c r="H1561" i="9"/>
  <c r="M62" i="17"/>
  <c r="J63" i="17"/>
  <c r="N62" i="17"/>
  <c r="K63" i="17"/>
  <c r="H65" i="9"/>
  <c r="C63" i="20"/>
  <c r="E61" i="17"/>
  <c r="H61" i="17"/>
  <c r="G61" i="17"/>
  <c r="I61" i="17"/>
  <c r="G60" i="17"/>
  <c r="I60" i="17"/>
  <c r="H60" i="17"/>
  <c r="E60" i="17"/>
  <c r="I60" i="20"/>
  <c r="H262" i="9"/>
  <c r="AJ59" i="20"/>
  <c r="H1161" i="9"/>
  <c r="AA61" i="20"/>
  <c r="H863" i="9"/>
  <c r="R59" i="20"/>
  <c r="H561" i="9"/>
  <c r="AP59" i="20"/>
  <c r="H1361" i="9"/>
  <c r="AS61" i="20"/>
  <c r="H1463" i="9"/>
  <c r="L59" i="20"/>
  <c r="H361" i="9"/>
  <c r="AM62" i="20"/>
  <c r="H1264" i="9"/>
  <c r="X60" i="20" l="1"/>
  <c r="H762" i="9"/>
  <c r="U62" i="20"/>
  <c r="H664" i="9"/>
  <c r="AY62" i="20"/>
  <c r="H1664" i="9"/>
  <c r="O62" i="20"/>
  <c r="H464" i="9"/>
  <c r="H66" i="9"/>
  <c r="C64" i="20"/>
  <c r="L63" i="17"/>
  <c r="C63" i="17"/>
  <c r="A63" i="17"/>
  <c r="B63" i="17"/>
  <c r="D63" i="17" s="1"/>
  <c r="AS62" i="20"/>
  <c r="H1464" i="9"/>
  <c r="R60" i="20"/>
  <c r="H562" i="9"/>
  <c r="AJ60" i="20"/>
  <c r="H1162" i="9"/>
  <c r="K64" i="17"/>
  <c r="N63" i="17"/>
  <c r="M63" i="17"/>
  <c r="J64" i="17"/>
  <c r="AM63" i="20"/>
  <c r="H1265" i="9"/>
  <c r="L60" i="20"/>
  <c r="H362" i="9"/>
  <c r="AP60" i="20"/>
  <c r="H1362" i="9"/>
  <c r="AA62" i="20"/>
  <c r="H864" i="9"/>
  <c r="I61" i="20"/>
  <c r="H263" i="9"/>
  <c r="AV60" i="20"/>
  <c r="H1562" i="9"/>
  <c r="F60" i="20"/>
  <c r="H162" i="9"/>
  <c r="BB60" i="20"/>
  <c r="H1762" i="9"/>
  <c r="I62" i="17"/>
  <c r="G62" i="17"/>
  <c r="E62" i="17"/>
  <c r="H62" i="17"/>
  <c r="AD60" i="20"/>
  <c r="H962" i="9"/>
  <c r="AG64" i="20"/>
  <c r="H1066" i="9"/>
  <c r="AG65" i="20" l="1"/>
  <c r="H1067" i="9"/>
  <c r="BB61" i="20"/>
  <c r="H1763" i="9"/>
  <c r="AV61" i="20"/>
  <c r="H1563" i="9"/>
  <c r="AA63" i="20"/>
  <c r="H865" i="9"/>
  <c r="L61" i="20"/>
  <c r="H363" i="9"/>
  <c r="AJ61" i="20"/>
  <c r="H1163" i="9"/>
  <c r="AS63" i="20"/>
  <c r="H1465" i="9"/>
  <c r="H63" i="17"/>
  <c r="E63" i="17"/>
  <c r="I63" i="17"/>
  <c r="G63" i="17"/>
  <c r="O63" i="20"/>
  <c r="H465" i="9"/>
  <c r="U63" i="20"/>
  <c r="H665" i="9"/>
  <c r="B64" i="17"/>
  <c r="L64" i="17"/>
  <c r="C64" i="17"/>
  <c r="A64" i="17"/>
  <c r="H67" i="9"/>
  <c r="C65" i="20"/>
  <c r="AD61" i="20"/>
  <c r="H963" i="9"/>
  <c r="F61" i="20"/>
  <c r="H163" i="9"/>
  <c r="I62" i="20"/>
  <c r="H264" i="9"/>
  <c r="AP61" i="20"/>
  <c r="H1363" i="9"/>
  <c r="AM64" i="20"/>
  <c r="H1266" i="9"/>
  <c r="M64" i="17"/>
  <c r="K65" i="17"/>
  <c r="J65" i="17" s="1"/>
  <c r="N64" i="17"/>
  <c r="R61" i="20"/>
  <c r="H563" i="9"/>
  <c r="AY63" i="20"/>
  <c r="H1665" i="9"/>
  <c r="X61" i="20"/>
  <c r="H763" i="9"/>
  <c r="A65" i="17" l="1"/>
  <c r="L65" i="17"/>
  <c r="C65" i="17"/>
  <c r="B65" i="17"/>
  <c r="D65" i="17" s="1"/>
  <c r="G64" i="17"/>
  <c r="I64" i="17"/>
  <c r="H64" i="17"/>
  <c r="E64" i="17"/>
  <c r="X62" i="20"/>
  <c r="H764" i="9"/>
  <c r="R62" i="20"/>
  <c r="H564" i="9"/>
  <c r="AP62" i="20"/>
  <c r="H1364" i="9"/>
  <c r="F62" i="20"/>
  <c r="H164" i="9"/>
  <c r="D64" i="17"/>
  <c r="O64" i="20"/>
  <c r="H466" i="9"/>
  <c r="AJ62" i="20"/>
  <c r="H1164" i="9"/>
  <c r="AA64" i="20"/>
  <c r="H866" i="9"/>
  <c r="BB62" i="20"/>
  <c r="H1764" i="9"/>
  <c r="H68" i="9"/>
  <c r="C66" i="20"/>
  <c r="AY64" i="20"/>
  <c r="H1666" i="9"/>
  <c r="N65" i="17"/>
  <c r="K66" i="17"/>
  <c r="J66" i="17"/>
  <c r="M65" i="17"/>
  <c r="AM65" i="20"/>
  <c r="H1267" i="9"/>
  <c r="I63" i="20"/>
  <c r="H265" i="9"/>
  <c r="AD62" i="20"/>
  <c r="H964" i="9"/>
  <c r="U64" i="20"/>
  <c r="H666" i="9"/>
  <c r="AS64" i="20"/>
  <c r="H1466" i="9"/>
  <c r="L62" i="20"/>
  <c r="H364" i="9"/>
  <c r="AV62" i="20"/>
  <c r="H1564" i="9"/>
  <c r="AG66" i="20"/>
  <c r="H1068" i="9"/>
  <c r="L63" i="20" l="1"/>
  <c r="H365" i="9"/>
  <c r="B66" i="17"/>
  <c r="D66" i="17" s="1"/>
  <c r="A66" i="17"/>
  <c r="L66" i="17"/>
  <c r="C66" i="17"/>
  <c r="BB63" i="20"/>
  <c r="H1765" i="9"/>
  <c r="H69" i="9"/>
  <c r="C67" i="20"/>
  <c r="M66" i="17"/>
  <c r="J67" i="17"/>
  <c r="N66" i="17"/>
  <c r="K67" i="17"/>
  <c r="F63" i="20"/>
  <c r="H165" i="9"/>
  <c r="R63" i="20"/>
  <c r="H565" i="9"/>
  <c r="AV63" i="20"/>
  <c r="H1565" i="9"/>
  <c r="AS65" i="20"/>
  <c r="H1467" i="9"/>
  <c r="AD63" i="20"/>
  <c r="H965" i="9"/>
  <c r="AM66" i="20"/>
  <c r="H1268" i="9"/>
  <c r="AA65" i="20"/>
  <c r="H867" i="9"/>
  <c r="O65" i="20"/>
  <c r="H467" i="9"/>
  <c r="E65" i="17"/>
  <c r="H65" i="17"/>
  <c r="G65" i="17"/>
  <c r="I65" i="17"/>
  <c r="AG67" i="20"/>
  <c r="H1069" i="9"/>
  <c r="U65" i="20"/>
  <c r="H667" i="9"/>
  <c r="I64" i="20"/>
  <c r="H266" i="9"/>
  <c r="AY65" i="20"/>
  <c r="H1667" i="9"/>
  <c r="AJ63" i="20"/>
  <c r="H1165" i="9"/>
  <c r="AP63" i="20"/>
  <c r="H1365" i="9"/>
  <c r="X63" i="20"/>
  <c r="H765" i="9"/>
  <c r="L67" i="17" l="1"/>
  <c r="C67" i="17"/>
  <c r="A67" i="17"/>
  <c r="B67" i="17"/>
  <c r="D67" i="17" s="1"/>
  <c r="X64" i="20"/>
  <c r="H766" i="9"/>
  <c r="AJ64" i="20"/>
  <c r="H1166" i="9"/>
  <c r="I65" i="20"/>
  <c r="H267" i="9"/>
  <c r="AG68" i="20"/>
  <c r="H1070" i="9"/>
  <c r="AA66" i="20"/>
  <c r="H868" i="9"/>
  <c r="F64" i="20"/>
  <c r="H166" i="9"/>
  <c r="K68" i="17"/>
  <c r="N67" i="17"/>
  <c r="M67" i="17"/>
  <c r="J68" i="17"/>
  <c r="H70" i="9"/>
  <c r="C68" i="20"/>
  <c r="AD64" i="20"/>
  <c r="H966" i="9"/>
  <c r="AV64" i="20"/>
  <c r="H1566" i="9"/>
  <c r="BB64" i="20"/>
  <c r="H1766" i="9"/>
  <c r="AP64" i="20"/>
  <c r="H1366" i="9"/>
  <c r="AY66" i="20"/>
  <c r="H1668" i="9"/>
  <c r="U66" i="20"/>
  <c r="H668" i="9"/>
  <c r="O66" i="20"/>
  <c r="H468" i="9"/>
  <c r="AM67" i="20"/>
  <c r="H1269" i="9"/>
  <c r="AS66" i="20"/>
  <c r="H1468" i="9"/>
  <c r="R64" i="20"/>
  <c r="H566" i="9"/>
  <c r="I66" i="17"/>
  <c r="G66" i="17"/>
  <c r="E66" i="17"/>
  <c r="H66" i="17"/>
  <c r="L64" i="20"/>
  <c r="H366" i="9"/>
  <c r="L65" i="20" l="1"/>
  <c r="H367" i="9"/>
  <c r="AS67" i="20"/>
  <c r="H1469" i="9"/>
  <c r="O67" i="20"/>
  <c r="H469" i="9"/>
  <c r="AY67" i="20"/>
  <c r="H1669" i="9"/>
  <c r="BB65" i="20"/>
  <c r="H1767" i="9"/>
  <c r="AD65" i="20"/>
  <c r="H967" i="9"/>
  <c r="F65" i="20"/>
  <c r="H167" i="9"/>
  <c r="AG69" i="20"/>
  <c r="H1071" i="9"/>
  <c r="AJ65" i="20"/>
  <c r="H1167" i="9"/>
  <c r="H71" i="9"/>
  <c r="C69" i="20"/>
  <c r="B68" i="17"/>
  <c r="D68" i="17" s="1"/>
  <c r="L68" i="17"/>
  <c r="C68" i="17"/>
  <c r="A68" i="17"/>
  <c r="R65" i="20"/>
  <c r="H567" i="9"/>
  <c r="AM68" i="20"/>
  <c r="H1270" i="9"/>
  <c r="U67" i="20"/>
  <c r="H669" i="9"/>
  <c r="AP65" i="20"/>
  <c r="H1367" i="9"/>
  <c r="AV65" i="20"/>
  <c r="H1567" i="9"/>
  <c r="M68" i="17"/>
  <c r="K69" i="17"/>
  <c r="J69" i="17" s="1"/>
  <c r="N68" i="17"/>
  <c r="AA67" i="20"/>
  <c r="H869" i="9"/>
  <c r="I66" i="20"/>
  <c r="H268" i="9"/>
  <c r="X65" i="20"/>
  <c r="H767" i="9"/>
  <c r="H67" i="17"/>
  <c r="E67" i="17"/>
  <c r="I67" i="17"/>
  <c r="G67" i="17"/>
  <c r="A69" i="17" l="1"/>
  <c r="L69" i="17"/>
  <c r="C69" i="17"/>
  <c r="B69" i="17"/>
  <c r="D69" i="17" s="1"/>
  <c r="H72" i="9"/>
  <c r="C70" i="20"/>
  <c r="X66" i="20"/>
  <c r="H768" i="9"/>
  <c r="AA68" i="20"/>
  <c r="H870" i="9"/>
  <c r="AP66" i="20"/>
  <c r="H1368" i="9"/>
  <c r="AM69" i="20"/>
  <c r="H1271" i="9"/>
  <c r="AG70" i="20"/>
  <c r="H1072" i="9"/>
  <c r="AD66" i="20"/>
  <c r="H968" i="9"/>
  <c r="AY68" i="20"/>
  <c r="H1670" i="9"/>
  <c r="AS68" i="20"/>
  <c r="H1470" i="9"/>
  <c r="G68" i="17"/>
  <c r="I68" i="17"/>
  <c r="H68" i="17"/>
  <c r="E68" i="17"/>
  <c r="I67" i="20"/>
  <c r="H269" i="9"/>
  <c r="N69" i="17"/>
  <c r="K70" i="17"/>
  <c r="J70" i="17"/>
  <c r="M69" i="17"/>
  <c r="AV66" i="20"/>
  <c r="H1568" i="9"/>
  <c r="U68" i="20"/>
  <c r="H670" i="9"/>
  <c r="R66" i="20"/>
  <c r="H568" i="9"/>
  <c r="AJ66" i="20"/>
  <c r="H1168" i="9"/>
  <c r="F66" i="20"/>
  <c r="H168" i="9"/>
  <c r="BB66" i="20"/>
  <c r="H1768" i="9"/>
  <c r="O68" i="20"/>
  <c r="H470" i="9"/>
  <c r="L66" i="20"/>
  <c r="H368" i="9"/>
  <c r="AY69" i="20" l="1"/>
  <c r="H1671" i="9"/>
  <c r="AG71" i="20"/>
  <c r="H1073" i="9"/>
  <c r="AP67" i="20"/>
  <c r="H1369" i="9"/>
  <c r="X67" i="20"/>
  <c r="H769" i="9"/>
  <c r="AJ67" i="20"/>
  <c r="H1169" i="9"/>
  <c r="U69" i="20"/>
  <c r="H671" i="9"/>
  <c r="M70" i="17"/>
  <c r="J71" i="17"/>
  <c r="N70" i="17"/>
  <c r="K71" i="17"/>
  <c r="H73" i="9"/>
  <c r="C71" i="20"/>
  <c r="E69" i="17"/>
  <c r="H69" i="17"/>
  <c r="G69" i="17"/>
  <c r="I69" i="17"/>
  <c r="L67" i="20"/>
  <c r="H369" i="9"/>
  <c r="BB67" i="20"/>
  <c r="H1769" i="9"/>
  <c r="B70" i="17"/>
  <c r="A70" i="17"/>
  <c r="C70" i="17"/>
  <c r="L70" i="17"/>
  <c r="I68" i="20"/>
  <c r="H270" i="9"/>
  <c r="O69" i="20"/>
  <c r="H471" i="9"/>
  <c r="F67" i="20"/>
  <c r="H169" i="9"/>
  <c r="R67" i="20"/>
  <c r="H569" i="9"/>
  <c r="AV67" i="20"/>
  <c r="H1569" i="9"/>
  <c r="AS69" i="20"/>
  <c r="H1471" i="9"/>
  <c r="AD67" i="20"/>
  <c r="H969" i="9"/>
  <c r="AM70" i="20"/>
  <c r="H1272" i="9"/>
  <c r="AA69" i="20"/>
  <c r="H871" i="9"/>
  <c r="K72" i="17" l="1"/>
  <c r="N71" i="17"/>
  <c r="M71" i="17"/>
  <c r="J72" i="17"/>
  <c r="I70" i="17"/>
  <c r="G70" i="17"/>
  <c r="E70" i="17"/>
  <c r="H70" i="17"/>
  <c r="H74" i="9"/>
  <c r="C72" i="20"/>
  <c r="AA70" i="20"/>
  <c r="H872" i="9"/>
  <c r="AD68" i="20"/>
  <c r="H970" i="9"/>
  <c r="AV68" i="20"/>
  <c r="H1570" i="9"/>
  <c r="F68" i="20"/>
  <c r="H170" i="9"/>
  <c r="I69" i="20"/>
  <c r="H271" i="9"/>
  <c r="D70" i="17"/>
  <c r="L68" i="20"/>
  <c r="H370" i="9"/>
  <c r="U70" i="20"/>
  <c r="H672" i="9"/>
  <c r="X68" i="20"/>
  <c r="H770" i="9"/>
  <c r="AG72" i="20"/>
  <c r="H1074" i="9"/>
  <c r="L71" i="17"/>
  <c r="C71" i="17"/>
  <c r="A71" i="17"/>
  <c r="B71" i="17"/>
  <c r="D71" i="17" s="1"/>
  <c r="AM71" i="20"/>
  <c r="H1273" i="9"/>
  <c r="AS70" i="20"/>
  <c r="H1472" i="9"/>
  <c r="R68" i="20"/>
  <c r="H570" i="9"/>
  <c r="O70" i="20"/>
  <c r="H472" i="9"/>
  <c r="BB68" i="20"/>
  <c r="H1770" i="9"/>
  <c r="AJ68" i="20"/>
  <c r="H1170" i="9"/>
  <c r="AP68" i="20"/>
  <c r="H1370" i="9"/>
  <c r="AY70" i="20"/>
  <c r="H1672" i="9"/>
  <c r="AJ69" i="20" l="1"/>
  <c r="H1171" i="9"/>
  <c r="O71" i="20"/>
  <c r="H473" i="9"/>
  <c r="AS71" i="20"/>
  <c r="H1473" i="9"/>
  <c r="AG73" i="20"/>
  <c r="H1075" i="9"/>
  <c r="U71" i="20"/>
  <c r="H673" i="9"/>
  <c r="B72" i="17"/>
  <c r="D72" i="17" s="1"/>
  <c r="L72" i="17"/>
  <c r="C72" i="17"/>
  <c r="A72" i="17"/>
  <c r="I70" i="20"/>
  <c r="H272" i="9"/>
  <c r="AV69" i="20"/>
  <c r="H1571" i="9"/>
  <c r="AA71" i="20"/>
  <c r="H873" i="9"/>
  <c r="AP69" i="20"/>
  <c r="H1371" i="9"/>
  <c r="BB69" i="20"/>
  <c r="H1771" i="9"/>
  <c r="R69" i="20"/>
  <c r="H571" i="9"/>
  <c r="AM72" i="20"/>
  <c r="H1274" i="9"/>
  <c r="H71" i="17"/>
  <c r="E71" i="17"/>
  <c r="I71" i="17"/>
  <c r="G71" i="17"/>
  <c r="X69" i="20"/>
  <c r="H771" i="9"/>
  <c r="L69" i="20"/>
  <c r="H371" i="9"/>
  <c r="H75" i="9"/>
  <c r="C73" i="20"/>
  <c r="AY71" i="20"/>
  <c r="H1673" i="9"/>
  <c r="F69" i="20"/>
  <c r="H171" i="9"/>
  <c r="AD69" i="20"/>
  <c r="H971" i="9"/>
  <c r="J73" i="17"/>
  <c r="M72" i="17"/>
  <c r="K73" i="17"/>
  <c r="N72" i="17"/>
  <c r="X70" i="20" l="1"/>
  <c r="H772" i="9"/>
  <c r="G72" i="17"/>
  <c r="I72" i="17"/>
  <c r="H72" i="17"/>
  <c r="E72" i="17"/>
  <c r="AM73" i="20"/>
  <c r="H1275" i="9"/>
  <c r="BB70" i="20"/>
  <c r="H1772" i="9"/>
  <c r="AA72" i="20"/>
  <c r="H874" i="9"/>
  <c r="I71" i="20"/>
  <c r="H273" i="9"/>
  <c r="AG74" i="20"/>
  <c r="H1076" i="9"/>
  <c r="O72" i="20"/>
  <c r="H474" i="9"/>
  <c r="A73" i="17"/>
  <c r="L73" i="17"/>
  <c r="C73" i="17"/>
  <c r="B73" i="17"/>
  <c r="D73" i="17" s="1"/>
  <c r="F70" i="20"/>
  <c r="H172" i="9"/>
  <c r="N73" i="17"/>
  <c r="K74" i="17"/>
  <c r="M73" i="17"/>
  <c r="AD70" i="20"/>
  <c r="H972" i="9"/>
  <c r="AY72" i="20"/>
  <c r="H1674" i="9"/>
  <c r="L70" i="20"/>
  <c r="H372" i="9"/>
  <c r="H76" i="9"/>
  <c r="C74" i="20"/>
  <c r="R70" i="20"/>
  <c r="H572" i="9"/>
  <c r="AP70" i="20"/>
  <c r="H1372" i="9"/>
  <c r="AV70" i="20"/>
  <c r="H1572" i="9"/>
  <c r="U72" i="20"/>
  <c r="H674" i="9"/>
  <c r="AS72" i="20"/>
  <c r="H1474" i="9"/>
  <c r="AJ70" i="20"/>
  <c r="H1172" i="9"/>
  <c r="H77" i="9" l="1"/>
  <c r="C75" i="20"/>
  <c r="F71" i="20"/>
  <c r="H173" i="9"/>
  <c r="AG75" i="20"/>
  <c r="H1077" i="9"/>
  <c r="AA73" i="20"/>
  <c r="H875" i="9"/>
  <c r="AM74" i="20"/>
  <c r="H1276" i="9"/>
  <c r="AJ71" i="20"/>
  <c r="H1173" i="9"/>
  <c r="U73" i="20"/>
  <c r="H675" i="9"/>
  <c r="AP71" i="20"/>
  <c r="H1373" i="9"/>
  <c r="AY73" i="20"/>
  <c r="H1675" i="9"/>
  <c r="N74" i="17"/>
  <c r="K75" i="17"/>
  <c r="L74" i="17"/>
  <c r="B74" i="17"/>
  <c r="D74" i="17" s="1"/>
  <c r="A74" i="17"/>
  <c r="M74" i="17"/>
  <c r="AS73" i="20"/>
  <c r="H1475" i="9"/>
  <c r="AV71" i="20"/>
  <c r="H1573" i="9"/>
  <c r="R71" i="20"/>
  <c r="H573" i="9"/>
  <c r="L71" i="20"/>
  <c r="H373" i="9"/>
  <c r="AD71" i="20"/>
  <c r="H973" i="9"/>
  <c r="E73" i="17"/>
  <c r="H73" i="17"/>
  <c r="G73" i="17"/>
  <c r="I73" i="17"/>
  <c r="O73" i="20"/>
  <c r="H475" i="9"/>
  <c r="I72" i="20"/>
  <c r="H274" i="9"/>
  <c r="BB71" i="20"/>
  <c r="H1773" i="9"/>
  <c r="X71" i="20"/>
  <c r="H773" i="9"/>
  <c r="L72" i="20" l="1"/>
  <c r="H374" i="9"/>
  <c r="AV72" i="20"/>
  <c r="H1574" i="9"/>
  <c r="M75" i="17"/>
  <c r="N75" i="17"/>
  <c r="K76" i="17"/>
  <c r="J75" i="17"/>
  <c r="AP72" i="20"/>
  <c r="H1374" i="9"/>
  <c r="AJ72" i="20"/>
  <c r="H1174" i="9"/>
  <c r="AA74" i="20"/>
  <c r="H876" i="9"/>
  <c r="F72" i="20"/>
  <c r="H174" i="9"/>
  <c r="H78" i="9"/>
  <c r="C76" i="20"/>
  <c r="BB72" i="20"/>
  <c r="H1774" i="9"/>
  <c r="O74" i="20"/>
  <c r="H476" i="9"/>
  <c r="X72" i="20"/>
  <c r="H774" i="9"/>
  <c r="I73" i="20"/>
  <c r="H275" i="9"/>
  <c r="AD72" i="20"/>
  <c r="H974" i="9"/>
  <c r="R72" i="20"/>
  <c r="H574" i="9"/>
  <c r="AS74" i="20"/>
  <c r="H1476" i="9"/>
  <c r="I74" i="17"/>
  <c r="G74" i="17"/>
  <c r="E74" i="17"/>
  <c r="H74" i="17"/>
  <c r="AY74" i="20"/>
  <c r="H1676" i="9"/>
  <c r="U74" i="20"/>
  <c r="H676" i="9"/>
  <c r="AM75" i="20"/>
  <c r="H1277" i="9"/>
  <c r="AG76" i="20"/>
  <c r="H1078" i="9"/>
  <c r="AD73" i="20" l="1"/>
  <c r="H975" i="9"/>
  <c r="BB73" i="20"/>
  <c r="H1775" i="9"/>
  <c r="AJ73" i="20"/>
  <c r="H1175" i="9"/>
  <c r="K77" i="17"/>
  <c r="N76" i="17"/>
  <c r="M76" i="17"/>
  <c r="J77" i="17"/>
  <c r="H79" i="9"/>
  <c r="C77" i="20"/>
  <c r="AV73" i="20"/>
  <c r="H1575" i="9"/>
  <c r="AM76" i="20"/>
  <c r="H1278" i="9"/>
  <c r="AY75" i="20"/>
  <c r="H1677" i="9"/>
  <c r="R73" i="20"/>
  <c r="H575" i="9"/>
  <c r="I74" i="20"/>
  <c r="H276" i="9"/>
  <c r="O75" i="20"/>
  <c r="H477" i="9"/>
  <c r="AA75" i="20"/>
  <c r="H877" i="9"/>
  <c r="AP73" i="20"/>
  <c r="H1375" i="9"/>
  <c r="J76" i="17"/>
  <c r="AG77" i="20"/>
  <c r="H1079" i="9"/>
  <c r="U75" i="20"/>
  <c r="H677" i="9"/>
  <c r="AS75" i="20"/>
  <c r="H1477" i="9"/>
  <c r="X73" i="20"/>
  <c r="H775" i="9"/>
  <c r="F73" i="20"/>
  <c r="H175" i="9"/>
  <c r="B75" i="17"/>
  <c r="D75" i="17" s="1"/>
  <c r="A75" i="17"/>
  <c r="C75" i="17"/>
  <c r="L75" i="17"/>
  <c r="L73" i="20"/>
  <c r="H375" i="9"/>
  <c r="X74" i="20" l="1"/>
  <c r="H776" i="9"/>
  <c r="U76" i="20"/>
  <c r="H678" i="9"/>
  <c r="H80" i="9"/>
  <c r="C78" i="20"/>
  <c r="I75" i="17"/>
  <c r="G75" i="17"/>
  <c r="E75" i="17"/>
  <c r="H75" i="17"/>
  <c r="AP74" i="20"/>
  <c r="H1376" i="9"/>
  <c r="O76" i="20"/>
  <c r="H478" i="9"/>
  <c r="R74" i="20"/>
  <c r="H576" i="9"/>
  <c r="AM77" i="20"/>
  <c r="H1279" i="9"/>
  <c r="J78" i="17"/>
  <c r="M77" i="17"/>
  <c r="K78" i="17"/>
  <c r="N77" i="17"/>
  <c r="BB74" i="20"/>
  <c r="H1776" i="9"/>
  <c r="L74" i="20"/>
  <c r="H376" i="9"/>
  <c r="F74" i="20"/>
  <c r="H176" i="9"/>
  <c r="AS76" i="20"/>
  <c r="H1478" i="9"/>
  <c r="AG78" i="20"/>
  <c r="H1080" i="9"/>
  <c r="B77" i="17"/>
  <c r="D77" i="17" s="1"/>
  <c r="L77" i="17"/>
  <c r="C77" i="17"/>
  <c r="A77" i="17"/>
  <c r="L76" i="17"/>
  <c r="C76" i="17"/>
  <c r="A76" i="17"/>
  <c r="B76" i="17"/>
  <c r="D76" i="17" s="1"/>
  <c r="AA76" i="20"/>
  <c r="H878" i="9"/>
  <c r="I75" i="20"/>
  <c r="H277" i="9"/>
  <c r="AY76" i="20"/>
  <c r="H1678" i="9"/>
  <c r="AV74" i="20"/>
  <c r="H1576" i="9"/>
  <c r="AJ74" i="20"/>
  <c r="H1176" i="9"/>
  <c r="AD74" i="20"/>
  <c r="H976" i="9"/>
  <c r="F75" i="20" l="1"/>
  <c r="H177" i="9"/>
  <c r="A78" i="17"/>
  <c r="L78" i="17"/>
  <c r="C78" i="17"/>
  <c r="B78" i="17"/>
  <c r="R75" i="20"/>
  <c r="H577" i="9"/>
  <c r="AP75" i="20"/>
  <c r="H1377" i="9"/>
  <c r="U77" i="20"/>
  <c r="H679" i="9"/>
  <c r="G77" i="17"/>
  <c r="I77" i="17"/>
  <c r="H77" i="17"/>
  <c r="E77" i="17"/>
  <c r="H81" i="9"/>
  <c r="C79" i="20"/>
  <c r="AD75" i="20"/>
  <c r="H977" i="9"/>
  <c r="AV75" i="20"/>
  <c r="H1577" i="9"/>
  <c r="I76" i="20"/>
  <c r="H278" i="9"/>
  <c r="AG79" i="20"/>
  <c r="H1081" i="9"/>
  <c r="BB75" i="20"/>
  <c r="H1777" i="9"/>
  <c r="AJ75" i="20"/>
  <c r="H1177" i="9"/>
  <c r="AY77" i="20"/>
  <c r="H1679" i="9"/>
  <c r="AA77" i="20"/>
  <c r="H879" i="9"/>
  <c r="H76" i="17"/>
  <c r="E76" i="17"/>
  <c r="I76" i="17"/>
  <c r="G76" i="17"/>
  <c r="AS77" i="20"/>
  <c r="H1479" i="9"/>
  <c r="L75" i="20"/>
  <c r="H377" i="9"/>
  <c r="N78" i="17"/>
  <c r="K79" i="17"/>
  <c r="M78" i="17"/>
  <c r="AM78" i="20"/>
  <c r="H1280" i="9"/>
  <c r="O77" i="20"/>
  <c r="H479" i="9"/>
  <c r="X75" i="20"/>
  <c r="H777" i="9"/>
  <c r="E78" i="17" l="1"/>
  <c r="H78" i="17"/>
  <c r="G78" i="17"/>
  <c r="I78" i="17"/>
  <c r="X76" i="20"/>
  <c r="H778" i="9"/>
  <c r="AM79" i="20"/>
  <c r="H1281" i="9"/>
  <c r="AS78" i="20"/>
  <c r="H1480" i="9"/>
  <c r="AY78" i="20"/>
  <c r="H1680" i="9"/>
  <c r="BB76" i="20"/>
  <c r="H1778" i="9"/>
  <c r="I77" i="20"/>
  <c r="H279" i="9"/>
  <c r="AD76" i="20"/>
  <c r="H978" i="9"/>
  <c r="U78" i="20"/>
  <c r="H680" i="9"/>
  <c r="R76" i="20"/>
  <c r="H578" i="9"/>
  <c r="H82" i="9"/>
  <c r="C80" i="20"/>
  <c r="D78" i="17"/>
  <c r="M79" i="17"/>
  <c r="N79" i="17"/>
  <c r="K80" i="17"/>
  <c r="O78" i="20"/>
  <c r="H480" i="9"/>
  <c r="J79" i="17"/>
  <c r="L76" i="20"/>
  <c r="H378" i="9"/>
  <c r="AA78" i="20"/>
  <c r="H880" i="9"/>
  <c r="AJ76" i="20"/>
  <c r="H1178" i="9"/>
  <c r="AG80" i="20"/>
  <c r="H1082" i="9"/>
  <c r="AV76" i="20"/>
  <c r="H1578" i="9"/>
  <c r="AP76" i="20"/>
  <c r="H1378" i="9"/>
  <c r="F76" i="20"/>
  <c r="H178" i="9"/>
  <c r="B79" i="17" l="1"/>
  <c r="D79" i="17" s="1"/>
  <c r="A79" i="17"/>
  <c r="C79" i="17"/>
  <c r="L79" i="17"/>
  <c r="H83" i="9"/>
  <c r="C81" i="20"/>
  <c r="I78" i="20"/>
  <c r="H280" i="9"/>
  <c r="O79" i="20"/>
  <c r="H481" i="9"/>
  <c r="AP77" i="20"/>
  <c r="H1379" i="9"/>
  <c r="AG81" i="20"/>
  <c r="H1083" i="9"/>
  <c r="AA79" i="20"/>
  <c r="H881" i="9"/>
  <c r="J80" i="17"/>
  <c r="U79" i="20"/>
  <c r="H681" i="9"/>
  <c r="AY79" i="20"/>
  <c r="H1681" i="9"/>
  <c r="AM80" i="20"/>
  <c r="H1282" i="9"/>
  <c r="F77" i="20"/>
  <c r="H179" i="9"/>
  <c r="AV77" i="20"/>
  <c r="H1579" i="9"/>
  <c r="AJ77" i="20"/>
  <c r="H1179" i="9"/>
  <c r="L77" i="20"/>
  <c r="H379" i="9"/>
  <c r="K81" i="17"/>
  <c r="N80" i="17"/>
  <c r="M80" i="17"/>
  <c r="J81" i="17"/>
  <c r="R77" i="20"/>
  <c r="H579" i="9"/>
  <c r="AD77" i="20"/>
  <c r="H979" i="9"/>
  <c r="BB77" i="20"/>
  <c r="H1779" i="9"/>
  <c r="AS79" i="20"/>
  <c r="H1481" i="9"/>
  <c r="X77" i="20"/>
  <c r="H779" i="9"/>
  <c r="AA80" i="20" l="1"/>
  <c r="H882" i="9"/>
  <c r="AP78" i="20"/>
  <c r="H1380" i="9"/>
  <c r="I79" i="20"/>
  <c r="H281" i="9"/>
  <c r="L80" i="17"/>
  <c r="C80" i="17"/>
  <c r="A80" i="17"/>
  <c r="B80" i="17"/>
  <c r="AG82" i="20"/>
  <c r="H1084" i="9"/>
  <c r="O80" i="20"/>
  <c r="H482" i="9"/>
  <c r="X78" i="20"/>
  <c r="H780" i="9"/>
  <c r="BB78" i="20"/>
  <c r="H1780" i="9"/>
  <c r="R78" i="20"/>
  <c r="H580" i="9"/>
  <c r="M81" i="17"/>
  <c r="K82" i="17"/>
  <c r="N81" i="17"/>
  <c r="AJ78" i="20"/>
  <c r="H1180" i="9"/>
  <c r="F78" i="20"/>
  <c r="H180" i="9"/>
  <c r="AY80" i="20"/>
  <c r="H1682" i="9"/>
  <c r="I79" i="17"/>
  <c r="G79" i="17"/>
  <c r="E79" i="17"/>
  <c r="H79" i="17"/>
  <c r="B81" i="17"/>
  <c r="L81" i="17"/>
  <c r="C81" i="17"/>
  <c r="A81" i="17"/>
  <c r="AS80" i="20"/>
  <c r="H1482" i="9"/>
  <c r="AD78" i="20"/>
  <c r="H980" i="9"/>
  <c r="L78" i="20"/>
  <c r="H380" i="9"/>
  <c r="AV78" i="20"/>
  <c r="H1580" i="9"/>
  <c r="AM81" i="20"/>
  <c r="H1283" i="9"/>
  <c r="U80" i="20"/>
  <c r="H682" i="9"/>
  <c r="H84" i="9"/>
  <c r="C82" i="20"/>
  <c r="AM82" i="20" l="1"/>
  <c r="H1284" i="9"/>
  <c r="AS81" i="20"/>
  <c r="H1483" i="9"/>
  <c r="F79" i="20"/>
  <c r="H181" i="9"/>
  <c r="R79" i="20"/>
  <c r="H581" i="9"/>
  <c r="X79" i="20"/>
  <c r="H781" i="9"/>
  <c r="H80" i="17"/>
  <c r="E80" i="17"/>
  <c r="I80" i="17"/>
  <c r="G80" i="17"/>
  <c r="D80" i="17"/>
  <c r="H85" i="9"/>
  <c r="C83" i="20"/>
  <c r="G81" i="17"/>
  <c r="I81" i="17"/>
  <c r="H81" i="17"/>
  <c r="E81" i="17"/>
  <c r="L79" i="20"/>
  <c r="H381" i="9"/>
  <c r="D81" i="17"/>
  <c r="N82" i="17"/>
  <c r="K83" i="17"/>
  <c r="M82" i="17"/>
  <c r="AG83" i="20"/>
  <c r="H1085" i="9"/>
  <c r="AP79" i="20"/>
  <c r="H1381" i="9"/>
  <c r="U81" i="20"/>
  <c r="H683" i="9"/>
  <c r="AV79" i="20"/>
  <c r="H1581" i="9"/>
  <c r="AD79" i="20"/>
  <c r="H981" i="9"/>
  <c r="AY81" i="20"/>
  <c r="H1683" i="9"/>
  <c r="AJ79" i="20"/>
  <c r="H1181" i="9"/>
  <c r="J82" i="17"/>
  <c r="BB79" i="20"/>
  <c r="H1781" i="9"/>
  <c r="O81" i="20"/>
  <c r="H483" i="9"/>
  <c r="I80" i="20"/>
  <c r="H282" i="9"/>
  <c r="AA81" i="20"/>
  <c r="H883" i="9"/>
  <c r="I81" i="20" l="1"/>
  <c r="H283" i="9"/>
  <c r="A82" i="17"/>
  <c r="L82" i="17"/>
  <c r="C82" i="17"/>
  <c r="B82" i="17"/>
  <c r="D82" i="17" s="1"/>
  <c r="AP80" i="20"/>
  <c r="H1382" i="9"/>
  <c r="R80" i="20"/>
  <c r="H582" i="9"/>
  <c r="AS82" i="20"/>
  <c r="H1484" i="9"/>
  <c r="AV80" i="20"/>
  <c r="H1582" i="9"/>
  <c r="J83" i="17"/>
  <c r="O82" i="20"/>
  <c r="H484" i="9"/>
  <c r="M83" i="17"/>
  <c r="N83" i="17"/>
  <c r="K84" i="17"/>
  <c r="L80" i="20"/>
  <c r="H382" i="9"/>
  <c r="BB80" i="20"/>
  <c r="H1782" i="9"/>
  <c r="AY82" i="20"/>
  <c r="H1684" i="9"/>
  <c r="AA82" i="20"/>
  <c r="H884" i="9"/>
  <c r="AJ80" i="20"/>
  <c r="H1182" i="9"/>
  <c r="AD80" i="20"/>
  <c r="H982" i="9"/>
  <c r="U82" i="20"/>
  <c r="H684" i="9"/>
  <c r="AG84" i="20"/>
  <c r="H1086" i="9"/>
  <c r="H86" i="9"/>
  <c r="C84" i="20"/>
  <c r="X80" i="20"/>
  <c r="H782" i="9"/>
  <c r="F80" i="20"/>
  <c r="H182" i="9"/>
  <c r="AM83" i="20"/>
  <c r="H1285" i="9"/>
  <c r="F81" i="20" l="1"/>
  <c r="H183" i="9"/>
  <c r="U83" i="20"/>
  <c r="H685" i="9"/>
  <c r="AJ81" i="20"/>
  <c r="H1183" i="9"/>
  <c r="L81" i="20"/>
  <c r="H383" i="9"/>
  <c r="K85" i="17"/>
  <c r="N84" i="17"/>
  <c r="M84" i="17"/>
  <c r="AV81" i="20"/>
  <c r="H1583" i="9"/>
  <c r="R81" i="20"/>
  <c r="H583" i="9"/>
  <c r="AM84" i="20"/>
  <c r="H1286" i="9"/>
  <c r="X81" i="20"/>
  <c r="H783" i="9"/>
  <c r="AG85" i="20"/>
  <c r="H1087" i="9"/>
  <c r="AD81" i="20"/>
  <c r="H983" i="9"/>
  <c r="AA83" i="20"/>
  <c r="H885" i="9"/>
  <c r="BB81" i="20"/>
  <c r="H1783" i="9"/>
  <c r="O83" i="20"/>
  <c r="H485" i="9"/>
  <c r="E82" i="17"/>
  <c r="H82" i="17"/>
  <c r="G82" i="17"/>
  <c r="I82" i="17"/>
  <c r="AY83" i="20"/>
  <c r="H1685" i="9"/>
  <c r="H87" i="9"/>
  <c r="C85" i="20"/>
  <c r="J84" i="17"/>
  <c r="J85" i="17" s="1"/>
  <c r="B83" i="17"/>
  <c r="A83" i="17"/>
  <c r="L83" i="17"/>
  <c r="C83" i="17"/>
  <c r="AS83" i="20"/>
  <c r="H1485" i="9"/>
  <c r="AP81" i="20"/>
  <c r="H1383" i="9"/>
  <c r="I82" i="20"/>
  <c r="H284" i="9"/>
  <c r="B85" i="17" l="1"/>
  <c r="L85" i="17"/>
  <c r="C85" i="17"/>
  <c r="A85" i="17"/>
  <c r="AP82" i="20"/>
  <c r="H1384" i="9"/>
  <c r="D83" i="17"/>
  <c r="I83" i="17"/>
  <c r="G83" i="17"/>
  <c r="E83" i="17"/>
  <c r="H83" i="17"/>
  <c r="H88" i="9"/>
  <c r="C86" i="20"/>
  <c r="I83" i="20"/>
  <c r="H285" i="9"/>
  <c r="AS84" i="20"/>
  <c r="H1486" i="9"/>
  <c r="L84" i="17"/>
  <c r="C84" i="17"/>
  <c r="A84" i="17"/>
  <c r="B84" i="17"/>
  <c r="AY84" i="20"/>
  <c r="H1686" i="9"/>
  <c r="BB82" i="20"/>
  <c r="H1784" i="9"/>
  <c r="AD82" i="20"/>
  <c r="H984" i="9"/>
  <c r="X82" i="20"/>
  <c r="H784" i="9"/>
  <c r="R82" i="20"/>
  <c r="H584" i="9"/>
  <c r="L82" i="20"/>
  <c r="H384" i="9"/>
  <c r="U84" i="20"/>
  <c r="H686" i="9"/>
  <c r="O84" i="20"/>
  <c r="H486" i="9"/>
  <c r="AA84" i="20"/>
  <c r="H886" i="9"/>
  <c r="AG86" i="20"/>
  <c r="H1088" i="9"/>
  <c r="AM85" i="20"/>
  <c r="H1287" i="9"/>
  <c r="AV82" i="20"/>
  <c r="H1584" i="9"/>
  <c r="J86" i="17"/>
  <c r="M85" i="17"/>
  <c r="K86" i="17"/>
  <c r="N85" i="17"/>
  <c r="AJ82" i="20"/>
  <c r="H1184" i="9"/>
  <c r="F82" i="20"/>
  <c r="H184" i="9"/>
  <c r="G85" i="17" l="1"/>
  <c r="I85" i="17"/>
  <c r="H85" i="17"/>
  <c r="E85" i="17"/>
  <c r="D84" i="17"/>
  <c r="H89" i="9"/>
  <c r="C87" i="20"/>
  <c r="F83" i="20"/>
  <c r="H185" i="9"/>
  <c r="N86" i="17"/>
  <c r="K87" i="17"/>
  <c r="J87" i="17"/>
  <c r="M86" i="17"/>
  <c r="AV83" i="20"/>
  <c r="H1585" i="9"/>
  <c r="AG87" i="20"/>
  <c r="H1089" i="9"/>
  <c r="O85" i="20"/>
  <c r="H487" i="9"/>
  <c r="L83" i="20"/>
  <c r="H385" i="9"/>
  <c r="X83" i="20"/>
  <c r="H785" i="9"/>
  <c r="BB83" i="20"/>
  <c r="H1785" i="9"/>
  <c r="AS85" i="20"/>
  <c r="H1487" i="9"/>
  <c r="AJ83" i="20"/>
  <c r="H1185" i="9"/>
  <c r="A86" i="17"/>
  <c r="L86" i="17"/>
  <c r="C86" i="17"/>
  <c r="B86" i="17"/>
  <c r="AM86" i="20"/>
  <c r="H1288" i="9"/>
  <c r="AA85" i="20"/>
  <c r="H887" i="9"/>
  <c r="U85" i="20"/>
  <c r="H687" i="9"/>
  <c r="R83" i="20"/>
  <c r="H585" i="9"/>
  <c r="AD83" i="20"/>
  <c r="H985" i="9"/>
  <c r="AY85" i="20"/>
  <c r="H1687" i="9"/>
  <c r="H84" i="17"/>
  <c r="E84" i="17"/>
  <c r="I84" i="17"/>
  <c r="G84" i="17"/>
  <c r="I84" i="20"/>
  <c r="H286" i="9"/>
  <c r="AP83" i="20"/>
  <c r="H1385" i="9"/>
  <c r="D85" i="17"/>
  <c r="AY86" i="20" l="1"/>
  <c r="H1688" i="9"/>
  <c r="R84" i="20"/>
  <c r="H586" i="9"/>
  <c r="AA86" i="20"/>
  <c r="H888" i="9"/>
  <c r="AJ84" i="20"/>
  <c r="H1186" i="9"/>
  <c r="AG88" i="20"/>
  <c r="H1090" i="9"/>
  <c r="E86" i="17"/>
  <c r="H86" i="17"/>
  <c r="G86" i="17"/>
  <c r="I86" i="17"/>
  <c r="M87" i="17"/>
  <c r="J88" i="17"/>
  <c r="N87" i="17"/>
  <c r="K88" i="17"/>
  <c r="H90" i="9"/>
  <c r="C88" i="20"/>
  <c r="I85" i="20"/>
  <c r="H287" i="9"/>
  <c r="AD84" i="20"/>
  <c r="H986" i="9"/>
  <c r="U86" i="20"/>
  <c r="H688" i="9"/>
  <c r="AM87" i="20"/>
  <c r="H1289" i="9"/>
  <c r="AS86" i="20"/>
  <c r="H1488" i="9"/>
  <c r="X84" i="20"/>
  <c r="H786" i="9"/>
  <c r="O86" i="20"/>
  <c r="H488" i="9"/>
  <c r="AV84" i="20"/>
  <c r="H1586" i="9"/>
  <c r="AP84" i="20"/>
  <c r="H1386" i="9"/>
  <c r="BB84" i="20"/>
  <c r="H1786" i="9"/>
  <c r="L84" i="20"/>
  <c r="H386" i="9"/>
  <c r="B87" i="17"/>
  <c r="D87" i="17" s="1"/>
  <c r="A87" i="17"/>
  <c r="L87" i="17"/>
  <c r="C87" i="17"/>
  <c r="F84" i="20"/>
  <c r="H186" i="9"/>
  <c r="D86" i="17"/>
  <c r="H91" i="9" l="1"/>
  <c r="C89" i="20"/>
  <c r="L88" i="17"/>
  <c r="C88" i="17"/>
  <c r="A88" i="17"/>
  <c r="B88" i="17"/>
  <c r="D88" i="17" s="1"/>
  <c r="F85" i="20"/>
  <c r="H187" i="9"/>
  <c r="AJ85" i="20"/>
  <c r="H1187" i="9"/>
  <c r="R85" i="20"/>
  <c r="H587" i="9"/>
  <c r="K89" i="17"/>
  <c r="N88" i="17"/>
  <c r="M88" i="17"/>
  <c r="J89" i="17"/>
  <c r="BB85" i="20"/>
  <c r="H1787" i="9"/>
  <c r="AV85" i="20"/>
  <c r="H1587" i="9"/>
  <c r="X85" i="20"/>
  <c r="H787" i="9"/>
  <c r="AM88" i="20"/>
  <c r="H1290" i="9"/>
  <c r="AD85" i="20"/>
  <c r="H987" i="9"/>
  <c r="I87" i="17"/>
  <c r="G87" i="17"/>
  <c r="E87" i="17"/>
  <c r="H87" i="17"/>
  <c r="L85" i="20"/>
  <c r="H387" i="9"/>
  <c r="AP85" i="20"/>
  <c r="H1387" i="9"/>
  <c r="O87" i="20"/>
  <c r="H489" i="9"/>
  <c r="AS87" i="20"/>
  <c r="H1489" i="9"/>
  <c r="U87" i="20"/>
  <c r="H689" i="9"/>
  <c r="I86" i="20"/>
  <c r="H288" i="9"/>
  <c r="AG89" i="20"/>
  <c r="H1091" i="9"/>
  <c r="AA87" i="20"/>
  <c r="H889" i="9"/>
  <c r="AY87" i="20"/>
  <c r="H1689" i="9"/>
  <c r="B89" i="17" l="1"/>
  <c r="D89" i="17" s="1"/>
  <c r="L89" i="17"/>
  <c r="C89" i="17"/>
  <c r="A89" i="17"/>
  <c r="AY88" i="20"/>
  <c r="H1690" i="9"/>
  <c r="AG90" i="20"/>
  <c r="H1092" i="9"/>
  <c r="U88" i="20"/>
  <c r="H690" i="9"/>
  <c r="O88" i="20"/>
  <c r="H490" i="9"/>
  <c r="L86" i="20"/>
  <c r="H388" i="9"/>
  <c r="AM89" i="20"/>
  <c r="H1291" i="9"/>
  <c r="AV86" i="20"/>
  <c r="H1588" i="9"/>
  <c r="R86" i="20"/>
  <c r="H588" i="9"/>
  <c r="F86" i="20"/>
  <c r="H188" i="9"/>
  <c r="H88" i="17"/>
  <c r="E88" i="17"/>
  <c r="I88" i="17"/>
  <c r="G88" i="17"/>
  <c r="H92" i="9"/>
  <c r="C90" i="20"/>
  <c r="AA88" i="20"/>
  <c r="H890" i="9"/>
  <c r="I87" i="20"/>
  <c r="H289" i="9"/>
  <c r="AS88" i="20"/>
  <c r="H1490" i="9"/>
  <c r="AP86" i="20"/>
  <c r="H1388" i="9"/>
  <c r="AD86" i="20"/>
  <c r="H988" i="9"/>
  <c r="X86" i="20"/>
  <c r="H788" i="9"/>
  <c r="BB86" i="20"/>
  <c r="H1788" i="9"/>
  <c r="J90" i="17"/>
  <c r="M89" i="17"/>
  <c r="K90" i="17"/>
  <c r="N89" i="17"/>
  <c r="AJ86" i="20"/>
  <c r="H1188" i="9"/>
  <c r="H93" i="9" l="1"/>
  <c r="C91" i="20"/>
  <c r="R87" i="20"/>
  <c r="H589" i="9"/>
  <c r="AM90" i="20"/>
  <c r="H1292" i="9"/>
  <c r="O89" i="20"/>
  <c r="H491" i="9"/>
  <c r="AG91" i="20"/>
  <c r="H1093" i="9"/>
  <c r="G89" i="17"/>
  <c r="I89" i="17"/>
  <c r="H89" i="17"/>
  <c r="E89" i="17"/>
  <c r="AJ87" i="20"/>
  <c r="H1189" i="9"/>
  <c r="A90" i="17"/>
  <c r="L90" i="17"/>
  <c r="C90" i="17"/>
  <c r="B90" i="17"/>
  <c r="D90" i="17" s="1"/>
  <c r="X87" i="20"/>
  <c r="H789" i="9"/>
  <c r="AP87" i="20"/>
  <c r="H1389" i="9"/>
  <c r="I88" i="20"/>
  <c r="H290" i="9"/>
  <c r="N90" i="17"/>
  <c r="K91" i="17"/>
  <c r="M90" i="17"/>
  <c r="BB87" i="20"/>
  <c r="H1789" i="9"/>
  <c r="AD87" i="20"/>
  <c r="H989" i="9"/>
  <c r="AS89" i="20"/>
  <c r="H1491" i="9"/>
  <c r="AA89" i="20"/>
  <c r="H891" i="9"/>
  <c r="F87" i="20"/>
  <c r="H189" i="9"/>
  <c r="AV87" i="20"/>
  <c r="H1589" i="9"/>
  <c r="L87" i="20"/>
  <c r="H389" i="9"/>
  <c r="U89" i="20"/>
  <c r="H691" i="9"/>
  <c r="AY89" i="20"/>
  <c r="H1691" i="9"/>
  <c r="M91" i="17" l="1"/>
  <c r="N91" i="17"/>
  <c r="K92" i="17"/>
  <c r="AY90" i="20"/>
  <c r="H1692" i="9"/>
  <c r="L88" i="20"/>
  <c r="H390" i="9"/>
  <c r="F88" i="20"/>
  <c r="H190" i="9"/>
  <c r="AS90" i="20"/>
  <c r="H1492" i="9"/>
  <c r="BB88" i="20"/>
  <c r="H1790" i="9"/>
  <c r="AP88" i="20"/>
  <c r="H1390" i="9"/>
  <c r="O90" i="20"/>
  <c r="H492" i="9"/>
  <c r="R88" i="20"/>
  <c r="H590" i="9"/>
  <c r="E90" i="17"/>
  <c r="H90" i="17"/>
  <c r="G90" i="17"/>
  <c r="I90" i="17"/>
  <c r="H94" i="9"/>
  <c r="C92" i="20"/>
  <c r="AJ88" i="20"/>
  <c r="H1190" i="9"/>
  <c r="U90" i="20"/>
  <c r="H692" i="9"/>
  <c r="AV88" i="20"/>
  <c r="H1590" i="9"/>
  <c r="AA90" i="20"/>
  <c r="H892" i="9"/>
  <c r="AD88" i="20"/>
  <c r="H990" i="9"/>
  <c r="J91" i="17"/>
  <c r="I89" i="20"/>
  <c r="H291" i="9"/>
  <c r="X88" i="20"/>
  <c r="H790" i="9"/>
  <c r="AG92" i="20"/>
  <c r="H1094" i="9"/>
  <c r="AM91" i="20"/>
  <c r="H1293" i="9"/>
  <c r="K93" i="17" l="1"/>
  <c r="J93" i="17" s="1"/>
  <c r="N92" i="17"/>
  <c r="M92" i="17"/>
  <c r="AD89" i="20"/>
  <c r="H991" i="9"/>
  <c r="AV89" i="20"/>
  <c r="H1591" i="9"/>
  <c r="AJ89" i="20"/>
  <c r="H1191" i="9"/>
  <c r="R89" i="20"/>
  <c r="H591" i="9"/>
  <c r="AP89" i="20"/>
  <c r="H1391" i="9"/>
  <c r="AS91" i="20"/>
  <c r="H1493" i="9"/>
  <c r="L89" i="20"/>
  <c r="H391" i="9"/>
  <c r="I90" i="20"/>
  <c r="H292" i="9"/>
  <c r="H95" i="9"/>
  <c r="C93" i="20"/>
  <c r="J92" i="17"/>
  <c r="AM92" i="20"/>
  <c r="H1294" i="9"/>
  <c r="X89" i="20"/>
  <c r="H791" i="9"/>
  <c r="AG93" i="20"/>
  <c r="H1095" i="9"/>
  <c r="B91" i="17"/>
  <c r="D91" i="17" s="1"/>
  <c r="A91" i="17"/>
  <c r="C91" i="17"/>
  <c r="L91" i="17"/>
  <c r="AA91" i="20"/>
  <c r="H893" i="9"/>
  <c r="U91" i="20"/>
  <c r="H693" i="9"/>
  <c r="O91" i="20"/>
  <c r="H493" i="9"/>
  <c r="BB89" i="20"/>
  <c r="H1791" i="9"/>
  <c r="F89" i="20"/>
  <c r="H191" i="9"/>
  <c r="AY91" i="20"/>
  <c r="H1693" i="9"/>
  <c r="B93" i="17" l="1"/>
  <c r="D93" i="17" s="1"/>
  <c r="L93" i="17"/>
  <c r="C93" i="17"/>
  <c r="A93" i="17"/>
  <c r="AY92" i="20"/>
  <c r="H1694" i="9"/>
  <c r="BB90" i="20"/>
  <c r="H1792" i="9"/>
  <c r="U92" i="20"/>
  <c r="H694" i="9"/>
  <c r="AG94" i="20"/>
  <c r="H1096" i="9"/>
  <c r="AM93" i="20"/>
  <c r="H1295" i="9"/>
  <c r="X90" i="20"/>
  <c r="H792" i="9"/>
  <c r="H96" i="9"/>
  <c r="C94" i="20"/>
  <c r="L92" i="17"/>
  <c r="C92" i="17"/>
  <c r="A92" i="17"/>
  <c r="B92" i="17"/>
  <c r="I91" i="20"/>
  <c r="H293" i="9"/>
  <c r="AS92" i="20"/>
  <c r="H1494" i="9"/>
  <c r="R90" i="20"/>
  <c r="H592" i="9"/>
  <c r="AV90" i="20"/>
  <c r="H1592" i="9"/>
  <c r="F90" i="20"/>
  <c r="H192" i="9"/>
  <c r="O92" i="20"/>
  <c r="H494" i="9"/>
  <c r="AA92" i="20"/>
  <c r="H894" i="9"/>
  <c r="I91" i="17"/>
  <c r="G91" i="17"/>
  <c r="E91" i="17"/>
  <c r="H91" i="17"/>
  <c r="L90" i="20"/>
  <c r="H392" i="9"/>
  <c r="AP90" i="20"/>
  <c r="H1392" i="9"/>
  <c r="AJ90" i="20"/>
  <c r="H1192" i="9"/>
  <c r="AD90" i="20"/>
  <c r="H992" i="9"/>
  <c r="M93" i="17"/>
  <c r="K94" i="17"/>
  <c r="N93" i="17"/>
  <c r="N94" i="17" l="1"/>
  <c r="K95" i="17"/>
  <c r="J95" i="17" s="1"/>
  <c r="M94" i="17"/>
  <c r="AD91" i="20"/>
  <c r="H993" i="9"/>
  <c r="AP91" i="20"/>
  <c r="H1393" i="9"/>
  <c r="AA93" i="20"/>
  <c r="H895" i="9"/>
  <c r="R91" i="20"/>
  <c r="H593" i="9"/>
  <c r="H92" i="17"/>
  <c r="E92" i="17"/>
  <c r="I92" i="17"/>
  <c r="G92" i="17"/>
  <c r="D92" i="17"/>
  <c r="H97" i="9"/>
  <c r="C95" i="20"/>
  <c r="G93" i="17"/>
  <c r="I93" i="17"/>
  <c r="H93" i="17"/>
  <c r="E93" i="17"/>
  <c r="F91" i="20"/>
  <c r="H193" i="9"/>
  <c r="I92" i="20"/>
  <c r="H294" i="9"/>
  <c r="X91" i="20"/>
  <c r="H793" i="9"/>
  <c r="AG95" i="20"/>
  <c r="H1097" i="9"/>
  <c r="BB91" i="20"/>
  <c r="H1793" i="9"/>
  <c r="J94" i="17"/>
  <c r="AJ91" i="20"/>
  <c r="H1193" i="9"/>
  <c r="L91" i="20"/>
  <c r="H393" i="9"/>
  <c r="O93" i="20"/>
  <c r="H495" i="9"/>
  <c r="AV91" i="20"/>
  <c r="H1593" i="9"/>
  <c r="AS93" i="20"/>
  <c r="H1495" i="9"/>
  <c r="AM94" i="20"/>
  <c r="H1296" i="9"/>
  <c r="U93" i="20"/>
  <c r="H695" i="9"/>
  <c r="AY93" i="20"/>
  <c r="H1695" i="9"/>
  <c r="B95" i="17" l="1"/>
  <c r="A95" i="17"/>
  <c r="C95" i="17"/>
  <c r="L95" i="17"/>
  <c r="X92" i="20"/>
  <c r="H794" i="9"/>
  <c r="F92" i="20"/>
  <c r="H194" i="9"/>
  <c r="U94" i="20"/>
  <c r="H696" i="9"/>
  <c r="AS94" i="20"/>
  <c r="H1496" i="9"/>
  <c r="O94" i="20"/>
  <c r="H496" i="9"/>
  <c r="AJ92" i="20"/>
  <c r="H1194" i="9"/>
  <c r="H98" i="9"/>
  <c r="C96" i="20"/>
  <c r="R92" i="20"/>
  <c r="H594" i="9"/>
  <c r="AP92" i="20"/>
  <c r="H1394" i="9"/>
  <c r="A94" i="17"/>
  <c r="L94" i="17"/>
  <c r="C94" i="17"/>
  <c r="B94" i="17"/>
  <c r="AG96" i="20"/>
  <c r="H1098" i="9"/>
  <c r="I93" i="20"/>
  <c r="H295" i="9"/>
  <c r="M95" i="17"/>
  <c r="J96" i="17"/>
  <c r="N95" i="17"/>
  <c r="K96" i="17"/>
  <c r="BB92" i="20"/>
  <c r="H1794" i="9"/>
  <c r="AY94" i="20"/>
  <c r="H1696" i="9"/>
  <c r="AM95" i="20"/>
  <c r="H1297" i="9"/>
  <c r="AV92" i="20"/>
  <c r="H1594" i="9"/>
  <c r="L92" i="20"/>
  <c r="H394" i="9"/>
  <c r="AA94" i="20"/>
  <c r="H896" i="9"/>
  <c r="AD92" i="20"/>
  <c r="H994" i="9"/>
  <c r="L96" i="17" l="1"/>
  <c r="C96" i="17"/>
  <c r="A96" i="17"/>
  <c r="B96" i="17"/>
  <c r="D96" i="17" s="1"/>
  <c r="E94" i="17"/>
  <c r="H94" i="17"/>
  <c r="G94" i="17"/>
  <c r="I94" i="17"/>
  <c r="I95" i="17"/>
  <c r="G95" i="17"/>
  <c r="E95" i="17"/>
  <c r="H95" i="17"/>
  <c r="AD93" i="20"/>
  <c r="H995" i="9"/>
  <c r="L93" i="20"/>
  <c r="H395" i="9"/>
  <c r="AM96" i="20"/>
  <c r="H1298" i="9"/>
  <c r="BB93" i="20"/>
  <c r="H1795" i="9"/>
  <c r="AG97" i="20"/>
  <c r="H1099" i="9"/>
  <c r="R93" i="20"/>
  <c r="H595" i="9"/>
  <c r="AJ93" i="20"/>
  <c r="H1195" i="9"/>
  <c r="AS95" i="20"/>
  <c r="H1497" i="9"/>
  <c r="F93" i="20"/>
  <c r="H195" i="9"/>
  <c r="K97" i="17"/>
  <c r="N96" i="17"/>
  <c r="M96" i="17"/>
  <c r="J97" i="17"/>
  <c r="D94" i="17"/>
  <c r="H99" i="9"/>
  <c r="C97" i="20"/>
  <c r="AA95" i="20"/>
  <c r="H897" i="9"/>
  <c r="AV93" i="20"/>
  <c r="H1595" i="9"/>
  <c r="AY95" i="20"/>
  <c r="H1697" i="9"/>
  <c r="I94" i="20"/>
  <c r="H296" i="9"/>
  <c r="AP93" i="20"/>
  <c r="H1395" i="9"/>
  <c r="O95" i="20"/>
  <c r="H497" i="9"/>
  <c r="U95" i="20"/>
  <c r="H697" i="9"/>
  <c r="X93" i="20"/>
  <c r="H795" i="9"/>
  <c r="D95" i="17"/>
  <c r="O96" i="20" l="1"/>
  <c r="H498" i="9"/>
  <c r="I95" i="20"/>
  <c r="H297" i="9"/>
  <c r="AV94" i="20"/>
  <c r="H1596" i="9"/>
  <c r="M97" i="17"/>
  <c r="K98" i="17"/>
  <c r="J98" i="17" s="1"/>
  <c r="N97" i="17"/>
  <c r="AS96" i="20"/>
  <c r="H1498" i="9"/>
  <c r="R94" i="20"/>
  <c r="H596" i="9"/>
  <c r="BB94" i="20"/>
  <c r="H1796" i="9"/>
  <c r="L94" i="20"/>
  <c r="H396" i="9"/>
  <c r="X94" i="20"/>
  <c r="H796" i="9"/>
  <c r="U96" i="20"/>
  <c r="H698" i="9"/>
  <c r="AA96" i="20"/>
  <c r="H898" i="9"/>
  <c r="AP94" i="20"/>
  <c r="H1396" i="9"/>
  <c r="AY96" i="20"/>
  <c r="H1698" i="9"/>
  <c r="B97" i="17"/>
  <c r="D97" i="17" s="1"/>
  <c r="L97" i="17"/>
  <c r="C97" i="17"/>
  <c r="A97" i="17"/>
  <c r="H100" i="9"/>
  <c r="C98" i="20"/>
  <c r="F94" i="20"/>
  <c r="H196" i="9"/>
  <c r="AJ94" i="20"/>
  <c r="H1196" i="9"/>
  <c r="AG98" i="20"/>
  <c r="H1100" i="9"/>
  <c r="AM97" i="20"/>
  <c r="H1299" i="9"/>
  <c r="AD94" i="20"/>
  <c r="H996" i="9"/>
  <c r="H96" i="17"/>
  <c r="E96" i="17"/>
  <c r="I96" i="17"/>
  <c r="G96" i="17"/>
  <c r="A98" i="17" l="1"/>
  <c r="L98" i="17"/>
  <c r="C98" i="17"/>
  <c r="B98" i="17"/>
  <c r="D98" i="17" s="1"/>
  <c r="AD95" i="20"/>
  <c r="H997" i="9"/>
  <c r="AG99" i="20"/>
  <c r="H1101" i="9"/>
  <c r="F95" i="20"/>
  <c r="H197" i="9"/>
  <c r="AY97" i="20"/>
  <c r="H1699" i="9"/>
  <c r="AA97" i="20"/>
  <c r="H899" i="9"/>
  <c r="X95" i="20"/>
  <c r="H797" i="9"/>
  <c r="BB95" i="20"/>
  <c r="H1797" i="9"/>
  <c r="AS97" i="20"/>
  <c r="H1499" i="9"/>
  <c r="I96" i="20"/>
  <c r="H298" i="9"/>
  <c r="H101" i="9"/>
  <c r="C99" i="20"/>
  <c r="G97" i="17"/>
  <c r="I97" i="17"/>
  <c r="H97" i="17"/>
  <c r="E97" i="17"/>
  <c r="AM98" i="20"/>
  <c r="H1300" i="9"/>
  <c r="AJ95" i="20"/>
  <c r="H1197" i="9"/>
  <c r="AP95" i="20"/>
  <c r="H1397" i="9"/>
  <c r="U97" i="20"/>
  <c r="H699" i="9"/>
  <c r="L95" i="20"/>
  <c r="H397" i="9"/>
  <c r="R95" i="20"/>
  <c r="H597" i="9"/>
  <c r="N98" i="17"/>
  <c r="K99" i="17"/>
  <c r="J99" i="17"/>
  <c r="M98" i="17"/>
  <c r="AV95" i="20"/>
  <c r="H1597" i="9"/>
  <c r="O97" i="20"/>
  <c r="H499" i="9"/>
  <c r="AS98" i="20" l="1"/>
  <c r="H1500" i="9"/>
  <c r="X96" i="20"/>
  <c r="H798" i="9"/>
  <c r="AY98" i="20"/>
  <c r="H1700" i="9"/>
  <c r="AG100" i="20"/>
  <c r="H1102" i="9"/>
  <c r="H102" i="9"/>
  <c r="C100" i="20"/>
  <c r="B99" i="17"/>
  <c r="D99" i="17" s="1"/>
  <c r="A99" i="17"/>
  <c r="L99" i="17"/>
  <c r="C99" i="17"/>
  <c r="U98" i="20"/>
  <c r="H700" i="9"/>
  <c r="AJ96" i="20"/>
  <c r="H1198" i="9"/>
  <c r="M99" i="17"/>
  <c r="J100" i="17"/>
  <c r="N99" i="17"/>
  <c r="K100" i="17"/>
  <c r="E98" i="17"/>
  <c r="H98" i="17"/>
  <c r="G98" i="17"/>
  <c r="I98" i="17"/>
  <c r="O98" i="20"/>
  <c r="H500" i="9"/>
  <c r="R96" i="20"/>
  <c r="H598" i="9"/>
  <c r="AV96" i="20"/>
  <c r="H1598" i="9"/>
  <c r="L96" i="20"/>
  <c r="H398" i="9"/>
  <c r="AP96" i="20"/>
  <c r="H1398" i="9"/>
  <c r="AM99" i="20"/>
  <c r="H1301" i="9"/>
  <c r="I97" i="20"/>
  <c r="H299" i="9"/>
  <c r="BB96" i="20"/>
  <c r="H1798" i="9"/>
  <c r="AA98" i="20"/>
  <c r="H900" i="9"/>
  <c r="F96" i="20"/>
  <c r="H198" i="9"/>
  <c r="AD96" i="20"/>
  <c r="H998" i="9"/>
  <c r="U99" i="20" l="1"/>
  <c r="H701" i="9"/>
  <c r="AG101" i="20"/>
  <c r="H1104" i="9" s="1"/>
  <c r="H1103" i="9"/>
  <c r="X97" i="20"/>
  <c r="H799" i="9"/>
  <c r="AD97" i="20"/>
  <c r="H999" i="9"/>
  <c r="AA99" i="20"/>
  <c r="H901" i="9"/>
  <c r="I98" i="20"/>
  <c r="H300" i="9"/>
  <c r="AP97" i="20"/>
  <c r="H1399" i="9"/>
  <c r="AV97" i="20"/>
  <c r="H1599" i="9"/>
  <c r="O99" i="20"/>
  <c r="H501" i="9"/>
  <c r="K101" i="17"/>
  <c r="N100" i="17"/>
  <c r="M100" i="17"/>
  <c r="J101" i="17"/>
  <c r="H103" i="9"/>
  <c r="C101" i="20"/>
  <c r="H104" i="9" s="1"/>
  <c r="L100" i="17"/>
  <c r="C100" i="17"/>
  <c r="A100" i="17"/>
  <c r="B100" i="17"/>
  <c r="D100" i="17" s="1"/>
  <c r="F97" i="20"/>
  <c r="H199" i="9"/>
  <c r="BB97" i="20"/>
  <c r="H1799" i="9"/>
  <c r="AM100" i="20"/>
  <c r="H1302" i="9"/>
  <c r="L97" i="20"/>
  <c r="H399" i="9"/>
  <c r="R97" i="20"/>
  <c r="H599" i="9"/>
  <c r="AJ97" i="20"/>
  <c r="H1199" i="9"/>
  <c r="I99" i="17"/>
  <c r="G99" i="17"/>
  <c r="E99" i="17"/>
  <c r="H99" i="17"/>
  <c r="AY99" i="20"/>
  <c r="H1701" i="9"/>
  <c r="AS99" i="20"/>
  <c r="H1501" i="9"/>
  <c r="AS100" i="20" l="1"/>
  <c r="H1502" i="9"/>
  <c r="AJ98" i="20"/>
  <c r="H1200" i="9"/>
  <c r="L98" i="20"/>
  <c r="H400" i="9"/>
  <c r="BB98" i="20"/>
  <c r="H1800" i="9"/>
  <c r="J102" i="17"/>
  <c r="M101" i="17"/>
  <c r="K102" i="17"/>
  <c r="N101" i="17"/>
  <c r="AV98" i="20"/>
  <c r="H1600" i="9"/>
  <c r="I99" i="20"/>
  <c r="H301" i="9"/>
  <c r="AD98" i="20"/>
  <c r="H1000" i="9"/>
  <c r="B101" i="17"/>
  <c r="L101" i="17"/>
  <c r="C101" i="17"/>
  <c r="A101" i="17"/>
  <c r="AY100" i="20"/>
  <c r="H1702" i="9"/>
  <c r="R98" i="20"/>
  <c r="H600" i="9"/>
  <c r="AM101" i="20"/>
  <c r="H1304" i="9" s="1"/>
  <c r="H1303" i="9"/>
  <c r="F98" i="20"/>
  <c r="H200" i="9"/>
  <c r="H100" i="17"/>
  <c r="E100" i="17"/>
  <c r="I100" i="17"/>
  <c r="G100" i="17"/>
  <c r="O100" i="20"/>
  <c r="H502" i="9"/>
  <c r="AP98" i="20"/>
  <c r="H1400" i="9"/>
  <c r="AA100" i="20"/>
  <c r="H902" i="9"/>
  <c r="X98" i="20"/>
  <c r="H800" i="9"/>
  <c r="U100" i="20"/>
  <c r="H702" i="9"/>
  <c r="G101" i="17" l="1"/>
  <c r="I101" i="17"/>
  <c r="H101" i="17"/>
  <c r="E101" i="17"/>
  <c r="U101" i="20"/>
  <c r="H704" i="9" s="1"/>
  <c r="H703" i="9"/>
  <c r="AA101" i="20"/>
  <c r="H904" i="9" s="1"/>
  <c r="H903" i="9"/>
  <c r="O101" i="20"/>
  <c r="H504" i="9" s="1"/>
  <c r="H503" i="9"/>
  <c r="AY101" i="20"/>
  <c r="H1704" i="9" s="1"/>
  <c r="H1703" i="9"/>
  <c r="D101" i="17"/>
  <c r="I100" i="20"/>
  <c r="H302" i="9"/>
  <c r="N102" i="17"/>
  <c r="K103" i="17"/>
  <c r="J103" i="17" s="1"/>
  <c r="M102" i="17"/>
  <c r="BB99" i="20"/>
  <c r="H1801" i="9"/>
  <c r="AJ99" i="20"/>
  <c r="H1201" i="9"/>
  <c r="X99" i="20"/>
  <c r="H801" i="9"/>
  <c r="AP99" i="20"/>
  <c r="H1401" i="9"/>
  <c r="F99" i="20"/>
  <c r="H201" i="9"/>
  <c r="R99" i="20"/>
  <c r="H601" i="9"/>
  <c r="AD99" i="20"/>
  <c r="H1001" i="9"/>
  <c r="AV99" i="20"/>
  <c r="H1601" i="9"/>
  <c r="A102" i="17"/>
  <c r="L102" i="17"/>
  <c r="C102" i="17"/>
  <c r="B102" i="17"/>
  <c r="L99" i="20"/>
  <c r="H401" i="9"/>
  <c r="AS101" i="20"/>
  <c r="H1504" i="9" s="1"/>
  <c r="H1503" i="9"/>
  <c r="B103" i="17" l="1"/>
  <c r="D103" i="17" s="1"/>
  <c r="A103" i="17"/>
  <c r="L103" i="17"/>
  <c r="C103" i="17"/>
  <c r="D102" i="17"/>
  <c r="E102" i="17"/>
  <c r="H102" i="17"/>
  <c r="G102" i="17"/>
  <c r="I102" i="17"/>
  <c r="L100" i="20"/>
  <c r="H402" i="9"/>
  <c r="AD100" i="20"/>
  <c r="H1002" i="9"/>
  <c r="F100" i="20"/>
  <c r="H202" i="9"/>
  <c r="X100" i="20"/>
  <c r="H802" i="9"/>
  <c r="BB100" i="20"/>
  <c r="H1802" i="9"/>
  <c r="AV100" i="20"/>
  <c r="H1602" i="9"/>
  <c r="R100" i="20"/>
  <c r="H602" i="9"/>
  <c r="AP100" i="20"/>
  <c r="H1402" i="9"/>
  <c r="AJ100" i="20"/>
  <c r="H1202" i="9"/>
  <c r="I101" i="20"/>
  <c r="H304" i="9" s="1"/>
  <c r="H303" i="9"/>
  <c r="M103" i="17"/>
  <c r="N103" i="17"/>
  <c r="K104" i="17"/>
  <c r="J104" i="17" s="1"/>
  <c r="L104" i="17" l="1"/>
  <c r="C104" i="17"/>
  <c r="A104" i="17"/>
  <c r="B104" i="17"/>
  <c r="D104" i="17" s="1"/>
  <c r="AP101" i="20"/>
  <c r="H1404" i="9" s="1"/>
  <c r="H1403" i="9"/>
  <c r="I103" i="17"/>
  <c r="G103" i="17"/>
  <c r="E103" i="17"/>
  <c r="H103" i="17"/>
  <c r="AV101" i="20"/>
  <c r="H1604" i="9" s="1"/>
  <c r="H1603" i="9"/>
  <c r="X101" i="20"/>
  <c r="H804" i="9" s="1"/>
  <c r="H803" i="9"/>
  <c r="AD101" i="20"/>
  <c r="H1004" i="9" s="1"/>
  <c r="H1003" i="9"/>
  <c r="AJ101" i="20"/>
  <c r="H1204" i="9" s="1"/>
  <c r="H1203" i="9"/>
  <c r="R101" i="20"/>
  <c r="H604" i="9" s="1"/>
  <c r="H603" i="9"/>
  <c r="BB101" i="20"/>
  <c r="H1804" i="9" s="1"/>
  <c r="H1803" i="9"/>
  <c r="F101" i="20"/>
  <c r="H204" i="9" s="1"/>
  <c r="H203" i="9"/>
  <c r="L101" i="20"/>
  <c r="H404" i="9" s="1"/>
  <c r="H403" i="9"/>
  <c r="K105" i="17"/>
  <c r="N104" i="17"/>
  <c r="M104" i="17"/>
  <c r="J105" i="17"/>
  <c r="M105" i="17" l="1"/>
  <c r="K106" i="17"/>
  <c r="N105" i="17"/>
  <c r="B105" i="17"/>
  <c r="D105" i="17" s="1"/>
  <c r="L105" i="17"/>
  <c r="C105" i="17"/>
  <c r="A105" i="17"/>
  <c r="H104" i="17"/>
  <c r="E104" i="17"/>
  <c r="I104" i="17"/>
  <c r="G104" i="17"/>
  <c r="N106" i="17" l="1"/>
  <c r="K107" i="17"/>
  <c r="J107" i="17" s="1"/>
  <c r="M106" i="17"/>
  <c r="G105" i="17"/>
  <c r="I105" i="17"/>
  <c r="H105" i="17"/>
  <c r="E105" i="17"/>
  <c r="J106" i="17"/>
  <c r="B107" i="17" l="1"/>
  <c r="A107" i="17"/>
  <c r="C107" i="17"/>
  <c r="L107" i="17"/>
  <c r="M107" i="17"/>
  <c r="N107" i="17"/>
  <c r="K108" i="17"/>
  <c r="A106" i="17"/>
  <c r="L106" i="17"/>
  <c r="C106" i="17"/>
  <c r="B106" i="17"/>
  <c r="D106" i="17" s="1"/>
  <c r="K109" i="17" l="1"/>
  <c r="N108" i="17"/>
  <c r="M108" i="17"/>
  <c r="J109" i="17"/>
  <c r="I107" i="17"/>
  <c r="G107" i="17"/>
  <c r="E107" i="17"/>
  <c r="H107" i="17"/>
  <c r="E106" i="17"/>
  <c r="H106" i="17"/>
  <c r="G106" i="17"/>
  <c r="I106" i="17"/>
  <c r="J108" i="17"/>
  <c r="D107" i="17"/>
  <c r="B109" i="17" l="1"/>
  <c r="D109" i="17" s="1"/>
  <c r="L109" i="17"/>
  <c r="C109" i="17"/>
  <c r="A109" i="17"/>
  <c r="L108" i="17"/>
  <c r="C108" i="17"/>
  <c r="A108" i="17"/>
  <c r="B108" i="17"/>
  <c r="D108" i="17" s="1"/>
  <c r="J110" i="17"/>
  <c r="M109" i="17"/>
  <c r="K110" i="17"/>
  <c r="N109" i="17"/>
  <c r="N110" i="17" l="1"/>
  <c r="K111" i="17"/>
  <c r="J111" i="17" s="1"/>
  <c r="M110" i="17"/>
  <c r="A110" i="17"/>
  <c r="L110" i="17"/>
  <c r="C110" i="17"/>
  <c r="B110" i="17"/>
  <c r="D110" i="17" s="1"/>
  <c r="H108" i="17"/>
  <c r="E108" i="17"/>
  <c r="I108" i="17"/>
  <c r="G108" i="17"/>
  <c r="G109" i="17"/>
  <c r="I109" i="17"/>
  <c r="H109" i="17"/>
  <c r="E109" i="17"/>
  <c r="B111" i="17" l="1"/>
  <c r="A111" i="17"/>
  <c r="C111" i="17"/>
  <c r="L111" i="17"/>
  <c r="E110" i="17"/>
  <c r="H110" i="17"/>
  <c r="G110" i="17"/>
  <c r="I110" i="17"/>
  <c r="M111" i="17"/>
  <c r="N111" i="17"/>
  <c r="K112" i="17"/>
  <c r="J112" i="17" s="1"/>
  <c r="L112" i="17" l="1"/>
  <c r="C112" i="17"/>
  <c r="A112" i="17"/>
  <c r="B112" i="17"/>
  <c r="D112" i="17" s="1"/>
  <c r="I111" i="17"/>
  <c r="G111" i="17"/>
  <c r="E111" i="17"/>
  <c r="H111" i="17"/>
  <c r="K113" i="17"/>
  <c r="N112" i="17"/>
  <c r="M112" i="17"/>
  <c r="J113" i="17"/>
  <c r="D111" i="17"/>
  <c r="B113" i="17" l="1"/>
  <c r="D113" i="17" s="1"/>
  <c r="L113" i="17"/>
  <c r="C113" i="17"/>
  <c r="A113" i="17"/>
  <c r="J114" i="17"/>
  <c r="M113" i="17"/>
  <c r="K114" i="17"/>
  <c r="N113" i="17"/>
  <c r="H112" i="17"/>
  <c r="E112" i="17"/>
  <c r="I112" i="17"/>
  <c r="G112" i="17"/>
  <c r="N114" i="17" l="1"/>
  <c r="K115" i="17"/>
  <c r="J115" i="17" s="1"/>
  <c r="M114" i="17"/>
  <c r="G113" i="17"/>
  <c r="I113" i="17"/>
  <c r="H113" i="17"/>
  <c r="E113" i="17"/>
  <c r="A114" i="17"/>
  <c r="L114" i="17"/>
  <c r="C114" i="17"/>
  <c r="B114" i="17"/>
  <c r="D114" i="17" s="1"/>
  <c r="B115" i="17" l="1"/>
  <c r="D115" i="17" s="1"/>
  <c r="A115" i="17"/>
  <c r="L115" i="17"/>
  <c r="C115" i="17"/>
  <c r="E114" i="17"/>
  <c r="H114" i="17"/>
  <c r="G114" i="17"/>
  <c r="I114" i="17"/>
  <c r="M115" i="17"/>
  <c r="N115" i="17"/>
  <c r="K116" i="17"/>
  <c r="I115" i="17" l="1"/>
  <c r="G115" i="17"/>
  <c r="E115" i="17"/>
  <c r="H115" i="17"/>
  <c r="K117" i="17"/>
  <c r="J117" i="17" s="1"/>
  <c r="N116" i="17"/>
  <c r="M116" i="17"/>
  <c r="J116" i="17"/>
  <c r="B117" i="17" l="1"/>
  <c r="D117" i="17" s="1"/>
  <c r="L117" i="17"/>
  <c r="C117" i="17"/>
  <c r="A117" i="17"/>
  <c r="L116" i="17"/>
  <c r="C116" i="17"/>
  <c r="A116" i="17"/>
  <c r="B116" i="17"/>
  <c r="J118" i="17"/>
  <c r="M117" i="17"/>
  <c r="K118" i="17"/>
  <c r="N117" i="17"/>
  <c r="A118" i="17" l="1"/>
  <c r="L118" i="17"/>
  <c r="C118" i="17"/>
  <c r="B118" i="17"/>
  <c r="D118" i="17" s="1"/>
  <c r="D116" i="17"/>
  <c r="N118" i="17"/>
  <c r="K119" i="17"/>
  <c r="J119" i="17"/>
  <c r="M118" i="17"/>
  <c r="G117" i="17"/>
  <c r="I117" i="17"/>
  <c r="H117" i="17"/>
  <c r="E117" i="17"/>
  <c r="H116" i="17"/>
  <c r="E116" i="17"/>
  <c r="I116" i="17"/>
  <c r="G116" i="17"/>
  <c r="B119" i="17" l="1"/>
  <c r="A119" i="17"/>
  <c r="L119" i="17"/>
  <c r="C119" i="17"/>
  <c r="M119" i="17"/>
  <c r="N119" i="17"/>
  <c r="K120" i="17"/>
  <c r="E118" i="17"/>
  <c r="H118" i="17"/>
  <c r="G118" i="17"/>
  <c r="I118" i="17"/>
  <c r="K121" i="17" l="1"/>
  <c r="N120" i="17"/>
  <c r="M120" i="17"/>
  <c r="J121" i="17"/>
  <c r="I119" i="17"/>
  <c r="G119" i="17"/>
  <c r="E119" i="17"/>
  <c r="H119" i="17"/>
  <c r="J120" i="17"/>
  <c r="D119" i="17"/>
  <c r="B121" i="17" l="1"/>
  <c r="L121" i="17"/>
  <c r="C121" i="17"/>
  <c r="A121" i="17"/>
  <c r="L120" i="17"/>
  <c r="C120" i="17"/>
  <c r="A120" i="17"/>
  <c r="B120" i="17"/>
  <c r="D120" i="17" s="1"/>
  <c r="M121" i="17"/>
  <c r="K122" i="17"/>
  <c r="N121" i="17"/>
  <c r="N122" i="17" l="1"/>
  <c r="K123" i="17"/>
  <c r="J123" i="17"/>
  <c r="M122" i="17"/>
  <c r="G121" i="17"/>
  <c r="I121" i="17"/>
  <c r="H121" i="17"/>
  <c r="E121" i="17"/>
  <c r="J122" i="17"/>
  <c r="H120" i="17"/>
  <c r="E120" i="17"/>
  <c r="I120" i="17"/>
  <c r="G120" i="17"/>
  <c r="D121" i="17"/>
  <c r="B123" i="17" l="1"/>
  <c r="D123" i="17" s="1"/>
  <c r="A123" i="17"/>
  <c r="C123" i="17"/>
  <c r="L123" i="17"/>
  <c r="M123" i="17"/>
  <c r="J124" i="17"/>
  <c r="N123" i="17"/>
  <c r="K124" i="17"/>
  <c r="A122" i="17"/>
  <c r="L122" i="17"/>
  <c r="C122" i="17"/>
  <c r="B122" i="17"/>
  <c r="D122" i="17" s="1"/>
  <c r="K125" i="17" l="1"/>
  <c r="N124" i="17"/>
  <c r="M124" i="17"/>
  <c r="J125" i="17"/>
  <c r="I123" i="17"/>
  <c r="G123" i="17"/>
  <c r="E123" i="17"/>
  <c r="H123" i="17"/>
  <c r="E122" i="17"/>
  <c r="H122" i="17"/>
  <c r="G122" i="17"/>
  <c r="I122" i="17"/>
  <c r="L124" i="17"/>
  <c r="C124" i="17"/>
  <c r="A124" i="17"/>
  <c r="B124" i="17"/>
  <c r="D124" i="17" s="1"/>
  <c r="B125" i="17" l="1"/>
  <c r="D125" i="17" s="1"/>
  <c r="L125" i="17"/>
  <c r="C125" i="17"/>
  <c r="A125" i="17"/>
  <c r="H124" i="17"/>
  <c r="E124" i="17"/>
  <c r="I124" i="17"/>
  <c r="G124" i="17"/>
  <c r="J126" i="17"/>
  <c r="M125" i="17"/>
  <c r="K126" i="17"/>
  <c r="N125" i="17"/>
  <c r="A126" i="17" l="1"/>
  <c r="L126" i="17"/>
  <c r="C126" i="17"/>
  <c r="B126" i="17"/>
  <c r="D126" i="17" s="1"/>
  <c r="N126" i="17"/>
  <c r="K127" i="17"/>
  <c r="J127" i="17"/>
  <c r="M126" i="17"/>
  <c r="G125" i="17"/>
  <c r="I125" i="17"/>
  <c r="H125" i="17"/>
  <c r="E125" i="17"/>
  <c r="B127" i="17" l="1"/>
  <c r="A127" i="17"/>
  <c r="C127" i="17"/>
  <c r="L127" i="17"/>
  <c r="M127" i="17"/>
  <c r="K128" i="17"/>
  <c r="N127" i="17"/>
  <c r="E126" i="17"/>
  <c r="H126" i="17"/>
  <c r="G126" i="17"/>
  <c r="I126" i="17"/>
  <c r="I127" i="17" l="1"/>
  <c r="G127" i="17"/>
  <c r="E127" i="17"/>
  <c r="H127" i="17"/>
  <c r="M128" i="17"/>
  <c r="A128" i="17"/>
  <c r="N128" i="17"/>
  <c r="K129" i="17"/>
  <c r="J129" i="17" s="1"/>
  <c r="B128" i="17"/>
  <c r="L128" i="17"/>
  <c r="D127" i="17"/>
  <c r="L129" i="17" l="1"/>
  <c r="C129" i="17"/>
  <c r="A129" i="17"/>
  <c r="B129" i="17"/>
  <c r="D129" i="17" s="1"/>
  <c r="H128" i="17"/>
  <c r="E128" i="17"/>
  <c r="I128" i="17"/>
  <c r="G128" i="17"/>
  <c r="D128" i="17"/>
  <c r="K130" i="17"/>
  <c r="N129" i="17"/>
  <c r="M129" i="17"/>
  <c r="M130" i="17" l="1"/>
  <c r="K131" i="17"/>
  <c r="N130" i="17"/>
  <c r="J130" i="17"/>
  <c r="H129" i="17"/>
  <c r="E129" i="17"/>
  <c r="I129" i="17"/>
  <c r="G129" i="17"/>
  <c r="N131" i="17" l="1"/>
  <c r="K132" i="17"/>
  <c r="J132" i="17" s="1"/>
  <c r="M131" i="17"/>
  <c r="B130" i="17"/>
  <c r="D130" i="17" s="1"/>
  <c r="L130" i="17"/>
  <c r="C130" i="17"/>
  <c r="A130" i="17"/>
  <c r="J131" i="17"/>
  <c r="B132" i="17" l="1"/>
  <c r="A132" i="17"/>
  <c r="C132" i="17"/>
  <c r="L132" i="17"/>
  <c r="A131" i="17"/>
  <c r="L131" i="17"/>
  <c r="C131" i="17"/>
  <c r="B131" i="17"/>
  <c r="D131" i="17" s="1"/>
  <c r="G130" i="17"/>
  <c r="I130" i="17"/>
  <c r="H130" i="17"/>
  <c r="E130" i="17"/>
  <c r="M132" i="17"/>
  <c r="N132" i="17"/>
  <c r="K133" i="17"/>
  <c r="I132" i="17" l="1"/>
  <c r="G132" i="17"/>
  <c r="E132" i="17"/>
  <c r="H132" i="17"/>
  <c r="K134" i="17"/>
  <c r="N133" i="17"/>
  <c r="M133" i="17"/>
  <c r="J134" i="17"/>
  <c r="J133" i="17"/>
  <c r="E131" i="17"/>
  <c r="H131" i="17"/>
  <c r="G131" i="17"/>
  <c r="I131" i="17"/>
  <c r="D132" i="17"/>
  <c r="B134" i="17" l="1"/>
  <c r="L134" i="17"/>
  <c r="C134" i="17"/>
  <c r="A134" i="17"/>
  <c r="L133" i="17"/>
  <c r="C133" i="17"/>
  <c r="A133" i="17"/>
  <c r="B133" i="17"/>
  <c r="D133" i="17" s="1"/>
  <c r="M134" i="17"/>
  <c r="K135" i="17"/>
  <c r="N134" i="17"/>
  <c r="N135" i="17" l="1"/>
  <c r="K136" i="17"/>
  <c r="J136" i="17" s="1"/>
  <c r="M135" i="17"/>
  <c r="G134" i="17"/>
  <c r="I134" i="17"/>
  <c r="H134" i="17"/>
  <c r="E134" i="17"/>
  <c r="J135" i="17"/>
  <c r="H133" i="17"/>
  <c r="E133" i="17"/>
  <c r="I133" i="17"/>
  <c r="G133" i="17"/>
  <c r="D134" i="17"/>
  <c r="B136" i="17" l="1"/>
  <c r="D136" i="17" s="1"/>
  <c r="A136" i="17"/>
  <c r="L136" i="17"/>
  <c r="C136" i="17"/>
  <c r="M136" i="17"/>
  <c r="N136" i="17"/>
  <c r="K137" i="17"/>
  <c r="A135" i="17"/>
  <c r="L135" i="17"/>
  <c r="C135" i="17"/>
  <c r="B135" i="17"/>
  <c r="D135" i="17" s="1"/>
  <c r="K138" i="17" l="1"/>
  <c r="N137" i="17"/>
  <c r="M137" i="17"/>
  <c r="I136" i="17"/>
  <c r="G136" i="17"/>
  <c r="E136" i="17"/>
  <c r="H136" i="17"/>
  <c r="E135" i="17"/>
  <c r="H135" i="17"/>
  <c r="G135" i="17"/>
  <c r="I135" i="17"/>
  <c r="J137" i="17"/>
  <c r="J138" i="17" s="1"/>
  <c r="B138" i="17" l="1"/>
  <c r="L138" i="17"/>
  <c r="C138" i="17"/>
  <c r="A138" i="17"/>
  <c r="L137" i="17"/>
  <c r="C137" i="17"/>
  <c r="A137" i="17"/>
  <c r="B137" i="17"/>
  <c r="D137" i="17" s="1"/>
  <c r="J139" i="17"/>
  <c r="M138" i="17"/>
  <c r="K139" i="17"/>
  <c r="N138" i="17"/>
  <c r="N139" i="17" l="1"/>
  <c r="K140" i="17"/>
  <c r="J140" i="17" s="1"/>
  <c r="M139" i="17"/>
  <c r="G138" i="17"/>
  <c r="I138" i="17"/>
  <c r="H138" i="17"/>
  <c r="E138" i="17"/>
  <c r="A139" i="17"/>
  <c r="L139" i="17"/>
  <c r="C139" i="17"/>
  <c r="B139" i="17"/>
  <c r="D139" i="17" s="1"/>
  <c r="H137" i="17"/>
  <c r="E137" i="17"/>
  <c r="I137" i="17"/>
  <c r="G137" i="17"/>
  <c r="D138" i="17"/>
  <c r="B140" i="17" l="1"/>
  <c r="D140" i="17" s="1"/>
  <c r="A140" i="17"/>
  <c r="L140" i="17"/>
  <c r="C140" i="17"/>
  <c r="E139" i="17"/>
  <c r="H139" i="17"/>
  <c r="G139" i="17"/>
  <c r="I139" i="17"/>
  <c r="M140" i="17"/>
  <c r="N140" i="17"/>
  <c r="K141" i="17"/>
  <c r="I140" i="17" l="1"/>
  <c r="G140" i="17"/>
  <c r="E140" i="17"/>
  <c r="H140" i="17"/>
  <c r="K142" i="17"/>
  <c r="N141" i="17"/>
  <c r="M141" i="17"/>
  <c r="J142" i="17"/>
  <c r="J141" i="17"/>
  <c r="B142" i="17" l="1"/>
  <c r="D142" i="17" s="1"/>
  <c r="L142" i="17"/>
  <c r="C142" i="17"/>
  <c r="A142" i="17"/>
  <c r="L141" i="17"/>
  <c r="C141" i="17"/>
  <c r="A141" i="17"/>
  <c r="B141" i="17"/>
  <c r="D141" i="17" s="1"/>
  <c r="K143" i="17"/>
  <c r="M142" i="17"/>
  <c r="N142" i="17"/>
  <c r="A143" i="17" l="1"/>
  <c r="M143" i="17"/>
  <c r="K144" i="17"/>
  <c r="L143" i="17"/>
  <c r="B143" i="17"/>
  <c r="D143" i="17" s="1"/>
  <c r="N143" i="17"/>
  <c r="H141" i="17"/>
  <c r="E141" i="17"/>
  <c r="I141" i="17"/>
  <c r="G141" i="17"/>
  <c r="G142" i="17"/>
  <c r="I142" i="17"/>
  <c r="H142" i="17"/>
  <c r="E142" i="17"/>
  <c r="N144" i="17" l="1"/>
  <c r="K145" i="17"/>
  <c r="J145" i="17" s="1"/>
  <c r="M144" i="17"/>
  <c r="E143" i="17"/>
  <c r="H143" i="17"/>
  <c r="G143" i="17"/>
  <c r="I143" i="17"/>
  <c r="J144" i="17"/>
  <c r="B145" i="17" l="1"/>
  <c r="D145" i="17" s="1"/>
  <c r="A145" i="17"/>
  <c r="L145" i="17"/>
  <c r="C145" i="17"/>
  <c r="M145" i="17"/>
  <c r="N145" i="17"/>
  <c r="K146" i="17"/>
  <c r="A144" i="17"/>
  <c r="L144" i="17"/>
  <c r="C144" i="17"/>
  <c r="B144" i="17"/>
  <c r="D144" i="17" s="1"/>
  <c r="K147" i="17" l="1"/>
  <c r="N146" i="17"/>
  <c r="M146" i="17"/>
  <c r="I145" i="17"/>
  <c r="G145" i="17"/>
  <c r="E145" i="17"/>
  <c r="H145" i="17"/>
  <c r="E144" i="17"/>
  <c r="H144" i="17"/>
  <c r="G144" i="17"/>
  <c r="I144" i="17"/>
  <c r="J146" i="17"/>
  <c r="J147" i="17" s="1"/>
  <c r="B147" i="17" l="1"/>
  <c r="L147" i="17"/>
  <c r="C147" i="17"/>
  <c r="A147" i="17"/>
  <c r="L146" i="17"/>
  <c r="C146" i="17"/>
  <c r="A146" i="17"/>
  <c r="B146" i="17"/>
  <c r="D146" i="17" s="1"/>
  <c r="M147" i="17"/>
  <c r="K148" i="17"/>
  <c r="N147" i="17"/>
  <c r="N148" i="17" l="1"/>
  <c r="K149" i="17"/>
  <c r="J149" i="17" s="1"/>
  <c r="M148" i="17"/>
  <c r="G147" i="17"/>
  <c r="I147" i="17"/>
  <c r="H147" i="17"/>
  <c r="E147" i="17"/>
  <c r="J148" i="17"/>
  <c r="H146" i="17"/>
  <c r="E146" i="17"/>
  <c r="I146" i="17"/>
  <c r="G146" i="17"/>
  <c r="D147" i="17"/>
  <c r="B149" i="17" l="1"/>
  <c r="A149" i="17"/>
  <c r="C149" i="17"/>
  <c r="L149" i="17"/>
  <c r="M149" i="17"/>
  <c r="N149" i="17"/>
  <c r="K150" i="17"/>
  <c r="J150" i="17" s="1"/>
  <c r="A148" i="17"/>
  <c r="L148" i="17"/>
  <c r="C148" i="17"/>
  <c r="B148" i="17"/>
  <c r="D148" i="17" s="1"/>
  <c r="L150" i="17" l="1"/>
  <c r="C150" i="17"/>
  <c r="A150" i="17"/>
  <c r="B150" i="17"/>
  <c r="D150" i="17" s="1"/>
  <c r="I149" i="17"/>
  <c r="G149" i="17"/>
  <c r="E149" i="17"/>
  <c r="H149" i="17"/>
  <c r="E148" i="17"/>
  <c r="H148" i="17"/>
  <c r="G148" i="17"/>
  <c r="I148" i="17"/>
  <c r="K151" i="17"/>
  <c r="N150" i="17"/>
  <c r="M150" i="17"/>
  <c r="J151" i="17"/>
  <c r="D149" i="17"/>
  <c r="B151" i="17" l="1"/>
  <c r="D151" i="17" s="1"/>
  <c r="L151" i="17"/>
  <c r="C151" i="17"/>
  <c r="A151" i="17"/>
  <c r="J152" i="17"/>
  <c r="M151" i="17"/>
  <c r="K152" i="17"/>
  <c r="N151" i="17"/>
  <c r="H150" i="17"/>
  <c r="E150" i="17"/>
  <c r="I150" i="17"/>
  <c r="G150" i="17"/>
  <c r="N152" i="17" l="1"/>
  <c r="K153" i="17"/>
  <c r="J153" i="17" s="1"/>
  <c r="M152" i="17"/>
  <c r="G151" i="17"/>
  <c r="I151" i="17"/>
  <c r="H151" i="17"/>
  <c r="E151" i="17"/>
  <c r="A152" i="17"/>
  <c r="L152" i="17"/>
  <c r="C152" i="17"/>
  <c r="B152" i="17"/>
  <c r="D152" i="17" s="1"/>
  <c r="B153" i="17" l="1"/>
  <c r="A153" i="17"/>
  <c r="C153" i="17"/>
  <c r="L153" i="17"/>
  <c r="M153" i="17"/>
  <c r="N153" i="17"/>
  <c r="K154" i="17"/>
  <c r="E152" i="17"/>
  <c r="H152" i="17"/>
  <c r="G152" i="17"/>
  <c r="I152" i="17"/>
  <c r="K155" i="17" l="1"/>
  <c r="N154" i="17"/>
  <c r="M154" i="17"/>
  <c r="I153" i="17"/>
  <c r="G153" i="17"/>
  <c r="E153" i="17"/>
  <c r="H153" i="17"/>
  <c r="J154" i="17"/>
  <c r="J155" i="17" s="1"/>
  <c r="D153" i="17"/>
  <c r="B155" i="17" l="1"/>
  <c r="D155" i="17" s="1"/>
  <c r="L155" i="17"/>
  <c r="C155" i="17"/>
  <c r="A155" i="17"/>
  <c r="L154" i="17"/>
  <c r="C154" i="17"/>
  <c r="A154" i="17"/>
  <c r="B154" i="17"/>
  <c r="D154" i="17" s="1"/>
  <c r="J156" i="17"/>
  <c r="M155" i="17"/>
  <c r="K156" i="17"/>
  <c r="N155" i="17"/>
  <c r="N156" i="17" l="1"/>
  <c r="K157" i="17"/>
  <c r="J157" i="17" s="1"/>
  <c r="M156" i="17"/>
  <c r="A156" i="17"/>
  <c r="L156" i="17"/>
  <c r="C156" i="17"/>
  <c r="B156" i="17"/>
  <c r="D156" i="17" s="1"/>
  <c r="H154" i="17"/>
  <c r="E154" i="17"/>
  <c r="I154" i="17"/>
  <c r="G154" i="17"/>
  <c r="G155" i="17"/>
  <c r="I155" i="17"/>
  <c r="H155" i="17"/>
  <c r="E155" i="17"/>
  <c r="B157" i="17" l="1"/>
  <c r="D157" i="17" s="1"/>
  <c r="A157" i="17"/>
  <c r="L157" i="17"/>
  <c r="C157" i="17"/>
  <c r="E156" i="17"/>
  <c r="H156" i="17"/>
  <c r="G156" i="17"/>
  <c r="I156" i="17"/>
  <c r="M157" i="17"/>
  <c r="N157" i="17"/>
  <c r="K158" i="17"/>
  <c r="K159" i="17" l="1"/>
  <c r="N158" i="17"/>
  <c r="M158" i="17"/>
  <c r="I157" i="17"/>
  <c r="G157" i="17"/>
  <c r="E157" i="17"/>
  <c r="H157" i="17"/>
  <c r="J158" i="17"/>
  <c r="J159" i="17" s="1"/>
  <c r="B159" i="17" l="1"/>
  <c r="D159" i="17" s="1"/>
  <c r="L159" i="17"/>
  <c r="C159" i="17"/>
  <c r="A159" i="17"/>
  <c r="L158" i="17"/>
  <c r="C158" i="17"/>
  <c r="A158" i="17"/>
  <c r="B158" i="17"/>
  <c r="D158" i="17" s="1"/>
  <c r="J160" i="17"/>
  <c r="M159" i="17"/>
  <c r="N159" i="17"/>
  <c r="K160" i="17"/>
  <c r="L160" i="17" l="1"/>
  <c r="C160" i="17"/>
  <c r="B160" i="17"/>
  <c r="D160" i="17" s="1"/>
  <c r="A160" i="17"/>
  <c r="H158" i="17"/>
  <c r="E158" i="17"/>
  <c r="I158" i="17"/>
  <c r="G158" i="17"/>
  <c r="N160" i="17"/>
  <c r="K161" i="17"/>
  <c r="M160" i="17"/>
  <c r="J161" i="17"/>
  <c r="G159" i="17"/>
  <c r="I159" i="17"/>
  <c r="H159" i="17"/>
  <c r="E159" i="17"/>
  <c r="B161" i="17" l="1"/>
  <c r="D161" i="17" s="1"/>
  <c r="L161" i="17"/>
  <c r="C161" i="17"/>
  <c r="A161" i="17"/>
  <c r="M161" i="17"/>
  <c r="K162" i="17"/>
  <c r="N161" i="17"/>
  <c r="H160" i="17"/>
  <c r="I160" i="17"/>
  <c r="E160" i="17"/>
  <c r="G160" i="17"/>
  <c r="K163" i="17" l="1"/>
  <c r="J163" i="17" s="1"/>
  <c r="N162" i="17"/>
  <c r="M162" i="17"/>
  <c r="J162" i="17"/>
  <c r="I161" i="17"/>
  <c r="G161" i="17"/>
  <c r="H161" i="17"/>
  <c r="E161" i="17"/>
  <c r="B163" i="17" l="1"/>
  <c r="D163" i="17" s="1"/>
  <c r="A163" i="17"/>
  <c r="L163" i="17"/>
  <c r="C163" i="17"/>
  <c r="L162" i="17"/>
  <c r="C162" i="17"/>
  <c r="A162" i="17"/>
  <c r="B162" i="17"/>
  <c r="D162" i="17" s="1"/>
  <c r="J164" i="17"/>
  <c r="M163" i="17"/>
  <c r="N163" i="17"/>
  <c r="K164" i="17"/>
  <c r="A164" i="17" l="1"/>
  <c r="L164" i="17"/>
  <c r="C164" i="17"/>
  <c r="B164" i="17"/>
  <c r="D164" i="17" s="1"/>
  <c r="H162" i="17"/>
  <c r="E162" i="17"/>
  <c r="G162" i="17"/>
  <c r="I162" i="17"/>
  <c r="N164" i="17"/>
  <c r="K165" i="17"/>
  <c r="M164" i="17"/>
  <c r="J165" i="17"/>
  <c r="G163" i="17"/>
  <c r="I163" i="17"/>
  <c r="E163" i="17"/>
  <c r="H163" i="17"/>
  <c r="B165" i="17" l="1"/>
  <c r="D165" i="17" s="1"/>
  <c r="L165" i="17"/>
  <c r="C165" i="17"/>
  <c r="A165" i="17"/>
  <c r="M165" i="17"/>
  <c r="K166" i="17"/>
  <c r="N165" i="17"/>
  <c r="E164" i="17"/>
  <c r="H164" i="17"/>
  <c r="I164" i="17"/>
  <c r="G164" i="17"/>
  <c r="K167" i="17" l="1"/>
  <c r="J167" i="17" s="1"/>
  <c r="N166" i="17"/>
  <c r="M166" i="17"/>
  <c r="J166" i="17"/>
  <c r="I165" i="17"/>
  <c r="G165" i="17"/>
  <c r="H165" i="17"/>
  <c r="E165" i="17"/>
  <c r="B167" i="17" l="1"/>
  <c r="D167" i="17" s="1"/>
  <c r="A167" i="17"/>
  <c r="L167" i="17"/>
  <c r="C167" i="17"/>
  <c r="L166" i="17"/>
  <c r="C166" i="17"/>
  <c r="A166" i="17"/>
  <c r="B166" i="17"/>
  <c r="D166" i="17" s="1"/>
  <c r="J168" i="17"/>
  <c r="M167" i="17"/>
  <c r="N167" i="17"/>
  <c r="K168" i="17"/>
  <c r="G167" i="17" l="1"/>
  <c r="I167" i="17"/>
  <c r="E167" i="17"/>
  <c r="H167" i="17"/>
  <c r="A168" i="17"/>
  <c r="L168" i="17"/>
  <c r="C168" i="17"/>
  <c r="B168" i="17"/>
  <c r="D168" i="17" s="1"/>
  <c r="H166" i="17"/>
  <c r="E166" i="17"/>
  <c r="G166" i="17"/>
  <c r="I166" i="17"/>
  <c r="N168" i="17"/>
  <c r="K169" i="17"/>
  <c r="M168" i="17"/>
  <c r="J169" i="17"/>
  <c r="B169" i="17" l="1"/>
  <c r="D169" i="17" s="1"/>
  <c r="L169" i="17"/>
  <c r="C169" i="17"/>
  <c r="A169" i="17"/>
  <c r="M169" i="17"/>
  <c r="K170" i="17"/>
  <c r="N169" i="17"/>
  <c r="E168" i="17"/>
  <c r="H168" i="17"/>
  <c r="I168" i="17"/>
  <c r="G168" i="17"/>
  <c r="K171" i="17" l="1"/>
  <c r="J171" i="17" s="1"/>
  <c r="N170" i="17"/>
  <c r="M170" i="17"/>
  <c r="J170" i="17"/>
  <c r="I169" i="17"/>
  <c r="G169" i="17"/>
  <c r="H169" i="17"/>
  <c r="E169" i="17"/>
  <c r="B171" i="17" l="1"/>
  <c r="D171" i="17" s="1"/>
  <c r="A171" i="17"/>
  <c r="C171" i="17"/>
  <c r="L171" i="17"/>
  <c r="L170" i="17"/>
  <c r="C170" i="17"/>
  <c r="A170" i="17"/>
  <c r="B170" i="17"/>
  <c r="D170" i="17" s="1"/>
  <c r="J172" i="17"/>
  <c r="M171" i="17"/>
  <c r="N171" i="17"/>
  <c r="K172" i="17"/>
  <c r="G171" i="17" l="1"/>
  <c r="I171" i="17"/>
  <c r="E171" i="17"/>
  <c r="H171" i="17"/>
  <c r="A172" i="17"/>
  <c r="L172" i="17"/>
  <c r="C172" i="17"/>
  <c r="B172" i="17"/>
  <c r="D172" i="17" s="1"/>
  <c r="H170" i="17"/>
  <c r="E170" i="17"/>
  <c r="G170" i="17"/>
  <c r="I170" i="17"/>
  <c r="N172" i="17"/>
  <c r="K173" i="17"/>
  <c r="M172" i="17"/>
  <c r="J173" i="17"/>
  <c r="B173" i="17" l="1"/>
  <c r="D173" i="17" s="1"/>
  <c r="L173" i="17"/>
  <c r="C173" i="17"/>
  <c r="A173" i="17"/>
  <c r="M173" i="17"/>
  <c r="K174" i="17"/>
  <c r="N173" i="17"/>
  <c r="E172" i="17"/>
  <c r="H172" i="17"/>
  <c r="I172" i="17"/>
  <c r="G172" i="17"/>
  <c r="K175" i="17" l="1"/>
  <c r="J175" i="17" s="1"/>
  <c r="N174" i="17"/>
  <c r="M174" i="17"/>
  <c r="J174" i="17"/>
  <c r="I173" i="17"/>
  <c r="G173" i="17"/>
  <c r="H173" i="17"/>
  <c r="E173" i="17"/>
  <c r="B175" i="17" l="1"/>
  <c r="D175" i="17" s="1"/>
  <c r="A175" i="17"/>
  <c r="L175" i="17"/>
  <c r="C175" i="17"/>
  <c r="L174" i="17"/>
  <c r="C174" i="17"/>
  <c r="A174" i="17"/>
  <c r="B174" i="17"/>
  <c r="D174" i="17" s="1"/>
  <c r="J176" i="17"/>
  <c r="M175" i="17"/>
  <c r="N175" i="17"/>
  <c r="K176" i="17"/>
  <c r="G175" i="17" l="1"/>
  <c r="I175" i="17"/>
  <c r="E175" i="17"/>
  <c r="H175" i="17"/>
  <c r="A176" i="17"/>
  <c r="L176" i="17"/>
  <c r="C176" i="17"/>
  <c r="B176" i="17"/>
  <c r="D176" i="17" s="1"/>
  <c r="N176" i="17"/>
  <c r="K177" i="17"/>
  <c r="M176" i="17"/>
  <c r="J177" i="17"/>
  <c r="H174" i="17"/>
  <c r="E174" i="17"/>
  <c r="G174" i="17"/>
  <c r="I174" i="17"/>
  <c r="B177" i="17" l="1"/>
  <c r="D177" i="17" s="1"/>
  <c r="L177" i="17"/>
  <c r="C177" i="17"/>
  <c r="A177" i="17"/>
  <c r="M177" i="17"/>
  <c r="K178" i="17"/>
  <c r="N177" i="17"/>
  <c r="E176" i="17"/>
  <c r="H176" i="17"/>
  <c r="I176" i="17"/>
  <c r="G176" i="17"/>
  <c r="K179" i="17" l="1"/>
  <c r="N178" i="17"/>
  <c r="J179" i="17"/>
  <c r="M178" i="17"/>
  <c r="J178" i="17"/>
  <c r="I177" i="17"/>
  <c r="G177" i="17"/>
  <c r="H177" i="17"/>
  <c r="E177" i="17"/>
  <c r="B179" i="17" l="1"/>
  <c r="A179" i="17"/>
  <c r="L179" i="17"/>
  <c r="C179" i="17"/>
  <c r="L178" i="17"/>
  <c r="C178" i="17"/>
  <c r="A178" i="17"/>
  <c r="B178" i="17"/>
  <c r="D178" i="17" s="1"/>
  <c r="M179" i="17"/>
  <c r="N179" i="17"/>
  <c r="K180" i="17"/>
  <c r="N180" i="17" l="1"/>
  <c r="K181" i="17"/>
  <c r="M180" i="17"/>
  <c r="J181" i="17"/>
  <c r="G179" i="17"/>
  <c r="I179" i="17"/>
  <c r="E179" i="17"/>
  <c r="H179" i="17"/>
  <c r="J180" i="17"/>
  <c r="H178" i="17"/>
  <c r="E178" i="17"/>
  <c r="G178" i="17"/>
  <c r="I178" i="17"/>
  <c r="D179" i="17"/>
  <c r="B181" i="17" l="1"/>
  <c r="D181" i="17" s="1"/>
  <c r="L181" i="17"/>
  <c r="C181" i="17"/>
  <c r="A181" i="17"/>
  <c r="M181" i="17"/>
  <c r="K182" i="17"/>
  <c r="N181" i="17"/>
  <c r="A180" i="17"/>
  <c r="L180" i="17"/>
  <c r="C180" i="17"/>
  <c r="B180" i="17"/>
  <c r="D180" i="17" s="1"/>
  <c r="K183" i="17" l="1"/>
  <c r="N182" i="17"/>
  <c r="J183" i="17"/>
  <c r="M182" i="17"/>
  <c r="E180" i="17"/>
  <c r="H180" i="17"/>
  <c r="I180" i="17"/>
  <c r="G180" i="17"/>
  <c r="J182" i="17"/>
  <c r="I181" i="17"/>
  <c r="G181" i="17"/>
  <c r="H181" i="17"/>
  <c r="E181" i="17"/>
  <c r="B183" i="17" l="1"/>
  <c r="D183" i="17" s="1"/>
  <c r="A183" i="17"/>
  <c r="C183" i="17"/>
  <c r="L183" i="17"/>
  <c r="L182" i="17"/>
  <c r="C182" i="17"/>
  <c r="A182" i="17"/>
  <c r="B182" i="17"/>
  <c r="J184" i="17"/>
  <c r="M183" i="17"/>
  <c r="N183" i="17"/>
  <c r="K184" i="17"/>
  <c r="A184" i="17" l="1"/>
  <c r="L184" i="17"/>
  <c r="C184" i="17"/>
  <c r="B184" i="17"/>
  <c r="D184" i="17" s="1"/>
  <c r="H182" i="17"/>
  <c r="E182" i="17"/>
  <c r="G182" i="17"/>
  <c r="I182" i="17"/>
  <c r="N184" i="17"/>
  <c r="K185" i="17"/>
  <c r="M184" i="17"/>
  <c r="J185" i="17"/>
  <c r="D182" i="17"/>
  <c r="G183" i="17"/>
  <c r="I183" i="17"/>
  <c r="E183" i="17"/>
  <c r="H183" i="17"/>
  <c r="M185" i="17" l="1"/>
  <c r="K186" i="17"/>
  <c r="N185" i="17"/>
  <c r="E184" i="17"/>
  <c r="H184" i="17"/>
  <c r="I184" i="17"/>
  <c r="G184" i="17"/>
  <c r="B185" i="17"/>
  <c r="D185" i="17" s="1"/>
  <c r="L185" i="17"/>
  <c r="C185" i="17"/>
  <c r="A185" i="17"/>
  <c r="K187" i="17" l="1"/>
  <c r="J187" i="17" s="1"/>
  <c r="N186" i="17"/>
  <c r="M186" i="17"/>
  <c r="I185" i="17"/>
  <c r="G185" i="17"/>
  <c r="H185" i="17"/>
  <c r="E185" i="17"/>
  <c r="J186" i="17"/>
  <c r="B187" i="17" l="1"/>
  <c r="D187" i="17" s="1"/>
  <c r="A187" i="17"/>
  <c r="C187" i="17"/>
  <c r="L187" i="17"/>
  <c r="L186" i="17"/>
  <c r="C186" i="17"/>
  <c r="A186" i="17"/>
  <c r="B186" i="17"/>
  <c r="J188" i="17"/>
  <c r="M187" i="17"/>
  <c r="N187" i="17"/>
  <c r="K188" i="17"/>
  <c r="A188" i="17" l="1"/>
  <c r="L188" i="17"/>
  <c r="C188" i="17"/>
  <c r="B188" i="17"/>
  <c r="D188" i="17" s="1"/>
  <c r="H186" i="17"/>
  <c r="E186" i="17"/>
  <c r="G186" i="17"/>
  <c r="I186" i="17"/>
  <c r="D186" i="17"/>
  <c r="G187" i="17"/>
  <c r="I187" i="17"/>
  <c r="E187" i="17"/>
  <c r="H187" i="17"/>
  <c r="N188" i="17"/>
  <c r="K189" i="17"/>
  <c r="M188" i="17"/>
  <c r="J189" i="17"/>
  <c r="M189" i="17" l="1"/>
  <c r="J190" i="17"/>
  <c r="K190" i="17"/>
  <c r="N189" i="17"/>
  <c r="E188" i="17"/>
  <c r="H188" i="17"/>
  <c r="I188" i="17"/>
  <c r="G188" i="17"/>
  <c r="B189" i="17"/>
  <c r="D189" i="17" s="1"/>
  <c r="L189" i="17"/>
  <c r="C189" i="17"/>
  <c r="A189" i="17"/>
  <c r="K191" i="17" l="1"/>
  <c r="J191" i="17" s="1"/>
  <c r="N190" i="17"/>
  <c r="M190" i="17"/>
  <c r="I189" i="17"/>
  <c r="G189" i="17"/>
  <c r="H189" i="17"/>
  <c r="E189" i="17"/>
  <c r="L190" i="17"/>
  <c r="C190" i="17"/>
  <c r="A190" i="17"/>
  <c r="B190" i="17"/>
  <c r="D190" i="17" s="1"/>
  <c r="B191" i="17" l="1"/>
  <c r="D191" i="17" s="1"/>
  <c r="A191" i="17"/>
  <c r="L191" i="17"/>
  <c r="C191" i="17"/>
  <c r="H190" i="17"/>
  <c r="E190" i="17"/>
  <c r="G190" i="17"/>
  <c r="I190" i="17"/>
  <c r="J192" i="17"/>
  <c r="M191" i="17"/>
  <c r="N191" i="17"/>
  <c r="K192" i="17"/>
  <c r="N192" i="17" l="1"/>
  <c r="K193" i="17"/>
  <c r="M192" i="17"/>
  <c r="J193" i="17"/>
  <c r="G191" i="17"/>
  <c r="I191" i="17"/>
  <c r="E191" i="17"/>
  <c r="H191" i="17"/>
  <c r="A192" i="17"/>
  <c r="L192" i="17"/>
  <c r="C192" i="17"/>
  <c r="B192" i="17"/>
  <c r="D192" i="17" s="1"/>
  <c r="M193" i="17" l="1"/>
  <c r="J194" i="17"/>
  <c r="K194" i="17"/>
  <c r="N193" i="17"/>
  <c r="B193" i="17"/>
  <c r="D193" i="17" s="1"/>
  <c r="L193" i="17"/>
  <c r="C193" i="17"/>
  <c r="A193" i="17"/>
  <c r="E192" i="17"/>
  <c r="H192" i="17"/>
  <c r="I192" i="17"/>
  <c r="G192" i="17"/>
  <c r="K195" i="17" l="1"/>
  <c r="J195" i="17" s="1"/>
  <c r="N194" i="17"/>
  <c r="M194" i="17"/>
  <c r="I193" i="17"/>
  <c r="G193" i="17"/>
  <c r="H193" i="17"/>
  <c r="E193" i="17"/>
  <c r="L194" i="17"/>
  <c r="C194" i="17"/>
  <c r="A194" i="17"/>
  <c r="B194" i="17"/>
  <c r="D194" i="17" s="1"/>
  <c r="B195" i="17" l="1"/>
  <c r="D195" i="17" s="1"/>
  <c r="A195" i="17"/>
  <c r="L195" i="17"/>
  <c r="C195" i="17"/>
  <c r="H194" i="17"/>
  <c r="E194" i="17"/>
  <c r="G194" i="17"/>
  <c r="I194" i="17"/>
  <c r="J196" i="17"/>
  <c r="M195" i="17"/>
  <c r="N195" i="17"/>
  <c r="K196" i="17"/>
  <c r="G195" i="17" l="1"/>
  <c r="I195" i="17"/>
  <c r="E195" i="17"/>
  <c r="H195" i="17"/>
  <c r="A196" i="17"/>
  <c r="L196" i="17"/>
  <c r="C196" i="17"/>
  <c r="B196" i="17"/>
  <c r="D196" i="17" s="1"/>
  <c r="N196" i="17"/>
  <c r="M196" i="17"/>
  <c r="K197" i="17"/>
  <c r="E196" i="17" l="1"/>
  <c r="H196" i="17"/>
  <c r="I196" i="17"/>
  <c r="G196" i="17"/>
  <c r="N197" i="17"/>
  <c r="K198" i="17"/>
  <c r="J198" i="17" s="1"/>
  <c r="L197" i="17"/>
  <c r="B197" i="17"/>
  <c r="D197" i="17" s="1"/>
  <c r="M197" i="17"/>
  <c r="A197" i="17"/>
  <c r="B198" i="17" l="1"/>
  <c r="D198" i="17" s="1"/>
  <c r="L198" i="17"/>
  <c r="C198" i="17"/>
  <c r="A198" i="17"/>
  <c r="I197" i="17"/>
  <c r="G197" i="17"/>
  <c r="H197" i="17"/>
  <c r="E197" i="17"/>
  <c r="M198" i="17"/>
  <c r="K199" i="17"/>
  <c r="N198" i="17"/>
  <c r="K200" i="17" l="1"/>
  <c r="J200" i="17" s="1"/>
  <c r="N199" i="17"/>
  <c r="M199" i="17"/>
  <c r="J199" i="17"/>
  <c r="I198" i="17"/>
  <c r="G198" i="17"/>
  <c r="H198" i="17"/>
  <c r="E198" i="17"/>
  <c r="B200" i="17" l="1"/>
  <c r="D200" i="17" s="1"/>
  <c r="A200" i="17"/>
  <c r="L200" i="17"/>
  <c r="C200" i="17"/>
  <c r="L199" i="17"/>
  <c r="C199" i="17"/>
  <c r="A199" i="17"/>
  <c r="B199" i="17"/>
  <c r="D199" i="17" s="1"/>
  <c r="J201" i="17"/>
  <c r="M200" i="17"/>
  <c r="N200" i="17"/>
  <c r="K201" i="17"/>
  <c r="A201" i="17" l="1"/>
  <c r="L201" i="17"/>
  <c r="C201" i="17"/>
  <c r="B201" i="17"/>
  <c r="D201" i="17" s="1"/>
  <c r="H199" i="17"/>
  <c r="E199" i="17"/>
  <c r="G199" i="17"/>
  <c r="I199" i="17"/>
  <c r="N201" i="17"/>
  <c r="K202" i="17"/>
  <c r="M201" i="17"/>
  <c r="J202" i="17"/>
  <c r="G200" i="17"/>
  <c r="I200" i="17"/>
  <c r="E200" i="17"/>
  <c r="H200" i="17"/>
  <c r="B202" i="17" l="1"/>
  <c r="D202" i="17" s="1"/>
  <c r="L202" i="17"/>
  <c r="C202" i="17"/>
  <c r="A202" i="17"/>
  <c r="M202" i="17"/>
  <c r="K203" i="17"/>
  <c r="N202" i="17"/>
  <c r="E201" i="17"/>
  <c r="H201" i="17"/>
  <c r="I201" i="17"/>
  <c r="G201" i="17"/>
  <c r="K204" i="17" l="1"/>
  <c r="J204" i="17" s="1"/>
  <c r="N203" i="17"/>
  <c r="M203" i="17"/>
  <c r="J203" i="17"/>
  <c r="I202" i="17"/>
  <c r="G202" i="17"/>
  <c r="H202" i="17"/>
  <c r="E202" i="17"/>
  <c r="B204" i="17" l="1"/>
  <c r="A204" i="17"/>
  <c r="L204" i="17"/>
  <c r="C204" i="17"/>
  <c r="L203" i="17"/>
  <c r="C203" i="17"/>
  <c r="A203" i="17"/>
  <c r="B203" i="17"/>
  <c r="D203" i="17" s="1"/>
  <c r="M204" i="17"/>
  <c r="N204" i="17"/>
  <c r="K205" i="17"/>
  <c r="N205" i="17" l="1"/>
  <c r="K206" i="17"/>
  <c r="M205" i="17"/>
  <c r="J206" i="17"/>
  <c r="G204" i="17"/>
  <c r="I204" i="17"/>
  <c r="E204" i="17"/>
  <c r="H204" i="17"/>
  <c r="J205" i="17"/>
  <c r="H203" i="17"/>
  <c r="E203" i="17"/>
  <c r="G203" i="17"/>
  <c r="I203" i="17"/>
  <c r="D204" i="17"/>
  <c r="B206" i="17" l="1"/>
  <c r="D206" i="17" s="1"/>
  <c r="L206" i="17"/>
  <c r="C206" i="17"/>
  <c r="A206" i="17"/>
  <c r="M206" i="17"/>
  <c r="K207" i="17"/>
  <c r="N206" i="17"/>
  <c r="A205" i="17"/>
  <c r="L205" i="17"/>
  <c r="C205" i="17"/>
  <c r="B205" i="17"/>
  <c r="D205" i="17" s="1"/>
  <c r="K208" i="17" l="1"/>
  <c r="N207" i="17"/>
  <c r="J208" i="17"/>
  <c r="M207" i="17"/>
  <c r="E205" i="17"/>
  <c r="H205" i="17"/>
  <c r="I205" i="17"/>
  <c r="G205" i="17"/>
  <c r="J207" i="17"/>
  <c r="I206" i="17"/>
  <c r="G206" i="17"/>
  <c r="H206" i="17"/>
  <c r="E206" i="17"/>
  <c r="B208" i="17" l="1"/>
  <c r="D208" i="17" s="1"/>
  <c r="A208" i="17"/>
  <c r="C208" i="17"/>
  <c r="L208" i="17"/>
  <c r="L207" i="17"/>
  <c r="C207" i="17"/>
  <c r="A207" i="17"/>
  <c r="B207" i="17"/>
  <c r="J209" i="17"/>
  <c r="M208" i="17"/>
  <c r="N208" i="17"/>
  <c r="K209" i="17"/>
  <c r="A209" i="17" l="1"/>
  <c r="L209" i="17"/>
  <c r="C209" i="17"/>
  <c r="B209" i="17"/>
  <c r="H207" i="17"/>
  <c r="E207" i="17"/>
  <c r="G207" i="17"/>
  <c r="I207" i="17"/>
  <c r="N209" i="17"/>
  <c r="K210" i="17"/>
  <c r="J210" i="17" s="1"/>
  <c r="M209" i="17"/>
  <c r="D207" i="17"/>
  <c r="G208" i="17"/>
  <c r="I208" i="17"/>
  <c r="E208" i="17"/>
  <c r="H208" i="17"/>
  <c r="B210" i="17" l="1"/>
  <c r="D210" i="17" s="1"/>
  <c r="L210" i="17"/>
  <c r="C210" i="17"/>
  <c r="A210" i="17"/>
  <c r="E209" i="17"/>
  <c r="H209" i="17"/>
  <c r="I209" i="17"/>
  <c r="G209" i="17"/>
  <c r="D209" i="17"/>
  <c r="M210" i="17"/>
  <c r="K211" i="17"/>
  <c r="N210" i="17"/>
  <c r="K212" i="17" l="1"/>
  <c r="J212" i="17" s="1"/>
  <c r="N211" i="17"/>
  <c r="M211" i="17"/>
  <c r="J211" i="17"/>
  <c r="I210" i="17"/>
  <c r="G210" i="17"/>
  <c r="H210" i="17"/>
  <c r="E210" i="17"/>
  <c r="B212" i="17" l="1"/>
  <c r="A212" i="17"/>
  <c r="L212" i="17"/>
  <c r="C212" i="17"/>
  <c r="L211" i="17"/>
  <c r="C211" i="17"/>
  <c r="A211" i="17"/>
  <c r="B211" i="17"/>
  <c r="D211" i="17" s="1"/>
  <c r="M212" i="17"/>
  <c r="N212" i="17"/>
  <c r="K213" i="17"/>
  <c r="N213" i="17" l="1"/>
  <c r="K214" i="17"/>
  <c r="J214" i="17" s="1"/>
  <c r="M213" i="17"/>
  <c r="G212" i="17"/>
  <c r="I212" i="17"/>
  <c r="E212" i="17"/>
  <c r="H212" i="17"/>
  <c r="J213" i="17"/>
  <c r="H211" i="17"/>
  <c r="E211" i="17"/>
  <c r="G211" i="17"/>
  <c r="I211" i="17"/>
  <c r="D212" i="17"/>
  <c r="B214" i="17" l="1"/>
  <c r="D214" i="17" s="1"/>
  <c r="L214" i="17"/>
  <c r="C214" i="17"/>
  <c r="A214" i="17"/>
  <c r="M214" i="17"/>
  <c r="K215" i="17"/>
  <c r="N214" i="17"/>
  <c r="A213" i="17"/>
  <c r="L213" i="17"/>
  <c r="C213" i="17"/>
  <c r="B213" i="17"/>
  <c r="D213" i="17" s="1"/>
  <c r="K216" i="17" l="1"/>
  <c r="N215" i="17"/>
  <c r="J216" i="17"/>
  <c r="M215" i="17"/>
  <c r="E213" i="17"/>
  <c r="H213" i="17"/>
  <c r="I213" i="17"/>
  <c r="G213" i="17"/>
  <c r="J215" i="17"/>
  <c r="I214" i="17"/>
  <c r="G214" i="17"/>
  <c r="H214" i="17"/>
  <c r="E214" i="17"/>
  <c r="B216" i="17" l="1"/>
  <c r="D216" i="17" s="1"/>
  <c r="A216" i="17"/>
  <c r="L216" i="17"/>
  <c r="C216" i="17"/>
  <c r="L215" i="17"/>
  <c r="C215" i="17"/>
  <c r="A215" i="17"/>
  <c r="B215" i="17"/>
  <c r="D215" i="17" s="1"/>
  <c r="J217" i="17"/>
  <c r="M216" i="17"/>
  <c r="N216" i="17"/>
  <c r="K217" i="17"/>
  <c r="G216" i="17" l="1"/>
  <c r="I216" i="17"/>
  <c r="E216" i="17"/>
  <c r="H216" i="17"/>
  <c r="A217" i="17"/>
  <c r="L217" i="17"/>
  <c r="C217" i="17"/>
  <c r="B217" i="17"/>
  <c r="D217" i="17" s="1"/>
  <c r="H215" i="17"/>
  <c r="E215" i="17"/>
  <c r="G215" i="17"/>
  <c r="I215" i="17"/>
  <c r="N217" i="17"/>
  <c r="K218" i="17"/>
  <c r="M217" i="17"/>
  <c r="J218" i="17"/>
  <c r="E217" i="17" l="1"/>
  <c r="H217" i="17"/>
  <c r="I217" i="17"/>
  <c r="G217" i="17"/>
  <c r="B218" i="17"/>
  <c r="D218" i="17" s="1"/>
  <c r="L218" i="17"/>
  <c r="C218" i="17"/>
  <c r="A218" i="17"/>
  <c r="M218" i="17"/>
  <c r="K219" i="17"/>
  <c r="N218" i="17"/>
  <c r="K220" i="17" l="1"/>
  <c r="J220" i="17" s="1"/>
  <c r="N219" i="17"/>
  <c r="M219" i="17"/>
  <c r="J219" i="17"/>
  <c r="I218" i="17"/>
  <c r="G218" i="17"/>
  <c r="H218" i="17"/>
  <c r="E218" i="17"/>
  <c r="B220" i="17" l="1"/>
  <c r="A220" i="17"/>
  <c r="C220" i="17"/>
  <c r="L220" i="17"/>
  <c r="L219" i="17"/>
  <c r="C219" i="17"/>
  <c r="A219" i="17"/>
  <c r="B219" i="17"/>
  <c r="D219" i="17" s="1"/>
  <c r="M220" i="17"/>
  <c r="N220" i="17"/>
  <c r="K221" i="17"/>
  <c r="N221" i="17" l="1"/>
  <c r="K222" i="17"/>
  <c r="M221" i="17"/>
  <c r="G220" i="17"/>
  <c r="I220" i="17"/>
  <c r="E220" i="17"/>
  <c r="H220" i="17"/>
  <c r="J221" i="17"/>
  <c r="J222" i="17" s="1"/>
  <c r="H219" i="17"/>
  <c r="E219" i="17"/>
  <c r="G219" i="17"/>
  <c r="I219" i="17"/>
  <c r="D220" i="17"/>
  <c r="B222" i="17" l="1"/>
  <c r="D222" i="17" s="1"/>
  <c r="L222" i="17"/>
  <c r="C222" i="17"/>
  <c r="A222" i="17"/>
  <c r="M222" i="17"/>
  <c r="K223" i="17"/>
  <c r="N222" i="17"/>
  <c r="A221" i="17"/>
  <c r="L221" i="17"/>
  <c r="C221" i="17"/>
  <c r="B221" i="17"/>
  <c r="D221" i="17" s="1"/>
  <c r="K224" i="17" l="1"/>
  <c r="N223" i="17"/>
  <c r="J224" i="17"/>
  <c r="M223" i="17"/>
  <c r="E221" i="17"/>
  <c r="H221" i="17"/>
  <c r="I221" i="17"/>
  <c r="G221" i="17"/>
  <c r="J223" i="17"/>
  <c r="I222" i="17"/>
  <c r="G222" i="17"/>
  <c r="H222" i="17"/>
  <c r="E222" i="17"/>
  <c r="B224" i="17" l="1"/>
  <c r="A224" i="17"/>
  <c r="C224" i="17"/>
  <c r="L224" i="17"/>
  <c r="L223" i="17"/>
  <c r="C223" i="17"/>
  <c r="A223" i="17"/>
  <c r="B223" i="17"/>
  <c r="D223" i="17" s="1"/>
  <c r="M224" i="17"/>
  <c r="N224" i="17"/>
  <c r="K225" i="17"/>
  <c r="G224" i="17" l="1"/>
  <c r="I224" i="17"/>
  <c r="E224" i="17"/>
  <c r="H224" i="17"/>
  <c r="N225" i="17"/>
  <c r="K226" i="17"/>
  <c r="M225" i="17"/>
  <c r="J226" i="17"/>
  <c r="J225" i="17"/>
  <c r="H223" i="17"/>
  <c r="E223" i="17"/>
  <c r="G223" i="17"/>
  <c r="I223" i="17"/>
  <c r="D224" i="17"/>
  <c r="B226" i="17" l="1"/>
  <c r="D226" i="17" s="1"/>
  <c r="L226" i="17"/>
  <c r="C226" i="17"/>
  <c r="A226" i="17"/>
  <c r="M226" i="17"/>
  <c r="K227" i="17"/>
  <c r="N226" i="17"/>
  <c r="A225" i="17"/>
  <c r="L225" i="17"/>
  <c r="C225" i="17"/>
  <c r="B225" i="17"/>
  <c r="D225" i="17" s="1"/>
  <c r="K228" i="17" l="1"/>
  <c r="J228" i="17" s="1"/>
  <c r="N227" i="17"/>
  <c r="M227" i="17"/>
  <c r="E225" i="17"/>
  <c r="H225" i="17"/>
  <c r="I225" i="17"/>
  <c r="G225" i="17"/>
  <c r="J227" i="17"/>
  <c r="I226" i="17"/>
  <c r="G226" i="17"/>
  <c r="H226" i="17"/>
  <c r="E226" i="17"/>
  <c r="B228" i="17" l="1"/>
  <c r="D228" i="17" s="1"/>
  <c r="A228" i="17"/>
  <c r="L228" i="17"/>
  <c r="C228" i="17"/>
  <c r="L227" i="17"/>
  <c r="C227" i="17"/>
  <c r="A227" i="17"/>
  <c r="B227" i="17"/>
  <c r="D227" i="17" s="1"/>
  <c r="J229" i="17"/>
  <c r="M228" i="17"/>
  <c r="N228" i="17"/>
  <c r="K229" i="17"/>
  <c r="G228" i="17" l="1"/>
  <c r="I228" i="17"/>
  <c r="E228" i="17"/>
  <c r="H228" i="17"/>
  <c r="A229" i="17"/>
  <c r="L229" i="17"/>
  <c r="C229" i="17"/>
  <c r="B229" i="17"/>
  <c r="D229" i="17" s="1"/>
  <c r="H227" i="17"/>
  <c r="E227" i="17"/>
  <c r="G227" i="17"/>
  <c r="I227" i="17"/>
  <c r="N229" i="17"/>
  <c r="K230" i="17"/>
  <c r="M229" i="17"/>
  <c r="J230" i="17"/>
  <c r="E229" i="17" l="1"/>
  <c r="H229" i="17"/>
  <c r="I229" i="17"/>
  <c r="G229" i="17"/>
  <c r="B230" i="17"/>
  <c r="D230" i="17" s="1"/>
  <c r="L230" i="17"/>
  <c r="C230" i="17"/>
  <c r="A230" i="17"/>
  <c r="M230" i="17"/>
  <c r="K231" i="17"/>
  <c r="N230" i="17"/>
  <c r="K232" i="17" l="1"/>
  <c r="J232" i="17" s="1"/>
  <c r="N231" i="17"/>
  <c r="M231" i="17"/>
  <c r="J231" i="17"/>
  <c r="I230" i="17"/>
  <c r="G230" i="17"/>
  <c r="H230" i="17"/>
  <c r="E230" i="17"/>
  <c r="B232" i="17" l="1"/>
  <c r="D232" i="17" s="1"/>
  <c r="A232" i="17"/>
  <c r="L232" i="17"/>
  <c r="C232" i="17"/>
  <c r="L231" i="17"/>
  <c r="C231" i="17"/>
  <c r="A231" i="17"/>
  <c r="B231" i="17"/>
  <c r="D231" i="17" s="1"/>
  <c r="J233" i="17"/>
  <c r="M232" i="17"/>
  <c r="N232" i="17"/>
  <c r="K233" i="17"/>
  <c r="G232" i="17" l="1"/>
  <c r="I232" i="17"/>
  <c r="E232" i="17"/>
  <c r="H232" i="17"/>
  <c r="A233" i="17"/>
  <c r="L233" i="17"/>
  <c r="C233" i="17"/>
  <c r="B233" i="17"/>
  <c r="D233" i="17" s="1"/>
  <c r="H231" i="17"/>
  <c r="E231" i="17"/>
  <c r="G231" i="17"/>
  <c r="I231" i="17"/>
  <c r="N233" i="17"/>
  <c r="K234" i="17"/>
  <c r="M233" i="17"/>
  <c r="J234" i="17"/>
  <c r="B234" i="17" l="1"/>
  <c r="D234" i="17" s="1"/>
  <c r="L234" i="17"/>
  <c r="C234" i="17"/>
  <c r="A234" i="17"/>
  <c r="M234" i="17"/>
  <c r="K235" i="17"/>
  <c r="N234" i="17"/>
  <c r="E233" i="17"/>
  <c r="H233" i="17"/>
  <c r="I233" i="17"/>
  <c r="G233" i="17"/>
  <c r="K236" i="17" l="1"/>
  <c r="J236" i="17" s="1"/>
  <c r="N235" i="17"/>
  <c r="M235" i="17"/>
  <c r="J235" i="17"/>
  <c r="I234" i="17"/>
  <c r="G234" i="17"/>
  <c r="H234" i="17"/>
  <c r="E234" i="17"/>
  <c r="B236" i="17" l="1"/>
  <c r="D236" i="17" s="1"/>
  <c r="A236" i="17"/>
  <c r="L236" i="17"/>
  <c r="C236" i="17"/>
  <c r="L235" i="17"/>
  <c r="C235" i="17"/>
  <c r="A235" i="17"/>
  <c r="B235" i="17"/>
  <c r="D235" i="17" s="1"/>
  <c r="J237" i="17"/>
  <c r="M236" i="17"/>
  <c r="N236" i="17"/>
  <c r="K237" i="17"/>
  <c r="G236" i="17" l="1"/>
  <c r="I236" i="17"/>
  <c r="E236" i="17"/>
  <c r="H236" i="17"/>
  <c r="A237" i="17"/>
  <c r="L237" i="17"/>
  <c r="C237" i="17"/>
  <c r="B237" i="17"/>
  <c r="D237" i="17" s="1"/>
  <c r="H235" i="17"/>
  <c r="E235" i="17"/>
  <c r="G235" i="17"/>
  <c r="I235" i="17"/>
  <c r="N237" i="17"/>
  <c r="K238" i="17"/>
  <c r="M237" i="17"/>
  <c r="J238" i="17"/>
  <c r="B238" i="17" l="1"/>
  <c r="D238" i="17" s="1"/>
  <c r="L238" i="17"/>
  <c r="C238" i="17"/>
  <c r="A238" i="17"/>
  <c r="M238" i="17"/>
  <c r="K239" i="17"/>
  <c r="N238" i="17"/>
  <c r="E237" i="17"/>
  <c r="H237" i="17"/>
  <c r="I237" i="17"/>
  <c r="G237" i="17"/>
  <c r="K240" i="17" l="1"/>
  <c r="J240" i="17" s="1"/>
  <c r="N239" i="17"/>
  <c r="M239" i="17"/>
  <c r="J239" i="17"/>
  <c r="I238" i="17"/>
  <c r="G238" i="17"/>
  <c r="H238" i="17"/>
  <c r="E238" i="17"/>
  <c r="B240" i="17" l="1"/>
  <c r="D240" i="17" s="1"/>
  <c r="A240" i="17"/>
  <c r="C240" i="17"/>
  <c r="L240" i="17"/>
  <c r="L239" i="17"/>
  <c r="C239" i="17"/>
  <c r="A239" i="17"/>
  <c r="B239" i="17"/>
  <c r="J241" i="17"/>
  <c r="M240" i="17"/>
  <c r="N240" i="17"/>
  <c r="K241" i="17"/>
  <c r="A241" i="17" l="1"/>
  <c r="L241" i="17"/>
  <c r="C241" i="17"/>
  <c r="B241" i="17"/>
  <c r="D241" i="17" s="1"/>
  <c r="H239" i="17"/>
  <c r="E239" i="17"/>
  <c r="G239" i="17"/>
  <c r="I239" i="17"/>
  <c r="N241" i="17"/>
  <c r="K242" i="17"/>
  <c r="M241" i="17"/>
  <c r="J242" i="17"/>
  <c r="D239" i="17"/>
  <c r="G240" i="17"/>
  <c r="I240" i="17"/>
  <c r="E240" i="17"/>
  <c r="H240" i="17"/>
  <c r="M242" i="17" l="1"/>
  <c r="J243" i="17"/>
  <c r="K243" i="17"/>
  <c r="N242" i="17"/>
  <c r="E241" i="17"/>
  <c r="H241" i="17"/>
  <c r="I241" i="17"/>
  <c r="G241" i="17"/>
  <c r="B242" i="17"/>
  <c r="D242" i="17" s="1"/>
  <c r="L242" i="17"/>
  <c r="C242" i="17"/>
  <c r="A242" i="17"/>
  <c r="K244" i="17" l="1"/>
  <c r="J244" i="17" s="1"/>
  <c r="N243" i="17"/>
  <c r="M243" i="17"/>
  <c r="I242" i="17"/>
  <c r="G242" i="17"/>
  <c r="H242" i="17"/>
  <c r="E242" i="17"/>
  <c r="L243" i="17"/>
  <c r="C243" i="17"/>
  <c r="A243" i="17"/>
  <c r="B243" i="17"/>
  <c r="D243" i="17" s="1"/>
  <c r="B244" i="17" l="1"/>
  <c r="A244" i="17"/>
  <c r="L244" i="17"/>
  <c r="C244" i="17"/>
  <c r="H243" i="17"/>
  <c r="E243" i="17"/>
  <c r="G243" i="17"/>
  <c r="I243" i="17"/>
  <c r="M244" i="17"/>
  <c r="N244" i="17"/>
  <c r="K245" i="17"/>
  <c r="G244" i="17" l="1"/>
  <c r="I244" i="17"/>
  <c r="E244" i="17"/>
  <c r="H244" i="17"/>
  <c r="N245" i="17"/>
  <c r="K246" i="17"/>
  <c r="J246" i="17" s="1"/>
  <c r="M245" i="17"/>
  <c r="J245" i="17"/>
  <c r="D244" i="17"/>
  <c r="B246" i="17" l="1"/>
  <c r="D246" i="17" s="1"/>
  <c r="L246" i="17"/>
  <c r="C246" i="17"/>
  <c r="A246" i="17"/>
  <c r="M246" i="17"/>
  <c r="K247" i="17"/>
  <c r="N246" i="17"/>
  <c r="A245" i="17"/>
  <c r="L245" i="17"/>
  <c r="C245" i="17"/>
  <c r="B245" i="17"/>
  <c r="D245" i="17" s="1"/>
  <c r="K248" i="17" l="1"/>
  <c r="N247" i="17"/>
  <c r="J248" i="17"/>
  <c r="M247" i="17"/>
  <c r="E245" i="17"/>
  <c r="H245" i="17"/>
  <c r="I245" i="17"/>
  <c r="G245" i="17"/>
  <c r="J247" i="17"/>
  <c r="I246" i="17"/>
  <c r="G246" i="17"/>
  <c r="H246" i="17"/>
  <c r="E246" i="17"/>
  <c r="B248" i="17" l="1"/>
  <c r="A248" i="17"/>
  <c r="L248" i="17"/>
  <c r="C248" i="17"/>
  <c r="L247" i="17"/>
  <c r="C247" i="17"/>
  <c r="A247" i="17"/>
  <c r="B247" i="17"/>
  <c r="D247" i="17" s="1"/>
  <c r="M248" i="17"/>
  <c r="N248" i="17"/>
  <c r="K249" i="17"/>
  <c r="N249" i="17" l="1"/>
  <c r="K250" i="17"/>
  <c r="M249" i="17"/>
  <c r="J250" i="17"/>
  <c r="G248" i="17"/>
  <c r="I248" i="17"/>
  <c r="E248" i="17"/>
  <c r="H248" i="17"/>
  <c r="J249" i="17"/>
  <c r="H247" i="17"/>
  <c r="E247" i="17"/>
  <c r="G247" i="17"/>
  <c r="I247" i="17"/>
  <c r="D248" i="17"/>
  <c r="B250" i="17" l="1"/>
  <c r="D250" i="17" s="1"/>
  <c r="L250" i="17"/>
  <c r="C250" i="17"/>
  <c r="A250" i="17"/>
  <c r="M250" i="17"/>
  <c r="K251" i="17"/>
  <c r="N250" i="17"/>
  <c r="A249" i="17"/>
  <c r="L249" i="17"/>
  <c r="C249" i="17"/>
  <c r="B249" i="17"/>
  <c r="D249" i="17" s="1"/>
  <c r="E249" i="17" l="1"/>
  <c r="H249" i="17"/>
  <c r="I249" i="17"/>
  <c r="G249" i="17"/>
  <c r="M251" i="17"/>
  <c r="A251" i="17"/>
  <c r="L251" i="17"/>
  <c r="B251" i="17"/>
  <c r="D251" i="17" s="1"/>
  <c r="K252" i="17"/>
  <c r="N251" i="17"/>
  <c r="I250" i="17"/>
  <c r="G250" i="17"/>
  <c r="H250" i="17"/>
  <c r="E250" i="17"/>
  <c r="H251" i="17" l="1"/>
  <c r="E251" i="17"/>
  <c r="G251" i="17"/>
  <c r="I251" i="17"/>
  <c r="K253" i="17"/>
  <c r="J253" i="17" s="1"/>
  <c r="N252" i="17"/>
  <c r="M252" i="17"/>
  <c r="J252" i="17"/>
  <c r="B253" i="17" l="1"/>
  <c r="D253" i="17" s="1"/>
  <c r="A253" i="17"/>
  <c r="L253" i="17"/>
  <c r="C253" i="17"/>
  <c r="L252" i="17"/>
  <c r="C252" i="17"/>
  <c r="A252" i="17"/>
  <c r="B252" i="17"/>
  <c r="D252" i="17" s="1"/>
  <c r="J254" i="17"/>
  <c r="M253" i="17"/>
  <c r="N253" i="17"/>
  <c r="K254" i="17"/>
  <c r="G253" i="17" l="1"/>
  <c r="I253" i="17"/>
  <c r="E253" i="17"/>
  <c r="H253" i="17"/>
  <c r="A254" i="17"/>
  <c r="L254" i="17"/>
  <c r="C254" i="17"/>
  <c r="B254" i="17"/>
  <c r="D254" i="17" s="1"/>
  <c r="H252" i="17"/>
  <c r="E252" i="17"/>
  <c r="G252" i="17"/>
  <c r="I252" i="17"/>
  <c r="N254" i="17"/>
  <c r="K255" i="17"/>
  <c r="M254" i="17"/>
  <c r="J255" i="17"/>
  <c r="B255" i="17" l="1"/>
  <c r="D255" i="17" s="1"/>
  <c r="L255" i="17"/>
  <c r="C255" i="17"/>
  <c r="A255" i="17"/>
  <c r="M255" i="17"/>
  <c r="K256" i="17"/>
  <c r="N255" i="17"/>
  <c r="E254" i="17"/>
  <c r="H254" i="17"/>
  <c r="I254" i="17"/>
  <c r="G254" i="17"/>
  <c r="K257" i="17" l="1"/>
  <c r="J257" i="17" s="1"/>
  <c r="N256" i="17"/>
  <c r="M256" i="17"/>
  <c r="J256" i="17"/>
  <c r="I255" i="17"/>
  <c r="G255" i="17"/>
  <c r="H255" i="17"/>
  <c r="E255" i="17"/>
  <c r="B257" i="17" l="1"/>
  <c r="A257" i="17"/>
  <c r="C257" i="17"/>
  <c r="L257" i="17"/>
  <c r="L256" i="17"/>
  <c r="C256" i="17"/>
  <c r="A256" i="17"/>
  <c r="B256" i="17"/>
  <c r="D256" i="17" s="1"/>
  <c r="M257" i="17"/>
  <c r="N257" i="17"/>
  <c r="K258" i="17"/>
  <c r="N258" i="17" l="1"/>
  <c r="K259" i="17"/>
  <c r="M258" i="17"/>
  <c r="G257" i="17"/>
  <c r="I257" i="17"/>
  <c r="E257" i="17"/>
  <c r="H257" i="17"/>
  <c r="J258" i="17"/>
  <c r="J259" i="17" s="1"/>
  <c r="H256" i="17"/>
  <c r="E256" i="17"/>
  <c r="G256" i="17"/>
  <c r="I256" i="17"/>
  <c r="D257" i="17"/>
  <c r="B259" i="17" l="1"/>
  <c r="D259" i="17" s="1"/>
  <c r="L259" i="17"/>
  <c r="C259" i="17"/>
  <c r="A259" i="17"/>
  <c r="M259" i="17"/>
  <c r="K260" i="17"/>
  <c r="N259" i="17"/>
  <c r="A258" i="17"/>
  <c r="L258" i="17"/>
  <c r="C258" i="17"/>
  <c r="B258" i="17"/>
  <c r="D258" i="17" s="1"/>
  <c r="K261" i="17" l="1"/>
  <c r="N260" i="17"/>
  <c r="J261" i="17"/>
  <c r="M260" i="17"/>
  <c r="E258" i="17"/>
  <c r="H258" i="17"/>
  <c r="I258" i="17"/>
  <c r="G258" i="17"/>
  <c r="J260" i="17"/>
  <c r="I259" i="17"/>
  <c r="G259" i="17"/>
  <c r="H259" i="17"/>
  <c r="E259" i="17"/>
  <c r="B261" i="17" l="1"/>
  <c r="D261" i="17" s="1"/>
  <c r="A261" i="17"/>
  <c r="C261" i="17"/>
  <c r="L261" i="17"/>
  <c r="L260" i="17"/>
  <c r="C260" i="17"/>
  <c r="A260" i="17"/>
  <c r="B260" i="17"/>
  <c r="J262" i="17"/>
  <c r="M261" i="17"/>
  <c r="N261" i="17"/>
  <c r="K262" i="17"/>
  <c r="A262" i="17" l="1"/>
  <c r="L262" i="17"/>
  <c r="C262" i="17"/>
  <c r="B262" i="17"/>
  <c r="D262" i="17" s="1"/>
  <c r="H260" i="17"/>
  <c r="E260" i="17"/>
  <c r="G260" i="17"/>
  <c r="I260" i="17"/>
  <c r="N262" i="17"/>
  <c r="K263" i="17"/>
  <c r="M262" i="17"/>
  <c r="J263" i="17"/>
  <c r="D260" i="17"/>
  <c r="G261" i="17"/>
  <c r="I261" i="17"/>
  <c r="E261" i="17"/>
  <c r="H261" i="17"/>
  <c r="M263" i="17" l="1"/>
  <c r="K264" i="17"/>
  <c r="N263" i="17"/>
  <c r="E262" i="17"/>
  <c r="H262" i="17"/>
  <c r="I262" i="17"/>
  <c r="G262" i="17"/>
  <c r="B263" i="17"/>
  <c r="D263" i="17" s="1"/>
  <c r="L263" i="17"/>
  <c r="C263" i="17"/>
  <c r="A263" i="17"/>
  <c r="K265" i="17" l="1"/>
  <c r="J265" i="17" s="1"/>
  <c r="N264" i="17"/>
  <c r="M264" i="17"/>
  <c r="I263" i="17"/>
  <c r="G263" i="17"/>
  <c r="H263" i="17"/>
  <c r="E263" i="17"/>
  <c r="J264" i="17"/>
  <c r="B265" i="17" l="1"/>
  <c r="A265" i="17"/>
  <c r="L265" i="17"/>
  <c r="C265" i="17"/>
  <c r="L264" i="17"/>
  <c r="C264" i="17"/>
  <c r="A264" i="17"/>
  <c r="B264" i="17"/>
  <c r="D264" i="17" s="1"/>
  <c r="M265" i="17"/>
  <c r="N265" i="17"/>
  <c r="K266" i="17"/>
  <c r="N266" i="17" l="1"/>
  <c r="K267" i="17"/>
  <c r="M266" i="17"/>
  <c r="G265" i="17"/>
  <c r="I265" i="17"/>
  <c r="E265" i="17"/>
  <c r="H265" i="17"/>
  <c r="J266" i="17"/>
  <c r="J267" i="17" s="1"/>
  <c r="H264" i="17"/>
  <c r="E264" i="17"/>
  <c r="G264" i="17"/>
  <c r="I264" i="17"/>
  <c r="D265" i="17"/>
  <c r="B267" i="17" l="1"/>
  <c r="D267" i="17" s="1"/>
  <c r="L267" i="17"/>
  <c r="C267" i="17"/>
  <c r="A267" i="17"/>
  <c r="M267" i="17"/>
  <c r="K268" i="17"/>
  <c r="N267" i="17"/>
  <c r="A266" i="17"/>
  <c r="L266" i="17"/>
  <c r="C266" i="17"/>
  <c r="B266" i="17"/>
  <c r="D266" i="17" s="1"/>
  <c r="N268" i="17" l="1"/>
  <c r="K269" i="17"/>
  <c r="M268" i="17"/>
  <c r="E266" i="17"/>
  <c r="H266" i="17"/>
  <c r="I266" i="17"/>
  <c r="G266" i="17"/>
  <c r="J268" i="17"/>
  <c r="I267" i="17"/>
  <c r="G267" i="17"/>
  <c r="H267" i="17"/>
  <c r="E267" i="17"/>
  <c r="L268" i="17" l="1"/>
  <c r="C268" i="17"/>
  <c r="A268" i="17"/>
  <c r="B268" i="17"/>
  <c r="D268" i="17" s="1"/>
  <c r="K270" i="17"/>
  <c r="L269" i="17"/>
  <c r="B269" i="17"/>
  <c r="D269" i="17" s="1"/>
  <c r="N269" i="17"/>
  <c r="A269" i="17"/>
  <c r="J270" i="17"/>
  <c r="M269" i="17"/>
  <c r="B270" i="17" l="1"/>
  <c r="D270" i="17" s="1"/>
  <c r="A270" i="17"/>
  <c r="L270" i="17"/>
  <c r="C270" i="17"/>
  <c r="G269" i="17"/>
  <c r="I269" i="17"/>
  <c r="E269" i="17"/>
  <c r="H269" i="17"/>
  <c r="M270" i="17"/>
  <c r="N270" i="17"/>
  <c r="K271" i="17"/>
  <c r="H268" i="17"/>
  <c r="E268" i="17"/>
  <c r="G268" i="17"/>
  <c r="I268" i="17"/>
  <c r="G270" i="17" l="1"/>
  <c r="I270" i="17"/>
  <c r="E270" i="17"/>
  <c r="H270" i="17"/>
  <c r="N271" i="17"/>
  <c r="K272" i="17"/>
  <c r="M271" i="17"/>
  <c r="J272" i="17"/>
  <c r="J271" i="17"/>
  <c r="B272" i="17" l="1"/>
  <c r="D272" i="17" s="1"/>
  <c r="L272" i="17"/>
  <c r="C272" i="17"/>
  <c r="A272" i="17"/>
  <c r="M272" i="17"/>
  <c r="K273" i="17"/>
  <c r="N272" i="17"/>
  <c r="A271" i="17"/>
  <c r="L271" i="17"/>
  <c r="C271" i="17"/>
  <c r="B271" i="17"/>
  <c r="D271" i="17" s="1"/>
  <c r="K274" i="17" l="1"/>
  <c r="N273" i="17"/>
  <c r="J274" i="17"/>
  <c r="M273" i="17"/>
  <c r="E271" i="17"/>
  <c r="H271" i="17"/>
  <c r="I271" i="17"/>
  <c r="G271" i="17"/>
  <c r="J273" i="17"/>
  <c r="I272" i="17"/>
  <c r="G272" i="17"/>
  <c r="H272" i="17"/>
  <c r="E272" i="17"/>
  <c r="B274" i="17" l="1"/>
  <c r="D274" i="17" s="1"/>
  <c r="A274" i="17"/>
  <c r="L274" i="17"/>
  <c r="C274" i="17"/>
  <c r="L273" i="17"/>
  <c r="C273" i="17"/>
  <c r="A273" i="17"/>
  <c r="B273" i="17"/>
  <c r="D273" i="17" s="1"/>
  <c r="J275" i="17"/>
  <c r="M274" i="17"/>
  <c r="N274" i="17"/>
  <c r="K275" i="17"/>
  <c r="G274" i="17" l="1"/>
  <c r="I274" i="17"/>
  <c r="E274" i="17"/>
  <c r="H274" i="17"/>
  <c r="A275" i="17"/>
  <c r="L275" i="17"/>
  <c r="C275" i="17"/>
  <c r="B275" i="17"/>
  <c r="D275" i="17" s="1"/>
  <c r="N275" i="17"/>
  <c r="K276" i="17"/>
  <c r="M275" i="17"/>
  <c r="J276" i="17"/>
  <c r="H273" i="17"/>
  <c r="E273" i="17"/>
  <c r="G273" i="17"/>
  <c r="I273" i="17"/>
  <c r="B276" i="17" l="1"/>
  <c r="D276" i="17" s="1"/>
  <c r="L276" i="17"/>
  <c r="C276" i="17"/>
  <c r="A276" i="17"/>
  <c r="M276" i="17"/>
  <c r="K277" i="17"/>
  <c r="N276" i="17"/>
  <c r="E275" i="17"/>
  <c r="H275" i="17"/>
  <c r="I275" i="17"/>
  <c r="G275" i="17"/>
  <c r="K278" i="17" l="1"/>
  <c r="N277" i="17"/>
  <c r="J278" i="17"/>
  <c r="M277" i="17"/>
  <c r="J277" i="17"/>
  <c r="I276" i="17"/>
  <c r="G276" i="17"/>
  <c r="H276" i="17"/>
  <c r="E276" i="17"/>
  <c r="B278" i="17" l="1"/>
  <c r="D278" i="17" s="1"/>
  <c r="A278" i="17"/>
  <c r="L278" i="17"/>
  <c r="C278" i="17"/>
  <c r="L277" i="17"/>
  <c r="C277" i="17"/>
  <c r="A277" i="17"/>
  <c r="B277" i="17"/>
  <c r="D277" i="17" s="1"/>
  <c r="J279" i="17"/>
  <c r="M278" i="17"/>
  <c r="N278" i="17"/>
  <c r="K279" i="17"/>
  <c r="G278" i="17" l="1"/>
  <c r="I278" i="17"/>
  <c r="E278" i="17"/>
  <c r="H278" i="17"/>
  <c r="N279" i="17"/>
  <c r="K280" i="17"/>
  <c r="M279" i="17"/>
  <c r="J280" i="17"/>
  <c r="A279" i="17"/>
  <c r="L279" i="17"/>
  <c r="C279" i="17"/>
  <c r="B279" i="17"/>
  <c r="D279" i="17" s="1"/>
  <c r="H277" i="17"/>
  <c r="E277" i="17"/>
  <c r="G277" i="17"/>
  <c r="I277" i="17"/>
  <c r="B280" i="17" l="1"/>
  <c r="D280" i="17" s="1"/>
  <c r="L280" i="17"/>
  <c r="C280" i="17"/>
  <c r="A280" i="17"/>
  <c r="E279" i="17"/>
  <c r="H279" i="17"/>
  <c r="I279" i="17"/>
  <c r="G279" i="17"/>
  <c r="M280" i="17"/>
  <c r="K281" i="17"/>
  <c r="N280" i="17"/>
  <c r="K282" i="17" l="1"/>
  <c r="N281" i="17"/>
  <c r="J282" i="17"/>
  <c r="M281" i="17"/>
  <c r="J281" i="17"/>
  <c r="I280" i="17"/>
  <c r="G280" i="17"/>
  <c r="H280" i="17"/>
  <c r="E280" i="17"/>
  <c r="B282" i="17" l="1"/>
  <c r="D282" i="17" s="1"/>
  <c r="A282" i="17"/>
  <c r="C282" i="17"/>
  <c r="L282" i="17"/>
  <c r="L281" i="17"/>
  <c r="C281" i="17"/>
  <c r="A281" i="17"/>
  <c r="B281" i="17"/>
  <c r="J283" i="17"/>
  <c r="M282" i="17"/>
  <c r="N282" i="17"/>
  <c r="K283" i="17"/>
  <c r="A283" i="17" l="1"/>
  <c r="L283" i="17"/>
  <c r="C283" i="17"/>
  <c r="B283" i="17"/>
  <c r="D283" i="17" s="1"/>
  <c r="H281" i="17"/>
  <c r="E281" i="17"/>
  <c r="G281" i="17"/>
  <c r="I281" i="17"/>
  <c r="N283" i="17"/>
  <c r="K284" i="17"/>
  <c r="M283" i="17"/>
  <c r="J284" i="17"/>
  <c r="D281" i="17"/>
  <c r="G282" i="17"/>
  <c r="I282" i="17"/>
  <c r="E282" i="17"/>
  <c r="H282" i="17"/>
  <c r="M284" i="17" l="1"/>
  <c r="J285" i="17"/>
  <c r="K285" i="17"/>
  <c r="N284" i="17"/>
  <c r="E283" i="17"/>
  <c r="H283" i="17"/>
  <c r="I283" i="17"/>
  <c r="G283" i="17"/>
  <c r="B284" i="17"/>
  <c r="D284" i="17" s="1"/>
  <c r="L284" i="17"/>
  <c r="C284" i="17"/>
  <c r="A284" i="17"/>
  <c r="K286" i="17" l="1"/>
  <c r="J286" i="17" s="1"/>
  <c r="N285" i="17"/>
  <c r="M285" i="17"/>
  <c r="I284" i="17"/>
  <c r="G284" i="17"/>
  <c r="H284" i="17"/>
  <c r="E284" i="17"/>
  <c r="L285" i="17"/>
  <c r="C285" i="17"/>
  <c r="A285" i="17"/>
  <c r="B285" i="17"/>
  <c r="D285" i="17" s="1"/>
  <c r="B286" i="17" l="1"/>
  <c r="D286" i="17" s="1"/>
  <c r="A286" i="17"/>
  <c r="L286" i="17"/>
  <c r="C286" i="17"/>
  <c r="H285" i="17"/>
  <c r="E285" i="17"/>
  <c r="G285" i="17"/>
  <c r="I285" i="17"/>
  <c r="J287" i="17"/>
  <c r="M286" i="17"/>
  <c r="N286" i="17"/>
  <c r="K287" i="17"/>
  <c r="G286" i="17" l="1"/>
  <c r="I286" i="17"/>
  <c r="E286" i="17"/>
  <c r="H286" i="17"/>
  <c r="A287" i="17"/>
  <c r="L287" i="17"/>
  <c r="C287" i="17"/>
  <c r="B287" i="17"/>
  <c r="D287" i="17" s="1"/>
  <c r="N287" i="17"/>
  <c r="K288" i="17"/>
  <c r="M287" i="17"/>
  <c r="J288" i="17"/>
  <c r="B288" i="17" l="1"/>
  <c r="D288" i="17" s="1"/>
  <c r="L288" i="17"/>
  <c r="C288" i="17"/>
  <c r="A288" i="17"/>
  <c r="M288" i="17"/>
  <c r="K289" i="17"/>
  <c r="N288" i="17"/>
  <c r="E287" i="17"/>
  <c r="H287" i="17"/>
  <c r="I287" i="17"/>
  <c r="G287" i="17"/>
  <c r="K290" i="17" l="1"/>
  <c r="N289" i="17"/>
  <c r="J290" i="17"/>
  <c r="M289" i="17"/>
  <c r="J289" i="17"/>
  <c r="I288" i="17"/>
  <c r="G288" i="17"/>
  <c r="H288" i="17"/>
  <c r="E288" i="17"/>
  <c r="B290" i="17" l="1"/>
  <c r="D290" i="17" s="1"/>
  <c r="A290" i="17"/>
  <c r="L290" i="17"/>
  <c r="C290" i="17"/>
  <c r="L289" i="17"/>
  <c r="C289" i="17"/>
  <c r="A289" i="17"/>
  <c r="B289" i="17"/>
  <c r="D289" i="17" s="1"/>
  <c r="J291" i="17"/>
  <c r="M290" i="17"/>
  <c r="N290" i="17"/>
  <c r="K291" i="17"/>
  <c r="A291" i="17" l="1"/>
  <c r="L291" i="17"/>
  <c r="C291" i="17"/>
  <c r="B291" i="17"/>
  <c r="D291" i="17" s="1"/>
  <c r="N291" i="17"/>
  <c r="K292" i="17"/>
  <c r="M291" i="17"/>
  <c r="J292" i="17"/>
  <c r="G290" i="17"/>
  <c r="I290" i="17"/>
  <c r="E290" i="17"/>
  <c r="H290" i="17"/>
  <c r="H289" i="17"/>
  <c r="E289" i="17"/>
  <c r="G289" i="17"/>
  <c r="I289" i="17"/>
  <c r="B292" i="17" l="1"/>
  <c r="D292" i="17" s="1"/>
  <c r="L292" i="17"/>
  <c r="C292" i="17"/>
  <c r="A292" i="17"/>
  <c r="M292" i="17"/>
  <c r="K293" i="17"/>
  <c r="N292" i="17"/>
  <c r="E291" i="17"/>
  <c r="H291" i="17"/>
  <c r="I291" i="17"/>
  <c r="G291" i="17"/>
  <c r="K294" i="17" l="1"/>
  <c r="N293" i="17"/>
  <c r="J294" i="17"/>
  <c r="M293" i="17"/>
  <c r="J293" i="17"/>
  <c r="I292" i="17"/>
  <c r="G292" i="17"/>
  <c r="H292" i="17"/>
  <c r="E292" i="17"/>
  <c r="B294" i="17" l="1"/>
  <c r="A294" i="17"/>
  <c r="C294" i="17"/>
  <c r="L294" i="17"/>
  <c r="L293" i="17"/>
  <c r="C293" i="17"/>
  <c r="A293" i="17"/>
  <c r="B293" i="17"/>
  <c r="D293" i="17" s="1"/>
  <c r="M294" i="17"/>
  <c r="N294" i="17"/>
  <c r="K295" i="17"/>
  <c r="N295" i="17" l="1"/>
  <c r="K296" i="17"/>
  <c r="M295" i="17"/>
  <c r="G294" i="17"/>
  <c r="I294" i="17"/>
  <c r="E294" i="17"/>
  <c r="H294" i="17"/>
  <c r="J295" i="17"/>
  <c r="J296" i="17" s="1"/>
  <c r="H293" i="17"/>
  <c r="E293" i="17"/>
  <c r="G293" i="17"/>
  <c r="I293" i="17"/>
  <c r="D294" i="17"/>
  <c r="B296" i="17" l="1"/>
  <c r="D296" i="17" s="1"/>
  <c r="L296" i="17"/>
  <c r="C296" i="17"/>
  <c r="A296" i="17"/>
  <c r="M296" i="17"/>
  <c r="K297" i="17"/>
  <c r="N296" i="17"/>
  <c r="A295" i="17"/>
  <c r="L295" i="17"/>
  <c r="C295" i="17"/>
  <c r="B295" i="17"/>
  <c r="D295" i="17" s="1"/>
  <c r="K298" i="17" l="1"/>
  <c r="J298" i="17" s="1"/>
  <c r="N297" i="17"/>
  <c r="M297" i="17"/>
  <c r="E295" i="17"/>
  <c r="H295" i="17"/>
  <c r="I295" i="17"/>
  <c r="G295" i="17"/>
  <c r="J297" i="17"/>
  <c r="I296" i="17"/>
  <c r="G296" i="17"/>
  <c r="H296" i="17"/>
  <c r="E296" i="17"/>
  <c r="B298" i="17" l="1"/>
  <c r="A298" i="17"/>
  <c r="C298" i="17"/>
  <c r="L298" i="17"/>
  <c r="L297" i="17"/>
  <c r="C297" i="17"/>
  <c r="A297" i="17"/>
  <c r="B297" i="17"/>
  <c r="D297" i="17" s="1"/>
  <c r="M298" i="17"/>
  <c r="N298" i="17"/>
  <c r="K299" i="17"/>
  <c r="N299" i="17" l="1"/>
  <c r="K300" i="17"/>
  <c r="M299" i="17"/>
  <c r="J300" i="17"/>
  <c r="G298" i="17"/>
  <c r="I298" i="17"/>
  <c r="E298" i="17"/>
  <c r="H298" i="17"/>
  <c r="J299" i="17"/>
  <c r="H297" i="17"/>
  <c r="E297" i="17"/>
  <c r="G297" i="17"/>
  <c r="I297" i="17"/>
  <c r="D298" i="17"/>
  <c r="B300" i="17" l="1"/>
  <c r="D300" i="17" s="1"/>
  <c r="L300" i="17"/>
  <c r="C300" i="17"/>
  <c r="A300" i="17"/>
  <c r="M300" i="17"/>
  <c r="K301" i="17"/>
  <c r="N300" i="17"/>
  <c r="A299" i="17"/>
  <c r="L299" i="17"/>
  <c r="C299" i="17"/>
  <c r="B299" i="17"/>
  <c r="D299" i="17" s="1"/>
  <c r="K302" i="17" l="1"/>
  <c r="N301" i="17"/>
  <c r="J302" i="17"/>
  <c r="M301" i="17"/>
  <c r="E299" i="17"/>
  <c r="H299" i="17"/>
  <c r="I299" i="17"/>
  <c r="G299" i="17"/>
  <c r="J301" i="17"/>
  <c r="I300" i="17"/>
  <c r="G300" i="17"/>
  <c r="H300" i="17"/>
  <c r="E300" i="17"/>
  <c r="B302" i="17" l="1"/>
  <c r="A302" i="17"/>
  <c r="L302" i="17"/>
  <c r="C302" i="17"/>
  <c r="L301" i="17"/>
  <c r="C301" i="17"/>
  <c r="A301" i="17"/>
  <c r="B301" i="17"/>
  <c r="D301" i="17" s="1"/>
  <c r="M302" i="17"/>
  <c r="N302" i="17"/>
  <c r="K303" i="17"/>
  <c r="N303" i="17" l="1"/>
  <c r="K304" i="17"/>
  <c r="M303" i="17"/>
  <c r="J304" i="17"/>
  <c r="G302" i="17"/>
  <c r="I302" i="17"/>
  <c r="E302" i="17"/>
  <c r="H302" i="17"/>
  <c r="J303" i="17"/>
  <c r="H301" i="17"/>
  <c r="E301" i="17"/>
  <c r="G301" i="17"/>
  <c r="I301" i="17"/>
  <c r="D302" i="17"/>
  <c r="B304" i="17" l="1"/>
  <c r="D304" i="17" s="1"/>
  <c r="L304" i="17"/>
  <c r="C304" i="17"/>
  <c r="A304" i="17"/>
  <c r="M304" i="17"/>
  <c r="K305" i="17"/>
  <c r="N304" i="17"/>
  <c r="A303" i="17"/>
  <c r="L303" i="17"/>
  <c r="C303" i="17"/>
  <c r="B303" i="17"/>
  <c r="D303" i="17" s="1"/>
  <c r="K306" i="17" l="1"/>
  <c r="N305" i="17"/>
  <c r="J306" i="17"/>
  <c r="M305" i="17"/>
  <c r="E303" i="17"/>
  <c r="H303" i="17"/>
  <c r="I303" i="17"/>
  <c r="G303" i="17"/>
  <c r="J305" i="17"/>
  <c r="I304" i="17"/>
  <c r="G304" i="17"/>
  <c r="H304" i="17"/>
  <c r="E304" i="17"/>
  <c r="B306" i="17" l="1"/>
  <c r="A306" i="17"/>
  <c r="L306" i="17"/>
  <c r="C306" i="17"/>
  <c r="L305" i="17"/>
  <c r="C305" i="17"/>
  <c r="A305" i="17"/>
  <c r="B305" i="17"/>
  <c r="D305" i="17" s="1"/>
  <c r="M306" i="17"/>
  <c r="N306" i="17"/>
  <c r="K307" i="17"/>
  <c r="N307" i="17" l="1"/>
  <c r="K308" i="17"/>
  <c r="M307" i="17"/>
  <c r="J308" i="17"/>
  <c r="G306" i="17"/>
  <c r="I306" i="17"/>
  <c r="E306" i="17"/>
  <c r="H306" i="17"/>
  <c r="J307" i="17"/>
  <c r="H305" i="17"/>
  <c r="E305" i="17"/>
  <c r="G305" i="17"/>
  <c r="I305" i="17"/>
  <c r="D306" i="17"/>
  <c r="B308" i="17" l="1"/>
  <c r="D308" i="17" s="1"/>
  <c r="L308" i="17"/>
  <c r="C308" i="17"/>
  <c r="A308" i="17"/>
  <c r="M308" i="17"/>
  <c r="K309" i="17"/>
  <c r="N308" i="17"/>
  <c r="A307" i="17"/>
  <c r="L307" i="17"/>
  <c r="C307" i="17"/>
  <c r="B307" i="17"/>
  <c r="D307" i="17" s="1"/>
  <c r="K310" i="17" l="1"/>
  <c r="N309" i="17"/>
  <c r="J310" i="17"/>
  <c r="M309" i="17"/>
  <c r="E307" i="17"/>
  <c r="H307" i="17"/>
  <c r="I307" i="17"/>
  <c r="G307" i="17"/>
  <c r="J309" i="17"/>
  <c r="I308" i="17"/>
  <c r="G308" i="17"/>
  <c r="H308" i="17"/>
  <c r="E308" i="17"/>
  <c r="B310" i="17" l="1"/>
  <c r="A310" i="17"/>
  <c r="L310" i="17"/>
  <c r="C310" i="17"/>
  <c r="L309" i="17"/>
  <c r="C309" i="17"/>
  <c r="A309" i="17"/>
  <c r="B309" i="17"/>
  <c r="D309" i="17" s="1"/>
  <c r="M310" i="17"/>
  <c r="N310" i="17"/>
  <c r="K311" i="17"/>
  <c r="N311" i="17" l="1"/>
  <c r="K312" i="17"/>
  <c r="M311" i="17"/>
  <c r="J312" i="17"/>
  <c r="G310" i="17"/>
  <c r="I310" i="17"/>
  <c r="E310" i="17"/>
  <c r="H310" i="17"/>
  <c r="J311" i="17"/>
  <c r="H309" i="17"/>
  <c r="E309" i="17"/>
  <c r="G309" i="17"/>
  <c r="I309" i="17"/>
  <c r="D310" i="17"/>
  <c r="B312" i="17" l="1"/>
  <c r="D312" i="17" s="1"/>
  <c r="L312" i="17"/>
  <c r="C312" i="17"/>
  <c r="A312" i="17"/>
  <c r="M312" i="17"/>
  <c r="K313" i="17"/>
  <c r="N312" i="17"/>
  <c r="A311" i="17"/>
  <c r="L311" i="17"/>
  <c r="C311" i="17"/>
  <c r="B311" i="17"/>
  <c r="D311" i="17" s="1"/>
  <c r="K314" i="17" l="1"/>
  <c r="N313" i="17"/>
  <c r="J314" i="17"/>
  <c r="M313" i="17"/>
  <c r="E311" i="17"/>
  <c r="H311" i="17"/>
  <c r="I311" i="17"/>
  <c r="G311" i="17"/>
  <c r="J313" i="17"/>
  <c r="I312" i="17"/>
  <c r="G312" i="17"/>
  <c r="H312" i="17"/>
  <c r="E312" i="17"/>
  <c r="B314" i="17" l="1"/>
  <c r="D314" i="17" s="1"/>
  <c r="A314" i="17"/>
  <c r="C314" i="17"/>
  <c r="L314" i="17"/>
  <c r="L313" i="17"/>
  <c r="C313" i="17"/>
  <c r="A313" i="17"/>
  <c r="B313" i="17"/>
  <c r="J315" i="17"/>
  <c r="M314" i="17"/>
  <c r="N314" i="17"/>
  <c r="K315" i="17"/>
  <c r="A315" i="17" l="1"/>
  <c r="L315" i="17"/>
  <c r="C315" i="17"/>
  <c r="B315" i="17"/>
  <c r="D315" i="17" s="1"/>
  <c r="H313" i="17"/>
  <c r="E313" i="17"/>
  <c r="G313" i="17"/>
  <c r="I313" i="17"/>
  <c r="N315" i="17"/>
  <c r="K316" i="17"/>
  <c r="M315" i="17"/>
  <c r="J316" i="17"/>
  <c r="D313" i="17"/>
  <c r="G314" i="17"/>
  <c r="I314" i="17"/>
  <c r="E314" i="17"/>
  <c r="H314" i="17"/>
  <c r="M316" i="17" l="1"/>
  <c r="K317" i="17"/>
  <c r="N316" i="17"/>
  <c r="E315" i="17"/>
  <c r="H315" i="17"/>
  <c r="I315" i="17"/>
  <c r="G315" i="17"/>
  <c r="B316" i="17"/>
  <c r="D316" i="17" s="1"/>
  <c r="L316" i="17"/>
  <c r="C316" i="17"/>
  <c r="A316" i="17"/>
  <c r="K318" i="17" l="1"/>
  <c r="N317" i="17"/>
  <c r="J318" i="17"/>
  <c r="M317" i="17"/>
  <c r="I316" i="17"/>
  <c r="G316" i="17"/>
  <c r="H316" i="17"/>
  <c r="E316" i="17"/>
  <c r="J317" i="17"/>
  <c r="L317" i="17" l="1"/>
  <c r="C317" i="17"/>
  <c r="A317" i="17"/>
  <c r="B317" i="17"/>
  <c r="D317" i="17" s="1"/>
  <c r="B318" i="17"/>
  <c r="D318" i="17" s="1"/>
  <c r="A318" i="17"/>
  <c r="L318" i="17"/>
  <c r="C318" i="17"/>
  <c r="M318" i="17"/>
  <c r="N318" i="17"/>
  <c r="K319" i="17"/>
  <c r="N319" i="17" l="1"/>
  <c r="K320" i="17"/>
  <c r="M319" i="17"/>
  <c r="J320" i="17"/>
  <c r="G318" i="17"/>
  <c r="I318" i="17"/>
  <c r="E318" i="17"/>
  <c r="H318" i="17"/>
  <c r="J319" i="17"/>
  <c r="H317" i="17"/>
  <c r="E317" i="17"/>
  <c r="G317" i="17"/>
  <c r="I317" i="17"/>
  <c r="B320" i="17" l="1"/>
  <c r="D320" i="17" s="1"/>
  <c r="L320" i="17"/>
  <c r="C320" i="17"/>
  <c r="A320" i="17"/>
  <c r="M320" i="17"/>
  <c r="K321" i="17"/>
  <c r="N320" i="17"/>
  <c r="A319" i="17"/>
  <c r="L319" i="17"/>
  <c r="C319" i="17"/>
  <c r="B319" i="17"/>
  <c r="D319" i="17" s="1"/>
  <c r="K322" i="17" l="1"/>
  <c r="N321" i="17"/>
  <c r="J322" i="17"/>
  <c r="M321" i="17"/>
  <c r="E319" i="17"/>
  <c r="H319" i="17"/>
  <c r="I319" i="17"/>
  <c r="G319" i="17"/>
  <c r="J321" i="17"/>
  <c r="I320" i="17"/>
  <c r="G320" i="17"/>
  <c r="H320" i="17"/>
  <c r="E320" i="17"/>
  <c r="B322" i="17" l="1"/>
  <c r="D322" i="17" s="1"/>
  <c r="A322" i="17"/>
  <c r="L322" i="17"/>
  <c r="C322" i="17"/>
  <c r="L321" i="17"/>
  <c r="C321" i="17"/>
  <c r="A321" i="17"/>
  <c r="B321" i="17"/>
  <c r="D321" i="17" s="1"/>
  <c r="J323" i="17"/>
  <c r="M322" i="17"/>
  <c r="N322" i="17"/>
  <c r="K323" i="17"/>
  <c r="A323" i="17" l="1"/>
  <c r="L323" i="17"/>
  <c r="C323" i="17"/>
  <c r="B323" i="17"/>
  <c r="D323" i="17" s="1"/>
  <c r="H321" i="17"/>
  <c r="E321" i="17"/>
  <c r="G321" i="17"/>
  <c r="I321" i="17"/>
  <c r="N323" i="17"/>
  <c r="K324" i="17"/>
  <c r="M323" i="17"/>
  <c r="J324" i="17"/>
  <c r="G322" i="17"/>
  <c r="I322" i="17"/>
  <c r="E322" i="17"/>
  <c r="H322" i="17"/>
  <c r="B324" i="17" l="1"/>
  <c r="D324" i="17" s="1"/>
  <c r="L324" i="17"/>
  <c r="C324" i="17"/>
  <c r="A324" i="17"/>
  <c r="M324" i="17"/>
  <c r="K325" i="17"/>
  <c r="N324" i="17"/>
  <c r="E323" i="17"/>
  <c r="H323" i="17"/>
  <c r="I323" i="17"/>
  <c r="G323" i="17"/>
  <c r="K326" i="17" l="1"/>
  <c r="J326" i="17" s="1"/>
  <c r="N325" i="17"/>
  <c r="M325" i="17"/>
  <c r="J325" i="17"/>
  <c r="I324" i="17"/>
  <c r="G324" i="17"/>
  <c r="H324" i="17"/>
  <c r="E324" i="17"/>
  <c r="B326" i="17" l="1"/>
  <c r="A326" i="17"/>
  <c r="C326" i="17"/>
  <c r="L326" i="17"/>
  <c r="L325" i="17"/>
  <c r="C325" i="17"/>
  <c r="A325" i="17"/>
  <c r="B325" i="17"/>
  <c r="D325" i="17" s="1"/>
  <c r="M326" i="17"/>
  <c r="N326" i="17"/>
  <c r="K327" i="17"/>
  <c r="N327" i="17" l="1"/>
  <c r="K328" i="17"/>
  <c r="M327" i="17"/>
  <c r="J328" i="17"/>
  <c r="G326" i="17"/>
  <c r="I326" i="17"/>
  <c r="E326" i="17"/>
  <c r="H326" i="17"/>
  <c r="J327" i="17"/>
  <c r="H325" i="17"/>
  <c r="E325" i="17"/>
  <c r="G325" i="17"/>
  <c r="I325" i="17"/>
  <c r="D326" i="17"/>
  <c r="B328" i="17" l="1"/>
  <c r="D328" i="17" s="1"/>
  <c r="L328" i="17"/>
  <c r="C328" i="17"/>
  <c r="A328" i="17"/>
  <c r="M328" i="17"/>
  <c r="K329" i="17"/>
  <c r="N328" i="17"/>
  <c r="A327" i="17"/>
  <c r="L327" i="17"/>
  <c r="C327" i="17"/>
  <c r="B327" i="17"/>
  <c r="D327" i="17" s="1"/>
  <c r="K330" i="17" l="1"/>
  <c r="N329" i="17"/>
  <c r="J330" i="17"/>
  <c r="M329" i="17"/>
  <c r="E327" i="17"/>
  <c r="H327" i="17"/>
  <c r="I327" i="17"/>
  <c r="G327" i="17"/>
  <c r="J329" i="17"/>
  <c r="I328" i="17"/>
  <c r="G328" i="17"/>
  <c r="H328" i="17"/>
  <c r="E328" i="17"/>
  <c r="B330" i="17" l="1"/>
  <c r="D330" i="17" s="1"/>
  <c r="A330" i="17"/>
  <c r="C330" i="17"/>
  <c r="L330" i="17"/>
  <c r="L329" i="17"/>
  <c r="C329" i="17"/>
  <c r="A329" i="17"/>
  <c r="B329" i="17"/>
  <c r="J331" i="17"/>
  <c r="M330" i="17"/>
  <c r="N330" i="17"/>
  <c r="K331" i="17"/>
  <c r="A331" i="17" l="1"/>
  <c r="L331" i="17"/>
  <c r="C331" i="17"/>
  <c r="B331" i="17"/>
  <c r="D331" i="17" s="1"/>
  <c r="H329" i="17"/>
  <c r="E329" i="17"/>
  <c r="G329" i="17"/>
  <c r="I329" i="17"/>
  <c r="N331" i="17"/>
  <c r="K332" i="17"/>
  <c r="M331" i="17"/>
  <c r="J332" i="17"/>
  <c r="D329" i="17"/>
  <c r="G330" i="17"/>
  <c r="I330" i="17"/>
  <c r="E330" i="17"/>
  <c r="H330" i="17"/>
  <c r="M332" i="17" l="1"/>
  <c r="J333" i="17"/>
  <c r="K333" i="17"/>
  <c r="N332" i="17"/>
  <c r="E331" i="17"/>
  <c r="H331" i="17"/>
  <c r="I331" i="17"/>
  <c r="G331" i="17"/>
  <c r="B332" i="17"/>
  <c r="D332" i="17" s="1"/>
  <c r="L332" i="17"/>
  <c r="C332" i="17"/>
  <c r="A332" i="17"/>
  <c r="K334" i="17" l="1"/>
  <c r="J334" i="17" s="1"/>
  <c r="N333" i="17"/>
  <c r="M333" i="17"/>
  <c r="I332" i="17"/>
  <c r="G332" i="17"/>
  <c r="H332" i="17"/>
  <c r="E332" i="17"/>
  <c r="L333" i="17"/>
  <c r="C333" i="17"/>
  <c r="A333" i="17"/>
  <c r="B333" i="17"/>
  <c r="D333" i="17" s="1"/>
  <c r="B334" i="17" l="1"/>
  <c r="D334" i="17" s="1"/>
  <c r="A334" i="17"/>
  <c r="L334" i="17"/>
  <c r="C334" i="17"/>
  <c r="H333" i="17"/>
  <c r="E333" i="17"/>
  <c r="G333" i="17"/>
  <c r="I333" i="17"/>
  <c r="J335" i="17"/>
  <c r="M334" i="17"/>
  <c r="N334" i="17"/>
  <c r="K335" i="17"/>
  <c r="G334" i="17" l="1"/>
  <c r="I334" i="17"/>
  <c r="E334" i="17"/>
  <c r="H334" i="17"/>
  <c r="A335" i="17"/>
  <c r="L335" i="17"/>
  <c r="C335" i="17"/>
  <c r="B335" i="17"/>
  <c r="D335" i="17" s="1"/>
  <c r="N335" i="17"/>
  <c r="K336" i="17"/>
  <c r="M335" i="17"/>
  <c r="J336" i="17"/>
  <c r="B336" i="17" l="1"/>
  <c r="D336" i="17" s="1"/>
  <c r="L336" i="17"/>
  <c r="C336" i="17"/>
  <c r="A336" i="17"/>
  <c r="M336" i="17"/>
  <c r="K337" i="17"/>
  <c r="N336" i="17"/>
  <c r="E335" i="17"/>
  <c r="H335" i="17"/>
  <c r="I335" i="17"/>
  <c r="G335" i="17"/>
  <c r="K338" i="17" l="1"/>
  <c r="J338" i="17" s="1"/>
  <c r="N337" i="17"/>
  <c r="M337" i="17"/>
  <c r="J337" i="17"/>
  <c r="I336" i="17"/>
  <c r="G336" i="17"/>
  <c r="H336" i="17"/>
  <c r="E336" i="17"/>
  <c r="B338" i="17" l="1"/>
  <c r="D338" i="17" s="1"/>
  <c r="A338" i="17"/>
  <c r="L338" i="17"/>
  <c r="C338" i="17"/>
  <c r="L337" i="17"/>
  <c r="C337" i="17"/>
  <c r="A337" i="17"/>
  <c r="B337" i="17"/>
  <c r="D337" i="17" s="1"/>
  <c r="M338" i="17"/>
  <c r="N338" i="17"/>
  <c r="K339" i="17"/>
  <c r="G338" i="17" l="1"/>
  <c r="I338" i="17"/>
  <c r="E338" i="17"/>
  <c r="H338" i="17"/>
  <c r="N339" i="17"/>
  <c r="K340" i="17"/>
  <c r="M339" i="17"/>
  <c r="J340" i="17"/>
  <c r="J339" i="17"/>
  <c r="H337" i="17"/>
  <c r="E337" i="17"/>
  <c r="G337" i="17"/>
  <c r="I337" i="17"/>
  <c r="B340" i="17" l="1"/>
  <c r="D340" i="17" s="1"/>
  <c r="L340" i="17"/>
  <c r="C340" i="17"/>
  <c r="A340" i="17"/>
  <c r="M340" i="17"/>
  <c r="K341" i="17"/>
  <c r="N340" i="17"/>
  <c r="A339" i="17"/>
  <c r="L339" i="17"/>
  <c r="C339" i="17"/>
  <c r="B339" i="17"/>
  <c r="D339" i="17" s="1"/>
  <c r="K342" i="17" l="1"/>
  <c r="J342" i="17" s="1"/>
  <c r="N341" i="17"/>
  <c r="M341" i="17"/>
  <c r="E339" i="17"/>
  <c r="H339" i="17"/>
  <c r="I339" i="17"/>
  <c r="G339" i="17"/>
  <c r="J341" i="17"/>
  <c r="I340" i="17"/>
  <c r="G340" i="17"/>
  <c r="H340" i="17"/>
  <c r="E340" i="17"/>
  <c r="B342" i="17" l="1"/>
  <c r="D342" i="17" s="1"/>
  <c r="A342" i="17"/>
  <c r="L342" i="17"/>
  <c r="C342" i="17"/>
  <c r="L341" i="17"/>
  <c r="C341" i="17"/>
  <c r="A341" i="17"/>
  <c r="B341" i="17"/>
  <c r="D341" i="17" s="1"/>
  <c r="J343" i="17"/>
  <c r="M342" i="17"/>
  <c r="N342" i="17"/>
  <c r="K343" i="17"/>
  <c r="G342" i="17" l="1"/>
  <c r="I342" i="17"/>
  <c r="E342" i="17"/>
  <c r="H342" i="17"/>
  <c r="A343" i="17"/>
  <c r="L343" i="17"/>
  <c r="C343" i="17"/>
  <c r="B343" i="17"/>
  <c r="D343" i="17" s="1"/>
  <c r="H341" i="17"/>
  <c r="E341" i="17"/>
  <c r="G341" i="17"/>
  <c r="I341" i="17"/>
  <c r="N343" i="17"/>
  <c r="K344" i="17"/>
  <c r="M343" i="17"/>
  <c r="J344" i="17"/>
  <c r="B344" i="17" l="1"/>
  <c r="D344" i="17" s="1"/>
  <c r="L344" i="17"/>
  <c r="C344" i="17"/>
  <c r="A344" i="17"/>
  <c r="M344" i="17"/>
  <c r="K345" i="17"/>
  <c r="N344" i="17"/>
  <c r="E343" i="17"/>
  <c r="H343" i="17"/>
  <c r="I343" i="17"/>
  <c r="G343" i="17"/>
  <c r="K346" i="17" l="1"/>
  <c r="N345" i="17"/>
  <c r="J346" i="17"/>
  <c r="M345" i="17"/>
  <c r="J345" i="17"/>
  <c r="I344" i="17"/>
  <c r="G344" i="17"/>
  <c r="H344" i="17"/>
  <c r="E344" i="17"/>
  <c r="B346" i="17" l="1"/>
  <c r="D346" i="17" s="1"/>
  <c r="A346" i="17"/>
  <c r="C346" i="17"/>
  <c r="L346" i="17"/>
  <c r="L345" i="17"/>
  <c r="C345" i="17"/>
  <c r="A345" i="17"/>
  <c r="B345" i="17"/>
  <c r="J347" i="17"/>
  <c r="M346" i="17"/>
  <c r="N346" i="17"/>
  <c r="K347" i="17"/>
  <c r="H345" i="17" l="1"/>
  <c r="E345" i="17"/>
  <c r="G345" i="17"/>
  <c r="I345" i="17"/>
  <c r="N347" i="17"/>
  <c r="K348" i="17"/>
  <c r="J348" i="17" s="1"/>
  <c r="M347" i="17"/>
  <c r="D345" i="17"/>
  <c r="G346" i="17"/>
  <c r="I346" i="17"/>
  <c r="E346" i="17"/>
  <c r="H346" i="17"/>
  <c r="A347" i="17"/>
  <c r="L347" i="17"/>
  <c r="C347" i="17"/>
  <c r="B347" i="17"/>
  <c r="D347" i="17" s="1"/>
  <c r="B348" i="17" l="1"/>
  <c r="D348" i="17" s="1"/>
  <c r="L348" i="17"/>
  <c r="C348" i="17"/>
  <c r="A348" i="17"/>
  <c r="E347" i="17"/>
  <c r="H347" i="17"/>
  <c r="I347" i="17"/>
  <c r="G347" i="17"/>
  <c r="M348" i="17"/>
  <c r="K349" i="17"/>
  <c r="J349" i="17" s="1"/>
  <c r="N348" i="17"/>
  <c r="L349" i="17" l="1"/>
  <c r="C349" i="17"/>
  <c r="A349" i="17"/>
  <c r="B349" i="17"/>
  <c r="D349" i="17" s="1"/>
  <c r="I348" i="17"/>
  <c r="G348" i="17"/>
  <c r="H348" i="17"/>
  <c r="E348" i="17"/>
  <c r="K350" i="17"/>
  <c r="J350" i="17" s="1"/>
  <c r="N349" i="17"/>
  <c r="M349" i="17"/>
  <c r="B350" i="17" l="1"/>
  <c r="D350" i="17" s="1"/>
  <c r="A350" i="17"/>
  <c r="L350" i="17"/>
  <c r="C350" i="17"/>
  <c r="J351" i="17"/>
  <c r="M350" i="17"/>
  <c r="N350" i="17"/>
  <c r="K351" i="17"/>
  <c r="H349" i="17"/>
  <c r="E349" i="17"/>
  <c r="G349" i="17"/>
  <c r="I349" i="17"/>
  <c r="G350" i="17" l="1"/>
  <c r="I350" i="17"/>
  <c r="E350" i="17"/>
  <c r="H350" i="17"/>
  <c r="A351" i="17"/>
  <c r="L351" i="17"/>
  <c r="C351" i="17"/>
  <c r="B351" i="17"/>
  <c r="D351" i="17" s="1"/>
  <c r="N351" i="17"/>
  <c r="K352" i="17"/>
  <c r="M351" i="17"/>
  <c r="J352" i="17"/>
  <c r="B352" i="17" l="1"/>
  <c r="D352" i="17" s="1"/>
  <c r="L352" i="17"/>
  <c r="C352" i="17"/>
  <c r="A352" i="17"/>
  <c r="M352" i="17"/>
  <c r="K353" i="17"/>
  <c r="N352" i="17"/>
  <c r="E351" i="17"/>
  <c r="H351" i="17"/>
  <c r="I351" i="17"/>
  <c r="G351" i="17"/>
  <c r="K354" i="17" l="1"/>
  <c r="J354" i="17" s="1"/>
  <c r="N353" i="17"/>
  <c r="M353" i="17"/>
  <c r="J353" i="17"/>
  <c r="I352" i="17"/>
  <c r="G352" i="17"/>
  <c r="H352" i="17"/>
  <c r="E352" i="17"/>
  <c r="B354" i="17" l="1"/>
  <c r="D354" i="17" s="1"/>
  <c r="A354" i="17"/>
  <c r="L354" i="17"/>
  <c r="C354" i="17"/>
  <c r="L353" i="17"/>
  <c r="C353" i="17"/>
  <c r="A353" i="17"/>
  <c r="B353" i="17"/>
  <c r="D353" i="17" s="1"/>
  <c r="J355" i="17"/>
  <c r="M354" i="17"/>
  <c r="N354" i="17"/>
  <c r="K355" i="17"/>
  <c r="G354" i="17" l="1"/>
  <c r="I354" i="17"/>
  <c r="E354" i="17"/>
  <c r="H354" i="17"/>
  <c r="A355" i="17"/>
  <c r="L355" i="17"/>
  <c r="C355" i="17"/>
  <c r="B355" i="17"/>
  <c r="D355" i="17" s="1"/>
  <c r="H353" i="17"/>
  <c r="E353" i="17"/>
  <c r="G353" i="17"/>
  <c r="I353" i="17"/>
  <c r="N355" i="17"/>
  <c r="K356" i="17"/>
  <c r="M355" i="17"/>
  <c r="J356" i="17"/>
  <c r="B356" i="17" l="1"/>
  <c r="D356" i="17" s="1"/>
  <c r="L356" i="17"/>
  <c r="C356" i="17"/>
  <c r="A356" i="17"/>
  <c r="E355" i="17"/>
  <c r="H355" i="17"/>
  <c r="I355" i="17"/>
  <c r="G355" i="17"/>
  <c r="M356" i="17"/>
  <c r="K357" i="17"/>
  <c r="N356" i="17"/>
  <c r="K358" i="17" l="1"/>
  <c r="J358" i="17" s="1"/>
  <c r="N357" i="17"/>
  <c r="M357" i="17"/>
  <c r="J357" i="17"/>
  <c r="I356" i="17"/>
  <c r="G356" i="17"/>
  <c r="H356" i="17"/>
  <c r="E356" i="17"/>
  <c r="B358" i="17" l="1"/>
  <c r="A358" i="17"/>
  <c r="C358" i="17"/>
  <c r="L358" i="17"/>
  <c r="L357" i="17"/>
  <c r="C357" i="17"/>
  <c r="A357" i="17"/>
  <c r="B357" i="17"/>
  <c r="D357" i="17" s="1"/>
  <c r="M358" i="17"/>
  <c r="N358" i="17"/>
  <c r="K359" i="17"/>
  <c r="N359" i="17" l="1"/>
  <c r="K360" i="17"/>
  <c r="M359" i="17"/>
  <c r="G358" i="17"/>
  <c r="I358" i="17"/>
  <c r="E358" i="17"/>
  <c r="H358" i="17"/>
  <c r="J359" i="17"/>
  <c r="J360" i="17" s="1"/>
  <c r="H357" i="17"/>
  <c r="E357" i="17"/>
  <c r="G357" i="17"/>
  <c r="I357" i="17"/>
  <c r="D358" i="17"/>
  <c r="B360" i="17" l="1"/>
  <c r="D360" i="17" s="1"/>
  <c r="L360" i="17"/>
  <c r="C360" i="17"/>
  <c r="A360" i="17"/>
  <c r="M360" i="17"/>
  <c r="K361" i="17"/>
  <c r="J361" i="17" s="1"/>
  <c r="N360" i="17"/>
  <c r="A359" i="17"/>
  <c r="L359" i="17"/>
  <c r="C359" i="17"/>
  <c r="B359" i="17"/>
  <c r="D359" i="17" s="1"/>
  <c r="L361" i="17" l="1"/>
  <c r="C361" i="17"/>
  <c r="A361" i="17"/>
  <c r="B361" i="17"/>
  <c r="D361" i="17" s="1"/>
  <c r="E359" i="17"/>
  <c r="H359" i="17"/>
  <c r="I359" i="17"/>
  <c r="G359" i="17"/>
  <c r="I360" i="17"/>
  <c r="G360" i="17"/>
  <c r="H360" i="17"/>
  <c r="E360" i="17"/>
  <c r="K362" i="17"/>
  <c r="J362" i="17" s="1"/>
  <c r="N361" i="17"/>
  <c r="M361" i="17"/>
  <c r="B362" i="17" l="1"/>
  <c r="D362" i="17" s="1"/>
  <c r="A362" i="17"/>
  <c r="C362" i="17"/>
  <c r="L362" i="17"/>
  <c r="J363" i="17"/>
  <c r="M362" i="17"/>
  <c r="N362" i="17"/>
  <c r="K363" i="17"/>
  <c r="H361" i="17"/>
  <c r="E361" i="17"/>
  <c r="G361" i="17"/>
  <c r="I361" i="17"/>
  <c r="A363" i="17" l="1"/>
  <c r="L363" i="17"/>
  <c r="C363" i="17"/>
  <c r="B363" i="17"/>
  <c r="D363" i="17" s="1"/>
  <c r="N363" i="17"/>
  <c r="K364" i="17"/>
  <c r="M363" i="17"/>
  <c r="J364" i="17"/>
  <c r="G362" i="17"/>
  <c r="I362" i="17"/>
  <c r="E362" i="17"/>
  <c r="H362" i="17"/>
  <c r="B364" i="17" l="1"/>
  <c r="D364" i="17" s="1"/>
  <c r="L364" i="17"/>
  <c r="C364" i="17"/>
  <c r="A364" i="17"/>
  <c r="M364" i="17"/>
  <c r="K365" i="17"/>
  <c r="N364" i="17"/>
  <c r="E363" i="17"/>
  <c r="H363" i="17"/>
  <c r="I363" i="17"/>
  <c r="G363" i="17"/>
  <c r="K366" i="17" l="1"/>
  <c r="N365" i="17"/>
  <c r="J366" i="17"/>
  <c r="M365" i="17"/>
  <c r="J365" i="17"/>
  <c r="I364" i="17"/>
  <c r="G364" i="17"/>
  <c r="H364" i="17"/>
  <c r="E364" i="17"/>
  <c r="B366" i="17" l="1"/>
  <c r="D366" i="17" s="1"/>
  <c r="A366" i="17"/>
  <c r="L366" i="17"/>
  <c r="C366" i="17"/>
  <c r="L365" i="17"/>
  <c r="C365" i="17"/>
  <c r="A365" i="17"/>
  <c r="B365" i="17"/>
  <c r="D365" i="17" s="1"/>
  <c r="M366" i="17"/>
  <c r="N366" i="17"/>
  <c r="K367" i="17"/>
  <c r="G366" i="17" l="1"/>
  <c r="I366" i="17"/>
  <c r="E366" i="17"/>
  <c r="H366" i="17"/>
  <c r="N367" i="17"/>
  <c r="K368" i="17"/>
  <c r="M367" i="17"/>
  <c r="J368" i="17"/>
  <c r="J367" i="17"/>
  <c r="H365" i="17"/>
  <c r="E365" i="17"/>
  <c r="G365" i="17"/>
  <c r="I365" i="17"/>
  <c r="B368" i="17" l="1"/>
  <c r="D368" i="17" s="1"/>
  <c r="L368" i="17"/>
  <c r="C368" i="17"/>
  <c r="A368" i="17"/>
  <c r="M368" i="17"/>
  <c r="K369" i="17"/>
  <c r="N368" i="17"/>
  <c r="A367" i="17"/>
  <c r="L367" i="17"/>
  <c r="C367" i="17"/>
  <c r="B367" i="17"/>
  <c r="D367" i="17" s="1"/>
  <c r="K370" i="17" l="1"/>
  <c r="N369" i="17"/>
  <c r="J370" i="17"/>
  <c r="M369" i="17"/>
  <c r="E367" i="17"/>
  <c r="H367" i="17"/>
  <c r="I367" i="17"/>
  <c r="G367" i="17"/>
  <c r="J369" i="17"/>
  <c r="I368" i="17"/>
  <c r="G368" i="17"/>
  <c r="H368" i="17"/>
  <c r="E368" i="17"/>
  <c r="B370" i="17" l="1"/>
  <c r="D370" i="17" s="1"/>
  <c r="A370" i="17"/>
  <c r="L370" i="17"/>
  <c r="C370" i="17"/>
  <c r="L369" i="17"/>
  <c r="C369" i="17"/>
  <c r="A369" i="17"/>
  <c r="B369" i="17"/>
  <c r="D369" i="17" s="1"/>
  <c r="J371" i="17"/>
  <c r="M370" i="17"/>
  <c r="N370" i="17"/>
  <c r="K371" i="17"/>
  <c r="G370" i="17" l="1"/>
  <c r="I370" i="17"/>
  <c r="E370" i="17"/>
  <c r="H370" i="17"/>
  <c r="A371" i="17"/>
  <c r="L371" i="17"/>
  <c r="C371" i="17"/>
  <c r="B371" i="17"/>
  <c r="D371" i="17" s="1"/>
  <c r="H369" i="17"/>
  <c r="E369" i="17"/>
  <c r="G369" i="17"/>
  <c r="I369" i="17"/>
  <c r="N371" i="17"/>
  <c r="K372" i="17"/>
  <c r="M371" i="17"/>
  <c r="J372" i="17"/>
  <c r="E371" i="17" l="1"/>
  <c r="H371" i="17"/>
  <c r="I371" i="17"/>
  <c r="G371" i="17"/>
  <c r="B372" i="17"/>
  <c r="D372" i="17" s="1"/>
  <c r="L372" i="17"/>
  <c r="C372" i="17"/>
  <c r="A372" i="17"/>
  <c r="M372" i="17"/>
  <c r="K373" i="17"/>
  <c r="N372" i="17"/>
  <c r="K374" i="17" l="1"/>
  <c r="J374" i="17" s="1"/>
  <c r="N373" i="17"/>
  <c r="M373" i="17"/>
  <c r="J373" i="17"/>
  <c r="I372" i="17"/>
  <c r="G372" i="17"/>
  <c r="H372" i="17"/>
  <c r="E372" i="17"/>
  <c r="B374" i="17" l="1"/>
  <c r="D374" i="17" s="1"/>
  <c r="A374" i="17"/>
  <c r="L374" i="17"/>
  <c r="C374" i="17"/>
  <c r="L373" i="17"/>
  <c r="C373" i="17"/>
  <c r="A373" i="17"/>
  <c r="B373" i="17"/>
  <c r="D373" i="17" s="1"/>
  <c r="J375" i="17"/>
  <c r="M374" i="17"/>
  <c r="N374" i="17"/>
  <c r="K375" i="17"/>
  <c r="A375" i="17" l="1"/>
  <c r="L375" i="17"/>
  <c r="C375" i="17"/>
  <c r="B375" i="17"/>
  <c r="D375" i="17" s="1"/>
  <c r="H373" i="17"/>
  <c r="E373" i="17"/>
  <c r="G373" i="17"/>
  <c r="I373" i="17"/>
  <c r="N375" i="17"/>
  <c r="K376" i="17"/>
  <c r="M375" i="17"/>
  <c r="J376" i="17"/>
  <c r="G374" i="17"/>
  <c r="I374" i="17"/>
  <c r="E374" i="17"/>
  <c r="H374" i="17"/>
  <c r="M376" i="17" l="1"/>
  <c r="J377" i="17"/>
  <c r="K377" i="17"/>
  <c r="N376" i="17"/>
  <c r="E375" i="17"/>
  <c r="H375" i="17"/>
  <c r="I375" i="17"/>
  <c r="G375" i="17"/>
  <c r="B376" i="17"/>
  <c r="D376" i="17" s="1"/>
  <c r="L376" i="17"/>
  <c r="C376" i="17"/>
  <c r="A376" i="17"/>
  <c r="K378" i="17" l="1"/>
  <c r="N377" i="17"/>
  <c r="J378" i="17"/>
  <c r="M377" i="17"/>
  <c r="I376" i="17"/>
  <c r="G376" i="17"/>
  <c r="H376" i="17"/>
  <c r="E376" i="17"/>
  <c r="L377" i="17"/>
  <c r="C377" i="17"/>
  <c r="A377" i="17"/>
  <c r="B377" i="17"/>
  <c r="D377" i="17" s="1"/>
  <c r="B378" i="17" l="1"/>
  <c r="A378" i="17"/>
  <c r="C378" i="17"/>
  <c r="L378" i="17"/>
  <c r="H377" i="17"/>
  <c r="E377" i="17"/>
  <c r="G377" i="17"/>
  <c r="I377" i="17"/>
  <c r="M378" i="17"/>
  <c r="N378" i="17"/>
  <c r="K379" i="17"/>
  <c r="G378" i="17" l="1"/>
  <c r="I378" i="17"/>
  <c r="E378" i="17"/>
  <c r="H378" i="17"/>
  <c r="N379" i="17"/>
  <c r="K380" i="17"/>
  <c r="M379" i="17"/>
  <c r="J380" i="17"/>
  <c r="J379" i="17"/>
  <c r="D378" i="17"/>
  <c r="M380" i="17" l="1"/>
  <c r="J381" i="17"/>
  <c r="K381" i="17"/>
  <c r="N380" i="17"/>
  <c r="B380" i="17"/>
  <c r="D380" i="17" s="1"/>
  <c r="L380" i="17"/>
  <c r="C380" i="17"/>
  <c r="A380" i="17"/>
  <c r="A379" i="17"/>
  <c r="L379" i="17"/>
  <c r="C379" i="17"/>
  <c r="B379" i="17"/>
  <c r="D379" i="17" s="1"/>
  <c r="K382" i="17" l="1"/>
  <c r="N381" i="17"/>
  <c r="J382" i="17"/>
  <c r="M381" i="17"/>
  <c r="E379" i="17"/>
  <c r="H379" i="17"/>
  <c r="I379" i="17"/>
  <c r="G379" i="17"/>
  <c r="I380" i="17"/>
  <c r="G380" i="17"/>
  <c r="H380" i="17"/>
  <c r="E380" i="17"/>
  <c r="L381" i="17"/>
  <c r="C381" i="17"/>
  <c r="A381" i="17"/>
  <c r="B381" i="17"/>
  <c r="D381" i="17" s="1"/>
  <c r="B382" i="17" l="1"/>
  <c r="A382" i="17"/>
  <c r="L382" i="17"/>
  <c r="C382" i="17"/>
  <c r="H381" i="17"/>
  <c r="E381" i="17"/>
  <c r="G381" i="17"/>
  <c r="I381" i="17"/>
  <c r="M382" i="17"/>
  <c r="N382" i="17"/>
  <c r="K383" i="17"/>
  <c r="G382" i="17" l="1"/>
  <c r="I382" i="17"/>
  <c r="E382" i="17"/>
  <c r="H382" i="17"/>
  <c r="N383" i="17"/>
  <c r="K384" i="17"/>
  <c r="M383" i="17"/>
  <c r="J384" i="17"/>
  <c r="J383" i="17"/>
  <c r="D382" i="17"/>
  <c r="B384" i="17" l="1"/>
  <c r="D384" i="17" s="1"/>
  <c r="L384" i="17"/>
  <c r="C384" i="17"/>
  <c r="A384" i="17"/>
  <c r="M384" i="17"/>
  <c r="K385" i="17"/>
  <c r="N384" i="17"/>
  <c r="A383" i="17"/>
  <c r="L383" i="17"/>
  <c r="C383" i="17"/>
  <c r="B383" i="17"/>
  <c r="D383" i="17" s="1"/>
  <c r="K386" i="17" l="1"/>
  <c r="N385" i="17"/>
  <c r="J386" i="17"/>
  <c r="M385" i="17"/>
  <c r="E383" i="17"/>
  <c r="H383" i="17"/>
  <c r="I383" i="17"/>
  <c r="G383" i="17"/>
  <c r="J385" i="17"/>
  <c r="I384" i="17"/>
  <c r="G384" i="17"/>
  <c r="H384" i="17"/>
  <c r="E384" i="17"/>
  <c r="B386" i="17" l="1"/>
  <c r="A386" i="17"/>
  <c r="L386" i="17"/>
  <c r="C386" i="17"/>
  <c r="L385" i="17"/>
  <c r="C385" i="17"/>
  <c r="A385" i="17"/>
  <c r="B385" i="17"/>
  <c r="D385" i="17" s="1"/>
  <c r="M386" i="17"/>
  <c r="N386" i="17"/>
  <c r="K387" i="17"/>
  <c r="N387" i="17" l="1"/>
  <c r="K388" i="17"/>
  <c r="M387" i="17"/>
  <c r="J388" i="17"/>
  <c r="G386" i="17"/>
  <c r="I386" i="17"/>
  <c r="E386" i="17"/>
  <c r="H386" i="17"/>
  <c r="J387" i="17"/>
  <c r="H385" i="17"/>
  <c r="E385" i="17"/>
  <c r="G385" i="17"/>
  <c r="I385" i="17"/>
  <c r="D386" i="17"/>
  <c r="B388" i="17" l="1"/>
  <c r="D388" i="17" s="1"/>
  <c r="L388" i="17"/>
  <c r="C388" i="17"/>
  <c r="A388" i="17"/>
  <c r="M388" i="17"/>
  <c r="K389" i="17"/>
  <c r="N388" i="17"/>
  <c r="A387" i="17"/>
  <c r="L387" i="17"/>
  <c r="C387" i="17"/>
  <c r="B387" i="17"/>
  <c r="D387" i="17" s="1"/>
  <c r="E387" i="17" l="1"/>
  <c r="H387" i="17"/>
  <c r="I387" i="17"/>
  <c r="G387" i="17"/>
  <c r="M389" i="17"/>
  <c r="A389" i="17"/>
  <c r="L389" i="17"/>
  <c r="B389" i="17"/>
  <c r="D389" i="17" s="1"/>
  <c r="K390" i="17"/>
  <c r="N389" i="17"/>
  <c r="I388" i="17"/>
  <c r="G388" i="17"/>
  <c r="H388" i="17"/>
  <c r="E388" i="17"/>
  <c r="H389" i="17" l="1"/>
  <c r="E389" i="17"/>
  <c r="G389" i="17"/>
  <c r="I389" i="17"/>
  <c r="K391" i="17"/>
  <c r="J391" i="17" s="1"/>
  <c r="N390" i="17"/>
  <c r="M390" i="17"/>
  <c r="J390" i="17"/>
  <c r="B391" i="17" l="1"/>
  <c r="D391" i="17" s="1"/>
  <c r="A391" i="17"/>
  <c r="L391" i="17"/>
  <c r="C391" i="17"/>
  <c r="L390" i="17"/>
  <c r="C390" i="17"/>
  <c r="A390" i="17"/>
  <c r="B390" i="17"/>
  <c r="D390" i="17" s="1"/>
  <c r="J392" i="17"/>
  <c r="M391" i="17"/>
  <c r="N391" i="17"/>
  <c r="K392" i="17"/>
  <c r="G391" i="17" l="1"/>
  <c r="I391" i="17"/>
  <c r="E391" i="17"/>
  <c r="H391" i="17"/>
  <c r="A392" i="17"/>
  <c r="L392" i="17"/>
  <c r="C392" i="17"/>
  <c r="B392" i="17"/>
  <c r="D392" i="17" s="1"/>
  <c r="H390" i="17"/>
  <c r="E390" i="17"/>
  <c r="G390" i="17"/>
  <c r="I390" i="17"/>
  <c r="N392" i="17"/>
  <c r="K393" i="17"/>
  <c r="M392" i="17"/>
  <c r="J393" i="17"/>
  <c r="B393" i="17" l="1"/>
  <c r="D393" i="17" s="1"/>
  <c r="L393" i="17"/>
  <c r="C393" i="17"/>
  <c r="A393" i="17"/>
  <c r="M393" i="17"/>
  <c r="K394" i="17"/>
  <c r="N393" i="17"/>
  <c r="E392" i="17"/>
  <c r="H392" i="17"/>
  <c r="I392" i="17"/>
  <c r="G392" i="17"/>
  <c r="K395" i="17" l="1"/>
  <c r="J395" i="17" s="1"/>
  <c r="N394" i="17"/>
  <c r="M394" i="17"/>
  <c r="J394" i="17"/>
  <c r="I393" i="17"/>
  <c r="G393" i="17"/>
  <c r="H393" i="17"/>
  <c r="E393" i="17"/>
  <c r="B395" i="17" l="1"/>
  <c r="D395" i="17" s="1"/>
  <c r="A395" i="17"/>
  <c r="C395" i="17"/>
  <c r="L395" i="17"/>
  <c r="L394" i="17"/>
  <c r="C394" i="17"/>
  <c r="A394" i="17"/>
  <c r="B394" i="17"/>
  <c r="J396" i="17"/>
  <c r="M395" i="17"/>
  <c r="N395" i="17"/>
  <c r="K396" i="17"/>
  <c r="A396" i="17" l="1"/>
  <c r="L396" i="17"/>
  <c r="C396" i="17"/>
  <c r="B396" i="17"/>
  <c r="D396" i="17" s="1"/>
  <c r="H394" i="17"/>
  <c r="E394" i="17"/>
  <c r="G394" i="17"/>
  <c r="I394" i="17"/>
  <c r="N396" i="17"/>
  <c r="K397" i="17"/>
  <c r="M396" i="17"/>
  <c r="J397" i="17"/>
  <c r="D394" i="17"/>
  <c r="G395" i="17"/>
  <c r="I395" i="17"/>
  <c r="E395" i="17"/>
  <c r="H395" i="17"/>
  <c r="B397" i="17" l="1"/>
  <c r="D397" i="17" s="1"/>
  <c r="L397" i="17"/>
  <c r="C397" i="17"/>
  <c r="A397" i="17"/>
  <c r="M397" i="17"/>
  <c r="K398" i="17"/>
  <c r="N397" i="17"/>
  <c r="E396" i="17"/>
  <c r="H396" i="17"/>
  <c r="I396" i="17"/>
  <c r="G396" i="17"/>
  <c r="K399" i="17" l="1"/>
  <c r="N398" i="17"/>
  <c r="J399" i="17"/>
  <c r="M398" i="17"/>
  <c r="J398" i="17"/>
  <c r="I397" i="17"/>
  <c r="G397" i="17"/>
  <c r="H397" i="17"/>
  <c r="E397" i="17"/>
  <c r="B399" i="17" l="1"/>
  <c r="A399" i="17"/>
  <c r="C399" i="17"/>
  <c r="L399" i="17"/>
  <c r="L398" i="17"/>
  <c r="C398" i="17"/>
  <c r="A398" i="17"/>
  <c r="B398" i="17"/>
  <c r="D398" i="17" s="1"/>
  <c r="M399" i="17"/>
  <c r="N399" i="17"/>
  <c r="K400" i="17"/>
  <c r="N400" i="17" l="1"/>
  <c r="K401" i="17"/>
  <c r="K407" i="17"/>
  <c r="M400" i="17"/>
  <c r="G399" i="17"/>
  <c r="I399" i="17"/>
  <c r="E399" i="17"/>
  <c r="H399" i="17"/>
  <c r="J400" i="17"/>
  <c r="H398" i="17"/>
  <c r="E398" i="17"/>
  <c r="G398" i="17"/>
  <c r="I398" i="17"/>
  <c r="D399" i="17"/>
  <c r="K408" i="17" l="1"/>
  <c r="J408" i="17" s="1"/>
  <c r="L407" i="17"/>
  <c r="B407" i="17"/>
  <c r="D407" i="17" s="1"/>
  <c r="N407" i="17"/>
  <c r="A407" i="17"/>
  <c r="M407" i="17"/>
  <c r="A400" i="17"/>
  <c r="L400" i="17"/>
  <c r="C400" i="17"/>
  <c r="B400" i="17"/>
  <c r="D400" i="17" s="1"/>
  <c r="M401" i="17"/>
  <c r="K402" i="17"/>
  <c r="N401" i="17"/>
  <c r="J401" i="17"/>
  <c r="B408" i="17" l="1"/>
  <c r="D408" i="17" s="1"/>
  <c r="A408" i="17"/>
  <c r="L408" i="17"/>
  <c r="C408" i="17"/>
  <c r="G407" i="17"/>
  <c r="I407" i="17"/>
  <c r="E407" i="17"/>
  <c r="H407" i="17"/>
  <c r="B401" i="17"/>
  <c r="L401" i="17"/>
  <c r="C401" i="17"/>
  <c r="A401" i="17"/>
  <c r="K403" i="17"/>
  <c r="J403" i="17" s="1"/>
  <c r="N402" i="17"/>
  <c r="M402" i="17"/>
  <c r="J402" i="17"/>
  <c r="E400" i="17"/>
  <c r="H400" i="17"/>
  <c r="I400" i="17"/>
  <c r="G400" i="17"/>
  <c r="J409" i="17"/>
  <c r="M408" i="17"/>
  <c r="N408" i="17"/>
  <c r="K409" i="17"/>
  <c r="B403" i="17" l="1"/>
  <c r="A403" i="17"/>
  <c r="L403" i="17"/>
  <c r="C403" i="17"/>
  <c r="A409" i="17"/>
  <c r="L409" i="17"/>
  <c r="C409" i="17"/>
  <c r="B409" i="17"/>
  <c r="D409" i="17" s="1"/>
  <c r="G408" i="17"/>
  <c r="I408" i="17"/>
  <c r="E408" i="17"/>
  <c r="H408" i="17"/>
  <c r="I401" i="17"/>
  <c r="G401" i="17"/>
  <c r="H401" i="17"/>
  <c r="E401" i="17"/>
  <c r="N409" i="17"/>
  <c r="K410" i="17"/>
  <c r="M409" i="17"/>
  <c r="J410" i="17"/>
  <c r="L402" i="17"/>
  <c r="C402" i="17"/>
  <c r="A402" i="17"/>
  <c r="B402" i="17"/>
  <c r="D402" i="17" s="1"/>
  <c r="M403" i="17"/>
  <c r="N403" i="17"/>
  <c r="K404" i="17"/>
  <c r="D401" i="17"/>
  <c r="B410" i="17" l="1"/>
  <c r="L410" i="17"/>
  <c r="C410" i="17"/>
  <c r="A410" i="17"/>
  <c r="G403" i="17"/>
  <c r="I403" i="17"/>
  <c r="E403" i="17"/>
  <c r="H403" i="17"/>
  <c r="M410" i="17"/>
  <c r="K411" i="17"/>
  <c r="N410" i="17"/>
  <c r="E409" i="17"/>
  <c r="H409" i="17"/>
  <c r="I409" i="17"/>
  <c r="G409" i="17"/>
  <c r="N404" i="17"/>
  <c r="K405" i="17"/>
  <c r="M404" i="17"/>
  <c r="J404" i="17"/>
  <c r="H402" i="17"/>
  <c r="E402" i="17"/>
  <c r="G402" i="17"/>
  <c r="I402" i="17"/>
  <c r="D403" i="17"/>
  <c r="M405" i="17" l="1"/>
  <c r="K406" i="17"/>
  <c r="N405" i="17"/>
  <c r="I410" i="17"/>
  <c r="G410" i="17"/>
  <c r="H410" i="17"/>
  <c r="E410" i="17"/>
  <c r="J405" i="17"/>
  <c r="K412" i="17"/>
  <c r="N411" i="17"/>
  <c r="J412" i="17"/>
  <c r="M411" i="17"/>
  <c r="J411" i="17"/>
  <c r="A404" i="17"/>
  <c r="L404" i="17"/>
  <c r="C404" i="17"/>
  <c r="B404" i="17"/>
  <c r="D410" i="17"/>
  <c r="N406" i="17" l="1"/>
  <c r="M406" i="17"/>
  <c r="D404" i="17"/>
  <c r="L411" i="17"/>
  <c r="C411" i="17"/>
  <c r="A411" i="17"/>
  <c r="B411" i="17"/>
  <c r="D411" i="17" s="1"/>
  <c r="M412" i="17"/>
  <c r="N412" i="17"/>
  <c r="K413" i="17"/>
  <c r="J413" i="17" s="1"/>
  <c r="J406" i="17"/>
  <c r="E404" i="17"/>
  <c r="H404" i="17"/>
  <c r="I404" i="17"/>
  <c r="G404" i="17"/>
  <c r="B412" i="17"/>
  <c r="A412" i="17"/>
  <c r="L412" i="17"/>
  <c r="C412" i="17"/>
  <c r="B405" i="17"/>
  <c r="L405" i="17"/>
  <c r="C405" i="17"/>
  <c r="A405" i="17"/>
  <c r="A413" i="17" l="1"/>
  <c r="L413" i="17"/>
  <c r="C413" i="17"/>
  <c r="B413" i="17"/>
  <c r="D413" i="17" s="1"/>
  <c r="G412" i="17"/>
  <c r="I412" i="17"/>
  <c r="E412" i="17"/>
  <c r="H412" i="17"/>
  <c r="L406" i="17"/>
  <c r="C406" i="17"/>
  <c r="A406" i="17"/>
  <c r="B406" i="17"/>
  <c r="D406" i="17" s="1"/>
  <c r="H411" i="17"/>
  <c r="E411" i="17"/>
  <c r="G411" i="17"/>
  <c r="I411" i="17"/>
  <c r="N413" i="17"/>
  <c r="K414" i="17"/>
  <c r="M413" i="17"/>
  <c r="J414" i="17"/>
  <c r="I405" i="17"/>
  <c r="G405" i="17"/>
  <c r="H405" i="17"/>
  <c r="E405" i="17"/>
  <c r="D405" i="17"/>
  <c r="D412" i="17"/>
  <c r="B414" i="17" l="1"/>
  <c r="L414" i="17"/>
  <c r="C414" i="17"/>
  <c r="A414" i="17"/>
  <c r="M414" i="17"/>
  <c r="J415" i="17"/>
  <c r="K415" i="17"/>
  <c r="N414" i="17"/>
  <c r="E413" i="17"/>
  <c r="H413" i="17"/>
  <c r="I413" i="17"/>
  <c r="G413" i="17"/>
  <c r="H406" i="17"/>
  <c r="E406" i="17"/>
  <c r="G406" i="17"/>
  <c r="I406" i="17"/>
  <c r="K416" i="17" l="1"/>
  <c r="J416" i="17" s="1"/>
  <c r="N415" i="17"/>
  <c r="M415" i="17"/>
  <c r="L415" i="17"/>
  <c r="C415" i="17"/>
  <c r="A415" i="17"/>
  <c r="B415" i="17"/>
  <c r="I414" i="17"/>
  <c r="G414" i="17"/>
  <c r="H414" i="17"/>
  <c r="E414" i="17"/>
  <c r="D414" i="17"/>
  <c r="B416" i="17" l="1"/>
  <c r="A416" i="17"/>
  <c r="L416" i="17"/>
  <c r="C416" i="17"/>
  <c r="D415" i="17"/>
  <c r="H415" i="17"/>
  <c r="E415" i="17"/>
  <c r="G415" i="17"/>
  <c r="I415" i="17"/>
  <c r="J417" i="17"/>
  <c r="M416" i="17"/>
  <c r="N416" i="17"/>
  <c r="K417" i="17"/>
  <c r="G416" i="17" l="1"/>
  <c r="I416" i="17"/>
  <c r="E416" i="17"/>
  <c r="H416" i="17"/>
  <c r="A417" i="17"/>
  <c r="L417" i="17"/>
  <c r="C417" i="17"/>
  <c r="B417" i="17"/>
  <c r="D417" i="17" s="1"/>
  <c r="N417" i="17"/>
  <c r="K418" i="17"/>
  <c r="M417" i="17"/>
  <c r="J418" i="17"/>
  <c r="D416" i="17"/>
  <c r="B418" i="17" l="1"/>
  <c r="D418" i="17" s="1"/>
  <c r="L418" i="17"/>
  <c r="C418" i="17"/>
  <c r="A418" i="17"/>
  <c r="M418" i="17"/>
  <c r="K419" i="17"/>
  <c r="N418" i="17"/>
  <c r="E417" i="17"/>
  <c r="H417" i="17"/>
  <c r="I417" i="17"/>
  <c r="G417" i="17"/>
  <c r="K420" i="17" l="1"/>
  <c r="N419" i="17"/>
  <c r="M419" i="17"/>
  <c r="J419" i="17"/>
  <c r="I418" i="17"/>
  <c r="G418" i="17"/>
  <c r="H418" i="17"/>
  <c r="E418" i="17"/>
  <c r="L419" i="17" l="1"/>
  <c r="C419" i="17"/>
  <c r="A419" i="17"/>
  <c r="B419" i="17"/>
  <c r="M420" i="17"/>
  <c r="N420" i="17"/>
  <c r="K421" i="17"/>
  <c r="J420" i="17"/>
  <c r="B420" i="17" l="1"/>
  <c r="D420" i="17" s="1"/>
  <c r="A420" i="17"/>
  <c r="C420" i="17"/>
  <c r="L420" i="17"/>
  <c r="J421" i="17"/>
  <c r="H419" i="17"/>
  <c r="E419" i="17"/>
  <c r="G419" i="17"/>
  <c r="I419" i="17"/>
  <c r="N421" i="17"/>
  <c r="K422" i="17"/>
  <c r="M421" i="17"/>
  <c r="J422" i="17"/>
  <c r="D419" i="17"/>
  <c r="G420" i="17" l="1"/>
  <c r="I420" i="17"/>
  <c r="E420" i="17"/>
  <c r="H420" i="17"/>
  <c r="M422" i="17"/>
  <c r="J423" i="17"/>
  <c r="K423" i="17"/>
  <c r="N422" i="17"/>
  <c r="B422" i="17"/>
  <c r="D422" i="17" s="1"/>
  <c r="L422" i="17"/>
  <c r="C422" i="17"/>
  <c r="A422" i="17"/>
  <c r="A421" i="17"/>
  <c r="L421" i="17"/>
  <c r="C421" i="17"/>
  <c r="B421" i="17"/>
  <c r="D421" i="17" s="1"/>
  <c r="K424" i="17" l="1"/>
  <c r="N423" i="17"/>
  <c r="M423" i="17"/>
  <c r="E421" i="17"/>
  <c r="H421" i="17"/>
  <c r="I421" i="17"/>
  <c r="G421" i="17"/>
  <c r="I422" i="17"/>
  <c r="G422" i="17"/>
  <c r="H422" i="17"/>
  <c r="E422" i="17"/>
  <c r="L423" i="17"/>
  <c r="C423" i="17"/>
  <c r="A423" i="17"/>
  <c r="B423" i="17"/>
  <c r="H423" i="17" l="1"/>
  <c r="E423" i="17"/>
  <c r="G423" i="17"/>
  <c r="I423" i="17"/>
  <c r="J425" i="17"/>
  <c r="M424" i="17"/>
  <c r="N424" i="17"/>
  <c r="K425" i="17"/>
  <c r="D423" i="17"/>
  <c r="J424" i="17"/>
  <c r="A425" i="17" l="1"/>
  <c r="L425" i="17"/>
  <c r="C425" i="17"/>
  <c r="B425" i="17"/>
  <c r="D425" i="17" s="1"/>
  <c r="N425" i="17"/>
  <c r="K426" i="17"/>
  <c r="M425" i="17"/>
  <c r="J426" i="17"/>
  <c r="B424" i="17"/>
  <c r="D424" i="17" s="1"/>
  <c r="A424" i="17"/>
  <c r="L424" i="17"/>
  <c r="C424" i="17"/>
  <c r="B426" i="17" l="1"/>
  <c r="D426" i="17" s="1"/>
  <c r="L426" i="17"/>
  <c r="C426" i="17"/>
  <c r="A426" i="17"/>
  <c r="G424" i="17"/>
  <c r="I424" i="17"/>
  <c r="E424" i="17"/>
  <c r="H424" i="17"/>
  <c r="M426" i="17"/>
  <c r="K427" i="17"/>
  <c r="N426" i="17"/>
  <c r="E425" i="17"/>
  <c r="H425" i="17"/>
  <c r="I425" i="17"/>
  <c r="G425" i="17"/>
  <c r="K428" i="17" l="1"/>
  <c r="J428" i="17" s="1"/>
  <c r="N427" i="17"/>
  <c r="M427" i="17"/>
  <c r="J427" i="17"/>
  <c r="I426" i="17"/>
  <c r="G426" i="17"/>
  <c r="H426" i="17"/>
  <c r="E426" i="17"/>
  <c r="B428" i="17" l="1"/>
  <c r="D428" i="17" s="1"/>
  <c r="A428" i="17"/>
  <c r="L428" i="17"/>
  <c r="C428" i="17"/>
  <c r="L427" i="17"/>
  <c r="C427" i="17"/>
  <c r="A427" i="17"/>
  <c r="B427" i="17"/>
  <c r="J429" i="17"/>
  <c r="M428" i="17"/>
  <c r="N428" i="17"/>
  <c r="K429" i="17"/>
  <c r="A429" i="17" l="1"/>
  <c r="L429" i="17"/>
  <c r="C429" i="17"/>
  <c r="B429" i="17"/>
  <c r="D429" i="17" s="1"/>
  <c r="H427" i="17"/>
  <c r="E427" i="17"/>
  <c r="G427" i="17"/>
  <c r="I427" i="17"/>
  <c r="D427" i="17"/>
  <c r="G428" i="17"/>
  <c r="I428" i="17"/>
  <c r="E428" i="17"/>
  <c r="H428" i="17"/>
  <c r="N429" i="17"/>
  <c r="K430" i="17"/>
  <c r="M429" i="17"/>
  <c r="J430" i="17"/>
  <c r="B430" i="17" l="1"/>
  <c r="D430" i="17" s="1"/>
  <c r="L430" i="17"/>
  <c r="C430" i="17"/>
  <c r="A430" i="17"/>
  <c r="M430" i="17"/>
  <c r="K431" i="17"/>
  <c r="N430" i="17"/>
  <c r="E429" i="17"/>
  <c r="H429" i="17"/>
  <c r="I429" i="17"/>
  <c r="G429" i="17"/>
  <c r="K432" i="17" l="1"/>
  <c r="J432" i="17" s="1"/>
  <c r="N431" i="17"/>
  <c r="M431" i="17"/>
  <c r="J431" i="17"/>
  <c r="I430" i="17"/>
  <c r="G430" i="17"/>
  <c r="H430" i="17"/>
  <c r="E430" i="17"/>
  <c r="B432" i="17" l="1"/>
  <c r="D432" i="17" s="1"/>
  <c r="A432" i="17"/>
  <c r="C432" i="17"/>
  <c r="L432" i="17"/>
  <c r="L431" i="17"/>
  <c r="C431" i="17"/>
  <c r="A431" i="17"/>
  <c r="B431" i="17"/>
  <c r="J433" i="17"/>
  <c r="M432" i="17"/>
  <c r="N432" i="17"/>
  <c r="K433" i="17"/>
  <c r="A433" i="17" l="1"/>
  <c r="L433" i="17"/>
  <c r="C433" i="17"/>
  <c r="B433" i="17"/>
  <c r="D433" i="17" s="1"/>
  <c r="H431" i="17"/>
  <c r="E431" i="17"/>
  <c r="G431" i="17"/>
  <c r="I431" i="17"/>
  <c r="D431" i="17"/>
  <c r="G432" i="17"/>
  <c r="I432" i="17"/>
  <c r="E432" i="17"/>
  <c r="H432" i="17"/>
  <c r="N433" i="17"/>
  <c r="K434" i="17"/>
  <c r="M433" i="17"/>
  <c r="J434" i="17"/>
  <c r="M434" i="17" l="1"/>
  <c r="J435" i="17"/>
  <c r="K435" i="17"/>
  <c r="N434" i="17"/>
  <c r="B434" i="17"/>
  <c r="D434" i="17" s="1"/>
  <c r="L434" i="17"/>
  <c r="C434" i="17"/>
  <c r="A434" i="17"/>
  <c r="E433" i="17"/>
  <c r="H433" i="17"/>
  <c r="I433" i="17"/>
  <c r="G433" i="17"/>
  <c r="K436" i="17" l="1"/>
  <c r="J436" i="17" s="1"/>
  <c r="N435" i="17"/>
  <c r="M435" i="17"/>
  <c r="I434" i="17"/>
  <c r="G434" i="17"/>
  <c r="H434" i="17"/>
  <c r="E434" i="17"/>
  <c r="L435" i="17"/>
  <c r="C435" i="17"/>
  <c r="A435" i="17"/>
  <c r="B435" i="17"/>
  <c r="B436" i="17" l="1"/>
  <c r="D436" i="17" s="1"/>
  <c r="A436" i="17"/>
  <c r="C436" i="17"/>
  <c r="L436" i="17"/>
  <c r="H435" i="17"/>
  <c r="E435" i="17"/>
  <c r="G435" i="17"/>
  <c r="I435" i="17"/>
  <c r="D435" i="17"/>
  <c r="M436" i="17"/>
  <c r="N436" i="17"/>
  <c r="K437" i="17"/>
  <c r="N437" i="17" l="1"/>
  <c r="K438" i="17"/>
  <c r="M437" i="17"/>
  <c r="J438" i="17"/>
  <c r="G436" i="17"/>
  <c r="I436" i="17"/>
  <c r="E436" i="17"/>
  <c r="H436" i="17"/>
  <c r="J437" i="17"/>
  <c r="B438" i="17" l="1"/>
  <c r="D438" i="17" s="1"/>
  <c r="L438" i="17"/>
  <c r="C438" i="17"/>
  <c r="A438" i="17"/>
  <c r="M438" i="17"/>
  <c r="K439" i="17"/>
  <c r="N438" i="17"/>
  <c r="A437" i="17"/>
  <c r="L437" i="17"/>
  <c r="C437" i="17"/>
  <c r="B437" i="17"/>
  <c r="D437" i="17" s="1"/>
  <c r="K440" i="17" l="1"/>
  <c r="N439" i="17"/>
  <c r="M439" i="17"/>
  <c r="E437" i="17"/>
  <c r="H437" i="17"/>
  <c r="I437" i="17"/>
  <c r="G437" i="17"/>
  <c r="J439" i="17"/>
  <c r="I438" i="17"/>
  <c r="G438" i="17"/>
  <c r="H438" i="17"/>
  <c r="E438" i="17"/>
  <c r="M440" i="17" l="1"/>
  <c r="N440" i="17"/>
  <c r="K441" i="17"/>
  <c r="J440" i="17"/>
  <c r="L439" i="17"/>
  <c r="C439" i="17"/>
  <c r="A439" i="17"/>
  <c r="B439" i="17"/>
  <c r="N441" i="17" l="1"/>
  <c r="K442" i="17"/>
  <c r="M441" i="17"/>
  <c r="H439" i="17"/>
  <c r="E439" i="17"/>
  <c r="G439" i="17"/>
  <c r="I439" i="17"/>
  <c r="D439" i="17"/>
  <c r="B440" i="17"/>
  <c r="D440" i="17" s="1"/>
  <c r="A440" i="17"/>
  <c r="L440" i="17"/>
  <c r="C440" i="17"/>
  <c r="J441" i="17"/>
  <c r="J442" i="17" s="1"/>
  <c r="B442" i="17" l="1"/>
  <c r="D442" i="17" s="1"/>
  <c r="L442" i="17"/>
  <c r="C442" i="17"/>
  <c r="A442" i="17"/>
  <c r="G440" i="17"/>
  <c r="I440" i="17"/>
  <c r="E440" i="17"/>
  <c r="H440" i="17"/>
  <c r="A441" i="17"/>
  <c r="L441" i="17"/>
  <c r="C441" i="17"/>
  <c r="B441" i="17"/>
  <c r="D441" i="17" s="1"/>
  <c r="M442" i="17"/>
  <c r="K443" i="17"/>
  <c r="N442" i="17"/>
  <c r="K444" i="17" l="1"/>
  <c r="N443" i="17"/>
  <c r="M443" i="17"/>
  <c r="J443" i="17"/>
  <c r="E441" i="17"/>
  <c r="H441" i="17"/>
  <c r="I441" i="17"/>
  <c r="G441" i="17"/>
  <c r="I442" i="17"/>
  <c r="G442" i="17"/>
  <c r="H442" i="17"/>
  <c r="E442" i="17"/>
  <c r="L443" i="17" l="1"/>
  <c r="C443" i="17"/>
  <c r="A443" i="17"/>
  <c r="B443" i="17"/>
  <c r="M444" i="17"/>
  <c r="N444" i="17"/>
  <c r="K445" i="17"/>
  <c r="J444" i="17"/>
  <c r="B444" i="17" l="1"/>
  <c r="D444" i="17" s="1"/>
  <c r="A444" i="17"/>
  <c r="L444" i="17"/>
  <c r="C444" i="17"/>
  <c r="J445" i="17"/>
  <c r="H443" i="17"/>
  <c r="E443" i="17"/>
  <c r="G443" i="17"/>
  <c r="I443" i="17"/>
  <c r="N445" i="17"/>
  <c r="K446" i="17"/>
  <c r="M445" i="17"/>
  <c r="J446" i="17"/>
  <c r="D443" i="17"/>
  <c r="B446" i="17" l="1"/>
  <c r="D446" i="17" s="1"/>
  <c r="L446" i="17"/>
  <c r="C446" i="17"/>
  <c r="A446" i="17"/>
  <c r="A445" i="17"/>
  <c r="L445" i="17"/>
  <c r="C445" i="17"/>
  <c r="B445" i="17"/>
  <c r="D445" i="17" s="1"/>
  <c r="M446" i="17"/>
  <c r="K447" i="17"/>
  <c r="N446" i="17"/>
  <c r="G444" i="17"/>
  <c r="I444" i="17"/>
  <c r="E444" i="17"/>
  <c r="H444" i="17"/>
  <c r="K448" i="17" l="1"/>
  <c r="N447" i="17"/>
  <c r="J448" i="17"/>
  <c r="M447" i="17"/>
  <c r="J447" i="17"/>
  <c r="E445" i="17"/>
  <c r="H445" i="17"/>
  <c r="I445" i="17"/>
  <c r="G445" i="17"/>
  <c r="I446" i="17"/>
  <c r="G446" i="17"/>
  <c r="H446" i="17"/>
  <c r="E446" i="17"/>
  <c r="B448" i="17" l="1"/>
  <c r="A448" i="17"/>
  <c r="L448" i="17"/>
  <c r="C448" i="17"/>
  <c r="L447" i="17"/>
  <c r="C447" i="17"/>
  <c r="A447" i="17"/>
  <c r="B447" i="17"/>
  <c r="D447" i="17" s="1"/>
  <c r="M448" i="17"/>
  <c r="N448" i="17"/>
  <c r="K449" i="17"/>
  <c r="N449" i="17" l="1"/>
  <c r="K450" i="17"/>
  <c r="M449" i="17"/>
  <c r="G448" i="17"/>
  <c r="I448" i="17"/>
  <c r="E448" i="17"/>
  <c r="H448" i="17"/>
  <c r="J449" i="17"/>
  <c r="J450" i="17" s="1"/>
  <c r="H447" i="17"/>
  <c r="E447" i="17"/>
  <c r="G447" i="17"/>
  <c r="I447" i="17"/>
  <c r="D448" i="17"/>
  <c r="B450" i="17" l="1"/>
  <c r="D450" i="17" s="1"/>
  <c r="L450" i="17"/>
  <c r="C450" i="17"/>
  <c r="A450" i="17"/>
  <c r="M450" i="17"/>
  <c r="K451" i="17"/>
  <c r="N450" i="17"/>
  <c r="A449" i="17"/>
  <c r="L449" i="17"/>
  <c r="C449" i="17"/>
  <c r="B449" i="17"/>
  <c r="D449" i="17" s="1"/>
  <c r="K452" i="17" l="1"/>
  <c r="N451" i="17"/>
  <c r="J452" i="17"/>
  <c r="M451" i="17"/>
  <c r="E449" i="17"/>
  <c r="H449" i="17"/>
  <c r="I449" i="17"/>
  <c r="G449" i="17"/>
  <c r="J451" i="17"/>
  <c r="I450" i="17"/>
  <c r="G450" i="17"/>
  <c r="H450" i="17"/>
  <c r="E450" i="17"/>
  <c r="B452" i="17" l="1"/>
  <c r="A452" i="17"/>
  <c r="C452" i="17"/>
  <c r="L452" i="17"/>
  <c r="L451" i="17"/>
  <c r="C451" i="17"/>
  <c r="A451" i="17"/>
  <c r="B451" i="17"/>
  <c r="D451" i="17" s="1"/>
  <c r="M452" i="17"/>
  <c r="N452" i="17"/>
  <c r="K453" i="17"/>
  <c r="N453" i="17" l="1"/>
  <c r="K454" i="17"/>
  <c r="M453" i="17"/>
  <c r="J454" i="17"/>
  <c r="G452" i="17"/>
  <c r="I452" i="17"/>
  <c r="E452" i="17"/>
  <c r="H452" i="17"/>
  <c r="J453" i="17"/>
  <c r="H451" i="17"/>
  <c r="E451" i="17"/>
  <c r="G451" i="17"/>
  <c r="I451" i="17"/>
  <c r="D452" i="17"/>
  <c r="B454" i="17" l="1"/>
  <c r="L454" i="17"/>
  <c r="C454" i="17"/>
  <c r="A454" i="17"/>
  <c r="M454" i="17"/>
  <c r="J455" i="17"/>
  <c r="K455" i="17"/>
  <c r="N454" i="17"/>
  <c r="A453" i="17"/>
  <c r="L453" i="17"/>
  <c r="C453" i="17"/>
  <c r="B453" i="17"/>
  <c r="D453" i="17" s="1"/>
  <c r="K456" i="17" l="1"/>
  <c r="J456" i="17" s="1"/>
  <c r="N455" i="17"/>
  <c r="M455" i="17"/>
  <c r="E453" i="17"/>
  <c r="H453" i="17"/>
  <c r="I453" i="17"/>
  <c r="G453" i="17"/>
  <c r="L455" i="17"/>
  <c r="C455" i="17"/>
  <c r="A455" i="17"/>
  <c r="B455" i="17"/>
  <c r="D455" i="17" s="1"/>
  <c r="I454" i="17"/>
  <c r="G454" i="17"/>
  <c r="H454" i="17"/>
  <c r="E454" i="17"/>
  <c r="D454" i="17"/>
  <c r="B456" i="17" l="1"/>
  <c r="D456" i="17" s="1"/>
  <c r="A456" i="17"/>
  <c r="L456" i="17"/>
  <c r="C456" i="17"/>
  <c r="H455" i="17"/>
  <c r="E455" i="17"/>
  <c r="G455" i="17"/>
  <c r="I455" i="17"/>
  <c r="M456" i="17"/>
  <c r="N456" i="17"/>
  <c r="K457" i="17"/>
  <c r="N457" i="17" l="1"/>
  <c r="K458" i="17"/>
  <c r="J458" i="17" s="1"/>
  <c r="M457" i="17"/>
  <c r="G456" i="17"/>
  <c r="I456" i="17"/>
  <c r="E456" i="17"/>
  <c r="H456" i="17"/>
  <c r="J457" i="17"/>
  <c r="B458" i="17" l="1"/>
  <c r="L458" i="17"/>
  <c r="C458" i="17"/>
  <c r="A458" i="17"/>
  <c r="M458" i="17"/>
  <c r="K459" i="17"/>
  <c r="N458" i="17"/>
  <c r="A457" i="17"/>
  <c r="L457" i="17"/>
  <c r="C457" i="17"/>
  <c r="B457" i="17"/>
  <c r="D457" i="17" s="1"/>
  <c r="K460" i="17" l="1"/>
  <c r="N459" i="17"/>
  <c r="J460" i="17"/>
  <c r="M459" i="17"/>
  <c r="E457" i="17"/>
  <c r="H457" i="17"/>
  <c r="I457" i="17"/>
  <c r="G457" i="17"/>
  <c r="J459" i="17"/>
  <c r="I458" i="17"/>
  <c r="G458" i="17"/>
  <c r="H458" i="17"/>
  <c r="E458" i="17"/>
  <c r="D458" i="17"/>
  <c r="B460" i="17" l="1"/>
  <c r="A460" i="17"/>
  <c r="L460" i="17"/>
  <c r="C460" i="17"/>
  <c r="L459" i="17"/>
  <c r="C459" i="17"/>
  <c r="A459" i="17"/>
  <c r="B459" i="17"/>
  <c r="D459" i="17" s="1"/>
  <c r="K461" i="17"/>
  <c r="M460" i="17"/>
  <c r="N460" i="17"/>
  <c r="G460" i="17" l="1"/>
  <c r="I460" i="17"/>
  <c r="E460" i="17"/>
  <c r="H460" i="17"/>
  <c r="A461" i="17"/>
  <c r="M461" i="17"/>
  <c r="N461" i="17"/>
  <c r="K462" i="17"/>
  <c r="L461" i="17"/>
  <c r="B461" i="17"/>
  <c r="D461" i="17" s="1"/>
  <c r="H459" i="17"/>
  <c r="E459" i="17"/>
  <c r="G459" i="17"/>
  <c r="I459" i="17"/>
  <c r="D460" i="17"/>
  <c r="E461" i="17" l="1"/>
  <c r="H461" i="17"/>
  <c r="I461" i="17"/>
  <c r="G461" i="17"/>
  <c r="N462" i="17"/>
  <c r="K463" i="17"/>
  <c r="J463" i="17" s="1"/>
  <c r="M462" i="17"/>
  <c r="J462" i="17"/>
  <c r="B463" i="17" l="1"/>
  <c r="L463" i="17"/>
  <c r="C463" i="17"/>
  <c r="A463" i="17"/>
  <c r="M463" i="17"/>
  <c r="K464" i="17"/>
  <c r="N463" i="17"/>
  <c r="A462" i="17"/>
  <c r="L462" i="17"/>
  <c r="C462" i="17"/>
  <c r="B462" i="17"/>
  <c r="D462" i="17" s="1"/>
  <c r="K465" i="17" l="1"/>
  <c r="J465" i="17" s="1"/>
  <c r="N464" i="17"/>
  <c r="M464" i="17"/>
  <c r="E462" i="17"/>
  <c r="H462" i="17"/>
  <c r="I462" i="17"/>
  <c r="G462" i="17"/>
  <c r="J464" i="17"/>
  <c r="I463" i="17"/>
  <c r="G463" i="17"/>
  <c r="H463" i="17"/>
  <c r="E463" i="17"/>
  <c r="D463" i="17"/>
  <c r="B465" i="17" l="1"/>
  <c r="A465" i="17"/>
  <c r="L465" i="17"/>
  <c r="C465" i="17"/>
  <c r="L464" i="17"/>
  <c r="C464" i="17"/>
  <c r="A464" i="17"/>
  <c r="B464" i="17"/>
  <c r="D464" i="17" s="1"/>
  <c r="M465" i="17"/>
  <c r="N465" i="17"/>
  <c r="K466" i="17"/>
  <c r="G465" i="17" l="1"/>
  <c r="I465" i="17"/>
  <c r="E465" i="17"/>
  <c r="H465" i="17"/>
  <c r="N466" i="17"/>
  <c r="K467" i="17"/>
  <c r="J467" i="17" s="1"/>
  <c r="M466" i="17"/>
  <c r="J466" i="17"/>
  <c r="H464" i="17"/>
  <c r="E464" i="17"/>
  <c r="G464" i="17"/>
  <c r="I464" i="17"/>
  <c r="D465" i="17"/>
  <c r="B467" i="17" l="1"/>
  <c r="L467" i="17"/>
  <c r="C467" i="17"/>
  <c r="A467" i="17"/>
  <c r="M467" i="17"/>
  <c r="K468" i="17"/>
  <c r="N467" i="17"/>
  <c r="A466" i="17"/>
  <c r="L466" i="17"/>
  <c r="C466" i="17"/>
  <c r="B466" i="17"/>
  <c r="D466" i="17" s="1"/>
  <c r="K469" i="17" l="1"/>
  <c r="J469" i="17" s="1"/>
  <c r="N468" i="17"/>
  <c r="M468" i="17"/>
  <c r="E466" i="17"/>
  <c r="H466" i="17"/>
  <c r="I466" i="17"/>
  <c r="G466" i="17"/>
  <c r="J468" i="17"/>
  <c r="I467" i="17"/>
  <c r="G467" i="17"/>
  <c r="H467" i="17"/>
  <c r="E467" i="17"/>
  <c r="D467" i="17"/>
  <c r="B469" i="17" l="1"/>
  <c r="A469" i="17"/>
  <c r="C469" i="17"/>
  <c r="L469" i="17"/>
  <c r="L468" i="17"/>
  <c r="C468" i="17"/>
  <c r="A468" i="17"/>
  <c r="B468" i="17"/>
  <c r="D468" i="17" s="1"/>
  <c r="M469" i="17"/>
  <c r="N469" i="17"/>
  <c r="K470" i="17"/>
  <c r="G469" i="17" l="1"/>
  <c r="I469" i="17"/>
  <c r="E469" i="17"/>
  <c r="H469" i="17"/>
  <c r="N470" i="17"/>
  <c r="K471" i="17"/>
  <c r="J471" i="17" s="1"/>
  <c r="M470" i="17"/>
  <c r="J470" i="17"/>
  <c r="H468" i="17"/>
  <c r="E468" i="17"/>
  <c r="G468" i="17"/>
  <c r="I468" i="17"/>
  <c r="D469" i="17"/>
  <c r="B471" i="17" l="1"/>
  <c r="L471" i="17"/>
  <c r="C471" i="17"/>
  <c r="A471" i="17"/>
  <c r="M471" i="17"/>
  <c r="K472" i="17"/>
  <c r="N471" i="17"/>
  <c r="A470" i="17"/>
  <c r="L470" i="17"/>
  <c r="C470" i="17"/>
  <c r="B470" i="17"/>
  <c r="D470" i="17" s="1"/>
  <c r="K473" i="17" l="1"/>
  <c r="J473" i="17" s="1"/>
  <c r="N472" i="17"/>
  <c r="M472" i="17"/>
  <c r="E470" i="17"/>
  <c r="H470" i="17"/>
  <c r="I470" i="17"/>
  <c r="G470" i="17"/>
  <c r="J472" i="17"/>
  <c r="I471" i="17"/>
  <c r="G471" i="17"/>
  <c r="H471" i="17"/>
  <c r="E471" i="17"/>
  <c r="D471" i="17"/>
  <c r="B473" i="17" l="1"/>
  <c r="A473" i="17"/>
  <c r="C473" i="17"/>
  <c r="L473" i="17"/>
  <c r="L472" i="17"/>
  <c r="C472" i="17"/>
  <c r="A472" i="17"/>
  <c r="B472" i="17"/>
  <c r="D472" i="17" s="1"/>
  <c r="M473" i="17"/>
  <c r="N473" i="17"/>
  <c r="K474" i="17"/>
  <c r="G473" i="17" l="1"/>
  <c r="I473" i="17"/>
  <c r="E473" i="17"/>
  <c r="H473" i="17"/>
  <c r="N474" i="17"/>
  <c r="K475" i="17"/>
  <c r="J475" i="17" s="1"/>
  <c r="M474" i="17"/>
  <c r="J474" i="17"/>
  <c r="H472" i="17"/>
  <c r="E472" i="17"/>
  <c r="G472" i="17"/>
  <c r="I472" i="17"/>
  <c r="D473" i="17"/>
  <c r="B475" i="17" l="1"/>
  <c r="L475" i="17"/>
  <c r="C475" i="17"/>
  <c r="A475" i="17"/>
  <c r="M475" i="17"/>
  <c r="K476" i="17"/>
  <c r="N475" i="17"/>
  <c r="A474" i="17"/>
  <c r="L474" i="17"/>
  <c r="C474" i="17"/>
  <c r="B474" i="17"/>
  <c r="D474" i="17" s="1"/>
  <c r="K477" i="17" l="1"/>
  <c r="J477" i="17" s="1"/>
  <c r="N476" i="17"/>
  <c r="M476" i="17"/>
  <c r="E474" i="17"/>
  <c r="H474" i="17"/>
  <c r="I474" i="17"/>
  <c r="G474" i="17"/>
  <c r="J476" i="17"/>
  <c r="I475" i="17"/>
  <c r="G475" i="17"/>
  <c r="H475" i="17"/>
  <c r="E475" i="17"/>
  <c r="D475" i="17"/>
  <c r="B477" i="17" l="1"/>
  <c r="D477" i="17" s="1"/>
  <c r="A477" i="17"/>
  <c r="L477" i="17"/>
  <c r="C477" i="17"/>
  <c r="L476" i="17"/>
  <c r="C476" i="17"/>
  <c r="A476" i="17"/>
  <c r="B476" i="17"/>
  <c r="D476" i="17" s="1"/>
  <c r="M477" i="17"/>
  <c r="N477" i="17"/>
  <c r="K478" i="17"/>
  <c r="N478" i="17" l="1"/>
  <c r="K479" i="17"/>
  <c r="M478" i="17"/>
  <c r="J479" i="17"/>
  <c r="G477" i="17"/>
  <c r="I477" i="17"/>
  <c r="E477" i="17"/>
  <c r="H477" i="17"/>
  <c r="J478" i="17"/>
  <c r="H476" i="17"/>
  <c r="E476" i="17"/>
  <c r="G476" i="17"/>
  <c r="I476" i="17"/>
  <c r="M479" i="17" l="1"/>
  <c r="J480" i="17"/>
  <c r="K480" i="17"/>
  <c r="N479" i="17"/>
  <c r="B479" i="17"/>
  <c r="L479" i="17"/>
  <c r="C479" i="17"/>
  <c r="A479" i="17"/>
  <c r="A478" i="17"/>
  <c r="L478" i="17"/>
  <c r="C478" i="17"/>
  <c r="B478" i="17"/>
  <c r="D478" i="17" s="1"/>
  <c r="K481" i="17" l="1"/>
  <c r="J481" i="17" s="1"/>
  <c r="N480" i="17"/>
  <c r="M480" i="17"/>
  <c r="E478" i="17"/>
  <c r="H478" i="17"/>
  <c r="I478" i="17"/>
  <c r="G478" i="17"/>
  <c r="I479" i="17"/>
  <c r="G479" i="17"/>
  <c r="H479" i="17"/>
  <c r="E479" i="17"/>
  <c r="L480" i="17"/>
  <c r="C480" i="17"/>
  <c r="A480" i="17"/>
  <c r="B480" i="17"/>
  <c r="D480" i="17" s="1"/>
  <c r="D479" i="17"/>
  <c r="B481" i="17" l="1"/>
  <c r="D481" i="17" s="1"/>
  <c r="A481" i="17"/>
  <c r="L481" i="17"/>
  <c r="C481" i="17"/>
  <c r="H480" i="17"/>
  <c r="E480" i="17"/>
  <c r="G480" i="17"/>
  <c r="I480" i="17"/>
  <c r="M481" i="17"/>
  <c r="N481" i="17"/>
  <c r="K482" i="17"/>
  <c r="N482" i="17" l="1"/>
  <c r="K483" i="17"/>
  <c r="M482" i="17"/>
  <c r="J483" i="17"/>
  <c r="G481" i="17"/>
  <c r="I481" i="17"/>
  <c r="E481" i="17"/>
  <c r="H481" i="17"/>
  <c r="J482" i="17"/>
  <c r="B483" i="17" l="1"/>
  <c r="D483" i="17" s="1"/>
  <c r="L483" i="17"/>
  <c r="C483" i="17"/>
  <c r="A483" i="17"/>
  <c r="M483" i="17"/>
  <c r="N483" i="17"/>
  <c r="K484" i="17"/>
  <c r="A482" i="17"/>
  <c r="L482" i="17"/>
  <c r="C482" i="17"/>
  <c r="B482" i="17"/>
  <c r="D482" i="17" s="1"/>
  <c r="E482" i="17" l="1"/>
  <c r="H482" i="17"/>
  <c r="I482" i="17"/>
  <c r="G482" i="17"/>
  <c r="I483" i="17"/>
  <c r="G483" i="17"/>
  <c r="H483" i="17"/>
  <c r="E483" i="17"/>
  <c r="K485" i="17"/>
  <c r="J485" i="17"/>
  <c r="M484" i="17"/>
  <c r="N484" i="17"/>
  <c r="J484" i="17"/>
  <c r="B485" i="17" l="1"/>
  <c r="D485" i="17" s="1"/>
  <c r="A485" i="17"/>
  <c r="L485" i="17"/>
  <c r="C485" i="17"/>
  <c r="L484" i="17"/>
  <c r="C484" i="17"/>
  <c r="A484" i="17"/>
  <c r="B484" i="17"/>
  <c r="D484" i="17" s="1"/>
  <c r="M485" i="17"/>
  <c r="N485" i="17"/>
  <c r="K486" i="17"/>
  <c r="G485" i="17" l="1"/>
  <c r="H485" i="17"/>
  <c r="E485" i="17"/>
  <c r="I485" i="17"/>
  <c r="N486" i="17"/>
  <c r="K487" i="17"/>
  <c r="M486" i="17"/>
  <c r="J486" i="17"/>
  <c r="H484" i="17"/>
  <c r="G484" i="17"/>
  <c r="I484" i="17"/>
  <c r="E484" i="17"/>
  <c r="M487" i="17" l="1"/>
  <c r="J488" i="17"/>
  <c r="K488" i="17"/>
  <c r="N487" i="17"/>
  <c r="J487" i="17"/>
  <c r="A486" i="17"/>
  <c r="L486" i="17"/>
  <c r="C486" i="17"/>
  <c r="B486" i="17"/>
  <c r="D486" i="17" s="1"/>
  <c r="E486" i="17" l="1"/>
  <c r="H486" i="17"/>
  <c r="I486" i="17"/>
  <c r="G486" i="17"/>
  <c r="K489" i="17"/>
  <c r="N488" i="17"/>
  <c r="J489" i="17"/>
  <c r="M488" i="17"/>
  <c r="L488" i="17"/>
  <c r="C488" i="17"/>
  <c r="A488" i="17"/>
  <c r="B488" i="17"/>
  <c r="D488" i="17" s="1"/>
  <c r="B487" i="17"/>
  <c r="D487" i="17" s="1"/>
  <c r="L487" i="17"/>
  <c r="C487" i="17"/>
  <c r="A487" i="17"/>
  <c r="B489" i="17" l="1"/>
  <c r="D489" i="17" s="1"/>
  <c r="A489" i="17"/>
  <c r="L489" i="17"/>
  <c r="C489" i="17"/>
  <c r="I487" i="17"/>
  <c r="G487" i="17"/>
  <c r="H487" i="17"/>
  <c r="E487" i="17"/>
  <c r="H488" i="17"/>
  <c r="E488" i="17"/>
  <c r="G488" i="17"/>
  <c r="I488" i="17"/>
  <c r="J490" i="17"/>
  <c r="M489" i="17"/>
  <c r="N489" i="17"/>
  <c r="K490" i="17"/>
  <c r="A490" i="17" l="1"/>
  <c r="L490" i="17"/>
  <c r="C490" i="17"/>
  <c r="B490" i="17"/>
  <c r="D490" i="17" s="1"/>
  <c r="N490" i="17"/>
  <c r="K491" i="17"/>
  <c r="M490" i="17"/>
  <c r="J491" i="17"/>
  <c r="G489" i="17"/>
  <c r="I489" i="17"/>
  <c r="E489" i="17"/>
  <c r="H489" i="17"/>
  <c r="B491" i="17" l="1"/>
  <c r="D491" i="17" s="1"/>
  <c r="L491" i="17"/>
  <c r="C491" i="17"/>
  <c r="A491" i="17"/>
  <c r="M491" i="17"/>
  <c r="K492" i="17"/>
  <c r="N491" i="17"/>
  <c r="E490" i="17"/>
  <c r="H490" i="17"/>
  <c r="I490" i="17"/>
  <c r="G490" i="17"/>
  <c r="K493" i="17" l="1"/>
  <c r="J493" i="17" s="1"/>
  <c r="N492" i="17"/>
  <c r="M492" i="17"/>
  <c r="J492" i="17"/>
  <c r="I491" i="17"/>
  <c r="G491" i="17"/>
  <c r="H491" i="17"/>
  <c r="E491" i="17"/>
  <c r="B493" i="17" l="1"/>
  <c r="A493" i="17"/>
  <c r="C493" i="17"/>
  <c r="L493" i="17"/>
  <c r="L492" i="17"/>
  <c r="C492" i="17"/>
  <c r="A492" i="17"/>
  <c r="B492" i="17"/>
  <c r="D492" i="17" s="1"/>
  <c r="M493" i="17"/>
  <c r="N493" i="17"/>
  <c r="K494" i="17"/>
  <c r="G493" i="17" l="1"/>
  <c r="I493" i="17"/>
  <c r="E493" i="17"/>
  <c r="H493" i="17"/>
  <c r="N494" i="17"/>
  <c r="K495" i="17"/>
  <c r="J495" i="17" s="1"/>
  <c r="M494" i="17"/>
  <c r="J494" i="17"/>
  <c r="H492" i="17"/>
  <c r="E492" i="17"/>
  <c r="G492" i="17"/>
  <c r="I492" i="17"/>
  <c r="D493" i="17"/>
  <c r="B495" i="17" l="1"/>
  <c r="D495" i="17" s="1"/>
  <c r="L495" i="17"/>
  <c r="C495" i="17"/>
  <c r="A495" i="17"/>
  <c r="M495" i="17"/>
  <c r="K496" i="17"/>
  <c r="N495" i="17"/>
  <c r="A494" i="17"/>
  <c r="L494" i="17"/>
  <c r="C494" i="17"/>
  <c r="B494" i="17"/>
  <c r="D494" i="17" s="1"/>
  <c r="K497" i="17" l="1"/>
  <c r="J497" i="17" s="1"/>
  <c r="N496" i="17"/>
  <c r="M496" i="17"/>
  <c r="E494" i="17"/>
  <c r="H494" i="17"/>
  <c r="I494" i="17"/>
  <c r="G494" i="17"/>
  <c r="J496" i="17"/>
  <c r="I495" i="17"/>
  <c r="G495" i="17"/>
  <c r="H495" i="17"/>
  <c r="E495" i="17"/>
  <c r="B497" i="17" l="1"/>
  <c r="A497" i="17"/>
  <c r="C497" i="17"/>
  <c r="L497" i="17"/>
  <c r="L496" i="17"/>
  <c r="C496" i="17"/>
  <c r="A496" i="17"/>
  <c r="B496" i="17"/>
  <c r="D496" i="17" s="1"/>
  <c r="M497" i="17"/>
  <c r="N497" i="17"/>
  <c r="K498" i="17"/>
  <c r="N498" i="17" l="1"/>
  <c r="K499" i="17"/>
  <c r="M498" i="17"/>
  <c r="G497" i="17"/>
  <c r="I497" i="17"/>
  <c r="E497" i="17"/>
  <c r="H497" i="17"/>
  <c r="J498" i="17"/>
  <c r="H496" i="17"/>
  <c r="E496" i="17"/>
  <c r="G496" i="17"/>
  <c r="I496" i="17"/>
  <c r="D497" i="17"/>
  <c r="M499" i="17" l="1"/>
  <c r="K500" i="17"/>
  <c r="N499" i="17"/>
  <c r="A498" i="17"/>
  <c r="L498" i="17"/>
  <c r="C498" i="17"/>
  <c r="B498" i="17"/>
  <c r="D498" i="17" s="1"/>
  <c r="J499" i="17"/>
  <c r="K501" i="17" l="1"/>
  <c r="J501" i="17" s="1"/>
  <c r="N500" i="17"/>
  <c r="M500" i="17"/>
  <c r="E498" i="17"/>
  <c r="H498" i="17"/>
  <c r="I498" i="17"/>
  <c r="G498" i="17"/>
  <c r="J500" i="17"/>
  <c r="B499" i="17"/>
  <c r="D499" i="17" s="1"/>
  <c r="L499" i="17"/>
  <c r="C499" i="17"/>
  <c r="A499" i="17"/>
  <c r="B501" i="17" l="1"/>
  <c r="A501" i="17"/>
  <c r="L501" i="17"/>
  <c r="C501" i="17"/>
  <c r="I499" i="17"/>
  <c r="G499" i="17"/>
  <c r="H499" i="17"/>
  <c r="E499" i="17"/>
  <c r="L500" i="17"/>
  <c r="C500" i="17"/>
  <c r="A500" i="17"/>
  <c r="B500" i="17"/>
  <c r="D500" i="17" s="1"/>
  <c r="M501" i="17"/>
  <c r="N501" i="17"/>
  <c r="K502" i="17"/>
  <c r="N502" i="17" l="1"/>
  <c r="K503" i="17"/>
  <c r="M502" i="17"/>
  <c r="G501" i="17"/>
  <c r="I501" i="17"/>
  <c r="E501" i="17"/>
  <c r="H501" i="17"/>
  <c r="J502" i="17"/>
  <c r="J503" i="17" s="1"/>
  <c r="H500" i="17"/>
  <c r="E500" i="17"/>
  <c r="G500" i="17"/>
  <c r="I500" i="17"/>
  <c r="D501" i="17"/>
  <c r="B503" i="17" l="1"/>
  <c r="D503" i="17" s="1"/>
  <c r="L503" i="17"/>
  <c r="C503" i="17"/>
  <c r="A503" i="17"/>
  <c r="M503" i="17"/>
  <c r="K504" i="17"/>
  <c r="N503" i="17"/>
  <c r="A502" i="17"/>
  <c r="L502" i="17"/>
  <c r="C502" i="17"/>
  <c r="B502" i="17"/>
  <c r="D502" i="17" s="1"/>
  <c r="K505" i="17" l="1"/>
  <c r="J505" i="17" s="1"/>
  <c r="N504" i="17"/>
  <c r="M504" i="17"/>
  <c r="E502" i="17"/>
  <c r="H502" i="17"/>
  <c r="I502" i="17"/>
  <c r="G502" i="17"/>
  <c r="J504" i="17"/>
  <c r="I503" i="17"/>
  <c r="G503" i="17"/>
  <c r="H503" i="17"/>
  <c r="E503" i="17"/>
  <c r="B505" i="17" l="1"/>
  <c r="D505" i="17" s="1"/>
  <c r="A505" i="17"/>
  <c r="L505" i="17"/>
  <c r="C505" i="17"/>
  <c r="L504" i="17"/>
  <c r="C504" i="17"/>
  <c r="A504" i="17"/>
  <c r="B504" i="17"/>
  <c r="D504" i="17" s="1"/>
  <c r="M505" i="17"/>
  <c r="N505" i="17"/>
  <c r="K506" i="17"/>
  <c r="G505" i="17" l="1"/>
  <c r="I505" i="17"/>
  <c r="E505" i="17"/>
  <c r="H505" i="17"/>
  <c r="N506" i="17"/>
  <c r="K507" i="17"/>
  <c r="M506" i="17"/>
  <c r="J507" i="17"/>
  <c r="J506" i="17"/>
  <c r="H504" i="17"/>
  <c r="E504" i="17"/>
  <c r="G504" i="17"/>
  <c r="I504" i="17"/>
  <c r="B507" i="17" l="1"/>
  <c r="D507" i="17" s="1"/>
  <c r="L507" i="17"/>
  <c r="C507" i="17"/>
  <c r="A507" i="17"/>
  <c r="M507" i="17"/>
  <c r="K508" i="17"/>
  <c r="N507" i="17"/>
  <c r="A506" i="17"/>
  <c r="L506" i="17"/>
  <c r="C506" i="17"/>
  <c r="B506" i="17"/>
  <c r="D506" i="17" s="1"/>
  <c r="N508" i="17" l="1"/>
  <c r="K509" i="17"/>
  <c r="M508" i="17"/>
  <c r="E506" i="17"/>
  <c r="H506" i="17"/>
  <c r="I506" i="17"/>
  <c r="G506" i="17"/>
  <c r="J508" i="17"/>
  <c r="I507" i="17"/>
  <c r="G507" i="17"/>
  <c r="H507" i="17"/>
  <c r="E507" i="17"/>
  <c r="L508" i="17" l="1"/>
  <c r="C508" i="17"/>
  <c r="A508" i="17"/>
  <c r="B508" i="17"/>
  <c r="D508" i="17" s="1"/>
  <c r="K510" i="17"/>
  <c r="L509" i="17"/>
  <c r="B509" i="17"/>
  <c r="N509" i="17"/>
  <c r="J510" i="17"/>
  <c r="A509" i="17"/>
  <c r="M509" i="17"/>
  <c r="D509" i="17" l="1"/>
  <c r="G509" i="17"/>
  <c r="I509" i="17"/>
  <c r="E509" i="17"/>
  <c r="H509" i="17"/>
  <c r="B510" i="17"/>
  <c r="A510" i="17"/>
  <c r="L510" i="17"/>
  <c r="C510" i="17"/>
  <c r="M510" i="17"/>
  <c r="N510" i="17"/>
  <c r="K511" i="17"/>
  <c r="J511" i="17" s="1"/>
  <c r="H508" i="17"/>
  <c r="E508" i="17"/>
  <c r="G508" i="17"/>
  <c r="I508" i="17"/>
  <c r="A511" i="17" l="1"/>
  <c r="L511" i="17"/>
  <c r="C511" i="17"/>
  <c r="B511" i="17"/>
  <c r="D511" i="17" s="1"/>
  <c r="D510" i="17"/>
  <c r="G510" i="17"/>
  <c r="I510" i="17"/>
  <c r="E510" i="17"/>
  <c r="H510" i="17"/>
  <c r="N511" i="17"/>
  <c r="K512" i="17"/>
  <c r="M511" i="17"/>
  <c r="J512" i="17"/>
  <c r="M512" i="17" l="1"/>
  <c r="J513" i="17"/>
  <c r="K513" i="17"/>
  <c r="N512" i="17"/>
  <c r="E511" i="17"/>
  <c r="H511" i="17"/>
  <c r="I511" i="17"/>
  <c r="G511" i="17"/>
  <c r="B512" i="17"/>
  <c r="L512" i="17"/>
  <c r="C512" i="17"/>
  <c r="A512" i="17"/>
  <c r="I512" i="17" l="1"/>
  <c r="G512" i="17"/>
  <c r="H512" i="17"/>
  <c r="E512" i="17"/>
  <c r="K514" i="17"/>
  <c r="N513" i="17"/>
  <c r="J514" i="17"/>
  <c r="M513" i="17"/>
  <c r="L513" i="17"/>
  <c r="C513" i="17"/>
  <c r="A513" i="17"/>
  <c r="B513" i="17"/>
  <c r="D513" i="17" s="1"/>
  <c r="D512" i="17"/>
  <c r="B514" i="17" l="1"/>
  <c r="A514" i="17"/>
  <c r="C514" i="17"/>
  <c r="L514" i="17"/>
  <c r="H513" i="17"/>
  <c r="E513" i="17"/>
  <c r="G513" i="17"/>
  <c r="I513" i="17"/>
  <c r="M514" i="17"/>
  <c r="N514" i="17"/>
  <c r="K515" i="17"/>
  <c r="N515" i="17" l="1"/>
  <c r="K516" i="17"/>
  <c r="M515" i="17"/>
  <c r="J516" i="17"/>
  <c r="G514" i="17"/>
  <c r="I514" i="17"/>
  <c r="E514" i="17"/>
  <c r="H514" i="17"/>
  <c r="J515" i="17"/>
  <c r="D514" i="17"/>
  <c r="B516" i="17" l="1"/>
  <c r="D516" i="17" s="1"/>
  <c r="L516" i="17"/>
  <c r="C516" i="17"/>
  <c r="A516" i="17"/>
  <c r="M516" i="17"/>
  <c r="K517" i="17"/>
  <c r="N516" i="17"/>
  <c r="A515" i="17"/>
  <c r="L515" i="17"/>
  <c r="C515" i="17"/>
  <c r="B515" i="17"/>
  <c r="D515" i="17" s="1"/>
  <c r="K518" i="17" l="1"/>
  <c r="J518" i="17" s="1"/>
  <c r="N517" i="17"/>
  <c r="M517" i="17"/>
  <c r="E515" i="17"/>
  <c r="H515" i="17"/>
  <c r="I515" i="17"/>
  <c r="G515" i="17"/>
  <c r="J517" i="17"/>
  <c r="I516" i="17"/>
  <c r="G516" i="17"/>
  <c r="H516" i="17"/>
  <c r="E516" i="17"/>
  <c r="B518" i="17" l="1"/>
  <c r="A518" i="17"/>
  <c r="C518" i="17"/>
  <c r="L518" i="17"/>
  <c r="L517" i="17"/>
  <c r="C517" i="17"/>
  <c r="A517" i="17"/>
  <c r="B517" i="17"/>
  <c r="D517" i="17" s="1"/>
  <c r="M518" i="17"/>
  <c r="N518" i="17"/>
  <c r="K519" i="17"/>
  <c r="N519" i="17" l="1"/>
  <c r="K520" i="17"/>
  <c r="J520" i="17" s="1"/>
  <c r="M519" i="17"/>
  <c r="G518" i="17"/>
  <c r="I518" i="17"/>
  <c r="E518" i="17"/>
  <c r="H518" i="17"/>
  <c r="J519" i="17"/>
  <c r="H517" i="17"/>
  <c r="E517" i="17"/>
  <c r="G517" i="17"/>
  <c r="I517" i="17"/>
  <c r="D518" i="17"/>
  <c r="B520" i="17" l="1"/>
  <c r="D520" i="17" s="1"/>
  <c r="L520" i="17"/>
  <c r="C520" i="17"/>
  <c r="A520" i="17"/>
  <c r="M520" i="17"/>
  <c r="K521" i="17"/>
  <c r="N520" i="17"/>
  <c r="A519" i="17"/>
  <c r="L519" i="17"/>
  <c r="C519" i="17"/>
  <c r="B519" i="17"/>
  <c r="D519" i="17" s="1"/>
  <c r="K522" i="17" l="1"/>
  <c r="N521" i="17"/>
  <c r="J522" i="17"/>
  <c r="M521" i="17"/>
  <c r="E519" i="17"/>
  <c r="H519" i="17"/>
  <c r="I519" i="17"/>
  <c r="G519" i="17"/>
  <c r="J521" i="17"/>
  <c r="I520" i="17"/>
  <c r="G520" i="17"/>
  <c r="H520" i="17"/>
  <c r="E520" i="17"/>
  <c r="B522" i="17" l="1"/>
  <c r="D522" i="17" s="1"/>
  <c r="A522" i="17"/>
  <c r="L522" i="17"/>
  <c r="C522" i="17"/>
  <c r="L521" i="17"/>
  <c r="C521" i="17"/>
  <c r="A521" i="17"/>
  <c r="B521" i="17"/>
  <c r="D521" i="17" s="1"/>
  <c r="M522" i="17"/>
  <c r="N522" i="17"/>
  <c r="K523" i="17"/>
  <c r="N523" i="17" l="1"/>
  <c r="K524" i="17"/>
  <c r="J524" i="17" s="1"/>
  <c r="M523" i="17"/>
  <c r="G522" i="17"/>
  <c r="I522" i="17"/>
  <c r="E522" i="17"/>
  <c r="H522" i="17"/>
  <c r="J523" i="17"/>
  <c r="H521" i="17"/>
  <c r="E521" i="17"/>
  <c r="G521" i="17"/>
  <c r="I521" i="17"/>
  <c r="B524" i="17" l="1"/>
  <c r="L524" i="17"/>
  <c r="C524" i="17"/>
  <c r="A524" i="17"/>
  <c r="M524" i="17"/>
  <c r="K525" i="17"/>
  <c r="N524" i="17"/>
  <c r="A523" i="17"/>
  <c r="L523" i="17"/>
  <c r="C523" i="17"/>
  <c r="B523" i="17"/>
  <c r="D523" i="17" s="1"/>
  <c r="K526" i="17" l="1"/>
  <c r="N525" i="17"/>
  <c r="J526" i="17"/>
  <c r="M525" i="17"/>
  <c r="E523" i="17"/>
  <c r="H523" i="17"/>
  <c r="I523" i="17"/>
  <c r="G523" i="17"/>
  <c r="J525" i="17"/>
  <c r="I524" i="17"/>
  <c r="G524" i="17"/>
  <c r="H524" i="17"/>
  <c r="E524" i="17"/>
  <c r="D524" i="17"/>
  <c r="B526" i="17" l="1"/>
  <c r="A526" i="17"/>
  <c r="L526" i="17"/>
  <c r="C526" i="17"/>
  <c r="L525" i="17"/>
  <c r="C525" i="17"/>
  <c r="A525" i="17"/>
  <c r="B525" i="17"/>
  <c r="D525" i="17" s="1"/>
  <c r="K527" i="17"/>
  <c r="M526" i="17"/>
  <c r="N526" i="17"/>
  <c r="G526" i="17" l="1"/>
  <c r="I526" i="17"/>
  <c r="E526" i="17"/>
  <c r="H526" i="17"/>
  <c r="A527" i="17"/>
  <c r="M527" i="17"/>
  <c r="N527" i="17"/>
  <c r="L527" i="17"/>
  <c r="B527" i="17"/>
  <c r="D527" i="17" s="1"/>
  <c r="K528" i="17"/>
  <c r="H525" i="17"/>
  <c r="E525" i="17"/>
  <c r="G525" i="17"/>
  <c r="I525" i="17"/>
  <c r="D526" i="17"/>
  <c r="N528" i="17" l="1"/>
  <c r="K529" i="17"/>
  <c r="M528" i="17"/>
  <c r="J529" i="17"/>
  <c r="E527" i="17"/>
  <c r="H527" i="17"/>
  <c r="I527" i="17"/>
  <c r="G527" i="17"/>
  <c r="J528" i="17"/>
  <c r="M529" i="17" l="1"/>
  <c r="J530" i="17"/>
  <c r="K530" i="17"/>
  <c r="N529" i="17"/>
  <c r="B529" i="17"/>
  <c r="L529" i="17"/>
  <c r="C529" i="17"/>
  <c r="A529" i="17"/>
  <c r="A528" i="17"/>
  <c r="L528" i="17"/>
  <c r="C528" i="17"/>
  <c r="B528" i="17"/>
  <c r="D528" i="17" s="1"/>
  <c r="K531" i="17" l="1"/>
  <c r="J531" i="17" s="1"/>
  <c r="N530" i="17"/>
  <c r="M530" i="17"/>
  <c r="E528" i="17"/>
  <c r="H528" i="17"/>
  <c r="I528" i="17"/>
  <c r="G528" i="17"/>
  <c r="I529" i="17"/>
  <c r="G529" i="17"/>
  <c r="H529" i="17"/>
  <c r="E529" i="17"/>
  <c r="L530" i="17"/>
  <c r="C530" i="17"/>
  <c r="A530" i="17"/>
  <c r="B530" i="17"/>
  <c r="D530" i="17" s="1"/>
  <c r="D529" i="17"/>
  <c r="B531" i="17" l="1"/>
  <c r="D531" i="17" s="1"/>
  <c r="A531" i="17"/>
  <c r="L531" i="17"/>
  <c r="C531" i="17"/>
  <c r="H530" i="17"/>
  <c r="E530" i="17"/>
  <c r="G530" i="17"/>
  <c r="I530" i="17"/>
  <c r="M531" i="17"/>
  <c r="N531" i="17"/>
  <c r="K532" i="17"/>
  <c r="N532" i="17" l="1"/>
  <c r="K533" i="17"/>
  <c r="J533" i="17" s="1"/>
  <c r="M532" i="17"/>
  <c r="G531" i="17"/>
  <c r="I531" i="17"/>
  <c r="E531" i="17"/>
  <c r="H531" i="17"/>
  <c r="J532" i="17"/>
  <c r="B533" i="17" l="1"/>
  <c r="L533" i="17"/>
  <c r="C533" i="17"/>
  <c r="A533" i="17"/>
  <c r="M533" i="17"/>
  <c r="J534" i="17"/>
  <c r="K534" i="17"/>
  <c r="N533" i="17"/>
  <c r="A532" i="17"/>
  <c r="L532" i="17"/>
  <c r="C532" i="17"/>
  <c r="B532" i="17"/>
  <c r="D532" i="17" s="1"/>
  <c r="K535" i="17" l="1"/>
  <c r="N534" i="17"/>
  <c r="J535" i="17"/>
  <c r="M534" i="17"/>
  <c r="E532" i="17"/>
  <c r="H532" i="17"/>
  <c r="I532" i="17"/>
  <c r="G532" i="17"/>
  <c r="L534" i="17"/>
  <c r="C534" i="17"/>
  <c r="A534" i="17"/>
  <c r="B534" i="17"/>
  <c r="D534" i="17" s="1"/>
  <c r="I533" i="17"/>
  <c r="G533" i="17"/>
  <c r="H533" i="17"/>
  <c r="E533" i="17"/>
  <c r="D533" i="17"/>
  <c r="B535" i="17" l="1"/>
  <c r="A535" i="17"/>
  <c r="C535" i="17"/>
  <c r="L535" i="17"/>
  <c r="H534" i="17"/>
  <c r="E534" i="17"/>
  <c r="G534" i="17"/>
  <c r="I534" i="17"/>
  <c r="M535" i="17"/>
  <c r="N535" i="17"/>
  <c r="K536" i="17"/>
  <c r="N536" i="17" l="1"/>
  <c r="K537" i="17"/>
  <c r="M536" i="17"/>
  <c r="J537" i="17"/>
  <c r="G535" i="17"/>
  <c r="I535" i="17"/>
  <c r="E535" i="17"/>
  <c r="H535" i="17"/>
  <c r="J536" i="17"/>
  <c r="D535" i="17"/>
  <c r="B537" i="17" l="1"/>
  <c r="L537" i="17"/>
  <c r="C537" i="17"/>
  <c r="A537" i="17"/>
  <c r="M537" i="17"/>
  <c r="K538" i="17"/>
  <c r="N537" i="17"/>
  <c r="A536" i="17"/>
  <c r="L536" i="17"/>
  <c r="C536" i="17"/>
  <c r="B536" i="17"/>
  <c r="D536" i="17" s="1"/>
  <c r="K539" i="17" l="1"/>
  <c r="N538" i="17"/>
  <c r="J539" i="17"/>
  <c r="M538" i="17"/>
  <c r="E536" i="17"/>
  <c r="H536" i="17"/>
  <c r="I536" i="17"/>
  <c r="G536" i="17"/>
  <c r="J538" i="17"/>
  <c r="I537" i="17"/>
  <c r="G537" i="17"/>
  <c r="H537" i="17"/>
  <c r="E537" i="17"/>
  <c r="D537" i="17"/>
  <c r="B539" i="17" l="1"/>
  <c r="A539" i="17"/>
  <c r="C539" i="17"/>
  <c r="L539" i="17"/>
  <c r="L538" i="17"/>
  <c r="C538" i="17"/>
  <c r="A538" i="17"/>
  <c r="B538" i="17"/>
  <c r="D538" i="17" s="1"/>
  <c r="M539" i="17"/>
  <c r="N539" i="17"/>
  <c r="K540" i="17"/>
  <c r="N540" i="17" l="1"/>
  <c r="K541" i="17"/>
  <c r="J541" i="17" s="1"/>
  <c r="M540" i="17"/>
  <c r="G539" i="17"/>
  <c r="I539" i="17"/>
  <c r="E539" i="17"/>
  <c r="H539" i="17"/>
  <c r="J540" i="17"/>
  <c r="H538" i="17"/>
  <c r="E538" i="17"/>
  <c r="G538" i="17"/>
  <c r="I538" i="17"/>
  <c r="D539" i="17"/>
  <c r="B541" i="17" l="1"/>
  <c r="L541" i="17"/>
  <c r="C541" i="17"/>
  <c r="A541" i="17"/>
  <c r="M541" i="17"/>
  <c r="J542" i="17"/>
  <c r="K542" i="17"/>
  <c r="N541" i="17"/>
  <c r="A540" i="17"/>
  <c r="L540" i="17"/>
  <c r="C540" i="17"/>
  <c r="B540" i="17"/>
  <c r="D540" i="17" s="1"/>
  <c r="K543" i="17" l="1"/>
  <c r="N542" i="17"/>
  <c r="J543" i="17"/>
  <c r="M542" i="17"/>
  <c r="E540" i="17"/>
  <c r="H540" i="17"/>
  <c r="I540" i="17"/>
  <c r="G540" i="17"/>
  <c r="L542" i="17"/>
  <c r="C542" i="17"/>
  <c r="A542" i="17"/>
  <c r="B542" i="17"/>
  <c r="D542" i="17" s="1"/>
  <c r="I541" i="17"/>
  <c r="G541" i="17"/>
  <c r="H541" i="17"/>
  <c r="E541" i="17"/>
  <c r="D541" i="17"/>
  <c r="B543" i="17" l="1"/>
  <c r="D543" i="17" s="1"/>
  <c r="A543" i="17"/>
  <c r="L543" i="17"/>
  <c r="C543" i="17"/>
  <c r="H542" i="17"/>
  <c r="E542" i="17"/>
  <c r="G542" i="17"/>
  <c r="I542" i="17"/>
  <c r="M543" i="17"/>
  <c r="N543" i="17"/>
  <c r="K544" i="17"/>
  <c r="G543" i="17" l="1"/>
  <c r="I543" i="17"/>
  <c r="E543" i="17"/>
  <c r="H543" i="17"/>
  <c r="N544" i="17"/>
  <c r="K545" i="17"/>
  <c r="M544" i="17"/>
  <c r="J545" i="17"/>
  <c r="J544" i="17"/>
  <c r="B545" i="17" l="1"/>
  <c r="L545" i="17"/>
  <c r="C545" i="17"/>
  <c r="A545" i="17"/>
  <c r="M545" i="17"/>
  <c r="J546" i="17"/>
  <c r="K546" i="17"/>
  <c r="N545" i="17"/>
  <c r="A544" i="17"/>
  <c r="L544" i="17"/>
  <c r="C544" i="17"/>
  <c r="B544" i="17"/>
  <c r="D544" i="17" s="1"/>
  <c r="K547" i="17" l="1"/>
  <c r="N546" i="17"/>
  <c r="J547" i="17"/>
  <c r="M546" i="17"/>
  <c r="E544" i="17"/>
  <c r="H544" i="17"/>
  <c r="I544" i="17"/>
  <c r="G544" i="17"/>
  <c r="L546" i="17"/>
  <c r="C546" i="17"/>
  <c r="A546" i="17"/>
  <c r="B546" i="17"/>
  <c r="D546" i="17" s="1"/>
  <c r="I545" i="17"/>
  <c r="G545" i="17"/>
  <c r="H545" i="17"/>
  <c r="E545" i="17"/>
  <c r="D545" i="17"/>
  <c r="B547" i="17" l="1"/>
  <c r="D547" i="17" s="1"/>
  <c r="A547" i="17"/>
  <c r="L547" i="17"/>
  <c r="C547" i="17"/>
  <c r="H546" i="17"/>
  <c r="E546" i="17"/>
  <c r="G546" i="17"/>
  <c r="I546" i="17"/>
  <c r="M547" i="17"/>
  <c r="N547" i="17"/>
  <c r="K548" i="17"/>
  <c r="N548" i="17" l="1"/>
  <c r="K549" i="17"/>
  <c r="J549" i="17" s="1"/>
  <c r="M548" i="17"/>
  <c r="G547" i="17"/>
  <c r="I547" i="17"/>
  <c r="E547" i="17"/>
  <c r="H547" i="17"/>
  <c r="J548" i="17"/>
  <c r="B549" i="17" l="1"/>
  <c r="L549" i="17"/>
  <c r="C549" i="17"/>
  <c r="A549" i="17"/>
  <c r="M549" i="17"/>
  <c r="J550" i="17"/>
  <c r="K550" i="17"/>
  <c r="N549" i="17"/>
  <c r="A548" i="17"/>
  <c r="L548" i="17"/>
  <c r="C548" i="17"/>
  <c r="B548" i="17"/>
  <c r="D548" i="17" s="1"/>
  <c r="K551" i="17" l="1"/>
  <c r="J551" i="17" s="1"/>
  <c r="N550" i="17"/>
  <c r="M550" i="17"/>
  <c r="E548" i="17"/>
  <c r="H548" i="17"/>
  <c r="I548" i="17"/>
  <c r="G548" i="17"/>
  <c r="L550" i="17"/>
  <c r="C550" i="17"/>
  <c r="A550" i="17"/>
  <c r="B550" i="17"/>
  <c r="D550" i="17" s="1"/>
  <c r="I549" i="17"/>
  <c r="G549" i="17"/>
  <c r="H549" i="17"/>
  <c r="E549" i="17"/>
  <c r="D549" i="17"/>
  <c r="B551" i="17" l="1"/>
  <c r="A551" i="17"/>
  <c r="C551" i="17"/>
  <c r="L551" i="17"/>
  <c r="H550" i="17"/>
  <c r="E550" i="17"/>
  <c r="G550" i="17"/>
  <c r="I550" i="17"/>
  <c r="M551" i="17"/>
  <c r="N551" i="17"/>
  <c r="K552" i="17"/>
  <c r="G551" i="17" l="1"/>
  <c r="I551" i="17"/>
  <c r="E551" i="17"/>
  <c r="H551" i="17"/>
  <c r="N552" i="17"/>
  <c r="K553" i="17"/>
  <c r="J553" i="17" s="1"/>
  <c r="M552" i="17"/>
  <c r="J552" i="17"/>
  <c r="D551" i="17"/>
  <c r="B553" i="17" l="1"/>
  <c r="L553" i="17"/>
  <c r="C553" i="17"/>
  <c r="A553" i="17"/>
  <c r="M553" i="17"/>
  <c r="K554" i="17"/>
  <c r="N553" i="17"/>
  <c r="A552" i="17"/>
  <c r="L552" i="17"/>
  <c r="C552" i="17"/>
  <c r="B552" i="17"/>
  <c r="D552" i="17" s="1"/>
  <c r="K555" i="17" l="1"/>
  <c r="J555" i="17" s="1"/>
  <c r="N554" i="17"/>
  <c r="M554" i="17"/>
  <c r="E552" i="17"/>
  <c r="H552" i="17"/>
  <c r="I552" i="17"/>
  <c r="G552" i="17"/>
  <c r="J554" i="17"/>
  <c r="I553" i="17"/>
  <c r="G553" i="17"/>
  <c r="H553" i="17"/>
  <c r="E553" i="17"/>
  <c r="D553" i="17"/>
  <c r="B555" i="17" l="1"/>
  <c r="A555" i="17"/>
  <c r="C555" i="17"/>
  <c r="L555" i="17"/>
  <c r="L554" i="17"/>
  <c r="C554" i="17"/>
  <c r="A554" i="17"/>
  <c r="B554" i="17"/>
  <c r="D554" i="17" s="1"/>
  <c r="M555" i="17"/>
  <c r="N555" i="17"/>
  <c r="K556" i="17"/>
  <c r="N556" i="17" l="1"/>
  <c r="K557" i="17"/>
  <c r="J557" i="17" s="1"/>
  <c r="M556" i="17"/>
  <c r="G555" i="17"/>
  <c r="I555" i="17"/>
  <c r="E555" i="17"/>
  <c r="H555" i="17"/>
  <c r="J556" i="17"/>
  <c r="H554" i="17"/>
  <c r="E554" i="17"/>
  <c r="G554" i="17"/>
  <c r="I554" i="17"/>
  <c r="D555" i="17"/>
  <c r="B557" i="17" l="1"/>
  <c r="L557" i="17"/>
  <c r="C557" i="17"/>
  <c r="A557" i="17"/>
  <c r="M557" i="17"/>
  <c r="K558" i="17"/>
  <c r="N557" i="17"/>
  <c r="A556" i="17"/>
  <c r="L556" i="17"/>
  <c r="C556" i="17"/>
  <c r="B556" i="17"/>
  <c r="D556" i="17" s="1"/>
  <c r="K559" i="17" l="1"/>
  <c r="J559" i="17" s="1"/>
  <c r="N558" i="17"/>
  <c r="M558" i="17"/>
  <c r="E556" i="17"/>
  <c r="H556" i="17"/>
  <c r="I556" i="17"/>
  <c r="G556" i="17"/>
  <c r="J558" i="17"/>
  <c r="I557" i="17"/>
  <c r="G557" i="17"/>
  <c r="H557" i="17"/>
  <c r="E557" i="17"/>
  <c r="D557" i="17"/>
  <c r="B559" i="17" l="1"/>
  <c r="A559" i="17"/>
  <c r="L559" i="17"/>
  <c r="C559" i="17"/>
  <c r="L558" i="17"/>
  <c r="C558" i="17"/>
  <c r="A558" i="17"/>
  <c r="B558" i="17"/>
  <c r="D558" i="17" s="1"/>
  <c r="M559" i="17"/>
  <c r="N559" i="17"/>
  <c r="K560" i="17"/>
  <c r="N560" i="17" l="1"/>
  <c r="K561" i="17"/>
  <c r="M560" i="17"/>
  <c r="J561" i="17"/>
  <c r="G559" i="17"/>
  <c r="I559" i="17"/>
  <c r="E559" i="17"/>
  <c r="H559" i="17"/>
  <c r="J560" i="17"/>
  <c r="H558" i="17"/>
  <c r="E558" i="17"/>
  <c r="G558" i="17"/>
  <c r="I558" i="17"/>
  <c r="D559" i="17"/>
  <c r="M561" i="17" l="1"/>
  <c r="K562" i="17"/>
  <c r="N561" i="17"/>
  <c r="B561" i="17"/>
  <c r="D561" i="17" s="1"/>
  <c r="L561" i="17"/>
  <c r="C561" i="17"/>
  <c r="A561" i="17"/>
  <c r="A560" i="17"/>
  <c r="L560" i="17"/>
  <c r="C560" i="17"/>
  <c r="B560" i="17"/>
  <c r="D560" i="17" s="1"/>
  <c r="K563" i="17" l="1"/>
  <c r="N562" i="17"/>
  <c r="M562" i="17"/>
  <c r="E560" i="17"/>
  <c r="H560" i="17"/>
  <c r="I560" i="17"/>
  <c r="G560" i="17"/>
  <c r="I561" i="17"/>
  <c r="G561" i="17"/>
  <c r="H561" i="17"/>
  <c r="E561" i="17"/>
  <c r="J562" i="17"/>
  <c r="J563" i="17" s="1"/>
  <c r="B563" i="17" l="1"/>
  <c r="A563" i="17"/>
  <c r="L563" i="17"/>
  <c r="C563" i="17"/>
  <c r="L562" i="17"/>
  <c r="C562" i="17"/>
  <c r="A562" i="17"/>
  <c r="B562" i="17"/>
  <c r="D562" i="17" s="1"/>
  <c r="M563" i="17"/>
  <c r="N563" i="17"/>
  <c r="K564" i="17"/>
  <c r="N564" i="17" l="1"/>
  <c r="K565" i="17"/>
  <c r="J565" i="17" s="1"/>
  <c r="M564" i="17"/>
  <c r="G563" i="17"/>
  <c r="I563" i="17"/>
  <c r="E563" i="17"/>
  <c r="H563" i="17"/>
  <c r="J564" i="17"/>
  <c r="H562" i="17"/>
  <c r="E562" i="17"/>
  <c r="G562" i="17"/>
  <c r="I562" i="17"/>
  <c r="D563" i="17"/>
  <c r="B565" i="17" l="1"/>
  <c r="D565" i="17" s="1"/>
  <c r="L565" i="17"/>
  <c r="C565" i="17"/>
  <c r="A565" i="17"/>
  <c r="M565" i="17"/>
  <c r="K566" i="17"/>
  <c r="N565" i="17"/>
  <c r="A564" i="17"/>
  <c r="L564" i="17"/>
  <c r="C564" i="17"/>
  <c r="B564" i="17"/>
  <c r="D564" i="17" s="1"/>
  <c r="K567" i="17" l="1"/>
  <c r="N566" i="17"/>
  <c r="J567" i="17"/>
  <c r="M566" i="17"/>
  <c r="E564" i="17"/>
  <c r="H564" i="17"/>
  <c r="I564" i="17"/>
  <c r="G564" i="17"/>
  <c r="J566" i="17"/>
  <c r="I565" i="17"/>
  <c r="G565" i="17"/>
  <c r="H565" i="17"/>
  <c r="E565" i="17"/>
  <c r="B567" i="17" l="1"/>
  <c r="A567" i="17"/>
  <c r="C567" i="17"/>
  <c r="L567" i="17"/>
  <c r="L566" i="17"/>
  <c r="C566" i="17"/>
  <c r="A566" i="17"/>
  <c r="B566" i="17"/>
  <c r="D566" i="17" s="1"/>
  <c r="M567" i="17"/>
  <c r="N567" i="17"/>
  <c r="K568" i="17"/>
  <c r="G567" i="17" l="1"/>
  <c r="I567" i="17"/>
  <c r="E567" i="17"/>
  <c r="H567" i="17"/>
  <c r="N568" i="17"/>
  <c r="K569" i="17"/>
  <c r="J569" i="17" s="1"/>
  <c r="M568" i="17"/>
  <c r="J568" i="17"/>
  <c r="H566" i="17"/>
  <c r="E566" i="17"/>
  <c r="G566" i="17"/>
  <c r="I566" i="17"/>
  <c r="D567" i="17"/>
  <c r="B569" i="17" l="1"/>
  <c r="L569" i="17"/>
  <c r="C569" i="17"/>
  <c r="A569" i="17"/>
  <c r="M569" i="17"/>
  <c r="K570" i="17"/>
  <c r="N569" i="17"/>
  <c r="A568" i="17"/>
  <c r="L568" i="17"/>
  <c r="C568" i="17"/>
  <c r="B568" i="17"/>
  <c r="K571" i="17" l="1"/>
  <c r="N570" i="17"/>
  <c r="J571" i="17"/>
  <c r="M570" i="17"/>
  <c r="E568" i="17"/>
  <c r="H568" i="17"/>
  <c r="I568" i="17"/>
  <c r="G568" i="17"/>
  <c r="I569" i="17"/>
  <c r="G569" i="17"/>
  <c r="H569" i="17"/>
  <c r="E569" i="17"/>
  <c r="D568" i="17"/>
  <c r="J570" i="17"/>
  <c r="D569" i="17"/>
  <c r="B571" i="17" l="1"/>
  <c r="D571" i="17" s="1"/>
  <c r="A571" i="17"/>
  <c r="C571" i="17"/>
  <c r="L571" i="17"/>
  <c r="L570" i="17"/>
  <c r="C570" i="17"/>
  <c r="A570" i="17"/>
  <c r="B570" i="17"/>
  <c r="J572" i="17"/>
  <c r="M571" i="17"/>
  <c r="N571" i="17"/>
  <c r="K572" i="17"/>
  <c r="A572" i="17" l="1"/>
  <c r="L572" i="17"/>
  <c r="C572" i="17"/>
  <c r="B572" i="17"/>
  <c r="D572" i="17" s="1"/>
  <c r="H570" i="17"/>
  <c r="E570" i="17"/>
  <c r="G570" i="17"/>
  <c r="I570" i="17"/>
  <c r="N572" i="17"/>
  <c r="K573" i="17"/>
  <c r="M572" i="17"/>
  <c r="J573" i="17"/>
  <c r="D570" i="17"/>
  <c r="G571" i="17"/>
  <c r="I571" i="17"/>
  <c r="E571" i="17"/>
  <c r="H571" i="17"/>
  <c r="B573" i="17" l="1"/>
  <c r="L573" i="17"/>
  <c r="C573" i="17"/>
  <c r="A573" i="17"/>
  <c r="M573" i="17"/>
  <c r="K574" i="17"/>
  <c r="N573" i="17"/>
  <c r="E572" i="17"/>
  <c r="H572" i="17"/>
  <c r="I572" i="17"/>
  <c r="G572" i="17"/>
  <c r="K575" i="17" l="1"/>
  <c r="N574" i="17"/>
  <c r="J575" i="17"/>
  <c r="M574" i="17"/>
  <c r="J574" i="17"/>
  <c r="I573" i="17"/>
  <c r="G573" i="17"/>
  <c r="H573" i="17"/>
  <c r="E573" i="17"/>
  <c r="D573" i="17"/>
  <c r="B575" i="17" l="1"/>
  <c r="A575" i="17"/>
  <c r="L575" i="17"/>
  <c r="C575" i="17"/>
  <c r="L574" i="17"/>
  <c r="C574" i="17"/>
  <c r="A574" i="17"/>
  <c r="B574" i="17"/>
  <c r="D574" i="17" s="1"/>
  <c r="M575" i="17"/>
  <c r="N575" i="17"/>
  <c r="K576" i="17"/>
  <c r="N576" i="17" l="1"/>
  <c r="K577" i="17"/>
  <c r="J577" i="17" s="1"/>
  <c r="M576" i="17"/>
  <c r="G575" i="17"/>
  <c r="I575" i="17"/>
  <c r="E575" i="17"/>
  <c r="H575" i="17"/>
  <c r="J576" i="17"/>
  <c r="H574" i="17"/>
  <c r="E574" i="17"/>
  <c r="G574" i="17"/>
  <c r="I574" i="17"/>
  <c r="D575" i="17"/>
  <c r="B577" i="17" l="1"/>
  <c r="D577" i="17" s="1"/>
  <c r="L577" i="17"/>
  <c r="C577" i="17"/>
  <c r="A577" i="17"/>
  <c r="M577" i="17"/>
  <c r="K578" i="17"/>
  <c r="N577" i="17"/>
  <c r="A576" i="17"/>
  <c r="L576" i="17"/>
  <c r="C576" i="17"/>
  <c r="B576" i="17"/>
  <c r="D576" i="17" s="1"/>
  <c r="K579" i="17" l="1"/>
  <c r="N578" i="17"/>
  <c r="J579" i="17"/>
  <c r="M578" i="17"/>
  <c r="E576" i="17"/>
  <c r="H576" i="17"/>
  <c r="I576" i="17"/>
  <c r="G576" i="17"/>
  <c r="J578" i="17"/>
  <c r="I577" i="17"/>
  <c r="G577" i="17"/>
  <c r="H577" i="17"/>
  <c r="E577" i="17"/>
  <c r="B579" i="17" l="1"/>
  <c r="A579" i="17"/>
  <c r="L579" i="17"/>
  <c r="C579" i="17"/>
  <c r="L578" i="17"/>
  <c r="C578" i="17"/>
  <c r="A578" i="17"/>
  <c r="B578" i="17"/>
  <c r="D578" i="17" s="1"/>
  <c r="M579" i="17"/>
  <c r="N579" i="17"/>
  <c r="K580" i="17"/>
  <c r="N580" i="17" l="1"/>
  <c r="M580" i="17"/>
  <c r="G579" i="17"/>
  <c r="I579" i="17"/>
  <c r="E579" i="17"/>
  <c r="H579" i="17"/>
  <c r="J580" i="17"/>
  <c r="H578" i="17"/>
  <c r="E578" i="17"/>
  <c r="G578" i="17"/>
  <c r="I578" i="17"/>
  <c r="D579" i="17"/>
  <c r="A580" i="17" l="1"/>
  <c r="L580" i="17"/>
  <c r="C580" i="17"/>
  <c r="B580" i="17"/>
  <c r="D580" i="17" s="1"/>
  <c r="E580" i="17" l="1"/>
  <c r="H580" i="17"/>
  <c r="I580" i="17"/>
  <c r="G580" i="17"/>
  <c r="L538" i="14"/>
  <c r="L205" i="14"/>
  <c r="L363" i="14"/>
  <c r="L337" i="14"/>
  <c r="L220" i="14"/>
  <c r="L464" i="14"/>
  <c r="L449" i="14"/>
  <c r="L30" i="14"/>
  <c r="L443" i="14"/>
  <c r="L357" i="14"/>
  <c r="L540" i="14"/>
  <c r="L118" i="14"/>
  <c r="L52" i="14"/>
  <c r="L56" i="14"/>
  <c r="L403" i="14"/>
  <c r="L122" i="14"/>
  <c r="L385" i="14"/>
  <c r="L131" i="14"/>
  <c r="L343" i="14"/>
  <c r="L170" i="14"/>
  <c r="L409" i="14"/>
  <c r="L455" i="14"/>
  <c r="L506" i="14"/>
  <c r="L173" i="14"/>
  <c r="L405" i="14"/>
  <c r="L361" i="14"/>
  <c r="L100" i="14"/>
  <c r="L502" i="14"/>
  <c r="L498" i="14"/>
  <c r="L214" i="14"/>
  <c r="L522" i="14"/>
  <c r="L66" i="14"/>
  <c r="L496" i="14"/>
  <c r="L327" i="14"/>
  <c r="L355" i="14"/>
  <c r="L21" i="14"/>
  <c r="L275" i="14"/>
  <c r="L550" i="14"/>
  <c r="L524" i="14"/>
  <c r="L124" i="14"/>
  <c r="L161" i="14"/>
  <c r="L315" i="14"/>
  <c r="L74" i="14"/>
  <c r="L76" i="14"/>
  <c r="L462" i="14"/>
  <c r="L429" i="14"/>
  <c r="L50" i="14"/>
  <c r="L169" i="14"/>
  <c r="L492" i="14"/>
  <c r="L520" i="14"/>
  <c r="L190" i="14"/>
  <c r="L41" i="14"/>
  <c r="L321" i="14"/>
  <c r="L192" i="14"/>
  <c r="L349" i="14"/>
  <c r="L72" i="14"/>
  <c r="L174" i="14"/>
  <c r="L335" i="14"/>
  <c r="L341" i="14"/>
  <c r="L181" i="14"/>
  <c r="L84" i="14"/>
  <c r="L301" i="14"/>
  <c r="L317" i="14"/>
  <c r="L433" i="14"/>
  <c r="L459" i="14"/>
  <c r="L51" i="14"/>
  <c r="L204" i="14"/>
  <c r="L504" i="14"/>
  <c r="L196" i="14"/>
  <c r="L273" i="14"/>
  <c r="L299" i="14"/>
  <c r="L130" i="14"/>
  <c r="L453" i="14"/>
  <c r="L293" i="14"/>
  <c r="L447" i="14"/>
  <c r="L345" i="14"/>
  <c r="L134" i="14"/>
  <c r="L313" i="14"/>
  <c r="L215" i="14"/>
  <c r="L351" i="14"/>
  <c r="L437" i="14"/>
  <c r="L24" i="14"/>
  <c r="L144" i="14"/>
  <c r="L510" i="14"/>
  <c r="L226" i="14"/>
  <c r="L47" i="14"/>
  <c r="L570" i="14"/>
  <c r="L371" i="14"/>
  <c r="L401" i="14"/>
  <c r="L33" i="14"/>
  <c r="L43" i="14"/>
  <c r="L168" i="14"/>
  <c r="L542" i="14"/>
  <c r="L238" i="14"/>
  <c r="L259" i="14"/>
  <c r="L413" i="14"/>
  <c r="L38" i="14"/>
  <c r="L486" i="14"/>
  <c r="L136" i="14"/>
  <c r="L194" i="14"/>
  <c r="L166" i="14"/>
  <c r="L210" i="14"/>
  <c r="L90" i="14"/>
  <c r="L29" i="14"/>
  <c r="L58" i="14"/>
  <c r="L383" i="14"/>
  <c r="L28" i="14"/>
  <c r="L222" i="14"/>
  <c r="L277" i="14"/>
  <c r="L197" i="14"/>
  <c r="L431" i="14"/>
  <c r="L423" i="14"/>
  <c r="L419" i="14"/>
  <c r="L164" i="14"/>
  <c r="L191" i="14"/>
  <c r="L271" i="14"/>
  <c r="L263" i="14"/>
  <c r="L470" i="14"/>
  <c r="L149" i="14"/>
  <c r="L245" i="14"/>
  <c r="L574" i="14"/>
  <c r="L208" i="14"/>
  <c r="L303" i="14"/>
  <c r="L331" i="14"/>
  <c r="L157" i="14"/>
  <c r="L532" i="14"/>
  <c r="L329" i="14"/>
  <c r="L94" i="14"/>
  <c r="L152" i="14"/>
  <c r="L125" i="14"/>
  <c r="L323" i="14"/>
  <c r="L526" i="14"/>
  <c r="L180" i="14"/>
  <c r="L27" i="14"/>
  <c r="L68" i="14"/>
  <c r="L209" i="14"/>
  <c r="L212" i="14"/>
  <c r="L393" i="14"/>
  <c r="L148" i="14"/>
  <c r="L182" i="14"/>
  <c r="L162" i="14"/>
  <c r="L472" i="14"/>
  <c r="L31" i="14"/>
  <c r="L217" i="14"/>
  <c r="L23" i="14"/>
  <c r="L564" i="14"/>
  <c r="L146" i="14"/>
  <c r="L186" i="14"/>
  <c r="L206" i="14"/>
  <c r="L445" i="14"/>
  <c r="L34" i="14"/>
  <c r="L576" i="14"/>
  <c r="L407" i="14"/>
  <c r="L572" i="14"/>
  <c r="L369" i="14"/>
  <c r="L484" i="14"/>
  <c r="L247" i="14"/>
  <c r="L377" i="14"/>
  <c r="L528" i="14"/>
  <c r="L365" i="14"/>
  <c r="L548" i="14"/>
  <c r="L233" i="14"/>
  <c r="L305" i="14"/>
  <c r="L108" i="14"/>
  <c r="L395" i="14"/>
  <c r="L155" i="14"/>
  <c r="L129" i="14"/>
  <c r="L178" i="14"/>
  <c r="L133" i="14"/>
  <c r="L578" i="14"/>
  <c r="L373" i="14"/>
  <c r="L239" i="14"/>
  <c r="L289" i="14"/>
  <c r="L425" i="14"/>
  <c r="L114" i="14"/>
  <c r="L158" i="14"/>
  <c r="L232" i="14"/>
  <c r="L92" i="14"/>
  <c r="L560" i="14"/>
  <c r="L138" i="14"/>
  <c r="L176" i="14"/>
  <c r="L339" i="14"/>
  <c r="L25" i="14"/>
  <c r="L39" i="14"/>
  <c r="L35" i="14"/>
  <c r="L375" i="14"/>
  <c r="L391" i="14"/>
  <c r="L476" i="14"/>
  <c r="L198" i="14"/>
  <c r="L389" i="14"/>
  <c r="L435" i="14"/>
  <c r="L80" i="14"/>
  <c r="L160" i="14"/>
  <c r="L359" i="14"/>
  <c r="L267" i="14"/>
  <c r="L441" i="14"/>
  <c r="L325" i="14"/>
  <c r="L411" i="14"/>
  <c r="L26" i="14"/>
  <c r="L417" i="14"/>
  <c r="L240" i="14"/>
  <c r="L86" i="14"/>
  <c r="L251" i="14"/>
  <c r="L193" i="14"/>
  <c r="L257" i="14"/>
  <c r="L307" i="14"/>
  <c r="L399" i="14"/>
  <c r="L70" i="14"/>
  <c r="L230" i="14"/>
  <c r="L227" i="14"/>
  <c r="L309" i="14"/>
  <c r="L295" i="14"/>
  <c r="L468" i="14"/>
  <c r="L269" i="14"/>
  <c r="L566" i="14"/>
  <c r="L172" i="14"/>
  <c r="L132" i="14"/>
  <c r="L106" i="14"/>
  <c r="L228" i="14"/>
  <c r="L255" i="14"/>
  <c r="L42" i="14"/>
  <c r="L154" i="14"/>
  <c r="L379" i="14"/>
  <c r="L96" i="14"/>
  <c r="L397" i="14"/>
  <c r="L494" i="14"/>
  <c r="L184" i="14"/>
  <c r="L156" i="14"/>
  <c r="L552" i="14"/>
  <c r="L421" i="14"/>
  <c r="L546" i="14"/>
  <c r="L60" i="14"/>
  <c r="L40" i="14"/>
  <c r="L457" i="14"/>
  <c r="L200" i="14"/>
  <c r="L203" i="14"/>
  <c r="L536" i="14"/>
  <c r="L36" i="14"/>
  <c r="L82" i="14"/>
  <c r="L37" i="14"/>
  <c r="L185" i="14"/>
  <c r="L482" i="14"/>
  <c r="L580" i="14"/>
  <c r="L62" i="14"/>
  <c r="L127" i="14"/>
  <c r="L460" i="14"/>
  <c r="L242" i="14"/>
  <c r="L439" i="14"/>
  <c r="L137" i="14"/>
  <c r="L530" i="14"/>
  <c r="L281" i="14"/>
  <c r="L110" i="14"/>
  <c r="L279" i="14"/>
  <c r="L319" i="14"/>
  <c r="L142" i="14"/>
  <c r="L427" i="14"/>
  <c r="L120" i="14"/>
  <c r="L283" i="14"/>
  <c r="L490" i="14"/>
  <c r="L116" i="14"/>
  <c r="L22" i="14"/>
  <c r="L387" i="14"/>
  <c r="L218" i="14"/>
  <c r="L554" i="14"/>
  <c r="L221" i="14"/>
  <c r="L544" i="14"/>
  <c r="L32" i="14"/>
  <c r="L48" i="14"/>
  <c r="L128" i="14"/>
  <c r="L46" i="14"/>
  <c r="L285" i="14"/>
  <c r="L112" i="14"/>
  <c r="L179" i="14"/>
  <c r="L287" i="14"/>
  <c r="L562" i="14"/>
  <c r="L500" i="14"/>
  <c r="L367" i="14"/>
  <c r="L480" i="14"/>
  <c r="L236" i="14"/>
  <c r="L253" i="14"/>
  <c r="L104" i="14"/>
  <c r="L150" i="14"/>
  <c r="L451" i="14"/>
  <c r="L415" i="14"/>
  <c r="L98" i="14"/>
  <c r="L64" i="14"/>
  <c r="L291" i="14"/>
  <c r="L508" i="14"/>
  <c r="L202" i="14"/>
  <c r="L311" i="14"/>
  <c r="L534" i="14"/>
  <c r="L568" i="14"/>
  <c r="L49" i="14"/>
  <c r="L102" i="14"/>
  <c r="L261" i="14"/>
  <c r="L54" i="14"/>
  <c r="L45" i="14"/>
  <c r="L249" i="14"/>
  <c r="L224" i="14"/>
  <c r="L167" i="14"/>
  <c r="L333" i="14"/>
  <c r="L140" i="14"/>
  <c r="L88" i="14"/>
  <c r="L145" i="14"/>
  <c r="L478" i="14"/>
  <c r="L265" i="14"/>
  <c r="L78" i="14"/>
  <c r="L297" i="14"/>
  <c r="L488" i="14"/>
  <c r="L347" i="14"/>
  <c r="L241" i="14"/>
  <c r="L558" i="14"/>
  <c r="L474" i="14"/>
  <c r="L556" i="14"/>
  <c r="L234" i="14"/>
  <c r="L188" i="14"/>
  <c r="L216" i="14"/>
  <c r="L353" i="14"/>
  <c r="L20" i="14"/>
  <c r="L143" i="14"/>
  <c r="L381" i="14"/>
  <c r="L244" i="14"/>
  <c r="L229" i="14"/>
  <c r="L44" i="14"/>
  <c r="L187" i="14"/>
  <c r="L85" i="14"/>
  <c r="L372" i="14"/>
  <c r="L73" i="14"/>
  <c r="L93" i="14"/>
  <c r="L207" i="14"/>
  <c r="L551" i="14"/>
  <c r="L322" i="14"/>
  <c r="L467" i="14"/>
  <c r="L18" i="14"/>
  <c r="L340" i="14"/>
  <c r="L105" i="14"/>
  <c r="L231" i="14"/>
  <c r="L394" i="14"/>
  <c r="L549" i="14"/>
  <c r="L557" i="14"/>
  <c r="L531" i="14"/>
  <c r="L135" i="14"/>
  <c r="L493" i="14"/>
  <c r="L362" i="14"/>
  <c r="L537" i="14"/>
  <c r="L485" i="14"/>
  <c r="L290" i="14"/>
  <c r="L458" i="14"/>
  <c r="L404" i="14"/>
  <c r="L567" i="14"/>
  <c r="L418" i="14"/>
  <c r="L348" i="14"/>
  <c r="L473" i="14"/>
  <c r="L276" i="14"/>
  <c r="L61" i="14"/>
  <c r="L183" i="14"/>
  <c r="L354" i="14"/>
  <c r="L376" i="14"/>
  <c r="L235" i="14"/>
  <c r="L525" i="14"/>
  <c r="L330" i="14"/>
  <c r="L444" i="14"/>
  <c r="L316" i="14"/>
  <c r="L450" i="14"/>
  <c r="L63" i="14"/>
  <c r="L252" i="14"/>
  <c r="L491" i="14"/>
  <c r="L225" i="14"/>
  <c r="L511" i="14"/>
  <c r="L119" i="14"/>
  <c r="L563" i="14"/>
  <c r="L487" i="14"/>
  <c r="L81" i="14"/>
  <c r="L95" i="14"/>
  <c r="L266" i="14"/>
  <c r="L573" i="14"/>
  <c r="L539" i="14"/>
  <c r="L420" i="14"/>
  <c r="L165" i="14"/>
  <c r="L91" i="14"/>
  <c r="L302" i="14"/>
  <c r="L113" i="14"/>
  <c r="L438" i="14"/>
  <c r="L410" i="14"/>
  <c r="L109" i="14"/>
  <c r="L378" i="14"/>
  <c r="L97" i="14"/>
  <c r="L465" i="14"/>
  <c r="L87" i="14"/>
  <c r="L284" i="14"/>
  <c r="L342" i="14"/>
  <c r="L428" i="14"/>
  <c r="L398" i="14"/>
  <c r="L254" i="14"/>
  <c r="L211" i="14"/>
  <c r="L388" i="14"/>
  <c r="L392" i="14"/>
  <c r="L408" i="14"/>
  <c r="L67" i="14"/>
  <c r="L243" i="14"/>
  <c r="L499" i="14"/>
  <c r="L258" i="14"/>
  <c r="L364" i="14"/>
  <c r="L475" i="14"/>
  <c r="L358" i="14"/>
  <c r="L117" i="14"/>
  <c r="L553" i="14"/>
  <c r="L344" i="14"/>
  <c r="L16" i="14"/>
  <c r="L412" i="14"/>
  <c r="L352" i="14"/>
  <c r="L414" i="14"/>
  <c r="L83" i="14"/>
  <c r="L274" i="14"/>
  <c r="L446" i="14"/>
  <c r="L306" i="14"/>
  <c r="L288" i="14"/>
  <c r="L318" i="14"/>
  <c r="L545" i="14"/>
  <c r="L310" i="14"/>
  <c r="L264" i="14"/>
  <c r="L6" i="14"/>
  <c r="L422" i="14"/>
  <c r="L483" i="14"/>
  <c r="L262" i="14"/>
  <c r="L13" i="14"/>
  <c r="L296" i="14"/>
  <c r="L370" i="14"/>
  <c r="L314" i="14"/>
  <c r="L535" i="14"/>
  <c r="L77" i="14"/>
  <c r="L248" i="14"/>
  <c r="L71" i="14"/>
  <c r="L79" i="14"/>
  <c r="L57" i="14"/>
  <c r="L430" i="14"/>
  <c r="L402" i="14"/>
  <c r="L219" i="14"/>
  <c r="L334" i="14"/>
  <c r="L17" i="14"/>
  <c r="L10" i="14"/>
  <c r="L278" i="14"/>
  <c r="L195" i="14"/>
  <c r="L448" i="14"/>
  <c r="L346" i="14"/>
  <c r="L163" i="14"/>
  <c r="L509" i="14"/>
  <c r="L481" i="14"/>
  <c r="L256" i="14"/>
  <c r="L126" i="14"/>
  <c r="L292" i="14"/>
  <c r="L440" i="14"/>
  <c r="L121" i="14"/>
  <c r="L527" i="14"/>
  <c r="L15" i="14"/>
  <c r="L89" i="14"/>
  <c r="L416" i="14"/>
  <c r="L300" i="14"/>
  <c r="L159" i="14"/>
  <c r="L579" i="14"/>
  <c r="L466" i="14"/>
  <c r="L442" i="14"/>
  <c r="L101" i="14"/>
  <c r="L141" i="14"/>
  <c r="L555" i="14"/>
  <c r="L55" i="14"/>
  <c r="L452" i="14"/>
  <c r="L139" i="14"/>
  <c r="L175" i="14"/>
  <c r="L246" i="14"/>
  <c r="L99" i="14"/>
  <c r="L107" i="14"/>
  <c r="L436" i="14"/>
  <c r="L250" i="14"/>
  <c r="L477" i="14"/>
  <c r="L298" i="14"/>
  <c r="L559" i="14"/>
  <c r="L65" i="14"/>
  <c r="L469" i="14"/>
  <c r="L386" i="14"/>
  <c r="L561" i="14"/>
  <c r="L282" i="14"/>
  <c r="L541" i="14"/>
  <c r="L543" i="14"/>
  <c r="L103" i="14"/>
  <c r="L507" i="14"/>
  <c r="L123" i="14"/>
  <c r="L237" i="14"/>
  <c r="L424" i="14"/>
  <c r="L400" i="14"/>
  <c r="L501" i="14"/>
  <c r="L53" i="14"/>
  <c r="L503" i="14"/>
  <c r="L324" i="14"/>
  <c r="L75" i="14"/>
  <c r="L523" i="14"/>
  <c r="L350" i="14"/>
  <c r="L7" i="14"/>
  <c r="L115" i="14"/>
  <c r="L199" i="14"/>
  <c r="L360" i="14"/>
  <c r="L326" i="14"/>
  <c r="L533" i="14"/>
  <c r="L471" i="14"/>
  <c r="L382" i="14"/>
  <c r="L312" i="14"/>
  <c r="L294" i="14"/>
  <c r="L434" i="14"/>
  <c r="L336" i="14"/>
  <c r="L505" i="14"/>
  <c r="L8" i="14"/>
  <c r="L111" i="14"/>
  <c r="L223" i="14"/>
  <c r="L426" i="14"/>
  <c r="L432" i="14"/>
  <c r="L171" i="14"/>
  <c r="L454" i="14"/>
  <c r="L463" i="14"/>
  <c r="L272" i="14"/>
  <c r="L189" i="14"/>
  <c r="L456" i="14"/>
  <c r="L260" i="14"/>
  <c r="L11" i="14"/>
  <c r="L268" i="14"/>
  <c r="L9" i="14"/>
  <c r="L153" i="14"/>
  <c r="L577" i="14"/>
  <c r="L59" i="14"/>
  <c r="L286" i="14"/>
  <c r="L280" i="14"/>
  <c r="L390" i="14"/>
  <c r="L14" i="14"/>
  <c r="L328" i="14"/>
  <c r="L406" i="14"/>
  <c r="L384" i="14"/>
  <c r="L366" i="14"/>
  <c r="L147" i="14"/>
  <c r="L489" i="14"/>
  <c r="L380" i="14"/>
  <c r="L495" i="14"/>
  <c r="L177" i="14"/>
  <c r="L368" i="14"/>
  <c r="L396" i="14"/>
  <c r="L338" i="14"/>
  <c r="L374" i="14"/>
  <c r="L461" i="14"/>
  <c r="L12" i="14"/>
  <c r="L69" i="14"/>
  <c r="L304" i="14"/>
  <c r="L356" i="14"/>
  <c r="L5" i="14"/>
  <c r="L151" i="14"/>
  <c r="L569" i="14"/>
  <c r="L213" i="14"/>
  <c r="L497" i="14"/>
  <c r="L571" i="14"/>
  <c r="L320" i="14"/>
  <c r="L565" i="14"/>
  <c r="L547" i="14"/>
  <c r="L332" i="14"/>
  <c r="L201" i="14"/>
  <c r="L575" i="14"/>
  <c r="L19" i="14"/>
  <c r="L529" i="14"/>
  <c r="L479" i="14"/>
  <c r="L270" i="14"/>
  <c r="L308" i="14"/>
  <c r="G5" i="8"/>
  <c r="F5" i="8"/>
  <c r="D5" i="8" s="1"/>
  <c r="T5" i="8" s="1"/>
  <c r="E64" i="7"/>
  <c r="F64" i="7" l="1"/>
  <c r="E91" i="7"/>
  <c r="E72" i="7"/>
  <c r="E56" i="7"/>
  <c r="I89" i="7"/>
  <c r="J89" i="7" s="1"/>
  <c r="M77" i="7"/>
  <c r="N77" i="7" s="1"/>
  <c r="E66" i="7"/>
  <c r="E31" i="7"/>
  <c r="E77" i="7"/>
  <c r="K50" i="7"/>
  <c r="L50" i="7" s="1"/>
  <c r="G20" i="7"/>
  <c r="H20" i="7" s="1"/>
  <c r="E30" i="7"/>
  <c r="E86" i="7"/>
  <c r="E58" i="7"/>
  <c r="K13" i="7"/>
  <c r="L13" i="7" s="1"/>
  <c r="E82" i="7"/>
  <c r="E11" i="7"/>
  <c r="S55" i="7"/>
  <c r="T55" i="7" s="1"/>
  <c r="E15" i="7"/>
  <c r="E6" i="7"/>
  <c r="E90" i="7"/>
  <c r="E76" i="7"/>
  <c r="E19" i="7"/>
  <c r="E84" i="7"/>
  <c r="E88" i="7"/>
  <c r="M46" i="7"/>
  <c r="N46" i="7" s="1"/>
  <c r="G27" i="7"/>
  <c r="H27" i="7" s="1"/>
  <c r="K5" i="7"/>
  <c r="L5" i="7" s="1"/>
  <c r="O82" i="7"/>
  <c r="P82" i="7" s="1"/>
  <c r="S34" i="7"/>
  <c r="T34" i="7" s="1"/>
  <c r="M24" i="7"/>
  <c r="N24" i="7" s="1"/>
  <c r="Q80" i="7"/>
  <c r="R80" i="7" s="1"/>
  <c r="M89" i="7"/>
  <c r="N89" i="7" s="1"/>
  <c r="M85" i="7"/>
  <c r="N85" i="7" s="1"/>
  <c r="K10" i="7"/>
  <c r="L10" i="7" s="1"/>
  <c r="M41" i="7"/>
  <c r="N41" i="7" s="1"/>
  <c r="I56" i="7"/>
  <c r="J56" i="7" s="1"/>
  <c r="K49" i="7"/>
  <c r="L49" i="7" s="1"/>
  <c r="I18" i="7"/>
  <c r="J18" i="7" s="1"/>
  <c r="O58" i="7"/>
  <c r="P58" i="7" s="1"/>
  <c r="G83" i="7"/>
  <c r="H83" i="7" s="1"/>
  <c r="I36" i="7"/>
  <c r="J36" i="7" s="1"/>
  <c r="G10" i="7"/>
  <c r="H10" i="7" s="1"/>
  <c r="Q70" i="7"/>
  <c r="R70" i="7" s="1"/>
  <c r="K41" i="7"/>
  <c r="L41" i="7" s="1"/>
  <c r="Q10" i="7"/>
  <c r="R10" i="7" s="1"/>
  <c r="O77" i="7"/>
  <c r="P77" i="7" s="1"/>
  <c r="K28" i="7"/>
  <c r="L28" i="7" s="1"/>
  <c r="I23" i="7"/>
  <c r="J23" i="7" s="1"/>
  <c r="K6" i="7"/>
  <c r="L6" i="7" s="1"/>
  <c r="O27" i="7"/>
  <c r="P27" i="7" s="1"/>
  <c r="S42" i="7"/>
  <c r="T42" i="7" s="1"/>
  <c r="S18" i="7"/>
  <c r="T18" i="7" s="1"/>
  <c r="O48" i="7"/>
  <c r="P48" i="7" s="1"/>
  <c r="Q51" i="7"/>
  <c r="R51" i="7" s="1"/>
  <c r="Q48" i="7"/>
  <c r="R48" i="7" s="1"/>
  <c r="K79" i="7"/>
  <c r="L79" i="7" s="1"/>
  <c r="O66" i="7"/>
  <c r="P66" i="7" s="1"/>
  <c r="G47" i="7"/>
  <c r="H47" i="7" s="1"/>
  <c r="M57" i="7"/>
  <c r="N57" i="7" s="1"/>
  <c r="G26" i="7"/>
  <c r="H26" i="7" s="1"/>
  <c r="O45" i="7"/>
  <c r="P45" i="7" s="1"/>
  <c r="G45" i="7"/>
  <c r="H45" i="7" s="1"/>
  <c r="S22" i="7"/>
  <c r="T22" i="7" s="1"/>
  <c r="K42" i="7"/>
  <c r="L42" i="7" s="1"/>
  <c r="I26" i="7"/>
  <c r="J26" i="7" s="1"/>
  <c r="O67" i="7"/>
  <c r="P67" i="7" s="1"/>
  <c r="M28" i="7"/>
  <c r="N28" i="7" s="1"/>
  <c r="S49" i="7"/>
  <c r="T49" i="7" s="1"/>
  <c r="M40" i="7"/>
  <c r="N40" i="7" s="1"/>
  <c r="Q76" i="7"/>
  <c r="R76" i="7" s="1"/>
  <c r="K23" i="7"/>
  <c r="L23" i="7" s="1"/>
  <c r="I81" i="7"/>
  <c r="J81" i="7" s="1"/>
  <c r="K73" i="7"/>
  <c r="L73" i="7" s="1"/>
  <c r="M82" i="7"/>
  <c r="N82" i="7" s="1"/>
  <c r="M74" i="7"/>
  <c r="N74" i="7" s="1"/>
  <c r="O74" i="7"/>
  <c r="P74" i="7" s="1"/>
  <c r="K54" i="7"/>
  <c r="L54" i="7" s="1"/>
  <c r="I82" i="7"/>
  <c r="J82" i="7" s="1"/>
  <c r="S61" i="7"/>
  <c r="T61" i="7" s="1"/>
  <c r="G28" i="7"/>
  <c r="H28" i="7" s="1"/>
  <c r="G77" i="7"/>
  <c r="H77" i="7" s="1"/>
  <c r="Q7" i="7"/>
  <c r="R7" i="7" s="1"/>
  <c r="Q40" i="7"/>
  <c r="R40" i="7" s="1"/>
  <c r="K55" i="7"/>
  <c r="L55" i="7" s="1"/>
  <c r="M26" i="7"/>
  <c r="N26" i="7" s="1"/>
  <c r="S14" i="7"/>
  <c r="T14" i="7" s="1"/>
  <c r="G76" i="7"/>
  <c r="H76" i="7" s="1"/>
  <c r="M67" i="7"/>
  <c r="N67" i="7" s="1"/>
  <c r="Q25" i="7"/>
  <c r="R25" i="7" s="1"/>
  <c r="K62" i="7"/>
  <c r="L62" i="7" s="1"/>
  <c r="M36" i="7"/>
  <c r="N36" i="7" s="1"/>
  <c r="Q42" i="7"/>
  <c r="R42" i="7" s="1"/>
  <c r="S59" i="7"/>
  <c r="T59" i="7" s="1"/>
  <c r="O21" i="7"/>
  <c r="P21" i="7" s="1"/>
  <c r="G70" i="7"/>
  <c r="H70" i="7" s="1"/>
  <c r="I88" i="7"/>
  <c r="J88" i="7" s="1"/>
  <c r="K15" i="7"/>
  <c r="L15" i="7" s="1"/>
  <c r="G67" i="7"/>
  <c r="H67" i="7" s="1"/>
  <c r="Q5" i="7"/>
  <c r="R5" i="7" s="1"/>
  <c r="M34" i="7"/>
  <c r="N34" i="7" s="1"/>
  <c r="G84" i="7"/>
  <c r="H84" i="7" s="1"/>
  <c r="M12" i="7"/>
  <c r="N12" i="7" s="1"/>
  <c r="G75" i="7"/>
  <c r="H75" i="7" s="1"/>
  <c r="S75" i="7"/>
  <c r="T75" i="7" s="1"/>
  <c r="Q55" i="7"/>
  <c r="R55" i="7" s="1"/>
  <c r="I40" i="7"/>
  <c r="J40" i="7" s="1"/>
  <c r="O63" i="7"/>
  <c r="P63" i="7" s="1"/>
  <c r="S79" i="7"/>
  <c r="T79" i="7" s="1"/>
  <c r="Q37" i="7"/>
  <c r="R37" i="7" s="1"/>
  <c r="O69" i="7"/>
  <c r="P69" i="7" s="1"/>
  <c r="K83" i="7"/>
  <c r="L83" i="7" s="1"/>
  <c r="S45" i="7"/>
  <c r="T45" i="7" s="1"/>
  <c r="M81" i="7"/>
  <c r="N81" i="7" s="1"/>
  <c r="O29" i="7"/>
  <c r="P29" i="7" s="1"/>
  <c r="G21" i="7"/>
  <c r="H21" i="7" s="1"/>
  <c r="K36" i="7"/>
  <c r="L36" i="7" s="1"/>
  <c r="M48" i="7"/>
  <c r="N48" i="7" s="1"/>
  <c r="O56" i="7"/>
  <c r="P56" i="7" s="1"/>
  <c r="S38" i="7"/>
  <c r="T38" i="7" s="1"/>
  <c r="K52" i="7"/>
  <c r="L52" i="7" s="1"/>
  <c r="M35" i="7"/>
  <c r="N35" i="7" s="1"/>
  <c r="K58" i="7"/>
  <c r="L58" i="7" s="1"/>
  <c r="K75" i="7"/>
  <c r="L75" i="7" s="1"/>
  <c r="M25" i="7"/>
  <c r="N25" i="7" s="1"/>
  <c r="M90" i="7"/>
  <c r="N90" i="7" s="1"/>
  <c r="K88" i="7"/>
  <c r="L88" i="7" s="1"/>
  <c r="M56" i="7"/>
  <c r="N56" i="7" s="1"/>
  <c r="S67" i="7"/>
  <c r="T67" i="7" s="1"/>
  <c r="M38" i="7"/>
  <c r="N38" i="7" s="1"/>
  <c r="O76" i="7"/>
  <c r="P76" i="7" s="1"/>
  <c r="K43" i="7"/>
  <c r="L43" i="7" s="1"/>
  <c r="O13" i="7"/>
  <c r="P13" i="7" s="1"/>
  <c r="I32" i="7"/>
  <c r="J32" i="7" s="1"/>
  <c r="K20" i="7"/>
  <c r="L20" i="7" s="1"/>
  <c r="K92" i="7"/>
  <c r="L92" i="7" s="1"/>
  <c r="O7" i="7"/>
  <c r="P7" i="7" s="1"/>
  <c r="K26" i="7"/>
  <c r="L26" i="7" s="1"/>
  <c r="G79" i="7"/>
  <c r="H79" i="7" s="1"/>
  <c r="K56" i="7"/>
  <c r="L56" i="7" s="1"/>
  <c r="E73" i="7"/>
  <c r="G36" i="7"/>
  <c r="H36" i="7" s="1"/>
  <c r="K91" i="7"/>
  <c r="L91" i="7" s="1"/>
  <c r="K22" i="7"/>
  <c r="L22" i="7" s="1"/>
  <c r="O28" i="7"/>
  <c r="P28" i="7" s="1"/>
  <c r="Q79" i="7"/>
  <c r="R79" i="7" s="1"/>
  <c r="K34" i="7"/>
  <c r="L34" i="7" s="1"/>
  <c r="O73" i="7"/>
  <c r="P73" i="7" s="1"/>
  <c r="O78" i="7"/>
  <c r="P78" i="7" s="1"/>
  <c r="Q43" i="7"/>
  <c r="R43" i="7" s="1"/>
  <c r="Q75" i="7"/>
  <c r="R75" i="7" s="1"/>
  <c r="O31" i="7"/>
  <c r="P31" i="7" s="1"/>
  <c r="Q84" i="7"/>
  <c r="R84" i="7" s="1"/>
  <c r="Q82" i="7"/>
  <c r="R82" i="7" s="1"/>
  <c r="K21" i="7"/>
  <c r="L21" i="7" s="1"/>
  <c r="S25" i="7"/>
  <c r="T25" i="7" s="1"/>
  <c r="S74" i="7"/>
  <c r="T74" i="7" s="1"/>
  <c r="G11" i="7"/>
  <c r="H11" i="7" s="1"/>
  <c r="Q50" i="7"/>
  <c r="R50" i="7" s="1"/>
  <c r="G18" i="7"/>
  <c r="H18" i="7" s="1"/>
  <c r="O61" i="7"/>
  <c r="P61" i="7" s="1"/>
  <c r="K25" i="7"/>
  <c r="L25" i="7" s="1"/>
  <c r="Q9" i="7"/>
  <c r="R9" i="7" s="1"/>
  <c r="K31" i="7"/>
  <c r="L31" i="7" s="1"/>
  <c r="O5" i="7"/>
  <c r="P5" i="7" s="1"/>
  <c r="M54" i="7"/>
  <c r="N54" i="7" s="1"/>
  <c r="G8" i="7"/>
  <c r="H8" i="7" s="1"/>
  <c r="Q69" i="7"/>
  <c r="R69" i="7" s="1"/>
  <c r="G19" i="7"/>
  <c r="H19" i="7" s="1"/>
  <c r="I72" i="7"/>
  <c r="J72" i="7" s="1"/>
  <c r="O57" i="7"/>
  <c r="P57" i="7" s="1"/>
  <c r="S48" i="7"/>
  <c r="T48" i="7" s="1"/>
  <c r="K76" i="7"/>
  <c r="L76" i="7" s="1"/>
  <c r="S53" i="7"/>
  <c r="T53" i="7" s="1"/>
  <c r="S11" i="7"/>
  <c r="T11" i="7" s="1"/>
  <c r="G54" i="7"/>
  <c r="H54" i="7" s="1"/>
  <c r="G53" i="7"/>
  <c r="H53" i="7" s="1"/>
  <c r="K67" i="7"/>
  <c r="L67" i="7" s="1"/>
  <c r="I69" i="7"/>
  <c r="J69" i="7" s="1"/>
  <c r="O79" i="7"/>
  <c r="P79" i="7" s="1"/>
  <c r="I7" i="7"/>
  <c r="J7" i="7" s="1"/>
  <c r="O25" i="7"/>
  <c r="P25" i="7" s="1"/>
  <c r="M63" i="7"/>
  <c r="N63" i="7" s="1"/>
  <c r="K63" i="7"/>
  <c r="L63" i="7" s="1"/>
  <c r="Q29" i="7"/>
  <c r="R29" i="7" s="1"/>
  <c r="O40" i="7"/>
  <c r="P40" i="7" s="1"/>
  <c r="I55" i="7"/>
  <c r="J55" i="7" s="1"/>
  <c r="S17" i="7"/>
  <c r="T17" i="7" s="1"/>
  <c r="K64" i="7"/>
  <c r="L64" i="7" s="1"/>
  <c r="I35" i="7"/>
  <c r="J35" i="7" s="1"/>
  <c r="I11" i="7"/>
  <c r="J11" i="7" s="1"/>
  <c r="G7" i="7"/>
  <c r="H7" i="7" s="1"/>
  <c r="K40" i="7"/>
  <c r="L40" i="7" s="1"/>
  <c r="I76" i="7"/>
  <c r="J76" i="7" s="1"/>
  <c r="O91" i="7"/>
  <c r="P91" i="7" s="1"/>
  <c r="S83" i="7"/>
  <c r="T83" i="7" s="1"/>
  <c r="M51" i="7"/>
  <c r="N51" i="7" s="1"/>
  <c r="M20" i="7"/>
  <c r="N20" i="7" s="1"/>
  <c r="M59" i="7"/>
  <c r="N59" i="7" s="1"/>
  <c r="I52" i="7"/>
  <c r="J52" i="7" s="1"/>
  <c r="Q89" i="7"/>
  <c r="R89" i="7" s="1"/>
  <c r="M43" i="7"/>
  <c r="N43" i="7" s="1"/>
  <c r="O36" i="7"/>
  <c r="P36" i="7" s="1"/>
  <c r="G17" i="7"/>
  <c r="H17" i="7" s="1"/>
  <c r="M47" i="7"/>
  <c r="N47" i="7" s="1"/>
  <c r="O85" i="7"/>
  <c r="P85" i="7" s="1"/>
  <c r="G9" i="7"/>
  <c r="H9" i="7" s="1"/>
  <c r="I79" i="7"/>
  <c r="J79" i="7" s="1"/>
  <c r="O59" i="7"/>
  <c r="P59" i="7" s="1"/>
  <c r="Q32" i="7"/>
  <c r="R32" i="7" s="1"/>
  <c r="S23" i="7"/>
  <c r="T23" i="7" s="1"/>
  <c r="S35" i="7"/>
  <c r="T35" i="7" s="1"/>
  <c r="S69" i="7"/>
  <c r="T69" i="7" s="1"/>
  <c r="I39" i="7"/>
  <c r="J39" i="7" s="1"/>
  <c r="Q6" i="7"/>
  <c r="R6" i="7" s="1"/>
  <c r="M52" i="7"/>
  <c r="N52" i="7" s="1"/>
  <c r="I15" i="7"/>
  <c r="J15" i="7" s="1"/>
  <c r="K12" i="7"/>
  <c r="L12" i="7" s="1"/>
  <c r="S37" i="7"/>
  <c r="T37" i="7" s="1"/>
  <c r="S73" i="7"/>
  <c r="T73" i="7" s="1"/>
  <c r="S31" i="7"/>
  <c r="T31" i="7" s="1"/>
  <c r="M15" i="7"/>
  <c r="N15" i="7" s="1"/>
  <c r="G65" i="7"/>
  <c r="H65" i="7" s="1"/>
  <c r="G91" i="7"/>
  <c r="H91" i="7" s="1"/>
  <c r="K82" i="7"/>
  <c r="L82" i="7" s="1"/>
  <c r="K85" i="7"/>
  <c r="L85" i="7" s="1"/>
  <c r="M5" i="7"/>
  <c r="N5" i="7" s="1"/>
  <c r="M17" i="7"/>
  <c r="N17" i="7" s="1"/>
  <c r="O52" i="7"/>
  <c r="P52" i="7" s="1"/>
  <c r="Q81" i="7"/>
  <c r="R81" i="7" s="1"/>
  <c r="S64" i="7"/>
  <c r="T64" i="7" s="1"/>
  <c r="Q35" i="7"/>
  <c r="R35" i="7" s="1"/>
  <c r="I21" i="7"/>
  <c r="J21" i="7" s="1"/>
  <c r="S10" i="7"/>
  <c r="T10" i="7" s="1"/>
  <c r="S7" i="7"/>
  <c r="T7" i="7" s="1"/>
  <c r="S78" i="7"/>
  <c r="T78" i="7" s="1"/>
  <c r="I29" i="7"/>
  <c r="J29" i="7" s="1"/>
  <c r="O51" i="7"/>
  <c r="P51" i="7" s="1"/>
  <c r="M69" i="7"/>
  <c r="N69" i="7" s="1"/>
  <c r="S89" i="7"/>
  <c r="T89" i="7" s="1"/>
  <c r="G13" i="7"/>
  <c r="H13" i="7" s="1"/>
  <c r="I87" i="7"/>
  <c r="J87" i="7" s="1"/>
  <c r="G55" i="7"/>
  <c r="H55" i="7" s="1"/>
  <c r="G29" i="7"/>
  <c r="H29" i="7" s="1"/>
  <c r="I46" i="7"/>
  <c r="J46" i="7" s="1"/>
  <c r="M22" i="7"/>
  <c r="N22" i="7" s="1"/>
  <c r="Q45" i="7"/>
  <c r="R45" i="7" s="1"/>
  <c r="Q73" i="7"/>
  <c r="R73" i="7" s="1"/>
  <c r="K53" i="7"/>
  <c r="L53" i="7" s="1"/>
  <c r="G34" i="7"/>
  <c r="H34" i="7" s="1"/>
  <c r="O81" i="7"/>
  <c r="P81" i="7" s="1"/>
  <c r="I63" i="7"/>
  <c r="J63" i="7" s="1"/>
  <c r="K8" i="7"/>
  <c r="L8" i="7" s="1"/>
  <c r="K16" i="7"/>
  <c r="L16" i="7" s="1"/>
  <c r="G35" i="7"/>
  <c r="H35" i="7" s="1"/>
  <c r="M70" i="7"/>
  <c r="N70" i="7" s="1"/>
  <c r="S88" i="7"/>
  <c r="T88" i="7" s="1"/>
  <c r="Q66" i="7"/>
  <c r="R66" i="7" s="1"/>
  <c r="O17" i="7"/>
  <c r="P17" i="7" s="1"/>
  <c r="I78" i="7"/>
  <c r="J78" i="7" s="1"/>
  <c r="S43" i="7"/>
  <c r="T43" i="7" s="1"/>
  <c r="M42" i="7"/>
  <c r="N42" i="7" s="1"/>
  <c r="G23" i="7"/>
  <c r="H23" i="7" s="1"/>
  <c r="S9" i="7"/>
  <c r="T9" i="7" s="1"/>
  <c r="I41" i="7"/>
  <c r="J41" i="7" s="1"/>
  <c r="O92" i="7"/>
  <c r="P92" i="7" s="1"/>
  <c r="I8" i="7"/>
  <c r="J8" i="7" s="1"/>
  <c r="M29" i="7"/>
  <c r="N29" i="7" s="1"/>
  <c r="M73" i="7"/>
  <c r="N73" i="7" s="1"/>
  <c r="S32" i="7"/>
  <c r="T32" i="7" s="1"/>
  <c r="K60" i="7"/>
  <c r="L60" i="7" s="1"/>
  <c r="M92" i="7"/>
  <c r="N92" i="7" s="1"/>
  <c r="S46" i="7"/>
  <c r="T46" i="7" s="1"/>
  <c r="M19" i="7"/>
  <c r="N19" i="7" s="1"/>
  <c r="I25" i="7"/>
  <c r="J25" i="7" s="1"/>
  <c r="G22" i="7"/>
  <c r="H22" i="7" s="1"/>
  <c r="Q18" i="7"/>
  <c r="R18" i="7" s="1"/>
  <c r="I71" i="7"/>
  <c r="J71" i="7" s="1"/>
  <c r="I62" i="7"/>
  <c r="J62" i="7" s="1"/>
  <c r="O71" i="7"/>
  <c r="P71" i="7" s="1"/>
  <c r="O62" i="7"/>
  <c r="P62" i="7" s="1"/>
  <c r="M18" i="7"/>
  <c r="N18" i="7" s="1"/>
  <c r="Q19" i="7"/>
  <c r="R19" i="7" s="1"/>
  <c r="K11" i="7"/>
  <c r="L11" i="7" s="1"/>
  <c r="O38" i="7"/>
  <c r="P38" i="7" s="1"/>
  <c r="G62" i="7"/>
  <c r="H62" i="7" s="1"/>
  <c r="O72" i="7"/>
  <c r="P72" i="7" s="1"/>
  <c r="O11" i="7"/>
  <c r="P11" i="7" s="1"/>
  <c r="I83" i="7"/>
  <c r="J83" i="7" s="1"/>
  <c r="S77" i="7"/>
  <c r="T77" i="7" s="1"/>
  <c r="M61" i="7"/>
  <c r="N61" i="7" s="1"/>
  <c r="Q31" i="7"/>
  <c r="R31" i="7" s="1"/>
  <c r="S68" i="7"/>
  <c r="T68" i="7" s="1"/>
  <c r="K87" i="7"/>
  <c r="L87" i="7" s="1"/>
  <c r="K48" i="7"/>
  <c r="L48" i="7" s="1"/>
  <c r="G87" i="7"/>
  <c r="H87" i="7" s="1"/>
  <c r="S39" i="7"/>
  <c r="T39" i="7" s="1"/>
  <c r="K38" i="7"/>
  <c r="L38" i="7" s="1"/>
  <c r="K37" i="7"/>
  <c r="L37" i="7" s="1"/>
  <c r="O22" i="7"/>
  <c r="P22" i="7" s="1"/>
  <c r="O18" i="7"/>
  <c r="P18" i="7" s="1"/>
  <c r="G30" i="7"/>
  <c r="H30" i="7" s="1"/>
  <c r="Q46" i="7"/>
  <c r="R46" i="7" s="1"/>
  <c r="K35" i="7"/>
  <c r="L35" i="7" s="1"/>
  <c r="K44" i="7"/>
  <c r="L44" i="7" s="1"/>
  <c r="G50" i="7"/>
  <c r="H50" i="7" s="1"/>
  <c r="G81" i="7"/>
  <c r="H81" i="7" s="1"/>
  <c r="S87" i="7"/>
  <c r="T87" i="7" s="1"/>
  <c r="M86" i="7"/>
  <c r="N86" i="7" s="1"/>
  <c r="S33" i="7"/>
  <c r="T33" i="7" s="1"/>
  <c r="Q59" i="7"/>
  <c r="R59" i="7" s="1"/>
  <c r="I85" i="7"/>
  <c r="J85" i="7" s="1"/>
  <c r="Q38" i="7"/>
  <c r="R38" i="7" s="1"/>
  <c r="K86" i="7"/>
  <c r="L86" i="7" s="1"/>
  <c r="G25" i="7"/>
  <c r="H25" i="7" s="1"/>
  <c r="I51" i="7"/>
  <c r="J51" i="7" s="1"/>
  <c r="G38" i="7"/>
  <c r="H38" i="7" s="1"/>
  <c r="I74" i="7"/>
  <c r="J74" i="7" s="1"/>
  <c r="S27" i="7"/>
  <c r="T27" i="7" s="1"/>
  <c r="Q23" i="7"/>
  <c r="R23" i="7" s="1"/>
  <c r="O53" i="7"/>
  <c r="P53" i="7" s="1"/>
  <c r="S41" i="7"/>
  <c r="T41" i="7" s="1"/>
  <c r="Q85" i="7"/>
  <c r="R85" i="7" s="1"/>
  <c r="K7" i="7"/>
  <c r="L7" i="7" s="1"/>
  <c r="O64" i="7"/>
  <c r="P64" i="7" s="1"/>
  <c r="S16" i="7"/>
  <c r="T16" i="7" s="1"/>
  <c r="Q88" i="7"/>
  <c r="R88" i="7" s="1"/>
  <c r="G74" i="7"/>
  <c r="H74" i="7" s="1"/>
  <c r="S44" i="7"/>
  <c r="T44" i="7" s="1"/>
  <c r="I30" i="7"/>
  <c r="J30" i="7" s="1"/>
  <c r="Q78" i="7"/>
  <c r="R78" i="7" s="1"/>
  <c r="I50" i="7"/>
  <c r="J50" i="7" s="1"/>
  <c r="Q67" i="7"/>
  <c r="R67" i="7" s="1"/>
  <c r="Q34" i="7"/>
  <c r="R34" i="7" s="1"/>
  <c r="M76" i="7"/>
  <c r="N76" i="7" s="1"/>
  <c r="Q72" i="7"/>
  <c r="R72" i="7" s="1"/>
  <c r="S85" i="7"/>
  <c r="T85" i="7" s="1"/>
  <c r="S40" i="7"/>
  <c r="T40" i="7" s="1"/>
  <c r="Q57" i="7"/>
  <c r="R57" i="7" s="1"/>
  <c r="S81" i="7"/>
  <c r="T81" i="7" s="1"/>
  <c r="I34" i="7"/>
  <c r="J34" i="7" s="1"/>
  <c r="G57" i="7"/>
  <c r="H57" i="7" s="1"/>
  <c r="I13" i="7"/>
  <c r="J13" i="7" s="1"/>
  <c r="I57" i="7"/>
  <c r="J57" i="7" s="1"/>
  <c r="O41" i="7"/>
  <c r="P41" i="7" s="1"/>
  <c r="K30" i="7"/>
  <c r="L30" i="7" s="1"/>
  <c r="I9" i="7"/>
  <c r="J9" i="7" s="1"/>
  <c r="I31" i="7"/>
  <c r="J31" i="7" s="1"/>
  <c r="M13" i="7"/>
  <c r="N13" i="7" s="1"/>
  <c r="M11" i="7"/>
  <c r="N11" i="7" s="1"/>
  <c r="G43" i="7"/>
  <c r="H43" i="7" s="1"/>
  <c r="K18" i="7"/>
  <c r="L18" i="7" s="1"/>
  <c r="K59" i="7"/>
  <c r="L59" i="7" s="1"/>
  <c r="Q54" i="7"/>
  <c r="R54" i="7" s="1"/>
  <c r="I45" i="7"/>
  <c r="J45" i="7" s="1"/>
  <c r="M30" i="7"/>
  <c r="N30" i="7" s="1"/>
  <c r="K47" i="7"/>
  <c r="L47" i="7" s="1"/>
  <c r="I14" i="7"/>
  <c r="J14" i="7" s="1"/>
  <c r="O39" i="7"/>
  <c r="P39" i="7" s="1"/>
  <c r="M50" i="7"/>
  <c r="N50" i="7" s="1"/>
  <c r="I12" i="7"/>
  <c r="J12" i="7" s="1"/>
  <c r="Q17" i="7"/>
  <c r="R17" i="7" s="1"/>
  <c r="S26" i="7"/>
  <c r="T26" i="7" s="1"/>
  <c r="K46" i="7"/>
  <c r="L46" i="7" s="1"/>
  <c r="M9" i="7"/>
  <c r="N9" i="7" s="1"/>
  <c r="G51" i="7"/>
  <c r="H51" i="7" s="1"/>
  <c r="G64" i="7"/>
  <c r="H64" i="7" s="1"/>
  <c r="K69" i="7"/>
  <c r="L69" i="7" s="1"/>
  <c r="Q24" i="7"/>
  <c r="R24" i="7" s="1"/>
  <c r="O55" i="7"/>
  <c r="P55" i="7" s="1"/>
  <c r="G12" i="7"/>
  <c r="H12" i="7" s="1"/>
  <c r="K27" i="7"/>
  <c r="L27" i="7" s="1"/>
  <c r="O23" i="7"/>
  <c r="P23" i="7" s="1"/>
  <c r="O60" i="7"/>
  <c r="P60" i="7" s="1"/>
  <c r="S70" i="7"/>
  <c r="T70" i="7" s="1"/>
  <c r="I16" i="7"/>
  <c r="J16" i="7" s="1"/>
  <c r="S47" i="7"/>
  <c r="T47" i="7" s="1"/>
  <c r="I84" i="7"/>
  <c r="J84" i="7" s="1"/>
  <c r="O65" i="7"/>
  <c r="P65" i="7" s="1"/>
  <c r="S80" i="7"/>
  <c r="T80" i="7" s="1"/>
  <c r="O70" i="7"/>
  <c r="P70" i="7" s="1"/>
  <c r="S28" i="7"/>
  <c r="T28" i="7" s="1"/>
  <c r="I91" i="7"/>
  <c r="J91" i="7" s="1"/>
  <c r="G14" i="7"/>
  <c r="H14" i="7" s="1"/>
  <c r="G73" i="7"/>
  <c r="H73" i="7" s="1"/>
  <c r="M8" i="7"/>
  <c r="N8" i="7" s="1"/>
  <c r="O26" i="7"/>
  <c r="P26" i="7" s="1"/>
  <c r="S24" i="7"/>
  <c r="T24" i="7" s="1"/>
  <c r="I65" i="7"/>
  <c r="J65" i="7" s="1"/>
  <c r="I54" i="7"/>
  <c r="J54" i="7" s="1"/>
  <c r="M23" i="7"/>
  <c r="N23" i="7" s="1"/>
  <c r="K29" i="7"/>
  <c r="L29" i="7" s="1"/>
  <c r="M91" i="7"/>
  <c r="N91" i="7" s="1"/>
  <c r="O16" i="7"/>
  <c r="P16" i="7" s="1"/>
  <c r="M53" i="7"/>
  <c r="N53" i="7" s="1"/>
  <c r="G72" i="7"/>
  <c r="H72" i="7" s="1"/>
  <c r="G37" i="7"/>
  <c r="H37" i="7" s="1"/>
  <c r="I28" i="7"/>
  <c r="J28" i="7" s="1"/>
  <c r="K17" i="7"/>
  <c r="L17" i="7" s="1"/>
  <c r="I75" i="7"/>
  <c r="J75" i="7" s="1"/>
  <c r="I80" i="7"/>
  <c r="J80" i="7" s="1"/>
  <c r="M16" i="7"/>
  <c r="N16" i="7" s="1"/>
  <c r="K57" i="7"/>
  <c r="L57" i="7" s="1"/>
  <c r="I66" i="7"/>
  <c r="J66" i="7" s="1"/>
  <c r="M62" i="7"/>
  <c r="N62" i="7" s="1"/>
  <c r="Q20" i="7"/>
  <c r="R20" i="7" s="1"/>
  <c r="M80" i="7"/>
  <c r="N80" i="7" s="1"/>
  <c r="Q83" i="7"/>
  <c r="R83" i="7" s="1"/>
  <c r="I44" i="7"/>
  <c r="J44" i="7" s="1"/>
  <c r="G80" i="7"/>
  <c r="H80" i="7" s="1"/>
  <c r="G85" i="7"/>
  <c r="H85" i="7" s="1"/>
  <c r="O49" i="7"/>
  <c r="P49" i="7" s="1"/>
  <c r="I33" i="7"/>
  <c r="J33" i="7" s="1"/>
  <c r="G88" i="7"/>
  <c r="H88" i="7" s="1"/>
  <c r="G44" i="7"/>
  <c r="H44" i="7" s="1"/>
  <c r="G89" i="7"/>
  <c r="H89" i="7" s="1"/>
  <c r="M6" i="7"/>
  <c r="N6" i="7" s="1"/>
  <c r="K81" i="7"/>
  <c r="L81" i="7" s="1"/>
  <c r="Q58" i="7"/>
  <c r="R58" i="7" s="1"/>
  <c r="S13" i="7"/>
  <c r="T13" i="7" s="1"/>
  <c r="O33" i="7"/>
  <c r="P33" i="7" s="1"/>
  <c r="K66" i="7"/>
  <c r="L66" i="7" s="1"/>
  <c r="I38" i="7"/>
  <c r="J38" i="7" s="1"/>
  <c r="I43" i="7"/>
  <c r="J43" i="7" s="1"/>
  <c r="O43" i="7"/>
  <c r="P43" i="7" s="1"/>
  <c r="O80" i="7"/>
  <c r="P80" i="7" s="1"/>
  <c r="K90" i="7"/>
  <c r="L90" i="7" s="1"/>
  <c r="S66" i="7"/>
  <c r="T66" i="7" s="1"/>
  <c r="O9" i="7"/>
  <c r="P9" i="7" s="1"/>
  <c r="S12" i="7"/>
  <c r="T12" i="7" s="1"/>
  <c r="K74" i="7"/>
  <c r="L74" i="7" s="1"/>
  <c r="M78" i="7"/>
  <c r="N78" i="7" s="1"/>
  <c r="G92" i="7"/>
  <c r="H92" i="7" s="1"/>
  <c r="M39" i="7"/>
  <c r="N39" i="7" s="1"/>
  <c r="Q62" i="7"/>
  <c r="R62" i="7" s="1"/>
  <c r="I58" i="7"/>
  <c r="J58" i="7" s="1"/>
  <c r="I73" i="7"/>
  <c r="J73" i="7" s="1"/>
  <c r="O12" i="7"/>
  <c r="P12" i="7" s="1"/>
  <c r="S72" i="7"/>
  <c r="T72" i="7" s="1"/>
  <c r="I49" i="7"/>
  <c r="J49" i="7" s="1"/>
  <c r="Q22" i="7"/>
  <c r="R22" i="7" s="1"/>
  <c r="K70" i="7"/>
  <c r="L70" i="7" s="1"/>
  <c r="K9" i="7"/>
  <c r="L9" i="7" s="1"/>
  <c r="M68" i="7"/>
  <c r="N68" i="7" s="1"/>
  <c r="Q15" i="7"/>
  <c r="R15" i="7" s="1"/>
  <c r="K61" i="7"/>
  <c r="L61" i="7" s="1"/>
  <c r="M45" i="7"/>
  <c r="N45" i="7" s="1"/>
  <c r="M83" i="7"/>
  <c r="N83" i="7" s="1"/>
  <c r="Q64" i="7"/>
  <c r="R64" i="7" s="1"/>
  <c r="I47" i="7"/>
  <c r="J47" i="7" s="1"/>
  <c r="M10" i="7"/>
  <c r="N10" i="7" s="1"/>
  <c r="G60" i="7"/>
  <c r="H60" i="7" s="1"/>
  <c r="S8" i="7"/>
  <c r="T8" i="7" s="1"/>
  <c r="O68" i="7"/>
  <c r="P68" i="7" s="1"/>
  <c r="Q52" i="7"/>
  <c r="R52" i="7" s="1"/>
  <c r="O14" i="7"/>
  <c r="P14" i="7" s="1"/>
  <c r="Q36" i="7"/>
  <c r="R36" i="7" s="1"/>
  <c r="K14" i="7"/>
  <c r="L14" i="7" s="1"/>
  <c r="S62" i="7"/>
  <c r="T62" i="7" s="1"/>
  <c r="S15" i="7"/>
  <c r="T15" i="7" s="1"/>
  <c r="I70" i="7"/>
  <c r="J70" i="7" s="1"/>
  <c r="O32" i="7"/>
  <c r="P32" i="7" s="1"/>
  <c r="M64" i="7"/>
  <c r="N64" i="7" s="1"/>
  <c r="S90" i="7"/>
  <c r="T90" i="7" s="1"/>
  <c r="O86" i="7"/>
  <c r="P86" i="7" s="1"/>
  <c r="O37" i="7"/>
  <c r="P37" i="7" s="1"/>
  <c r="E5" i="7"/>
  <c r="E69" i="7"/>
  <c r="E22" i="7"/>
  <c r="E9" i="7"/>
  <c r="E12" i="7"/>
  <c r="E57" i="7"/>
  <c r="E67" i="7"/>
  <c r="E61" i="7"/>
  <c r="E87" i="7"/>
  <c r="E29" i="7"/>
  <c r="E39" i="7"/>
  <c r="E45" i="7"/>
  <c r="E47" i="7"/>
  <c r="E48" i="7"/>
  <c r="E75" i="7"/>
  <c r="E13" i="7"/>
  <c r="G40" i="7"/>
  <c r="H40" i="7" s="1"/>
  <c r="M27" i="7"/>
  <c r="N27" i="7" s="1"/>
  <c r="I64" i="7"/>
  <c r="J64" i="7" s="1"/>
  <c r="S19" i="7"/>
  <c r="T19" i="7" s="1"/>
  <c r="Q68" i="7"/>
  <c r="R68" i="7" s="1"/>
  <c r="Q33" i="7"/>
  <c r="R33" i="7" s="1"/>
  <c r="K19" i="7"/>
  <c r="L19" i="7" s="1"/>
  <c r="G59" i="7"/>
  <c r="H59" i="7" s="1"/>
  <c r="O6" i="7"/>
  <c r="P6" i="7" s="1"/>
  <c r="O46" i="7"/>
  <c r="P46" i="7" s="1"/>
  <c r="S86" i="7"/>
  <c r="T86" i="7" s="1"/>
  <c r="S57" i="7"/>
  <c r="T57" i="7" s="1"/>
  <c r="M84" i="7"/>
  <c r="N84" i="7" s="1"/>
  <c r="Q30" i="7"/>
  <c r="R30" i="7" s="1"/>
  <c r="K89" i="7"/>
  <c r="L89" i="7" s="1"/>
  <c r="O44" i="7"/>
  <c r="P44" i="7" s="1"/>
  <c r="G6" i="7"/>
  <c r="H6" i="7" s="1"/>
  <c r="G33" i="7"/>
  <c r="H33" i="7" s="1"/>
  <c r="G56" i="7"/>
  <c r="H56" i="7" s="1"/>
  <c r="I77" i="7"/>
  <c r="J77" i="7" s="1"/>
  <c r="M60" i="7"/>
  <c r="N60" i="7" s="1"/>
  <c r="O50" i="7"/>
  <c r="P50" i="7" s="1"/>
  <c r="O20" i="7"/>
  <c r="P20" i="7" s="1"/>
  <c r="E55" i="7"/>
  <c r="E79" i="7"/>
  <c r="E62" i="7"/>
  <c r="E17" i="7"/>
  <c r="G90" i="7"/>
  <c r="H90" i="7" s="1"/>
  <c r="Q16" i="7"/>
  <c r="R16" i="7" s="1"/>
  <c r="Q14" i="7"/>
  <c r="R14" i="7" s="1"/>
  <c r="G31" i="7"/>
  <c r="H31" i="7" s="1"/>
  <c r="O35" i="7"/>
  <c r="P35" i="7" s="1"/>
  <c r="Q92" i="7"/>
  <c r="R92" i="7" s="1"/>
  <c r="O87" i="7"/>
  <c r="P87" i="7" s="1"/>
  <c r="K45" i="7"/>
  <c r="L45" i="7" s="1"/>
  <c r="Q12" i="7"/>
  <c r="R12" i="7" s="1"/>
  <c r="Q65" i="7"/>
  <c r="R65" i="7" s="1"/>
  <c r="I27" i="7"/>
  <c r="J27" i="7" s="1"/>
  <c r="O34" i="7"/>
  <c r="P34" i="7" s="1"/>
  <c r="Q13" i="7"/>
  <c r="R13" i="7" s="1"/>
  <c r="S54" i="7"/>
  <c r="T54" i="7" s="1"/>
  <c r="Q28" i="7"/>
  <c r="R28" i="7" s="1"/>
  <c r="I10" i="7"/>
  <c r="J10" i="7" s="1"/>
  <c r="M66" i="7"/>
  <c r="N66" i="7" s="1"/>
  <c r="K51" i="7"/>
  <c r="L51" i="7" s="1"/>
  <c r="Q27" i="7"/>
  <c r="R27" i="7" s="1"/>
  <c r="S6" i="7"/>
  <c r="T6" i="7" s="1"/>
  <c r="E28" i="7"/>
  <c r="E7" i="7"/>
  <c r="E37" i="7"/>
  <c r="E10" i="7"/>
  <c r="E8" i="7"/>
  <c r="E21" i="7"/>
  <c r="S29" i="7"/>
  <c r="T29" i="7" s="1"/>
  <c r="M33" i="7"/>
  <c r="N33" i="7" s="1"/>
  <c r="G63" i="7"/>
  <c r="H63" i="7" s="1"/>
  <c r="Q63" i="7"/>
  <c r="R63" i="7" s="1"/>
  <c r="O10" i="7"/>
  <c r="P10" i="7" s="1"/>
  <c r="G5" i="7"/>
  <c r="H5" i="7" s="1"/>
  <c r="I5" i="7"/>
  <c r="J5" i="7" s="1"/>
  <c r="M75" i="7"/>
  <c r="N75" i="7" s="1"/>
  <c r="O75" i="7"/>
  <c r="P75" i="7" s="1"/>
  <c r="S82" i="7"/>
  <c r="T82" i="7" s="1"/>
  <c r="S50" i="7"/>
  <c r="T50" i="7" s="1"/>
  <c r="S5" i="7"/>
  <c r="T5" i="7" s="1"/>
  <c r="I67" i="7"/>
  <c r="J67" i="7" s="1"/>
  <c r="G66" i="7"/>
  <c r="H66" i="7" s="1"/>
  <c r="M7" i="7"/>
  <c r="N7" i="7" s="1"/>
  <c r="G71" i="7"/>
  <c r="H71" i="7" s="1"/>
  <c r="O54" i="7"/>
  <c r="P54" i="7" s="1"/>
  <c r="M44" i="7"/>
  <c r="N44" i="7" s="1"/>
  <c r="Q44" i="7"/>
  <c r="R44" i="7" s="1"/>
  <c r="K68" i="7"/>
  <c r="L68" i="7" s="1"/>
  <c r="G16" i="7"/>
  <c r="H16" i="7" s="1"/>
  <c r="S84" i="7"/>
  <c r="T84" i="7" s="1"/>
  <c r="Q77" i="7"/>
  <c r="R77" i="7" s="1"/>
  <c r="I59" i="7"/>
  <c r="J59" i="7" s="1"/>
  <c r="I19" i="7"/>
  <c r="J19" i="7" s="1"/>
  <c r="Q61" i="7"/>
  <c r="R61" i="7" s="1"/>
  <c r="M71" i="7"/>
  <c r="N71" i="7" s="1"/>
  <c r="Q11" i="7"/>
  <c r="R11" i="7" s="1"/>
  <c r="E42" i="7"/>
  <c r="E92" i="7"/>
  <c r="S63" i="7"/>
  <c r="T63" i="7" s="1"/>
  <c r="M31" i="7"/>
  <c r="N31" i="7" s="1"/>
  <c r="Q53" i="7"/>
  <c r="R53" i="7" s="1"/>
  <c r="O83" i="7"/>
  <c r="P83" i="7" s="1"/>
  <c r="S91" i="7"/>
  <c r="T91" i="7" s="1"/>
  <c r="I17" i="7"/>
  <c r="J17" i="7" s="1"/>
  <c r="Q86" i="7"/>
  <c r="R86" i="7" s="1"/>
  <c r="S21" i="7"/>
  <c r="T21" i="7" s="1"/>
  <c r="G68" i="7"/>
  <c r="H68" i="7" s="1"/>
  <c r="G24" i="7"/>
  <c r="H24" i="7" s="1"/>
  <c r="Q8" i="7"/>
  <c r="R8" i="7" s="1"/>
  <c r="O24" i="7"/>
  <c r="P24" i="7" s="1"/>
  <c r="O84" i="7"/>
  <c r="P84" i="7" s="1"/>
  <c r="S30" i="7"/>
  <c r="T30" i="7" s="1"/>
  <c r="M49" i="7"/>
  <c r="N49" i="7" s="1"/>
  <c r="G86" i="7"/>
  <c r="H86" i="7" s="1"/>
  <c r="K32" i="7"/>
  <c r="L32" i="7" s="1"/>
  <c r="G58" i="7"/>
  <c r="H58" i="7" s="1"/>
  <c r="I42" i="7"/>
  <c r="J42" i="7" s="1"/>
  <c r="E35" i="7"/>
  <c r="E78" i="7"/>
  <c r="E32" i="7"/>
  <c r="E27" i="7"/>
  <c r="E60" i="7"/>
  <c r="E74" i="7"/>
  <c r="O89" i="7"/>
  <c r="P89" i="7" s="1"/>
  <c r="O15" i="7"/>
  <c r="P15" i="7" s="1"/>
  <c r="G49" i="7"/>
  <c r="H49" i="7" s="1"/>
  <c r="S52" i="7"/>
  <c r="T52" i="7" s="1"/>
  <c r="S20" i="7"/>
  <c r="T20" i="7" s="1"/>
  <c r="K77" i="7"/>
  <c r="L77" i="7" s="1"/>
  <c r="O47" i="7"/>
  <c r="P47" i="7" s="1"/>
  <c r="Q49" i="7"/>
  <c r="R49" i="7" s="1"/>
  <c r="Q56" i="7"/>
  <c r="R56" i="7" s="1"/>
  <c r="K84" i="7"/>
  <c r="L84" i="7" s="1"/>
  <c r="G61" i="7"/>
  <c r="H61" i="7" s="1"/>
  <c r="Q26" i="7"/>
  <c r="R26" i="7" s="1"/>
  <c r="K33" i="7"/>
  <c r="L33" i="7" s="1"/>
  <c r="I53" i="7"/>
  <c r="J53" i="7" s="1"/>
  <c r="Q90" i="7"/>
  <c r="R90" i="7" s="1"/>
  <c r="I92" i="7"/>
  <c r="J92" i="7" s="1"/>
  <c r="O8" i="7"/>
  <c r="P8" i="7" s="1"/>
  <c r="I90" i="7"/>
  <c r="J90" i="7" s="1"/>
  <c r="Q47" i="7"/>
  <c r="R47" i="7" s="1"/>
  <c r="S56" i="7"/>
  <c r="T56" i="7" s="1"/>
  <c r="Q91" i="7"/>
  <c r="R91" i="7" s="1"/>
  <c r="G48" i="7"/>
  <c r="H48" i="7" s="1"/>
  <c r="I24" i="7"/>
  <c r="J24" i="7" s="1"/>
  <c r="S71" i="7"/>
  <c r="T71" i="7" s="1"/>
  <c r="E52" i="7"/>
  <c r="E24" i="7"/>
  <c r="E68" i="7"/>
  <c r="E71" i="7"/>
  <c r="E20" i="7"/>
  <c r="E80" i="7"/>
  <c r="E70" i="7"/>
  <c r="E46" i="7"/>
  <c r="O19" i="7"/>
  <c r="P19" i="7" s="1"/>
  <c r="Q71" i="7"/>
  <c r="R71" i="7" s="1"/>
  <c r="M37" i="7"/>
  <c r="N37" i="7" s="1"/>
  <c r="I37" i="7"/>
  <c r="J37" i="7" s="1"/>
  <c r="M87" i="7"/>
  <c r="N87" i="7" s="1"/>
  <c r="M32" i="7"/>
  <c r="N32" i="7" s="1"/>
  <c r="K65" i="7"/>
  <c r="L65" i="7" s="1"/>
  <c r="G32" i="7"/>
  <c r="H32" i="7" s="1"/>
  <c r="O88" i="7"/>
  <c r="P88" i="7" s="1"/>
  <c r="O42" i="7"/>
  <c r="P42" i="7" s="1"/>
  <c r="G46" i="7"/>
  <c r="H46" i="7" s="1"/>
  <c r="Q21" i="7"/>
  <c r="R21" i="7" s="1"/>
  <c r="M79" i="7"/>
  <c r="N79" i="7" s="1"/>
  <c r="Q74" i="7"/>
  <c r="R74" i="7" s="1"/>
  <c r="M72" i="7"/>
  <c r="N72" i="7" s="1"/>
  <c r="G78" i="7"/>
  <c r="H78" i="7" s="1"/>
  <c r="G69" i="7"/>
  <c r="H69" i="7" s="1"/>
  <c r="K24" i="7"/>
  <c r="L24" i="7" s="1"/>
  <c r="I22" i="7"/>
  <c r="J22" i="7" s="1"/>
  <c r="O30" i="7"/>
  <c r="P30" i="7" s="1"/>
  <c r="E59" i="7"/>
  <c r="E14" i="7"/>
  <c r="E81" i="7"/>
  <c r="E16" i="7"/>
  <c r="E40" i="7"/>
  <c r="E63" i="7"/>
  <c r="E23" i="7"/>
  <c r="G82" i="7"/>
  <c r="H82" i="7" s="1"/>
  <c r="Q60" i="7"/>
  <c r="R60" i="7" s="1"/>
  <c r="I48" i="7"/>
  <c r="J48" i="7" s="1"/>
  <c r="I86" i="7"/>
  <c r="J86" i="7" s="1"/>
  <c r="I68" i="7"/>
  <c r="J68" i="7" s="1"/>
  <c r="K39" i="7"/>
  <c r="L39" i="7" s="1"/>
  <c r="S76" i="7"/>
  <c r="T76" i="7" s="1"/>
  <c r="G42" i="7"/>
  <c r="H42" i="7" s="1"/>
  <c r="O90" i="7"/>
  <c r="P90" i="7" s="1"/>
  <c r="K80" i="7"/>
  <c r="L80" i="7" s="1"/>
  <c r="Q41" i="7"/>
  <c r="R41" i="7" s="1"/>
  <c r="G41" i="7"/>
  <c r="H41" i="7" s="1"/>
  <c r="S92" i="7"/>
  <c r="T92" i="7" s="1"/>
  <c r="G15" i="7"/>
  <c r="H15" i="7" s="1"/>
  <c r="S58" i="7"/>
  <c r="T58" i="7" s="1"/>
  <c r="S65" i="7"/>
  <c r="T65" i="7" s="1"/>
  <c r="Q87" i="7"/>
  <c r="R87" i="7" s="1"/>
  <c r="I20" i="7"/>
  <c r="J20" i="7" s="1"/>
  <c r="G39" i="7"/>
  <c r="H39" i="7" s="1"/>
  <c r="K71" i="7"/>
  <c r="L71" i="7" s="1"/>
  <c r="I6" i="7"/>
  <c r="J6" i="7" s="1"/>
  <c r="S36" i="7"/>
  <c r="T36" i="7" s="1"/>
  <c r="M65" i="7"/>
  <c r="N65" i="7" s="1"/>
  <c r="K78" i="7"/>
  <c r="L78" i="7" s="1"/>
  <c r="M14" i="7"/>
  <c r="N14" i="7" s="1"/>
  <c r="M88" i="7"/>
  <c r="N88" i="7" s="1"/>
  <c r="I60" i="7"/>
  <c r="J60" i="7" s="1"/>
  <c r="K72" i="7"/>
  <c r="L72" i="7" s="1"/>
  <c r="E53" i="7"/>
  <c r="E49" i="7"/>
  <c r="E85" i="7"/>
  <c r="E43" i="7"/>
  <c r="E44" i="7"/>
  <c r="Q39" i="7"/>
  <c r="R39" i="7" s="1"/>
  <c r="G52" i="7"/>
  <c r="H52" i="7" s="1"/>
  <c r="M55" i="7"/>
  <c r="N55" i="7" s="1"/>
  <c r="E34" i="7"/>
  <c r="E89" i="7"/>
  <c r="S51" i="7"/>
  <c r="T51" i="7" s="1"/>
  <c r="M21" i="7"/>
  <c r="N21" i="7" s="1"/>
  <c r="S60" i="7"/>
  <c r="T60" i="7" s="1"/>
  <c r="E38" i="7"/>
  <c r="E25" i="7"/>
  <c r="E54" i="7"/>
  <c r="E41" i="7"/>
  <c r="I61" i="7"/>
  <c r="J61" i="7" s="1"/>
  <c r="E36" i="7"/>
  <c r="E18" i="7"/>
  <c r="E65" i="7"/>
  <c r="E83" i="7"/>
  <c r="E26" i="7"/>
  <c r="M58" i="7"/>
  <c r="N58" i="7" s="1"/>
  <c r="E50" i="7"/>
  <c r="E33" i="7"/>
  <c r="E51" i="7"/>
  <c r="D64" i="7" l="1"/>
  <c r="AE64" i="1" s="1"/>
  <c r="F65" i="7"/>
  <c r="D65" i="7" s="1"/>
  <c r="AE65" i="1" s="1"/>
  <c r="F34" i="7"/>
  <c r="D34" i="7" s="1"/>
  <c r="AE34" i="1" s="1"/>
  <c r="F18" i="7"/>
  <c r="D18" i="7" s="1"/>
  <c r="AE18" i="1" s="1"/>
  <c r="F23" i="7"/>
  <c r="D23" i="7" s="1"/>
  <c r="AE23" i="1" s="1"/>
  <c r="F70" i="7"/>
  <c r="D70" i="7" s="1"/>
  <c r="AE70" i="1" s="1"/>
  <c r="F60" i="7"/>
  <c r="D60" i="7" s="1"/>
  <c r="AE60" i="1" s="1"/>
  <c r="F33" i="7"/>
  <c r="D33" i="7" s="1"/>
  <c r="AE33" i="1" s="1"/>
  <c r="F83" i="7"/>
  <c r="D83" i="7" s="1"/>
  <c r="AE83" i="1" s="1"/>
  <c r="F38" i="7"/>
  <c r="D38" i="7" s="1"/>
  <c r="AE38" i="1" s="1"/>
  <c r="F89" i="7"/>
  <c r="D89" i="7" s="1"/>
  <c r="AE89" i="1" s="1"/>
  <c r="F49" i="7"/>
  <c r="D49" i="7" s="1"/>
  <c r="AE49" i="1" s="1"/>
  <c r="F40" i="7"/>
  <c r="D40" i="7" s="1"/>
  <c r="AE40" i="1" s="1"/>
  <c r="F59" i="7"/>
  <c r="D59" i="7" s="1"/>
  <c r="AE59" i="1" s="1"/>
  <c r="F20" i="7"/>
  <c r="D20" i="7" s="1"/>
  <c r="AE20" i="1" s="1"/>
  <c r="F52" i="7"/>
  <c r="D52" i="7" s="1"/>
  <c r="AE52" i="1" s="1"/>
  <c r="F32" i="7"/>
  <c r="D32" i="7" s="1"/>
  <c r="AE32" i="1" s="1"/>
  <c r="F21" i="7"/>
  <c r="D21" i="7" s="1"/>
  <c r="AE21" i="1" s="1"/>
  <c r="F7" i="7"/>
  <c r="D7" i="7" s="1"/>
  <c r="AE7" i="1" s="1"/>
  <c r="F79" i="7"/>
  <c r="D79" i="7" s="1"/>
  <c r="AE79" i="1" s="1"/>
  <c r="F47" i="7"/>
  <c r="D47" i="7" s="1"/>
  <c r="AE47" i="1" s="1"/>
  <c r="F87" i="7"/>
  <c r="D87" i="7" s="1"/>
  <c r="AE87" i="1" s="1"/>
  <c r="F12" i="7"/>
  <c r="D12" i="7" s="1"/>
  <c r="AE12" i="1" s="1"/>
  <c r="F5" i="7"/>
  <c r="D5" i="7" s="1"/>
  <c r="AE5" i="1" s="1"/>
  <c r="F19" i="7"/>
  <c r="D19" i="7" s="1"/>
  <c r="AE19" i="1" s="1"/>
  <c r="F15" i="7"/>
  <c r="D15" i="7" s="1"/>
  <c r="AE15" i="1" s="1"/>
  <c r="F66" i="7"/>
  <c r="D66" i="7" s="1"/>
  <c r="AE66" i="1" s="1"/>
  <c r="F72" i="7"/>
  <c r="D72" i="7" s="1"/>
  <c r="AE72" i="1" s="1"/>
  <c r="F50" i="7"/>
  <c r="D50" i="7" s="1"/>
  <c r="AE50" i="1" s="1"/>
  <c r="F41" i="7"/>
  <c r="D41" i="7" s="1"/>
  <c r="AE41" i="1" s="1"/>
  <c r="F53" i="7"/>
  <c r="D53" i="7" s="1"/>
  <c r="AE53" i="1" s="1"/>
  <c r="F16" i="7"/>
  <c r="D16" i="7" s="1"/>
  <c r="AE16" i="1" s="1"/>
  <c r="F46" i="7"/>
  <c r="D46" i="7" s="1"/>
  <c r="AE46" i="1" s="1"/>
  <c r="F71" i="7"/>
  <c r="D71" i="7" s="1"/>
  <c r="AE71" i="1" s="1"/>
  <c r="F74" i="7"/>
  <c r="D74" i="7" s="1"/>
  <c r="AE74" i="1" s="1"/>
  <c r="F78" i="7"/>
  <c r="D78" i="7" s="1"/>
  <c r="AE78" i="1" s="1"/>
  <c r="F8" i="7"/>
  <c r="D8" i="7" s="1"/>
  <c r="AE8" i="1" s="1"/>
  <c r="F28" i="7"/>
  <c r="D28" i="7" s="1"/>
  <c r="AE28" i="1" s="1"/>
  <c r="F55" i="7"/>
  <c r="D55" i="7" s="1"/>
  <c r="AE55" i="1" s="1"/>
  <c r="F13" i="7"/>
  <c r="D13" i="7" s="1"/>
  <c r="AE13" i="1" s="1"/>
  <c r="F45" i="7"/>
  <c r="D45" i="7" s="1"/>
  <c r="AE45" i="1" s="1"/>
  <c r="F61" i="7"/>
  <c r="D61" i="7" s="1"/>
  <c r="AE61" i="1" s="1"/>
  <c r="F9" i="7"/>
  <c r="D9" i="7" s="1"/>
  <c r="AE9" i="1" s="1"/>
  <c r="F76" i="7"/>
  <c r="D76" i="7" s="1"/>
  <c r="AE76" i="1" s="1"/>
  <c r="F58" i="7"/>
  <c r="D58" i="7" s="1"/>
  <c r="AE58" i="1" s="1"/>
  <c r="F91" i="7"/>
  <c r="D91" i="7" s="1"/>
  <c r="AE91" i="1" s="1"/>
  <c r="F92" i="7"/>
  <c r="D92" i="7" s="1"/>
  <c r="AE92" i="1" s="1"/>
  <c r="F10" i="7"/>
  <c r="D10" i="7" s="1"/>
  <c r="AE10" i="1" s="1"/>
  <c r="F17" i="7"/>
  <c r="D17" i="7" s="1"/>
  <c r="AE17" i="1" s="1"/>
  <c r="F75" i="7"/>
  <c r="D75" i="7" s="1"/>
  <c r="AE75" i="1" s="1"/>
  <c r="F39" i="7"/>
  <c r="D39" i="7" s="1"/>
  <c r="AE39" i="1" s="1"/>
  <c r="F67" i="7"/>
  <c r="D67" i="7" s="1"/>
  <c r="AE67" i="1" s="1"/>
  <c r="F22" i="7"/>
  <c r="D22" i="7" s="1"/>
  <c r="AE22" i="1" s="1"/>
  <c r="F73" i="7"/>
  <c r="D73" i="7" s="1"/>
  <c r="AE73" i="1" s="1"/>
  <c r="F88" i="7"/>
  <c r="D88" i="7" s="1"/>
  <c r="AE88" i="1" s="1"/>
  <c r="F90" i="7"/>
  <c r="D90" i="7" s="1"/>
  <c r="AE90" i="1" s="1"/>
  <c r="F11" i="7"/>
  <c r="D11" i="7" s="1"/>
  <c r="AE11" i="1" s="1"/>
  <c r="F86" i="7"/>
  <c r="D86" i="7" s="1"/>
  <c r="AE86" i="1" s="1"/>
  <c r="F77" i="7"/>
  <c r="D77" i="7" s="1"/>
  <c r="AE77" i="1" s="1"/>
  <c r="F44" i="7"/>
  <c r="D44" i="7" s="1"/>
  <c r="AE44" i="1" s="1"/>
  <c r="F54" i="7"/>
  <c r="D54" i="7" s="1"/>
  <c r="AE54" i="1" s="1"/>
  <c r="F43" i="7"/>
  <c r="D43" i="7" s="1"/>
  <c r="AE43" i="1" s="1"/>
  <c r="F81" i="7"/>
  <c r="D81" i="7" s="1"/>
  <c r="AE81" i="1" s="1"/>
  <c r="F68" i="7"/>
  <c r="D68" i="7" s="1"/>
  <c r="AE68" i="1" s="1"/>
  <c r="F35" i="7"/>
  <c r="D35" i="7" s="1"/>
  <c r="AE35" i="1" s="1"/>
  <c r="F51" i="7"/>
  <c r="D51" i="7" s="1"/>
  <c r="AE51" i="1" s="1"/>
  <c r="F26" i="7"/>
  <c r="D26" i="7" s="1"/>
  <c r="AE26" i="1" s="1"/>
  <c r="F36" i="7"/>
  <c r="D36" i="7" s="1"/>
  <c r="AE36" i="1" s="1"/>
  <c r="F25" i="7"/>
  <c r="D25" i="7" s="1"/>
  <c r="AE25" i="1" s="1"/>
  <c r="F85" i="7"/>
  <c r="D85" i="7" s="1"/>
  <c r="AE85" i="1" s="1"/>
  <c r="F63" i="7"/>
  <c r="D63" i="7" s="1"/>
  <c r="AE63" i="1" s="1"/>
  <c r="F14" i="7"/>
  <c r="D14" i="7" s="1"/>
  <c r="AE14" i="1" s="1"/>
  <c r="F80" i="7"/>
  <c r="D80" i="7" s="1"/>
  <c r="AE80" i="1" s="1"/>
  <c r="F24" i="7"/>
  <c r="D24" i="7" s="1"/>
  <c r="AE24" i="1" s="1"/>
  <c r="F27" i="7"/>
  <c r="D27" i="7" s="1"/>
  <c r="AE27" i="1" s="1"/>
  <c r="F42" i="7"/>
  <c r="D42" i="7" s="1"/>
  <c r="AE42" i="1" s="1"/>
  <c r="F37" i="7"/>
  <c r="D37" i="7" s="1"/>
  <c r="AE37" i="1" s="1"/>
  <c r="F62" i="7"/>
  <c r="D62" i="7" s="1"/>
  <c r="AE62" i="1" s="1"/>
  <c r="F48" i="7"/>
  <c r="D48" i="7" s="1"/>
  <c r="AE48" i="1" s="1"/>
  <c r="F29" i="7"/>
  <c r="D29" i="7" s="1"/>
  <c r="AE29" i="1" s="1"/>
  <c r="F57" i="7"/>
  <c r="D57" i="7" s="1"/>
  <c r="AE57" i="1" s="1"/>
  <c r="F69" i="7"/>
  <c r="D69" i="7" s="1"/>
  <c r="AE69" i="1" s="1"/>
  <c r="F84" i="7"/>
  <c r="D84" i="7" s="1"/>
  <c r="AE84" i="1" s="1"/>
  <c r="F6" i="7"/>
  <c r="D6" i="7" s="1"/>
  <c r="AE6" i="1" s="1"/>
  <c r="F82" i="7"/>
  <c r="D82" i="7" s="1"/>
  <c r="AE82" i="1" s="1"/>
  <c r="F30" i="7"/>
  <c r="D30" i="7" s="1"/>
  <c r="AE30" i="1" s="1"/>
  <c r="F31" i="7"/>
  <c r="D31" i="7" s="1"/>
  <c r="AE31" i="1" s="1"/>
  <c r="F56" i="7"/>
  <c r="D56" i="7" s="1"/>
  <c r="AE56" i="1" s="1"/>
</calcChain>
</file>

<file path=xl/sharedStrings.xml><?xml version="1.0" encoding="utf-8"?>
<sst xmlns="http://schemas.openxmlformats.org/spreadsheetml/2006/main" count="7044" uniqueCount="1141">
  <si>
    <t>伙伴ID</t>
  </si>
  <si>
    <t>伙伴种类</t>
  </si>
  <si>
    <t>伙伴名称</t>
  </si>
  <si>
    <t>伙伴图标</t>
  </si>
  <si>
    <t>伙伴模型</t>
  </si>
  <si>
    <t>模型偏移</t>
  </si>
  <si>
    <t>跟随伙伴ID</t>
  </si>
  <si>
    <t>模型缩放比例</t>
  </si>
  <si>
    <t>五行</t>
  </si>
  <si>
    <t>备注</t>
  </si>
  <si>
    <t>伙伴品质</t>
  </si>
  <si>
    <t>伙伴种族</t>
  </si>
  <si>
    <t>种族备注</t>
  </si>
  <si>
    <t>所属阵列</t>
  </si>
  <si>
    <t>阵列备注</t>
  </si>
  <si>
    <t>评分系数</t>
  </si>
  <si>
    <t>评分固定值</t>
  </si>
  <si>
    <t>伙伴天赋ID</t>
  </si>
  <si>
    <t>基础属性条目</t>
  </si>
  <si>
    <t>基础属性枚举1</t>
  </si>
  <si>
    <t>属性名称1</t>
  </si>
  <si>
    <t>基础属性值1</t>
  </si>
  <si>
    <t>基础属性枚举2</t>
  </si>
  <si>
    <t>属性名称2</t>
  </si>
  <si>
    <t>基础属性值2</t>
  </si>
  <si>
    <t>基础属性枚举3</t>
  </si>
  <si>
    <t>属性名称3</t>
  </si>
  <si>
    <t>基础属性值3</t>
  </si>
  <si>
    <t>升级系数ID</t>
  </si>
  <si>
    <t>羁绊随机ID</t>
  </si>
  <si>
    <t>主动技能概率万分比</t>
  </si>
  <si>
    <t>主动技能ID</t>
  </si>
  <si>
    <t>被动技能条目ID</t>
  </si>
  <si>
    <t>被动技能随机库</t>
  </si>
  <si>
    <t>随机属性条目ID</t>
  </si>
  <si>
    <t>随机属性随机库</t>
  </si>
  <si>
    <t>关键词</t>
  </si>
  <si>
    <t>炼化掉落包</t>
  </si>
  <si>
    <t>伙伴的唯一ID</t>
  </si>
  <si>
    <t>图鉴ID，关系到获取伙伴，激活哪个图鉴</t>
  </si>
  <si>
    <t>向下偏移为负
向上偏移为正</t>
  </si>
  <si>
    <t>对应怪物表ID</t>
  </si>
  <si>
    <t>伙伴模型缩放比例</t>
  </si>
  <si>
    <t>伙伴备注</t>
  </si>
  <si>
    <t>1.白
2.绿
3.蓝
4.紫
5.金
6.红</t>
  </si>
  <si>
    <t>伙伴种族表ID</t>
  </si>
  <si>
    <t>阵列表ID</t>
  </si>
  <si>
    <t>资质评分=初始战力*系数+配置固定值
（万分比）</t>
  </si>
  <si>
    <t>（固定值）</t>
  </si>
  <si>
    <t>伙伴天赋表
伙伴升级额外加成的属性</t>
  </si>
  <si>
    <t>基础属性条目数</t>
  </si>
  <si>
    <t>属性枚举</t>
  </si>
  <si>
    <t>属性名称</t>
  </si>
  <si>
    <t>属性值</t>
  </si>
  <si>
    <t>升级系数表ID</t>
  </si>
  <si>
    <t>获得主动技能概率</t>
  </si>
  <si>
    <t>条目随机表ID</t>
  </si>
  <si>
    <t>被动技能库ID</t>
  </si>
  <si>
    <t>随机属性库ID</t>
  </si>
  <si>
    <t>最后一个关键词描述</t>
  </si>
  <si>
    <t>炼化后得到的掉落包</t>
  </si>
  <si>
    <t>nIndex</t>
  </si>
  <si>
    <t>nType</t>
  </si>
  <si>
    <t>sName</t>
  </si>
  <si>
    <t>sIcon</t>
  </si>
  <si>
    <t>sPrefabName</t>
  </si>
  <si>
    <t>nPrefabMove</t>
  </si>
  <si>
    <t>sFollowMonster</t>
  </si>
  <si>
    <t>sPrefabPro</t>
  </si>
  <si>
    <t>nQuality</t>
  </si>
  <si>
    <t>nRace</t>
  </si>
  <si>
    <t>nArrayId</t>
  </si>
  <si>
    <t>nScoreRaito</t>
  </si>
  <si>
    <t>nScoreBase</t>
  </si>
  <si>
    <t>nLvTalent</t>
  </si>
  <si>
    <t>nBaseAbilityCnt</t>
  </si>
  <si>
    <t>nBaseAbility1</t>
  </si>
  <si>
    <t>nBaseValue1</t>
  </si>
  <si>
    <t>nBaseAbility2</t>
  </si>
  <si>
    <t>nBaseValue2</t>
  </si>
  <si>
    <t>nBaseAbility3</t>
  </si>
  <si>
    <t>nBaseValue3</t>
  </si>
  <si>
    <t>nLvRatio</t>
  </si>
  <si>
    <t>nRmYokeId</t>
  </si>
  <si>
    <t>nActiveSkillPro</t>
  </si>
  <si>
    <t>nActiveSkillId</t>
  </si>
  <si>
    <t>nPassSkillList</t>
  </si>
  <si>
    <t>nPassSkillLib</t>
  </si>
  <si>
    <t>nRmCntId</t>
  </si>
  <si>
    <t>nAbilitySetId</t>
  </si>
  <si>
    <t>sKey</t>
  </si>
  <si>
    <t>nDropId</t>
  </si>
  <si>
    <t>int</t>
  </si>
  <si>
    <t>str</t>
  </si>
  <si>
    <t>小猪</t>
  </si>
  <si>
    <t>xiaoZhuYao_R</t>
  </si>
  <si>
    <t>无</t>
  </si>
  <si>
    <t>生命</t>
  </si>
  <si>
    <t>防御</t>
  </si>
  <si>
    <t>小蘑菇</t>
  </si>
  <si>
    <t>moGuJing_R</t>
  </si>
  <si>
    <t>攻击</t>
  </si>
  <si>
    <t>小刺猬</t>
  </si>
  <si>
    <t>ciWeiJing_R</t>
  </si>
  <si>
    <t>小鹏精</t>
  </si>
  <si>
    <t>daPengDiao_R</t>
  </si>
  <si>
    <t>小花妖</t>
  </si>
  <si>
    <t>huYao_R</t>
  </si>
  <si>
    <t>坚强猪阿呆</t>
  </si>
  <si>
    <t>坚强蘑菇咕咕</t>
  </si>
  <si>
    <t>坚强刺猬叮叮</t>
  </si>
  <si>
    <t>坚强鹏精大嘴</t>
  </si>
  <si>
    <t>坚强花妖花花</t>
  </si>
  <si>
    <t>威武猪阿呆</t>
  </si>
  <si>
    <t>威武蘑菇咕咕</t>
  </si>
  <si>
    <t>威武刺猬叮叮</t>
  </si>
  <si>
    <t>威武鹏精大嘴</t>
  </si>
  <si>
    <t>威武花妖花花</t>
  </si>
  <si>
    <t>神通猪阿呆</t>
  </si>
  <si>
    <t>神通蘑菇咕咕</t>
  </si>
  <si>
    <t>神通刺猬叮叮</t>
  </si>
  <si>
    <t>神通鹏精大嘴</t>
  </si>
  <si>
    <t>神通花妖花花</t>
  </si>
  <si>
    <t>至尊猪阿呆</t>
  </si>
  <si>
    <t>至尊蘑菇咕咕</t>
  </si>
  <si>
    <t>至尊刺猬叮叮</t>
  </si>
  <si>
    <t>至尊鹏精大嘴</t>
  </si>
  <si>
    <t>至尊花妖花花</t>
  </si>
  <si>
    <t>无尚猪阿呆</t>
  </si>
  <si>
    <t>无尚蘑菇咕咕</t>
  </si>
  <si>
    <t>无尚刺猬叮叮</t>
  </si>
  <si>
    <t>无尚鹏精大嘴</t>
  </si>
  <si>
    <t>无尚花妖花花</t>
  </si>
  <si>
    <t>神通牛魔王</t>
  </si>
  <si>
    <t>niuMoWang_R</t>
  </si>
  <si>
    <t>暴击</t>
  </si>
  <si>
    <t>神通孙悟空</t>
  </si>
  <si>
    <t>sunWuKong_R</t>
  </si>
  <si>
    <t>神通猪八戒</t>
  </si>
  <si>
    <t>zhuBaJie_R</t>
  </si>
  <si>
    <t>破甲</t>
  </si>
  <si>
    <t>神通沙和尚</t>
  </si>
  <si>
    <t>shaSeng_R</t>
  </si>
  <si>
    <t>神通唐僧</t>
  </si>
  <si>
    <t>tangSeng_R</t>
  </si>
  <si>
    <t>至尊牛魔王</t>
  </si>
  <si>
    <t>至尊孙悟空</t>
  </si>
  <si>
    <t>至尊猪八戒</t>
  </si>
  <si>
    <t>至尊沙和尚</t>
  </si>
  <si>
    <t>至尊唐僧</t>
  </si>
  <si>
    <t>无尚牛魔王</t>
  </si>
  <si>
    <t>无尚孙悟空</t>
  </si>
  <si>
    <t>无尚猪八戒</t>
  </si>
  <si>
    <t>无尚沙和尚</t>
  </si>
  <si>
    <t>无尚唐僧</t>
  </si>
  <si>
    <t>小蛤蟆</t>
  </si>
  <si>
    <t>haMaJing_R</t>
  </si>
  <si>
    <t>小疯狗</t>
  </si>
  <si>
    <t>geBuLin_R</t>
  </si>
  <si>
    <t>小花狼</t>
  </si>
  <si>
    <t>langYao_R</t>
  </si>
  <si>
    <t>小果狸</t>
  </si>
  <si>
    <t>liYao_R</t>
  </si>
  <si>
    <t>小野猪</t>
  </si>
  <si>
    <t>yeZhu_R</t>
  </si>
  <si>
    <t>坚强蛤蟆哈喽</t>
  </si>
  <si>
    <t>坚强疯狗旺财</t>
  </si>
  <si>
    <t>坚强狼哮天</t>
  </si>
  <si>
    <t>坚强狸宝宝</t>
  </si>
  <si>
    <t>坚强猪强哥</t>
  </si>
  <si>
    <t>威武蛤蟆哈喽</t>
  </si>
  <si>
    <t>威武疯狗旺财</t>
  </si>
  <si>
    <t>威武狼哮天</t>
  </si>
  <si>
    <t>威武狸宝宝</t>
  </si>
  <si>
    <t>威武猪强哥</t>
  </si>
  <si>
    <t>神通蛤蟆哈喽</t>
  </si>
  <si>
    <t>神通疯狗旺财</t>
  </si>
  <si>
    <t>神通狼哮天</t>
  </si>
  <si>
    <t>神通狸宝宝</t>
  </si>
  <si>
    <t>神通猪强哥</t>
  </si>
  <si>
    <t>至尊蛤蟆哈喽</t>
  </si>
  <si>
    <t>至尊疯狗旺财</t>
  </si>
  <si>
    <t>至尊狼哮天</t>
  </si>
  <si>
    <t>至尊狸宝宝</t>
  </si>
  <si>
    <t>至尊猪强哥</t>
  </si>
  <si>
    <t>无尚蛤蟆哈喽</t>
  </si>
  <si>
    <t>无尚疯狗旺财</t>
  </si>
  <si>
    <t>无尚狼哮天</t>
  </si>
  <si>
    <t>无尚狸宝宝</t>
  </si>
  <si>
    <t>无尚猪强哥</t>
  </si>
  <si>
    <t>神通牛魔天王</t>
  </si>
  <si>
    <t>神通六耳泥猴</t>
  </si>
  <si>
    <t>神通魔猪七戒</t>
  </si>
  <si>
    <t>神通魔王</t>
  </si>
  <si>
    <t>神通金角</t>
  </si>
  <si>
    <t>yinJiangJun_R</t>
  </si>
  <si>
    <t>至尊牛魔天王</t>
  </si>
  <si>
    <t>至尊六耳泥猴</t>
  </si>
  <si>
    <t>至尊魔猪七戒</t>
  </si>
  <si>
    <t>至尊魔王</t>
  </si>
  <si>
    <t>至尊金角</t>
  </si>
  <si>
    <t>无尚牛魔天王</t>
  </si>
  <si>
    <t>无尚六耳泥猴</t>
  </si>
  <si>
    <t>无尚魔猪七戒</t>
  </si>
  <si>
    <t>无尚魔王</t>
  </si>
  <si>
    <t>无尚银角</t>
  </si>
  <si>
    <t>索引ID</t>
  </si>
  <si>
    <t>职业1ID</t>
  </si>
  <si>
    <t>职业2ID</t>
  </si>
  <si>
    <t>sProfession1</t>
  </si>
  <si>
    <t>sProfession2</t>
  </si>
  <si>
    <t>性格ID</t>
  </si>
  <si>
    <t>性格名称</t>
  </si>
  <si>
    <t>精明</t>
  </si>
  <si>
    <t>彪悍</t>
  </si>
  <si>
    <t>懦弱</t>
  </si>
  <si>
    <t>谦卑</t>
  </si>
  <si>
    <t>暴躁</t>
  </si>
  <si>
    <t>勇猛</t>
  </si>
  <si>
    <t>憨厚</t>
  </si>
  <si>
    <t>伙伴阵列</t>
  </si>
  <si>
    <t>阵列名字</t>
  </si>
  <si>
    <t>可上阵伙伴数量</t>
  </si>
  <si>
    <t>可上阵伙伴开启等级</t>
  </si>
  <si>
    <t>x坐标</t>
  </si>
  <si>
    <t>y坐标</t>
  </si>
  <si>
    <t>阵列开启等级</t>
  </si>
  <si>
    <t>伙伴阵列ID，其他表关联的ID</t>
  </si>
  <si>
    <t>阵列名称</t>
  </si>
  <si>
    <t>可以上阵的数量，最多不得超过8个</t>
  </si>
  <si>
    <t>每个阵列孔的开启等级</t>
  </si>
  <si>
    <t>每个阵列孔的x偏离坐标，以阵列的圆心距离</t>
  </si>
  <si>
    <t>每个阵列孔的y偏离坐标，以阵列的圆心距离</t>
  </si>
  <si>
    <t>nName</t>
  </si>
  <si>
    <t>nNum</t>
  </si>
  <si>
    <t>nUnlockLv</t>
  </si>
  <si>
    <t>offestX</t>
  </si>
  <si>
    <t>offestY</t>
  </si>
  <si>
    <t>nNeedLv</t>
  </si>
  <si>
    <t>阵法一</t>
  </si>
  <si>
    <t>阵法二</t>
  </si>
  <si>
    <t>40,45,50,55,60,65</t>
  </si>
  <si>
    <t>-85,-145,-85,85,145,85</t>
  </si>
  <si>
    <t>150,10,-130,-130,10,150</t>
  </si>
  <si>
    <t>阵法三</t>
  </si>
  <si>
    <t>70,75,80,85,90,95</t>
  </si>
  <si>
    <t>种族ID</t>
  </si>
  <si>
    <t>种族名称</t>
  </si>
  <si>
    <t>种族图标</t>
  </si>
  <si>
    <t>种族图标资源目录</t>
  </si>
  <si>
    <t>nRaceId</t>
  </si>
  <si>
    <t>nRaceName</t>
  </si>
  <si>
    <t>人族</t>
  </si>
  <si>
    <t>兽族</t>
  </si>
  <si>
    <t>魔族</t>
  </si>
  <si>
    <t>妖族</t>
  </si>
  <si>
    <t>神族</t>
  </si>
  <si>
    <t>仙族</t>
  </si>
  <si>
    <t>索引</t>
  </si>
  <si>
    <t>库命名</t>
  </si>
  <si>
    <t>权值</t>
  </si>
  <si>
    <t>羁绊组合</t>
  </si>
  <si>
    <t>组合名称</t>
  </si>
  <si>
    <t>表的索引，无实际作用</t>
  </si>
  <si>
    <t>nIndexId</t>
  </si>
  <si>
    <t>nWeight</t>
  </si>
  <si>
    <t>nGroudId</t>
  </si>
  <si>
    <t>sGroudName</t>
  </si>
  <si>
    <t>羁绊组合ID</t>
  </si>
  <si>
    <t>羁绊组合名称</t>
  </si>
  <si>
    <t>羁绊品质</t>
  </si>
  <si>
    <t>羁绊数</t>
  </si>
  <si>
    <t>羁绊ID1</t>
  </si>
  <si>
    <t>羁绊名称1</t>
  </si>
  <si>
    <t>羁绊ID2</t>
  </si>
  <si>
    <t>羁绊名称2</t>
  </si>
  <si>
    <t>羁绊ID3</t>
  </si>
  <si>
    <t>羁绊名称3</t>
  </si>
  <si>
    <t>羁绊ID4</t>
  </si>
  <si>
    <t>羁绊名称4</t>
  </si>
  <si>
    <t>羁绊ID5</t>
  </si>
  <si>
    <t>羁绊名称5</t>
  </si>
  <si>
    <t>羁绊ID6</t>
  </si>
  <si>
    <t>羁绊名称6</t>
  </si>
  <si>
    <t>羁绊ID7</t>
  </si>
  <si>
    <t>羁绊名称7</t>
  </si>
  <si>
    <t>羁绊ID8</t>
  </si>
  <si>
    <t>羁绊名称8</t>
  </si>
  <si>
    <t>nYokeCnt</t>
  </si>
  <si>
    <t>nYokeId1</t>
  </si>
  <si>
    <t>nYokeId2</t>
  </si>
  <si>
    <t>nYokeId3</t>
  </si>
  <si>
    <t>nYokeId4</t>
  </si>
  <si>
    <t>nYokeId5</t>
  </si>
  <si>
    <t>nYokeId6</t>
  </si>
  <si>
    <t>nYokeId7</t>
  </si>
  <si>
    <t>nYokeId8</t>
  </si>
  <si>
    <t>伙伴羁绊</t>
  </si>
  <si>
    <t>nAbility</t>
  </si>
  <si>
    <t>系数ID</t>
  </si>
  <si>
    <t>伙伴序列</t>
  </si>
  <si>
    <t>系数备注</t>
  </si>
  <si>
    <t>等级</t>
  </si>
  <si>
    <t>升级经验</t>
  </si>
  <si>
    <t>加成比例</t>
  </si>
  <si>
    <t>万分比系数</t>
  </si>
  <si>
    <t>nRatioId</t>
  </si>
  <si>
    <t>nLevel</t>
  </si>
  <si>
    <t>nExp</t>
  </si>
  <si>
    <t>nAdd</t>
  </si>
  <si>
    <t>天赋ID</t>
  </si>
  <si>
    <t>伙伴等级</t>
  </si>
  <si>
    <t>nBaseAbility</t>
  </si>
  <si>
    <t>nBaseValue</t>
  </si>
  <si>
    <t>条目ID</t>
  </si>
  <si>
    <t>条目说明</t>
  </si>
  <si>
    <t>条目数</t>
  </si>
  <si>
    <t>nCntId</t>
  </si>
  <si>
    <t>白色品质</t>
  </si>
  <si>
    <t>绿色品质</t>
  </si>
  <si>
    <t>蓝色品质 0-1条</t>
  </si>
  <si>
    <t>紫色品质 1条</t>
  </si>
  <si>
    <t>金色品质 1-2条</t>
  </si>
  <si>
    <t>红色品质 1-2条</t>
  </si>
  <si>
    <t>1条</t>
  </si>
  <si>
    <t>2条</t>
  </si>
  <si>
    <t>3条</t>
  </si>
  <si>
    <t>4条</t>
  </si>
  <si>
    <t>5条</t>
  </si>
  <si>
    <t>技能库ID</t>
  </si>
  <si>
    <t>技能库说明</t>
  </si>
  <si>
    <t>技能ID</t>
  </si>
  <si>
    <t>技能名称</t>
  </si>
  <si>
    <t>技能等级</t>
  </si>
  <si>
    <t>nTypeDesc</t>
  </si>
  <si>
    <t>nTypeIndex</t>
  </si>
  <si>
    <t>nSkillId</t>
  </si>
  <si>
    <t>nSkillName</t>
  </si>
  <si>
    <t>nSkillLv</t>
  </si>
  <si>
    <t>人族技能库-蓝</t>
  </si>
  <si>
    <t>兽族技能库-蓝</t>
  </si>
  <si>
    <t>魔族技能库-蓝</t>
  </si>
  <si>
    <t>妖族技能库-蓝</t>
  </si>
  <si>
    <t>神族技能库-蓝</t>
  </si>
  <si>
    <t>仙族技能库-蓝</t>
  </si>
  <si>
    <t>人族技能库-紫</t>
  </si>
  <si>
    <t>兽族技能库-紫</t>
  </si>
  <si>
    <t>魔族技能库-紫</t>
  </si>
  <si>
    <t>妖族技能库-紫</t>
  </si>
  <si>
    <t>神族技能库-紫</t>
  </si>
  <si>
    <t>仙族技能库-紫</t>
  </si>
  <si>
    <t>人族技能库-金</t>
  </si>
  <si>
    <t>兽族技能库-金</t>
  </si>
  <si>
    <t>魔族技能库-金</t>
  </si>
  <si>
    <t>妖族技能库-金</t>
  </si>
  <si>
    <t>神族技能库-金</t>
  </si>
  <si>
    <t>仙族技能库-金</t>
  </si>
  <si>
    <t>人族技能库-红</t>
  </si>
  <si>
    <t>兽族技能库-红</t>
  </si>
  <si>
    <t>魔族技能库-红</t>
  </si>
  <si>
    <t>妖族技能库-红</t>
  </si>
  <si>
    <t>神族技能库-红</t>
  </si>
  <si>
    <t>仙族技能库-红</t>
  </si>
  <si>
    <t>精·浮行如意</t>
  </si>
  <si>
    <t>精·青龙印</t>
  </si>
  <si>
    <t>精·乾坤扇</t>
  </si>
  <si>
    <t>卓·浮行如意</t>
  </si>
  <si>
    <t>卓·青龙印</t>
  </si>
  <si>
    <t>卓·乾坤扇</t>
  </si>
  <si>
    <t>优·浮行如意</t>
  </si>
  <si>
    <t>优·青龙印</t>
  </si>
  <si>
    <t>优·乾坤扇</t>
  </si>
  <si>
    <t>卓·天子剑</t>
  </si>
  <si>
    <t>精·天子剑</t>
  </si>
  <si>
    <t>精·湮月环</t>
  </si>
  <si>
    <t>精·灵兽内丹</t>
  </si>
  <si>
    <t>精·野性图腾</t>
  </si>
  <si>
    <t>卓·湮月环</t>
  </si>
  <si>
    <t>卓·灵兽内丹</t>
  </si>
  <si>
    <t>卓·野性图腾</t>
  </si>
  <si>
    <t>优·湮月环</t>
  </si>
  <si>
    <t>优·灵兽内丹</t>
  </si>
  <si>
    <t>优·野性图腾</t>
  </si>
  <si>
    <t>卓·万兽图腾</t>
  </si>
  <si>
    <t>精·万兽图腾</t>
  </si>
  <si>
    <t>精·百鬼珠</t>
  </si>
  <si>
    <t>精·幽鬼焰狱</t>
  </si>
  <si>
    <t>精·聚魂旗</t>
  </si>
  <si>
    <t>卓·百鬼珠</t>
  </si>
  <si>
    <t>卓·幽鬼焰狱</t>
  </si>
  <si>
    <t>卓·聚魂旗</t>
  </si>
  <si>
    <t>优·百鬼珠</t>
  </si>
  <si>
    <t>优·幽鬼焰狱</t>
  </si>
  <si>
    <t>优·聚魂旗</t>
  </si>
  <si>
    <t>卓·罗刹阵</t>
  </si>
  <si>
    <t>精·罗刹阵</t>
  </si>
  <si>
    <t>绝·破虏令</t>
  </si>
  <si>
    <t>绝·三昧真火</t>
  </si>
  <si>
    <t>绝·捆仙索</t>
  </si>
  <si>
    <t>精·破虏令</t>
  </si>
  <si>
    <t>精·三昧真火</t>
  </si>
  <si>
    <t>精·捆仙索</t>
  </si>
  <si>
    <t>卓·破虏令</t>
  </si>
  <si>
    <t>卓·三昧真火</t>
  </si>
  <si>
    <t>卓·捆仙索</t>
  </si>
  <si>
    <t>优·破虏令</t>
  </si>
  <si>
    <t>优·三昧真火</t>
  </si>
  <si>
    <t>优·捆仙索</t>
  </si>
  <si>
    <t>绝·日曜石</t>
  </si>
  <si>
    <t>精·日曜石</t>
  </si>
  <si>
    <t>卓·日曜石</t>
  </si>
  <si>
    <t>绝·东皇钟</t>
  </si>
  <si>
    <t>绝·蟠桃</t>
  </si>
  <si>
    <t>绝·真龙金身</t>
  </si>
  <si>
    <t>精·东皇钟</t>
  </si>
  <si>
    <t>精·蟠桃</t>
  </si>
  <si>
    <t>精·真龙金身</t>
  </si>
  <si>
    <t>卓·东皇钟</t>
  </si>
  <si>
    <t>卓·蟠桃</t>
  </si>
  <si>
    <t>卓·真龙金身</t>
  </si>
  <si>
    <t>优·东皇钟</t>
  </si>
  <si>
    <t>优·蟠桃</t>
  </si>
  <si>
    <t>优·真龙金身</t>
  </si>
  <si>
    <t>绝·灵墟宝鼎</t>
  </si>
  <si>
    <t>精·灵墟宝鼎</t>
  </si>
  <si>
    <t>卓·灵墟宝鼎</t>
  </si>
  <si>
    <t>随机属性库说明</t>
  </si>
  <si>
    <t>参考阵列</t>
  </si>
  <si>
    <t>参考品质</t>
  </si>
  <si>
    <t>属性值下限</t>
  </si>
  <si>
    <t>属性值上限</t>
  </si>
  <si>
    <t>nMin</t>
  </si>
  <si>
    <t>nMax</t>
  </si>
  <si>
    <t>伤害加深</t>
  </si>
  <si>
    <t>被动技能ID</t>
  </si>
  <si>
    <t>被动技能名称</t>
  </si>
  <si>
    <t>被动技能图标</t>
  </si>
  <si>
    <t>被动技能说明</t>
  </si>
  <si>
    <t>增加描述</t>
  </si>
  <si>
    <t>参考</t>
  </si>
  <si>
    <t>宠物限制</t>
  </si>
  <si>
    <t>宠物限制名称</t>
  </si>
  <si>
    <t>对应技能书</t>
  </si>
  <si>
    <t>技能战力</t>
  </si>
  <si>
    <t>技能品质</t>
  </si>
  <si>
    <t>加成目标</t>
  </si>
  <si>
    <t>目标参数</t>
  </si>
  <si>
    <t>技能效果数</t>
  </si>
  <si>
    <t>技能效果枚举1</t>
  </si>
  <si>
    <t>技能效果名称1</t>
  </si>
  <si>
    <t>技能效果值1</t>
  </si>
  <si>
    <t>技能效果枚举2</t>
  </si>
  <si>
    <t>技能效果名称2</t>
  </si>
  <si>
    <t>技能效果值2</t>
  </si>
  <si>
    <t>技能效果枚举3</t>
  </si>
  <si>
    <t>技能效果名称3</t>
  </si>
  <si>
    <t>技能效果值3</t>
  </si>
  <si>
    <t>技能效果枚举4</t>
  </si>
  <si>
    <t>技能效果名称4</t>
  </si>
  <si>
    <t>技能效果值4</t>
  </si>
  <si>
    <t>技能效果枚举5</t>
  </si>
  <si>
    <t>技能效果名称5</t>
  </si>
  <si>
    <t>技能效果值5</t>
  </si>
  <si>
    <t>种类ID</t>
  </si>
  <si>
    <t>1.自身属性
2.同阵列某性格
3.同阵列某种族
4.同阵列所有</t>
  </si>
  <si>
    <t>2：性格
3：种族</t>
  </si>
  <si>
    <t>nId</t>
  </si>
  <si>
    <t>sDesc</t>
  </si>
  <si>
    <t>sType</t>
  </si>
  <si>
    <t>nSkillBook</t>
  </si>
  <si>
    <t>nCombat</t>
  </si>
  <si>
    <t>nTarget</t>
  </si>
  <si>
    <t>nEffective</t>
  </si>
  <si>
    <t>nEffectNum</t>
  </si>
  <si>
    <t>nEffect1Enum</t>
  </si>
  <si>
    <t>sEffect1Name</t>
  </si>
  <si>
    <t>nEffect1Value</t>
  </si>
  <si>
    <t>nEffect2Enum</t>
  </si>
  <si>
    <t>sEffect2Name</t>
  </si>
  <si>
    <t>nEffect2Value</t>
  </si>
  <si>
    <t>nEffect3Enum</t>
  </si>
  <si>
    <t>sEffect3Name</t>
  </si>
  <si>
    <t>nEffect3Value</t>
  </si>
  <si>
    <t>nEffect4Enum</t>
  </si>
  <si>
    <t>sEffect4Name</t>
  </si>
  <si>
    <t>nEffect4Value</t>
  </si>
  <si>
    <t>nEffect5Enum</t>
  </si>
  <si>
    <t>sEffect5Name</t>
  </si>
  <si>
    <t>nEffect5Value</t>
  </si>
  <si>
    <t>绝·罗悲净瓶</t>
  </si>
  <si>
    <t>Luobeijp</t>
  </si>
  <si>
    <t>南无阿弥陀佛，什么污的东西都可以净化</t>
  </si>
  <si>
    <t>专属</t>
  </si>
  <si>
    <t>水攻</t>
  </si>
  <si>
    <t>绝·五彩金莲</t>
  </si>
  <si>
    <t>Kunlj</t>
  </si>
  <si>
    <t>呃呃呃呃呃呃….坐上去好像会有不得了的事情</t>
  </si>
  <si>
    <t>火抗</t>
  </si>
  <si>
    <t>绝·乾坤镜</t>
  </si>
  <si>
    <t>魔镜，魔镜，我是世界上最帅的男人嘛</t>
  </si>
  <si>
    <t>绝·八卦炉</t>
  </si>
  <si>
    <t>Baguahulu</t>
  </si>
  <si>
    <t>加点盐，再加点味精，就大功告成了</t>
  </si>
  <si>
    <t>绝·人森果</t>
  </si>
  <si>
    <t>传说中吃一个涨一百岁，女人的杀手</t>
  </si>
  <si>
    <t>火攻</t>
  </si>
  <si>
    <t>绝·袖里乾坤</t>
  </si>
  <si>
    <t>这和叮当猫的袋子功能一样，不知道是谁？那算了</t>
  </si>
  <si>
    <t>木抗</t>
  </si>
  <si>
    <t>绝·谛听</t>
  </si>
  <si>
    <t>真货还是山寨一闻就知道</t>
  </si>
  <si>
    <t>绝·一心二相</t>
  </si>
  <si>
    <t>Mokefozhu</t>
  </si>
  <si>
    <t>左手画圆，右手画方，非常高端</t>
  </si>
  <si>
    <t>绝·慧剑</t>
  </si>
  <si>
    <t>一刀两断，可以斩断所有烦恼</t>
  </si>
  <si>
    <t>金攻</t>
  </si>
  <si>
    <t>绝·智慧咒</t>
  </si>
  <si>
    <t>Zhenlhun</t>
  </si>
  <si>
    <t>IQ250的咒语，对所有生物造成智商碾压</t>
  </si>
  <si>
    <t>绝·金刚杵</t>
  </si>
  <si>
    <t>断七情，斩六欲，让你什么事情都不想做</t>
  </si>
  <si>
    <t>绝·六牙白象</t>
  </si>
  <si>
    <t>非常神圣的坐骑，光象牙可以卖很多钱呢</t>
  </si>
  <si>
    <t>绝·太极拂尘</t>
  </si>
  <si>
    <t>大圣不要生气，听我拍拍马屁！</t>
  </si>
  <si>
    <t>木攻</t>
  </si>
  <si>
    <t>绝·千里传音</t>
  </si>
  <si>
    <t>Jingangz</t>
  </si>
  <si>
    <t>奉天承运，玉帝诏曰…….</t>
  </si>
  <si>
    <t>土抗</t>
  </si>
  <si>
    <t>绝·混元珠</t>
  </si>
  <si>
    <t>我就是万物之主，全世界都是韩国的，思密达！</t>
  </si>
  <si>
    <t>绝·三气化生</t>
  </si>
  <si>
    <t>肚中有三股强劲的气相互碰撞，放个屁就可以炸飞你</t>
  </si>
  <si>
    <t>绝·浮行如意</t>
  </si>
  <si>
    <t>Fuxingruyi</t>
  </si>
  <si>
    <t>一件很神奇的宝物，看起来谁都可以用</t>
  </si>
  <si>
    <t>垃圾</t>
  </si>
  <si>
    <t>绝·青龙印</t>
  </si>
  <si>
    <t>Qingly</t>
  </si>
  <si>
    <t>绝·乾坤扇</t>
  </si>
  <si>
    <t>Bajiaos</t>
  </si>
  <si>
    <t>绝·湮月环</t>
  </si>
  <si>
    <t>Yanyuelun</t>
  </si>
  <si>
    <t>命中</t>
  </si>
  <si>
    <t>绝·灵兽内丹</t>
  </si>
  <si>
    <t>Bailianjindan</t>
  </si>
  <si>
    <t>闪避</t>
  </si>
  <si>
    <t>绝·野性图腾</t>
  </si>
  <si>
    <t>Huoyanjj</t>
  </si>
  <si>
    <t>绝·百鬼珠</t>
  </si>
  <si>
    <t>Baiguizhu</t>
  </si>
  <si>
    <t>绝·幽鬼焰狱</t>
  </si>
  <si>
    <t>Youguiyanyu</t>
  </si>
  <si>
    <t>绝·聚魂旗</t>
  </si>
  <si>
    <t>Julqi</t>
  </si>
  <si>
    <t>绝·迷魂汤</t>
  </si>
  <si>
    <t>绝·阴阳镜</t>
  </si>
  <si>
    <t>Yinyj</t>
  </si>
  <si>
    <t>绝·炼魂葫芦</t>
  </si>
  <si>
    <t>Dhz</t>
  </si>
  <si>
    <t>Pantao</t>
  </si>
  <si>
    <t>绝·天子剑</t>
  </si>
  <si>
    <t>稀有</t>
  </si>
  <si>
    <t>绝·万兽图腾</t>
  </si>
  <si>
    <t>绝·罗刹阵</t>
  </si>
  <si>
    <t>抗暴</t>
  </si>
  <si>
    <t>绝·蛊惑众生</t>
  </si>
  <si>
    <t>精·紧箍咒</t>
  </si>
  <si>
    <t>用起来好紧啊，真的好紧啊</t>
  </si>
  <si>
    <t>精·七宝袈裟</t>
  </si>
  <si>
    <t>七宝所制，make in 雷音寺，防火防盗防师妹</t>
  </si>
  <si>
    <t>精·金箍棒</t>
  </si>
  <si>
    <t>Jingubang</t>
  </si>
  <si>
    <t>使用咒语后可以伸缩自如，很爽的样子</t>
  </si>
  <si>
    <t>精·火眼金睛</t>
  </si>
  <si>
    <t>什么该看的，不该看的，都能看到呢</t>
  </si>
  <si>
    <t>精·九齿钉耙</t>
  </si>
  <si>
    <t>Jiuchidp</t>
  </si>
  <si>
    <t>可抓痒可耕地，非常实用的一件宝物</t>
  </si>
  <si>
    <t>精·三十六变</t>
  </si>
  <si>
    <t>变房子，变银子，变妹子都可以，非常实用</t>
  </si>
  <si>
    <t>精·银铃马鞍</t>
  </si>
  <si>
    <t>这件宝物的用处就是......就是让人骑</t>
  </si>
  <si>
    <t>精·盘龙脚蹬</t>
  </si>
  <si>
    <t>夹得紧，不会堕马，安全无副作用</t>
  </si>
  <si>
    <t>精·降妖宝杖</t>
  </si>
  <si>
    <t>妖魔鬼怪被打一下，就怀孕了</t>
  </si>
  <si>
    <t>精·九世佛珠</t>
  </si>
  <si>
    <t>我师父九辈子都在这里了，剔牙</t>
  </si>
  <si>
    <t>精·开天斧</t>
  </si>
  <si>
    <t>Kaitianfu</t>
  </si>
  <si>
    <t>非常坚硬，可以用来撬开任何东西</t>
  </si>
  <si>
    <t>精·地狱战甲</t>
  </si>
  <si>
    <t>刀枪不入，黑帮必备神器</t>
  </si>
  <si>
    <t>精·覆雨刃</t>
  </si>
  <si>
    <t>我先堵了下水道，下雨淹死你们！</t>
  </si>
  <si>
    <t>精·轮转风火袍</t>
  </si>
  <si>
    <t>转啊，转啊，你打不到我…头好晕啊</t>
  </si>
  <si>
    <t>精·招魂幡</t>
  </si>
  <si>
    <t>Zhaohf</t>
  </si>
  <si>
    <t>用完迷迷糊糊都不知道发生什么事情了</t>
  </si>
  <si>
    <t>精·阴阳眼</t>
  </si>
  <si>
    <t>一眼辨百事，比江湖神棍厉害千倍</t>
  </si>
  <si>
    <t>精·狮驼大刀</t>
  </si>
  <si>
    <t>鱼唇的家伙，接受来自辛巴的愤怒吧！</t>
  </si>
  <si>
    <t>精·腐尸气</t>
  </si>
  <si>
    <t>吃人太多，有很重的口气，打嗝就弄臭晕你</t>
  </si>
  <si>
    <t>精·混天戟</t>
  </si>
  <si>
    <t>非常牛逼，用起来至少有12级台风呢！</t>
  </si>
  <si>
    <t>精·飓风宝甲</t>
  </si>
  <si>
    <t>你是风儿，我是沙</t>
  </si>
  <si>
    <t>精·伏魔圈</t>
  </si>
  <si>
    <t>用处很多，可以当游泳圈，也可以当呼啦圈</t>
  </si>
  <si>
    <t>精·罗汉金身</t>
  </si>
  <si>
    <t>哪天不干了，到街头卖艺也是极好的啊</t>
  </si>
  <si>
    <t>精·摩诃珠</t>
  </si>
  <si>
    <t>方圆百里魑魅魍魉不敢靠近，劲过蚊怕水</t>
  </si>
  <si>
    <t>精·迦叶袈裟</t>
  </si>
  <si>
    <t>穿着去龙宫待遇很不一般哟</t>
  </si>
  <si>
    <t>精·释迦禅杖</t>
  </si>
  <si>
    <t>小红帽快开门，小僧只想化一个缘</t>
  </si>
  <si>
    <t>精·洞察眼</t>
  </si>
  <si>
    <t>千里便可辨别物件的品质，鉴黄师都没那么厉害</t>
  </si>
  <si>
    <t>精·七层宝塔</t>
  </si>
  <si>
    <t>佛法超群，烦都能烦死你，敢过来说话吗？</t>
  </si>
  <si>
    <t>精·大悲咒</t>
  </si>
  <si>
    <t>念一念，妖魔鬼怪都吓跑了</t>
  </si>
  <si>
    <t>精·乾坤宝袋</t>
  </si>
  <si>
    <t>装进去之后，就晕掉了，发生了什么事情</t>
  </si>
  <si>
    <t>精·欢喜如意</t>
  </si>
  <si>
    <t>只要戴在身上，就不会发生奇怪的事情了</t>
  </si>
  <si>
    <t>精·舍利塔</t>
  </si>
  <si>
    <t>我叫你一声，你敢应我吗？</t>
  </si>
  <si>
    <t>精·金翅乌宝冠</t>
  </si>
  <si>
    <t>金色品质的装备，和我一样呢！</t>
  </si>
  <si>
    <t>精·提多罗吒琵琶</t>
  </si>
  <si>
    <t>千呼万唤始出来，犹抱琵琶半遮面</t>
  </si>
  <si>
    <t>精·天衣</t>
  </si>
  <si>
    <t>天上的衣服，比皇帝的衣服高一个档次</t>
  </si>
  <si>
    <t>精·须弥法神</t>
  </si>
  <si>
    <t>没什么好说的，就是又亮又硬</t>
  </si>
  <si>
    <t>精·怒发冲冠</t>
  </si>
  <si>
    <t>你们都欠我钱，你们都欠我钱</t>
  </si>
  <si>
    <t>精·天眼</t>
  </si>
  <si>
    <t>嘿嘿，看好远哦，什么不该看的东西都看到了</t>
  </si>
  <si>
    <t>精·护体神龙</t>
  </si>
  <si>
    <t>快上！快上！给我咬他！</t>
  </si>
  <si>
    <t>精·毗沙门慧伞</t>
  </si>
  <si>
    <t>天天给你们送伞，迟早有天散了</t>
  </si>
  <si>
    <t>精·吐宝鼠</t>
  </si>
  <si>
    <t>西域招财神物，比番邦的米老鼠管用</t>
  </si>
  <si>
    <t>一件品质十分精致的宝物，看起来谁都可以用</t>
  </si>
  <si>
    <t>一件很普通的宝物，看起来谁都可以用</t>
  </si>
  <si>
    <t>精·迷魂汤</t>
  </si>
  <si>
    <t>精·阴阳镜</t>
  </si>
  <si>
    <t>精·炼魂葫芦</t>
  </si>
  <si>
    <t>精·蛊惑众生</t>
  </si>
  <si>
    <t>一件品质卓越的宝物，看起来谁都可以用</t>
  </si>
  <si>
    <t>卓·迷魂汤</t>
  </si>
  <si>
    <t>卓·阴阳镜</t>
  </si>
  <si>
    <t>卓·炼魂葫芦</t>
  </si>
  <si>
    <t>卓·蛊惑众生</t>
  </si>
  <si>
    <t>一件品质优秀的宝物，看起来谁都可以用</t>
  </si>
  <si>
    <t>优·迷魂汤</t>
  </si>
  <si>
    <t>优·阴阳镜</t>
  </si>
  <si>
    <t>优·炼魂葫芦</t>
  </si>
  <si>
    <t>凡·浮行如意</t>
  </si>
  <si>
    <t>凡·青龙印</t>
  </si>
  <si>
    <t>凡·乾坤扇</t>
  </si>
  <si>
    <t>凡·湮月环</t>
  </si>
  <si>
    <t>凡·灵兽内丹</t>
  </si>
  <si>
    <t>凡·野性图腾</t>
  </si>
  <si>
    <t>凡·百鬼珠</t>
  </si>
  <si>
    <t>凡·幽鬼焰狱</t>
  </si>
  <si>
    <t>凡·聚魂旗</t>
  </si>
  <si>
    <t>凡·迷魂汤</t>
  </si>
  <si>
    <t>凡·阴阳镜</t>
  </si>
  <si>
    <t>凡·炼魂葫芦</t>
  </si>
  <si>
    <t>凡·破虏令</t>
  </si>
  <si>
    <t>凡·三昧真火</t>
  </si>
  <si>
    <t>凡·捆仙索</t>
  </si>
  <si>
    <t>凡·东皇钟</t>
  </si>
  <si>
    <t>凡·蟠桃</t>
  </si>
  <si>
    <t>凡·真龙金身</t>
  </si>
  <si>
    <t>凡·玄铁手套</t>
  </si>
  <si>
    <t>废物</t>
  </si>
  <si>
    <t>凡·软猬甲</t>
  </si>
  <si>
    <t>凡·八卦葫芦</t>
  </si>
  <si>
    <t>凡·鹰视</t>
  </si>
  <si>
    <t>凡·迅影身法</t>
  </si>
  <si>
    <t>烂·浮行如意</t>
  </si>
  <si>
    <t>一件十分破旧的宝物，看起来谁都可以用</t>
  </si>
  <si>
    <t>烂·青龙印</t>
  </si>
  <si>
    <t>烂·乾坤扇</t>
  </si>
  <si>
    <t>烂·湮月环</t>
  </si>
  <si>
    <t>烂·灵兽内丹</t>
  </si>
  <si>
    <t>烂·野性图腾</t>
  </si>
  <si>
    <t>烂·百鬼珠</t>
  </si>
  <si>
    <t>烂·幽鬼焰狱</t>
  </si>
  <si>
    <t>烂·聚魂旗</t>
  </si>
  <si>
    <t>烂·迷魂汤</t>
  </si>
  <si>
    <t>烂·阴阳镜</t>
  </si>
  <si>
    <t>烂·炼魂葫芦</t>
  </si>
  <si>
    <t>烂·破虏令</t>
  </si>
  <si>
    <t>烂·三昧真火</t>
  </si>
  <si>
    <t>烂·捆仙索</t>
  </si>
  <si>
    <t>烂·东皇钟</t>
  </si>
  <si>
    <t>烂·蟠桃</t>
  </si>
  <si>
    <t>烂·真龙金身</t>
  </si>
  <si>
    <t>烂·玄铁手套</t>
  </si>
  <si>
    <t>烂·软猬甲</t>
  </si>
  <si>
    <t>烂·八卦葫芦</t>
  </si>
  <si>
    <t>烂·鹰视</t>
  </si>
  <si>
    <t>烂·迅影身法</t>
  </si>
  <si>
    <t>方案索引</t>
  </si>
  <si>
    <t>开启等级</t>
  </si>
  <si>
    <t>nNeedLevel</t>
  </si>
  <si>
    <t>图鉴ID</t>
  </si>
  <si>
    <t>图鉴种族</t>
  </si>
  <si>
    <t>伙伴解说</t>
  </si>
  <si>
    <t>奖励掉落包</t>
  </si>
  <si>
    <t>sRace</t>
  </si>
  <si>
    <t>nArray</t>
  </si>
  <si>
    <t>sArrayName</t>
  </si>
  <si>
    <t>sPartnerIntroduce</t>
  </si>
  <si>
    <t>sFromWhere</t>
  </si>
  <si>
    <t>掉落</t>
  </si>
  <si>
    <t>技能书ID</t>
  </si>
  <si>
    <t>技能书名称</t>
  </si>
  <si>
    <t>技能书图标</t>
  </si>
  <si>
    <t>技能书描述</t>
  </si>
  <si>
    <t>技能书品质</t>
  </si>
  <si>
    <t>伙伴id</t>
  </si>
  <si>
    <t>适用伙伴</t>
  </si>
  <si>
    <t>学会技能ID</t>
  </si>
  <si>
    <t>对应技能ID</t>
  </si>
  <si>
    <t>学习消耗游戏币</t>
  </si>
  <si>
    <t>需求资质评分</t>
  </si>
  <si>
    <t>分解掉落包</t>
  </si>
  <si>
    <t>nBookId</t>
  </si>
  <si>
    <t>sBookName</t>
  </si>
  <si>
    <t>sBookIcon</t>
  </si>
  <si>
    <t>sBookDesc</t>
  </si>
  <si>
    <t>nCharacter</t>
  </si>
  <si>
    <t>nPetId</t>
  </si>
  <si>
    <t>sPetType</t>
  </si>
  <si>
    <t>nSkillCombat</t>
  </si>
  <si>
    <t>nSillID</t>
  </si>
  <si>
    <t>nGold</t>
  </si>
  <si>
    <t>nAptitude</t>
  </si>
  <si>
    <t>nResolve</t>
  </si>
  <si>
    <t>当前技能数</t>
  </si>
  <si>
    <t>替换原有概率</t>
  </si>
  <si>
    <t>新增技能概率</t>
  </si>
  <si>
    <t>保底次数</t>
  </si>
  <si>
    <t>nArrayIndex</t>
  </si>
  <si>
    <t>nArrayName</t>
  </si>
  <si>
    <t>nCurSkillNum</t>
  </si>
  <si>
    <t>nReplace</t>
  </si>
  <si>
    <t>nLeast</t>
  </si>
  <si>
    <t>基础属性</t>
  </si>
  <si>
    <t>附加属性下限</t>
  </si>
  <si>
    <t>附加属性上限</t>
  </si>
  <si>
    <t>法力</t>
  </si>
  <si>
    <t>/*战力参数*/</t>
  </si>
  <si>
    <t>品质</t>
  </si>
  <si>
    <t>阵1</t>
  </si>
  <si>
    <t>附加属性条目</t>
  </si>
  <si>
    <t>基础战力</t>
  </si>
  <si>
    <t>附加战力下限</t>
  </si>
  <si>
    <t>附加战力上限</t>
  </si>
  <si>
    <t>被动</t>
  </si>
  <si>
    <t>阵2</t>
  </si>
  <si>
    <t>阵3</t>
  </si>
  <si>
    <t>白</t>
  </si>
  <si>
    <t>绿</t>
  </si>
  <si>
    <t>蓝</t>
  </si>
  <si>
    <t>紫</t>
  </si>
  <si>
    <t>金</t>
  </si>
  <si>
    <t>红</t>
  </si>
  <si>
    <t>种族</t>
  </si>
  <si>
    <t>定位</t>
  </si>
  <si>
    <t>高攻</t>
  </si>
  <si>
    <t>技能规划</t>
  </si>
  <si>
    <t>高血</t>
  </si>
  <si>
    <t>种类</t>
  </si>
  <si>
    <t>属性</t>
  </si>
  <si>
    <t>类型</t>
  </si>
  <si>
    <t>土攻</t>
  </si>
  <si>
    <t>攻</t>
  </si>
  <si>
    <t>通用</t>
  </si>
  <si>
    <t>白、绿，买得</t>
  </si>
  <si>
    <t>金抗</t>
  </si>
  <si>
    <t>平衡</t>
  </si>
  <si>
    <t>防</t>
  </si>
  <si>
    <t>血</t>
  </si>
  <si>
    <t>白-蓝</t>
  </si>
  <si>
    <t>1个技能</t>
  </si>
  <si>
    <t>纯随机</t>
  </si>
  <si>
    <t>命</t>
  </si>
  <si>
    <t>绿-紫</t>
  </si>
  <si>
    <t>水抗</t>
  </si>
  <si>
    <t>闪</t>
  </si>
  <si>
    <t>蓝-金</t>
  </si>
  <si>
    <t>2个技能</t>
  </si>
  <si>
    <t>人</t>
  </si>
  <si>
    <t>所有</t>
  </si>
  <si>
    <t>蓝-红</t>
  </si>
  <si>
    <t>御金</t>
  </si>
  <si>
    <t>技能参数</t>
  </si>
  <si>
    <t>技能属性</t>
  </si>
  <si>
    <t>御木</t>
  </si>
  <si>
    <t>倍率</t>
  </si>
  <si>
    <t>御火</t>
  </si>
  <si>
    <t>兽</t>
  </si>
  <si>
    <t>御水</t>
  </si>
  <si>
    <t>御土</t>
  </si>
  <si>
    <t>生命加成%</t>
  </si>
  <si>
    <t>魔</t>
  </si>
  <si>
    <t>法力加成%</t>
  </si>
  <si>
    <t>攻击加成%</t>
  </si>
  <si>
    <t>防御加成%</t>
  </si>
  <si>
    <t>妖</t>
  </si>
  <si>
    <t>破甲加成%</t>
  </si>
  <si>
    <t>命中加成%</t>
  </si>
  <si>
    <t>闪避加成%</t>
  </si>
  <si>
    <t>神</t>
  </si>
  <si>
    <t>暴击加成%</t>
  </si>
  <si>
    <t>抗暴加成%</t>
  </si>
  <si>
    <t>命中率加成%</t>
  </si>
  <si>
    <t>仙</t>
  </si>
  <si>
    <t>闪避率加成%</t>
  </si>
  <si>
    <t>暴击率加成%</t>
  </si>
  <si>
    <t>huaYao_R</t>
  </si>
  <si>
    <t>抗暴率加成%</t>
  </si>
  <si>
    <t>shiHuShou_R</t>
  </si>
  <si>
    <t>紫、金、红</t>
  </si>
  <si>
    <t>神圣一击概率</t>
  </si>
  <si>
    <t>神圣一击抵抗概率</t>
  </si>
  <si>
    <t>伤害减免</t>
  </si>
  <si>
    <t>暴击加深</t>
  </si>
  <si>
    <t>xiaoFeiLong_R</t>
  </si>
  <si>
    <t>基础移动速度</t>
  </si>
  <si>
    <t>属性攻击</t>
  </si>
  <si>
    <t>金、红</t>
  </si>
  <si>
    <t>附加移动速度</t>
  </si>
  <si>
    <t>属性抗性</t>
  </si>
  <si>
    <t>法力恢复值</t>
  </si>
  <si>
    <t>Shehunb</t>
  </si>
  <si>
    <t>Zhuxd</t>
  </si>
  <si>
    <t>阵列1白</t>
  </si>
  <si>
    <t>战力参数101</t>
  </si>
  <si>
    <t>阵列1绿</t>
  </si>
  <si>
    <t>战力参数102</t>
  </si>
  <si>
    <t>阵列1蓝</t>
  </si>
  <si>
    <t>战力参数103</t>
  </si>
  <si>
    <t>阵列1紫</t>
  </si>
  <si>
    <t>战力参数104</t>
  </si>
  <si>
    <t>阵列1金</t>
  </si>
  <si>
    <t>战力参数105</t>
  </si>
  <si>
    <t>阵列1红</t>
  </si>
  <si>
    <t>战力参数106</t>
  </si>
  <si>
    <t>阵列2白</t>
  </si>
  <si>
    <t>战力参数201</t>
  </si>
  <si>
    <t>阵列2绿</t>
  </si>
  <si>
    <t>战力参数202</t>
  </si>
  <si>
    <t>阵列2蓝</t>
  </si>
  <si>
    <t>战力参数203</t>
  </si>
  <si>
    <t>阵列2紫</t>
  </si>
  <si>
    <t>战力参数204</t>
  </si>
  <si>
    <t>阵列2金</t>
  </si>
  <si>
    <t>战力参数205</t>
  </si>
  <si>
    <t>阵列2红</t>
  </si>
  <si>
    <t>战力参数206</t>
  </si>
  <si>
    <t>阵列3白</t>
  </si>
  <si>
    <t>战力参数301</t>
  </si>
  <si>
    <t>阵列3绿</t>
  </si>
  <si>
    <t>战力参数302</t>
  </si>
  <si>
    <t>阵列3蓝</t>
  </si>
  <si>
    <t>战力参数303</t>
  </si>
  <si>
    <t>阵列3紫</t>
  </si>
  <si>
    <t>战力参数304</t>
  </si>
  <si>
    <t>阵列3金</t>
  </si>
  <si>
    <t>战力参数305</t>
  </si>
  <si>
    <t>阵列3红</t>
  </si>
  <si>
    <t>战力参数306</t>
  </si>
  <si>
    <t>猪</t>
    <phoneticPr fontId="4" type="noConversion"/>
  </si>
  <si>
    <t>蘑菇</t>
    <phoneticPr fontId="4" type="noConversion"/>
  </si>
  <si>
    <t>牛魔王</t>
    <phoneticPr fontId="4" type="noConversion"/>
  </si>
  <si>
    <t>小飞龙</t>
    <phoneticPr fontId="4" type="noConversion"/>
  </si>
  <si>
    <t>花妖</t>
    <phoneticPr fontId="4" type="noConversion"/>
  </si>
  <si>
    <t>分解费用</t>
    <phoneticPr fontId="4" type="noConversion"/>
  </si>
  <si>
    <t>配置分解伙伴所需的铜币费用</t>
    <phoneticPr fontId="4" type="noConversion"/>
  </si>
  <si>
    <t>羁绊ID</t>
    <phoneticPr fontId="4" type="noConversion"/>
  </si>
  <si>
    <t>伙伴品质</t>
    <phoneticPr fontId="4" type="noConversion"/>
  </si>
  <si>
    <t>伙伴阵列</t>
    <phoneticPr fontId="4" type="noConversion"/>
  </si>
  <si>
    <t>系数</t>
    <phoneticPr fontId="4" type="noConversion"/>
  </si>
  <si>
    <t>序列</t>
    <phoneticPr fontId="4" type="noConversion"/>
  </si>
  <si>
    <t>关联伙伴数</t>
    <phoneticPr fontId="4" type="noConversion"/>
  </si>
  <si>
    <t>组合名称</t>
    <phoneticPr fontId="4" type="noConversion"/>
  </si>
  <si>
    <t>伙伴1</t>
    <phoneticPr fontId="4" type="noConversion"/>
  </si>
  <si>
    <t>伙伴名称1</t>
    <phoneticPr fontId="4" type="noConversion"/>
  </si>
  <si>
    <t>伙伴2</t>
    <phoneticPr fontId="4" type="noConversion"/>
  </si>
  <si>
    <t>伙伴名称2</t>
    <phoneticPr fontId="4" type="noConversion"/>
  </si>
  <si>
    <t>伙伴3</t>
    <phoneticPr fontId="4" type="noConversion"/>
  </si>
  <si>
    <t>伙伴名称3</t>
    <phoneticPr fontId="4" type="noConversion"/>
  </si>
  <si>
    <t>伙伴4</t>
    <phoneticPr fontId="4" type="noConversion"/>
  </si>
  <si>
    <t>伙伴名称4</t>
    <phoneticPr fontId="4" type="noConversion"/>
  </si>
  <si>
    <t>伙伴5</t>
    <phoneticPr fontId="4" type="noConversion"/>
  </si>
  <si>
    <t>伙伴名称5</t>
    <phoneticPr fontId="4" type="noConversion"/>
  </si>
  <si>
    <t>激活属性枚举</t>
    <phoneticPr fontId="4" type="noConversion"/>
  </si>
  <si>
    <t>属性名称</t>
    <phoneticPr fontId="4" type="noConversion"/>
  </si>
  <si>
    <t>激活属性值</t>
    <phoneticPr fontId="4" type="noConversion"/>
  </si>
  <si>
    <t>无</t>
    <phoneticPr fontId="4" type="noConversion"/>
  </si>
  <si>
    <t>伙伴种类ID</t>
    <phoneticPr fontId="4" type="noConversion"/>
  </si>
  <si>
    <t>nYokeId</t>
    <phoneticPr fontId="4" type="noConversion"/>
  </si>
  <si>
    <t>nCnt</t>
    <phoneticPr fontId="4" type="noConversion"/>
  </si>
  <si>
    <t>nTypeId1</t>
    <phoneticPr fontId="4" type="noConversion"/>
  </si>
  <si>
    <t>sName1</t>
    <phoneticPr fontId="4" type="noConversion"/>
  </si>
  <si>
    <t>nTypeId2</t>
    <phoneticPr fontId="4" type="noConversion"/>
  </si>
  <si>
    <t>sName2</t>
    <phoneticPr fontId="4" type="noConversion"/>
  </si>
  <si>
    <t>nTypeId3</t>
    <phoneticPr fontId="4" type="noConversion"/>
  </si>
  <si>
    <t>sName3</t>
    <phoneticPr fontId="4" type="noConversion"/>
  </si>
  <si>
    <t>nTypeId4</t>
    <phoneticPr fontId="4" type="noConversion"/>
  </si>
  <si>
    <t>sName4</t>
    <phoneticPr fontId="4" type="noConversion"/>
  </si>
  <si>
    <t>nTypeId5</t>
    <phoneticPr fontId="4" type="noConversion"/>
  </si>
  <si>
    <t>sName5</t>
    <phoneticPr fontId="4" type="noConversion"/>
  </si>
  <si>
    <t>nAbility</t>
    <phoneticPr fontId="4" type="noConversion"/>
  </si>
  <si>
    <t>sAbilityName</t>
    <phoneticPr fontId="4" type="noConversion"/>
  </si>
  <si>
    <t>nValue</t>
    <phoneticPr fontId="4" type="noConversion"/>
  </si>
  <si>
    <t>int</t>
    <phoneticPr fontId="4" type="noConversion"/>
  </si>
  <si>
    <t>str</t>
    <phoneticPr fontId="4" type="noConversion"/>
  </si>
  <si>
    <t>1</t>
  </si>
  <si>
    <t>2</t>
  </si>
  <si>
    <t>3</t>
  </si>
  <si>
    <t>4</t>
  </si>
  <si>
    <t>水攻</t>
    <phoneticPr fontId="4" type="noConversion"/>
  </si>
  <si>
    <t>攻击</t>
    <phoneticPr fontId="4" type="noConversion"/>
  </si>
  <si>
    <t>破甲</t>
    <phoneticPr fontId="4" type="noConversion"/>
  </si>
  <si>
    <t>防御</t>
    <phoneticPr fontId="4" type="noConversion"/>
  </si>
  <si>
    <t>生命</t>
    <phoneticPr fontId="4" type="noConversion"/>
  </si>
  <si>
    <t>闪避</t>
    <phoneticPr fontId="4" type="noConversion"/>
  </si>
  <si>
    <t>攻击</t>
    <phoneticPr fontId="4" type="noConversion"/>
  </si>
  <si>
    <t>生命</t>
    <phoneticPr fontId="4" type="noConversion"/>
  </si>
  <si>
    <t>防御</t>
    <phoneticPr fontId="4" type="noConversion"/>
  </si>
  <si>
    <t>伙伴上阵需求角色等级</t>
    <phoneticPr fontId="4" type="noConversion"/>
  </si>
  <si>
    <t>nNeedRoleLv</t>
    <phoneticPr fontId="4" type="noConversion"/>
  </si>
  <si>
    <t>int</t>
    <phoneticPr fontId="4" type="noConversion"/>
  </si>
  <si>
    <t>nResolveGold</t>
    <phoneticPr fontId="4" type="noConversion"/>
  </si>
  <si>
    <t>int</t>
    <phoneticPr fontId="4" type="noConversion"/>
  </si>
  <si>
    <t>白骨精</t>
    <phoneticPr fontId="4" type="noConversion"/>
  </si>
  <si>
    <t>baiGuFuRen_R</t>
    <phoneticPr fontId="4" type="noConversion"/>
  </si>
  <si>
    <t>坚强白骨精</t>
    <phoneticPr fontId="4" type="noConversion"/>
  </si>
  <si>
    <t>威武白骨精</t>
    <phoneticPr fontId="4" type="noConversion"/>
  </si>
  <si>
    <t>神通白骨夫人</t>
    <phoneticPr fontId="4" type="noConversion"/>
  </si>
  <si>
    <t>至尊白骨精</t>
    <phoneticPr fontId="4" type="noConversion"/>
  </si>
  <si>
    <t>无尚白骨精</t>
    <phoneticPr fontId="4" type="noConversion"/>
  </si>
  <si>
    <t>小蝙蝠</t>
    <phoneticPr fontId="4" type="noConversion"/>
  </si>
  <si>
    <t>bianFu_R</t>
    <phoneticPr fontId="4" type="noConversion"/>
  </si>
  <si>
    <t>坚强蝙蝠姐</t>
    <phoneticPr fontId="4" type="noConversion"/>
  </si>
  <si>
    <t>威武蝙蝠姐</t>
    <phoneticPr fontId="4" type="noConversion"/>
  </si>
  <si>
    <t>神通蝙蝠姐</t>
    <phoneticPr fontId="4" type="noConversion"/>
  </si>
  <si>
    <t>至尊蝙蝠姐</t>
    <phoneticPr fontId="4" type="noConversion"/>
  </si>
  <si>
    <t>无尚蝙蝠姐</t>
    <phoneticPr fontId="4" type="noConversion"/>
  </si>
  <si>
    <t>小鱼精</t>
    <phoneticPr fontId="4" type="noConversion"/>
  </si>
  <si>
    <t>shuiYao_R</t>
  </si>
  <si>
    <t>小水妖</t>
    <phoneticPr fontId="4" type="noConversion"/>
  </si>
  <si>
    <t>guiHun_R</t>
    <phoneticPr fontId="4" type="noConversion"/>
  </si>
  <si>
    <t>小北极熊</t>
    <phoneticPr fontId="4" type="noConversion"/>
  </si>
  <si>
    <t>huiXiongGuai_R</t>
    <phoneticPr fontId="4" type="noConversion"/>
  </si>
  <si>
    <t>huiXiongGuai_R</t>
    <phoneticPr fontId="4" type="noConversion"/>
  </si>
  <si>
    <t>小狐妖</t>
    <phoneticPr fontId="4" type="noConversion"/>
  </si>
  <si>
    <t>nvHuYao_R</t>
    <phoneticPr fontId="4" type="noConversion"/>
  </si>
  <si>
    <t>小狼人</t>
    <phoneticPr fontId="4" type="noConversion"/>
  </si>
  <si>
    <t>langRen_R</t>
    <phoneticPr fontId="4" type="noConversion"/>
  </si>
  <si>
    <t>langRen_R</t>
    <phoneticPr fontId="4" type="noConversion"/>
  </si>
  <si>
    <t>小女妖</t>
    <phoneticPr fontId="4" type="noConversion"/>
  </si>
  <si>
    <t>nvYao_R</t>
  </si>
  <si>
    <t>坚强的阿鱼</t>
    <phoneticPr fontId="4" type="noConversion"/>
  </si>
  <si>
    <t>坚强的水妖</t>
    <phoneticPr fontId="4" type="noConversion"/>
  </si>
  <si>
    <t>坚强的熊精</t>
    <phoneticPr fontId="4" type="noConversion"/>
  </si>
  <si>
    <t>坚强的狐妖</t>
    <phoneticPr fontId="4" type="noConversion"/>
  </si>
  <si>
    <t>坚强的狼妖</t>
    <phoneticPr fontId="4" type="noConversion"/>
  </si>
  <si>
    <t>坚强的女妖</t>
    <phoneticPr fontId="4" type="noConversion"/>
  </si>
  <si>
    <t>威武的阿鱼</t>
    <phoneticPr fontId="4" type="noConversion"/>
  </si>
  <si>
    <t>威武的水妖</t>
    <phoneticPr fontId="4" type="noConversion"/>
  </si>
  <si>
    <t>威武的熊精</t>
    <phoneticPr fontId="4" type="noConversion"/>
  </si>
  <si>
    <t>威武的狐妖</t>
    <phoneticPr fontId="4" type="noConversion"/>
  </si>
  <si>
    <t>威武的狼妖</t>
    <phoneticPr fontId="4" type="noConversion"/>
  </si>
  <si>
    <t>威武的女妖</t>
    <phoneticPr fontId="4" type="noConversion"/>
  </si>
  <si>
    <t>神通的阿鱼</t>
    <phoneticPr fontId="4" type="noConversion"/>
  </si>
  <si>
    <t>神通的水妖</t>
    <phoneticPr fontId="4" type="noConversion"/>
  </si>
  <si>
    <t>神通的熊精</t>
    <phoneticPr fontId="4" type="noConversion"/>
  </si>
  <si>
    <t>神通的狐妖</t>
    <phoneticPr fontId="4" type="noConversion"/>
  </si>
  <si>
    <t>神通的狼妖</t>
    <phoneticPr fontId="4" type="noConversion"/>
  </si>
  <si>
    <t>神通的女妖</t>
    <phoneticPr fontId="4" type="noConversion"/>
  </si>
  <si>
    <t>至尊的阿鱼</t>
    <phoneticPr fontId="4" type="noConversion"/>
  </si>
  <si>
    <t>至尊的水妖</t>
    <phoneticPr fontId="4" type="noConversion"/>
  </si>
  <si>
    <t>至尊的熊精</t>
    <phoneticPr fontId="4" type="noConversion"/>
  </si>
  <si>
    <t>至尊的狐妖</t>
    <phoneticPr fontId="4" type="noConversion"/>
  </si>
  <si>
    <t>至尊的狼妖</t>
    <phoneticPr fontId="4" type="noConversion"/>
  </si>
  <si>
    <t>至尊的女妖</t>
    <phoneticPr fontId="4" type="noConversion"/>
  </si>
  <si>
    <t>无尚的阿鱼</t>
    <phoneticPr fontId="4" type="noConversion"/>
  </si>
  <si>
    <t>无尚的水妖</t>
    <phoneticPr fontId="4" type="noConversion"/>
  </si>
  <si>
    <t>无尚的熊精</t>
    <phoneticPr fontId="4" type="noConversion"/>
  </si>
  <si>
    <t>无尚的狐妖</t>
    <phoneticPr fontId="4" type="noConversion"/>
  </si>
  <si>
    <t>无尚的牛妖</t>
    <phoneticPr fontId="4" type="noConversion"/>
  </si>
  <si>
    <t>无尚的女妖</t>
    <phoneticPr fontId="4" type="noConversion"/>
  </si>
  <si>
    <t>神通太白金星</t>
    <phoneticPr fontId="4" type="noConversion"/>
  </si>
  <si>
    <t>guoShi_R</t>
    <phoneticPr fontId="4" type="noConversion"/>
  </si>
  <si>
    <t>神通天兵神将</t>
    <phoneticPr fontId="4" type="noConversion"/>
  </si>
  <si>
    <t>guanBing_R</t>
    <phoneticPr fontId="4" type="noConversion"/>
  </si>
  <si>
    <t>神通天门神将</t>
    <phoneticPr fontId="4" type="noConversion"/>
  </si>
  <si>
    <t>fuMa_R</t>
    <phoneticPr fontId="4" type="noConversion"/>
  </si>
  <si>
    <t>神通地狱魔王</t>
    <phoneticPr fontId="4" type="noConversion"/>
  </si>
  <si>
    <t>yinJiangJun_R</t>
    <phoneticPr fontId="4" type="noConversion"/>
  </si>
  <si>
    <t>神通蜘蛛王</t>
    <phoneticPr fontId="4" type="noConversion"/>
  </si>
  <si>
    <t>zhiZhuJing_R</t>
    <phoneticPr fontId="4" type="noConversion"/>
  </si>
  <si>
    <t>zhiZhuJing_R</t>
    <phoneticPr fontId="4" type="noConversion"/>
  </si>
  <si>
    <t>神通黑女王</t>
    <phoneticPr fontId="4" type="noConversion"/>
  </si>
  <si>
    <t>heiNvYao_R</t>
    <phoneticPr fontId="4" type="noConversion"/>
  </si>
  <si>
    <t>heiNvYao_R</t>
    <phoneticPr fontId="4" type="noConversion"/>
  </si>
  <si>
    <t>至尊太白金星</t>
    <phoneticPr fontId="4" type="noConversion"/>
  </si>
  <si>
    <t>至尊天兵神将</t>
    <phoneticPr fontId="4" type="noConversion"/>
  </si>
  <si>
    <t>至尊天门神将</t>
    <phoneticPr fontId="4" type="noConversion"/>
  </si>
  <si>
    <t>至尊地狱魔王</t>
    <phoneticPr fontId="4" type="noConversion"/>
  </si>
  <si>
    <t>至尊蜘蛛王</t>
    <phoneticPr fontId="4" type="noConversion"/>
  </si>
  <si>
    <t>至尊黑女王</t>
    <phoneticPr fontId="4" type="noConversion"/>
  </si>
  <si>
    <t>无尚太白金星</t>
    <phoneticPr fontId="4" type="noConversion"/>
  </si>
  <si>
    <t>无尚天兵神将</t>
    <phoneticPr fontId="4" type="noConversion"/>
  </si>
  <si>
    <t>无尚天门神将</t>
    <phoneticPr fontId="4" type="noConversion"/>
  </si>
  <si>
    <t>无尚地狱魔王</t>
    <phoneticPr fontId="4" type="noConversion"/>
  </si>
  <si>
    <t>无尚蜘蛛王</t>
    <phoneticPr fontId="4" type="noConversion"/>
  </si>
  <si>
    <t>无尚黑女王</t>
    <phoneticPr fontId="4" type="noConversion"/>
  </si>
  <si>
    <t>0,-130,-75,75,130</t>
  </si>
  <si>
    <t>140,35,-110,-110,35</t>
  </si>
  <si>
    <t>1,1,10,25,40</t>
    <phoneticPr fontId="4" type="noConversion"/>
  </si>
  <si>
    <t>伙伴升级道具可用种类数量</t>
  </si>
  <si>
    <t>升级道具id1</t>
  </si>
  <si>
    <t>道具1增加经验值</t>
  </si>
  <si>
    <t>升级道具id2</t>
  </si>
  <si>
    <t>升级道具id3</t>
  </si>
  <si>
    <t>道具3增加经验值</t>
  </si>
  <si>
    <t>消耗货币种类</t>
  </si>
  <si>
    <t>消耗货币值</t>
  </si>
  <si>
    <t>nCnt</t>
  </si>
  <si>
    <t>nPropId1</t>
  </si>
  <si>
    <t>nValue1</t>
  </si>
  <si>
    <t>nPropId2</t>
  </si>
  <si>
    <t>nValue2</t>
  </si>
  <si>
    <t>nPropId3</t>
  </si>
  <si>
    <t>nValue3</t>
  </si>
  <si>
    <t>nCurrencyType</t>
  </si>
  <si>
    <t>nCurrencyValue</t>
  </si>
  <si>
    <t>小蘑菇1</t>
    <phoneticPr fontId="4" type="noConversion"/>
  </si>
  <si>
    <t>baiGuFuRen_R</t>
  </si>
  <si>
    <t>baiGuFuRen_R</t>
    <phoneticPr fontId="4" type="noConversion"/>
  </si>
  <si>
    <t>baiGuFuRen_R</t>
    <phoneticPr fontId="4" type="noConversion"/>
  </si>
  <si>
    <t>bianFu_R</t>
  </si>
  <si>
    <t>bianFu_R</t>
    <phoneticPr fontId="4" type="noConversion"/>
  </si>
  <si>
    <t>bianFu_R</t>
    <phoneticPr fontId="4" type="noConversion"/>
  </si>
  <si>
    <t>guiHun_R</t>
  </si>
  <si>
    <t>huiXiongGuai_R</t>
  </si>
  <si>
    <t>nvHuYao_R</t>
  </si>
  <si>
    <t>langRen_R</t>
  </si>
  <si>
    <t>guoShi_R</t>
  </si>
  <si>
    <t>guanBing_R</t>
  </si>
  <si>
    <t>fuMa_R</t>
  </si>
  <si>
    <t>zhiZhuJing_R</t>
  </si>
  <si>
    <t>heiNvYao_R</t>
  </si>
  <si>
    <t>神族</t>
    <phoneticPr fontId="4" type="noConversion"/>
  </si>
  <si>
    <t>白骨精</t>
  </si>
  <si>
    <t>坚强白骨精</t>
  </si>
  <si>
    <t>威武白骨精</t>
  </si>
  <si>
    <t>神通白骨夫人</t>
  </si>
  <si>
    <t>至尊白骨精</t>
  </si>
  <si>
    <t>无尚白骨精</t>
  </si>
  <si>
    <t>小蝙蝠</t>
  </si>
  <si>
    <t>坚强蝙蝠姐</t>
  </si>
  <si>
    <t>威武蝙蝠姐</t>
  </si>
  <si>
    <t>神通蝙蝠姐</t>
  </si>
  <si>
    <t>至尊蝙蝠姐</t>
  </si>
  <si>
    <t>无尚蝙蝠姐</t>
  </si>
  <si>
    <t>小鱼精</t>
  </si>
  <si>
    <t>小水妖</t>
  </si>
  <si>
    <t>小北极熊</t>
  </si>
  <si>
    <t>小狐妖</t>
  </si>
  <si>
    <t>小狼人</t>
  </si>
  <si>
    <t>小女妖</t>
  </si>
  <si>
    <t>坚强的阿鱼</t>
  </si>
  <si>
    <t>坚强的水妖</t>
  </si>
  <si>
    <t>坚强的熊精</t>
  </si>
  <si>
    <t>坚强的狐妖</t>
  </si>
  <si>
    <t>坚强的狼妖</t>
  </si>
  <si>
    <t>坚强的女妖</t>
  </si>
  <si>
    <t>威武的阿鱼</t>
  </si>
  <si>
    <t>威武的水妖</t>
  </si>
  <si>
    <t>威武的熊精</t>
  </si>
  <si>
    <t>威武的狐妖</t>
  </si>
  <si>
    <t>威武的狼妖</t>
  </si>
  <si>
    <t>威武的女妖</t>
  </si>
  <si>
    <t>神通的阿鱼</t>
  </si>
  <si>
    <t>神通的水妖</t>
  </si>
  <si>
    <t>神通的熊精</t>
  </si>
  <si>
    <t>神通的狐妖</t>
  </si>
  <si>
    <t>神通的狼妖</t>
  </si>
  <si>
    <t>神通的女妖</t>
  </si>
  <si>
    <t>至尊的阿鱼</t>
  </si>
  <si>
    <t>至尊的水妖</t>
  </si>
  <si>
    <t>至尊的熊精</t>
  </si>
  <si>
    <t>至尊的狐妖</t>
  </si>
  <si>
    <t>至尊的狼妖</t>
  </si>
  <si>
    <t>至尊的女妖</t>
  </si>
  <si>
    <t>无尚的阿鱼</t>
  </si>
  <si>
    <t>无尚的水妖</t>
  </si>
  <si>
    <t>无尚的熊精</t>
  </si>
  <si>
    <t>无尚的狐妖</t>
  </si>
  <si>
    <t>无尚的牛妖</t>
  </si>
  <si>
    <t>无尚的女妖</t>
  </si>
  <si>
    <t>神通太白金星</t>
  </si>
  <si>
    <t>神通天兵神将</t>
  </si>
  <si>
    <t>神通天门神将</t>
  </si>
  <si>
    <t>神通地狱魔王</t>
  </si>
  <si>
    <t>神通蜘蛛王</t>
  </si>
  <si>
    <t>神通黑女王</t>
  </si>
  <si>
    <t>至尊太白金星</t>
  </si>
  <si>
    <t>至尊天兵神将</t>
  </si>
  <si>
    <t>至尊天门神将</t>
  </si>
  <si>
    <t>至尊地狱魔王</t>
  </si>
  <si>
    <t>至尊蜘蛛王</t>
  </si>
  <si>
    <t>至尊黑女王</t>
  </si>
  <si>
    <t>无尚太白金星</t>
  </si>
  <si>
    <t>无尚天兵神将</t>
  </si>
  <si>
    <t>无尚天门神将</t>
  </si>
  <si>
    <t>无尚地狱魔王</t>
  </si>
  <si>
    <t>无尚蜘蛛王</t>
  </si>
  <si>
    <t>无尚黑女王</t>
  </si>
  <si>
    <t>神族</t>
    <phoneticPr fontId="4" type="noConversion"/>
  </si>
  <si>
    <t>人族</t>
    <phoneticPr fontId="4"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</si>
</sst>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宋体"/>
      <charset val="134"/>
      <scheme val="minor"/>
    </font>
    <font>
      <sz val="10"/>
      <color theme="1"/>
      <name val="微软雅黑"/>
      <family val="2"/>
      <charset val="134"/>
    </font>
    <font>
      <sz val="10"/>
      <color rgb="FF434343"/>
      <name val="微软雅黑"/>
      <family val="2"/>
      <charset val="134"/>
    </font>
    <font>
      <sz val="11"/>
      <color theme="1"/>
      <name val="宋体"/>
      <family val="3"/>
      <charset val="134"/>
      <scheme val="minor"/>
    </font>
    <font>
      <sz val="9"/>
      <name val="宋体"/>
      <family val="3"/>
      <charset val="134"/>
      <scheme val="minor"/>
    </font>
  </fonts>
  <fills count="9">
    <fill>
      <patternFill patternType="none"/>
    </fill>
    <fill>
      <patternFill patternType="gray125"/>
    </fill>
    <fill>
      <patternFill patternType="solid">
        <fgColor rgb="FF92D050"/>
        <bgColor indexed="64"/>
      </patternFill>
    </fill>
    <fill>
      <patternFill patternType="solid">
        <fgColor rgb="FF00B0F0"/>
        <bgColor indexed="64"/>
      </patternFill>
    </fill>
    <fill>
      <patternFill patternType="solid">
        <fgColor rgb="FFD275FB"/>
        <bgColor indexed="64"/>
      </patternFill>
    </fill>
    <fill>
      <patternFill patternType="solid">
        <fgColor rgb="FFFFFF00"/>
        <bgColor indexed="64"/>
      </patternFill>
    </fill>
    <fill>
      <patternFill patternType="solid">
        <fgColor rgb="FFFF0000"/>
        <bgColor indexed="64"/>
      </patternFill>
    </fill>
    <fill>
      <patternFill patternType="solid">
        <fgColor theme="0"/>
        <bgColor indexed="64"/>
      </patternFill>
    </fill>
    <fill>
      <patternFill patternType="solid">
        <fgColor rgb="FFC332D4"/>
        <bgColor indexed="64"/>
      </patternFill>
    </fill>
  </fills>
  <borders count="7">
    <border>
      <left/>
      <right/>
      <top/>
      <bottom/>
      <diagonal/>
    </border>
    <border>
      <left style="thin">
        <color auto="1"/>
      </left>
      <right style="thin">
        <color auto="1"/>
      </right>
      <top style="thin">
        <color auto="1"/>
      </top>
      <bottom style="thin">
        <color auto="1"/>
      </bottom>
      <diagonal/>
    </border>
    <border>
      <left/>
      <right/>
      <top style="thin">
        <color auto="1"/>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diagonal/>
    </border>
  </borders>
  <cellStyleXfs count="3">
    <xf numFmtId="0" fontId="0" fillId="0" borderId="0"/>
    <xf numFmtId="0" fontId="3" fillId="0" borderId="0">
      <alignment vertical="center"/>
    </xf>
    <xf numFmtId="0" fontId="3" fillId="0" borderId="0">
      <alignment vertical="center"/>
    </xf>
  </cellStyleXfs>
  <cellXfs count="49">
    <xf numFmtId="0" fontId="0" fillId="0" borderId="0" xfId="0"/>
    <xf numFmtId="0" fontId="1" fillId="0" borderId="0" xfId="0" applyFont="1"/>
    <xf numFmtId="0" fontId="1" fillId="0" borderId="1" xfId="0" applyFont="1" applyBorder="1"/>
    <xf numFmtId="0" fontId="1" fillId="0" borderId="1" xfId="0" applyFont="1" applyBorder="1" applyAlignment="1">
      <alignment wrapText="1"/>
    </xf>
    <xf numFmtId="0" fontId="1" fillId="0" borderId="3" xfId="0" applyFont="1" applyBorder="1"/>
    <xf numFmtId="0" fontId="1" fillId="6" borderId="1" xfId="0" applyFont="1" applyFill="1" applyBorder="1" applyAlignment="1"/>
    <xf numFmtId="0" fontId="1" fillId="0" borderId="1" xfId="0" applyFont="1" applyFill="1" applyBorder="1" applyAlignment="1"/>
    <xf numFmtId="0" fontId="1" fillId="7" borderId="1" xfId="0" applyFont="1" applyFill="1" applyBorder="1"/>
    <xf numFmtId="0" fontId="1" fillId="0" borderId="3" xfId="0" applyFont="1" applyBorder="1" applyAlignment="1">
      <alignment wrapText="1"/>
    </xf>
    <xf numFmtId="0" fontId="1" fillId="0" borderId="0" xfId="0" applyFont="1" applyBorder="1"/>
    <xf numFmtId="0" fontId="0" fillId="0" borderId="0" xfId="0" applyFont="1" applyFill="1" applyAlignment="1"/>
    <xf numFmtId="0" fontId="1" fillId="0" borderId="0" xfId="0" applyFont="1" applyFill="1" applyAlignment="1"/>
    <xf numFmtId="0" fontId="1" fillId="0" borderId="0" xfId="0" applyFont="1" applyFill="1"/>
    <xf numFmtId="0" fontId="1" fillId="0" borderId="4" xfId="0" applyFont="1" applyBorder="1"/>
    <xf numFmtId="0" fontId="1" fillId="0" borderId="4" xfId="0" applyFont="1" applyBorder="1" applyAlignment="1">
      <alignment wrapText="1"/>
    </xf>
    <xf numFmtId="0" fontId="1" fillId="7" borderId="1" xfId="0" applyFont="1" applyFill="1" applyBorder="1" applyAlignment="1">
      <alignment wrapText="1"/>
    </xf>
    <xf numFmtId="0" fontId="1" fillId="7" borderId="3" xfId="0" applyFont="1" applyFill="1" applyBorder="1" applyAlignment="1">
      <alignment wrapText="1"/>
    </xf>
    <xf numFmtId="0" fontId="1" fillId="0" borderId="3" xfId="0" applyFont="1" applyFill="1" applyBorder="1" applyAlignment="1"/>
    <xf numFmtId="0" fontId="1" fillId="0" borderId="1" xfId="0" applyFont="1" applyFill="1" applyBorder="1"/>
    <xf numFmtId="0" fontId="2" fillId="0" borderId="0" xfId="0" applyFont="1" applyAlignment="1"/>
    <xf numFmtId="0" fontId="1" fillId="0" borderId="1" xfId="0" quotePrefix="1" applyFont="1" applyBorder="1"/>
    <xf numFmtId="0" fontId="1" fillId="0" borderId="0" xfId="0" applyFont="1" applyAlignment="1">
      <alignment wrapText="1"/>
    </xf>
    <xf numFmtId="0" fontId="1" fillId="0" borderId="1" xfId="0" applyFont="1" applyBorder="1" applyAlignment="1">
      <alignment horizontal="center" vertical="center"/>
    </xf>
    <xf numFmtId="0" fontId="1" fillId="0" borderId="3" xfId="0" applyFont="1" applyBorder="1" applyAlignment="1">
      <alignment horizontal="center" vertical="center"/>
    </xf>
    <xf numFmtId="0" fontId="1" fillId="0" borderId="1" xfId="0" applyFont="1" applyFill="1" applyBorder="1" applyAlignment="1">
      <alignment horizontal="center" vertical="center"/>
    </xf>
    <xf numFmtId="0" fontId="1" fillId="0" borderId="0" xfId="0" applyFont="1" applyAlignment="1">
      <alignment horizontal="center" vertical="center"/>
    </xf>
    <xf numFmtId="0" fontId="1" fillId="0" borderId="6" xfId="0" applyFont="1" applyFill="1" applyBorder="1" applyAlignment="1">
      <alignment horizontal="center" vertical="center"/>
    </xf>
    <xf numFmtId="0" fontId="1" fillId="2" borderId="2" xfId="0" applyFont="1" applyFill="1" applyBorder="1" applyAlignment="1">
      <alignment horizontal="center" vertical="center"/>
    </xf>
    <xf numFmtId="0" fontId="1" fillId="0" borderId="3" xfId="0" applyFont="1" applyFill="1" applyBorder="1" applyAlignment="1">
      <alignment horizontal="center" vertical="center"/>
    </xf>
    <xf numFmtId="0" fontId="0" fillId="0" borderId="0" xfId="0" applyFont="1" applyFill="1" applyAlignment="1">
      <alignment horizontal="center" vertical="center"/>
    </xf>
    <xf numFmtId="0" fontId="1" fillId="0" borderId="0" xfId="0" applyFont="1" applyFill="1" applyAlignment="1">
      <alignment horizontal="center" vertical="center"/>
    </xf>
    <xf numFmtId="0" fontId="1" fillId="2" borderId="1" xfId="0" applyFont="1" applyFill="1" applyBorder="1" applyAlignment="1">
      <alignment horizontal="center" vertical="center"/>
    </xf>
    <xf numFmtId="0" fontId="1" fillId="0" borderId="4" xfId="0" applyFont="1" applyFill="1" applyBorder="1" applyAlignment="1">
      <alignment horizontal="center" vertical="center"/>
    </xf>
    <xf numFmtId="0" fontId="1" fillId="0" borderId="5" xfId="0" applyFont="1" applyFill="1" applyBorder="1" applyAlignment="1">
      <alignment horizontal="center" vertical="center"/>
    </xf>
    <xf numFmtId="0" fontId="3" fillId="0" borderId="0" xfId="0" applyNumberFormat="1" applyFont="1" applyAlignment="1">
      <alignment horizontal="center" vertical="center"/>
    </xf>
    <xf numFmtId="0" fontId="1" fillId="0" borderId="0" xfId="0" applyFont="1" applyBorder="1" applyAlignment="1">
      <alignment horizontal="center" vertical="center"/>
    </xf>
    <xf numFmtId="0" fontId="1" fillId="3" borderId="1" xfId="0" applyFont="1" applyFill="1" applyBorder="1" applyAlignment="1">
      <alignment horizontal="center" vertical="center"/>
    </xf>
    <xf numFmtId="0" fontId="1" fillId="8" borderId="1" xfId="0" applyFont="1" applyFill="1" applyBorder="1" applyAlignment="1">
      <alignment horizontal="center" vertical="center"/>
    </xf>
    <xf numFmtId="0" fontId="1" fillId="5" borderId="1" xfId="0" applyFont="1" applyFill="1" applyBorder="1" applyAlignment="1">
      <alignment horizontal="center" vertical="center"/>
    </xf>
    <xf numFmtId="0" fontId="1" fillId="6" borderId="1" xfId="0" applyFont="1" applyFill="1" applyBorder="1" applyAlignment="1">
      <alignment horizontal="center" vertical="center"/>
    </xf>
    <xf numFmtId="0" fontId="1" fillId="8" borderId="4" xfId="0" applyFont="1" applyFill="1" applyBorder="1" applyAlignment="1">
      <alignment horizontal="center" vertical="center"/>
    </xf>
    <xf numFmtId="0" fontId="3" fillId="0" borderId="0" xfId="0" applyFont="1" applyAlignment="1">
      <alignment horizontal="center" vertical="center"/>
    </xf>
    <xf numFmtId="0" fontId="1" fillId="5" borderId="4" xfId="0" applyFont="1" applyFill="1" applyBorder="1" applyAlignment="1">
      <alignment horizontal="center" vertical="center"/>
    </xf>
    <xf numFmtId="0" fontId="1" fillId="6" borderId="4" xfId="0" applyFont="1" applyFill="1" applyBorder="1" applyAlignment="1">
      <alignment horizontal="center" vertical="center"/>
    </xf>
    <xf numFmtId="0" fontId="1" fillId="6" borderId="5" xfId="0" applyFont="1" applyFill="1" applyBorder="1" applyAlignment="1">
      <alignment horizontal="center" vertical="center"/>
    </xf>
    <xf numFmtId="0" fontId="1" fillId="2" borderId="1" xfId="0" applyFont="1" applyFill="1" applyBorder="1" applyAlignment="1"/>
    <xf numFmtId="0" fontId="1" fillId="3" borderId="1" xfId="0" applyFont="1" applyFill="1" applyBorder="1" applyAlignment="1"/>
    <xf numFmtId="0" fontId="1" fillId="4" borderId="1" xfId="0" applyFont="1" applyFill="1" applyBorder="1" applyAlignment="1"/>
    <xf numFmtId="0" fontId="1" fillId="5" borderId="1" xfId="0" applyFont="1" applyFill="1" applyBorder="1" applyAlignment="1"/>
  </cellXfs>
  <cellStyles count="3">
    <cellStyle name="常规" xfId="0" builtinId="0"/>
    <cellStyle name="常规 2" xfId="1"/>
    <cellStyle name="常规 3" xfId="2"/>
  </cellStyles>
  <dxfs count="1066">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rgb="FFFFFFCC"/>
        </patternFill>
      </fill>
    </dxf>
    <dxf>
      <fill>
        <patternFill patternType="solid">
          <bgColor rgb="FFFF9999"/>
        </patternFill>
      </fill>
    </dxf>
    <dxf>
      <fill>
        <patternFill patternType="solid">
          <bgColor rgb="FFDF9EFC"/>
        </patternFill>
      </fill>
    </dxf>
    <dxf>
      <fill>
        <patternFill patternType="solid">
          <bgColor theme="8" tint="0.59996337778862885"/>
        </patternFill>
      </fill>
    </dxf>
    <dxf>
      <fill>
        <patternFill patternType="solid">
          <bgColor rgb="FF89FFBE"/>
        </patternFill>
      </fill>
    </dxf>
    <dxf>
      <fill>
        <patternFill patternType="solid">
          <bgColor theme="0"/>
        </patternFill>
      </fill>
    </dxf>
    <dxf>
      <fill>
        <patternFill patternType="solid">
          <bgColor rgb="FFFFFFCC"/>
        </patternFill>
      </fill>
    </dxf>
    <dxf>
      <fill>
        <patternFill patternType="solid">
          <bgColor rgb="FFFF9999"/>
        </patternFill>
      </fill>
    </dxf>
    <dxf>
      <fill>
        <patternFill patternType="solid">
          <bgColor rgb="FFDF9EFC"/>
        </patternFill>
      </fill>
    </dxf>
    <dxf>
      <fill>
        <patternFill patternType="solid">
          <bgColor theme="8" tint="0.59996337778862885"/>
        </patternFill>
      </fill>
    </dxf>
    <dxf>
      <fill>
        <patternFill patternType="solid">
          <bgColor rgb="FF89FFBE"/>
        </patternFill>
      </fill>
    </dxf>
    <dxf>
      <fill>
        <patternFill patternType="solid">
          <bgColor theme="0"/>
        </patternFill>
      </fill>
    </dxf>
    <dxf>
      <fill>
        <patternFill patternType="solid">
          <bgColor rgb="FFFFFFCC"/>
        </patternFill>
      </fill>
    </dxf>
    <dxf>
      <fill>
        <patternFill patternType="solid">
          <bgColor rgb="FFFF9999"/>
        </patternFill>
      </fill>
    </dxf>
    <dxf>
      <fill>
        <patternFill patternType="solid">
          <bgColor rgb="FFDF9EFC"/>
        </patternFill>
      </fill>
    </dxf>
    <dxf>
      <fill>
        <patternFill patternType="solid">
          <bgColor theme="8" tint="0.59996337778862885"/>
        </patternFill>
      </fill>
    </dxf>
    <dxf>
      <fill>
        <patternFill patternType="solid">
          <bgColor rgb="FF89FFBE"/>
        </patternFill>
      </fill>
    </dxf>
    <dxf>
      <fill>
        <patternFill patternType="solid">
          <bgColor theme="0"/>
        </patternFill>
      </fill>
    </dxf>
    <dxf>
      <fill>
        <patternFill patternType="solid">
          <bgColor rgb="FFFFFFCC"/>
        </patternFill>
      </fill>
    </dxf>
    <dxf>
      <fill>
        <patternFill patternType="solid">
          <bgColor rgb="FFFF9999"/>
        </patternFill>
      </fill>
    </dxf>
    <dxf>
      <fill>
        <patternFill patternType="solid">
          <bgColor rgb="FFDF9EFC"/>
        </patternFill>
      </fill>
    </dxf>
    <dxf>
      <fill>
        <patternFill patternType="solid">
          <bgColor theme="8" tint="0.59996337778862885"/>
        </patternFill>
      </fill>
    </dxf>
    <dxf>
      <fill>
        <patternFill patternType="solid">
          <bgColor rgb="FF89FFBE"/>
        </patternFill>
      </fill>
    </dxf>
    <dxf>
      <fill>
        <patternFill patternType="solid">
          <bgColor theme="0"/>
        </patternFill>
      </fill>
    </dxf>
    <dxf>
      <fill>
        <patternFill patternType="solid">
          <bgColor rgb="FFFFFFCC"/>
        </patternFill>
      </fill>
    </dxf>
    <dxf>
      <fill>
        <patternFill patternType="solid">
          <bgColor rgb="FFFF9999"/>
        </patternFill>
      </fill>
    </dxf>
    <dxf>
      <fill>
        <patternFill patternType="solid">
          <bgColor rgb="FFDF9EFC"/>
        </patternFill>
      </fill>
    </dxf>
    <dxf>
      <fill>
        <patternFill patternType="solid">
          <bgColor theme="8" tint="0.59996337778862885"/>
        </patternFill>
      </fill>
    </dxf>
    <dxf>
      <fill>
        <patternFill patternType="solid">
          <bgColor rgb="FF89FFBE"/>
        </patternFill>
      </fill>
    </dxf>
    <dxf>
      <fill>
        <patternFill patternType="solid">
          <bgColor theme="0"/>
        </patternFill>
      </fill>
    </dxf>
    <dxf>
      <fill>
        <patternFill patternType="solid">
          <bgColor rgb="FFFFFFCC"/>
        </patternFill>
      </fill>
    </dxf>
    <dxf>
      <fill>
        <patternFill patternType="solid">
          <bgColor rgb="FFFF9999"/>
        </patternFill>
      </fill>
    </dxf>
    <dxf>
      <fill>
        <patternFill patternType="solid">
          <bgColor rgb="FFDF9EFC"/>
        </patternFill>
      </fill>
    </dxf>
    <dxf>
      <fill>
        <patternFill patternType="solid">
          <bgColor theme="8" tint="0.59996337778862885"/>
        </patternFill>
      </fill>
    </dxf>
    <dxf>
      <fill>
        <patternFill patternType="solid">
          <bgColor rgb="FF89FFBE"/>
        </patternFill>
      </fill>
    </dxf>
    <dxf>
      <fill>
        <patternFill patternType="solid">
          <bgColor theme="0"/>
        </patternFill>
      </fill>
    </dxf>
    <dxf>
      <fill>
        <patternFill patternType="solid">
          <bgColor rgb="FFFFFFCC"/>
        </patternFill>
      </fill>
    </dxf>
    <dxf>
      <fill>
        <patternFill patternType="solid">
          <bgColor rgb="FFFF9999"/>
        </patternFill>
      </fill>
    </dxf>
    <dxf>
      <fill>
        <patternFill patternType="solid">
          <bgColor rgb="FFDF9EFC"/>
        </patternFill>
      </fill>
    </dxf>
    <dxf>
      <fill>
        <patternFill patternType="solid">
          <bgColor theme="8" tint="0.59996337778862885"/>
        </patternFill>
      </fill>
    </dxf>
    <dxf>
      <fill>
        <patternFill patternType="solid">
          <bgColor rgb="FF89FFBE"/>
        </patternFill>
      </fill>
    </dxf>
    <dxf>
      <fill>
        <patternFill patternType="solid">
          <bgColor theme="0"/>
        </patternFill>
      </fill>
    </dxf>
    <dxf>
      <fill>
        <patternFill patternType="solid">
          <bgColor rgb="FFFFFFCC"/>
        </patternFill>
      </fill>
    </dxf>
    <dxf>
      <fill>
        <patternFill patternType="solid">
          <bgColor rgb="FFFF9999"/>
        </patternFill>
      </fill>
    </dxf>
    <dxf>
      <fill>
        <patternFill patternType="solid">
          <bgColor rgb="FFDF9EFC"/>
        </patternFill>
      </fill>
    </dxf>
    <dxf>
      <fill>
        <patternFill patternType="solid">
          <bgColor theme="8" tint="0.59996337778862885"/>
        </patternFill>
      </fill>
    </dxf>
    <dxf>
      <fill>
        <patternFill patternType="solid">
          <bgColor rgb="FF89FFBE"/>
        </patternFill>
      </fill>
    </dxf>
    <dxf>
      <fill>
        <patternFill patternType="solid">
          <bgColor theme="0"/>
        </patternFill>
      </fill>
    </dxf>
    <dxf>
      <fill>
        <patternFill patternType="solid">
          <bgColor rgb="FFFFFFCC"/>
        </patternFill>
      </fill>
    </dxf>
    <dxf>
      <fill>
        <patternFill patternType="solid">
          <bgColor rgb="FFFF9999"/>
        </patternFill>
      </fill>
    </dxf>
    <dxf>
      <fill>
        <patternFill patternType="solid">
          <bgColor rgb="FFDF9EFC"/>
        </patternFill>
      </fill>
    </dxf>
    <dxf>
      <fill>
        <patternFill patternType="solid">
          <bgColor theme="8" tint="0.59996337778862885"/>
        </patternFill>
      </fill>
    </dxf>
    <dxf>
      <fill>
        <patternFill patternType="solid">
          <bgColor rgb="FF89FFBE"/>
        </patternFill>
      </fill>
    </dxf>
    <dxf>
      <fill>
        <patternFill patternType="solid">
          <bgColor theme="0"/>
        </patternFill>
      </fill>
    </dxf>
    <dxf>
      <fill>
        <patternFill patternType="solid">
          <bgColor rgb="FFFFFFCC"/>
        </patternFill>
      </fill>
    </dxf>
    <dxf>
      <fill>
        <patternFill patternType="solid">
          <bgColor rgb="FFFF9999"/>
        </patternFill>
      </fill>
    </dxf>
    <dxf>
      <fill>
        <patternFill patternType="solid">
          <bgColor rgb="FFDF9EFC"/>
        </patternFill>
      </fill>
    </dxf>
    <dxf>
      <fill>
        <patternFill patternType="solid">
          <bgColor theme="8" tint="0.59996337778862885"/>
        </patternFill>
      </fill>
    </dxf>
    <dxf>
      <fill>
        <patternFill patternType="solid">
          <bgColor rgb="FF89FFBE"/>
        </patternFill>
      </fill>
    </dxf>
    <dxf>
      <fill>
        <patternFill patternType="solid">
          <bgColor theme="0"/>
        </patternFill>
      </fill>
    </dxf>
    <dxf>
      <fill>
        <patternFill patternType="solid">
          <bgColor rgb="FFFFFFCC"/>
        </patternFill>
      </fill>
    </dxf>
    <dxf>
      <fill>
        <patternFill patternType="solid">
          <bgColor rgb="FFFF9999"/>
        </patternFill>
      </fill>
    </dxf>
    <dxf>
      <fill>
        <patternFill patternType="solid">
          <bgColor rgb="FFDF9EFC"/>
        </patternFill>
      </fill>
    </dxf>
    <dxf>
      <fill>
        <patternFill patternType="solid">
          <bgColor theme="8" tint="0.59996337778862885"/>
        </patternFill>
      </fill>
    </dxf>
    <dxf>
      <fill>
        <patternFill patternType="solid">
          <bgColor rgb="FF89FFBE"/>
        </patternFill>
      </fill>
    </dxf>
    <dxf>
      <fill>
        <patternFill patternType="solid">
          <bgColor theme="0"/>
        </patternFill>
      </fill>
    </dxf>
    <dxf>
      <fill>
        <patternFill patternType="solid">
          <bgColor rgb="FFFFFFCC"/>
        </patternFill>
      </fill>
    </dxf>
    <dxf>
      <fill>
        <patternFill patternType="solid">
          <bgColor rgb="FFFF9999"/>
        </patternFill>
      </fill>
    </dxf>
    <dxf>
      <fill>
        <patternFill patternType="solid">
          <bgColor rgb="FFDF9EFC"/>
        </patternFill>
      </fill>
    </dxf>
    <dxf>
      <fill>
        <patternFill patternType="solid">
          <bgColor theme="8" tint="0.59996337778862885"/>
        </patternFill>
      </fill>
    </dxf>
    <dxf>
      <fill>
        <patternFill patternType="solid">
          <bgColor rgb="FF89FFBE"/>
        </patternFill>
      </fill>
    </dxf>
    <dxf>
      <fill>
        <patternFill patternType="solid">
          <bgColor theme="0"/>
        </patternFill>
      </fill>
    </dxf>
    <dxf>
      <fill>
        <patternFill patternType="solid">
          <bgColor rgb="FFFFFFCC"/>
        </patternFill>
      </fill>
    </dxf>
    <dxf>
      <fill>
        <patternFill patternType="solid">
          <bgColor rgb="FFFF9999"/>
        </patternFill>
      </fill>
    </dxf>
    <dxf>
      <fill>
        <patternFill patternType="solid">
          <bgColor rgb="FFDF9EFC"/>
        </patternFill>
      </fill>
    </dxf>
    <dxf>
      <fill>
        <patternFill patternType="solid">
          <bgColor theme="8" tint="0.59996337778862885"/>
        </patternFill>
      </fill>
    </dxf>
    <dxf>
      <fill>
        <patternFill patternType="solid">
          <bgColor rgb="FF89FFBE"/>
        </patternFill>
      </fill>
    </dxf>
    <dxf>
      <fill>
        <patternFill patternType="solid">
          <bgColor theme="0"/>
        </patternFill>
      </fill>
    </dxf>
    <dxf>
      <fill>
        <patternFill patternType="solid">
          <bgColor rgb="FFFFFFCC"/>
        </patternFill>
      </fill>
    </dxf>
    <dxf>
      <fill>
        <patternFill patternType="solid">
          <bgColor rgb="FFFF9999"/>
        </patternFill>
      </fill>
    </dxf>
    <dxf>
      <fill>
        <patternFill patternType="solid">
          <bgColor rgb="FFDF9EFC"/>
        </patternFill>
      </fill>
    </dxf>
    <dxf>
      <fill>
        <patternFill patternType="solid">
          <bgColor theme="8" tint="0.59996337778862885"/>
        </patternFill>
      </fill>
    </dxf>
    <dxf>
      <fill>
        <patternFill patternType="solid">
          <bgColor rgb="FF89FFBE"/>
        </patternFill>
      </fill>
    </dxf>
    <dxf>
      <fill>
        <patternFill patternType="solid">
          <bgColor theme="0"/>
        </patternFill>
      </fill>
    </dxf>
    <dxf>
      <fill>
        <patternFill patternType="solid">
          <bgColor indexed="10"/>
        </patternFill>
      </fill>
    </dxf>
    <dxf>
      <fill>
        <patternFill patternType="solid">
          <bgColor rgb="FFFFFFCC"/>
        </patternFill>
      </fill>
    </dxf>
    <dxf>
      <fill>
        <patternFill patternType="solid">
          <bgColor rgb="FFFF9999"/>
        </patternFill>
      </fill>
    </dxf>
    <dxf>
      <fill>
        <patternFill patternType="solid">
          <bgColor rgb="FFDF9EFC"/>
        </patternFill>
      </fill>
    </dxf>
    <dxf>
      <fill>
        <patternFill patternType="solid">
          <bgColor theme="8" tint="0.59996337778862885"/>
        </patternFill>
      </fill>
    </dxf>
    <dxf>
      <fill>
        <patternFill patternType="solid">
          <bgColor rgb="FF89FFBE"/>
        </patternFill>
      </fill>
    </dxf>
    <dxf>
      <fill>
        <patternFill patternType="solid">
          <bgColor theme="0"/>
        </patternFill>
      </fill>
    </dxf>
    <dxf>
      <fill>
        <patternFill patternType="solid">
          <bgColor rgb="FFFFFFCC"/>
        </patternFill>
      </fill>
    </dxf>
    <dxf>
      <fill>
        <patternFill patternType="solid">
          <bgColor rgb="FFFF9999"/>
        </patternFill>
      </fill>
    </dxf>
    <dxf>
      <fill>
        <patternFill patternType="solid">
          <bgColor rgb="FFDF9EFC"/>
        </patternFill>
      </fill>
    </dxf>
    <dxf>
      <fill>
        <patternFill patternType="solid">
          <bgColor theme="8" tint="0.59996337778862885"/>
        </patternFill>
      </fill>
    </dxf>
    <dxf>
      <fill>
        <patternFill patternType="solid">
          <bgColor rgb="FF89FFBE"/>
        </patternFill>
      </fill>
    </dxf>
    <dxf>
      <fill>
        <patternFill patternType="solid">
          <bgColor theme="0"/>
        </patternFill>
      </fill>
    </dxf>
    <dxf>
      <fill>
        <patternFill patternType="solid">
          <bgColor rgb="FFFFFFCC"/>
        </patternFill>
      </fill>
    </dxf>
    <dxf>
      <fill>
        <patternFill patternType="solid">
          <bgColor rgb="FFFF9999"/>
        </patternFill>
      </fill>
    </dxf>
    <dxf>
      <fill>
        <patternFill patternType="solid">
          <bgColor rgb="FFDF9EFC"/>
        </patternFill>
      </fill>
    </dxf>
    <dxf>
      <fill>
        <patternFill patternType="solid">
          <bgColor theme="8" tint="0.59996337778862885"/>
        </patternFill>
      </fill>
    </dxf>
    <dxf>
      <fill>
        <patternFill patternType="solid">
          <bgColor rgb="FF89FFBE"/>
        </patternFill>
      </fill>
    </dxf>
    <dxf>
      <fill>
        <patternFill patternType="solid">
          <bgColor theme="0"/>
        </patternFill>
      </fill>
    </dxf>
    <dxf>
      <fill>
        <patternFill patternType="solid">
          <bgColor rgb="FFFFFFCC"/>
        </patternFill>
      </fill>
    </dxf>
    <dxf>
      <fill>
        <patternFill patternType="solid">
          <bgColor rgb="FFFF9999"/>
        </patternFill>
      </fill>
    </dxf>
    <dxf>
      <fill>
        <patternFill patternType="solid">
          <bgColor rgb="FFDF9EFC"/>
        </patternFill>
      </fill>
    </dxf>
    <dxf>
      <fill>
        <patternFill patternType="solid">
          <bgColor theme="8" tint="0.59996337778862885"/>
        </patternFill>
      </fill>
    </dxf>
    <dxf>
      <fill>
        <patternFill patternType="solid">
          <bgColor rgb="FF89FFBE"/>
        </patternFill>
      </fill>
    </dxf>
    <dxf>
      <fill>
        <patternFill patternType="solid">
          <bgColor theme="0"/>
        </patternFill>
      </fill>
    </dxf>
    <dxf>
      <fill>
        <patternFill patternType="solid">
          <bgColor rgb="FFFFFFCC"/>
        </patternFill>
      </fill>
    </dxf>
    <dxf>
      <fill>
        <patternFill patternType="solid">
          <bgColor rgb="FFFF9999"/>
        </patternFill>
      </fill>
    </dxf>
    <dxf>
      <fill>
        <patternFill patternType="solid">
          <bgColor rgb="FFDF9EFC"/>
        </patternFill>
      </fill>
    </dxf>
    <dxf>
      <fill>
        <patternFill patternType="solid">
          <bgColor theme="8" tint="0.59996337778862885"/>
        </patternFill>
      </fill>
    </dxf>
    <dxf>
      <fill>
        <patternFill patternType="solid">
          <bgColor rgb="FF89FFBE"/>
        </patternFill>
      </fill>
    </dxf>
    <dxf>
      <fill>
        <patternFill patternType="solid">
          <bgColor theme="0"/>
        </patternFill>
      </fill>
    </dxf>
    <dxf>
      <fill>
        <patternFill patternType="solid">
          <bgColor rgb="FFFFFFCC"/>
        </patternFill>
      </fill>
    </dxf>
    <dxf>
      <fill>
        <patternFill patternType="solid">
          <bgColor rgb="FFFF9999"/>
        </patternFill>
      </fill>
    </dxf>
    <dxf>
      <fill>
        <patternFill patternType="solid">
          <bgColor rgb="FFDF9EFC"/>
        </patternFill>
      </fill>
    </dxf>
    <dxf>
      <fill>
        <patternFill patternType="solid">
          <bgColor theme="8" tint="0.59996337778862885"/>
        </patternFill>
      </fill>
    </dxf>
    <dxf>
      <fill>
        <patternFill patternType="solid">
          <bgColor rgb="FF89FFBE"/>
        </patternFill>
      </fill>
    </dxf>
    <dxf>
      <fill>
        <patternFill patternType="solid">
          <bgColor theme="0"/>
        </patternFill>
      </fill>
    </dxf>
    <dxf>
      <fill>
        <patternFill patternType="solid">
          <bgColor rgb="FFFFFFCC"/>
        </patternFill>
      </fill>
    </dxf>
    <dxf>
      <fill>
        <patternFill patternType="solid">
          <bgColor rgb="FFFF9999"/>
        </patternFill>
      </fill>
    </dxf>
    <dxf>
      <fill>
        <patternFill patternType="solid">
          <bgColor rgb="FFDF9EFC"/>
        </patternFill>
      </fill>
    </dxf>
    <dxf>
      <fill>
        <patternFill patternType="solid">
          <bgColor theme="8" tint="0.59996337778862885"/>
        </patternFill>
      </fill>
    </dxf>
    <dxf>
      <fill>
        <patternFill patternType="solid">
          <bgColor rgb="FF89FFBE"/>
        </patternFill>
      </fill>
    </dxf>
    <dxf>
      <fill>
        <patternFill patternType="solid">
          <bgColor theme="0"/>
        </patternFill>
      </fill>
    </dxf>
    <dxf>
      <fill>
        <patternFill patternType="solid">
          <bgColor rgb="FFFFFFCC"/>
        </patternFill>
      </fill>
    </dxf>
    <dxf>
      <fill>
        <patternFill patternType="solid">
          <bgColor rgb="FFFF9999"/>
        </patternFill>
      </fill>
    </dxf>
    <dxf>
      <fill>
        <patternFill patternType="solid">
          <bgColor rgb="FFDF9EFC"/>
        </patternFill>
      </fill>
    </dxf>
    <dxf>
      <fill>
        <patternFill patternType="solid">
          <bgColor theme="8" tint="0.59996337778862885"/>
        </patternFill>
      </fill>
    </dxf>
    <dxf>
      <fill>
        <patternFill patternType="solid">
          <bgColor rgb="FF89FFBE"/>
        </patternFill>
      </fill>
    </dxf>
    <dxf>
      <fill>
        <patternFill patternType="solid">
          <bgColor theme="0"/>
        </patternFill>
      </fill>
    </dxf>
    <dxf>
      <fill>
        <patternFill patternType="solid">
          <bgColor rgb="FFFFFFCC"/>
        </patternFill>
      </fill>
    </dxf>
    <dxf>
      <fill>
        <patternFill patternType="solid">
          <bgColor rgb="FFFF9999"/>
        </patternFill>
      </fill>
    </dxf>
    <dxf>
      <fill>
        <patternFill patternType="solid">
          <bgColor rgb="FFDF9EFC"/>
        </patternFill>
      </fill>
    </dxf>
    <dxf>
      <fill>
        <patternFill patternType="solid">
          <bgColor theme="8" tint="0.59996337778862885"/>
        </patternFill>
      </fill>
    </dxf>
    <dxf>
      <fill>
        <patternFill patternType="solid">
          <bgColor rgb="FF89FFBE"/>
        </patternFill>
      </fill>
    </dxf>
    <dxf>
      <fill>
        <patternFill patternType="solid">
          <bgColor theme="0"/>
        </patternFill>
      </fill>
    </dxf>
    <dxf>
      <fill>
        <patternFill patternType="solid">
          <bgColor rgb="FFFFFFCC"/>
        </patternFill>
      </fill>
    </dxf>
    <dxf>
      <fill>
        <patternFill patternType="solid">
          <bgColor rgb="FFFF9999"/>
        </patternFill>
      </fill>
    </dxf>
    <dxf>
      <fill>
        <patternFill patternType="solid">
          <bgColor rgb="FFDF9EFC"/>
        </patternFill>
      </fill>
    </dxf>
    <dxf>
      <fill>
        <patternFill patternType="solid">
          <bgColor theme="8" tint="0.59996337778862885"/>
        </patternFill>
      </fill>
    </dxf>
    <dxf>
      <fill>
        <patternFill patternType="solid">
          <bgColor rgb="FF89FFBE"/>
        </patternFill>
      </fill>
    </dxf>
    <dxf>
      <fill>
        <patternFill patternType="solid">
          <bgColor theme="0"/>
        </patternFill>
      </fill>
    </dxf>
    <dxf>
      <fill>
        <patternFill patternType="solid">
          <bgColor rgb="FFFFFFCC"/>
        </patternFill>
      </fill>
    </dxf>
    <dxf>
      <fill>
        <patternFill patternType="solid">
          <bgColor rgb="FFFF9999"/>
        </patternFill>
      </fill>
    </dxf>
    <dxf>
      <fill>
        <patternFill patternType="solid">
          <bgColor rgb="FFDF9EFC"/>
        </patternFill>
      </fill>
    </dxf>
    <dxf>
      <fill>
        <patternFill patternType="solid">
          <bgColor theme="8" tint="0.59996337778862885"/>
        </patternFill>
      </fill>
    </dxf>
    <dxf>
      <fill>
        <patternFill patternType="solid">
          <bgColor rgb="FF89FFBE"/>
        </patternFill>
      </fill>
    </dxf>
    <dxf>
      <fill>
        <patternFill patternType="solid">
          <bgColor theme="0"/>
        </patternFill>
      </fill>
    </dxf>
    <dxf>
      <fill>
        <patternFill patternType="solid">
          <bgColor rgb="FFFFFFCC"/>
        </patternFill>
      </fill>
    </dxf>
    <dxf>
      <fill>
        <patternFill patternType="solid">
          <bgColor rgb="FFFF9999"/>
        </patternFill>
      </fill>
    </dxf>
    <dxf>
      <fill>
        <patternFill patternType="solid">
          <bgColor rgb="FFDF9EFC"/>
        </patternFill>
      </fill>
    </dxf>
    <dxf>
      <fill>
        <patternFill patternType="solid">
          <bgColor theme="8" tint="0.59996337778862885"/>
        </patternFill>
      </fill>
    </dxf>
    <dxf>
      <fill>
        <patternFill patternType="solid">
          <bgColor rgb="FF89FFBE"/>
        </patternFill>
      </fill>
    </dxf>
    <dxf>
      <fill>
        <patternFill patternType="solid">
          <bgColor theme="0"/>
        </patternFill>
      </fill>
    </dxf>
    <dxf>
      <fill>
        <patternFill patternType="solid">
          <bgColor indexed="10"/>
        </patternFill>
      </fill>
    </dxf>
    <dxf>
      <fill>
        <patternFill patternType="solid">
          <bgColor rgb="FFFFFFCC"/>
        </patternFill>
      </fill>
    </dxf>
    <dxf>
      <fill>
        <patternFill patternType="solid">
          <bgColor rgb="FFFF9999"/>
        </patternFill>
      </fill>
    </dxf>
    <dxf>
      <fill>
        <patternFill patternType="solid">
          <bgColor rgb="FFDF9EFC"/>
        </patternFill>
      </fill>
    </dxf>
    <dxf>
      <fill>
        <patternFill patternType="solid">
          <bgColor theme="8" tint="0.59996337778862885"/>
        </patternFill>
      </fill>
    </dxf>
    <dxf>
      <fill>
        <patternFill patternType="solid">
          <bgColor rgb="FF89FFBE"/>
        </patternFill>
      </fill>
    </dxf>
    <dxf>
      <fill>
        <patternFill patternType="solid">
          <bgColor theme="0"/>
        </patternFill>
      </fill>
    </dxf>
    <dxf>
      <fill>
        <patternFill patternType="solid">
          <bgColor rgb="FFFFFFCC"/>
        </patternFill>
      </fill>
    </dxf>
    <dxf>
      <fill>
        <patternFill patternType="solid">
          <bgColor rgb="FFFF9999"/>
        </patternFill>
      </fill>
    </dxf>
    <dxf>
      <fill>
        <patternFill patternType="solid">
          <bgColor rgb="FFDF9EFC"/>
        </patternFill>
      </fill>
    </dxf>
    <dxf>
      <fill>
        <patternFill patternType="solid">
          <bgColor theme="8" tint="0.59996337778862885"/>
        </patternFill>
      </fill>
    </dxf>
    <dxf>
      <fill>
        <patternFill patternType="solid">
          <bgColor rgb="FF89FFBE"/>
        </patternFill>
      </fill>
    </dxf>
    <dxf>
      <fill>
        <patternFill patternType="solid">
          <bgColor theme="0"/>
        </patternFill>
      </fill>
    </dxf>
    <dxf>
      <fill>
        <patternFill patternType="solid">
          <bgColor rgb="FFFFFFCC"/>
        </patternFill>
      </fill>
    </dxf>
    <dxf>
      <fill>
        <patternFill patternType="solid">
          <bgColor rgb="FFFF9999"/>
        </patternFill>
      </fill>
    </dxf>
    <dxf>
      <fill>
        <patternFill patternType="solid">
          <bgColor rgb="FFDF9EFC"/>
        </patternFill>
      </fill>
    </dxf>
    <dxf>
      <fill>
        <patternFill patternType="solid">
          <bgColor theme="8" tint="0.59996337778862885"/>
        </patternFill>
      </fill>
    </dxf>
    <dxf>
      <fill>
        <patternFill patternType="solid">
          <bgColor rgb="FF89FFBE"/>
        </patternFill>
      </fill>
    </dxf>
    <dxf>
      <fill>
        <patternFill patternType="solid">
          <bgColor theme="0"/>
        </patternFill>
      </fill>
    </dxf>
    <dxf>
      <fill>
        <patternFill patternType="solid">
          <bgColor rgb="FFFFFFCC"/>
        </patternFill>
      </fill>
    </dxf>
    <dxf>
      <fill>
        <patternFill patternType="solid">
          <bgColor rgb="FFFF9999"/>
        </patternFill>
      </fill>
    </dxf>
    <dxf>
      <fill>
        <patternFill patternType="solid">
          <bgColor rgb="FFDF9EFC"/>
        </patternFill>
      </fill>
    </dxf>
    <dxf>
      <fill>
        <patternFill patternType="solid">
          <bgColor theme="8" tint="0.59996337778862885"/>
        </patternFill>
      </fill>
    </dxf>
    <dxf>
      <fill>
        <patternFill patternType="solid">
          <bgColor rgb="FF89FFBE"/>
        </patternFill>
      </fill>
    </dxf>
    <dxf>
      <fill>
        <patternFill patternType="solid">
          <bgColor theme="0"/>
        </patternFill>
      </fill>
    </dxf>
    <dxf>
      <fill>
        <patternFill patternType="solid">
          <bgColor rgb="FFFFFFCC"/>
        </patternFill>
      </fill>
    </dxf>
    <dxf>
      <fill>
        <patternFill patternType="solid">
          <bgColor rgb="FFFF9999"/>
        </patternFill>
      </fill>
    </dxf>
    <dxf>
      <fill>
        <patternFill patternType="solid">
          <bgColor rgb="FFDF9EFC"/>
        </patternFill>
      </fill>
    </dxf>
    <dxf>
      <fill>
        <patternFill patternType="solid">
          <bgColor theme="8" tint="0.59996337778862885"/>
        </patternFill>
      </fill>
    </dxf>
    <dxf>
      <fill>
        <patternFill patternType="solid">
          <bgColor rgb="FF89FFBE"/>
        </patternFill>
      </fill>
    </dxf>
    <dxf>
      <fill>
        <patternFill patternType="solid">
          <bgColor theme="0"/>
        </patternFill>
      </fill>
    </dxf>
    <dxf>
      <fill>
        <patternFill patternType="solid">
          <bgColor rgb="FFFFFFCC"/>
        </patternFill>
      </fill>
    </dxf>
    <dxf>
      <fill>
        <patternFill patternType="solid">
          <bgColor rgb="FFFF9999"/>
        </patternFill>
      </fill>
    </dxf>
    <dxf>
      <fill>
        <patternFill patternType="solid">
          <bgColor rgb="FFDF9EFC"/>
        </patternFill>
      </fill>
    </dxf>
    <dxf>
      <fill>
        <patternFill patternType="solid">
          <bgColor theme="8" tint="0.59996337778862885"/>
        </patternFill>
      </fill>
    </dxf>
    <dxf>
      <fill>
        <patternFill patternType="solid">
          <bgColor rgb="FF89FFBE"/>
        </patternFill>
      </fill>
    </dxf>
    <dxf>
      <fill>
        <patternFill patternType="solid">
          <bgColor theme="0"/>
        </patternFill>
      </fill>
    </dxf>
    <dxf>
      <fill>
        <patternFill patternType="solid">
          <bgColor rgb="FFFFFFCC"/>
        </patternFill>
      </fill>
    </dxf>
    <dxf>
      <fill>
        <patternFill patternType="solid">
          <bgColor rgb="FFFF9999"/>
        </patternFill>
      </fill>
    </dxf>
    <dxf>
      <fill>
        <patternFill patternType="solid">
          <bgColor rgb="FFDF9EFC"/>
        </patternFill>
      </fill>
    </dxf>
    <dxf>
      <fill>
        <patternFill patternType="solid">
          <bgColor theme="8" tint="0.59996337778862885"/>
        </patternFill>
      </fill>
    </dxf>
    <dxf>
      <fill>
        <patternFill patternType="solid">
          <bgColor rgb="FF89FFBE"/>
        </patternFill>
      </fill>
    </dxf>
    <dxf>
      <fill>
        <patternFill patternType="solid">
          <bgColor theme="0"/>
        </patternFill>
      </fill>
    </dxf>
    <dxf>
      <fill>
        <patternFill patternType="solid">
          <bgColor rgb="FFFFFFCC"/>
        </patternFill>
      </fill>
    </dxf>
    <dxf>
      <fill>
        <patternFill patternType="solid">
          <bgColor rgb="FFFF9999"/>
        </patternFill>
      </fill>
    </dxf>
    <dxf>
      <fill>
        <patternFill patternType="solid">
          <bgColor rgb="FFDF9EFC"/>
        </patternFill>
      </fill>
    </dxf>
    <dxf>
      <fill>
        <patternFill patternType="solid">
          <bgColor theme="8" tint="0.59996337778862885"/>
        </patternFill>
      </fill>
    </dxf>
    <dxf>
      <fill>
        <patternFill patternType="solid">
          <bgColor rgb="FF89FFBE"/>
        </patternFill>
      </fill>
    </dxf>
    <dxf>
      <fill>
        <patternFill patternType="solid">
          <bgColor theme="0"/>
        </patternFill>
      </fill>
    </dxf>
    <dxf>
      <fill>
        <patternFill patternType="solid">
          <bgColor rgb="FFFFFFCC"/>
        </patternFill>
      </fill>
    </dxf>
    <dxf>
      <fill>
        <patternFill patternType="solid">
          <bgColor rgb="FFFF9999"/>
        </patternFill>
      </fill>
    </dxf>
    <dxf>
      <fill>
        <patternFill patternType="solid">
          <bgColor rgb="FFDF9EFC"/>
        </patternFill>
      </fill>
    </dxf>
    <dxf>
      <fill>
        <patternFill patternType="solid">
          <bgColor theme="8" tint="0.59996337778862885"/>
        </patternFill>
      </fill>
    </dxf>
    <dxf>
      <fill>
        <patternFill patternType="solid">
          <bgColor rgb="FF89FFBE"/>
        </patternFill>
      </fill>
    </dxf>
    <dxf>
      <fill>
        <patternFill patternType="solid">
          <bgColor theme="0"/>
        </patternFill>
      </fill>
    </dxf>
    <dxf>
      <fill>
        <patternFill patternType="solid">
          <bgColor rgb="FFFFFFCC"/>
        </patternFill>
      </fill>
    </dxf>
    <dxf>
      <fill>
        <patternFill patternType="solid">
          <bgColor rgb="FFFF9999"/>
        </patternFill>
      </fill>
    </dxf>
    <dxf>
      <fill>
        <patternFill patternType="solid">
          <bgColor rgb="FFDF9EFC"/>
        </patternFill>
      </fill>
    </dxf>
    <dxf>
      <fill>
        <patternFill patternType="solid">
          <bgColor theme="8" tint="0.59996337778862885"/>
        </patternFill>
      </fill>
    </dxf>
    <dxf>
      <fill>
        <patternFill patternType="solid">
          <bgColor rgb="FF89FFBE"/>
        </patternFill>
      </fill>
    </dxf>
    <dxf>
      <fill>
        <patternFill patternType="solid">
          <bgColor theme="0"/>
        </patternFill>
      </fill>
    </dxf>
    <dxf>
      <fill>
        <patternFill patternType="solid">
          <bgColor rgb="FFFFFFCC"/>
        </patternFill>
      </fill>
    </dxf>
    <dxf>
      <fill>
        <patternFill patternType="solid">
          <bgColor rgb="FFFF9999"/>
        </patternFill>
      </fill>
    </dxf>
    <dxf>
      <fill>
        <patternFill patternType="solid">
          <bgColor rgb="FFDF9EFC"/>
        </patternFill>
      </fill>
    </dxf>
    <dxf>
      <fill>
        <patternFill patternType="solid">
          <bgColor theme="8" tint="0.59996337778862885"/>
        </patternFill>
      </fill>
    </dxf>
    <dxf>
      <fill>
        <patternFill patternType="solid">
          <bgColor rgb="FF89FFBE"/>
        </patternFill>
      </fill>
    </dxf>
    <dxf>
      <fill>
        <patternFill patternType="solid">
          <bgColor theme="0"/>
        </patternFill>
      </fill>
    </dxf>
    <dxf>
      <fill>
        <patternFill patternType="solid">
          <bgColor rgb="FFFFFFCC"/>
        </patternFill>
      </fill>
    </dxf>
    <dxf>
      <fill>
        <patternFill patternType="solid">
          <bgColor rgb="FFFF9999"/>
        </patternFill>
      </fill>
    </dxf>
    <dxf>
      <fill>
        <patternFill patternType="solid">
          <bgColor rgb="FFDF9EFC"/>
        </patternFill>
      </fill>
    </dxf>
    <dxf>
      <fill>
        <patternFill patternType="solid">
          <bgColor theme="8" tint="0.59996337778862885"/>
        </patternFill>
      </fill>
    </dxf>
    <dxf>
      <fill>
        <patternFill patternType="solid">
          <bgColor rgb="FF89FFBE"/>
        </patternFill>
      </fill>
    </dxf>
    <dxf>
      <fill>
        <patternFill patternType="solid">
          <bgColor theme="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FFCC"/>
        </patternFill>
      </fill>
    </dxf>
    <dxf>
      <fill>
        <patternFill patternType="solid">
          <bgColor rgb="FFFF9999"/>
        </patternFill>
      </fill>
    </dxf>
    <dxf>
      <fill>
        <patternFill patternType="solid">
          <bgColor rgb="FFDF9EFC"/>
        </patternFill>
      </fill>
    </dxf>
    <dxf>
      <fill>
        <patternFill patternType="solid">
          <bgColor theme="8" tint="0.59996337778862885"/>
        </patternFill>
      </fill>
    </dxf>
    <dxf>
      <fill>
        <patternFill patternType="solid">
          <bgColor rgb="FF89FFBE"/>
        </patternFill>
      </fill>
    </dxf>
    <dxf>
      <fill>
        <patternFill patternType="solid">
          <bgColor theme="0"/>
        </patternFill>
      </fill>
    </dxf>
    <dxf>
      <fill>
        <patternFill patternType="solid">
          <bgColor rgb="FFFFFFCC"/>
        </patternFill>
      </fill>
    </dxf>
    <dxf>
      <fill>
        <patternFill patternType="solid">
          <bgColor rgb="FFFF9999"/>
        </patternFill>
      </fill>
    </dxf>
    <dxf>
      <fill>
        <patternFill patternType="solid">
          <bgColor rgb="FFDF9EFC"/>
        </patternFill>
      </fill>
    </dxf>
    <dxf>
      <fill>
        <patternFill patternType="solid">
          <bgColor theme="8" tint="0.59996337778862885"/>
        </patternFill>
      </fill>
    </dxf>
    <dxf>
      <fill>
        <patternFill patternType="solid">
          <bgColor rgb="FF89FFBE"/>
        </patternFill>
      </fill>
    </dxf>
    <dxf>
      <fill>
        <patternFill patternType="solid">
          <bgColor theme="0"/>
        </patternFill>
      </fill>
    </dxf>
    <dxf>
      <fill>
        <patternFill patternType="solid">
          <bgColor rgb="FFFFFFCC"/>
        </patternFill>
      </fill>
    </dxf>
    <dxf>
      <fill>
        <patternFill patternType="solid">
          <bgColor rgb="FFFF9999"/>
        </patternFill>
      </fill>
    </dxf>
    <dxf>
      <fill>
        <patternFill patternType="solid">
          <bgColor rgb="FFDF9EFC"/>
        </patternFill>
      </fill>
    </dxf>
    <dxf>
      <fill>
        <patternFill patternType="solid">
          <bgColor theme="8" tint="0.59996337778862885"/>
        </patternFill>
      </fill>
    </dxf>
    <dxf>
      <fill>
        <patternFill patternType="solid">
          <bgColor rgb="FF89FFBE"/>
        </patternFill>
      </fill>
    </dxf>
    <dxf>
      <fill>
        <patternFill patternType="solid">
          <bgColor theme="0"/>
        </patternFill>
      </fill>
    </dxf>
    <dxf>
      <fill>
        <patternFill patternType="solid">
          <bgColor rgb="FFFFFFCC"/>
        </patternFill>
      </fill>
    </dxf>
    <dxf>
      <fill>
        <patternFill patternType="solid">
          <bgColor rgb="FFFF9999"/>
        </patternFill>
      </fill>
    </dxf>
    <dxf>
      <fill>
        <patternFill patternType="solid">
          <bgColor rgb="FFDF9EFC"/>
        </patternFill>
      </fill>
    </dxf>
    <dxf>
      <fill>
        <patternFill patternType="solid">
          <bgColor theme="8" tint="0.59996337778862885"/>
        </patternFill>
      </fill>
    </dxf>
    <dxf>
      <fill>
        <patternFill patternType="solid">
          <bgColor rgb="FF89FFBE"/>
        </patternFill>
      </fill>
    </dxf>
    <dxf>
      <fill>
        <patternFill patternType="solid">
          <bgColor theme="0"/>
        </patternFill>
      </fill>
    </dxf>
    <dxf>
      <fill>
        <patternFill patternType="solid">
          <bgColor rgb="FFFFFFCC"/>
        </patternFill>
      </fill>
    </dxf>
    <dxf>
      <fill>
        <patternFill patternType="solid">
          <bgColor rgb="FFFF9999"/>
        </patternFill>
      </fill>
    </dxf>
    <dxf>
      <fill>
        <patternFill patternType="solid">
          <bgColor rgb="FFDF9EFC"/>
        </patternFill>
      </fill>
    </dxf>
    <dxf>
      <fill>
        <patternFill patternType="solid">
          <bgColor theme="8" tint="0.59996337778862885"/>
        </patternFill>
      </fill>
    </dxf>
    <dxf>
      <fill>
        <patternFill patternType="solid">
          <bgColor rgb="FF89FFBE"/>
        </patternFill>
      </fill>
    </dxf>
    <dxf>
      <fill>
        <patternFill patternType="solid">
          <bgColor theme="0"/>
        </patternFill>
      </fill>
    </dxf>
    <dxf>
      <fill>
        <patternFill patternType="solid">
          <bgColor rgb="FFFFFFCC"/>
        </patternFill>
      </fill>
    </dxf>
    <dxf>
      <fill>
        <patternFill patternType="solid">
          <bgColor rgb="FFFF9999"/>
        </patternFill>
      </fill>
    </dxf>
    <dxf>
      <fill>
        <patternFill patternType="solid">
          <bgColor rgb="FFDF9EFC"/>
        </patternFill>
      </fill>
    </dxf>
    <dxf>
      <fill>
        <patternFill patternType="solid">
          <bgColor theme="8" tint="0.59996337778862885"/>
        </patternFill>
      </fill>
    </dxf>
    <dxf>
      <fill>
        <patternFill patternType="solid">
          <bgColor rgb="FF89FFBE"/>
        </patternFill>
      </fill>
    </dxf>
    <dxf>
      <fill>
        <patternFill patternType="solid">
          <bgColor theme="0"/>
        </patternFill>
      </fill>
    </dxf>
    <dxf>
      <fill>
        <patternFill patternType="solid">
          <bgColor rgb="FFFFFFCC"/>
        </patternFill>
      </fill>
    </dxf>
    <dxf>
      <fill>
        <patternFill patternType="solid">
          <bgColor rgb="FFFF9999"/>
        </patternFill>
      </fill>
    </dxf>
    <dxf>
      <fill>
        <patternFill patternType="solid">
          <bgColor rgb="FFDF9EFC"/>
        </patternFill>
      </fill>
    </dxf>
    <dxf>
      <fill>
        <patternFill patternType="solid">
          <bgColor theme="8" tint="0.59996337778862885"/>
        </patternFill>
      </fill>
    </dxf>
    <dxf>
      <fill>
        <patternFill patternType="solid">
          <bgColor rgb="FF89FFBE"/>
        </patternFill>
      </fill>
    </dxf>
    <dxf>
      <fill>
        <patternFill patternType="solid">
          <bgColor theme="0"/>
        </patternFill>
      </fill>
    </dxf>
    <dxf>
      <fill>
        <patternFill patternType="solid">
          <bgColor rgb="FFFFFFCC"/>
        </patternFill>
      </fill>
    </dxf>
    <dxf>
      <fill>
        <patternFill patternType="solid">
          <bgColor rgb="FFFF9999"/>
        </patternFill>
      </fill>
    </dxf>
    <dxf>
      <fill>
        <patternFill patternType="solid">
          <bgColor rgb="FFDF9EFC"/>
        </patternFill>
      </fill>
    </dxf>
    <dxf>
      <fill>
        <patternFill patternType="solid">
          <bgColor theme="8" tint="0.59996337778862885"/>
        </patternFill>
      </fill>
    </dxf>
    <dxf>
      <fill>
        <patternFill patternType="solid">
          <bgColor rgb="FF89FFBE"/>
        </patternFill>
      </fill>
    </dxf>
    <dxf>
      <fill>
        <patternFill patternType="solid">
          <bgColor theme="0"/>
        </patternFill>
      </fill>
    </dxf>
    <dxf>
      <fill>
        <patternFill patternType="solid">
          <bgColor rgb="FFFFFFCC"/>
        </patternFill>
      </fill>
    </dxf>
    <dxf>
      <fill>
        <patternFill patternType="solid">
          <bgColor rgb="FFFF9999"/>
        </patternFill>
      </fill>
    </dxf>
    <dxf>
      <fill>
        <patternFill patternType="solid">
          <bgColor rgb="FFDF9EFC"/>
        </patternFill>
      </fill>
    </dxf>
    <dxf>
      <fill>
        <patternFill patternType="solid">
          <bgColor theme="8" tint="0.59996337778862885"/>
        </patternFill>
      </fill>
    </dxf>
    <dxf>
      <fill>
        <patternFill patternType="solid">
          <bgColor rgb="FF89FFBE"/>
        </patternFill>
      </fill>
    </dxf>
    <dxf>
      <fill>
        <patternFill patternType="solid">
          <bgColor theme="0"/>
        </patternFill>
      </fill>
    </dxf>
    <dxf>
      <fill>
        <patternFill patternType="solid">
          <bgColor rgb="FFFFFFCC"/>
        </patternFill>
      </fill>
    </dxf>
    <dxf>
      <fill>
        <patternFill patternType="solid">
          <bgColor rgb="FFFF9999"/>
        </patternFill>
      </fill>
    </dxf>
    <dxf>
      <fill>
        <patternFill patternType="solid">
          <bgColor rgb="FFDF9EFC"/>
        </patternFill>
      </fill>
    </dxf>
    <dxf>
      <fill>
        <patternFill patternType="solid">
          <bgColor theme="8" tint="0.59996337778862885"/>
        </patternFill>
      </fill>
    </dxf>
    <dxf>
      <fill>
        <patternFill patternType="solid">
          <bgColor rgb="FF89FFBE"/>
        </patternFill>
      </fill>
    </dxf>
    <dxf>
      <fill>
        <patternFill patternType="solid">
          <bgColor theme="0"/>
        </patternFill>
      </fill>
    </dxf>
    <dxf>
      <fill>
        <patternFill patternType="solid">
          <bgColor rgb="FFFFFFCC"/>
        </patternFill>
      </fill>
    </dxf>
    <dxf>
      <fill>
        <patternFill patternType="solid">
          <bgColor rgb="FFFF9999"/>
        </patternFill>
      </fill>
    </dxf>
    <dxf>
      <fill>
        <patternFill patternType="solid">
          <bgColor rgb="FFDF9EFC"/>
        </patternFill>
      </fill>
    </dxf>
    <dxf>
      <fill>
        <patternFill patternType="solid">
          <bgColor theme="8" tint="0.59996337778862885"/>
        </patternFill>
      </fill>
    </dxf>
    <dxf>
      <fill>
        <patternFill patternType="solid">
          <bgColor rgb="FF89FFBE"/>
        </patternFill>
      </fill>
    </dxf>
    <dxf>
      <fill>
        <patternFill patternType="solid">
          <bgColor theme="0"/>
        </patternFill>
      </fill>
    </dxf>
    <dxf>
      <fill>
        <patternFill patternType="solid">
          <bgColor rgb="FFFFFFCC"/>
        </patternFill>
      </fill>
    </dxf>
    <dxf>
      <fill>
        <patternFill patternType="solid">
          <bgColor rgb="FFFF9999"/>
        </patternFill>
      </fill>
    </dxf>
    <dxf>
      <fill>
        <patternFill patternType="solid">
          <bgColor rgb="FFDF9EFC"/>
        </patternFill>
      </fill>
    </dxf>
    <dxf>
      <fill>
        <patternFill patternType="solid">
          <bgColor theme="8" tint="0.59996337778862885"/>
        </patternFill>
      </fill>
    </dxf>
    <dxf>
      <fill>
        <patternFill patternType="solid">
          <bgColor rgb="FF89FFBE"/>
        </patternFill>
      </fill>
    </dxf>
    <dxf>
      <fill>
        <patternFill patternType="solid">
          <bgColor theme="0"/>
        </patternFill>
      </fill>
    </dxf>
    <dxf>
      <fill>
        <patternFill patternType="solid">
          <bgColor rgb="FFFFFFCC"/>
        </patternFill>
      </fill>
    </dxf>
    <dxf>
      <fill>
        <patternFill patternType="solid">
          <bgColor rgb="FFFF9999"/>
        </patternFill>
      </fill>
    </dxf>
    <dxf>
      <fill>
        <patternFill patternType="solid">
          <bgColor rgb="FFDF9EFC"/>
        </patternFill>
      </fill>
    </dxf>
    <dxf>
      <fill>
        <patternFill patternType="solid">
          <bgColor theme="8" tint="0.59996337778862885"/>
        </patternFill>
      </fill>
    </dxf>
    <dxf>
      <fill>
        <patternFill patternType="solid">
          <bgColor rgb="FF89FFBE"/>
        </patternFill>
      </fill>
    </dxf>
    <dxf>
      <fill>
        <patternFill patternType="solid">
          <bgColor theme="0"/>
        </patternFill>
      </fill>
    </dxf>
    <dxf>
      <fill>
        <patternFill patternType="solid">
          <bgColor rgb="FFFFFFCC"/>
        </patternFill>
      </fill>
    </dxf>
    <dxf>
      <fill>
        <patternFill patternType="solid">
          <bgColor rgb="FFFF9999"/>
        </patternFill>
      </fill>
    </dxf>
    <dxf>
      <fill>
        <patternFill patternType="solid">
          <bgColor rgb="FFDF9EFC"/>
        </patternFill>
      </fill>
    </dxf>
    <dxf>
      <fill>
        <patternFill patternType="solid">
          <bgColor theme="8" tint="0.59996337778862885"/>
        </patternFill>
      </fill>
    </dxf>
    <dxf>
      <fill>
        <patternFill patternType="solid">
          <bgColor rgb="FF89FFBE"/>
        </patternFill>
      </fill>
    </dxf>
    <dxf>
      <fill>
        <patternFill patternType="solid">
          <bgColor theme="0"/>
        </patternFill>
      </fill>
    </dxf>
    <dxf>
      <fill>
        <patternFill patternType="solid">
          <bgColor rgb="FFFFFFCC"/>
        </patternFill>
      </fill>
    </dxf>
    <dxf>
      <fill>
        <patternFill patternType="solid">
          <bgColor rgb="FFFF9999"/>
        </patternFill>
      </fill>
    </dxf>
    <dxf>
      <fill>
        <patternFill patternType="solid">
          <bgColor rgb="FFDF9EFC"/>
        </patternFill>
      </fill>
    </dxf>
    <dxf>
      <fill>
        <patternFill patternType="solid">
          <bgColor theme="8" tint="0.59996337778862885"/>
        </patternFill>
      </fill>
    </dxf>
    <dxf>
      <fill>
        <patternFill patternType="solid">
          <bgColor rgb="FF89FFBE"/>
        </patternFill>
      </fill>
    </dxf>
    <dxf>
      <fill>
        <patternFill patternType="solid">
          <bgColor theme="0"/>
        </patternFill>
      </fill>
    </dxf>
    <dxf>
      <fill>
        <patternFill patternType="solid">
          <bgColor rgb="FFFFFFCC"/>
        </patternFill>
      </fill>
    </dxf>
    <dxf>
      <fill>
        <patternFill patternType="solid">
          <bgColor rgb="FFFF9999"/>
        </patternFill>
      </fill>
    </dxf>
    <dxf>
      <fill>
        <patternFill patternType="solid">
          <bgColor rgb="FFDF9EFC"/>
        </patternFill>
      </fill>
    </dxf>
    <dxf>
      <fill>
        <patternFill patternType="solid">
          <bgColor theme="8" tint="0.59996337778862885"/>
        </patternFill>
      </fill>
    </dxf>
    <dxf>
      <fill>
        <patternFill patternType="solid">
          <bgColor rgb="FF89FFBE"/>
        </patternFill>
      </fill>
    </dxf>
    <dxf>
      <fill>
        <patternFill patternType="solid">
          <bgColor theme="0"/>
        </patternFill>
      </fill>
    </dxf>
    <dxf>
      <fill>
        <patternFill patternType="solid">
          <bgColor rgb="FFFFFFCC"/>
        </patternFill>
      </fill>
    </dxf>
    <dxf>
      <fill>
        <patternFill patternType="solid">
          <bgColor rgb="FFFF9999"/>
        </patternFill>
      </fill>
    </dxf>
    <dxf>
      <fill>
        <patternFill patternType="solid">
          <bgColor rgb="FFDF9EFC"/>
        </patternFill>
      </fill>
    </dxf>
    <dxf>
      <fill>
        <patternFill patternType="solid">
          <bgColor theme="8" tint="0.59996337778862885"/>
        </patternFill>
      </fill>
    </dxf>
    <dxf>
      <fill>
        <patternFill patternType="solid">
          <bgColor rgb="FF89FFBE"/>
        </patternFill>
      </fill>
    </dxf>
    <dxf>
      <fill>
        <patternFill patternType="solid">
          <bgColor theme="0"/>
        </patternFill>
      </fill>
    </dxf>
    <dxf>
      <fill>
        <patternFill patternType="solid">
          <bgColor rgb="FFFFFFCC"/>
        </patternFill>
      </fill>
    </dxf>
    <dxf>
      <fill>
        <patternFill patternType="solid">
          <bgColor rgb="FFFF9999"/>
        </patternFill>
      </fill>
    </dxf>
    <dxf>
      <fill>
        <patternFill patternType="solid">
          <bgColor rgb="FFDF9EFC"/>
        </patternFill>
      </fill>
    </dxf>
    <dxf>
      <fill>
        <patternFill patternType="solid">
          <bgColor theme="8" tint="0.59996337778862885"/>
        </patternFill>
      </fill>
    </dxf>
    <dxf>
      <fill>
        <patternFill patternType="solid">
          <bgColor rgb="FF89FFBE"/>
        </patternFill>
      </fill>
    </dxf>
    <dxf>
      <fill>
        <patternFill patternType="solid">
          <bgColor theme="0"/>
        </patternFill>
      </fill>
    </dxf>
    <dxf>
      <fill>
        <patternFill patternType="solid">
          <bgColor rgb="FFFFFFCC"/>
        </patternFill>
      </fill>
    </dxf>
    <dxf>
      <fill>
        <patternFill patternType="solid">
          <bgColor rgb="FFFF9999"/>
        </patternFill>
      </fill>
    </dxf>
    <dxf>
      <fill>
        <patternFill patternType="solid">
          <bgColor rgb="FFDF9EFC"/>
        </patternFill>
      </fill>
    </dxf>
    <dxf>
      <fill>
        <patternFill patternType="solid">
          <bgColor theme="8" tint="0.59996337778862885"/>
        </patternFill>
      </fill>
    </dxf>
    <dxf>
      <fill>
        <patternFill patternType="solid">
          <bgColor rgb="FF89FFBE"/>
        </patternFill>
      </fill>
    </dxf>
    <dxf>
      <fill>
        <patternFill patternType="solid">
          <bgColor theme="0"/>
        </patternFill>
      </fill>
    </dxf>
    <dxf>
      <fill>
        <patternFill patternType="solid">
          <bgColor rgb="FFFFFFCC"/>
        </patternFill>
      </fill>
    </dxf>
    <dxf>
      <fill>
        <patternFill patternType="solid">
          <bgColor rgb="FFFF9999"/>
        </patternFill>
      </fill>
    </dxf>
    <dxf>
      <fill>
        <patternFill patternType="solid">
          <bgColor rgb="FFDF9EFC"/>
        </patternFill>
      </fill>
    </dxf>
    <dxf>
      <fill>
        <patternFill patternType="solid">
          <bgColor theme="8" tint="0.59996337778862885"/>
        </patternFill>
      </fill>
    </dxf>
    <dxf>
      <fill>
        <patternFill patternType="solid">
          <bgColor rgb="FF89FFBE"/>
        </patternFill>
      </fill>
    </dxf>
    <dxf>
      <fill>
        <patternFill patternType="solid">
          <bgColor theme="0"/>
        </patternFill>
      </fill>
    </dxf>
    <dxf>
      <fill>
        <patternFill patternType="solid">
          <bgColor rgb="FFFFFFCC"/>
        </patternFill>
      </fill>
    </dxf>
    <dxf>
      <fill>
        <patternFill patternType="solid">
          <bgColor rgb="FFFF9999"/>
        </patternFill>
      </fill>
    </dxf>
    <dxf>
      <fill>
        <patternFill patternType="solid">
          <bgColor rgb="FFDF9EFC"/>
        </patternFill>
      </fill>
    </dxf>
    <dxf>
      <fill>
        <patternFill patternType="solid">
          <bgColor theme="8" tint="0.59996337778862885"/>
        </patternFill>
      </fill>
    </dxf>
    <dxf>
      <fill>
        <patternFill patternType="solid">
          <bgColor rgb="FF89FFBE"/>
        </patternFill>
      </fill>
    </dxf>
    <dxf>
      <fill>
        <patternFill patternType="solid">
          <bgColor theme="0"/>
        </patternFill>
      </fill>
    </dxf>
    <dxf>
      <fill>
        <patternFill patternType="solid">
          <bgColor rgb="FFFFFFCC"/>
        </patternFill>
      </fill>
    </dxf>
    <dxf>
      <fill>
        <patternFill patternType="solid">
          <bgColor rgb="FFFF9999"/>
        </patternFill>
      </fill>
    </dxf>
    <dxf>
      <fill>
        <patternFill patternType="solid">
          <bgColor rgb="FFDF9EFC"/>
        </patternFill>
      </fill>
    </dxf>
    <dxf>
      <fill>
        <patternFill patternType="solid">
          <bgColor theme="8" tint="0.59996337778862885"/>
        </patternFill>
      </fill>
    </dxf>
    <dxf>
      <fill>
        <patternFill patternType="solid">
          <bgColor rgb="FF89FFBE"/>
        </patternFill>
      </fill>
    </dxf>
    <dxf>
      <fill>
        <patternFill patternType="solid">
          <bgColor theme="0"/>
        </patternFill>
      </fill>
    </dxf>
    <dxf>
      <fill>
        <patternFill patternType="solid">
          <bgColor rgb="FFFFFFCC"/>
        </patternFill>
      </fill>
    </dxf>
    <dxf>
      <fill>
        <patternFill patternType="solid">
          <bgColor rgb="FFFF9999"/>
        </patternFill>
      </fill>
    </dxf>
    <dxf>
      <fill>
        <patternFill patternType="solid">
          <bgColor rgb="FFDF9EFC"/>
        </patternFill>
      </fill>
    </dxf>
    <dxf>
      <fill>
        <patternFill patternType="solid">
          <bgColor theme="8" tint="0.59996337778862885"/>
        </patternFill>
      </fill>
    </dxf>
    <dxf>
      <fill>
        <patternFill patternType="solid">
          <bgColor rgb="FF89FFBE"/>
        </patternFill>
      </fill>
    </dxf>
    <dxf>
      <fill>
        <patternFill patternType="solid">
          <bgColor theme="0"/>
        </patternFill>
      </fill>
    </dxf>
    <dxf>
      <fill>
        <patternFill patternType="solid">
          <bgColor rgb="FFFFFFCC"/>
        </patternFill>
      </fill>
    </dxf>
    <dxf>
      <fill>
        <patternFill patternType="solid">
          <bgColor rgb="FFFF9999"/>
        </patternFill>
      </fill>
    </dxf>
    <dxf>
      <fill>
        <patternFill patternType="solid">
          <bgColor rgb="FFDF9EFC"/>
        </patternFill>
      </fill>
    </dxf>
    <dxf>
      <fill>
        <patternFill patternType="solid">
          <bgColor theme="8" tint="0.59996337778862885"/>
        </patternFill>
      </fill>
    </dxf>
    <dxf>
      <fill>
        <patternFill patternType="solid">
          <bgColor rgb="FF89FFBE"/>
        </patternFill>
      </fill>
    </dxf>
    <dxf>
      <fill>
        <patternFill patternType="solid">
          <bgColor theme="0"/>
        </patternFill>
      </fill>
    </dxf>
    <dxf>
      <fill>
        <patternFill patternType="solid">
          <bgColor rgb="FFFFFFCC"/>
        </patternFill>
      </fill>
    </dxf>
    <dxf>
      <fill>
        <patternFill patternType="solid">
          <bgColor rgb="FFFF9999"/>
        </patternFill>
      </fill>
    </dxf>
    <dxf>
      <fill>
        <patternFill patternType="solid">
          <bgColor rgb="FFDF9EFC"/>
        </patternFill>
      </fill>
    </dxf>
    <dxf>
      <fill>
        <patternFill patternType="solid">
          <bgColor theme="8" tint="0.59996337778862885"/>
        </patternFill>
      </fill>
    </dxf>
    <dxf>
      <fill>
        <patternFill patternType="solid">
          <bgColor rgb="FF89FFBE"/>
        </patternFill>
      </fill>
    </dxf>
    <dxf>
      <fill>
        <patternFill patternType="solid">
          <bgColor theme="0"/>
        </patternFill>
      </fill>
    </dxf>
    <dxf>
      <fill>
        <patternFill patternType="solid">
          <bgColor rgb="FFFFFFCC"/>
        </patternFill>
      </fill>
    </dxf>
    <dxf>
      <fill>
        <patternFill patternType="solid">
          <bgColor rgb="FFFF9999"/>
        </patternFill>
      </fill>
    </dxf>
    <dxf>
      <fill>
        <patternFill patternType="solid">
          <bgColor rgb="FFDF9EFC"/>
        </patternFill>
      </fill>
    </dxf>
    <dxf>
      <fill>
        <patternFill patternType="solid">
          <bgColor theme="8" tint="0.59996337778862885"/>
        </patternFill>
      </fill>
    </dxf>
    <dxf>
      <fill>
        <patternFill patternType="solid">
          <bgColor rgb="FF89FFBE"/>
        </patternFill>
      </fill>
    </dxf>
    <dxf>
      <fill>
        <patternFill patternType="solid">
          <bgColor theme="0"/>
        </patternFill>
      </fill>
    </dxf>
    <dxf>
      <fill>
        <patternFill patternType="solid">
          <bgColor rgb="FFFFFFCC"/>
        </patternFill>
      </fill>
    </dxf>
    <dxf>
      <fill>
        <patternFill patternType="solid">
          <bgColor rgb="FFFF9999"/>
        </patternFill>
      </fill>
    </dxf>
    <dxf>
      <fill>
        <patternFill patternType="solid">
          <bgColor rgb="FFDF9EFC"/>
        </patternFill>
      </fill>
    </dxf>
    <dxf>
      <fill>
        <patternFill patternType="solid">
          <bgColor theme="8" tint="0.59996337778862885"/>
        </patternFill>
      </fill>
    </dxf>
    <dxf>
      <fill>
        <patternFill patternType="solid">
          <bgColor rgb="FF89FFBE"/>
        </patternFill>
      </fill>
    </dxf>
    <dxf>
      <fill>
        <patternFill patternType="solid">
          <bgColor theme="0"/>
        </patternFill>
      </fill>
    </dxf>
    <dxf>
      <fill>
        <patternFill patternType="solid">
          <bgColor rgb="FFFFFFCC"/>
        </patternFill>
      </fill>
    </dxf>
    <dxf>
      <fill>
        <patternFill patternType="solid">
          <bgColor rgb="FFFF9999"/>
        </patternFill>
      </fill>
    </dxf>
    <dxf>
      <fill>
        <patternFill patternType="solid">
          <bgColor rgb="FFDF9EFC"/>
        </patternFill>
      </fill>
    </dxf>
    <dxf>
      <fill>
        <patternFill patternType="solid">
          <bgColor theme="8" tint="0.59996337778862885"/>
        </patternFill>
      </fill>
    </dxf>
    <dxf>
      <fill>
        <patternFill patternType="solid">
          <bgColor rgb="FF89FFBE"/>
        </patternFill>
      </fill>
    </dxf>
    <dxf>
      <fill>
        <patternFill patternType="solid">
          <bgColor theme="0"/>
        </patternFill>
      </fill>
    </dxf>
    <dxf>
      <fill>
        <patternFill patternType="solid">
          <bgColor rgb="FFFFFFCC"/>
        </patternFill>
      </fill>
    </dxf>
    <dxf>
      <fill>
        <patternFill patternType="solid">
          <bgColor rgb="FFFF9999"/>
        </patternFill>
      </fill>
    </dxf>
    <dxf>
      <fill>
        <patternFill patternType="solid">
          <bgColor rgb="FFDF9EFC"/>
        </patternFill>
      </fill>
    </dxf>
    <dxf>
      <fill>
        <patternFill patternType="solid">
          <bgColor theme="8" tint="0.59996337778862885"/>
        </patternFill>
      </fill>
    </dxf>
    <dxf>
      <fill>
        <patternFill patternType="solid">
          <bgColor rgb="FF89FFBE"/>
        </patternFill>
      </fill>
    </dxf>
    <dxf>
      <fill>
        <patternFill patternType="solid">
          <bgColor theme="0"/>
        </patternFill>
      </fill>
    </dxf>
    <dxf>
      <fill>
        <patternFill patternType="solid">
          <bgColor rgb="FFFFFFCC"/>
        </patternFill>
      </fill>
    </dxf>
    <dxf>
      <fill>
        <patternFill patternType="solid">
          <bgColor rgb="FFFF9999"/>
        </patternFill>
      </fill>
    </dxf>
    <dxf>
      <fill>
        <patternFill patternType="solid">
          <bgColor rgb="FFDF9EFC"/>
        </patternFill>
      </fill>
    </dxf>
    <dxf>
      <fill>
        <patternFill patternType="solid">
          <bgColor theme="8" tint="0.59996337778862885"/>
        </patternFill>
      </fill>
    </dxf>
    <dxf>
      <fill>
        <patternFill patternType="solid">
          <bgColor rgb="FF89FFBE"/>
        </patternFill>
      </fill>
    </dxf>
    <dxf>
      <fill>
        <patternFill patternType="solid">
          <bgColor theme="0"/>
        </patternFill>
      </fill>
    </dxf>
    <dxf>
      <fill>
        <patternFill patternType="solid">
          <bgColor rgb="FFFFFFCC"/>
        </patternFill>
      </fill>
    </dxf>
    <dxf>
      <fill>
        <patternFill patternType="solid">
          <bgColor rgb="FFFF9999"/>
        </patternFill>
      </fill>
    </dxf>
    <dxf>
      <fill>
        <patternFill patternType="solid">
          <bgColor rgb="FFDF9EFC"/>
        </patternFill>
      </fill>
    </dxf>
    <dxf>
      <fill>
        <patternFill patternType="solid">
          <bgColor theme="8" tint="0.59996337778862885"/>
        </patternFill>
      </fill>
    </dxf>
    <dxf>
      <fill>
        <patternFill patternType="solid">
          <bgColor rgb="FF89FFBE"/>
        </patternFill>
      </fill>
    </dxf>
    <dxf>
      <fill>
        <patternFill patternType="solid">
          <bgColor theme="0"/>
        </patternFill>
      </fill>
    </dxf>
    <dxf>
      <fill>
        <patternFill patternType="solid">
          <bgColor rgb="FFFFFFCC"/>
        </patternFill>
      </fill>
    </dxf>
    <dxf>
      <fill>
        <patternFill patternType="solid">
          <bgColor rgb="FFFF9999"/>
        </patternFill>
      </fill>
    </dxf>
    <dxf>
      <fill>
        <patternFill patternType="solid">
          <bgColor rgb="FFDF9EFC"/>
        </patternFill>
      </fill>
    </dxf>
    <dxf>
      <fill>
        <patternFill patternType="solid">
          <bgColor theme="8" tint="0.59996337778862885"/>
        </patternFill>
      </fill>
    </dxf>
    <dxf>
      <fill>
        <patternFill patternType="solid">
          <bgColor rgb="FF89FFBE"/>
        </patternFill>
      </fill>
    </dxf>
    <dxf>
      <fill>
        <patternFill patternType="solid">
          <bgColor theme="0"/>
        </patternFill>
      </fill>
    </dxf>
    <dxf>
      <fill>
        <patternFill patternType="solid">
          <bgColor rgb="FFFFFFCC"/>
        </patternFill>
      </fill>
    </dxf>
    <dxf>
      <fill>
        <patternFill patternType="solid">
          <bgColor rgb="FFFF9999"/>
        </patternFill>
      </fill>
    </dxf>
    <dxf>
      <fill>
        <patternFill patternType="solid">
          <bgColor rgb="FFDF9EFC"/>
        </patternFill>
      </fill>
    </dxf>
    <dxf>
      <fill>
        <patternFill patternType="solid">
          <bgColor theme="8" tint="0.59996337778862885"/>
        </patternFill>
      </fill>
    </dxf>
    <dxf>
      <fill>
        <patternFill patternType="solid">
          <bgColor rgb="FF89FFBE"/>
        </patternFill>
      </fill>
    </dxf>
    <dxf>
      <fill>
        <patternFill patternType="solid">
          <bgColor theme="0"/>
        </patternFill>
      </fill>
    </dxf>
    <dxf>
      <fill>
        <patternFill patternType="solid">
          <bgColor rgb="FFFFFFCC"/>
        </patternFill>
      </fill>
    </dxf>
    <dxf>
      <fill>
        <patternFill patternType="solid">
          <bgColor rgb="FFFF9999"/>
        </patternFill>
      </fill>
    </dxf>
    <dxf>
      <fill>
        <patternFill patternType="solid">
          <bgColor rgb="FFDF9EFC"/>
        </patternFill>
      </fill>
    </dxf>
    <dxf>
      <fill>
        <patternFill patternType="solid">
          <bgColor theme="8" tint="0.59996337778862885"/>
        </patternFill>
      </fill>
    </dxf>
    <dxf>
      <fill>
        <patternFill patternType="solid">
          <bgColor rgb="FF89FFBE"/>
        </patternFill>
      </fill>
    </dxf>
    <dxf>
      <fill>
        <patternFill patternType="solid">
          <bgColor theme="0"/>
        </patternFill>
      </fill>
    </dxf>
    <dxf>
      <fill>
        <patternFill patternType="solid">
          <bgColor rgb="FFFFFFCC"/>
        </patternFill>
      </fill>
    </dxf>
    <dxf>
      <fill>
        <patternFill patternType="solid">
          <bgColor rgb="FFFF9999"/>
        </patternFill>
      </fill>
    </dxf>
    <dxf>
      <fill>
        <patternFill patternType="solid">
          <bgColor rgb="FFDF9EFC"/>
        </patternFill>
      </fill>
    </dxf>
    <dxf>
      <fill>
        <patternFill patternType="solid">
          <bgColor theme="8" tint="0.59996337778862885"/>
        </patternFill>
      </fill>
    </dxf>
    <dxf>
      <fill>
        <patternFill patternType="solid">
          <bgColor rgb="FF89FFBE"/>
        </patternFill>
      </fill>
    </dxf>
    <dxf>
      <fill>
        <patternFill patternType="solid">
          <bgColor theme="0"/>
        </patternFill>
      </fill>
    </dxf>
    <dxf>
      <fill>
        <patternFill patternType="solid">
          <bgColor rgb="FFFFFFCC"/>
        </patternFill>
      </fill>
    </dxf>
    <dxf>
      <fill>
        <patternFill patternType="solid">
          <bgColor rgb="FFFF9999"/>
        </patternFill>
      </fill>
    </dxf>
    <dxf>
      <fill>
        <patternFill patternType="solid">
          <bgColor rgb="FFDF9EFC"/>
        </patternFill>
      </fill>
    </dxf>
    <dxf>
      <fill>
        <patternFill patternType="solid">
          <bgColor theme="8" tint="0.59996337778862885"/>
        </patternFill>
      </fill>
    </dxf>
    <dxf>
      <fill>
        <patternFill patternType="solid">
          <bgColor rgb="FF89FFBE"/>
        </patternFill>
      </fill>
    </dxf>
    <dxf>
      <fill>
        <patternFill patternType="solid">
          <bgColor theme="0"/>
        </patternFill>
      </fill>
    </dxf>
    <dxf>
      <fill>
        <patternFill patternType="solid">
          <bgColor rgb="FFFFFFCC"/>
        </patternFill>
      </fill>
    </dxf>
    <dxf>
      <fill>
        <patternFill patternType="solid">
          <bgColor rgb="FFFF9999"/>
        </patternFill>
      </fill>
    </dxf>
    <dxf>
      <fill>
        <patternFill patternType="solid">
          <bgColor rgb="FFDF9EFC"/>
        </patternFill>
      </fill>
    </dxf>
    <dxf>
      <fill>
        <patternFill patternType="solid">
          <bgColor theme="8" tint="0.59996337778862885"/>
        </patternFill>
      </fill>
    </dxf>
    <dxf>
      <fill>
        <patternFill patternType="solid">
          <bgColor rgb="FF89FFBE"/>
        </patternFill>
      </fill>
    </dxf>
    <dxf>
      <fill>
        <patternFill patternType="solid">
          <bgColor theme="0"/>
        </patternFill>
      </fill>
    </dxf>
    <dxf>
      <fill>
        <patternFill patternType="solid">
          <bgColor rgb="FFFFFFCC"/>
        </patternFill>
      </fill>
    </dxf>
    <dxf>
      <fill>
        <patternFill patternType="solid">
          <bgColor rgb="FFFF9999"/>
        </patternFill>
      </fill>
    </dxf>
    <dxf>
      <fill>
        <patternFill patternType="solid">
          <bgColor rgb="FFDF9EFC"/>
        </patternFill>
      </fill>
    </dxf>
    <dxf>
      <fill>
        <patternFill patternType="solid">
          <bgColor theme="8" tint="0.59996337778862885"/>
        </patternFill>
      </fill>
    </dxf>
    <dxf>
      <fill>
        <patternFill patternType="solid">
          <bgColor rgb="FF89FFBE"/>
        </patternFill>
      </fill>
    </dxf>
    <dxf>
      <fill>
        <patternFill patternType="solid">
          <bgColor theme="0"/>
        </patternFill>
      </fill>
    </dxf>
    <dxf>
      <fill>
        <patternFill patternType="solid">
          <bgColor rgb="FFFFFFCC"/>
        </patternFill>
      </fill>
    </dxf>
    <dxf>
      <fill>
        <patternFill patternType="solid">
          <bgColor rgb="FFFF9999"/>
        </patternFill>
      </fill>
    </dxf>
    <dxf>
      <fill>
        <patternFill patternType="solid">
          <bgColor rgb="FFDF9EFC"/>
        </patternFill>
      </fill>
    </dxf>
    <dxf>
      <fill>
        <patternFill patternType="solid">
          <bgColor theme="8" tint="0.59996337778862885"/>
        </patternFill>
      </fill>
    </dxf>
    <dxf>
      <fill>
        <patternFill patternType="solid">
          <bgColor rgb="FF89FFBE"/>
        </patternFill>
      </fill>
    </dxf>
    <dxf>
      <fill>
        <patternFill patternType="solid">
          <bgColor theme="0"/>
        </patternFill>
      </fill>
    </dxf>
    <dxf>
      <fill>
        <patternFill patternType="solid">
          <bgColor rgb="FFFFFFCC"/>
        </patternFill>
      </fill>
    </dxf>
    <dxf>
      <fill>
        <patternFill patternType="solid">
          <bgColor rgb="FFFF9999"/>
        </patternFill>
      </fill>
    </dxf>
    <dxf>
      <fill>
        <patternFill patternType="solid">
          <bgColor rgb="FFDF9EFC"/>
        </patternFill>
      </fill>
    </dxf>
    <dxf>
      <fill>
        <patternFill patternType="solid">
          <bgColor theme="8" tint="0.59996337778862885"/>
        </patternFill>
      </fill>
    </dxf>
    <dxf>
      <fill>
        <patternFill patternType="solid">
          <bgColor rgb="FF89FFBE"/>
        </patternFill>
      </fill>
    </dxf>
    <dxf>
      <fill>
        <patternFill patternType="solid">
          <bgColor theme="0"/>
        </patternFill>
      </fill>
    </dxf>
    <dxf>
      <fill>
        <patternFill patternType="solid">
          <bgColor rgb="FFFFFFCC"/>
        </patternFill>
      </fill>
    </dxf>
    <dxf>
      <fill>
        <patternFill patternType="solid">
          <bgColor rgb="FFFF9999"/>
        </patternFill>
      </fill>
    </dxf>
    <dxf>
      <fill>
        <patternFill patternType="solid">
          <bgColor rgb="FFDF9EFC"/>
        </patternFill>
      </fill>
    </dxf>
    <dxf>
      <fill>
        <patternFill patternType="solid">
          <bgColor theme="8" tint="0.59996337778862885"/>
        </patternFill>
      </fill>
    </dxf>
    <dxf>
      <fill>
        <patternFill patternType="solid">
          <bgColor rgb="FF89FFBE"/>
        </patternFill>
      </fill>
    </dxf>
    <dxf>
      <fill>
        <patternFill patternType="solid">
          <bgColor theme="0"/>
        </patternFill>
      </fill>
    </dxf>
    <dxf>
      <fill>
        <patternFill patternType="solid">
          <bgColor rgb="FFFFFFCC"/>
        </patternFill>
      </fill>
    </dxf>
    <dxf>
      <fill>
        <patternFill patternType="solid">
          <bgColor rgb="FFFF9999"/>
        </patternFill>
      </fill>
    </dxf>
    <dxf>
      <fill>
        <patternFill patternType="solid">
          <bgColor rgb="FFDF9EFC"/>
        </patternFill>
      </fill>
    </dxf>
    <dxf>
      <fill>
        <patternFill patternType="solid">
          <bgColor theme="8" tint="0.59996337778862885"/>
        </patternFill>
      </fill>
    </dxf>
    <dxf>
      <fill>
        <patternFill patternType="solid">
          <bgColor rgb="FF89FFBE"/>
        </patternFill>
      </fill>
    </dxf>
    <dxf>
      <fill>
        <patternFill patternType="solid">
          <bgColor theme="0"/>
        </patternFill>
      </fill>
    </dxf>
    <dxf>
      <fill>
        <patternFill patternType="solid">
          <bgColor rgb="FFFFFFCC"/>
        </patternFill>
      </fill>
    </dxf>
    <dxf>
      <fill>
        <patternFill patternType="solid">
          <bgColor rgb="FFFF9999"/>
        </patternFill>
      </fill>
    </dxf>
    <dxf>
      <fill>
        <patternFill patternType="solid">
          <bgColor rgb="FFDF9EFC"/>
        </patternFill>
      </fill>
    </dxf>
    <dxf>
      <fill>
        <patternFill patternType="solid">
          <bgColor theme="8" tint="0.59996337778862885"/>
        </patternFill>
      </fill>
    </dxf>
    <dxf>
      <fill>
        <patternFill patternType="solid">
          <bgColor rgb="FF89FFBE"/>
        </patternFill>
      </fill>
    </dxf>
    <dxf>
      <fill>
        <patternFill patternType="solid">
          <bgColor theme="0"/>
        </patternFill>
      </fill>
    </dxf>
    <dxf>
      <fill>
        <patternFill patternType="solid">
          <bgColor rgb="FFFFFFCC"/>
        </patternFill>
      </fill>
    </dxf>
    <dxf>
      <fill>
        <patternFill patternType="solid">
          <bgColor rgb="FFFF9999"/>
        </patternFill>
      </fill>
    </dxf>
    <dxf>
      <fill>
        <patternFill patternType="solid">
          <bgColor rgb="FFDF9EFC"/>
        </patternFill>
      </fill>
    </dxf>
    <dxf>
      <fill>
        <patternFill patternType="solid">
          <bgColor theme="8" tint="0.59996337778862885"/>
        </patternFill>
      </fill>
    </dxf>
    <dxf>
      <fill>
        <patternFill patternType="solid">
          <bgColor rgb="FF89FFBE"/>
        </patternFill>
      </fill>
    </dxf>
    <dxf>
      <fill>
        <patternFill patternType="solid">
          <bgColor theme="0"/>
        </patternFill>
      </fill>
    </dxf>
    <dxf>
      <fill>
        <patternFill patternType="solid">
          <bgColor rgb="FFFFFFCC"/>
        </patternFill>
      </fill>
    </dxf>
    <dxf>
      <fill>
        <patternFill patternType="solid">
          <bgColor rgb="FFFF9999"/>
        </patternFill>
      </fill>
    </dxf>
    <dxf>
      <fill>
        <patternFill patternType="solid">
          <bgColor rgb="FFDF9EFC"/>
        </patternFill>
      </fill>
    </dxf>
    <dxf>
      <fill>
        <patternFill patternType="solid">
          <bgColor theme="8" tint="0.59996337778862885"/>
        </patternFill>
      </fill>
    </dxf>
    <dxf>
      <fill>
        <patternFill patternType="solid">
          <bgColor rgb="FF89FFBE"/>
        </patternFill>
      </fill>
    </dxf>
    <dxf>
      <fill>
        <patternFill patternType="solid">
          <bgColor theme="0"/>
        </patternFill>
      </fill>
    </dxf>
    <dxf>
      <fill>
        <patternFill patternType="solid">
          <bgColor rgb="FFFFFFCC"/>
        </patternFill>
      </fill>
    </dxf>
    <dxf>
      <fill>
        <patternFill patternType="solid">
          <bgColor rgb="FFFF9999"/>
        </patternFill>
      </fill>
    </dxf>
    <dxf>
      <fill>
        <patternFill patternType="solid">
          <bgColor rgb="FFDF9EFC"/>
        </patternFill>
      </fill>
    </dxf>
    <dxf>
      <fill>
        <patternFill patternType="solid">
          <bgColor theme="8" tint="0.59996337778862885"/>
        </patternFill>
      </fill>
    </dxf>
    <dxf>
      <fill>
        <patternFill patternType="solid">
          <bgColor rgb="FF89FFBE"/>
        </patternFill>
      </fill>
    </dxf>
    <dxf>
      <fill>
        <patternFill patternType="solid">
          <bgColor theme="0"/>
        </patternFill>
      </fill>
    </dxf>
    <dxf>
      <fill>
        <patternFill patternType="solid">
          <bgColor rgb="FFFFFFCC"/>
        </patternFill>
      </fill>
    </dxf>
    <dxf>
      <fill>
        <patternFill patternType="solid">
          <bgColor rgb="FFFF9999"/>
        </patternFill>
      </fill>
    </dxf>
    <dxf>
      <fill>
        <patternFill patternType="solid">
          <bgColor rgb="FFDF9EFC"/>
        </patternFill>
      </fill>
    </dxf>
    <dxf>
      <fill>
        <patternFill patternType="solid">
          <bgColor theme="8" tint="0.59996337778862885"/>
        </patternFill>
      </fill>
    </dxf>
    <dxf>
      <fill>
        <patternFill patternType="solid">
          <bgColor rgb="FF89FFBE"/>
        </patternFill>
      </fill>
    </dxf>
    <dxf>
      <fill>
        <patternFill patternType="solid">
          <bgColor theme="0"/>
        </patternFill>
      </fill>
    </dxf>
    <dxf>
      <fill>
        <patternFill patternType="solid">
          <bgColor rgb="FFFFFFCC"/>
        </patternFill>
      </fill>
    </dxf>
    <dxf>
      <fill>
        <patternFill patternType="solid">
          <bgColor rgb="FFFF9999"/>
        </patternFill>
      </fill>
    </dxf>
    <dxf>
      <fill>
        <patternFill patternType="solid">
          <bgColor rgb="FFDF9EFC"/>
        </patternFill>
      </fill>
    </dxf>
    <dxf>
      <fill>
        <patternFill patternType="solid">
          <bgColor theme="8" tint="0.59996337778862885"/>
        </patternFill>
      </fill>
    </dxf>
    <dxf>
      <fill>
        <patternFill patternType="solid">
          <bgColor rgb="FF89FFBE"/>
        </patternFill>
      </fill>
    </dxf>
    <dxf>
      <fill>
        <patternFill patternType="solid">
          <bgColor theme="0"/>
        </patternFill>
      </fill>
    </dxf>
    <dxf>
      <fill>
        <patternFill patternType="solid">
          <bgColor rgb="FFFFFFCC"/>
        </patternFill>
      </fill>
    </dxf>
    <dxf>
      <fill>
        <patternFill patternType="solid">
          <bgColor rgb="FFFF9999"/>
        </patternFill>
      </fill>
    </dxf>
    <dxf>
      <fill>
        <patternFill patternType="solid">
          <bgColor rgb="FFDF9EFC"/>
        </patternFill>
      </fill>
    </dxf>
    <dxf>
      <fill>
        <patternFill patternType="solid">
          <bgColor theme="8" tint="0.59996337778862885"/>
        </patternFill>
      </fill>
    </dxf>
    <dxf>
      <fill>
        <patternFill patternType="solid">
          <bgColor rgb="FF89FFBE"/>
        </patternFill>
      </fill>
    </dxf>
    <dxf>
      <fill>
        <patternFill patternType="solid">
          <bgColor theme="0"/>
        </patternFill>
      </fill>
    </dxf>
    <dxf>
      <fill>
        <patternFill patternType="solid">
          <bgColor rgb="FFFFFFCC"/>
        </patternFill>
      </fill>
    </dxf>
    <dxf>
      <fill>
        <patternFill patternType="solid">
          <bgColor rgb="FFFF9999"/>
        </patternFill>
      </fill>
    </dxf>
    <dxf>
      <fill>
        <patternFill patternType="solid">
          <bgColor rgb="FFDF9EFC"/>
        </patternFill>
      </fill>
    </dxf>
    <dxf>
      <fill>
        <patternFill patternType="solid">
          <bgColor theme="8" tint="0.59996337778862885"/>
        </patternFill>
      </fill>
    </dxf>
    <dxf>
      <fill>
        <patternFill patternType="solid">
          <bgColor rgb="FF89FFBE"/>
        </patternFill>
      </fill>
    </dxf>
    <dxf>
      <fill>
        <patternFill patternType="solid">
          <bgColor theme="0"/>
        </patternFill>
      </fill>
    </dxf>
    <dxf>
      <fill>
        <patternFill patternType="solid">
          <bgColor rgb="FFFFFFCC"/>
        </patternFill>
      </fill>
    </dxf>
    <dxf>
      <fill>
        <patternFill patternType="solid">
          <bgColor rgb="FFFF9999"/>
        </patternFill>
      </fill>
    </dxf>
    <dxf>
      <fill>
        <patternFill patternType="solid">
          <bgColor rgb="FFDF9EFC"/>
        </patternFill>
      </fill>
    </dxf>
    <dxf>
      <fill>
        <patternFill patternType="solid">
          <bgColor theme="8" tint="0.59996337778862885"/>
        </patternFill>
      </fill>
    </dxf>
    <dxf>
      <fill>
        <patternFill patternType="solid">
          <bgColor rgb="FF89FFBE"/>
        </patternFill>
      </fill>
    </dxf>
    <dxf>
      <fill>
        <patternFill patternType="solid">
          <bgColor theme="0"/>
        </patternFill>
      </fill>
    </dxf>
    <dxf>
      <fill>
        <patternFill patternType="solid">
          <bgColor rgb="FFFFFFCC"/>
        </patternFill>
      </fill>
    </dxf>
    <dxf>
      <fill>
        <patternFill patternType="solid">
          <bgColor rgb="FFFF9999"/>
        </patternFill>
      </fill>
    </dxf>
    <dxf>
      <fill>
        <patternFill patternType="solid">
          <bgColor rgb="FFDF9EFC"/>
        </patternFill>
      </fill>
    </dxf>
    <dxf>
      <fill>
        <patternFill patternType="solid">
          <bgColor theme="8" tint="0.59996337778862885"/>
        </patternFill>
      </fill>
    </dxf>
    <dxf>
      <fill>
        <patternFill patternType="solid">
          <bgColor rgb="FF89FFBE"/>
        </patternFill>
      </fill>
    </dxf>
    <dxf>
      <fill>
        <patternFill patternType="solid">
          <bgColor theme="0"/>
        </patternFill>
      </fill>
    </dxf>
    <dxf>
      <fill>
        <patternFill patternType="solid">
          <bgColor rgb="FFFFFFCC"/>
        </patternFill>
      </fill>
    </dxf>
    <dxf>
      <fill>
        <patternFill patternType="solid">
          <bgColor rgb="FFFF9999"/>
        </patternFill>
      </fill>
    </dxf>
    <dxf>
      <fill>
        <patternFill patternType="solid">
          <bgColor rgb="FFDF9EFC"/>
        </patternFill>
      </fill>
    </dxf>
    <dxf>
      <fill>
        <patternFill patternType="solid">
          <bgColor theme="8" tint="0.59996337778862885"/>
        </patternFill>
      </fill>
    </dxf>
    <dxf>
      <fill>
        <patternFill patternType="solid">
          <bgColor rgb="FF89FFBE"/>
        </patternFill>
      </fill>
    </dxf>
    <dxf>
      <fill>
        <patternFill patternType="solid">
          <bgColor theme="0"/>
        </patternFill>
      </fill>
    </dxf>
    <dxf>
      <fill>
        <patternFill patternType="solid">
          <bgColor rgb="FFFFFFCC"/>
        </patternFill>
      </fill>
    </dxf>
    <dxf>
      <fill>
        <patternFill patternType="solid">
          <bgColor rgb="FFFF9999"/>
        </patternFill>
      </fill>
    </dxf>
    <dxf>
      <fill>
        <patternFill patternType="solid">
          <bgColor rgb="FFDF9EFC"/>
        </patternFill>
      </fill>
    </dxf>
    <dxf>
      <fill>
        <patternFill patternType="solid">
          <bgColor theme="8" tint="0.59996337778862885"/>
        </patternFill>
      </fill>
    </dxf>
    <dxf>
      <fill>
        <patternFill patternType="solid">
          <bgColor rgb="FF89FFBE"/>
        </patternFill>
      </fill>
    </dxf>
    <dxf>
      <fill>
        <patternFill patternType="solid">
          <bgColor theme="0"/>
        </patternFill>
      </fill>
    </dxf>
    <dxf>
      <fill>
        <patternFill patternType="solid">
          <bgColor rgb="FFFFFFCC"/>
        </patternFill>
      </fill>
    </dxf>
    <dxf>
      <fill>
        <patternFill patternType="solid">
          <bgColor rgb="FFFF9999"/>
        </patternFill>
      </fill>
    </dxf>
    <dxf>
      <fill>
        <patternFill patternType="solid">
          <bgColor rgb="FFDF9EFC"/>
        </patternFill>
      </fill>
    </dxf>
    <dxf>
      <fill>
        <patternFill patternType="solid">
          <bgColor theme="8" tint="0.59996337778862885"/>
        </patternFill>
      </fill>
    </dxf>
    <dxf>
      <fill>
        <patternFill patternType="solid">
          <bgColor rgb="FF89FFBE"/>
        </patternFill>
      </fill>
    </dxf>
    <dxf>
      <fill>
        <patternFill patternType="solid">
          <bgColor theme="0"/>
        </patternFill>
      </fill>
    </dxf>
    <dxf>
      <fill>
        <patternFill patternType="solid">
          <bgColor rgb="FFFFFFCC"/>
        </patternFill>
      </fill>
    </dxf>
    <dxf>
      <fill>
        <patternFill patternType="solid">
          <bgColor rgb="FFFF9999"/>
        </patternFill>
      </fill>
    </dxf>
    <dxf>
      <fill>
        <patternFill patternType="solid">
          <bgColor rgb="FFDF9EFC"/>
        </patternFill>
      </fill>
    </dxf>
    <dxf>
      <fill>
        <patternFill patternType="solid">
          <bgColor theme="8" tint="0.59996337778862885"/>
        </patternFill>
      </fill>
    </dxf>
    <dxf>
      <fill>
        <patternFill patternType="solid">
          <bgColor rgb="FF89FFBE"/>
        </patternFill>
      </fill>
    </dxf>
    <dxf>
      <fill>
        <patternFill patternType="solid">
          <bgColor theme="0"/>
        </patternFill>
      </fill>
    </dxf>
    <dxf>
      <fill>
        <patternFill patternType="solid">
          <bgColor rgb="FFFFFFCC"/>
        </patternFill>
      </fill>
    </dxf>
    <dxf>
      <fill>
        <patternFill patternType="solid">
          <bgColor rgb="FFFF9999"/>
        </patternFill>
      </fill>
    </dxf>
    <dxf>
      <fill>
        <patternFill patternType="solid">
          <bgColor rgb="FFDF9EFC"/>
        </patternFill>
      </fill>
    </dxf>
    <dxf>
      <fill>
        <patternFill patternType="solid">
          <bgColor theme="8" tint="0.59996337778862885"/>
        </patternFill>
      </fill>
    </dxf>
    <dxf>
      <fill>
        <patternFill patternType="solid">
          <bgColor rgb="FF89FFBE"/>
        </patternFill>
      </fill>
    </dxf>
    <dxf>
      <fill>
        <patternFill patternType="solid">
          <bgColor theme="0"/>
        </patternFill>
      </fill>
    </dxf>
    <dxf>
      <fill>
        <patternFill patternType="solid">
          <bgColor rgb="FFFFFFCC"/>
        </patternFill>
      </fill>
    </dxf>
    <dxf>
      <fill>
        <patternFill patternType="solid">
          <bgColor rgb="FFFF9999"/>
        </patternFill>
      </fill>
    </dxf>
    <dxf>
      <fill>
        <patternFill patternType="solid">
          <bgColor rgb="FFDF9EFC"/>
        </patternFill>
      </fill>
    </dxf>
    <dxf>
      <fill>
        <patternFill patternType="solid">
          <bgColor theme="8" tint="0.59996337778862885"/>
        </patternFill>
      </fill>
    </dxf>
    <dxf>
      <fill>
        <patternFill patternType="solid">
          <bgColor rgb="FF89FFBE"/>
        </patternFill>
      </fill>
    </dxf>
    <dxf>
      <fill>
        <patternFill patternType="solid">
          <bgColor theme="0"/>
        </patternFill>
      </fill>
    </dxf>
    <dxf>
      <fill>
        <patternFill patternType="solid">
          <bgColor rgb="FFFFFFCC"/>
        </patternFill>
      </fill>
    </dxf>
    <dxf>
      <fill>
        <patternFill patternType="solid">
          <bgColor rgb="FFFF9999"/>
        </patternFill>
      </fill>
    </dxf>
    <dxf>
      <fill>
        <patternFill patternType="solid">
          <bgColor rgb="FFDF9EFC"/>
        </patternFill>
      </fill>
    </dxf>
    <dxf>
      <fill>
        <patternFill patternType="solid">
          <bgColor theme="8" tint="0.59996337778862885"/>
        </patternFill>
      </fill>
    </dxf>
    <dxf>
      <fill>
        <patternFill patternType="solid">
          <bgColor rgb="FF89FFBE"/>
        </patternFill>
      </fill>
    </dxf>
    <dxf>
      <fill>
        <patternFill patternType="solid">
          <bgColor theme="0"/>
        </patternFill>
      </fill>
    </dxf>
    <dxf>
      <fill>
        <patternFill patternType="solid">
          <bgColor rgb="FFFFFFCC"/>
        </patternFill>
      </fill>
    </dxf>
    <dxf>
      <fill>
        <patternFill patternType="solid">
          <bgColor rgb="FFFF9999"/>
        </patternFill>
      </fill>
    </dxf>
    <dxf>
      <fill>
        <patternFill patternType="solid">
          <bgColor rgb="FFDF9EFC"/>
        </patternFill>
      </fill>
    </dxf>
    <dxf>
      <fill>
        <patternFill patternType="solid">
          <bgColor theme="8" tint="0.59996337778862885"/>
        </patternFill>
      </fill>
    </dxf>
    <dxf>
      <fill>
        <patternFill patternType="solid">
          <bgColor rgb="FF89FFBE"/>
        </patternFill>
      </fill>
    </dxf>
    <dxf>
      <fill>
        <patternFill patternType="solid">
          <bgColor theme="0"/>
        </patternFill>
      </fill>
    </dxf>
    <dxf>
      <fill>
        <patternFill patternType="solid">
          <bgColor rgb="FFFFFFCC"/>
        </patternFill>
      </fill>
    </dxf>
    <dxf>
      <fill>
        <patternFill patternType="solid">
          <bgColor rgb="FFFF9999"/>
        </patternFill>
      </fill>
    </dxf>
    <dxf>
      <fill>
        <patternFill patternType="solid">
          <bgColor rgb="FFDF9EFC"/>
        </patternFill>
      </fill>
    </dxf>
    <dxf>
      <fill>
        <patternFill patternType="solid">
          <bgColor theme="8" tint="0.59996337778862885"/>
        </patternFill>
      </fill>
    </dxf>
    <dxf>
      <fill>
        <patternFill patternType="solid">
          <bgColor rgb="FF89FFBE"/>
        </patternFill>
      </fill>
    </dxf>
    <dxf>
      <fill>
        <patternFill patternType="solid">
          <bgColor theme="0"/>
        </patternFill>
      </fill>
    </dxf>
    <dxf>
      <fill>
        <patternFill patternType="solid">
          <bgColor rgb="FFFFFFCC"/>
        </patternFill>
      </fill>
    </dxf>
    <dxf>
      <fill>
        <patternFill patternType="solid">
          <bgColor rgb="FFFF9999"/>
        </patternFill>
      </fill>
    </dxf>
    <dxf>
      <fill>
        <patternFill patternType="solid">
          <bgColor rgb="FFDF9EFC"/>
        </patternFill>
      </fill>
    </dxf>
    <dxf>
      <fill>
        <patternFill patternType="solid">
          <bgColor theme="8" tint="0.59996337778862885"/>
        </patternFill>
      </fill>
    </dxf>
    <dxf>
      <fill>
        <patternFill patternType="solid">
          <bgColor rgb="FF89FFBE"/>
        </patternFill>
      </fill>
    </dxf>
    <dxf>
      <fill>
        <patternFill patternType="solid">
          <bgColor theme="0"/>
        </patternFill>
      </fill>
    </dxf>
    <dxf>
      <fill>
        <patternFill patternType="solid">
          <bgColor rgb="FFFFFFCC"/>
        </patternFill>
      </fill>
    </dxf>
    <dxf>
      <fill>
        <patternFill patternType="solid">
          <bgColor rgb="FFFF9999"/>
        </patternFill>
      </fill>
    </dxf>
    <dxf>
      <fill>
        <patternFill patternType="solid">
          <bgColor rgb="FFDF9EFC"/>
        </patternFill>
      </fill>
    </dxf>
    <dxf>
      <fill>
        <patternFill patternType="solid">
          <bgColor theme="8" tint="0.59996337778862885"/>
        </patternFill>
      </fill>
    </dxf>
    <dxf>
      <fill>
        <patternFill patternType="solid">
          <bgColor rgb="FF89FFBE"/>
        </patternFill>
      </fill>
    </dxf>
    <dxf>
      <fill>
        <patternFill patternType="solid">
          <bgColor theme="0"/>
        </patternFill>
      </fill>
    </dxf>
    <dxf>
      <fill>
        <patternFill patternType="solid">
          <bgColor rgb="FFFFFFCC"/>
        </patternFill>
      </fill>
    </dxf>
    <dxf>
      <fill>
        <patternFill patternType="solid">
          <bgColor rgb="FFFF9999"/>
        </patternFill>
      </fill>
    </dxf>
    <dxf>
      <fill>
        <patternFill patternType="solid">
          <bgColor rgb="FFDF9EFC"/>
        </patternFill>
      </fill>
    </dxf>
    <dxf>
      <fill>
        <patternFill patternType="solid">
          <bgColor theme="8" tint="0.59996337778862885"/>
        </patternFill>
      </fill>
    </dxf>
    <dxf>
      <fill>
        <patternFill patternType="solid">
          <bgColor rgb="FF89FFBE"/>
        </patternFill>
      </fill>
    </dxf>
    <dxf>
      <fill>
        <patternFill patternType="solid">
          <bgColor theme="0"/>
        </patternFill>
      </fill>
    </dxf>
    <dxf>
      <fill>
        <patternFill patternType="solid">
          <bgColor rgb="FFFFFFCC"/>
        </patternFill>
      </fill>
    </dxf>
    <dxf>
      <fill>
        <patternFill patternType="solid">
          <bgColor rgb="FFFF9999"/>
        </patternFill>
      </fill>
    </dxf>
    <dxf>
      <fill>
        <patternFill patternType="solid">
          <bgColor rgb="FFDF9EFC"/>
        </patternFill>
      </fill>
    </dxf>
    <dxf>
      <fill>
        <patternFill patternType="solid">
          <bgColor theme="8" tint="0.59996337778862885"/>
        </patternFill>
      </fill>
    </dxf>
    <dxf>
      <fill>
        <patternFill patternType="solid">
          <bgColor rgb="FF89FFBE"/>
        </patternFill>
      </fill>
    </dxf>
    <dxf>
      <fill>
        <patternFill patternType="solid">
          <bgColor theme="0"/>
        </patternFill>
      </fill>
    </dxf>
    <dxf>
      <fill>
        <patternFill patternType="solid">
          <bgColor rgb="FFFFFFCC"/>
        </patternFill>
      </fill>
    </dxf>
    <dxf>
      <fill>
        <patternFill patternType="solid">
          <bgColor rgb="FFFF9999"/>
        </patternFill>
      </fill>
    </dxf>
    <dxf>
      <fill>
        <patternFill patternType="solid">
          <bgColor rgb="FFDF9EFC"/>
        </patternFill>
      </fill>
    </dxf>
    <dxf>
      <fill>
        <patternFill patternType="solid">
          <bgColor theme="8" tint="0.59996337778862885"/>
        </patternFill>
      </fill>
    </dxf>
    <dxf>
      <fill>
        <patternFill patternType="solid">
          <bgColor rgb="FF89FFBE"/>
        </patternFill>
      </fill>
    </dxf>
    <dxf>
      <fill>
        <patternFill patternType="solid">
          <bgColor theme="0"/>
        </patternFill>
      </fill>
    </dxf>
    <dxf>
      <fill>
        <patternFill patternType="solid">
          <bgColor rgb="FFFFFFCC"/>
        </patternFill>
      </fill>
    </dxf>
    <dxf>
      <fill>
        <patternFill patternType="solid">
          <bgColor rgb="FFFF9999"/>
        </patternFill>
      </fill>
    </dxf>
    <dxf>
      <fill>
        <patternFill patternType="solid">
          <bgColor rgb="FFDF9EFC"/>
        </patternFill>
      </fill>
    </dxf>
    <dxf>
      <fill>
        <patternFill patternType="solid">
          <bgColor theme="8" tint="0.59996337778862885"/>
        </patternFill>
      </fill>
    </dxf>
    <dxf>
      <fill>
        <patternFill patternType="solid">
          <bgColor rgb="FF89FFBE"/>
        </patternFill>
      </fill>
    </dxf>
    <dxf>
      <fill>
        <patternFill patternType="solid">
          <bgColor theme="0"/>
        </patternFill>
      </fill>
    </dxf>
    <dxf>
      <fill>
        <patternFill patternType="solid">
          <bgColor rgb="FFFFFFCC"/>
        </patternFill>
      </fill>
    </dxf>
    <dxf>
      <fill>
        <patternFill patternType="solid">
          <bgColor rgb="FFFF9999"/>
        </patternFill>
      </fill>
    </dxf>
    <dxf>
      <fill>
        <patternFill patternType="solid">
          <bgColor rgb="FFDF9EFC"/>
        </patternFill>
      </fill>
    </dxf>
    <dxf>
      <fill>
        <patternFill patternType="solid">
          <bgColor theme="8" tint="0.59996337778862885"/>
        </patternFill>
      </fill>
    </dxf>
    <dxf>
      <fill>
        <patternFill patternType="solid">
          <bgColor rgb="FF89FFBE"/>
        </patternFill>
      </fill>
    </dxf>
    <dxf>
      <fill>
        <patternFill patternType="solid">
          <bgColor theme="0"/>
        </patternFill>
      </fill>
    </dxf>
    <dxf>
      <fill>
        <patternFill patternType="solid">
          <bgColor rgb="FFFFFFCC"/>
        </patternFill>
      </fill>
    </dxf>
    <dxf>
      <fill>
        <patternFill patternType="solid">
          <bgColor rgb="FFFF9999"/>
        </patternFill>
      </fill>
    </dxf>
    <dxf>
      <fill>
        <patternFill patternType="solid">
          <bgColor rgb="FFDF9EFC"/>
        </patternFill>
      </fill>
    </dxf>
    <dxf>
      <fill>
        <patternFill patternType="solid">
          <bgColor theme="8" tint="0.59996337778862885"/>
        </patternFill>
      </fill>
    </dxf>
    <dxf>
      <fill>
        <patternFill patternType="solid">
          <bgColor rgb="FF89FFBE"/>
        </patternFill>
      </fill>
    </dxf>
    <dxf>
      <fill>
        <patternFill patternType="solid">
          <bgColor theme="0"/>
        </patternFill>
      </fill>
    </dxf>
  </dxfs>
  <tableStyles count="0" defaultTableStyle="TableStyleMedium2"/>
  <colors>
    <mruColors>
      <color rgb="FF89FFBE"/>
      <color rgb="FF43FF98"/>
      <color rgb="FFDF9EFC"/>
      <color rgb="FFFF9999"/>
      <color rgb="FFFFFFCC"/>
      <color rgb="FFF878CA"/>
      <color rgb="FFC60A83"/>
      <color rgb="FF68527E"/>
      <color rgb="FFD275F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externalLink" Target="externalLinks/externalLink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20249;&#20276;&#31995;&#32479;&#34920;%20-%20&#21103;&#2641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E:\DinoFight\trunk\design\&#20869;&#37096;&#25991;&#26723;\&#20309;&#26149;&#27874;\1"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_伙伴表"/>
      <sheetName val="D_主动技能索引"/>
      <sheetName val="D_伙伴性格表"/>
      <sheetName val="D_阵列表"/>
      <sheetName val="D_伙伴种族"/>
      <sheetName val="D_羁绊随机"/>
      <sheetName val="D_羁绊组合"/>
      <sheetName val="D_伙伴羁绊"/>
      <sheetName val="D_升级系数表"/>
      <sheetName val="D_伙伴天赋"/>
      <sheetName val="D_条目随机"/>
      <sheetName val="D_被动技能库"/>
      <sheetName val="D_随机属性库"/>
      <sheetName val="D_被动技能"/>
      <sheetName val="D_快速方案"/>
      <sheetName val="D_图鉴"/>
      <sheetName val="D_伙伴技能书"/>
      <sheetName val="D_技能学习"/>
      <sheetName val="计算页"/>
      <sheetName val="升级战力计算"/>
    </sheetNames>
    <sheetDataSet>
      <sheetData sheetId="0" refreshError="1">
        <row r="5">
          <cell r="L5">
            <v>5</v>
          </cell>
          <cell r="M5">
            <v>4</v>
          </cell>
        </row>
        <row r="6">
          <cell r="M6">
            <v>4</v>
          </cell>
        </row>
        <row r="7">
          <cell r="M7">
            <v>4</v>
          </cell>
        </row>
        <row r="8">
          <cell r="M8">
            <v>4</v>
          </cell>
        </row>
        <row r="9">
          <cell r="M9">
            <v>4</v>
          </cell>
        </row>
        <row r="10">
          <cell r="M10">
            <v>4</v>
          </cell>
        </row>
        <row r="11">
          <cell r="M11">
            <v>4</v>
          </cell>
        </row>
        <row r="12">
          <cell r="M12">
            <v>4</v>
          </cell>
        </row>
        <row r="13">
          <cell r="M13">
            <v>4</v>
          </cell>
        </row>
        <row r="14">
          <cell r="M14">
            <v>4</v>
          </cell>
        </row>
        <row r="15">
          <cell r="M15">
            <v>4</v>
          </cell>
        </row>
        <row r="16">
          <cell r="M16">
            <v>4</v>
          </cell>
        </row>
        <row r="17">
          <cell r="M17">
            <v>4</v>
          </cell>
        </row>
        <row r="18">
          <cell r="M18">
            <v>4</v>
          </cell>
        </row>
        <row r="19">
          <cell r="M19">
            <v>4</v>
          </cell>
        </row>
        <row r="20">
          <cell r="M20">
            <v>4</v>
          </cell>
        </row>
        <row r="21">
          <cell r="M21">
            <v>4</v>
          </cell>
        </row>
        <row r="22">
          <cell r="M22">
            <v>4</v>
          </cell>
        </row>
        <row r="23">
          <cell r="M23">
            <v>4</v>
          </cell>
        </row>
        <row r="24">
          <cell r="M24">
            <v>4</v>
          </cell>
        </row>
        <row r="25">
          <cell r="M25">
            <v>4</v>
          </cell>
        </row>
        <row r="26">
          <cell r="M26">
            <v>4</v>
          </cell>
        </row>
        <row r="27">
          <cell r="M27">
            <v>4</v>
          </cell>
        </row>
        <row r="28">
          <cell r="M28">
            <v>4</v>
          </cell>
        </row>
        <row r="29">
          <cell r="M29">
            <v>4</v>
          </cell>
        </row>
        <row r="30">
          <cell r="M30">
            <v>4</v>
          </cell>
        </row>
        <row r="31">
          <cell r="M31">
            <v>4</v>
          </cell>
        </row>
        <row r="32">
          <cell r="M32">
            <v>4</v>
          </cell>
        </row>
        <row r="33">
          <cell r="M33">
            <v>4</v>
          </cell>
        </row>
        <row r="34">
          <cell r="M34">
            <v>4</v>
          </cell>
        </row>
        <row r="35">
          <cell r="M35">
            <v>4</v>
          </cell>
        </row>
        <row r="36">
          <cell r="M36">
            <v>4</v>
          </cell>
        </row>
        <row r="37">
          <cell r="M37">
            <v>4</v>
          </cell>
        </row>
        <row r="38">
          <cell r="M38">
            <v>4</v>
          </cell>
        </row>
        <row r="39">
          <cell r="M39">
            <v>4</v>
          </cell>
        </row>
        <row r="40">
          <cell r="M40">
            <v>4</v>
          </cell>
        </row>
        <row r="41">
          <cell r="M41">
            <v>6</v>
          </cell>
        </row>
        <row r="42">
          <cell r="M42">
            <v>6</v>
          </cell>
        </row>
        <row r="43">
          <cell r="M43">
            <v>6</v>
          </cell>
        </row>
        <row r="44">
          <cell r="M44">
            <v>6</v>
          </cell>
        </row>
        <row r="45">
          <cell r="M45">
            <v>6</v>
          </cell>
        </row>
        <row r="46">
          <cell r="M46">
            <v>6</v>
          </cell>
        </row>
        <row r="47">
          <cell r="M47">
            <v>6</v>
          </cell>
        </row>
        <row r="48">
          <cell r="M48">
            <v>6</v>
          </cell>
        </row>
        <row r="49">
          <cell r="M49">
            <v>6</v>
          </cell>
        </row>
        <row r="50">
          <cell r="M50">
            <v>6</v>
          </cell>
        </row>
        <row r="51">
          <cell r="M51">
            <v>6</v>
          </cell>
        </row>
        <row r="52">
          <cell r="M52">
            <v>6</v>
          </cell>
        </row>
        <row r="53">
          <cell r="M53">
            <v>6</v>
          </cell>
        </row>
        <row r="54">
          <cell r="M54">
            <v>6</v>
          </cell>
        </row>
        <row r="55">
          <cell r="M55">
            <v>6</v>
          </cell>
        </row>
        <row r="56">
          <cell r="M56">
            <v>2</v>
          </cell>
        </row>
        <row r="57">
          <cell r="M57">
            <v>2</v>
          </cell>
        </row>
        <row r="58">
          <cell r="M58">
            <v>2</v>
          </cell>
        </row>
        <row r="59">
          <cell r="M59">
            <v>2</v>
          </cell>
        </row>
        <row r="60">
          <cell r="M60">
            <v>2</v>
          </cell>
        </row>
        <row r="61">
          <cell r="M61">
            <v>2</v>
          </cell>
        </row>
        <row r="62">
          <cell r="M62">
            <v>2</v>
          </cell>
        </row>
        <row r="63">
          <cell r="M63">
            <v>2</v>
          </cell>
        </row>
        <row r="64">
          <cell r="M64">
            <v>2</v>
          </cell>
        </row>
        <row r="65">
          <cell r="M65">
            <v>2</v>
          </cell>
        </row>
        <row r="66">
          <cell r="M66">
            <v>2</v>
          </cell>
        </row>
        <row r="67">
          <cell r="M67">
            <v>2</v>
          </cell>
        </row>
        <row r="68">
          <cell r="M68">
            <v>2</v>
          </cell>
        </row>
        <row r="69">
          <cell r="M69">
            <v>2</v>
          </cell>
        </row>
        <row r="70">
          <cell r="M70">
            <v>2</v>
          </cell>
        </row>
        <row r="71">
          <cell r="M71">
            <v>2</v>
          </cell>
        </row>
        <row r="72">
          <cell r="M72">
            <v>2</v>
          </cell>
        </row>
        <row r="73">
          <cell r="M73">
            <v>2</v>
          </cell>
        </row>
        <row r="74">
          <cell r="M74">
            <v>2</v>
          </cell>
        </row>
        <row r="75">
          <cell r="M75">
            <v>2</v>
          </cell>
        </row>
        <row r="76">
          <cell r="M76">
            <v>2</v>
          </cell>
        </row>
        <row r="77">
          <cell r="M77">
            <v>2</v>
          </cell>
        </row>
        <row r="78">
          <cell r="M78">
            <v>2</v>
          </cell>
        </row>
        <row r="79">
          <cell r="M79">
            <v>2</v>
          </cell>
        </row>
        <row r="80">
          <cell r="M80">
            <v>2</v>
          </cell>
        </row>
        <row r="81">
          <cell r="M81">
            <v>2</v>
          </cell>
        </row>
        <row r="82">
          <cell r="M82">
            <v>2</v>
          </cell>
        </row>
        <row r="83">
          <cell r="M83">
            <v>2</v>
          </cell>
        </row>
        <row r="84">
          <cell r="M84">
            <v>2</v>
          </cell>
        </row>
        <row r="85">
          <cell r="M85">
            <v>2</v>
          </cell>
        </row>
        <row r="86">
          <cell r="M86">
            <v>2</v>
          </cell>
        </row>
        <row r="87">
          <cell r="M87">
            <v>2</v>
          </cell>
        </row>
        <row r="88">
          <cell r="M88">
            <v>2</v>
          </cell>
        </row>
        <row r="89">
          <cell r="M89">
            <v>2</v>
          </cell>
        </row>
        <row r="90">
          <cell r="M90">
            <v>2</v>
          </cell>
        </row>
        <row r="91">
          <cell r="M91">
            <v>2</v>
          </cell>
        </row>
        <row r="92">
          <cell r="M92">
            <v>3</v>
          </cell>
        </row>
        <row r="93">
          <cell r="M93">
            <v>3</v>
          </cell>
        </row>
        <row r="94">
          <cell r="M94">
            <v>3</v>
          </cell>
        </row>
        <row r="95">
          <cell r="M95">
            <v>3</v>
          </cell>
        </row>
        <row r="96">
          <cell r="M96">
            <v>3</v>
          </cell>
        </row>
        <row r="97">
          <cell r="M97">
            <v>3</v>
          </cell>
        </row>
        <row r="98">
          <cell r="M98">
            <v>3</v>
          </cell>
        </row>
        <row r="99">
          <cell r="M99">
            <v>3</v>
          </cell>
        </row>
        <row r="100">
          <cell r="M100">
            <v>3</v>
          </cell>
        </row>
        <row r="101">
          <cell r="M101">
            <v>3</v>
          </cell>
        </row>
        <row r="102">
          <cell r="M102">
            <v>3</v>
          </cell>
        </row>
        <row r="103">
          <cell r="M103">
            <v>3</v>
          </cell>
        </row>
        <row r="104">
          <cell r="M104">
            <v>3</v>
          </cell>
        </row>
        <row r="105">
          <cell r="M105">
            <v>3</v>
          </cell>
        </row>
        <row r="106">
          <cell r="M106">
            <v>3</v>
          </cell>
        </row>
        <row r="107">
          <cell r="M107">
            <v>4</v>
          </cell>
        </row>
        <row r="108">
          <cell r="M108">
            <v>4</v>
          </cell>
        </row>
        <row r="109">
          <cell r="M109">
            <v>2</v>
          </cell>
        </row>
        <row r="110">
          <cell r="M110">
            <v>4</v>
          </cell>
        </row>
        <row r="111">
          <cell r="M111">
            <v>2</v>
          </cell>
        </row>
        <row r="112">
          <cell r="M112">
            <v>4</v>
          </cell>
        </row>
        <row r="113">
          <cell r="M113">
            <v>4</v>
          </cell>
        </row>
        <row r="114">
          <cell r="M114">
            <v>4</v>
          </cell>
        </row>
        <row r="115">
          <cell r="M115">
            <v>2</v>
          </cell>
        </row>
        <row r="116">
          <cell r="M116">
            <v>4</v>
          </cell>
        </row>
        <row r="117">
          <cell r="M117">
            <v>2</v>
          </cell>
        </row>
        <row r="118">
          <cell r="M118">
            <v>4</v>
          </cell>
        </row>
        <row r="119">
          <cell r="M119">
            <v>4</v>
          </cell>
        </row>
        <row r="120">
          <cell r="M120">
            <v>4</v>
          </cell>
        </row>
        <row r="121">
          <cell r="M121">
            <v>2</v>
          </cell>
        </row>
        <row r="122">
          <cell r="M122">
            <v>4</v>
          </cell>
        </row>
        <row r="123">
          <cell r="M123">
            <v>2</v>
          </cell>
        </row>
        <row r="124">
          <cell r="M124">
            <v>4</v>
          </cell>
        </row>
        <row r="125">
          <cell r="M125">
            <v>4</v>
          </cell>
        </row>
        <row r="126">
          <cell r="M126">
            <v>4</v>
          </cell>
        </row>
        <row r="127">
          <cell r="M127">
            <v>2</v>
          </cell>
        </row>
        <row r="128">
          <cell r="M128">
            <v>4</v>
          </cell>
        </row>
        <row r="129">
          <cell r="M129">
            <v>2</v>
          </cell>
        </row>
        <row r="130">
          <cell r="M130">
            <v>4</v>
          </cell>
        </row>
        <row r="131">
          <cell r="M131">
            <v>4</v>
          </cell>
        </row>
        <row r="132">
          <cell r="M132">
            <v>4</v>
          </cell>
        </row>
        <row r="133">
          <cell r="M133">
            <v>2</v>
          </cell>
        </row>
        <row r="134">
          <cell r="M134">
            <v>4</v>
          </cell>
        </row>
        <row r="135">
          <cell r="M135">
            <v>2</v>
          </cell>
        </row>
        <row r="136">
          <cell r="M136">
            <v>4</v>
          </cell>
        </row>
        <row r="137">
          <cell r="M137">
            <v>4</v>
          </cell>
        </row>
        <row r="138">
          <cell r="M138">
            <v>4</v>
          </cell>
        </row>
        <row r="139">
          <cell r="M139">
            <v>2</v>
          </cell>
        </row>
        <row r="140">
          <cell r="M140">
            <v>4</v>
          </cell>
        </row>
        <row r="141">
          <cell r="M141">
            <v>2</v>
          </cell>
        </row>
        <row r="142">
          <cell r="M142">
            <v>4</v>
          </cell>
        </row>
        <row r="143">
          <cell r="M143">
            <v>5</v>
          </cell>
        </row>
        <row r="144">
          <cell r="M144">
            <v>5</v>
          </cell>
        </row>
        <row r="145">
          <cell r="M145">
            <v>5</v>
          </cell>
        </row>
        <row r="146">
          <cell r="M146">
            <v>3</v>
          </cell>
        </row>
        <row r="147">
          <cell r="M147">
            <v>3</v>
          </cell>
        </row>
        <row r="148">
          <cell r="M148">
            <v>3</v>
          </cell>
        </row>
        <row r="149">
          <cell r="M149">
            <v>5</v>
          </cell>
        </row>
        <row r="150">
          <cell r="M150">
            <v>5</v>
          </cell>
        </row>
        <row r="151">
          <cell r="M151">
            <v>5</v>
          </cell>
        </row>
        <row r="152">
          <cell r="M152">
            <v>3</v>
          </cell>
        </row>
        <row r="153">
          <cell r="M153">
            <v>3</v>
          </cell>
        </row>
        <row r="154">
          <cell r="M154">
            <v>3</v>
          </cell>
        </row>
        <row r="155">
          <cell r="M155">
            <v>5</v>
          </cell>
        </row>
        <row r="156">
          <cell r="M156">
            <v>5</v>
          </cell>
        </row>
        <row r="157">
          <cell r="M157">
            <v>5</v>
          </cell>
        </row>
        <row r="158">
          <cell r="M158">
            <v>3</v>
          </cell>
        </row>
        <row r="159">
          <cell r="M159">
            <v>3</v>
          </cell>
        </row>
        <row r="160">
          <cell r="M160">
            <v>3</v>
          </cell>
        </row>
      </sheetData>
      <sheetData sheetId="1" refreshError="1"/>
      <sheetData sheetId="2" refreshError="1"/>
      <sheetData sheetId="3" refreshError="1">
        <row r="1">
          <cell r="A1" t="str">
            <v>伙伴阵列</v>
          </cell>
          <cell r="B1" t="str">
            <v>阵列名字</v>
          </cell>
        </row>
        <row r="2">
          <cell r="A2" t="str">
            <v>伙伴阵列ID，其他表关联的ID</v>
          </cell>
          <cell r="B2" t="str">
            <v>阵列名称</v>
          </cell>
        </row>
        <row r="3">
          <cell r="A3" t="str">
            <v>nIndex</v>
          </cell>
          <cell r="B3" t="str">
            <v>nName</v>
          </cell>
        </row>
        <row r="4">
          <cell r="A4" t="str">
            <v>int</v>
          </cell>
          <cell r="B4" t="str">
            <v>str</v>
          </cell>
        </row>
        <row r="5">
          <cell r="A5">
            <v>1</v>
          </cell>
          <cell r="B5" t="str">
            <v>阵法一</v>
          </cell>
        </row>
        <row r="6">
          <cell r="A6">
            <v>2</v>
          </cell>
          <cell r="B6" t="str">
            <v>阵法二</v>
          </cell>
        </row>
        <row r="7">
          <cell r="A7">
            <v>3</v>
          </cell>
          <cell r="B7" t="str">
            <v>阵法三</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row r="1">
          <cell r="A1">
            <v>1</v>
          </cell>
          <cell r="B1" t="str">
            <v>生命</v>
          </cell>
        </row>
        <row r="2">
          <cell r="A2">
            <v>2</v>
          </cell>
          <cell r="B2" t="str">
            <v>法力</v>
          </cell>
        </row>
        <row r="3">
          <cell r="A3">
            <v>3</v>
          </cell>
          <cell r="B3" t="str">
            <v>攻击</v>
          </cell>
        </row>
        <row r="4">
          <cell r="A4">
            <v>4</v>
          </cell>
          <cell r="B4" t="str">
            <v>防御</v>
          </cell>
        </row>
        <row r="5">
          <cell r="A5">
            <v>5</v>
          </cell>
          <cell r="B5" t="str">
            <v>破甲</v>
          </cell>
        </row>
        <row r="6">
          <cell r="A6">
            <v>6</v>
          </cell>
          <cell r="B6" t="str">
            <v>命中</v>
          </cell>
        </row>
        <row r="7">
          <cell r="A7">
            <v>7</v>
          </cell>
          <cell r="B7" t="str">
            <v>闪避</v>
          </cell>
        </row>
        <row r="8">
          <cell r="A8">
            <v>8</v>
          </cell>
          <cell r="B8" t="str">
            <v>暴击</v>
          </cell>
        </row>
        <row r="9">
          <cell r="A9">
            <v>9</v>
          </cell>
          <cell r="B9" t="str">
            <v>抗暴</v>
          </cell>
        </row>
        <row r="10">
          <cell r="A10">
            <v>11</v>
          </cell>
          <cell r="B10" t="str">
            <v>金攻</v>
          </cell>
        </row>
        <row r="11">
          <cell r="A11">
            <v>12</v>
          </cell>
          <cell r="B11" t="str">
            <v>木攻</v>
          </cell>
        </row>
        <row r="12">
          <cell r="A12">
            <v>13</v>
          </cell>
          <cell r="B12" t="str">
            <v>火攻</v>
          </cell>
          <cell r="I12" t="str">
            <v>高攻</v>
          </cell>
        </row>
        <row r="13">
          <cell r="A13">
            <v>14</v>
          </cell>
          <cell r="B13" t="str">
            <v>水攻</v>
          </cell>
          <cell r="I13" t="str">
            <v>高血</v>
          </cell>
        </row>
        <row r="14">
          <cell r="A14">
            <v>15</v>
          </cell>
          <cell r="B14" t="str">
            <v>土攻</v>
          </cell>
          <cell r="I14" t="str">
            <v>高血</v>
          </cell>
        </row>
        <row r="15">
          <cell r="A15">
            <v>21</v>
          </cell>
          <cell r="B15" t="str">
            <v>金抗</v>
          </cell>
          <cell r="I15" t="str">
            <v>平衡</v>
          </cell>
        </row>
        <row r="16">
          <cell r="A16">
            <v>22</v>
          </cell>
          <cell r="B16" t="str">
            <v>木抗</v>
          </cell>
          <cell r="I16" t="str">
            <v>平衡</v>
          </cell>
        </row>
        <row r="17">
          <cell r="A17">
            <v>23</v>
          </cell>
          <cell r="B17" t="str">
            <v>火抗</v>
          </cell>
          <cell r="I17" t="str">
            <v>高攻</v>
          </cell>
        </row>
        <row r="18">
          <cell r="A18">
            <v>24</v>
          </cell>
          <cell r="B18" t="str">
            <v>水抗</v>
          </cell>
        </row>
        <row r="19">
          <cell r="A19">
            <v>25</v>
          </cell>
          <cell r="B19" t="str">
            <v>土抗</v>
          </cell>
        </row>
        <row r="20">
          <cell r="A20">
            <v>31</v>
          </cell>
          <cell r="B20" t="str">
            <v>御金</v>
          </cell>
        </row>
        <row r="21">
          <cell r="A21">
            <v>32</v>
          </cell>
          <cell r="B21" t="str">
            <v>御木</v>
          </cell>
        </row>
        <row r="22">
          <cell r="A22">
            <v>33</v>
          </cell>
          <cell r="B22" t="str">
            <v>御火</v>
          </cell>
        </row>
        <row r="23">
          <cell r="A23">
            <v>34</v>
          </cell>
          <cell r="B23" t="str">
            <v>御水</v>
          </cell>
        </row>
        <row r="24">
          <cell r="A24">
            <v>35</v>
          </cell>
          <cell r="B24" t="str">
            <v>御土</v>
          </cell>
        </row>
        <row r="25">
          <cell r="A25">
            <v>101</v>
          </cell>
          <cell r="B25" t="str">
            <v>生命加成%</v>
          </cell>
        </row>
        <row r="26">
          <cell r="A26">
            <v>102</v>
          </cell>
          <cell r="B26" t="str">
            <v>法力加成%</v>
          </cell>
        </row>
        <row r="27">
          <cell r="A27">
            <v>103</v>
          </cell>
          <cell r="B27" t="str">
            <v>攻击加成%</v>
          </cell>
        </row>
        <row r="28">
          <cell r="A28">
            <v>104</v>
          </cell>
          <cell r="B28" t="str">
            <v>防御加成%</v>
          </cell>
        </row>
        <row r="29">
          <cell r="A29">
            <v>105</v>
          </cell>
          <cell r="B29" t="str">
            <v>破甲加成%</v>
          </cell>
        </row>
        <row r="30">
          <cell r="A30">
            <v>106</v>
          </cell>
          <cell r="B30" t="str">
            <v>命中加成%</v>
          </cell>
        </row>
        <row r="31">
          <cell r="A31">
            <v>107</v>
          </cell>
          <cell r="B31" t="str">
            <v>闪避加成%</v>
          </cell>
        </row>
        <row r="32">
          <cell r="A32">
            <v>108</v>
          </cell>
          <cell r="B32" t="str">
            <v>暴击加成%</v>
          </cell>
        </row>
        <row r="33">
          <cell r="A33">
            <v>109</v>
          </cell>
          <cell r="B33" t="str">
            <v>抗暴加成%</v>
          </cell>
        </row>
        <row r="34">
          <cell r="A34">
            <v>111</v>
          </cell>
          <cell r="B34" t="str">
            <v>命中率加成%</v>
          </cell>
        </row>
        <row r="35">
          <cell r="A35">
            <v>112</v>
          </cell>
          <cell r="B35" t="str">
            <v>闪避率加成%</v>
          </cell>
        </row>
        <row r="36">
          <cell r="A36">
            <v>113</v>
          </cell>
          <cell r="B36" t="str">
            <v>暴击率加成%</v>
          </cell>
        </row>
        <row r="37">
          <cell r="A37">
            <v>114</v>
          </cell>
          <cell r="B37" t="str">
            <v>抗暴率加成%</v>
          </cell>
        </row>
        <row r="38">
          <cell r="A38">
            <v>115</v>
          </cell>
          <cell r="B38" t="str">
            <v>神圣一击概率</v>
          </cell>
        </row>
        <row r="39">
          <cell r="A39">
            <v>116</v>
          </cell>
          <cell r="B39" t="str">
            <v>神圣一击抵抗概率</v>
          </cell>
        </row>
        <row r="40">
          <cell r="A40">
            <v>121</v>
          </cell>
          <cell r="B40" t="str">
            <v>伤害加深</v>
          </cell>
        </row>
        <row r="41">
          <cell r="A41">
            <v>122</v>
          </cell>
          <cell r="B41" t="str">
            <v>伤害减免</v>
          </cell>
        </row>
        <row r="42">
          <cell r="A42">
            <v>126</v>
          </cell>
          <cell r="B42" t="str">
            <v>暴击加深</v>
          </cell>
        </row>
        <row r="43">
          <cell r="A43">
            <v>131</v>
          </cell>
          <cell r="B43" t="str">
            <v>基础移动速度</v>
          </cell>
        </row>
        <row r="44">
          <cell r="A44">
            <v>132</v>
          </cell>
          <cell r="B44" t="str">
            <v>附加移动速度</v>
          </cell>
        </row>
        <row r="45">
          <cell r="A45">
            <v>134</v>
          </cell>
          <cell r="B45" t="str">
            <v>法力恢复值</v>
          </cell>
        </row>
      </sheetData>
      <sheetData sheetId="19"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计算页"/>
    </sheetNames>
    <sheetDataSet>
      <sheetData sheetId="0" refreshError="1"/>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160"/>
  <sheetViews>
    <sheetView tabSelected="1" workbookViewId="0">
      <pane xSplit="3" ySplit="4" topLeftCell="N146" activePane="bottomRight" state="frozen"/>
      <selection pane="topRight"/>
      <selection pane="bottomLeft"/>
      <selection pane="bottomRight" activeCell="Y5" sqref="Y5:Y160"/>
    </sheetView>
  </sheetViews>
  <sheetFormatPr defaultColWidth="9" defaultRowHeight="16.5" x14ac:dyDescent="0.35"/>
  <cols>
    <col min="1" max="1" width="11.5" style="1" customWidth="1"/>
    <col min="2" max="2" width="11.125" style="1" customWidth="1"/>
    <col min="3" max="3" width="15.5" style="1" customWidth="1"/>
    <col min="4" max="4" width="38.5" style="9" customWidth="1"/>
    <col min="5" max="5" width="18.125" style="9" customWidth="1"/>
    <col min="6" max="6" width="10.875" style="9" customWidth="1"/>
    <col min="7" max="9" width="18.125" style="9" customWidth="1"/>
    <col min="10" max="10" width="4.75" style="9" customWidth="1"/>
    <col min="11" max="11" width="10.375" style="9" customWidth="1"/>
    <col min="12" max="12" width="18.125" style="9" customWidth="1"/>
    <col min="13" max="13" width="11.125" style="1" customWidth="1"/>
    <col min="14" max="16" width="11.125" style="12" customWidth="1"/>
    <col min="17" max="17" width="9" style="1"/>
    <col min="18" max="18" width="16.5" style="1" customWidth="1"/>
    <col min="19" max="19" width="11.25" style="1" customWidth="1"/>
    <col min="20" max="20" width="15" style="1" customWidth="1"/>
    <col min="21" max="21" width="14.5" style="1" customWidth="1"/>
    <col min="22" max="22" width="9.25" style="1" customWidth="1"/>
    <col min="23" max="23" width="12.5" style="1" customWidth="1"/>
    <col min="24" max="24" width="14.5" style="1" customWidth="1"/>
    <col min="25" max="25" width="10" style="1" customWidth="1"/>
    <col min="26" max="26" width="12.5" style="1" customWidth="1"/>
    <col min="27" max="27" width="14.5" style="1" customWidth="1"/>
    <col min="28" max="28" width="9.5" style="1" customWidth="1"/>
    <col min="29" max="29" width="12.5" style="1" customWidth="1"/>
    <col min="30" max="30" width="14.25" style="1" customWidth="1"/>
    <col min="31" max="31" width="17.5" style="1" customWidth="1"/>
    <col min="32" max="32" width="16.75" style="1" customWidth="1"/>
    <col min="33" max="33" width="14" style="1" customWidth="1"/>
    <col min="34" max="34" width="14.25" style="1" customWidth="1"/>
    <col min="35" max="35" width="13.125" style="1" customWidth="1"/>
    <col min="36" max="36" width="13.375" style="1" customWidth="1"/>
    <col min="37" max="37" width="13.125" style="1" customWidth="1"/>
    <col min="38" max="38" width="9" style="1" customWidth="1"/>
    <col min="39" max="39" width="9.625" style="1" customWidth="1"/>
    <col min="40" max="16384" width="9" style="1"/>
  </cols>
  <sheetData>
    <row r="1" spans="1:40" x14ac:dyDescent="0.35">
      <c r="A1" s="2" t="s">
        <v>0</v>
      </c>
      <c r="B1" s="2" t="s">
        <v>1</v>
      </c>
      <c r="C1" s="13" t="s">
        <v>2</v>
      </c>
      <c r="D1" s="2" t="s">
        <v>3</v>
      </c>
      <c r="E1" s="4" t="s">
        <v>4</v>
      </c>
      <c r="F1" s="4" t="s">
        <v>5</v>
      </c>
      <c r="G1" s="4" t="s">
        <v>6</v>
      </c>
      <c r="H1" s="4" t="s">
        <v>7</v>
      </c>
      <c r="I1" s="4" t="s">
        <v>947</v>
      </c>
      <c r="J1" s="4" t="s">
        <v>8</v>
      </c>
      <c r="K1" s="4" t="s">
        <v>9</v>
      </c>
      <c r="L1" s="4" t="s">
        <v>10</v>
      </c>
      <c r="M1" s="2" t="s">
        <v>11</v>
      </c>
      <c r="N1" s="18" t="s">
        <v>12</v>
      </c>
      <c r="O1" s="18" t="s">
        <v>13</v>
      </c>
      <c r="P1" s="18" t="s">
        <v>14</v>
      </c>
      <c r="Q1" s="2" t="s">
        <v>15</v>
      </c>
      <c r="R1" s="2" t="s">
        <v>16</v>
      </c>
      <c r="S1" s="2" t="s">
        <v>17</v>
      </c>
      <c r="T1" s="2" t="s">
        <v>18</v>
      </c>
      <c r="U1" s="2" t="s">
        <v>19</v>
      </c>
      <c r="V1" s="2" t="s">
        <v>20</v>
      </c>
      <c r="W1" s="2" t="s">
        <v>21</v>
      </c>
      <c r="X1" s="2" t="s">
        <v>22</v>
      </c>
      <c r="Y1" s="2" t="s">
        <v>23</v>
      </c>
      <c r="Z1" s="2" t="s">
        <v>24</v>
      </c>
      <c r="AA1" s="2" t="s">
        <v>25</v>
      </c>
      <c r="AB1" s="2" t="s">
        <v>26</v>
      </c>
      <c r="AC1" s="2" t="s">
        <v>27</v>
      </c>
      <c r="AD1" s="2" t="s">
        <v>28</v>
      </c>
      <c r="AE1" s="2" t="s">
        <v>29</v>
      </c>
      <c r="AF1" s="2" t="s">
        <v>30</v>
      </c>
      <c r="AG1" s="2" t="s">
        <v>31</v>
      </c>
      <c r="AH1" s="2" t="s">
        <v>32</v>
      </c>
      <c r="AI1" s="2" t="s">
        <v>33</v>
      </c>
      <c r="AJ1" s="2" t="s">
        <v>34</v>
      </c>
      <c r="AK1" s="2" t="s">
        <v>35</v>
      </c>
      <c r="AL1" s="2" t="s">
        <v>36</v>
      </c>
      <c r="AM1" s="2" t="s">
        <v>37</v>
      </c>
      <c r="AN1" s="1" t="s">
        <v>893</v>
      </c>
    </row>
    <row r="2" spans="1:40" ht="99" x14ac:dyDescent="0.35">
      <c r="A2" s="2" t="s">
        <v>38</v>
      </c>
      <c r="B2" s="3" t="s">
        <v>39</v>
      </c>
      <c r="C2" s="14" t="s">
        <v>2</v>
      </c>
      <c r="D2" s="15" t="s">
        <v>3</v>
      </c>
      <c r="E2" s="16" t="s">
        <v>4</v>
      </c>
      <c r="F2" s="16" t="s">
        <v>40</v>
      </c>
      <c r="G2" s="16" t="s">
        <v>41</v>
      </c>
      <c r="H2" s="16" t="s">
        <v>42</v>
      </c>
      <c r="I2" s="16"/>
      <c r="J2" s="16"/>
      <c r="K2" s="16" t="s">
        <v>43</v>
      </c>
      <c r="L2" s="8" t="s">
        <v>44</v>
      </c>
      <c r="M2" s="18" t="s">
        <v>45</v>
      </c>
      <c r="N2" s="18" t="s">
        <v>12</v>
      </c>
      <c r="O2" s="18" t="s">
        <v>46</v>
      </c>
      <c r="P2" s="18" t="s">
        <v>14</v>
      </c>
      <c r="Q2" s="3" t="s">
        <v>47</v>
      </c>
      <c r="R2" s="3" t="s">
        <v>48</v>
      </c>
      <c r="S2" s="3" t="s">
        <v>49</v>
      </c>
      <c r="T2" s="2" t="s">
        <v>50</v>
      </c>
      <c r="U2" s="2" t="s">
        <v>51</v>
      </c>
      <c r="V2" s="2" t="s">
        <v>52</v>
      </c>
      <c r="W2" s="7" t="s">
        <v>53</v>
      </c>
      <c r="X2" s="2" t="s">
        <v>51</v>
      </c>
      <c r="Y2" s="2" t="s">
        <v>52</v>
      </c>
      <c r="Z2" s="2" t="s">
        <v>53</v>
      </c>
      <c r="AA2" s="2" t="s">
        <v>51</v>
      </c>
      <c r="AB2" s="2" t="s">
        <v>52</v>
      </c>
      <c r="AC2" s="2" t="s">
        <v>53</v>
      </c>
      <c r="AD2" s="2" t="s">
        <v>54</v>
      </c>
      <c r="AE2" s="2" t="s">
        <v>29</v>
      </c>
      <c r="AF2" s="2" t="s">
        <v>55</v>
      </c>
      <c r="AG2" s="2" t="s">
        <v>31</v>
      </c>
      <c r="AH2" s="2" t="s">
        <v>56</v>
      </c>
      <c r="AI2" s="2" t="s">
        <v>57</v>
      </c>
      <c r="AJ2" s="2" t="s">
        <v>56</v>
      </c>
      <c r="AK2" s="2" t="s">
        <v>58</v>
      </c>
      <c r="AL2" s="3" t="s">
        <v>59</v>
      </c>
      <c r="AM2" s="3" t="s">
        <v>60</v>
      </c>
      <c r="AN2" s="21" t="s">
        <v>894</v>
      </c>
    </row>
    <row r="3" spans="1:40" x14ac:dyDescent="0.35">
      <c r="A3" s="2" t="s">
        <v>61</v>
      </c>
      <c r="B3" s="2" t="s">
        <v>62</v>
      </c>
      <c r="C3" s="13" t="s">
        <v>63</v>
      </c>
      <c r="D3" s="2" t="s">
        <v>64</v>
      </c>
      <c r="E3" s="4" t="s">
        <v>65</v>
      </c>
      <c r="F3" s="4" t="s">
        <v>66</v>
      </c>
      <c r="G3" s="4" t="s">
        <v>67</v>
      </c>
      <c r="H3" s="4" t="s">
        <v>68</v>
      </c>
      <c r="I3" s="4" t="s">
        <v>948</v>
      </c>
      <c r="J3" s="4"/>
      <c r="K3" s="4"/>
      <c r="L3" s="4" t="s">
        <v>69</v>
      </c>
      <c r="M3" s="2" t="s">
        <v>70</v>
      </c>
      <c r="N3" s="18"/>
      <c r="O3" s="18" t="s">
        <v>71</v>
      </c>
      <c r="P3" s="18"/>
      <c r="Q3" s="2" t="s">
        <v>72</v>
      </c>
      <c r="R3" s="2" t="s">
        <v>73</v>
      </c>
      <c r="S3" s="2" t="s">
        <v>74</v>
      </c>
      <c r="T3" s="2" t="s">
        <v>75</v>
      </c>
      <c r="U3" s="2" t="s">
        <v>76</v>
      </c>
      <c r="V3" s="2"/>
      <c r="W3" s="2" t="s">
        <v>77</v>
      </c>
      <c r="X3" s="2" t="s">
        <v>78</v>
      </c>
      <c r="Y3" s="2"/>
      <c r="Z3" s="2" t="s">
        <v>79</v>
      </c>
      <c r="AA3" s="2" t="s">
        <v>80</v>
      </c>
      <c r="AB3" s="2"/>
      <c r="AC3" s="2" t="s">
        <v>81</v>
      </c>
      <c r="AD3" s="2" t="s">
        <v>82</v>
      </c>
      <c r="AE3" s="2" t="s">
        <v>83</v>
      </c>
      <c r="AF3" s="2" t="s">
        <v>84</v>
      </c>
      <c r="AG3" s="2" t="s">
        <v>85</v>
      </c>
      <c r="AH3" s="19" t="s">
        <v>86</v>
      </c>
      <c r="AI3" s="2" t="s">
        <v>87</v>
      </c>
      <c r="AJ3" s="2" t="s">
        <v>88</v>
      </c>
      <c r="AK3" s="2" t="s">
        <v>89</v>
      </c>
      <c r="AL3" s="2" t="s">
        <v>90</v>
      </c>
      <c r="AM3" s="2" t="s">
        <v>91</v>
      </c>
      <c r="AN3" s="1" t="s">
        <v>950</v>
      </c>
    </row>
    <row r="4" spans="1:40" x14ac:dyDescent="0.35">
      <c r="A4" s="2" t="s">
        <v>92</v>
      </c>
      <c r="B4" s="2" t="s">
        <v>92</v>
      </c>
      <c r="C4" s="13" t="s">
        <v>93</v>
      </c>
      <c r="D4" s="2" t="s">
        <v>93</v>
      </c>
      <c r="E4" s="4" t="s">
        <v>93</v>
      </c>
      <c r="F4" s="4" t="s">
        <v>92</v>
      </c>
      <c r="G4" s="4" t="s">
        <v>92</v>
      </c>
      <c r="H4" s="4" t="s">
        <v>92</v>
      </c>
      <c r="I4" s="4" t="s">
        <v>949</v>
      </c>
      <c r="J4" s="4"/>
      <c r="K4" s="4"/>
      <c r="L4" s="4" t="s">
        <v>92</v>
      </c>
      <c r="M4" s="2" t="s">
        <v>92</v>
      </c>
      <c r="N4" s="18" t="s">
        <v>93</v>
      </c>
      <c r="O4" s="18" t="s">
        <v>92</v>
      </c>
      <c r="P4" s="18" t="s">
        <v>93</v>
      </c>
      <c r="Q4" s="2" t="s">
        <v>92</v>
      </c>
      <c r="R4" s="2" t="s">
        <v>92</v>
      </c>
      <c r="S4" s="2" t="s">
        <v>92</v>
      </c>
      <c r="T4" s="2" t="s">
        <v>92</v>
      </c>
      <c r="U4" s="2" t="s">
        <v>92</v>
      </c>
      <c r="V4" s="2" t="s">
        <v>93</v>
      </c>
      <c r="W4" s="2" t="s">
        <v>92</v>
      </c>
      <c r="X4" s="2" t="s">
        <v>92</v>
      </c>
      <c r="Y4" s="2" t="s">
        <v>93</v>
      </c>
      <c r="Z4" s="2" t="s">
        <v>92</v>
      </c>
      <c r="AA4" s="2" t="s">
        <v>92</v>
      </c>
      <c r="AB4" s="2" t="s">
        <v>93</v>
      </c>
      <c r="AC4" s="2" t="s">
        <v>92</v>
      </c>
      <c r="AD4" s="2" t="s">
        <v>92</v>
      </c>
      <c r="AE4" s="2" t="s">
        <v>92</v>
      </c>
      <c r="AF4" s="2" t="s">
        <v>92</v>
      </c>
      <c r="AG4" s="2" t="s">
        <v>92</v>
      </c>
      <c r="AH4" s="2" t="s">
        <v>92</v>
      </c>
      <c r="AI4" s="2" t="s">
        <v>92</v>
      </c>
      <c r="AJ4" s="2" t="s">
        <v>92</v>
      </c>
      <c r="AK4" s="2" t="s">
        <v>92</v>
      </c>
      <c r="AL4" s="2" t="s">
        <v>93</v>
      </c>
      <c r="AM4" s="2" t="s">
        <v>92</v>
      </c>
      <c r="AN4" s="1" t="s">
        <v>951</v>
      </c>
    </row>
    <row r="5" spans="1:40" s="10" customFormat="1" x14ac:dyDescent="0.35">
      <c r="A5" s="26">
        <v>100001</v>
      </c>
      <c r="B5" s="26">
        <v>1</v>
      </c>
      <c r="C5" s="27" t="s">
        <v>94</v>
      </c>
      <c r="D5" s="24" t="str">
        <f t="shared" ref="D5:D68" si="0">E5</f>
        <v>xiaoZhuYao_R</v>
      </c>
      <c r="E5" s="28" t="s">
        <v>95</v>
      </c>
      <c r="F5" s="28">
        <v>0</v>
      </c>
      <c r="G5" s="28">
        <v>12401</v>
      </c>
      <c r="H5" s="28">
        <f>INDEX(计算页!$J:$J,MATCH(E5,计算页!$I:$I,0))</f>
        <v>0.7</v>
      </c>
      <c r="I5" s="17">
        <v>1</v>
      </c>
      <c r="J5" s="28" t="s">
        <v>96</v>
      </c>
      <c r="K5" s="28"/>
      <c r="L5" s="28">
        <v>1</v>
      </c>
      <c r="M5" s="24">
        <v>3</v>
      </c>
      <c r="N5" s="24" t="str">
        <f>IF(M5="","",INDEX(D_伙伴种族!$B:$B,MATCH(M5,D_伙伴种族!$A:$A,0)))</f>
        <v>妖族</v>
      </c>
      <c r="O5" s="24">
        <v>1</v>
      </c>
      <c r="P5" s="24" t="str">
        <f>IF(O5="","",INDEX([1]D_阵列表!$B:$B,MATCH(O5,[1]D_阵列表!$A:$A,0)))</f>
        <v>阵法一</v>
      </c>
      <c r="Q5" s="24">
        <v>1000</v>
      </c>
      <c r="R5" s="24">
        <v>500</v>
      </c>
      <c r="S5" s="24">
        <f t="shared" ref="S5:S68" si="1">L5*100+1</f>
        <v>101</v>
      </c>
      <c r="T5" s="24">
        <f t="shared" ref="T5:T68" si="2">IF(COUNT(U5:AC5)/2=0,"",COUNT(U5:AC5)/2)</f>
        <v>2</v>
      </c>
      <c r="U5" s="24">
        <f>IF(V5="","",INDEX([1]计算页!$A:$A,MATCH(V5,[1]计算页!$B:$B,0)))</f>
        <v>1</v>
      </c>
      <c r="V5" s="24" t="s">
        <v>97</v>
      </c>
      <c r="W5" s="24">
        <v>200</v>
      </c>
      <c r="X5" s="24">
        <f>IF(Y5="","",INDEX(计算页!$A:$A,MATCH(Y5,计算页!$B:$B,0)))</f>
        <v>4</v>
      </c>
      <c r="Y5" s="24" t="s">
        <v>98</v>
      </c>
      <c r="Z5" s="24">
        <v>10</v>
      </c>
      <c r="AA5" s="24" t="str">
        <f>IF(AB5="","",INDEX([1]计算页!$A:$A,MATCH(AB5,[1]计算页!$B:$B,0)))</f>
        <v/>
      </c>
      <c r="AB5" s="24"/>
      <c r="AC5" s="24"/>
      <c r="AD5" s="24">
        <f t="shared" ref="AD5:AD68" si="3">O5*100+L5</f>
        <v>101</v>
      </c>
      <c r="AE5" s="24">
        <f>IF(ISNUMBER(INDEX(D_羁绊组合!$D:$D,MATCH(A5*1000,D_羁绊组合!$A:$A,0))),A5*1000,"")</f>
        <v>100001000</v>
      </c>
      <c r="AF5" s="24">
        <v>10000</v>
      </c>
      <c r="AG5" s="24">
        <v>55</v>
      </c>
      <c r="AH5" s="24">
        <f>L5</f>
        <v>1</v>
      </c>
      <c r="AI5" s="24">
        <f>A5</f>
        <v>100001</v>
      </c>
      <c r="AJ5" s="24">
        <f>100+INDEX(计算页!$F$4:$W$9,D_伙伴表!L5,(D_伙伴表!O5-1)*6+2)</f>
        <v>100</v>
      </c>
      <c r="AK5" s="24">
        <f t="shared" ref="AK5:AK77" si="4">IF(AJ5="","",O5*100+L5)</f>
        <v>101</v>
      </c>
      <c r="AL5" s="24" t="str">
        <f>INDEX([1]计算页!$I$12:$I$17,[1]D_伙伴表!M5)</f>
        <v>平衡</v>
      </c>
      <c r="AM5" s="24"/>
      <c r="AN5" s="29">
        <v>100</v>
      </c>
    </row>
    <row r="6" spans="1:40" s="10" customFormat="1" x14ac:dyDescent="0.35">
      <c r="A6" s="26">
        <v>100002</v>
      </c>
      <c r="B6" s="26">
        <v>2</v>
      </c>
      <c r="C6" s="27" t="s">
        <v>99</v>
      </c>
      <c r="D6" s="28" t="str">
        <f t="shared" si="0"/>
        <v>moGuJing_R</v>
      </c>
      <c r="E6" s="28" t="s">
        <v>100</v>
      </c>
      <c r="F6" s="28">
        <v>0</v>
      </c>
      <c r="G6" s="28">
        <v>11301</v>
      </c>
      <c r="H6" s="28">
        <f>INDEX(计算页!$J:$J,MATCH(E6,计算页!$I:$I,0))</f>
        <v>1</v>
      </c>
      <c r="I6" s="17">
        <v>1</v>
      </c>
      <c r="J6" s="28" t="s">
        <v>96</v>
      </c>
      <c r="K6" s="28"/>
      <c r="L6" s="28">
        <v>1</v>
      </c>
      <c r="M6" s="24">
        <v>3</v>
      </c>
      <c r="N6" s="24" t="str">
        <f>IF(M6="","",INDEX(D_伙伴种族!$B:$B,MATCH(M6,D_伙伴种族!$A:$A,0)))</f>
        <v>妖族</v>
      </c>
      <c r="O6" s="24">
        <v>1</v>
      </c>
      <c r="P6" s="24" t="str">
        <f>IF(O6="","",INDEX([1]D_阵列表!$B:$B,MATCH(O6,[1]D_阵列表!$A:$A,0)))</f>
        <v>阵法一</v>
      </c>
      <c r="Q6" s="24">
        <v>1000</v>
      </c>
      <c r="R6" s="24">
        <v>500</v>
      </c>
      <c r="S6" s="24">
        <f t="shared" si="1"/>
        <v>101</v>
      </c>
      <c r="T6" s="24">
        <f t="shared" si="2"/>
        <v>2</v>
      </c>
      <c r="U6" s="24">
        <f>IF(V6="","",INDEX([1]计算页!$A:$A,MATCH(V6,[1]计算页!$B:$B,0)))</f>
        <v>3</v>
      </c>
      <c r="V6" s="24" t="s">
        <v>101</v>
      </c>
      <c r="W6" s="24">
        <v>22</v>
      </c>
      <c r="X6" s="24">
        <f>IF(Y6="","",INDEX(计算页!$A:$A,MATCH(Y6,计算页!$B:$B,0)))</f>
        <v>1</v>
      </c>
      <c r="Y6" s="24" t="s">
        <v>97</v>
      </c>
      <c r="Z6" s="24">
        <v>150</v>
      </c>
      <c r="AA6" s="24" t="str">
        <f>IF(AB6="","",INDEX([1]计算页!$A:$A,MATCH(AB6,[1]计算页!$B:$B,0)))</f>
        <v/>
      </c>
      <c r="AB6" s="24"/>
      <c r="AC6" s="24"/>
      <c r="AD6" s="24">
        <f t="shared" si="3"/>
        <v>101</v>
      </c>
      <c r="AE6" s="24">
        <f>IF(ISNUMBER(INDEX(D_羁绊组合!$D:$D,MATCH(A6*1000,D_羁绊组合!$A:$A,0))),A6*1000,"")</f>
        <v>100002000</v>
      </c>
      <c r="AF6" s="24">
        <v>10000</v>
      </c>
      <c r="AG6" s="24">
        <v>56</v>
      </c>
      <c r="AH6" s="24">
        <f t="shared" ref="AH6:AH78" si="5">L6</f>
        <v>1</v>
      </c>
      <c r="AI6" s="24">
        <f t="shared" ref="AI6:AI34" si="6">A6</f>
        <v>100002</v>
      </c>
      <c r="AJ6" s="24">
        <f>100+INDEX(计算页!$F$4:$W$9,D_伙伴表!L6,(D_伙伴表!O6-1)*6+2)</f>
        <v>100</v>
      </c>
      <c r="AK6" s="24">
        <f t="shared" si="4"/>
        <v>101</v>
      </c>
      <c r="AL6" s="24" t="str">
        <f>INDEX([1]计算页!$I$12:$I$17,[1]D_伙伴表!M6)</f>
        <v>平衡</v>
      </c>
      <c r="AM6" s="24"/>
      <c r="AN6" s="29">
        <v>100</v>
      </c>
    </row>
    <row r="7" spans="1:40" s="10" customFormat="1" x14ac:dyDescent="0.35">
      <c r="A7" s="26">
        <v>100003</v>
      </c>
      <c r="B7" s="26">
        <v>3</v>
      </c>
      <c r="C7" s="27" t="s">
        <v>102</v>
      </c>
      <c r="D7" s="28" t="str">
        <f t="shared" si="0"/>
        <v>ciWeiJing_R</v>
      </c>
      <c r="E7" s="28" t="s">
        <v>103</v>
      </c>
      <c r="F7" s="28">
        <v>0</v>
      </c>
      <c r="G7" s="28">
        <v>10301</v>
      </c>
      <c r="H7" s="28">
        <f>INDEX(计算页!$J:$J,MATCH(E7,计算页!$I:$I,0))</f>
        <v>0.82</v>
      </c>
      <c r="I7" s="17">
        <v>1</v>
      </c>
      <c r="J7" s="28" t="s">
        <v>96</v>
      </c>
      <c r="K7" s="28"/>
      <c r="L7" s="28">
        <v>1</v>
      </c>
      <c r="M7" s="24">
        <v>3</v>
      </c>
      <c r="N7" s="24" t="str">
        <f>IF(M7="","",INDEX(D_伙伴种族!$B:$B,MATCH(M7,D_伙伴种族!$A:$A,0)))</f>
        <v>妖族</v>
      </c>
      <c r="O7" s="24">
        <v>1</v>
      </c>
      <c r="P7" s="24" t="str">
        <f>IF(O7="","",INDEX([1]D_阵列表!$B:$B,MATCH(O7,[1]D_阵列表!$A:$A,0)))</f>
        <v>阵法一</v>
      </c>
      <c r="Q7" s="24">
        <v>1000</v>
      </c>
      <c r="R7" s="24">
        <v>500</v>
      </c>
      <c r="S7" s="24">
        <f t="shared" si="1"/>
        <v>101</v>
      </c>
      <c r="T7" s="24">
        <f t="shared" si="2"/>
        <v>2</v>
      </c>
      <c r="U7" s="24">
        <f>IF(V7="","",INDEX([1]计算页!$A:$A,MATCH(V7,[1]计算页!$B:$B,0)))</f>
        <v>3</v>
      </c>
      <c r="V7" s="24" t="s">
        <v>101</v>
      </c>
      <c r="W7" s="24">
        <v>22</v>
      </c>
      <c r="X7" s="24">
        <f>IF(Y7="","",INDEX(计算页!$A:$A,MATCH(Y7,计算页!$B:$B,0)))</f>
        <v>4</v>
      </c>
      <c r="Y7" s="24" t="s">
        <v>98</v>
      </c>
      <c r="Z7" s="24">
        <v>15</v>
      </c>
      <c r="AA7" s="24" t="str">
        <f>IF(AB7="","",INDEX([1]计算页!$A:$A,MATCH(AB7,[1]计算页!$B:$B,0)))</f>
        <v/>
      </c>
      <c r="AB7" s="24"/>
      <c r="AC7" s="24"/>
      <c r="AD7" s="24">
        <f t="shared" si="3"/>
        <v>101</v>
      </c>
      <c r="AE7" s="24">
        <f>IF(ISNUMBER(INDEX(D_羁绊组合!$D:$D,MATCH(A7*1000,D_羁绊组合!$A:$A,0))),A7*1000,"")</f>
        <v>100003000</v>
      </c>
      <c r="AF7" s="24"/>
      <c r="AG7" s="24"/>
      <c r="AH7" s="24">
        <f t="shared" si="5"/>
        <v>1</v>
      </c>
      <c r="AI7" s="24">
        <f t="shared" si="6"/>
        <v>100003</v>
      </c>
      <c r="AJ7" s="24">
        <f>100+INDEX(计算页!$F$4:$W$9,D_伙伴表!L7,(D_伙伴表!O7-1)*6+2)</f>
        <v>100</v>
      </c>
      <c r="AK7" s="24">
        <f t="shared" si="4"/>
        <v>101</v>
      </c>
      <c r="AL7" s="24" t="str">
        <f>INDEX([1]计算页!$I$12:$I$17,[1]D_伙伴表!M7)</f>
        <v>平衡</v>
      </c>
      <c r="AM7" s="24"/>
      <c r="AN7" s="29">
        <v>100</v>
      </c>
    </row>
    <row r="8" spans="1:40" s="11" customFormat="1" x14ac:dyDescent="0.35">
      <c r="A8" s="26">
        <v>100004</v>
      </c>
      <c r="B8" s="26">
        <v>4</v>
      </c>
      <c r="C8" s="27" t="s">
        <v>104</v>
      </c>
      <c r="D8" s="24" t="str">
        <f t="shared" si="0"/>
        <v>daPengDiao_R</v>
      </c>
      <c r="E8" s="28" t="s">
        <v>105</v>
      </c>
      <c r="F8" s="28">
        <v>0</v>
      </c>
      <c r="G8" s="28">
        <v>10401</v>
      </c>
      <c r="H8" s="28">
        <f>INDEX(计算页!$J:$J,MATCH(E8,计算页!$I:$I,0))</f>
        <v>0.53</v>
      </c>
      <c r="I8" s="17">
        <v>1</v>
      </c>
      <c r="J8" s="28" t="s">
        <v>96</v>
      </c>
      <c r="K8" s="28"/>
      <c r="L8" s="28">
        <v>1</v>
      </c>
      <c r="M8" s="24">
        <v>3</v>
      </c>
      <c r="N8" s="24" t="str">
        <f>IF(M8="","",INDEX(D_伙伴种族!$B:$B,MATCH(M8,D_伙伴种族!$A:$A,0)))</f>
        <v>妖族</v>
      </c>
      <c r="O8" s="24">
        <v>1</v>
      </c>
      <c r="P8" s="24" t="str">
        <f>IF(O8="","",INDEX([1]D_阵列表!$B:$B,MATCH(O8,[1]D_阵列表!$A:$A,0)))</f>
        <v>阵法一</v>
      </c>
      <c r="Q8" s="24">
        <v>1000</v>
      </c>
      <c r="R8" s="24">
        <v>500</v>
      </c>
      <c r="S8" s="24">
        <f t="shared" si="1"/>
        <v>101</v>
      </c>
      <c r="T8" s="24">
        <f t="shared" si="2"/>
        <v>2</v>
      </c>
      <c r="U8" s="24">
        <f>IF(V8="","",INDEX([1]计算页!$A:$A,MATCH(V8,[1]计算页!$B:$B,0)))</f>
        <v>1</v>
      </c>
      <c r="V8" s="24" t="s">
        <v>97</v>
      </c>
      <c r="W8" s="24">
        <v>220</v>
      </c>
      <c r="X8" s="24">
        <f>IF(Y8="","",INDEX(计算页!$A:$A,MATCH(Y8,计算页!$B:$B,0)))</f>
        <v>3</v>
      </c>
      <c r="Y8" s="24" t="s">
        <v>101</v>
      </c>
      <c r="Z8" s="24">
        <v>14</v>
      </c>
      <c r="AA8" s="24" t="str">
        <f>IF(AB8="","",INDEX([1]计算页!$A:$A,MATCH(AB8,[1]计算页!$B:$B,0)))</f>
        <v/>
      </c>
      <c r="AB8" s="24"/>
      <c r="AC8" s="24"/>
      <c r="AD8" s="24">
        <f t="shared" si="3"/>
        <v>101</v>
      </c>
      <c r="AE8" s="24" t="str">
        <f>IF(ISNUMBER(INDEX(D_羁绊组合!$D:$D,MATCH(A8*1000,D_羁绊组合!$A:$A,0))),A8*1000,"")</f>
        <v/>
      </c>
      <c r="AF8" s="24"/>
      <c r="AG8" s="24"/>
      <c r="AH8" s="24">
        <f t="shared" si="5"/>
        <v>1</v>
      </c>
      <c r="AI8" s="24">
        <f t="shared" si="6"/>
        <v>100004</v>
      </c>
      <c r="AJ8" s="24">
        <f>100+INDEX(计算页!$F$4:$W$9,D_伙伴表!L8,(D_伙伴表!O8-1)*6+2)</f>
        <v>100</v>
      </c>
      <c r="AK8" s="24">
        <f t="shared" si="4"/>
        <v>101</v>
      </c>
      <c r="AL8" s="24" t="str">
        <f>INDEX([1]计算页!$I$12:$I$17,[1]D_伙伴表!M8)</f>
        <v>平衡</v>
      </c>
      <c r="AM8" s="24"/>
      <c r="AN8" s="30">
        <v>100</v>
      </c>
    </row>
    <row r="9" spans="1:40" s="11" customFormat="1" x14ac:dyDescent="0.35">
      <c r="A9" s="26">
        <v>100005</v>
      </c>
      <c r="B9" s="26">
        <v>5</v>
      </c>
      <c r="C9" s="27" t="s">
        <v>106</v>
      </c>
      <c r="D9" s="22" t="str">
        <f t="shared" si="0"/>
        <v>huaYao_R</v>
      </c>
      <c r="E9" s="23" t="s">
        <v>835</v>
      </c>
      <c r="F9" s="28">
        <v>0</v>
      </c>
      <c r="G9" s="28">
        <v>10803</v>
      </c>
      <c r="H9" s="28">
        <f>INDEX(计算页!$J:$J,MATCH(E9,计算页!$I:$I,0))</f>
        <v>0.85</v>
      </c>
      <c r="I9" s="17">
        <v>1</v>
      </c>
      <c r="J9" s="28" t="s">
        <v>96</v>
      </c>
      <c r="K9" s="28"/>
      <c r="L9" s="28">
        <v>1</v>
      </c>
      <c r="M9" s="24">
        <v>3</v>
      </c>
      <c r="N9" s="24" t="str">
        <f>IF(M9="","",INDEX(D_伙伴种族!$B:$B,MATCH(M9,D_伙伴种族!$A:$A,0)))</f>
        <v>妖族</v>
      </c>
      <c r="O9" s="24">
        <v>1</v>
      </c>
      <c r="P9" s="24" t="str">
        <f>IF(O9="","",INDEX([1]D_阵列表!$B:$B,MATCH(O9,[1]D_阵列表!$A:$A,0)))</f>
        <v>阵法一</v>
      </c>
      <c r="Q9" s="24">
        <v>1000</v>
      </c>
      <c r="R9" s="24">
        <v>500</v>
      </c>
      <c r="S9" s="24">
        <f t="shared" si="1"/>
        <v>101</v>
      </c>
      <c r="T9" s="24">
        <f t="shared" si="2"/>
        <v>2</v>
      </c>
      <c r="U9" s="24">
        <f>IF(V9="","",INDEX([1]计算页!$A:$A,MATCH(V9,[1]计算页!$B:$B,0)))</f>
        <v>4</v>
      </c>
      <c r="V9" s="24" t="s">
        <v>98</v>
      </c>
      <c r="W9" s="24">
        <v>12</v>
      </c>
      <c r="X9" s="24">
        <f>IF(Y9="","",INDEX(计算页!$A:$A,MATCH(Y9,计算页!$B:$B,0)))</f>
        <v>1</v>
      </c>
      <c r="Y9" s="24" t="s">
        <v>97</v>
      </c>
      <c r="Z9" s="24">
        <v>120</v>
      </c>
      <c r="AA9" s="24" t="str">
        <f>IF(AB9="","",INDEX([1]计算页!$A:$A,MATCH(AB9,[1]计算页!$B:$B,0)))</f>
        <v/>
      </c>
      <c r="AB9" s="24"/>
      <c r="AC9" s="24"/>
      <c r="AD9" s="24">
        <f t="shared" si="3"/>
        <v>101</v>
      </c>
      <c r="AE9" s="24">
        <f>IF(ISNUMBER(INDEX(D_羁绊组合!$D:$D,MATCH(A9*1000,D_羁绊组合!$A:$A,0))),A9*1000,"")</f>
        <v>100005000</v>
      </c>
      <c r="AF9" s="24">
        <v>10000</v>
      </c>
      <c r="AG9" s="24">
        <v>64</v>
      </c>
      <c r="AH9" s="24">
        <f t="shared" si="5"/>
        <v>1</v>
      </c>
      <c r="AI9" s="24">
        <f t="shared" si="6"/>
        <v>100005</v>
      </c>
      <c r="AJ9" s="24">
        <f>100+INDEX(计算页!$F$4:$W$9,D_伙伴表!L9,(D_伙伴表!O9-1)*6+2)</f>
        <v>100</v>
      </c>
      <c r="AK9" s="24">
        <f t="shared" si="4"/>
        <v>101</v>
      </c>
      <c r="AL9" s="24" t="str">
        <f>INDEX([1]计算页!$I$12:$I$17,[1]D_伙伴表!M9)</f>
        <v>平衡</v>
      </c>
      <c r="AM9" s="24"/>
      <c r="AN9" s="30">
        <v>100</v>
      </c>
    </row>
    <row r="10" spans="1:40" s="11" customFormat="1" x14ac:dyDescent="0.35">
      <c r="A10" s="26">
        <v>100006</v>
      </c>
      <c r="B10" s="26">
        <v>6</v>
      </c>
      <c r="C10" s="27" t="s">
        <v>952</v>
      </c>
      <c r="D10" s="22" t="str">
        <f t="shared" si="0"/>
        <v>baiGuFuRen_R</v>
      </c>
      <c r="E10" s="23" t="s">
        <v>1058</v>
      </c>
      <c r="F10" s="28">
        <v>0</v>
      </c>
      <c r="G10" s="28">
        <v>10201</v>
      </c>
      <c r="H10" s="28">
        <f>INDEX(计算页!$J:$J,MATCH(E10,计算页!$I:$I,0))</f>
        <v>0.4</v>
      </c>
      <c r="I10" s="17">
        <v>1</v>
      </c>
      <c r="J10" s="28" t="s">
        <v>96</v>
      </c>
      <c r="K10" s="28"/>
      <c r="L10" s="28">
        <v>1</v>
      </c>
      <c r="M10" s="24">
        <v>3</v>
      </c>
      <c r="N10" s="24" t="str">
        <f>IF(M10="","",INDEX(D_伙伴种族!$B:$B,MATCH(M10,D_伙伴种族!$A:$A,0)))</f>
        <v>妖族</v>
      </c>
      <c r="O10" s="24">
        <v>1</v>
      </c>
      <c r="P10" s="24" t="str">
        <f>IF(O10="","",INDEX([1]D_阵列表!$B:$B,MATCH(O10,[1]D_阵列表!$A:$A,0)))</f>
        <v>阵法一</v>
      </c>
      <c r="Q10" s="24">
        <v>1000</v>
      </c>
      <c r="R10" s="24">
        <v>500</v>
      </c>
      <c r="S10" s="24">
        <f t="shared" si="1"/>
        <v>101</v>
      </c>
      <c r="T10" s="24">
        <f t="shared" si="2"/>
        <v>2</v>
      </c>
      <c r="U10" s="24">
        <f>IF(V10="","",INDEX([1]计算页!$A:$A,MATCH(V10,[1]计算页!$B:$B,0)))</f>
        <v>4</v>
      </c>
      <c r="V10" s="24" t="s">
        <v>98</v>
      </c>
      <c r="W10" s="24">
        <v>18</v>
      </c>
      <c r="X10" s="24">
        <f>IF(Y10="","",INDEX(计算页!$A:$A,MATCH(Y10,计算页!$B:$B,0)))</f>
        <v>1</v>
      </c>
      <c r="Y10" s="24" t="s">
        <v>97</v>
      </c>
      <c r="Z10" s="24">
        <v>180</v>
      </c>
      <c r="AA10" s="24" t="str">
        <f>IF(AB10="","",INDEX([1]计算页!$A:$A,MATCH(AB10,[1]计算页!$B:$B,0)))</f>
        <v/>
      </c>
      <c r="AB10" s="24"/>
      <c r="AC10" s="24"/>
      <c r="AD10" s="24">
        <f t="shared" si="3"/>
        <v>101</v>
      </c>
      <c r="AE10" s="24" t="str">
        <f>IF(ISNUMBER(INDEX(D_羁绊组合!$D:$D,MATCH(A10*1000,D_羁绊组合!$A:$A,0))),A10*1000,"")</f>
        <v/>
      </c>
      <c r="AF10" s="24"/>
      <c r="AG10" s="24"/>
      <c r="AH10" s="24">
        <f t="shared" si="5"/>
        <v>1</v>
      </c>
      <c r="AI10" s="24">
        <f t="shared" si="6"/>
        <v>100006</v>
      </c>
      <c r="AJ10" s="24">
        <f>100+INDEX(计算页!$F$4:$W$9,D_伙伴表!L10,(D_伙伴表!O10-1)*6+2)</f>
        <v>100</v>
      </c>
      <c r="AK10" s="24">
        <f t="shared" si="4"/>
        <v>101</v>
      </c>
      <c r="AL10" s="24" t="str">
        <f>INDEX([1]计算页!$I$12:$I$17,[1]D_伙伴表!M10)</f>
        <v>平衡</v>
      </c>
      <c r="AM10" s="24"/>
      <c r="AN10" s="30">
        <v>100</v>
      </c>
    </row>
    <row r="11" spans="1:40" s="11" customFormat="1" x14ac:dyDescent="0.35">
      <c r="A11" s="26">
        <v>100007</v>
      </c>
      <c r="B11" s="26">
        <v>7</v>
      </c>
      <c r="C11" s="27" t="s">
        <v>108</v>
      </c>
      <c r="D11" s="24" t="str">
        <f t="shared" si="0"/>
        <v>xiaoZhuYao_R</v>
      </c>
      <c r="E11" s="28" t="s">
        <v>95</v>
      </c>
      <c r="F11" s="28">
        <v>0</v>
      </c>
      <c r="G11" s="28">
        <v>12401</v>
      </c>
      <c r="H11" s="28">
        <f>INDEX(计算页!$J:$J,MATCH(E11,计算页!$I:$I,0))</f>
        <v>0.7</v>
      </c>
      <c r="I11" s="17">
        <v>10</v>
      </c>
      <c r="J11" s="28" t="s">
        <v>96</v>
      </c>
      <c r="K11" s="28"/>
      <c r="L11" s="28">
        <v>2</v>
      </c>
      <c r="M11" s="24">
        <v>3</v>
      </c>
      <c r="N11" s="24" t="str">
        <f>IF(M11="","",INDEX(D_伙伴种族!$B:$B,MATCH(M11,D_伙伴种族!$A:$A,0)))</f>
        <v>妖族</v>
      </c>
      <c r="O11" s="24">
        <v>1</v>
      </c>
      <c r="P11" s="24" t="str">
        <f>IF(O11="","",INDEX([1]D_阵列表!$B:$B,MATCH(O11,[1]D_阵列表!$A:$A,0)))</f>
        <v>阵法一</v>
      </c>
      <c r="Q11" s="24">
        <v>1000</v>
      </c>
      <c r="R11" s="24">
        <v>500</v>
      </c>
      <c r="S11" s="24">
        <f t="shared" si="1"/>
        <v>201</v>
      </c>
      <c r="T11" s="24">
        <f t="shared" si="2"/>
        <v>2</v>
      </c>
      <c r="U11" s="24">
        <f>IF(V11="","",INDEX([1]计算页!$A:$A,MATCH(V11,[1]计算页!$B:$B,0)))</f>
        <v>1</v>
      </c>
      <c r="V11" s="24" t="s">
        <v>97</v>
      </c>
      <c r="W11" s="24">
        <f>W5*1.5</f>
        <v>300</v>
      </c>
      <c r="X11" s="24">
        <f>IF(Y11="","",INDEX(计算页!$A:$A,MATCH(Y11,计算页!$B:$B,0)))</f>
        <v>4</v>
      </c>
      <c r="Y11" s="24" t="s">
        <v>98</v>
      </c>
      <c r="Z11" s="24">
        <f t="shared" ref="Z11:Z18" si="7">ROUNDUP(Z5*1.5,0)</f>
        <v>15</v>
      </c>
      <c r="AA11" s="24" t="str">
        <f>IF(AB11="","",INDEX([1]计算页!$A:$A,MATCH(AB11,[1]计算页!$B:$B,0)))</f>
        <v/>
      </c>
      <c r="AB11" s="24"/>
      <c r="AC11" s="24"/>
      <c r="AD11" s="24">
        <f t="shared" si="3"/>
        <v>102</v>
      </c>
      <c r="AE11" s="24">
        <f>IF(ISNUMBER(INDEX(D_羁绊组合!$D:$D,MATCH(A11*1000,D_羁绊组合!$A:$A,0))),A11*1000,"")</f>
        <v>100007000</v>
      </c>
      <c r="AF11" s="24">
        <v>10000</v>
      </c>
      <c r="AG11" s="24">
        <v>55</v>
      </c>
      <c r="AH11" s="24">
        <f t="shared" si="5"/>
        <v>2</v>
      </c>
      <c r="AI11" s="24">
        <f t="shared" si="6"/>
        <v>100007</v>
      </c>
      <c r="AJ11" s="24">
        <f>100+INDEX(计算页!$F$4:$W$9,D_伙伴表!L11,(D_伙伴表!O11-1)*6+2)</f>
        <v>100</v>
      </c>
      <c r="AK11" s="24">
        <f t="shared" si="4"/>
        <v>102</v>
      </c>
      <c r="AL11" s="24" t="str">
        <f>INDEX([1]计算页!$I$12:$I$17,[1]D_伙伴表!M11)</f>
        <v>平衡</v>
      </c>
      <c r="AM11" s="24"/>
      <c r="AN11" s="30">
        <v>500</v>
      </c>
    </row>
    <row r="12" spans="1:40" s="11" customFormat="1" x14ac:dyDescent="0.35">
      <c r="A12" s="26">
        <v>100008</v>
      </c>
      <c r="B12" s="26">
        <v>8</v>
      </c>
      <c r="C12" s="27" t="s">
        <v>109</v>
      </c>
      <c r="D12" s="28" t="str">
        <f t="shared" si="0"/>
        <v>moGuJing_R</v>
      </c>
      <c r="E12" s="28" t="s">
        <v>100</v>
      </c>
      <c r="F12" s="28">
        <v>0</v>
      </c>
      <c r="G12" s="28">
        <v>11301</v>
      </c>
      <c r="H12" s="28">
        <f>INDEX(计算页!$J:$J,MATCH(E12,计算页!$I:$I,0))</f>
        <v>1</v>
      </c>
      <c r="I12" s="17">
        <v>10</v>
      </c>
      <c r="J12" s="28" t="s">
        <v>96</v>
      </c>
      <c r="K12" s="28"/>
      <c r="L12" s="28">
        <v>2</v>
      </c>
      <c r="M12" s="24">
        <v>3</v>
      </c>
      <c r="N12" s="24" t="str">
        <f>IF(M12="","",INDEX(D_伙伴种族!$B:$B,MATCH(M12,D_伙伴种族!$A:$A,0)))</f>
        <v>妖族</v>
      </c>
      <c r="O12" s="24">
        <v>1</v>
      </c>
      <c r="P12" s="24" t="str">
        <f>IF(O12="","",INDEX([1]D_阵列表!$B:$B,MATCH(O12,[1]D_阵列表!$A:$A,0)))</f>
        <v>阵法一</v>
      </c>
      <c r="Q12" s="24">
        <v>1000</v>
      </c>
      <c r="R12" s="24">
        <v>500</v>
      </c>
      <c r="S12" s="24">
        <f t="shared" si="1"/>
        <v>201</v>
      </c>
      <c r="T12" s="24">
        <f t="shared" si="2"/>
        <v>2</v>
      </c>
      <c r="U12" s="24">
        <f>IF(V12="","",INDEX([1]计算页!$A:$A,MATCH(V12,[1]计算页!$B:$B,0)))</f>
        <v>3</v>
      </c>
      <c r="V12" s="24" t="s">
        <v>101</v>
      </c>
      <c r="W12" s="24">
        <f>W6*1.5</f>
        <v>33</v>
      </c>
      <c r="X12" s="24">
        <f>IF(Y12="","",INDEX(计算页!$A:$A,MATCH(Y12,计算页!$B:$B,0)))</f>
        <v>1</v>
      </c>
      <c r="Y12" s="24" t="s">
        <v>97</v>
      </c>
      <c r="Z12" s="24">
        <f t="shared" si="7"/>
        <v>225</v>
      </c>
      <c r="AA12" s="24" t="str">
        <f>IF(AB12="","",INDEX([1]计算页!$A:$A,MATCH(AB12,[1]计算页!$B:$B,0)))</f>
        <v/>
      </c>
      <c r="AB12" s="24"/>
      <c r="AC12" s="24"/>
      <c r="AD12" s="24">
        <f t="shared" si="3"/>
        <v>102</v>
      </c>
      <c r="AE12" s="24" t="str">
        <f>IF(ISNUMBER(INDEX(D_羁绊组合!$D:$D,MATCH(A12*1000,D_羁绊组合!$A:$A,0))),A12*1000,"")</f>
        <v/>
      </c>
      <c r="AF12" s="24">
        <v>10000</v>
      </c>
      <c r="AG12" s="24">
        <v>56</v>
      </c>
      <c r="AH12" s="24">
        <f t="shared" si="5"/>
        <v>2</v>
      </c>
      <c r="AI12" s="24">
        <f t="shared" si="6"/>
        <v>100008</v>
      </c>
      <c r="AJ12" s="24">
        <f>100+INDEX(计算页!$F$4:$W$9,D_伙伴表!L12,(D_伙伴表!O12-1)*6+2)</f>
        <v>100</v>
      </c>
      <c r="AK12" s="24">
        <f t="shared" si="4"/>
        <v>102</v>
      </c>
      <c r="AL12" s="24" t="str">
        <f>INDEX([1]计算页!$I$12:$I$17,[1]D_伙伴表!M12)</f>
        <v>平衡</v>
      </c>
      <c r="AM12" s="24"/>
      <c r="AN12" s="30">
        <v>500</v>
      </c>
    </row>
    <row r="13" spans="1:40" s="11" customFormat="1" x14ac:dyDescent="0.35">
      <c r="A13" s="26">
        <v>100009</v>
      </c>
      <c r="B13" s="26">
        <v>9</v>
      </c>
      <c r="C13" s="27" t="s">
        <v>110</v>
      </c>
      <c r="D13" s="28" t="str">
        <f t="shared" si="0"/>
        <v>ciWeiJing_R</v>
      </c>
      <c r="E13" s="28" t="s">
        <v>103</v>
      </c>
      <c r="F13" s="28">
        <v>0</v>
      </c>
      <c r="G13" s="28">
        <v>10301</v>
      </c>
      <c r="H13" s="28">
        <f>INDEX(计算页!$J:$J,MATCH(E13,计算页!$I:$I,0))</f>
        <v>0.82</v>
      </c>
      <c r="I13" s="17">
        <v>10</v>
      </c>
      <c r="J13" s="28" t="s">
        <v>96</v>
      </c>
      <c r="K13" s="28"/>
      <c r="L13" s="28">
        <v>2</v>
      </c>
      <c r="M13" s="24">
        <v>3</v>
      </c>
      <c r="N13" s="24" t="str">
        <f>IF(M13="","",INDEX(D_伙伴种族!$B:$B,MATCH(M13,D_伙伴种族!$A:$A,0)))</f>
        <v>妖族</v>
      </c>
      <c r="O13" s="24">
        <v>1</v>
      </c>
      <c r="P13" s="24" t="str">
        <f>IF(O13="","",INDEX([1]D_阵列表!$B:$B,MATCH(O13,[1]D_阵列表!$A:$A,0)))</f>
        <v>阵法一</v>
      </c>
      <c r="Q13" s="24">
        <v>1000</v>
      </c>
      <c r="R13" s="24">
        <v>500</v>
      </c>
      <c r="S13" s="24">
        <f t="shared" si="1"/>
        <v>201</v>
      </c>
      <c r="T13" s="24">
        <f t="shared" si="2"/>
        <v>2</v>
      </c>
      <c r="U13" s="24">
        <f>IF(V13="","",INDEX([1]计算页!$A:$A,MATCH(V13,[1]计算页!$B:$B,0)))</f>
        <v>3</v>
      </c>
      <c r="V13" s="24" t="s">
        <v>101</v>
      </c>
      <c r="W13" s="24">
        <f>W7*1.5</f>
        <v>33</v>
      </c>
      <c r="X13" s="24">
        <f>IF(Y13="","",INDEX(计算页!$A:$A,MATCH(Y13,计算页!$B:$B,0)))</f>
        <v>4</v>
      </c>
      <c r="Y13" s="24" t="s">
        <v>98</v>
      </c>
      <c r="Z13" s="24">
        <f t="shared" si="7"/>
        <v>23</v>
      </c>
      <c r="AA13" s="24" t="str">
        <f>IF(AB13="","",INDEX([1]计算页!$A:$A,MATCH(AB13,[1]计算页!$B:$B,0)))</f>
        <v/>
      </c>
      <c r="AB13" s="24"/>
      <c r="AC13" s="24"/>
      <c r="AD13" s="24">
        <f t="shared" si="3"/>
        <v>102</v>
      </c>
      <c r="AE13" s="24">
        <f>IF(ISNUMBER(INDEX(D_羁绊组合!$D:$D,MATCH(A13*1000,D_羁绊组合!$A:$A,0))),A13*1000,"")</f>
        <v>100009000</v>
      </c>
      <c r="AF13" s="24"/>
      <c r="AG13" s="24"/>
      <c r="AH13" s="24">
        <f t="shared" si="5"/>
        <v>2</v>
      </c>
      <c r="AI13" s="24">
        <f t="shared" si="6"/>
        <v>100009</v>
      </c>
      <c r="AJ13" s="24">
        <f>100+INDEX(计算页!$F$4:$W$9,D_伙伴表!L13,(D_伙伴表!O13-1)*6+2)</f>
        <v>100</v>
      </c>
      <c r="AK13" s="24">
        <f t="shared" si="4"/>
        <v>102</v>
      </c>
      <c r="AL13" s="24" t="str">
        <f>INDEX([1]计算页!$I$12:$I$17,[1]D_伙伴表!M13)</f>
        <v>平衡</v>
      </c>
      <c r="AM13" s="24"/>
      <c r="AN13" s="30">
        <v>500</v>
      </c>
    </row>
    <row r="14" spans="1:40" s="11" customFormat="1" x14ac:dyDescent="0.35">
      <c r="A14" s="26">
        <v>100010</v>
      </c>
      <c r="B14" s="26">
        <v>10</v>
      </c>
      <c r="C14" s="27" t="s">
        <v>111</v>
      </c>
      <c r="D14" s="24" t="str">
        <f t="shared" si="0"/>
        <v>daPengDiao_R</v>
      </c>
      <c r="E14" s="28" t="s">
        <v>105</v>
      </c>
      <c r="F14" s="28">
        <v>0</v>
      </c>
      <c r="G14" s="28">
        <v>10401</v>
      </c>
      <c r="H14" s="28">
        <f>INDEX(计算页!$J:$J,MATCH(E14,计算页!$I:$I,0))</f>
        <v>0.53</v>
      </c>
      <c r="I14" s="17">
        <v>10</v>
      </c>
      <c r="J14" s="28" t="s">
        <v>96</v>
      </c>
      <c r="K14" s="28"/>
      <c r="L14" s="28">
        <v>2</v>
      </c>
      <c r="M14" s="24">
        <v>3</v>
      </c>
      <c r="N14" s="24" t="str">
        <f>IF(M14="","",INDEX(D_伙伴种族!$B:$B,MATCH(M14,D_伙伴种族!$A:$A,0)))</f>
        <v>妖族</v>
      </c>
      <c r="O14" s="24">
        <v>1</v>
      </c>
      <c r="P14" s="24" t="str">
        <f>IF(O14="","",INDEX([1]D_阵列表!$B:$B,MATCH(O14,[1]D_阵列表!$A:$A,0)))</f>
        <v>阵法一</v>
      </c>
      <c r="Q14" s="24">
        <v>1000</v>
      </c>
      <c r="R14" s="24">
        <v>500</v>
      </c>
      <c r="S14" s="24">
        <f t="shared" si="1"/>
        <v>201</v>
      </c>
      <c r="T14" s="24">
        <f t="shared" si="2"/>
        <v>2</v>
      </c>
      <c r="U14" s="24">
        <f>IF(V14="","",INDEX([1]计算页!$A:$A,MATCH(V14,[1]计算页!$B:$B,0)))</f>
        <v>1</v>
      </c>
      <c r="V14" s="24" t="s">
        <v>97</v>
      </c>
      <c r="W14" s="24">
        <f>ROUNDUP(W8*1.5,0)</f>
        <v>330</v>
      </c>
      <c r="X14" s="24">
        <f>IF(Y14="","",INDEX(计算页!$A:$A,MATCH(Y14,计算页!$B:$B,0)))</f>
        <v>3</v>
      </c>
      <c r="Y14" s="24" t="s">
        <v>101</v>
      </c>
      <c r="Z14" s="24">
        <f t="shared" si="7"/>
        <v>21</v>
      </c>
      <c r="AA14" s="24" t="str">
        <f>IF(AB14="","",INDEX([1]计算页!$A:$A,MATCH(AB14,[1]计算页!$B:$B,0)))</f>
        <v/>
      </c>
      <c r="AB14" s="24"/>
      <c r="AC14" s="24"/>
      <c r="AD14" s="24">
        <f t="shared" si="3"/>
        <v>102</v>
      </c>
      <c r="AE14" s="24">
        <f>IF(ISNUMBER(INDEX(D_羁绊组合!$D:$D,MATCH(A14*1000,D_羁绊组合!$A:$A,0))),A14*1000,"")</f>
        <v>100010000</v>
      </c>
      <c r="AF14" s="24"/>
      <c r="AG14" s="24"/>
      <c r="AH14" s="24">
        <f t="shared" si="5"/>
        <v>2</v>
      </c>
      <c r="AI14" s="24">
        <f t="shared" si="6"/>
        <v>100010</v>
      </c>
      <c r="AJ14" s="24">
        <f>100+INDEX(计算页!$F$4:$W$9,D_伙伴表!L14,(D_伙伴表!O14-1)*6+2)</f>
        <v>100</v>
      </c>
      <c r="AK14" s="24">
        <f t="shared" si="4"/>
        <v>102</v>
      </c>
      <c r="AL14" s="24" t="str">
        <f>INDEX([1]计算页!$I$12:$I$17,[1]D_伙伴表!M14)</f>
        <v>平衡</v>
      </c>
      <c r="AM14" s="24"/>
      <c r="AN14" s="30">
        <v>500</v>
      </c>
    </row>
    <row r="15" spans="1:40" s="11" customFormat="1" x14ac:dyDescent="0.35">
      <c r="A15" s="26">
        <v>100011</v>
      </c>
      <c r="B15" s="26">
        <v>11</v>
      </c>
      <c r="C15" s="27" t="s">
        <v>112</v>
      </c>
      <c r="D15" s="22" t="str">
        <f t="shared" si="0"/>
        <v>huaYao_R</v>
      </c>
      <c r="E15" s="23" t="s">
        <v>835</v>
      </c>
      <c r="F15" s="28">
        <v>0</v>
      </c>
      <c r="G15" s="28">
        <v>10803</v>
      </c>
      <c r="H15" s="28">
        <f>INDEX(计算页!$J:$J,MATCH(E15,计算页!$I:$I,0))</f>
        <v>0.85</v>
      </c>
      <c r="I15" s="17">
        <v>10</v>
      </c>
      <c r="J15" s="28" t="s">
        <v>96</v>
      </c>
      <c r="K15" s="28"/>
      <c r="L15" s="28">
        <v>2</v>
      </c>
      <c r="M15" s="24">
        <v>3</v>
      </c>
      <c r="N15" s="24" t="str">
        <f>IF(M15="","",INDEX(D_伙伴种族!$B:$B,MATCH(M15,D_伙伴种族!$A:$A,0)))</f>
        <v>妖族</v>
      </c>
      <c r="O15" s="24">
        <v>1</v>
      </c>
      <c r="P15" s="24" t="str">
        <f>IF(O15="","",INDEX([1]D_阵列表!$B:$B,MATCH(O15,[1]D_阵列表!$A:$A,0)))</f>
        <v>阵法一</v>
      </c>
      <c r="Q15" s="24">
        <v>1000</v>
      </c>
      <c r="R15" s="24">
        <v>500</v>
      </c>
      <c r="S15" s="24">
        <f t="shared" si="1"/>
        <v>201</v>
      </c>
      <c r="T15" s="24">
        <f t="shared" si="2"/>
        <v>2</v>
      </c>
      <c r="U15" s="24">
        <f>IF(V15="","",INDEX([1]计算页!$A:$A,MATCH(V15,[1]计算页!$B:$B,0)))</f>
        <v>4</v>
      </c>
      <c r="V15" s="24" t="s">
        <v>98</v>
      </c>
      <c r="W15" s="24">
        <f>ROUNDUP(W9*1.5,0)</f>
        <v>18</v>
      </c>
      <c r="X15" s="24">
        <f>IF(Y15="","",INDEX(计算页!$A:$A,MATCH(Y15,计算页!$B:$B,0)))</f>
        <v>1</v>
      </c>
      <c r="Y15" s="24" t="s">
        <v>97</v>
      </c>
      <c r="Z15" s="24">
        <f t="shared" si="7"/>
        <v>180</v>
      </c>
      <c r="AA15" s="24" t="str">
        <f>IF(AB15="","",INDEX([1]计算页!$A:$A,MATCH(AB15,[1]计算页!$B:$B,0)))</f>
        <v/>
      </c>
      <c r="AB15" s="24"/>
      <c r="AC15" s="24"/>
      <c r="AD15" s="24">
        <f t="shared" si="3"/>
        <v>102</v>
      </c>
      <c r="AE15" s="24">
        <f>IF(ISNUMBER(INDEX(D_羁绊组合!$D:$D,MATCH(A15*1000,D_羁绊组合!$A:$A,0))),A15*1000,"")</f>
        <v>100011000</v>
      </c>
      <c r="AF15" s="24">
        <v>10000</v>
      </c>
      <c r="AG15" s="24">
        <v>64</v>
      </c>
      <c r="AH15" s="24">
        <f t="shared" si="5"/>
        <v>2</v>
      </c>
      <c r="AI15" s="24">
        <f t="shared" si="6"/>
        <v>100011</v>
      </c>
      <c r="AJ15" s="24">
        <f>100+INDEX(计算页!$F$4:$W$9,D_伙伴表!L15,(D_伙伴表!O15-1)*6+2)</f>
        <v>100</v>
      </c>
      <c r="AK15" s="24">
        <f t="shared" si="4"/>
        <v>102</v>
      </c>
      <c r="AL15" s="24" t="str">
        <f>INDEX([1]计算页!$I$12:$I$17,[1]D_伙伴表!M15)</f>
        <v>平衡</v>
      </c>
      <c r="AM15" s="24"/>
      <c r="AN15" s="30">
        <v>500</v>
      </c>
    </row>
    <row r="16" spans="1:40" s="11" customFormat="1" x14ac:dyDescent="0.35">
      <c r="A16" s="26">
        <v>100012</v>
      </c>
      <c r="B16" s="26">
        <v>12</v>
      </c>
      <c r="C16" s="27" t="s">
        <v>954</v>
      </c>
      <c r="D16" s="22" t="str">
        <f t="shared" si="0"/>
        <v>baiGuFuRen_R</v>
      </c>
      <c r="E16" s="23" t="s">
        <v>953</v>
      </c>
      <c r="F16" s="28">
        <v>0</v>
      </c>
      <c r="G16" s="28">
        <v>10201</v>
      </c>
      <c r="H16" s="28">
        <f>INDEX(计算页!$J:$J,MATCH(E16,计算页!$I:$I,0))</f>
        <v>0.4</v>
      </c>
      <c r="I16" s="17">
        <v>10</v>
      </c>
      <c r="J16" s="28" t="s">
        <v>96</v>
      </c>
      <c r="K16" s="28"/>
      <c r="L16" s="28">
        <v>2</v>
      </c>
      <c r="M16" s="24">
        <v>3</v>
      </c>
      <c r="N16" s="24" t="str">
        <f>IF(M16="","",INDEX(D_伙伴种族!$B:$B,MATCH(M16,D_伙伴种族!$A:$A,0)))</f>
        <v>妖族</v>
      </c>
      <c r="O16" s="24">
        <v>1</v>
      </c>
      <c r="P16" s="24" t="str">
        <f>IF(O16="","",INDEX([1]D_阵列表!$B:$B,MATCH(O16,[1]D_阵列表!$A:$A,0)))</f>
        <v>阵法一</v>
      </c>
      <c r="Q16" s="24">
        <v>1000</v>
      </c>
      <c r="R16" s="24">
        <v>500</v>
      </c>
      <c r="S16" s="24">
        <f t="shared" si="1"/>
        <v>201</v>
      </c>
      <c r="T16" s="24">
        <f t="shared" si="2"/>
        <v>2</v>
      </c>
      <c r="U16" s="24">
        <f>IF(V16="","",INDEX([1]计算页!$A:$A,MATCH(V16,[1]计算页!$B:$B,0)))</f>
        <v>4</v>
      </c>
      <c r="V16" s="24" t="s">
        <v>98</v>
      </c>
      <c r="W16" s="24">
        <f>ROUNDUP(W10*1.5,0)</f>
        <v>27</v>
      </c>
      <c r="X16" s="24">
        <f>IF(Y16="","",INDEX(计算页!$A:$A,MATCH(Y16,计算页!$B:$B,0)))</f>
        <v>1</v>
      </c>
      <c r="Y16" s="24" t="s">
        <v>97</v>
      </c>
      <c r="Z16" s="24">
        <f t="shared" si="7"/>
        <v>270</v>
      </c>
      <c r="AA16" s="24" t="str">
        <f>IF(AB16="","",INDEX([1]计算页!$A:$A,MATCH(AB16,[1]计算页!$B:$B,0)))</f>
        <v/>
      </c>
      <c r="AB16" s="24"/>
      <c r="AC16" s="24"/>
      <c r="AD16" s="24">
        <f t="shared" si="3"/>
        <v>102</v>
      </c>
      <c r="AE16" s="24">
        <f>IF(ISNUMBER(INDEX(D_羁绊组合!$D:$D,MATCH(A16*1000,D_羁绊组合!$A:$A,0))),A16*1000,"")</f>
        <v>100012000</v>
      </c>
      <c r="AF16" s="24"/>
      <c r="AG16" s="24"/>
      <c r="AH16" s="24">
        <f t="shared" si="5"/>
        <v>2</v>
      </c>
      <c r="AI16" s="24">
        <f t="shared" si="6"/>
        <v>100012</v>
      </c>
      <c r="AJ16" s="24">
        <f>100+INDEX(计算页!$F$4:$W$9,D_伙伴表!L16,(D_伙伴表!O16-1)*6+2)</f>
        <v>100</v>
      </c>
      <c r="AK16" s="24">
        <f t="shared" si="4"/>
        <v>102</v>
      </c>
      <c r="AL16" s="24" t="str">
        <f>INDEX([1]计算页!$I$12:$I$17,[1]D_伙伴表!M16)</f>
        <v>平衡</v>
      </c>
      <c r="AM16" s="24"/>
      <c r="AN16" s="30">
        <v>500</v>
      </c>
    </row>
    <row r="17" spans="1:40" s="11" customFormat="1" x14ac:dyDescent="0.35">
      <c r="A17" s="26">
        <v>100013</v>
      </c>
      <c r="B17" s="26">
        <v>13</v>
      </c>
      <c r="C17" s="27" t="s">
        <v>113</v>
      </c>
      <c r="D17" s="24" t="str">
        <f t="shared" si="0"/>
        <v>xiaoZhuYao_R</v>
      </c>
      <c r="E17" s="28" t="s">
        <v>95</v>
      </c>
      <c r="F17" s="28">
        <v>0</v>
      </c>
      <c r="G17" s="28">
        <v>12401</v>
      </c>
      <c r="H17" s="28">
        <f>INDEX(计算页!$J:$J,MATCH(E17,计算页!$I:$I,0))</f>
        <v>0.7</v>
      </c>
      <c r="I17" s="17">
        <f t="shared" ref="I17:I34" si="8">I11+10</f>
        <v>20</v>
      </c>
      <c r="J17" s="28" t="s">
        <v>96</v>
      </c>
      <c r="K17" s="28"/>
      <c r="L17" s="28">
        <v>3</v>
      </c>
      <c r="M17" s="24">
        <v>3</v>
      </c>
      <c r="N17" s="24" t="str">
        <f>IF(M17="","",INDEX(D_伙伴种族!$B:$B,MATCH(M17,D_伙伴种族!$A:$A,0)))</f>
        <v>妖族</v>
      </c>
      <c r="O17" s="24">
        <v>1</v>
      </c>
      <c r="P17" s="24" t="str">
        <f>IF(O17="","",INDEX([1]D_阵列表!$B:$B,MATCH(O17,[1]D_阵列表!$A:$A,0)))</f>
        <v>阵法一</v>
      </c>
      <c r="Q17" s="24">
        <v>1000</v>
      </c>
      <c r="R17" s="24">
        <v>500</v>
      </c>
      <c r="S17" s="24">
        <f t="shared" si="1"/>
        <v>301</v>
      </c>
      <c r="T17" s="24">
        <f t="shared" si="2"/>
        <v>2</v>
      </c>
      <c r="U17" s="24">
        <f>IF(V17="","",INDEX([1]计算页!$A:$A,MATCH(V17,[1]计算页!$B:$B,0)))</f>
        <v>1</v>
      </c>
      <c r="V17" s="24" t="s">
        <v>97</v>
      </c>
      <c r="W17" s="24">
        <f t="shared" ref="W17:W40" si="9">ROUNDUP(W11*2,0)</f>
        <v>600</v>
      </c>
      <c r="X17" s="24">
        <f>IF(Y17="","",INDEX(计算页!$A:$A,MATCH(Y17,计算页!$B:$B,0)))</f>
        <v>1</v>
      </c>
      <c r="Y17" s="24" t="s">
        <v>97</v>
      </c>
      <c r="Z17" s="24">
        <f t="shared" si="7"/>
        <v>23</v>
      </c>
      <c r="AA17" s="24" t="str">
        <f>IF(AB17="","",INDEX([1]计算页!$A:$A,MATCH(AB17,[1]计算页!$B:$B,0)))</f>
        <v/>
      </c>
      <c r="AB17" s="24"/>
      <c r="AC17" s="24"/>
      <c r="AD17" s="24">
        <f t="shared" si="3"/>
        <v>103</v>
      </c>
      <c r="AE17" s="24">
        <f>IF(ISNUMBER(INDEX(D_羁绊组合!$D:$D,MATCH(A17*1000,D_羁绊组合!$A:$A,0))),A17*1000,"")</f>
        <v>100013000</v>
      </c>
      <c r="AF17" s="24">
        <v>10000</v>
      </c>
      <c r="AG17" s="24">
        <v>55</v>
      </c>
      <c r="AH17" s="24">
        <f t="shared" si="5"/>
        <v>3</v>
      </c>
      <c r="AI17" s="24">
        <f t="shared" si="6"/>
        <v>100013</v>
      </c>
      <c r="AJ17" s="24">
        <f>100+INDEX(计算页!$F$4:$W$9,D_伙伴表!L17,(D_伙伴表!O17-1)*6+2)</f>
        <v>100</v>
      </c>
      <c r="AK17" s="24">
        <f t="shared" si="4"/>
        <v>103</v>
      </c>
      <c r="AL17" s="24" t="str">
        <f>INDEX([1]计算页!$I$12:$I$17,[1]D_伙伴表!M17)</f>
        <v>平衡</v>
      </c>
      <c r="AM17" s="24"/>
      <c r="AN17" s="30">
        <v>1000</v>
      </c>
    </row>
    <row r="18" spans="1:40" s="11" customFormat="1" x14ac:dyDescent="0.35">
      <c r="A18" s="26">
        <v>100014</v>
      </c>
      <c r="B18" s="26">
        <v>14</v>
      </c>
      <c r="C18" s="27" t="s">
        <v>114</v>
      </c>
      <c r="D18" s="28" t="str">
        <f t="shared" si="0"/>
        <v>moGuJing_R</v>
      </c>
      <c r="E18" s="28" t="s">
        <v>100</v>
      </c>
      <c r="F18" s="28">
        <v>0</v>
      </c>
      <c r="G18" s="28">
        <v>11301</v>
      </c>
      <c r="H18" s="28">
        <f>INDEX(计算页!$J:$J,MATCH(E18,计算页!$I:$I,0))</f>
        <v>1</v>
      </c>
      <c r="I18" s="17">
        <f t="shared" si="8"/>
        <v>20</v>
      </c>
      <c r="J18" s="28" t="s">
        <v>96</v>
      </c>
      <c r="K18" s="28"/>
      <c r="L18" s="28">
        <v>3</v>
      </c>
      <c r="M18" s="24">
        <v>3</v>
      </c>
      <c r="N18" s="24" t="str">
        <f>IF(M18="","",INDEX(D_伙伴种族!$B:$B,MATCH(M18,D_伙伴种族!$A:$A,0)))</f>
        <v>妖族</v>
      </c>
      <c r="O18" s="24">
        <v>1</v>
      </c>
      <c r="P18" s="24" t="str">
        <f>IF(O18="","",INDEX([1]D_阵列表!$B:$B,MATCH(O18,[1]D_阵列表!$A:$A,0)))</f>
        <v>阵法一</v>
      </c>
      <c r="Q18" s="24">
        <v>1000</v>
      </c>
      <c r="R18" s="24">
        <v>500</v>
      </c>
      <c r="S18" s="24">
        <f t="shared" si="1"/>
        <v>301</v>
      </c>
      <c r="T18" s="24">
        <f t="shared" si="2"/>
        <v>2</v>
      </c>
      <c r="U18" s="24">
        <f>IF(V18="","",INDEX([1]计算页!$A:$A,MATCH(V18,[1]计算页!$B:$B,0)))</f>
        <v>3</v>
      </c>
      <c r="V18" s="24" t="s">
        <v>101</v>
      </c>
      <c r="W18" s="24">
        <f t="shared" si="9"/>
        <v>66</v>
      </c>
      <c r="X18" s="24">
        <f>IF(Y18="","",INDEX(计算页!$A:$A,MATCH(Y18,计算页!$B:$B,0)))</f>
        <v>1</v>
      </c>
      <c r="Y18" s="24" t="s">
        <v>97</v>
      </c>
      <c r="Z18" s="24">
        <f t="shared" si="7"/>
        <v>338</v>
      </c>
      <c r="AA18" s="24" t="str">
        <f>IF(AB18="","",INDEX([1]计算页!$A:$A,MATCH(AB18,[1]计算页!$B:$B,0)))</f>
        <v/>
      </c>
      <c r="AB18" s="24"/>
      <c r="AC18" s="24"/>
      <c r="AD18" s="24">
        <f t="shared" si="3"/>
        <v>103</v>
      </c>
      <c r="AE18" s="24">
        <f>IF(ISNUMBER(INDEX(D_羁绊组合!$D:$D,MATCH(A18*1000,D_羁绊组合!$A:$A,0))),A18*1000,"")</f>
        <v>100014000</v>
      </c>
      <c r="AF18" s="24">
        <v>10000</v>
      </c>
      <c r="AG18" s="24">
        <v>56</v>
      </c>
      <c r="AH18" s="24">
        <f t="shared" si="5"/>
        <v>3</v>
      </c>
      <c r="AI18" s="24">
        <f t="shared" si="6"/>
        <v>100014</v>
      </c>
      <c r="AJ18" s="24">
        <f>100+INDEX(计算页!$F$4:$W$9,D_伙伴表!L18,(D_伙伴表!O18-1)*6+2)</f>
        <v>100</v>
      </c>
      <c r="AK18" s="24">
        <f t="shared" si="4"/>
        <v>103</v>
      </c>
      <c r="AL18" s="24" t="str">
        <f>INDEX([1]计算页!$I$12:$I$17,[1]D_伙伴表!M18)</f>
        <v>平衡</v>
      </c>
      <c r="AM18" s="24"/>
      <c r="AN18" s="30">
        <v>1000</v>
      </c>
    </row>
    <row r="19" spans="1:40" s="11" customFormat="1" x14ac:dyDescent="0.35">
      <c r="A19" s="26">
        <v>100015</v>
      </c>
      <c r="B19" s="26">
        <v>15</v>
      </c>
      <c r="C19" s="27" t="s">
        <v>115</v>
      </c>
      <c r="D19" s="28" t="str">
        <f t="shared" si="0"/>
        <v>ciWeiJing_R</v>
      </c>
      <c r="E19" s="28" t="s">
        <v>103</v>
      </c>
      <c r="F19" s="28">
        <v>0</v>
      </c>
      <c r="G19" s="28">
        <v>10301</v>
      </c>
      <c r="H19" s="28">
        <f>INDEX(计算页!$J:$J,MATCH(E19,计算页!$I:$I,0))</f>
        <v>0.82</v>
      </c>
      <c r="I19" s="17">
        <f t="shared" si="8"/>
        <v>20</v>
      </c>
      <c r="J19" s="28" t="s">
        <v>96</v>
      </c>
      <c r="K19" s="28"/>
      <c r="L19" s="28">
        <v>3</v>
      </c>
      <c r="M19" s="24">
        <v>3</v>
      </c>
      <c r="N19" s="24" t="str">
        <f>IF(M19="","",INDEX(D_伙伴种族!$B:$B,MATCH(M19,D_伙伴种族!$A:$A,0)))</f>
        <v>妖族</v>
      </c>
      <c r="O19" s="24">
        <v>1</v>
      </c>
      <c r="P19" s="24" t="str">
        <f>IF(O19="","",INDEX([1]D_阵列表!$B:$B,MATCH(O19,[1]D_阵列表!$A:$A,0)))</f>
        <v>阵法一</v>
      </c>
      <c r="Q19" s="24">
        <v>1000</v>
      </c>
      <c r="R19" s="24">
        <v>500</v>
      </c>
      <c r="S19" s="24">
        <f t="shared" si="1"/>
        <v>301</v>
      </c>
      <c r="T19" s="24">
        <f t="shared" si="2"/>
        <v>2</v>
      </c>
      <c r="U19" s="24">
        <f>IF(V19="","",INDEX([1]计算页!$A:$A,MATCH(V19,[1]计算页!$B:$B,0)))</f>
        <v>3</v>
      </c>
      <c r="V19" s="24" t="s">
        <v>101</v>
      </c>
      <c r="W19" s="24">
        <f t="shared" si="9"/>
        <v>66</v>
      </c>
      <c r="X19" s="24">
        <f>IF(Y19="","",INDEX(计算页!$A:$A,MATCH(Y19,计算页!$B:$B,0)))</f>
        <v>4</v>
      </c>
      <c r="Y19" s="24" t="s">
        <v>98</v>
      </c>
      <c r="Z19" s="24">
        <f t="shared" ref="Z19:Z40" si="10">ROUNDUP(Z13*2,0)</f>
        <v>46</v>
      </c>
      <c r="AA19" s="24" t="str">
        <f>IF(AB19="","",INDEX([1]计算页!$A:$A,MATCH(AB19,[1]计算页!$B:$B,0)))</f>
        <v/>
      </c>
      <c r="AB19" s="24"/>
      <c r="AC19" s="24"/>
      <c r="AD19" s="24">
        <f t="shared" si="3"/>
        <v>103</v>
      </c>
      <c r="AE19" s="24">
        <f>IF(ISNUMBER(INDEX(D_羁绊组合!$D:$D,MATCH(A19*1000,D_羁绊组合!$A:$A,0))),A19*1000,"")</f>
        <v>100015000</v>
      </c>
      <c r="AF19" s="24"/>
      <c r="AG19" s="24"/>
      <c r="AH19" s="24">
        <f t="shared" si="5"/>
        <v>3</v>
      </c>
      <c r="AI19" s="24">
        <f t="shared" si="6"/>
        <v>100015</v>
      </c>
      <c r="AJ19" s="24">
        <f>100+INDEX(计算页!$F$4:$W$9,D_伙伴表!L19,(D_伙伴表!O19-1)*6+2)</f>
        <v>100</v>
      </c>
      <c r="AK19" s="24">
        <f t="shared" si="4"/>
        <v>103</v>
      </c>
      <c r="AL19" s="24" t="str">
        <f>INDEX([1]计算页!$I$12:$I$17,[1]D_伙伴表!M19)</f>
        <v>平衡</v>
      </c>
      <c r="AM19" s="24"/>
      <c r="AN19" s="30">
        <v>1000</v>
      </c>
    </row>
    <row r="20" spans="1:40" s="11" customFormat="1" x14ac:dyDescent="0.35">
      <c r="A20" s="26">
        <v>100016</v>
      </c>
      <c r="B20" s="26">
        <v>16</v>
      </c>
      <c r="C20" s="27" t="s">
        <v>116</v>
      </c>
      <c r="D20" s="24" t="str">
        <f t="shared" si="0"/>
        <v>daPengDiao_R</v>
      </c>
      <c r="E20" s="28" t="s">
        <v>105</v>
      </c>
      <c r="F20" s="28">
        <v>0</v>
      </c>
      <c r="G20" s="28">
        <v>10401</v>
      </c>
      <c r="H20" s="28">
        <f>INDEX(计算页!$J:$J,MATCH(E20,计算页!$I:$I,0))</f>
        <v>0.53</v>
      </c>
      <c r="I20" s="17">
        <f t="shared" si="8"/>
        <v>20</v>
      </c>
      <c r="J20" s="28" t="s">
        <v>96</v>
      </c>
      <c r="K20" s="28"/>
      <c r="L20" s="28">
        <v>3</v>
      </c>
      <c r="M20" s="24">
        <v>3</v>
      </c>
      <c r="N20" s="24" t="str">
        <f>IF(M20="","",INDEX(D_伙伴种族!$B:$B,MATCH(M20,D_伙伴种族!$A:$A,0)))</f>
        <v>妖族</v>
      </c>
      <c r="O20" s="24">
        <v>1</v>
      </c>
      <c r="P20" s="24" t="str">
        <f>IF(O20="","",INDEX([1]D_阵列表!$B:$B,MATCH(O20,[1]D_阵列表!$A:$A,0)))</f>
        <v>阵法一</v>
      </c>
      <c r="Q20" s="24">
        <v>1000</v>
      </c>
      <c r="R20" s="24">
        <v>500</v>
      </c>
      <c r="S20" s="24">
        <f t="shared" si="1"/>
        <v>301</v>
      </c>
      <c r="T20" s="24">
        <f t="shared" si="2"/>
        <v>2</v>
      </c>
      <c r="U20" s="24">
        <f>IF(V20="","",INDEX([1]计算页!$A:$A,MATCH(V20,[1]计算页!$B:$B,0)))</f>
        <v>1</v>
      </c>
      <c r="V20" s="24" t="s">
        <v>97</v>
      </c>
      <c r="W20" s="24">
        <f t="shared" si="9"/>
        <v>660</v>
      </c>
      <c r="X20" s="24">
        <f>IF(Y20="","",INDEX(计算页!$A:$A,MATCH(Y20,计算页!$B:$B,0)))</f>
        <v>3</v>
      </c>
      <c r="Y20" s="24" t="s">
        <v>101</v>
      </c>
      <c r="Z20" s="24">
        <f t="shared" si="10"/>
        <v>42</v>
      </c>
      <c r="AA20" s="24" t="str">
        <f>IF(AB20="","",INDEX([1]计算页!$A:$A,MATCH(AB20,[1]计算页!$B:$B,0)))</f>
        <v/>
      </c>
      <c r="AB20" s="24"/>
      <c r="AC20" s="24"/>
      <c r="AD20" s="24">
        <f t="shared" si="3"/>
        <v>103</v>
      </c>
      <c r="AE20" s="24">
        <f>IF(ISNUMBER(INDEX(D_羁绊组合!$D:$D,MATCH(A20*1000,D_羁绊组合!$A:$A,0))),A20*1000,"")</f>
        <v>100016000</v>
      </c>
      <c r="AF20" s="24"/>
      <c r="AG20" s="24"/>
      <c r="AH20" s="24">
        <f t="shared" si="5"/>
        <v>3</v>
      </c>
      <c r="AI20" s="24">
        <f t="shared" si="6"/>
        <v>100016</v>
      </c>
      <c r="AJ20" s="24">
        <f>100+INDEX(计算页!$F$4:$W$9,D_伙伴表!L20,(D_伙伴表!O20-1)*6+2)</f>
        <v>100</v>
      </c>
      <c r="AK20" s="24">
        <f t="shared" si="4"/>
        <v>103</v>
      </c>
      <c r="AL20" s="24" t="str">
        <f>INDEX([1]计算页!$I$12:$I$17,[1]D_伙伴表!M20)</f>
        <v>平衡</v>
      </c>
      <c r="AM20" s="24"/>
      <c r="AN20" s="30">
        <v>1000</v>
      </c>
    </row>
    <row r="21" spans="1:40" s="11" customFormat="1" x14ac:dyDescent="0.35">
      <c r="A21" s="26">
        <v>100017</v>
      </c>
      <c r="B21" s="26">
        <v>17</v>
      </c>
      <c r="C21" s="27" t="s">
        <v>117</v>
      </c>
      <c r="D21" s="22" t="str">
        <f t="shared" si="0"/>
        <v>huaYao_R</v>
      </c>
      <c r="E21" s="23" t="s">
        <v>835</v>
      </c>
      <c r="F21" s="28">
        <v>0</v>
      </c>
      <c r="G21" s="28">
        <v>10803</v>
      </c>
      <c r="H21" s="28">
        <f>INDEX(计算页!$J:$J,MATCH(E21,计算页!$I:$I,0))</f>
        <v>0.85</v>
      </c>
      <c r="I21" s="17">
        <f t="shared" si="8"/>
        <v>20</v>
      </c>
      <c r="J21" s="28" t="s">
        <v>96</v>
      </c>
      <c r="K21" s="28"/>
      <c r="L21" s="28">
        <v>3</v>
      </c>
      <c r="M21" s="24">
        <v>3</v>
      </c>
      <c r="N21" s="24" t="str">
        <f>IF(M21="","",INDEX(D_伙伴种族!$B:$B,MATCH(M21,D_伙伴种族!$A:$A,0)))</f>
        <v>妖族</v>
      </c>
      <c r="O21" s="24">
        <v>1</v>
      </c>
      <c r="P21" s="24" t="str">
        <f>IF(O21="","",INDEX([1]D_阵列表!$B:$B,MATCH(O21,[1]D_阵列表!$A:$A,0)))</f>
        <v>阵法一</v>
      </c>
      <c r="Q21" s="24">
        <v>1000</v>
      </c>
      <c r="R21" s="24">
        <v>500</v>
      </c>
      <c r="S21" s="24">
        <f t="shared" si="1"/>
        <v>301</v>
      </c>
      <c r="T21" s="24">
        <f t="shared" si="2"/>
        <v>2</v>
      </c>
      <c r="U21" s="24">
        <f>IF(V21="","",INDEX([1]计算页!$A:$A,MATCH(V21,[1]计算页!$B:$B,0)))</f>
        <v>4</v>
      </c>
      <c r="V21" s="24" t="s">
        <v>98</v>
      </c>
      <c r="W21" s="24">
        <f t="shared" si="9"/>
        <v>36</v>
      </c>
      <c r="X21" s="24">
        <f>IF(Y21="","",INDEX(计算页!$A:$A,MATCH(Y21,计算页!$B:$B,0)))</f>
        <v>1</v>
      </c>
      <c r="Y21" s="24" t="s">
        <v>97</v>
      </c>
      <c r="Z21" s="24">
        <f t="shared" si="10"/>
        <v>360</v>
      </c>
      <c r="AA21" s="24" t="str">
        <f>IF(AB21="","",INDEX([1]计算页!$A:$A,MATCH(AB21,[1]计算页!$B:$B,0)))</f>
        <v/>
      </c>
      <c r="AB21" s="24"/>
      <c r="AC21" s="24"/>
      <c r="AD21" s="24">
        <f t="shared" si="3"/>
        <v>103</v>
      </c>
      <c r="AE21" s="24">
        <f>IF(ISNUMBER(INDEX(D_羁绊组合!$D:$D,MATCH(A21*1000,D_羁绊组合!$A:$A,0))),A21*1000,"")</f>
        <v>100017000</v>
      </c>
      <c r="AF21" s="24">
        <v>10000</v>
      </c>
      <c r="AG21" s="24">
        <v>64</v>
      </c>
      <c r="AH21" s="24">
        <f t="shared" si="5"/>
        <v>3</v>
      </c>
      <c r="AI21" s="24">
        <f t="shared" si="6"/>
        <v>100017</v>
      </c>
      <c r="AJ21" s="24">
        <f>100+INDEX(计算页!$F$4:$W$9,D_伙伴表!L21,(D_伙伴表!O21-1)*6+2)</f>
        <v>100</v>
      </c>
      <c r="AK21" s="24">
        <f t="shared" si="4"/>
        <v>103</v>
      </c>
      <c r="AL21" s="24" t="str">
        <f>INDEX([1]计算页!$I$12:$I$17,[1]D_伙伴表!M21)</f>
        <v>平衡</v>
      </c>
      <c r="AM21" s="24"/>
      <c r="AN21" s="30">
        <v>1000</v>
      </c>
    </row>
    <row r="22" spans="1:40" s="11" customFormat="1" x14ac:dyDescent="0.35">
      <c r="A22" s="26">
        <v>100018</v>
      </c>
      <c r="B22" s="26">
        <v>18</v>
      </c>
      <c r="C22" s="27" t="s">
        <v>955</v>
      </c>
      <c r="D22" s="22" t="str">
        <f t="shared" si="0"/>
        <v>baiGuFuRen_R</v>
      </c>
      <c r="E22" s="23" t="s">
        <v>953</v>
      </c>
      <c r="F22" s="28">
        <v>0</v>
      </c>
      <c r="G22" s="28">
        <v>10201</v>
      </c>
      <c r="H22" s="28">
        <f>INDEX(计算页!$J:$J,MATCH(E22,计算页!$I:$I,0))</f>
        <v>0.4</v>
      </c>
      <c r="I22" s="17">
        <f t="shared" si="8"/>
        <v>20</v>
      </c>
      <c r="J22" s="28" t="s">
        <v>96</v>
      </c>
      <c r="K22" s="28"/>
      <c r="L22" s="28">
        <v>3</v>
      </c>
      <c r="M22" s="24">
        <v>3</v>
      </c>
      <c r="N22" s="24" t="str">
        <f>IF(M22="","",INDEX(D_伙伴种族!$B:$B,MATCH(M22,D_伙伴种族!$A:$A,0)))</f>
        <v>妖族</v>
      </c>
      <c r="O22" s="24">
        <v>1</v>
      </c>
      <c r="P22" s="24" t="str">
        <f>IF(O22="","",INDEX([1]D_阵列表!$B:$B,MATCH(O22,[1]D_阵列表!$A:$A,0)))</f>
        <v>阵法一</v>
      </c>
      <c r="Q22" s="24">
        <v>1000</v>
      </c>
      <c r="R22" s="24">
        <v>500</v>
      </c>
      <c r="S22" s="24">
        <f t="shared" si="1"/>
        <v>301</v>
      </c>
      <c r="T22" s="24">
        <f t="shared" si="2"/>
        <v>2</v>
      </c>
      <c r="U22" s="24">
        <f>IF(V22="","",INDEX([1]计算页!$A:$A,MATCH(V22,[1]计算页!$B:$B,0)))</f>
        <v>4</v>
      </c>
      <c r="V22" s="24" t="s">
        <v>98</v>
      </c>
      <c r="W22" s="24">
        <f t="shared" si="9"/>
        <v>54</v>
      </c>
      <c r="X22" s="24">
        <f>IF(Y22="","",INDEX(计算页!$A:$A,MATCH(Y22,计算页!$B:$B,0)))</f>
        <v>1</v>
      </c>
      <c r="Y22" s="24" t="s">
        <v>97</v>
      </c>
      <c r="Z22" s="24">
        <f t="shared" si="10"/>
        <v>540</v>
      </c>
      <c r="AA22" s="24" t="str">
        <f>IF(AB22="","",INDEX([1]计算页!$A:$A,MATCH(AB22,[1]计算页!$B:$B,0)))</f>
        <v/>
      </c>
      <c r="AB22" s="24"/>
      <c r="AC22" s="24"/>
      <c r="AD22" s="24">
        <f t="shared" si="3"/>
        <v>103</v>
      </c>
      <c r="AE22" s="24">
        <f>IF(ISNUMBER(INDEX(D_羁绊组合!$D:$D,MATCH(A22*1000,D_羁绊组合!$A:$A,0))),A22*1000,"")</f>
        <v>100018000</v>
      </c>
      <c r="AF22" s="24"/>
      <c r="AG22" s="24"/>
      <c r="AH22" s="24">
        <f t="shared" si="5"/>
        <v>3</v>
      </c>
      <c r="AI22" s="24">
        <f t="shared" si="6"/>
        <v>100018</v>
      </c>
      <c r="AJ22" s="24">
        <f>100+INDEX(计算页!$F$4:$W$9,D_伙伴表!L22,(D_伙伴表!O22-1)*6+2)</f>
        <v>100</v>
      </c>
      <c r="AK22" s="24">
        <f t="shared" si="4"/>
        <v>103</v>
      </c>
      <c r="AL22" s="24" t="str">
        <f>INDEX([1]计算页!$I$12:$I$17,[1]D_伙伴表!M22)</f>
        <v>平衡</v>
      </c>
      <c r="AM22" s="24"/>
      <c r="AN22" s="30">
        <v>1000</v>
      </c>
    </row>
    <row r="23" spans="1:40" s="11" customFormat="1" x14ac:dyDescent="0.35">
      <c r="A23" s="26">
        <v>100019</v>
      </c>
      <c r="B23" s="26">
        <v>19</v>
      </c>
      <c r="C23" s="27" t="s">
        <v>118</v>
      </c>
      <c r="D23" s="24" t="str">
        <f t="shared" si="0"/>
        <v>xiaoZhuYao_R</v>
      </c>
      <c r="E23" s="28" t="s">
        <v>95</v>
      </c>
      <c r="F23" s="28">
        <v>0</v>
      </c>
      <c r="G23" s="28">
        <v>12401</v>
      </c>
      <c r="H23" s="28">
        <f>INDEX(计算页!$J:$J,MATCH(E23,计算页!$I:$I,0))</f>
        <v>0.7</v>
      </c>
      <c r="I23" s="17">
        <f t="shared" si="8"/>
        <v>30</v>
      </c>
      <c r="J23" s="28" t="s">
        <v>96</v>
      </c>
      <c r="K23" s="28"/>
      <c r="L23" s="28">
        <v>4</v>
      </c>
      <c r="M23" s="24">
        <v>3</v>
      </c>
      <c r="N23" s="24" t="str">
        <f>IF(M23="","",INDEX(D_伙伴种族!$B:$B,MATCH(M23,D_伙伴种族!$A:$A,0)))</f>
        <v>妖族</v>
      </c>
      <c r="O23" s="24">
        <v>1</v>
      </c>
      <c r="P23" s="24" t="str">
        <f>IF(O23="","",INDEX([1]D_阵列表!$B:$B,MATCH(O23,[1]D_阵列表!$A:$A,0)))</f>
        <v>阵法一</v>
      </c>
      <c r="Q23" s="24">
        <v>1000</v>
      </c>
      <c r="R23" s="24">
        <v>500</v>
      </c>
      <c r="S23" s="24">
        <f t="shared" si="1"/>
        <v>401</v>
      </c>
      <c r="T23" s="24">
        <f t="shared" si="2"/>
        <v>2</v>
      </c>
      <c r="U23" s="24">
        <f>IF(V23="","",INDEX([1]计算页!$A:$A,MATCH(V23,[1]计算页!$B:$B,0)))</f>
        <v>1</v>
      </c>
      <c r="V23" s="24" t="s">
        <v>97</v>
      </c>
      <c r="W23" s="24">
        <f t="shared" si="9"/>
        <v>1200</v>
      </c>
      <c r="X23" s="24">
        <f>IF(Y23="","",INDEX(计算页!$A:$A,MATCH(Y23,计算页!$B:$B,0)))</f>
        <v>4</v>
      </c>
      <c r="Y23" s="24" t="s">
        <v>98</v>
      </c>
      <c r="Z23" s="24">
        <f t="shared" si="10"/>
        <v>46</v>
      </c>
      <c r="AA23" s="24"/>
      <c r="AB23" s="24"/>
      <c r="AC23" s="24"/>
      <c r="AD23" s="24">
        <f t="shared" si="3"/>
        <v>104</v>
      </c>
      <c r="AE23" s="24">
        <f>IF(ISNUMBER(INDEX(D_羁绊组合!$D:$D,MATCH(A23*1000,D_羁绊组合!$A:$A,0))),A23*1000,"")</f>
        <v>100019000</v>
      </c>
      <c r="AF23" s="24">
        <v>10000</v>
      </c>
      <c r="AG23" s="24">
        <v>55</v>
      </c>
      <c r="AH23" s="24">
        <f t="shared" si="5"/>
        <v>4</v>
      </c>
      <c r="AI23" s="24">
        <f t="shared" si="6"/>
        <v>100019</v>
      </c>
      <c r="AJ23" s="24">
        <f>100+INDEX(计算页!$F$4:$W$9,D_伙伴表!L23,(D_伙伴表!O23-1)*6+2)</f>
        <v>101</v>
      </c>
      <c r="AK23" s="24">
        <f t="shared" si="4"/>
        <v>104</v>
      </c>
      <c r="AL23" s="24" t="str">
        <f>INDEX([1]计算页!$I$12:$I$17,[1]D_伙伴表!M23)</f>
        <v>平衡</v>
      </c>
      <c r="AM23" s="24"/>
      <c r="AN23" s="30">
        <v>5000</v>
      </c>
    </row>
    <row r="24" spans="1:40" s="11" customFormat="1" x14ac:dyDescent="0.35">
      <c r="A24" s="26">
        <v>100020</v>
      </c>
      <c r="B24" s="26">
        <v>20</v>
      </c>
      <c r="C24" s="27" t="s">
        <v>119</v>
      </c>
      <c r="D24" s="28" t="str">
        <f t="shared" si="0"/>
        <v>moGuJing_R</v>
      </c>
      <c r="E24" s="28" t="s">
        <v>100</v>
      </c>
      <c r="F24" s="28">
        <v>0</v>
      </c>
      <c r="G24" s="28">
        <v>11301</v>
      </c>
      <c r="H24" s="28">
        <f>INDEX(计算页!$J:$J,MATCH(E24,计算页!$I:$I,0))</f>
        <v>1</v>
      </c>
      <c r="I24" s="17">
        <f t="shared" si="8"/>
        <v>30</v>
      </c>
      <c r="J24" s="28" t="s">
        <v>96</v>
      </c>
      <c r="K24" s="28"/>
      <c r="L24" s="28">
        <v>4</v>
      </c>
      <c r="M24" s="24">
        <v>3</v>
      </c>
      <c r="N24" s="24" t="str">
        <f>IF(M24="","",INDEX(D_伙伴种族!$B:$B,MATCH(M24,D_伙伴种族!$A:$A,0)))</f>
        <v>妖族</v>
      </c>
      <c r="O24" s="24">
        <v>1</v>
      </c>
      <c r="P24" s="24" t="str">
        <f>IF(O24="","",INDEX([1]D_阵列表!$B:$B,MATCH(O24,[1]D_阵列表!$A:$A,0)))</f>
        <v>阵法一</v>
      </c>
      <c r="Q24" s="24">
        <v>1000</v>
      </c>
      <c r="R24" s="24">
        <v>500</v>
      </c>
      <c r="S24" s="24">
        <f t="shared" si="1"/>
        <v>401</v>
      </c>
      <c r="T24" s="24">
        <f t="shared" si="2"/>
        <v>2</v>
      </c>
      <c r="U24" s="24">
        <f>IF(V24="","",INDEX([1]计算页!$A:$A,MATCH(V24,[1]计算页!$B:$B,0)))</f>
        <v>3</v>
      </c>
      <c r="V24" s="24" t="s">
        <v>101</v>
      </c>
      <c r="W24" s="24">
        <f t="shared" si="9"/>
        <v>132</v>
      </c>
      <c r="X24" s="24">
        <f>IF(Y24="","",INDEX(计算页!$A:$A,MATCH(Y24,计算页!$B:$B,0)))</f>
        <v>1</v>
      </c>
      <c r="Y24" s="24" t="s">
        <v>97</v>
      </c>
      <c r="Z24" s="24">
        <f t="shared" si="10"/>
        <v>676</v>
      </c>
      <c r="AA24" s="24" t="str">
        <f>IF(AB24="","",INDEX([1]计算页!$A:$A,MATCH(AB24,[1]计算页!$B:$B,0)))</f>
        <v/>
      </c>
      <c r="AB24" s="24"/>
      <c r="AC24" s="24"/>
      <c r="AD24" s="24">
        <f t="shared" si="3"/>
        <v>104</v>
      </c>
      <c r="AE24" s="24">
        <f>IF(ISNUMBER(INDEX(D_羁绊组合!$D:$D,MATCH(A24*1000,D_羁绊组合!$A:$A,0))),A24*1000,"")</f>
        <v>100020000</v>
      </c>
      <c r="AF24" s="24">
        <v>10000</v>
      </c>
      <c r="AG24" s="24">
        <v>56</v>
      </c>
      <c r="AH24" s="24">
        <f t="shared" si="5"/>
        <v>4</v>
      </c>
      <c r="AI24" s="24">
        <f t="shared" si="6"/>
        <v>100020</v>
      </c>
      <c r="AJ24" s="24">
        <f>100+INDEX(计算页!$F$4:$W$9,D_伙伴表!L24,(D_伙伴表!O24-1)*6+2)</f>
        <v>101</v>
      </c>
      <c r="AK24" s="24">
        <f t="shared" si="4"/>
        <v>104</v>
      </c>
      <c r="AL24" s="24" t="str">
        <f>INDEX([1]计算页!$I$12:$I$17,[1]D_伙伴表!M24)</f>
        <v>平衡</v>
      </c>
      <c r="AM24" s="24"/>
      <c r="AN24" s="30">
        <v>5000</v>
      </c>
    </row>
    <row r="25" spans="1:40" s="11" customFormat="1" x14ac:dyDescent="0.35">
      <c r="A25" s="26">
        <v>100021</v>
      </c>
      <c r="B25" s="26">
        <v>21</v>
      </c>
      <c r="C25" s="27" t="s">
        <v>120</v>
      </c>
      <c r="D25" s="28" t="str">
        <f t="shared" si="0"/>
        <v>ciWeiJing_R</v>
      </c>
      <c r="E25" s="28" t="s">
        <v>103</v>
      </c>
      <c r="F25" s="28">
        <v>0</v>
      </c>
      <c r="G25" s="28">
        <v>10301</v>
      </c>
      <c r="H25" s="28">
        <f>INDEX(计算页!$J:$J,MATCH(E25,计算页!$I:$I,0))</f>
        <v>0.82</v>
      </c>
      <c r="I25" s="17">
        <f t="shared" si="8"/>
        <v>30</v>
      </c>
      <c r="J25" s="28" t="s">
        <v>96</v>
      </c>
      <c r="K25" s="28"/>
      <c r="L25" s="28">
        <v>4</v>
      </c>
      <c r="M25" s="24">
        <v>3</v>
      </c>
      <c r="N25" s="24" t="str">
        <f>IF(M25="","",INDEX(D_伙伴种族!$B:$B,MATCH(M25,D_伙伴种族!$A:$A,0)))</f>
        <v>妖族</v>
      </c>
      <c r="O25" s="24">
        <v>1</v>
      </c>
      <c r="P25" s="24" t="str">
        <f>IF(O25="","",INDEX([1]D_阵列表!$B:$B,MATCH(O25,[1]D_阵列表!$A:$A,0)))</f>
        <v>阵法一</v>
      </c>
      <c r="Q25" s="24">
        <v>1000</v>
      </c>
      <c r="R25" s="24">
        <v>500</v>
      </c>
      <c r="S25" s="24">
        <f t="shared" si="1"/>
        <v>401</v>
      </c>
      <c r="T25" s="24">
        <f t="shared" si="2"/>
        <v>2</v>
      </c>
      <c r="U25" s="24">
        <f>IF(V25="","",INDEX([1]计算页!$A:$A,MATCH(V25,[1]计算页!$B:$B,0)))</f>
        <v>3</v>
      </c>
      <c r="V25" s="24" t="s">
        <v>101</v>
      </c>
      <c r="W25" s="24">
        <f t="shared" si="9"/>
        <v>132</v>
      </c>
      <c r="X25" s="24">
        <f>IF(Y25="","",INDEX(计算页!$A:$A,MATCH(Y25,计算页!$B:$B,0)))</f>
        <v>4</v>
      </c>
      <c r="Y25" s="24" t="s">
        <v>98</v>
      </c>
      <c r="Z25" s="24">
        <f t="shared" si="10"/>
        <v>92</v>
      </c>
      <c r="AA25" s="24" t="str">
        <f>IF(AB25="","",INDEX([1]计算页!$A:$A,MATCH(AB25,[1]计算页!$B:$B,0)))</f>
        <v/>
      </c>
      <c r="AB25" s="24"/>
      <c r="AC25" s="24"/>
      <c r="AD25" s="24">
        <f t="shared" si="3"/>
        <v>104</v>
      </c>
      <c r="AE25" s="24">
        <f>IF(ISNUMBER(INDEX(D_羁绊组合!$D:$D,MATCH(A25*1000,D_羁绊组合!$A:$A,0))),A25*1000,"")</f>
        <v>100021000</v>
      </c>
      <c r="AF25" s="24"/>
      <c r="AG25" s="24"/>
      <c r="AH25" s="24">
        <f t="shared" si="5"/>
        <v>4</v>
      </c>
      <c r="AI25" s="24">
        <f t="shared" si="6"/>
        <v>100021</v>
      </c>
      <c r="AJ25" s="24">
        <f>100+INDEX(计算页!$F$4:$W$9,D_伙伴表!L25,(D_伙伴表!O25-1)*6+2)</f>
        <v>101</v>
      </c>
      <c r="AK25" s="24">
        <f t="shared" si="4"/>
        <v>104</v>
      </c>
      <c r="AL25" s="24" t="str">
        <f>INDEX([1]计算页!$I$12:$I$17,[1]D_伙伴表!M25)</f>
        <v>平衡</v>
      </c>
      <c r="AM25" s="24"/>
      <c r="AN25" s="30">
        <v>5000</v>
      </c>
    </row>
    <row r="26" spans="1:40" s="11" customFormat="1" x14ac:dyDescent="0.35">
      <c r="A26" s="26">
        <v>100022</v>
      </c>
      <c r="B26" s="26">
        <v>22</v>
      </c>
      <c r="C26" s="27" t="s">
        <v>121</v>
      </c>
      <c r="D26" s="24" t="str">
        <f t="shared" si="0"/>
        <v>daPengDiao_R</v>
      </c>
      <c r="E26" s="28" t="s">
        <v>105</v>
      </c>
      <c r="F26" s="28">
        <v>0</v>
      </c>
      <c r="G26" s="28">
        <v>10401</v>
      </c>
      <c r="H26" s="28">
        <f>INDEX(计算页!$J:$J,MATCH(E26,计算页!$I:$I,0))</f>
        <v>0.53</v>
      </c>
      <c r="I26" s="17">
        <f t="shared" si="8"/>
        <v>30</v>
      </c>
      <c r="J26" s="28" t="s">
        <v>96</v>
      </c>
      <c r="K26" s="28"/>
      <c r="L26" s="28">
        <v>4</v>
      </c>
      <c r="M26" s="24">
        <v>3</v>
      </c>
      <c r="N26" s="24" t="str">
        <f>IF(M26="","",INDEX(D_伙伴种族!$B:$B,MATCH(M26,D_伙伴种族!$A:$A,0)))</f>
        <v>妖族</v>
      </c>
      <c r="O26" s="24">
        <v>1</v>
      </c>
      <c r="P26" s="24" t="str">
        <f>IF(O26="","",INDEX([1]D_阵列表!$B:$B,MATCH(O26,[1]D_阵列表!$A:$A,0)))</f>
        <v>阵法一</v>
      </c>
      <c r="Q26" s="24">
        <v>1000</v>
      </c>
      <c r="R26" s="24">
        <v>500</v>
      </c>
      <c r="S26" s="24">
        <f t="shared" si="1"/>
        <v>401</v>
      </c>
      <c r="T26" s="24">
        <f t="shared" si="2"/>
        <v>2</v>
      </c>
      <c r="U26" s="24">
        <f>IF(V26="","",INDEX([1]计算页!$A:$A,MATCH(V26,[1]计算页!$B:$B,0)))</f>
        <v>1</v>
      </c>
      <c r="V26" s="24" t="s">
        <v>97</v>
      </c>
      <c r="W26" s="24">
        <f t="shared" si="9"/>
        <v>1320</v>
      </c>
      <c r="X26" s="24">
        <f>IF(Y26="","",INDEX(计算页!$A:$A,MATCH(Y26,计算页!$B:$B,0)))</f>
        <v>3</v>
      </c>
      <c r="Y26" s="24" t="s">
        <v>101</v>
      </c>
      <c r="Z26" s="24">
        <f t="shared" si="10"/>
        <v>84</v>
      </c>
      <c r="AA26" s="24" t="str">
        <f>IF(AB26="","",INDEX([1]计算页!$A:$A,MATCH(AB26,[1]计算页!$B:$B,0)))</f>
        <v/>
      </c>
      <c r="AB26" s="24"/>
      <c r="AC26" s="24"/>
      <c r="AD26" s="24">
        <f t="shared" si="3"/>
        <v>104</v>
      </c>
      <c r="AE26" s="24">
        <f>IF(ISNUMBER(INDEX(D_羁绊组合!$D:$D,MATCH(A26*1000,D_羁绊组合!$A:$A,0))),A26*1000,"")</f>
        <v>100022000</v>
      </c>
      <c r="AF26" s="24"/>
      <c r="AG26" s="24"/>
      <c r="AH26" s="24">
        <f t="shared" si="5"/>
        <v>4</v>
      </c>
      <c r="AI26" s="24">
        <f t="shared" si="6"/>
        <v>100022</v>
      </c>
      <c r="AJ26" s="24">
        <f>100+INDEX(计算页!$F$4:$W$9,D_伙伴表!L26,(D_伙伴表!O26-1)*6+2)</f>
        <v>101</v>
      </c>
      <c r="AK26" s="24">
        <f t="shared" si="4"/>
        <v>104</v>
      </c>
      <c r="AL26" s="24" t="str">
        <f>INDEX([1]计算页!$I$12:$I$17,[1]D_伙伴表!M26)</f>
        <v>平衡</v>
      </c>
      <c r="AM26" s="24"/>
      <c r="AN26" s="30">
        <v>5000</v>
      </c>
    </row>
    <row r="27" spans="1:40" s="11" customFormat="1" x14ac:dyDescent="0.35">
      <c r="A27" s="26">
        <v>100023</v>
      </c>
      <c r="B27" s="26">
        <v>23</v>
      </c>
      <c r="C27" s="27" t="s">
        <v>122</v>
      </c>
      <c r="D27" s="22" t="str">
        <f t="shared" si="0"/>
        <v>huaYao_R</v>
      </c>
      <c r="E27" s="23" t="s">
        <v>835</v>
      </c>
      <c r="F27" s="28">
        <v>0</v>
      </c>
      <c r="G27" s="28">
        <v>10803</v>
      </c>
      <c r="H27" s="28">
        <f>INDEX(计算页!$J:$J,MATCH(E27,计算页!$I:$I,0))</f>
        <v>0.85</v>
      </c>
      <c r="I27" s="17">
        <f>I21+10</f>
        <v>30</v>
      </c>
      <c r="J27" s="28" t="s">
        <v>96</v>
      </c>
      <c r="K27" s="28"/>
      <c r="L27" s="28">
        <v>4</v>
      </c>
      <c r="M27" s="24">
        <v>3</v>
      </c>
      <c r="N27" s="24" t="str">
        <f>IF(M27="","",INDEX(D_伙伴种族!$B:$B,MATCH(M27,D_伙伴种族!$A:$A,0)))</f>
        <v>妖族</v>
      </c>
      <c r="O27" s="24">
        <v>1</v>
      </c>
      <c r="P27" s="24" t="str">
        <f>IF(O27="","",INDEX([1]D_阵列表!$B:$B,MATCH(O27,[1]D_阵列表!$A:$A,0)))</f>
        <v>阵法一</v>
      </c>
      <c r="Q27" s="24">
        <v>1000</v>
      </c>
      <c r="R27" s="24">
        <v>500</v>
      </c>
      <c r="S27" s="24">
        <f t="shared" si="1"/>
        <v>401</v>
      </c>
      <c r="T27" s="24">
        <f t="shared" si="2"/>
        <v>2</v>
      </c>
      <c r="U27" s="24">
        <f>IF(V27="","",INDEX([1]计算页!$A:$A,MATCH(V27,[1]计算页!$B:$B,0)))</f>
        <v>4</v>
      </c>
      <c r="V27" s="24" t="s">
        <v>98</v>
      </c>
      <c r="W27" s="24">
        <f t="shared" si="9"/>
        <v>72</v>
      </c>
      <c r="X27" s="24">
        <f>IF(Y27="","",INDEX(计算页!$A:$A,MATCH(Y27,计算页!$B:$B,0)))</f>
        <v>1</v>
      </c>
      <c r="Y27" s="24" t="s">
        <v>97</v>
      </c>
      <c r="Z27" s="24">
        <f t="shared" si="10"/>
        <v>720</v>
      </c>
      <c r="AA27" s="24" t="str">
        <f>IF(AB27="","",INDEX([1]计算页!$A:$A,MATCH(AB27,[1]计算页!$B:$B,0)))</f>
        <v/>
      </c>
      <c r="AB27" s="24"/>
      <c r="AC27" s="24"/>
      <c r="AD27" s="24">
        <f t="shared" si="3"/>
        <v>104</v>
      </c>
      <c r="AE27" s="24">
        <f>IF(ISNUMBER(INDEX(D_羁绊组合!$D:$D,MATCH(A27*1000,D_羁绊组合!$A:$A,0))),A27*1000,"")</f>
        <v>100023000</v>
      </c>
      <c r="AF27" s="24">
        <v>10000</v>
      </c>
      <c r="AG27" s="24">
        <v>64</v>
      </c>
      <c r="AH27" s="24">
        <f t="shared" si="5"/>
        <v>4</v>
      </c>
      <c r="AI27" s="24">
        <f t="shared" si="6"/>
        <v>100023</v>
      </c>
      <c r="AJ27" s="24">
        <f>100+INDEX(计算页!$F$4:$W$9,D_伙伴表!L27,(D_伙伴表!O27-1)*6+2)</f>
        <v>101</v>
      </c>
      <c r="AK27" s="24">
        <f t="shared" si="4"/>
        <v>104</v>
      </c>
      <c r="AL27" s="24" t="str">
        <f>INDEX([1]计算页!$I$12:$I$17,[1]D_伙伴表!M27)</f>
        <v>平衡</v>
      </c>
      <c r="AM27" s="24"/>
      <c r="AN27" s="30">
        <v>5000</v>
      </c>
    </row>
    <row r="28" spans="1:40" s="11" customFormat="1" x14ac:dyDescent="0.35">
      <c r="A28" s="26">
        <v>100024</v>
      </c>
      <c r="B28" s="26">
        <v>24</v>
      </c>
      <c r="C28" s="27" t="s">
        <v>956</v>
      </c>
      <c r="D28" s="22" t="str">
        <f t="shared" si="0"/>
        <v>baiGuFuRen_R</v>
      </c>
      <c r="E28" s="23" t="s">
        <v>953</v>
      </c>
      <c r="F28" s="28">
        <v>0</v>
      </c>
      <c r="G28" s="28">
        <v>10201</v>
      </c>
      <c r="H28" s="28">
        <f>INDEX(计算页!$J:$J,MATCH(E28,计算页!$I:$I,0))</f>
        <v>0.4</v>
      </c>
      <c r="I28" s="17">
        <f t="shared" si="8"/>
        <v>30</v>
      </c>
      <c r="J28" s="28" t="s">
        <v>96</v>
      </c>
      <c r="K28" s="28"/>
      <c r="L28" s="28">
        <v>4</v>
      </c>
      <c r="M28" s="24">
        <v>3</v>
      </c>
      <c r="N28" s="24" t="str">
        <f>IF(M28="","",INDEX(D_伙伴种族!$B:$B,MATCH(M28,D_伙伴种族!$A:$A,0)))</f>
        <v>妖族</v>
      </c>
      <c r="O28" s="24">
        <v>1</v>
      </c>
      <c r="P28" s="24" t="str">
        <f>IF(O28="","",INDEX([1]D_阵列表!$B:$B,MATCH(O28,[1]D_阵列表!$A:$A,0)))</f>
        <v>阵法一</v>
      </c>
      <c r="Q28" s="24">
        <v>1000</v>
      </c>
      <c r="R28" s="24">
        <v>500</v>
      </c>
      <c r="S28" s="24">
        <f t="shared" si="1"/>
        <v>401</v>
      </c>
      <c r="T28" s="24">
        <f t="shared" si="2"/>
        <v>2</v>
      </c>
      <c r="U28" s="24">
        <f>IF(V28="","",INDEX([1]计算页!$A:$A,MATCH(V28,[1]计算页!$B:$B,0)))</f>
        <v>4</v>
      </c>
      <c r="V28" s="24" t="s">
        <v>98</v>
      </c>
      <c r="W28" s="24">
        <f t="shared" si="9"/>
        <v>108</v>
      </c>
      <c r="X28" s="24">
        <f>IF(Y28="","",INDEX(计算页!$A:$A,MATCH(Y28,计算页!$B:$B,0)))</f>
        <v>1</v>
      </c>
      <c r="Y28" s="24" t="s">
        <v>97</v>
      </c>
      <c r="Z28" s="24">
        <f t="shared" si="10"/>
        <v>1080</v>
      </c>
      <c r="AA28" s="24" t="str">
        <f>IF(AB28="","",INDEX([1]计算页!$A:$A,MATCH(AB28,[1]计算页!$B:$B,0)))</f>
        <v/>
      </c>
      <c r="AB28" s="24"/>
      <c r="AC28" s="24"/>
      <c r="AD28" s="24">
        <f t="shared" si="3"/>
        <v>104</v>
      </c>
      <c r="AE28" s="24">
        <f>IF(ISNUMBER(INDEX(D_羁绊组合!$D:$D,MATCH(A28*1000,D_羁绊组合!$A:$A,0))),A28*1000,"")</f>
        <v>100024000</v>
      </c>
      <c r="AF28" s="24"/>
      <c r="AG28" s="24"/>
      <c r="AH28" s="24">
        <f t="shared" si="5"/>
        <v>4</v>
      </c>
      <c r="AI28" s="24">
        <f t="shared" si="6"/>
        <v>100024</v>
      </c>
      <c r="AJ28" s="24">
        <f>100+INDEX(计算页!$F$4:$W$9,D_伙伴表!L28,(D_伙伴表!O28-1)*6+2)</f>
        <v>101</v>
      </c>
      <c r="AK28" s="24">
        <f t="shared" si="4"/>
        <v>104</v>
      </c>
      <c r="AL28" s="24" t="str">
        <f>INDEX([1]计算页!$I$12:$I$17,[1]D_伙伴表!M28)</f>
        <v>平衡</v>
      </c>
      <c r="AM28" s="24"/>
      <c r="AN28" s="30">
        <v>5000</v>
      </c>
    </row>
    <row r="29" spans="1:40" s="11" customFormat="1" x14ac:dyDescent="0.35">
      <c r="A29" s="26">
        <v>100025</v>
      </c>
      <c r="B29" s="26">
        <v>25</v>
      </c>
      <c r="C29" s="27" t="s">
        <v>123</v>
      </c>
      <c r="D29" s="24" t="str">
        <f t="shared" si="0"/>
        <v>xiaoZhuYao_R</v>
      </c>
      <c r="E29" s="28" t="s">
        <v>95</v>
      </c>
      <c r="F29" s="28">
        <v>0</v>
      </c>
      <c r="G29" s="28">
        <v>12401</v>
      </c>
      <c r="H29" s="28">
        <f>INDEX(计算页!$J:$J,MATCH(E29,计算页!$I:$I,0))</f>
        <v>0.7</v>
      </c>
      <c r="I29" s="17">
        <f t="shared" si="8"/>
        <v>40</v>
      </c>
      <c r="J29" s="28" t="s">
        <v>96</v>
      </c>
      <c r="K29" s="28"/>
      <c r="L29" s="28">
        <v>5</v>
      </c>
      <c r="M29" s="24">
        <v>3</v>
      </c>
      <c r="N29" s="24" t="str">
        <f>IF(M29="","",INDEX(D_伙伴种族!$B:$B,MATCH(M29,D_伙伴种族!$A:$A,0)))</f>
        <v>妖族</v>
      </c>
      <c r="O29" s="24">
        <v>1</v>
      </c>
      <c r="P29" s="24" t="str">
        <f>IF(O29="","",INDEX([1]D_阵列表!$B:$B,MATCH(O29,[1]D_阵列表!$A:$A,0)))</f>
        <v>阵法一</v>
      </c>
      <c r="Q29" s="24">
        <v>1000</v>
      </c>
      <c r="R29" s="24">
        <v>500</v>
      </c>
      <c r="S29" s="24">
        <f t="shared" si="1"/>
        <v>501</v>
      </c>
      <c r="T29" s="24">
        <f t="shared" si="2"/>
        <v>2</v>
      </c>
      <c r="U29" s="24">
        <f>IF(V29="","",INDEX([1]计算页!$A:$A,MATCH(V29,[1]计算页!$B:$B,0)))</f>
        <v>1</v>
      </c>
      <c r="V29" s="24" t="s">
        <v>97</v>
      </c>
      <c r="W29" s="24">
        <f t="shared" si="9"/>
        <v>2400</v>
      </c>
      <c r="X29" s="24">
        <f>IF(Y29="","",INDEX(计算页!$A:$A,MATCH(Y29,计算页!$B:$B,0)))</f>
        <v>4</v>
      </c>
      <c r="Y29" s="24" t="s">
        <v>98</v>
      </c>
      <c r="Z29" s="24">
        <f t="shared" si="10"/>
        <v>92</v>
      </c>
      <c r="AA29" s="24" t="str">
        <f>IF(AB29="","",INDEX([1]计算页!$A:$A,MATCH(AB29,[1]计算页!$B:$B,0)))</f>
        <v/>
      </c>
      <c r="AB29" s="24"/>
      <c r="AC29" s="24"/>
      <c r="AD29" s="24">
        <f t="shared" si="3"/>
        <v>105</v>
      </c>
      <c r="AE29" s="24">
        <f>IF(ISNUMBER(INDEX(D_羁绊组合!$D:$D,MATCH(A29*1000,D_羁绊组合!$A:$A,0))),A29*1000,"")</f>
        <v>100025000</v>
      </c>
      <c r="AF29" s="24">
        <v>10000</v>
      </c>
      <c r="AG29" s="24">
        <v>55</v>
      </c>
      <c r="AH29" s="24">
        <f t="shared" si="5"/>
        <v>5</v>
      </c>
      <c r="AI29" s="24">
        <f t="shared" si="6"/>
        <v>100025</v>
      </c>
      <c r="AJ29" s="24">
        <f>100+INDEX(计算页!$F$4:$W$9,D_伙伴表!L29,(D_伙伴表!O29-1)*6+2)</f>
        <v>102</v>
      </c>
      <c r="AK29" s="24">
        <f t="shared" si="4"/>
        <v>105</v>
      </c>
      <c r="AL29" s="24" t="str">
        <f>INDEX([1]计算页!$I$12:$I$17,[1]D_伙伴表!M29)</f>
        <v>平衡</v>
      </c>
      <c r="AM29" s="24"/>
      <c r="AN29" s="30">
        <v>10000</v>
      </c>
    </row>
    <row r="30" spans="1:40" s="11" customFormat="1" x14ac:dyDescent="0.35">
      <c r="A30" s="26">
        <v>100026</v>
      </c>
      <c r="B30" s="26">
        <v>26</v>
      </c>
      <c r="C30" s="27" t="s">
        <v>124</v>
      </c>
      <c r="D30" s="28" t="str">
        <f t="shared" si="0"/>
        <v>moGuJing_R</v>
      </c>
      <c r="E30" s="28" t="s">
        <v>100</v>
      </c>
      <c r="F30" s="28">
        <v>0</v>
      </c>
      <c r="G30" s="28">
        <v>11301</v>
      </c>
      <c r="H30" s="28">
        <f>INDEX(计算页!$J:$J,MATCH(E30,计算页!$I:$I,0))</f>
        <v>1</v>
      </c>
      <c r="I30" s="17">
        <f t="shared" si="8"/>
        <v>40</v>
      </c>
      <c r="J30" s="28" t="s">
        <v>96</v>
      </c>
      <c r="K30" s="28"/>
      <c r="L30" s="28">
        <v>5</v>
      </c>
      <c r="M30" s="24">
        <v>3</v>
      </c>
      <c r="N30" s="24" t="str">
        <f>IF(M30="","",INDEX(D_伙伴种族!$B:$B,MATCH(M30,D_伙伴种族!$A:$A,0)))</f>
        <v>妖族</v>
      </c>
      <c r="O30" s="24">
        <v>1</v>
      </c>
      <c r="P30" s="24" t="str">
        <f>IF(O30="","",INDEX([1]D_阵列表!$B:$B,MATCH(O30,[1]D_阵列表!$A:$A,0)))</f>
        <v>阵法一</v>
      </c>
      <c r="Q30" s="24">
        <v>1000</v>
      </c>
      <c r="R30" s="24">
        <v>500</v>
      </c>
      <c r="S30" s="24">
        <f t="shared" si="1"/>
        <v>501</v>
      </c>
      <c r="T30" s="24">
        <f t="shared" si="2"/>
        <v>2</v>
      </c>
      <c r="U30" s="24">
        <f>IF(V30="","",INDEX([1]计算页!$A:$A,MATCH(V30,[1]计算页!$B:$B,0)))</f>
        <v>3</v>
      </c>
      <c r="V30" s="24" t="s">
        <v>101</v>
      </c>
      <c r="W30" s="24">
        <f t="shared" si="9"/>
        <v>264</v>
      </c>
      <c r="X30" s="24">
        <f>IF(Y30="","",INDEX(计算页!$A:$A,MATCH(Y30,计算页!$B:$B,0)))</f>
        <v>1</v>
      </c>
      <c r="Y30" s="24" t="s">
        <v>97</v>
      </c>
      <c r="Z30" s="24">
        <f t="shared" si="10"/>
        <v>1352</v>
      </c>
      <c r="AA30" s="24" t="str">
        <f>IF(AB30="","",INDEX([1]计算页!$A:$A,MATCH(AB30,[1]计算页!$B:$B,0)))</f>
        <v/>
      </c>
      <c r="AB30" s="24"/>
      <c r="AC30" s="24"/>
      <c r="AD30" s="24">
        <f t="shared" si="3"/>
        <v>105</v>
      </c>
      <c r="AE30" s="24">
        <f>IF(ISNUMBER(INDEX(D_羁绊组合!$D:$D,MATCH(A30*1000,D_羁绊组合!$A:$A,0))),A30*1000,"")</f>
        <v>100026000</v>
      </c>
      <c r="AF30" s="24">
        <v>10000</v>
      </c>
      <c r="AG30" s="24">
        <v>56</v>
      </c>
      <c r="AH30" s="24">
        <f t="shared" si="5"/>
        <v>5</v>
      </c>
      <c r="AI30" s="24">
        <f t="shared" si="6"/>
        <v>100026</v>
      </c>
      <c r="AJ30" s="24">
        <f>100+INDEX(计算页!$F$4:$W$9,D_伙伴表!L30,(D_伙伴表!O30-1)*6+2)</f>
        <v>102</v>
      </c>
      <c r="AK30" s="24">
        <f t="shared" si="4"/>
        <v>105</v>
      </c>
      <c r="AL30" s="24" t="str">
        <f>INDEX([1]计算页!$I$12:$I$17,[1]D_伙伴表!M30)</f>
        <v>平衡</v>
      </c>
      <c r="AM30" s="24"/>
      <c r="AN30" s="30">
        <v>10000</v>
      </c>
    </row>
    <row r="31" spans="1:40" s="11" customFormat="1" x14ac:dyDescent="0.35">
      <c r="A31" s="26">
        <v>100027</v>
      </c>
      <c r="B31" s="26">
        <v>27</v>
      </c>
      <c r="C31" s="27" t="s">
        <v>125</v>
      </c>
      <c r="D31" s="28" t="str">
        <f t="shared" si="0"/>
        <v>ciWeiJing_R</v>
      </c>
      <c r="E31" s="28" t="s">
        <v>103</v>
      </c>
      <c r="F31" s="28">
        <v>0</v>
      </c>
      <c r="G31" s="28">
        <v>10301</v>
      </c>
      <c r="H31" s="28">
        <f>INDEX(计算页!$J:$J,MATCH(E31,计算页!$I:$I,0))</f>
        <v>0.82</v>
      </c>
      <c r="I31" s="17">
        <f t="shared" si="8"/>
        <v>40</v>
      </c>
      <c r="J31" s="28" t="s">
        <v>96</v>
      </c>
      <c r="K31" s="28"/>
      <c r="L31" s="28">
        <v>5</v>
      </c>
      <c r="M31" s="24">
        <v>3</v>
      </c>
      <c r="N31" s="24" t="str">
        <f>IF(M31="","",INDEX(D_伙伴种族!$B:$B,MATCH(M31,D_伙伴种族!$A:$A,0)))</f>
        <v>妖族</v>
      </c>
      <c r="O31" s="24">
        <v>1</v>
      </c>
      <c r="P31" s="24" t="str">
        <f>IF(O31="","",INDEX([1]D_阵列表!$B:$B,MATCH(O31,[1]D_阵列表!$A:$A,0)))</f>
        <v>阵法一</v>
      </c>
      <c r="Q31" s="24">
        <v>1000</v>
      </c>
      <c r="R31" s="24">
        <v>500</v>
      </c>
      <c r="S31" s="24">
        <f t="shared" si="1"/>
        <v>501</v>
      </c>
      <c r="T31" s="24">
        <f t="shared" si="2"/>
        <v>2</v>
      </c>
      <c r="U31" s="24">
        <f>IF(V31="","",INDEX([1]计算页!$A:$A,MATCH(V31,[1]计算页!$B:$B,0)))</f>
        <v>3</v>
      </c>
      <c r="V31" s="24" t="s">
        <v>101</v>
      </c>
      <c r="W31" s="24">
        <f t="shared" si="9"/>
        <v>264</v>
      </c>
      <c r="X31" s="24">
        <f>IF(Y31="","",INDEX(计算页!$A:$A,MATCH(Y31,计算页!$B:$B,0)))</f>
        <v>4</v>
      </c>
      <c r="Y31" s="24" t="s">
        <v>98</v>
      </c>
      <c r="Z31" s="24">
        <f t="shared" si="10"/>
        <v>184</v>
      </c>
      <c r="AA31" s="24" t="str">
        <f>IF(AB31="","",INDEX([1]计算页!$A:$A,MATCH(AB31,[1]计算页!$B:$B,0)))</f>
        <v/>
      </c>
      <c r="AB31" s="24"/>
      <c r="AC31" s="24"/>
      <c r="AD31" s="24">
        <f t="shared" si="3"/>
        <v>105</v>
      </c>
      <c r="AE31" s="24">
        <f>IF(ISNUMBER(INDEX(D_羁绊组合!$D:$D,MATCH(A31*1000,D_羁绊组合!$A:$A,0))),A31*1000,"")</f>
        <v>100027000</v>
      </c>
      <c r="AF31" s="24"/>
      <c r="AG31" s="24"/>
      <c r="AH31" s="24">
        <f t="shared" si="5"/>
        <v>5</v>
      </c>
      <c r="AI31" s="24">
        <f t="shared" si="6"/>
        <v>100027</v>
      </c>
      <c r="AJ31" s="24">
        <f>100+INDEX(计算页!$F$4:$W$9,D_伙伴表!L31,(D_伙伴表!O31-1)*6+2)</f>
        <v>102</v>
      </c>
      <c r="AK31" s="24">
        <f t="shared" si="4"/>
        <v>105</v>
      </c>
      <c r="AL31" s="24" t="str">
        <f>INDEX([1]计算页!$I$12:$I$17,[1]D_伙伴表!M31)</f>
        <v>平衡</v>
      </c>
      <c r="AM31" s="24"/>
      <c r="AN31" s="30">
        <v>10000</v>
      </c>
    </row>
    <row r="32" spans="1:40" s="11" customFormat="1" x14ac:dyDescent="0.35">
      <c r="A32" s="26">
        <v>100028</v>
      </c>
      <c r="B32" s="26">
        <v>28</v>
      </c>
      <c r="C32" s="27" t="s">
        <v>126</v>
      </c>
      <c r="D32" s="24" t="str">
        <f t="shared" si="0"/>
        <v>daPengDiao_R</v>
      </c>
      <c r="E32" s="28" t="s">
        <v>105</v>
      </c>
      <c r="F32" s="28">
        <v>0</v>
      </c>
      <c r="G32" s="28">
        <v>10401</v>
      </c>
      <c r="H32" s="28">
        <f>INDEX(计算页!$J:$J,MATCH(E32,计算页!$I:$I,0))</f>
        <v>0.53</v>
      </c>
      <c r="I32" s="17">
        <f t="shared" si="8"/>
        <v>40</v>
      </c>
      <c r="J32" s="28" t="s">
        <v>96</v>
      </c>
      <c r="K32" s="28"/>
      <c r="L32" s="28">
        <v>5</v>
      </c>
      <c r="M32" s="24">
        <v>3</v>
      </c>
      <c r="N32" s="24" t="str">
        <f>IF(M32="","",INDEX(D_伙伴种族!$B:$B,MATCH(M32,D_伙伴种族!$A:$A,0)))</f>
        <v>妖族</v>
      </c>
      <c r="O32" s="24">
        <v>1</v>
      </c>
      <c r="P32" s="24" t="str">
        <f>IF(O32="","",INDEX([1]D_阵列表!$B:$B,MATCH(O32,[1]D_阵列表!$A:$A,0)))</f>
        <v>阵法一</v>
      </c>
      <c r="Q32" s="24">
        <v>1000</v>
      </c>
      <c r="R32" s="24">
        <v>500</v>
      </c>
      <c r="S32" s="24">
        <f t="shared" si="1"/>
        <v>501</v>
      </c>
      <c r="T32" s="24">
        <f t="shared" si="2"/>
        <v>2</v>
      </c>
      <c r="U32" s="24">
        <f>IF(V32="","",INDEX([1]计算页!$A:$A,MATCH(V32,[1]计算页!$B:$B,0)))</f>
        <v>1</v>
      </c>
      <c r="V32" s="24" t="s">
        <v>97</v>
      </c>
      <c r="W32" s="24">
        <f t="shared" si="9"/>
        <v>2640</v>
      </c>
      <c r="X32" s="24">
        <f>IF(Y32="","",INDEX(计算页!$A:$A,MATCH(Y32,计算页!$B:$B,0)))</f>
        <v>3</v>
      </c>
      <c r="Y32" s="24" t="s">
        <v>101</v>
      </c>
      <c r="Z32" s="24">
        <f t="shared" si="10"/>
        <v>168</v>
      </c>
      <c r="AA32" s="24" t="str">
        <f>IF(AB32="","",INDEX([1]计算页!$A:$A,MATCH(AB32,[1]计算页!$B:$B,0)))</f>
        <v/>
      </c>
      <c r="AB32" s="24"/>
      <c r="AC32" s="24"/>
      <c r="AD32" s="24">
        <f t="shared" si="3"/>
        <v>105</v>
      </c>
      <c r="AE32" s="24">
        <f>IF(ISNUMBER(INDEX(D_羁绊组合!$D:$D,MATCH(A32*1000,D_羁绊组合!$A:$A,0))),A32*1000,"")</f>
        <v>100028000</v>
      </c>
      <c r="AF32" s="24"/>
      <c r="AG32" s="24"/>
      <c r="AH32" s="24">
        <f t="shared" si="5"/>
        <v>5</v>
      </c>
      <c r="AI32" s="24">
        <f t="shared" si="6"/>
        <v>100028</v>
      </c>
      <c r="AJ32" s="24">
        <f>100+INDEX(计算页!$F$4:$W$9,D_伙伴表!L32,(D_伙伴表!O32-1)*6+2)</f>
        <v>102</v>
      </c>
      <c r="AK32" s="24">
        <f t="shared" si="4"/>
        <v>105</v>
      </c>
      <c r="AL32" s="24" t="str">
        <f>INDEX([1]计算页!$I$12:$I$17,[1]D_伙伴表!M32)</f>
        <v>平衡</v>
      </c>
      <c r="AM32" s="24"/>
      <c r="AN32" s="30">
        <v>10000</v>
      </c>
    </row>
    <row r="33" spans="1:40" s="11" customFormat="1" x14ac:dyDescent="0.35">
      <c r="A33" s="26">
        <v>100029</v>
      </c>
      <c r="B33" s="26">
        <v>29</v>
      </c>
      <c r="C33" s="27" t="s">
        <v>127</v>
      </c>
      <c r="D33" s="22" t="str">
        <f t="shared" si="0"/>
        <v>huaYao_R</v>
      </c>
      <c r="E33" s="23" t="s">
        <v>835</v>
      </c>
      <c r="F33" s="28">
        <v>0</v>
      </c>
      <c r="G33" s="28">
        <v>10803</v>
      </c>
      <c r="H33" s="28">
        <f>INDEX(计算页!$J:$J,MATCH(E33,计算页!$I:$I,0))</f>
        <v>0.85</v>
      </c>
      <c r="I33" s="17">
        <f t="shared" si="8"/>
        <v>40</v>
      </c>
      <c r="J33" s="28" t="s">
        <v>96</v>
      </c>
      <c r="K33" s="28"/>
      <c r="L33" s="28">
        <v>5</v>
      </c>
      <c r="M33" s="24">
        <v>3</v>
      </c>
      <c r="N33" s="24" t="str">
        <f>IF(M33="","",INDEX(D_伙伴种族!$B:$B,MATCH(M33,D_伙伴种族!$A:$A,0)))</f>
        <v>妖族</v>
      </c>
      <c r="O33" s="24">
        <v>1</v>
      </c>
      <c r="P33" s="24" t="str">
        <f>IF(O33="","",INDEX([1]D_阵列表!$B:$B,MATCH(O33,[1]D_阵列表!$A:$A,0)))</f>
        <v>阵法一</v>
      </c>
      <c r="Q33" s="24">
        <v>1000</v>
      </c>
      <c r="R33" s="24">
        <v>500</v>
      </c>
      <c r="S33" s="24">
        <f t="shared" si="1"/>
        <v>501</v>
      </c>
      <c r="T33" s="24">
        <f t="shared" si="2"/>
        <v>2</v>
      </c>
      <c r="U33" s="24">
        <f>IF(V33="","",INDEX([1]计算页!$A:$A,MATCH(V33,[1]计算页!$B:$B,0)))</f>
        <v>4</v>
      </c>
      <c r="V33" s="24" t="s">
        <v>98</v>
      </c>
      <c r="W33" s="24">
        <f t="shared" si="9"/>
        <v>144</v>
      </c>
      <c r="X33" s="24">
        <f>IF(Y33="","",INDEX(计算页!$A:$A,MATCH(Y33,计算页!$B:$B,0)))</f>
        <v>1</v>
      </c>
      <c r="Y33" s="24" t="s">
        <v>97</v>
      </c>
      <c r="Z33" s="24">
        <f t="shared" si="10"/>
        <v>1440</v>
      </c>
      <c r="AA33" s="24" t="str">
        <f>IF(AB33="","",INDEX([1]计算页!$A:$A,MATCH(AB33,[1]计算页!$B:$B,0)))</f>
        <v/>
      </c>
      <c r="AB33" s="24"/>
      <c r="AC33" s="24"/>
      <c r="AD33" s="24">
        <f t="shared" si="3"/>
        <v>105</v>
      </c>
      <c r="AE33" s="24">
        <f>IF(ISNUMBER(INDEX(D_羁绊组合!$D:$D,MATCH(A33*1000,D_羁绊组合!$A:$A,0))),A33*1000,"")</f>
        <v>100029000</v>
      </c>
      <c r="AF33" s="24">
        <v>10000</v>
      </c>
      <c r="AG33" s="24">
        <v>64</v>
      </c>
      <c r="AH33" s="24">
        <f t="shared" si="5"/>
        <v>5</v>
      </c>
      <c r="AI33" s="24">
        <f t="shared" si="6"/>
        <v>100029</v>
      </c>
      <c r="AJ33" s="24">
        <f>100+INDEX(计算页!$F$4:$W$9,D_伙伴表!L33,(D_伙伴表!O33-1)*6+2)</f>
        <v>102</v>
      </c>
      <c r="AK33" s="24">
        <f t="shared" si="4"/>
        <v>105</v>
      </c>
      <c r="AL33" s="24" t="str">
        <f>INDEX([1]计算页!$I$12:$I$17,[1]D_伙伴表!M33)</f>
        <v>平衡</v>
      </c>
      <c r="AM33" s="24"/>
      <c r="AN33" s="30">
        <v>10000</v>
      </c>
    </row>
    <row r="34" spans="1:40" s="11" customFormat="1" x14ac:dyDescent="0.35">
      <c r="A34" s="26">
        <v>100030</v>
      </c>
      <c r="B34" s="26">
        <v>30</v>
      </c>
      <c r="C34" s="27" t="s">
        <v>957</v>
      </c>
      <c r="D34" s="22" t="str">
        <f t="shared" si="0"/>
        <v>baiGuFuRen_R</v>
      </c>
      <c r="E34" s="23" t="s">
        <v>953</v>
      </c>
      <c r="F34" s="28">
        <v>0</v>
      </c>
      <c r="G34" s="28">
        <v>10201</v>
      </c>
      <c r="H34" s="28">
        <f>INDEX(计算页!$J:$J,MATCH(E34,计算页!$I:$I,0))</f>
        <v>0.4</v>
      </c>
      <c r="I34" s="17">
        <f t="shared" si="8"/>
        <v>40</v>
      </c>
      <c r="J34" s="28" t="s">
        <v>96</v>
      </c>
      <c r="K34" s="28"/>
      <c r="L34" s="28">
        <v>5</v>
      </c>
      <c r="M34" s="24">
        <v>3</v>
      </c>
      <c r="N34" s="24" t="str">
        <f>IF(M34="","",INDEX(D_伙伴种族!$B:$B,MATCH(M34,D_伙伴种族!$A:$A,0)))</f>
        <v>妖族</v>
      </c>
      <c r="O34" s="24">
        <v>1</v>
      </c>
      <c r="P34" s="24" t="str">
        <f>IF(O34="","",INDEX([1]D_阵列表!$B:$B,MATCH(O34,[1]D_阵列表!$A:$A,0)))</f>
        <v>阵法一</v>
      </c>
      <c r="Q34" s="24">
        <v>1000</v>
      </c>
      <c r="R34" s="24">
        <v>500</v>
      </c>
      <c r="S34" s="24">
        <f t="shared" si="1"/>
        <v>501</v>
      </c>
      <c r="T34" s="24">
        <f t="shared" si="2"/>
        <v>2</v>
      </c>
      <c r="U34" s="24">
        <f>IF(V34="","",INDEX([1]计算页!$A:$A,MATCH(V34,[1]计算页!$B:$B,0)))</f>
        <v>4</v>
      </c>
      <c r="V34" s="24" t="s">
        <v>98</v>
      </c>
      <c r="W34" s="24">
        <f t="shared" si="9"/>
        <v>216</v>
      </c>
      <c r="X34" s="24">
        <f>IF(Y34="","",INDEX(计算页!$A:$A,MATCH(Y34,计算页!$B:$B,0)))</f>
        <v>1</v>
      </c>
      <c r="Y34" s="24" t="s">
        <v>97</v>
      </c>
      <c r="Z34" s="24">
        <f t="shared" si="10"/>
        <v>2160</v>
      </c>
      <c r="AA34" s="24" t="str">
        <f>IF(AB34="","",INDEX([1]计算页!$A:$A,MATCH(AB34,[1]计算页!$B:$B,0)))</f>
        <v/>
      </c>
      <c r="AB34" s="24"/>
      <c r="AC34" s="24"/>
      <c r="AD34" s="24">
        <f t="shared" si="3"/>
        <v>105</v>
      </c>
      <c r="AE34" s="24">
        <f>IF(ISNUMBER(INDEX(D_羁绊组合!$D:$D,MATCH(A34*1000,D_羁绊组合!$A:$A,0))),A34*1000,"")</f>
        <v>100030000</v>
      </c>
      <c r="AF34" s="24"/>
      <c r="AG34" s="24"/>
      <c r="AH34" s="24">
        <f t="shared" si="5"/>
        <v>5</v>
      </c>
      <c r="AI34" s="24">
        <f t="shared" si="6"/>
        <v>100030</v>
      </c>
      <c r="AJ34" s="24">
        <f>100+INDEX(计算页!$F$4:$W$9,D_伙伴表!L34,(D_伙伴表!O34-1)*6+2)</f>
        <v>102</v>
      </c>
      <c r="AK34" s="24">
        <f t="shared" si="4"/>
        <v>105</v>
      </c>
      <c r="AL34" s="24" t="str">
        <f>INDEX([1]计算页!$I$12:$I$17,[1]D_伙伴表!M34)</f>
        <v>平衡</v>
      </c>
      <c r="AM34" s="24"/>
      <c r="AN34" s="30">
        <v>10000</v>
      </c>
    </row>
    <row r="35" spans="1:40" s="11" customFormat="1" x14ac:dyDescent="0.35">
      <c r="A35" s="26">
        <v>100031</v>
      </c>
      <c r="B35" s="26">
        <v>31</v>
      </c>
      <c r="C35" s="27" t="s">
        <v>128</v>
      </c>
      <c r="D35" s="24" t="str">
        <f t="shared" si="0"/>
        <v>xiaoZhuYao_R</v>
      </c>
      <c r="E35" s="28" t="s">
        <v>95</v>
      </c>
      <c r="F35" s="28">
        <v>0</v>
      </c>
      <c r="G35" s="28">
        <v>12401</v>
      </c>
      <c r="H35" s="28">
        <f>INDEX(计算页!$J:$J,MATCH(E35,计算页!$I:$I,0))</f>
        <v>0.7</v>
      </c>
      <c r="I35" s="17">
        <f>I29+15</f>
        <v>55</v>
      </c>
      <c r="J35" s="28" t="s">
        <v>96</v>
      </c>
      <c r="K35" s="28"/>
      <c r="L35" s="28">
        <v>6</v>
      </c>
      <c r="M35" s="24">
        <v>3</v>
      </c>
      <c r="N35" s="24" t="str">
        <f>IF(M35="","",INDEX(D_伙伴种族!$B:$B,MATCH(M35,D_伙伴种族!$A:$A,0)))</f>
        <v>妖族</v>
      </c>
      <c r="O35" s="24">
        <v>1</v>
      </c>
      <c r="P35" s="24" t="str">
        <f>IF(O35="","",INDEX([1]D_阵列表!$B:$B,MATCH(O35,[1]D_阵列表!$A:$A,0)))</f>
        <v>阵法一</v>
      </c>
      <c r="Q35" s="24">
        <v>1000</v>
      </c>
      <c r="R35" s="24">
        <v>500</v>
      </c>
      <c r="S35" s="24">
        <f t="shared" si="1"/>
        <v>601</v>
      </c>
      <c r="T35" s="24">
        <f t="shared" si="2"/>
        <v>2</v>
      </c>
      <c r="U35" s="24">
        <f>IF(V35="","",INDEX([1]计算页!$A:$A,MATCH(V35,[1]计算页!$B:$B,0)))</f>
        <v>1</v>
      </c>
      <c r="V35" s="24" t="s">
        <v>97</v>
      </c>
      <c r="W35" s="24">
        <f t="shared" si="9"/>
        <v>4800</v>
      </c>
      <c r="X35" s="24">
        <f>IF(Y35="","",INDEX(计算页!$A:$A,MATCH(Y35,计算页!$B:$B,0)))</f>
        <v>4</v>
      </c>
      <c r="Y35" s="24" t="s">
        <v>98</v>
      </c>
      <c r="Z35" s="24">
        <f t="shared" si="10"/>
        <v>184</v>
      </c>
      <c r="AA35" s="24" t="str">
        <f>IF(AB35="","",INDEX([1]计算页!$A:$A,MATCH(AB35,[1]计算页!$B:$B,0)))</f>
        <v/>
      </c>
      <c r="AB35" s="24"/>
      <c r="AC35" s="24"/>
      <c r="AD35" s="24">
        <f t="shared" si="3"/>
        <v>106</v>
      </c>
      <c r="AE35" s="24">
        <f>IF(ISNUMBER(INDEX(D_羁绊组合!$D:$D,MATCH(A35*1000,D_羁绊组合!$A:$A,0))),A35*1000,"")</f>
        <v>100031000</v>
      </c>
      <c r="AF35" s="24">
        <v>10000</v>
      </c>
      <c r="AG35" s="24">
        <v>55</v>
      </c>
      <c r="AH35" s="24">
        <f t="shared" si="5"/>
        <v>6</v>
      </c>
      <c r="AI35" s="24">
        <v>31</v>
      </c>
      <c r="AJ35" s="24">
        <f>100+INDEX(计算页!$F$4:$W$9,D_伙伴表!L35,(D_伙伴表!O35-1)*6+2)</f>
        <v>104</v>
      </c>
      <c r="AK35" s="24">
        <f t="shared" si="4"/>
        <v>106</v>
      </c>
      <c r="AL35" s="24" t="str">
        <f>INDEX([1]计算页!$I$12:$I$17,[1]D_伙伴表!M35)</f>
        <v>平衡</v>
      </c>
      <c r="AM35" s="24"/>
      <c r="AN35" s="30">
        <v>20000</v>
      </c>
    </row>
    <row r="36" spans="1:40" s="11" customFormat="1" x14ac:dyDescent="0.35">
      <c r="A36" s="26">
        <v>100032</v>
      </c>
      <c r="B36" s="26">
        <v>32</v>
      </c>
      <c r="C36" s="27" t="s">
        <v>129</v>
      </c>
      <c r="D36" s="28" t="str">
        <f t="shared" si="0"/>
        <v>moGuJing_R</v>
      </c>
      <c r="E36" s="28" t="s">
        <v>100</v>
      </c>
      <c r="F36" s="28">
        <v>0</v>
      </c>
      <c r="G36" s="28">
        <v>11301</v>
      </c>
      <c r="H36" s="28">
        <f>INDEX(计算页!$J:$J,MATCH(E36,计算页!$I:$I,0))</f>
        <v>1</v>
      </c>
      <c r="I36" s="17">
        <f t="shared" ref="I36:I40" si="11">I30+15</f>
        <v>55</v>
      </c>
      <c r="J36" s="28" t="s">
        <v>96</v>
      </c>
      <c r="K36" s="28"/>
      <c r="L36" s="28">
        <v>6</v>
      </c>
      <c r="M36" s="24">
        <v>3</v>
      </c>
      <c r="N36" s="24" t="str">
        <f>IF(M36="","",INDEX(D_伙伴种族!$B:$B,MATCH(M36,D_伙伴种族!$A:$A,0)))</f>
        <v>妖族</v>
      </c>
      <c r="O36" s="24">
        <v>1</v>
      </c>
      <c r="P36" s="24" t="str">
        <f>IF(O36="","",INDEX([1]D_阵列表!$B:$B,MATCH(O36,[1]D_阵列表!$A:$A,0)))</f>
        <v>阵法一</v>
      </c>
      <c r="Q36" s="24">
        <v>1000</v>
      </c>
      <c r="R36" s="24">
        <v>500</v>
      </c>
      <c r="S36" s="24">
        <f t="shared" si="1"/>
        <v>601</v>
      </c>
      <c r="T36" s="24">
        <f t="shared" si="2"/>
        <v>2</v>
      </c>
      <c r="U36" s="24">
        <f>IF(V36="","",INDEX([1]计算页!$A:$A,MATCH(V36,[1]计算页!$B:$B,0)))</f>
        <v>3</v>
      </c>
      <c r="V36" s="24" t="s">
        <v>101</v>
      </c>
      <c r="W36" s="24">
        <f t="shared" si="9"/>
        <v>528</v>
      </c>
      <c r="X36" s="24">
        <f>IF(Y36="","",INDEX(计算页!$A:$A,MATCH(Y36,计算页!$B:$B,0)))</f>
        <v>1</v>
      </c>
      <c r="Y36" s="24" t="s">
        <v>97</v>
      </c>
      <c r="Z36" s="24">
        <f t="shared" si="10"/>
        <v>2704</v>
      </c>
      <c r="AA36" s="24" t="str">
        <f>IF(AB36="","",INDEX([1]计算页!$A:$A,MATCH(AB36,[1]计算页!$B:$B,0)))</f>
        <v/>
      </c>
      <c r="AB36" s="24"/>
      <c r="AC36" s="24"/>
      <c r="AD36" s="24">
        <f t="shared" si="3"/>
        <v>106</v>
      </c>
      <c r="AE36" s="24">
        <f>IF(ISNUMBER(INDEX(D_羁绊组合!$D:$D,MATCH(A36*1000,D_羁绊组合!$A:$A,0))),A36*1000,"")</f>
        <v>100032000</v>
      </c>
      <c r="AF36" s="24">
        <v>10000</v>
      </c>
      <c r="AG36" s="24">
        <v>56</v>
      </c>
      <c r="AH36" s="24">
        <f t="shared" si="5"/>
        <v>6</v>
      </c>
      <c r="AI36" s="24">
        <v>31</v>
      </c>
      <c r="AJ36" s="24">
        <f>100+INDEX(计算页!$F$4:$W$9,D_伙伴表!L36,(D_伙伴表!O36-1)*6+2)</f>
        <v>104</v>
      </c>
      <c r="AK36" s="24">
        <f t="shared" si="4"/>
        <v>106</v>
      </c>
      <c r="AL36" s="24" t="str">
        <f>INDEX([1]计算页!$I$12:$I$17,[1]D_伙伴表!M36)</f>
        <v>平衡</v>
      </c>
      <c r="AM36" s="24"/>
      <c r="AN36" s="30">
        <v>20000</v>
      </c>
    </row>
    <row r="37" spans="1:40" s="11" customFormat="1" x14ac:dyDescent="0.35">
      <c r="A37" s="26">
        <v>100033</v>
      </c>
      <c r="B37" s="26">
        <v>33</v>
      </c>
      <c r="C37" s="27" t="s">
        <v>130</v>
      </c>
      <c r="D37" s="28" t="str">
        <f t="shared" si="0"/>
        <v>ciWeiJing_R</v>
      </c>
      <c r="E37" s="28" t="s">
        <v>103</v>
      </c>
      <c r="F37" s="28">
        <v>0</v>
      </c>
      <c r="G37" s="28">
        <v>10301</v>
      </c>
      <c r="H37" s="28">
        <f>INDEX(计算页!$J:$J,MATCH(E37,计算页!$I:$I,0))</f>
        <v>0.82</v>
      </c>
      <c r="I37" s="17">
        <f t="shared" si="11"/>
        <v>55</v>
      </c>
      <c r="J37" s="28" t="s">
        <v>96</v>
      </c>
      <c r="K37" s="28"/>
      <c r="L37" s="28">
        <v>6</v>
      </c>
      <c r="M37" s="24">
        <v>3</v>
      </c>
      <c r="N37" s="24" t="str">
        <f>IF(M37="","",INDEX(D_伙伴种族!$B:$B,MATCH(M37,D_伙伴种族!$A:$A,0)))</f>
        <v>妖族</v>
      </c>
      <c r="O37" s="24">
        <v>1</v>
      </c>
      <c r="P37" s="24" t="str">
        <f>IF(O37="","",INDEX([1]D_阵列表!$B:$B,MATCH(O37,[1]D_阵列表!$A:$A,0)))</f>
        <v>阵法一</v>
      </c>
      <c r="Q37" s="24">
        <v>1000</v>
      </c>
      <c r="R37" s="24">
        <v>500</v>
      </c>
      <c r="S37" s="24">
        <f t="shared" si="1"/>
        <v>601</v>
      </c>
      <c r="T37" s="24">
        <f t="shared" si="2"/>
        <v>2</v>
      </c>
      <c r="U37" s="24">
        <f>IF(V37="","",INDEX([1]计算页!$A:$A,MATCH(V37,[1]计算页!$B:$B,0)))</f>
        <v>3</v>
      </c>
      <c r="V37" s="24" t="s">
        <v>101</v>
      </c>
      <c r="W37" s="24">
        <f t="shared" si="9"/>
        <v>528</v>
      </c>
      <c r="X37" s="24">
        <f>IF(Y37="","",INDEX(计算页!$A:$A,MATCH(Y37,计算页!$B:$B,0)))</f>
        <v>4</v>
      </c>
      <c r="Y37" s="24" t="s">
        <v>98</v>
      </c>
      <c r="Z37" s="24">
        <f t="shared" si="10"/>
        <v>368</v>
      </c>
      <c r="AA37" s="24" t="str">
        <f>IF(AB37="","",INDEX([1]计算页!$A:$A,MATCH(AB37,[1]计算页!$B:$B,0)))</f>
        <v/>
      </c>
      <c r="AB37" s="24"/>
      <c r="AC37" s="24"/>
      <c r="AD37" s="24">
        <f t="shared" si="3"/>
        <v>106</v>
      </c>
      <c r="AE37" s="24">
        <f>IF(ISNUMBER(INDEX(D_羁绊组合!$D:$D,MATCH(A37*1000,D_羁绊组合!$A:$A,0))),A37*1000,"")</f>
        <v>100033000</v>
      </c>
      <c r="AF37" s="24"/>
      <c r="AG37" s="24"/>
      <c r="AH37" s="24">
        <f t="shared" si="5"/>
        <v>6</v>
      </c>
      <c r="AI37" s="24">
        <v>31</v>
      </c>
      <c r="AJ37" s="24">
        <f>100+INDEX(计算页!$F$4:$W$9,D_伙伴表!L37,(D_伙伴表!O37-1)*6+2)</f>
        <v>104</v>
      </c>
      <c r="AK37" s="24">
        <f t="shared" si="4"/>
        <v>106</v>
      </c>
      <c r="AL37" s="24" t="str">
        <f>INDEX([1]计算页!$I$12:$I$17,[1]D_伙伴表!M37)</f>
        <v>平衡</v>
      </c>
      <c r="AM37" s="24"/>
      <c r="AN37" s="30">
        <v>20000</v>
      </c>
    </row>
    <row r="38" spans="1:40" s="11" customFormat="1" x14ac:dyDescent="0.35">
      <c r="A38" s="26">
        <v>100034</v>
      </c>
      <c r="B38" s="26">
        <v>34</v>
      </c>
      <c r="C38" s="27" t="s">
        <v>131</v>
      </c>
      <c r="D38" s="24" t="str">
        <f t="shared" si="0"/>
        <v>daPengDiao_R</v>
      </c>
      <c r="E38" s="28" t="s">
        <v>105</v>
      </c>
      <c r="F38" s="28">
        <v>0</v>
      </c>
      <c r="G38" s="28">
        <v>10401</v>
      </c>
      <c r="H38" s="28">
        <f>INDEX(计算页!$J:$J,MATCH(E38,计算页!$I:$I,0))</f>
        <v>0.53</v>
      </c>
      <c r="I38" s="17">
        <f t="shared" si="11"/>
        <v>55</v>
      </c>
      <c r="J38" s="28" t="s">
        <v>96</v>
      </c>
      <c r="K38" s="28"/>
      <c r="L38" s="28">
        <v>6</v>
      </c>
      <c r="M38" s="24">
        <v>3</v>
      </c>
      <c r="N38" s="24" t="str">
        <f>IF(M38="","",INDEX(D_伙伴种族!$B:$B,MATCH(M38,D_伙伴种族!$A:$A,0)))</f>
        <v>妖族</v>
      </c>
      <c r="O38" s="24">
        <v>1</v>
      </c>
      <c r="P38" s="24" t="str">
        <f>IF(O38="","",INDEX([1]D_阵列表!$B:$B,MATCH(O38,[1]D_阵列表!$A:$A,0)))</f>
        <v>阵法一</v>
      </c>
      <c r="Q38" s="24">
        <v>1000</v>
      </c>
      <c r="R38" s="24">
        <v>500</v>
      </c>
      <c r="S38" s="24">
        <f t="shared" si="1"/>
        <v>601</v>
      </c>
      <c r="T38" s="24">
        <f t="shared" si="2"/>
        <v>2</v>
      </c>
      <c r="U38" s="24">
        <f>IF(V38="","",INDEX([1]计算页!$A:$A,MATCH(V38,[1]计算页!$B:$B,0)))</f>
        <v>1</v>
      </c>
      <c r="V38" s="24" t="s">
        <v>97</v>
      </c>
      <c r="W38" s="24">
        <f t="shared" si="9"/>
        <v>5280</v>
      </c>
      <c r="X38" s="24">
        <f>IF(Y38="","",INDEX(计算页!$A:$A,MATCH(Y38,计算页!$B:$B,0)))</f>
        <v>3</v>
      </c>
      <c r="Y38" s="24" t="s">
        <v>101</v>
      </c>
      <c r="Z38" s="24">
        <f t="shared" si="10"/>
        <v>336</v>
      </c>
      <c r="AA38" s="24" t="str">
        <f>IF(AB38="","",INDEX([1]计算页!$A:$A,MATCH(AB38,[1]计算页!$B:$B,0)))</f>
        <v/>
      </c>
      <c r="AB38" s="24"/>
      <c r="AC38" s="24"/>
      <c r="AD38" s="24">
        <f t="shared" si="3"/>
        <v>106</v>
      </c>
      <c r="AE38" s="24">
        <f>IF(ISNUMBER(INDEX(D_羁绊组合!$D:$D,MATCH(A38*1000,D_羁绊组合!$A:$A,0))),A38*1000,"")</f>
        <v>100034000</v>
      </c>
      <c r="AF38" s="24"/>
      <c r="AG38" s="24"/>
      <c r="AH38" s="24">
        <f t="shared" si="5"/>
        <v>6</v>
      </c>
      <c r="AI38" s="24">
        <v>31</v>
      </c>
      <c r="AJ38" s="24">
        <f>100+INDEX(计算页!$F$4:$W$9,D_伙伴表!L38,(D_伙伴表!O38-1)*6+2)</f>
        <v>104</v>
      </c>
      <c r="AK38" s="24">
        <f t="shared" si="4"/>
        <v>106</v>
      </c>
      <c r="AL38" s="24" t="str">
        <f>INDEX([1]计算页!$I$12:$I$17,[1]D_伙伴表!M38)</f>
        <v>平衡</v>
      </c>
      <c r="AM38" s="24"/>
      <c r="AN38" s="30">
        <v>20000</v>
      </c>
    </row>
    <row r="39" spans="1:40" s="11" customFormat="1" x14ac:dyDescent="0.35">
      <c r="A39" s="26">
        <v>100035</v>
      </c>
      <c r="B39" s="26">
        <v>35</v>
      </c>
      <c r="C39" s="31" t="s">
        <v>132</v>
      </c>
      <c r="D39" s="22" t="str">
        <f t="shared" si="0"/>
        <v>huaYao_R</v>
      </c>
      <c r="E39" s="23" t="s">
        <v>835</v>
      </c>
      <c r="F39" s="28">
        <v>0</v>
      </c>
      <c r="G39" s="28">
        <v>10803</v>
      </c>
      <c r="H39" s="28">
        <f>INDEX(计算页!$J:$J,MATCH(E39,计算页!$I:$I,0))</f>
        <v>0.85</v>
      </c>
      <c r="I39" s="17">
        <f t="shared" si="11"/>
        <v>55</v>
      </c>
      <c r="J39" s="28" t="s">
        <v>96</v>
      </c>
      <c r="K39" s="28"/>
      <c r="L39" s="28">
        <v>6</v>
      </c>
      <c r="M39" s="24">
        <v>3</v>
      </c>
      <c r="N39" s="24" t="str">
        <f>IF(M39="","",INDEX(D_伙伴种族!$B:$B,MATCH(M39,D_伙伴种族!$A:$A,0)))</f>
        <v>妖族</v>
      </c>
      <c r="O39" s="24">
        <v>1</v>
      </c>
      <c r="P39" s="24" t="str">
        <f>IF(O39="","",INDEX([1]D_阵列表!$B:$B,MATCH(O39,[1]D_阵列表!$A:$A,0)))</f>
        <v>阵法一</v>
      </c>
      <c r="Q39" s="24">
        <v>1000</v>
      </c>
      <c r="R39" s="24">
        <v>500</v>
      </c>
      <c r="S39" s="24">
        <f t="shared" si="1"/>
        <v>601</v>
      </c>
      <c r="T39" s="24">
        <f t="shared" si="2"/>
        <v>2</v>
      </c>
      <c r="U39" s="24">
        <f>IF(V39="","",INDEX([1]计算页!$A:$A,MATCH(V39,[1]计算页!$B:$B,0)))</f>
        <v>4</v>
      </c>
      <c r="V39" s="24" t="s">
        <v>98</v>
      </c>
      <c r="W39" s="24">
        <f t="shared" si="9"/>
        <v>288</v>
      </c>
      <c r="X39" s="24">
        <f>IF(Y39="","",INDEX(计算页!$A:$A,MATCH(Y39,计算页!$B:$B,0)))</f>
        <v>1</v>
      </c>
      <c r="Y39" s="24" t="s">
        <v>97</v>
      </c>
      <c r="Z39" s="24">
        <f t="shared" si="10"/>
        <v>2880</v>
      </c>
      <c r="AA39" s="24" t="str">
        <f>IF(AB39="","",INDEX([1]计算页!$A:$A,MATCH(AB39,[1]计算页!$B:$B,0)))</f>
        <v/>
      </c>
      <c r="AB39" s="24"/>
      <c r="AC39" s="24"/>
      <c r="AD39" s="24">
        <f t="shared" si="3"/>
        <v>106</v>
      </c>
      <c r="AE39" s="24">
        <f>IF(ISNUMBER(INDEX(D_羁绊组合!$D:$D,MATCH(A39*1000,D_羁绊组合!$A:$A,0))),A39*1000,"")</f>
        <v>100035000</v>
      </c>
      <c r="AF39" s="24">
        <v>10000</v>
      </c>
      <c r="AG39" s="24">
        <v>64</v>
      </c>
      <c r="AH39" s="24">
        <f t="shared" si="5"/>
        <v>6</v>
      </c>
      <c r="AI39" s="24">
        <v>31</v>
      </c>
      <c r="AJ39" s="24">
        <f>100+INDEX(计算页!$F$4:$W$9,D_伙伴表!L39,(D_伙伴表!O39-1)*6+2)</f>
        <v>104</v>
      </c>
      <c r="AK39" s="24">
        <f t="shared" si="4"/>
        <v>106</v>
      </c>
      <c r="AL39" s="24" t="str">
        <f>INDEX([1]计算页!$I$12:$I$17,[1]D_伙伴表!M39)</f>
        <v>平衡</v>
      </c>
      <c r="AM39" s="24"/>
      <c r="AN39" s="30">
        <v>20000</v>
      </c>
    </row>
    <row r="40" spans="1:40" s="11" customFormat="1" x14ac:dyDescent="0.35">
      <c r="A40" s="26">
        <v>100036</v>
      </c>
      <c r="B40" s="26">
        <v>36</v>
      </c>
      <c r="C40" s="31" t="s">
        <v>958</v>
      </c>
      <c r="D40" s="22" t="str">
        <f t="shared" si="0"/>
        <v>baiGuFuRen_R</v>
      </c>
      <c r="E40" s="23" t="s">
        <v>953</v>
      </c>
      <c r="F40" s="28">
        <v>0</v>
      </c>
      <c r="G40" s="28">
        <v>10201</v>
      </c>
      <c r="H40" s="28">
        <f>INDEX(计算页!$J:$J,MATCH(E40,计算页!$I:$I,0))</f>
        <v>0.4</v>
      </c>
      <c r="I40" s="17">
        <f t="shared" si="11"/>
        <v>55</v>
      </c>
      <c r="J40" s="28" t="s">
        <v>96</v>
      </c>
      <c r="K40" s="28"/>
      <c r="L40" s="28">
        <v>6</v>
      </c>
      <c r="M40" s="24">
        <v>3</v>
      </c>
      <c r="N40" s="24" t="str">
        <f>IF(M40="","",INDEX(D_伙伴种族!$B:$B,MATCH(M40,D_伙伴种族!$A:$A,0)))</f>
        <v>妖族</v>
      </c>
      <c r="O40" s="24">
        <v>1</v>
      </c>
      <c r="P40" s="24" t="str">
        <f>IF(O40="","",INDEX([1]D_阵列表!$B:$B,MATCH(O40,[1]D_阵列表!$A:$A,0)))</f>
        <v>阵法一</v>
      </c>
      <c r="Q40" s="24">
        <v>1000</v>
      </c>
      <c r="R40" s="24">
        <v>500</v>
      </c>
      <c r="S40" s="24">
        <f t="shared" si="1"/>
        <v>601</v>
      </c>
      <c r="T40" s="24">
        <f t="shared" si="2"/>
        <v>2</v>
      </c>
      <c r="U40" s="24">
        <f>IF(V40="","",INDEX([1]计算页!$A:$A,MATCH(V40,[1]计算页!$B:$B,0)))</f>
        <v>4</v>
      </c>
      <c r="V40" s="24" t="s">
        <v>98</v>
      </c>
      <c r="W40" s="24">
        <f t="shared" si="9"/>
        <v>432</v>
      </c>
      <c r="X40" s="24">
        <f>IF(Y40="","",INDEX(计算页!$A:$A,MATCH(Y40,计算页!$B:$B,0)))</f>
        <v>1</v>
      </c>
      <c r="Y40" s="24" t="s">
        <v>97</v>
      </c>
      <c r="Z40" s="24">
        <f t="shared" si="10"/>
        <v>4320</v>
      </c>
      <c r="AA40" s="24" t="str">
        <f>IF(AB40="","",INDEX([1]计算页!$A:$A,MATCH(AB40,[1]计算页!$B:$B,0)))</f>
        <v/>
      </c>
      <c r="AB40" s="24"/>
      <c r="AC40" s="24"/>
      <c r="AD40" s="24">
        <f t="shared" si="3"/>
        <v>106</v>
      </c>
      <c r="AE40" s="24">
        <f>IF(ISNUMBER(INDEX(D_羁绊组合!$D:$D,MATCH(A40*1000,D_羁绊组合!$A:$A,0))),A40*1000,"")</f>
        <v>100036000</v>
      </c>
      <c r="AF40" s="24"/>
      <c r="AG40" s="24"/>
      <c r="AH40" s="24">
        <f t="shared" si="5"/>
        <v>6</v>
      </c>
      <c r="AI40" s="24">
        <v>31</v>
      </c>
      <c r="AJ40" s="24">
        <f>100+INDEX(计算页!$F$4:$W$9,D_伙伴表!L40,(D_伙伴表!O40-1)*6+2)</f>
        <v>104</v>
      </c>
      <c r="AK40" s="24">
        <f t="shared" si="4"/>
        <v>106</v>
      </c>
      <c r="AL40" s="24" t="str">
        <f>INDEX([1]计算页!$I$12:$I$17,[1]D_伙伴表!M40)</f>
        <v>平衡</v>
      </c>
      <c r="AM40" s="24"/>
      <c r="AN40" s="30">
        <v>20000</v>
      </c>
    </row>
    <row r="41" spans="1:40" s="11" customFormat="1" x14ac:dyDescent="0.35">
      <c r="A41" s="26">
        <v>100037</v>
      </c>
      <c r="B41" s="26">
        <v>37</v>
      </c>
      <c r="C41" s="32" t="s">
        <v>133</v>
      </c>
      <c r="D41" s="24" t="str">
        <f t="shared" si="0"/>
        <v>niuMoWang_R</v>
      </c>
      <c r="E41" s="28" t="s">
        <v>134</v>
      </c>
      <c r="F41" s="28">
        <v>0</v>
      </c>
      <c r="G41" s="28">
        <v>11401</v>
      </c>
      <c r="H41" s="28">
        <f>INDEX(计算页!$J:$J,MATCH(E41,计算页!$I:$I,0))</f>
        <v>0.28999999999999998</v>
      </c>
      <c r="I41" s="17">
        <v>40</v>
      </c>
      <c r="J41" s="28" t="s">
        <v>96</v>
      </c>
      <c r="K41" s="28"/>
      <c r="L41" s="28">
        <v>4</v>
      </c>
      <c r="M41" s="24">
        <v>4</v>
      </c>
      <c r="N41" s="24" t="str">
        <f>IF(M41="","",INDEX(D_伙伴种族!$B:$B,MATCH(M41,D_伙伴种族!$A:$A,0)))</f>
        <v>仙族</v>
      </c>
      <c r="O41" s="24">
        <v>1</v>
      </c>
      <c r="P41" s="24" t="str">
        <f>IF(O41="","",INDEX([1]D_阵列表!$B:$B,MATCH(O41,[1]D_阵列表!$A:$A,0)))</f>
        <v>阵法一</v>
      </c>
      <c r="Q41" s="24">
        <v>1000</v>
      </c>
      <c r="R41" s="24">
        <v>500</v>
      </c>
      <c r="S41" s="24">
        <f t="shared" si="1"/>
        <v>401</v>
      </c>
      <c r="T41" s="24">
        <f t="shared" si="2"/>
        <v>2</v>
      </c>
      <c r="U41" s="24">
        <f>IF(V41="","",INDEX([1]计算页!$A:$A,MATCH(V41,[1]计算页!$B:$B,0)))</f>
        <v>3</v>
      </c>
      <c r="V41" s="24" t="s">
        <v>101</v>
      </c>
      <c r="W41" s="24">
        <v>305</v>
      </c>
      <c r="X41" s="24">
        <f>IF(Y41="","",INDEX(计算页!$A:$A,MATCH(Y41,计算页!$B:$B,0)))</f>
        <v>8</v>
      </c>
      <c r="Y41" s="24" t="s">
        <v>135</v>
      </c>
      <c r="Z41" s="24">
        <v>200</v>
      </c>
      <c r="AA41" s="24" t="str">
        <f>IF(AB41="","",INDEX([1]计算页!$A:$A,MATCH(AB41,[1]计算页!$B:$B,0)))</f>
        <v/>
      </c>
      <c r="AB41" s="24"/>
      <c r="AC41" s="24"/>
      <c r="AD41" s="24">
        <f t="shared" si="3"/>
        <v>104</v>
      </c>
      <c r="AE41" s="24">
        <f>IF(ISNUMBER(INDEX(D_羁绊组合!$D:$D,MATCH(A41*1000,D_羁绊组合!$A:$A,0))),A41*1000,"")</f>
        <v>100037000</v>
      </c>
      <c r="AF41" s="24">
        <v>10000</v>
      </c>
      <c r="AG41" s="24">
        <v>14</v>
      </c>
      <c r="AH41" s="24">
        <f t="shared" si="5"/>
        <v>4</v>
      </c>
      <c r="AI41" s="24">
        <v>31</v>
      </c>
      <c r="AJ41" s="24">
        <f>100+INDEX(计算页!$F$4:$W$9,D_伙伴表!L41,(D_伙伴表!O41-1)*6+2)</f>
        <v>101</v>
      </c>
      <c r="AK41" s="24">
        <f t="shared" si="4"/>
        <v>104</v>
      </c>
      <c r="AL41" s="24" t="str">
        <f>INDEX([1]计算页!$I$12:$I$17,[1]D_伙伴表!M41)</f>
        <v>高攻</v>
      </c>
      <c r="AM41" s="24"/>
      <c r="AN41" s="30">
        <v>5000</v>
      </c>
    </row>
    <row r="42" spans="1:40" s="11" customFormat="1" x14ac:dyDescent="0.35">
      <c r="A42" s="26">
        <v>100038</v>
      </c>
      <c r="B42" s="26">
        <v>38</v>
      </c>
      <c r="C42" s="32" t="s">
        <v>136</v>
      </c>
      <c r="D42" s="24" t="str">
        <f t="shared" si="0"/>
        <v>sunWuKong_R</v>
      </c>
      <c r="E42" s="28" t="s">
        <v>137</v>
      </c>
      <c r="F42" s="28">
        <v>0</v>
      </c>
      <c r="G42" s="28">
        <v>11903</v>
      </c>
      <c r="H42" s="28">
        <f>INDEX(计算页!$J:$J,MATCH(E42,计算页!$I:$I,0))</f>
        <v>0.5</v>
      </c>
      <c r="I42" s="17">
        <v>40</v>
      </c>
      <c r="J42" s="28" t="s">
        <v>96</v>
      </c>
      <c r="K42" s="28"/>
      <c r="L42" s="28">
        <v>4</v>
      </c>
      <c r="M42" s="24">
        <v>4</v>
      </c>
      <c r="N42" s="24" t="str">
        <f>IF(M42="","",INDEX(D_伙伴种族!$B:$B,MATCH(M42,D_伙伴种族!$A:$A,0)))</f>
        <v>仙族</v>
      </c>
      <c r="O42" s="24">
        <v>1</v>
      </c>
      <c r="P42" s="24" t="str">
        <f>IF(O42="","",INDEX([1]D_阵列表!$B:$B,MATCH(O42,[1]D_阵列表!$A:$A,0)))</f>
        <v>阵法一</v>
      </c>
      <c r="Q42" s="24">
        <v>1000</v>
      </c>
      <c r="R42" s="24">
        <v>500</v>
      </c>
      <c r="S42" s="24">
        <f t="shared" si="1"/>
        <v>401</v>
      </c>
      <c r="T42" s="24">
        <f t="shared" si="2"/>
        <v>2</v>
      </c>
      <c r="U42" s="24">
        <f>IF(V42="","",INDEX([1]计算页!$A:$A,MATCH(V42,[1]计算页!$B:$B,0)))</f>
        <v>3</v>
      </c>
      <c r="V42" s="24" t="s">
        <v>101</v>
      </c>
      <c r="W42" s="24">
        <v>420</v>
      </c>
      <c r="X42" s="24">
        <f>IF(Y42="","",INDEX(计算页!$A:$A,MATCH(Y42,计算页!$B:$B,0)))</f>
        <v>8</v>
      </c>
      <c r="Y42" s="24" t="s">
        <v>135</v>
      </c>
      <c r="Z42" s="24">
        <v>160</v>
      </c>
      <c r="AA42" s="24" t="str">
        <f>IF(AB42="","",INDEX([1]计算页!$A:$A,MATCH(AB42,[1]计算页!$B:$B,0)))</f>
        <v/>
      </c>
      <c r="AB42" s="24"/>
      <c r="AC42" s="24"/>
      <c r="AD42" s="24">
        <f t="shared" si="3"/>
        <v>104</v>
      </c>
      <c r="AE42" s="24">
        <f>IF(ISNUMBER(INDEX(D_羁绊组合!$D:$D,MATCH(A42*1000,D_羁绊组合!$A:$A,0))),A42*1000,"")</f>
        <v>100038000</v>
      </c>
      <c r="AF42" s="24"/>
      <c r="AG42" s="24"/>
      <c r="AH42" s="24">
        <f t="shared" si="5"/>
        <v>4</v>
      </c>
      <c r="AI42" s="24">
        <v>31</v>
      </c>
      <c r="AJ42" s="24">
        <f>100+INDEX(计算页!$F$4:$W$9,D_伙伴表!L42,(D_伙伴表!O42-1)*6+2)</f>
        <v>101</v>
      </c>
      <c r="AK42" s="24">
        <f t="shared" si="4"/>
        <v>104</v>
      </c>
      <c r="AL42" s="24" t="str">
        <f>INDEX([1]计算页!$I$12:$I$17,[1]D_伙伴表!M42)</f>
        <v>高攻</v>
      </c>
      <c r="AM42" s="24"/>
      <c r="AN42" s="30">
        <v>5000</v>
      </c>
    </row>
    <row r="43" spans="1:40" s="11" customFormat="1" x14ac:dyDescent="0.35">
      <c r="A43" s="26">
        <v>100039</v>
      </c>
      <c r="B43" s="26">
        <v>39</v>
      </c>
      <c r="C43" s="32" t="s">
        <v>138</v>
      </c>
      <c r="D43" s="24" t="str">
        <f t="shared" si="0"/>
        <v>zhuBaJie_R</v>
      </c>
      <c r="E43" s="28" t="s">
        <v>139</v>
      </c>
      <c r="F43" s="28">
        <v>0</v>
      </c>
      <c r="G43" s="28">
        <v>12601</v>
      </c>
      <c r="H43" s="28">
        <f>INDEX(计算页!$J:$J,MATCH(E43,计算页!$I:$I,0))</f>
        <v>0.42</v>
      </c>
      <c r="I43" s="17">
        <v>40</v>
      </c>
      <c r="J43" s="28" t="s">
        <v>96</v>
      </c>
      <c r="K43" s="28"/>
      <c r="L43" s="28">
        <v>4</v>
      </c>
      <c r="M43" s="24">
        <v>4</v>
      </c>
      <c r="N43" s="24" t="str">
        <f>IF(M43="","",INDEX(D_伙伴种族!$B:$B,MATCH(M43,D_伙伴种族!$A:$A,0)))</f>
        <v>仙族</v>
      </c>
      <c r="O43" s="24">
        <v>1</v>
      </c>
      <c r="P43" s="24" t="str">
        <f>IF(O43="","",INDEX([1]D_阵列表!$B:$B,MATCH(O43,[1]D_阵列表!$A:$A,0)))</f>
        <v>阵法一</v>
      </c>
      <c r="Q43" s="24">
        <v>1000</v>
      </c>
      <c r="R43" s="24">
        <v>500</v>
      </c>
      <c r="S43" s="24">
        <f t="shared" si="1"/>
        <v>401</v>
      </c>
      <c r="T43" s="24">
        <f t="shared" si="2"/>
        <v>2</v>
      </c>
      <c r="U43" s="24">
        <f>IF(V43="","",INDEX([1]计算页!$A:$A,MATCH(V43,[1]计算页!$B:$B,0)))</f>
        <v>3</v>
      </c>
      <c r="V43" s="24" t="s">
        <v>101</v>
      </c>
      <c r="W43" s="24">
        <v>200</v>
      </c>
      <c r="X43" s="24">
        <f>IF(Y43="","",INDEX(计算页!$A:$A,MATCH(Y43,计算页!$B:$B,0)))</f>
        <v>5</v>
      </c>
      <c r="Y43" s="24" t="s">
        <v>140</v>
      </c>
      <c r="Z43" s="24">
        <v>200</v>
      </c>
      <c r="AA43" s="24" t="str">
        <f>IF(AB43="","",INDEX([1]计算页!$A:$A,MATCH(AB43,[1]计算页!$B:$B,0)))</f>
        <v/>
      </c>
      <c r="AB43" s="24"/>
      <c r="AC43" s="24"/>
      <c r="AD43" s="24">
        <f t="shared" si="3"/>
        <v>104</v>
      </c>
      <c r="AE43" s="24">
        <f>IF(ISNUMBER(INDEX(D_羁绊组合!$D:$D,MATCH(A43*1000,D_羁绊组合!$A:$A,0))),A43*1000,"")</f>
        <v>100039000</v>
      </c>
      <c r="AF43" s="24"/>
      <c r="AG43" s="24"/>
      <c r="AH43" s="24">
        <f t="shared" si="5"/>
        <v>4</v>
      </c>
      <c r="AI43" s="24">
        <v>31</v>
      </c>
      <c r="AJ43" s="24">
        <f>100+INDEX(计算页!$F$4:$W$9,D_伙伴表!L43,(D_伙伴表!O43-1)*6+2)</f>
        <v>101</v>
      </c>
      <c r="AK43" s="24">
        <f t="shared" si="4"/>
        <v>104</v>
      </c>
      <c r="AL43" s="24" t="str">
        <f>INDEX([1]计算页!$I$12:$I$17,[1]D_伙伴表!M43)</f>
        <v>高攻</v>
      </c>
      <c r="AM43" s="24"/>
      <c r="AN43" s="30">
        <v>5000</v>
      </c>
    </row>
    <row r="44" spans="1:40" s="11" customFormat="1" x14ac:dyDescent="0.35">
      <c r="A44" s="26">
        <v>100040</v>
      </c>
      <c r="B44" s="26">
        <v>40</v>
      </c>
      <c r="C44" s="32" t="s">
        <v>141</v>
      </c>
      <c r="D44" s="24" t="str">
        <f t="shared" si="0"/>
        <v>shaSeng_R</v>
      </c>
      <c r="E44" s="28" t="s">
        <v>142</v>
      </c>
      <c r="F44" s="28">
        <v>0</v>
      </c>
      <c r="G44" s="28">
        <v>11902</v>
      </c>
      <c r="H44" s="28">
        <f>INDEX(计算页!$J:$J,MATCH(E44,计算页!$I:$I,0))</f>
        <v>0.53</v>
      </c>
      <c r="I44" s="17">
        <v>40</v>
      </c>
      <c r="J44" s="28" t="s">
        <v>96</v>
      </c>
      <c r="K44" s="28"/>
      <c r="L44" s="28">
        <v>4</v>
      </c>
      <c r="M44" s="24">
        <v>4</v>
      </c>
      <c r="N44" s="24" t="str">
        <f>IF(M44="","",INDEX(D_伙伴种族!$B:$B,MATCH(M44,D_伙伴种族!$A:$A,0)))</f>
        <v>仙族</v>
      </c>
      <c r="O44" s="24">
        <v>1</v>
      </c>
      <c r="P44" s="24" t="str">
        <f>IF(O44="","",INDEX([1]D_阵列表!$B:$B,MATCH(O44,[1]D_阵列表!$A:$A,0)))</f>
        <v>阵法一</v>
      </c>
      <c r="Q44" s="24">
        <v>1000</v>
      </c>
      <c r="R44" s="24">
        <v>500</v>
      </c>
      <c r="S44" s="24">
        <f t="shared" si="1"/>
        <v>401</v>
      </c>
      <c r="T44" s="24">
        <f t="shared" si="2"/>
        <v>2</v>
      </c>
      <c r="U44" s="24">
        <f>IF(V44="","",INDEX([1]计算页!$A:$A,MATCH(V44,[1]计算页!$B:$B,0)))</f>
        <v>4</v>
      </c>
      <c r="V44" s="24" t="s">
        <v>98</v>
      </c>
      <c r="W44" s="24">
        <v>160</v>
      </c>
      <c r="X44" s="24">
        <f>IF(Y44="","",INDEX(计算页!$A:$A,MATCH(Y44,计算页!$B:$B,0)))</f>
        <v>4</v>
      </c>
      <c r="Y44" s="24" t="s">
        <v>98</v>
      </c>
      <c r="Z44" s="24">
        <v>120</v>
      </c>
      <c r="AA44" s="24" t="str">
        <f>IF(AB44="","",INDEX([1]计算页!$A:$A,MATCH(AB44,[1]计算页!$B:$B,0)))</f>
        <v/>
      </c>
      <c r="AB44" s="24"/>
      <c r="AC44" s="24"/>
      <c r="AD44" s="24">
        <f t="shared" si="3"/>
        <v>104</v>
      </c>
      <c r="AE44" s="24">
        <f>IF(ISNUMBER(INDEX(D_羁绊组合!$D:$D,MATCH(A44*1000,D_羁绊组合!$A:$A,0))),A44*1000,"")</f>
        <v>100040000</v>
      </c>
      <c r="AF44" s="24"/>
      <c r="AG44" s="24"/>
      <c r="AH44" s="24">
        <f t="shared" si="5"/>
        <v>4</v>
      </c>
      <c r="AI44" s="24">
        <v>31</v>
      </c>
      <c r="AJ44" s="24">
        <f>100+INDEX(计算页!$F$4:$W$9,D_伙伴表!L44,(D_伙伴表!O44-1)*6+2)</f>
        <v>101</v>
      </c>
      <c r="AK44" s="24">
        <f t="shared" si="4"/>
        <v>104</v>
      </c>
      <c r="AL44" s="24" t="str">
        <f>INDEX([1]计算页!$I$12:$I$17,[1]D_伙伴表!M44)</f>
        <v>高攻</v>
      </c>
      <c r="AM44" s="24"/>
      <c r="AN44" s="30">
        <v>5000</v>
      </c>
    </row>
    <row r="45" spans="1:40" s="11" customFormat="1" x14ac:dyDescent="0.35">
      <c r="A45" s="26">
        <v>100041</v>
      </c>
      <c r="B45" s="26">
        <v>41</v>
      </c>
      <c r="C45" s="32" t="s">
        <v>143</v>
      </c>
      <c r="D45" s="24" t="str">
        <f t="shared" si="0"/>
        <v>tangSeng_R</v>
      </c>
      <c r="E45" s="28" t="s">
        <v>144</v>
      </c>
      <c r="F45" s="28">
        <v>0</v>
      </c>
      <c r="G45" s="28">
        <v>12001</v>
      </c>
      <c r="H45" s="28">
        <f>INDEX(计算页!$J:$J,MATCH(E45,计算页!$I:$I,0))</f>
        <v>0.56000000000000005</v>
      </c>
      <c r="I45" s="17">
        <v>40</v>
      </c>
      <c r="J45" s="28" t="s">
        <v>96</v>
      </c>
      <c r="K45" s="28"/>
      <c r="L45" s="28">
        <v>4</v>
      </c>
      <c r="M45" s="24">
        <v>4</v>
      </c>
      <c r="N45" s="24" t="str">
        <f>IF(M45="","",INDEX(D_伙伴种族!$B:$B,MATCH(M45,D_伙伴种族!$A:$A,0)))</f>
        <v>仙族</v>
      </c>
      <c r="O45" s="24">
        <v>1</v>
      </c>
      <c r="P45" s="24" t="str">
        <f>IF(O45="","",INDEX([1]D_阵列表!$B:$B,MATCH(O45,[1]D_阵列表!$A:$A,0)))</f>
        <v>阵法一</v>
      </c>
      <c r="Q45" s="24">
        <v>1000</v>
      </c>
      <c r="R45" s="24">
        <v>500</v>
      </c>
      <c r="S45" s="24">
        <f t="shared" si="1"/>
        <v>401</v>
      </c>
      <c r="T45" s="24">
        <f t="shared" si="2"/>
        <v>2</v>
      </c>
      <c r="U45" s="24">
        <f>IF(V45="","",INDEX([1]计算页!$A:$A,MATCH(V45,[1]计算页!$B:$B,0)))</f>
        <v>1</v>
      </c>
      <c r="V45" s="24" t="s">
        <v>97</v>
      </c>
      <c r="W45" s="24">
        <v>2800</v>
      </c>
      <c r="X45" s="24">
        <f>IF(Y45="","",INDEX(计算页!$A:$A,MATCH(Y45,计算页!$B:$B,0)))</f>
        <v>1</v>
      </c>
      <c r="Y45" s="24" t="s">
        <v>97</v>
      </c>
      <c r="Z45" s="24">
        <v>2600</v>
      </c>
      <c r="AA45" s="24" t="str">
        <f>IF(AB45="","",INDEX([1]计算页!$A:$A,MATCH(AB45,[1]计算页!$B:$B,0)))</f>
        <v/>
      </c>
      <c r="AB45" s="24"/>
      <c r="AC45" s="24"/>
      <c r="AD45" s="24">
        <f t="shared" si="3"/>
        <v>104</v>
      </c>
      <c r="AE45" s="24">
        <f>IF(ISNUMBER(INDEX(D_羁绊组合!$D:$D,MATCH(A45*1000,D_羁绊组合!$A:$A,0))),A45*1000,"")</f>
        <v>100041000</v>
      </c>
      <c r="AF45" s="24"/>
      <c r="AG45" s="24"/>
      <c r="AH45" s="24">
        <f t="shared" si="5"/>
        <v>4</v>
      </c>
      <c r="AI45" s="24">
        <v>31</v>
      </c>
      <c r="AJ45" s="24">
        <f>100+INDEX(计算页!$F$4:$W$9,D_伙伴表!L45,(D_伙伴表!O45-1)*6+2)</f>
        <v>101</v>
      </c>
      <c r="AK45" s="24">
        <f t="shared" si="4"/>
        <v>104</v>
      </c>
      <c r="AL45" s="24" t="str">
        <f>INDEX([1]计算页!$I$12:$I$17,[1]D_伙伴表!M45)</f>
        <v>高攻</v>
      </c>
      <c r="AM45" s="24"/>
      <c r="AN45" s="30">
        <v>5000</v>
      </c>
    </row>
    <row r="46" spans="1:40" s="11" customFormat="1" x14ac:dyDescent="0.35">
      <c r="A46" s="26">
        <v>100042</v>
      </c>
      <c r="B46" s="26">
        <v>42</v>
      </c>
      <c r="C46" s="32" t="s">
        <v>145</v>
      </c>
      <c r="D46" s="24" t="str">
        <f t="shared" si="0"/>
        <v>niuMoWang_R</v>
      </c>
      <c r="E46" s="28" t="s">
        <v>134</v>
      </c>
      <c r="F46" s="28">
        <v>0</v>
      </c>
      <c r="G46" s="28">
        <v>11401</v>
      </c>
      <c r="H46" s="28">
        <f>INDEX(计算页!$J:$J,MATCH(E46,计算页!$I:$I,0))</f>
        <v>0.28999999999999998</v>
      </c>
      <c r="I46" s="17">
        <f>I41+10</f>
        <v>50</v>
      </c>
      <c r="J46" s="28" t="s">
        <v>96</v>
      </c>
      <c r="K46" s="28"/>
      <c r="L46" s="28">
        <v>5</v>
      </c>
      <c r="M46" s="24">
        <v>4</v>
      </c>
      <c r="N46" s="24" t="str">
        <f>IF(M46="","",INDEX(D_伙伴种族!$B:$B,MATCH(M46,D_伙伴种族!$A:$A,0)))</f>
        <v>仙族</v>
      </c>
      <c r="O46" s="24">
        <v>1</v>
      </c>
      <c r="P46" s="24" t="str">
        <f>IF(O46="","",INDEX([1]D_阵列表!$B:$B,MATCH(O46,[1]D_阵列表!$A:$A,0)))</f>
        <v>阵法一</v>
      </c>
      <c r="Q46" s="24">
        <v>1000</v>
      </c>
      <c r="R46" s="24">
        <v>500</v>
      </c>
      <c r="S46" s="24">
        <f t="shared" si="1"/>
        <v>501</v>
      </c>
      <c r="T46" s="24">
        <f t="shared" si="2"/>
        <v>2</v>
      </c>
      <c r="U46" s="24">
        <f>IF(V46="","",INDEX([1]计算页!$A:$A,MATCH(V46,[1]计算页!$B:$B,0)))</f>
        <v>3</v>
      </c>
      <c r="V46" s="24" t="s">
        <v>101</v>
      </c>
      <c r="W46" s="24">
        <f t="shared" ref="W46:W50" si="12">W41*2</f>
        <v>610</v>
      </c>
      <c r="X46" s="24">
        <f>IF(Y46="","",INDEX(计算页!$A:$A,MATCH(Y46,计算页!$B:$B,0)))</f>
        <v>8</v>
      </c>
      <c r="Y46" s="24" t="s">
        <v>135</v>
      </c>
      <c r="Z46" s="24">
        <f t="shared" ref="Z46:Z50" si="13">Z41*2</f>
        <v>400</v>
      </c>
      <c r="AA46" s="24" t="str">
        <f>IF(AB46="","",INDEX([1]计算页!$A:$A,MATCH(AB46,[1]计算页!$B:$B,0)))</f>
        <v/>
      </c>
      <c r="AB46" s="24"/>
      <c r="AC46" s="24"/>
      <c r="AD46" s="24">
        <f t="shared" si="3"/>
        <v>105</v>
      </c>
      <c r="AE46" s="24">
        <f>IF(ISNUMBER(INDEX(D_羁绊组合!$D:$D,MATCH(A46*1000,D_羁绊组合!$A:$A,0))),A46*1000,"")</f>
        <v>100042000</v>
      </c>
      <c r="AF46" s="24">
        <v>10000</v>
      </c>
      <c r="AG46" s="24">
        <v>14</v>
      </c>
      <c r="AH46" s="24">
        <f t="shared" si="5"/>
        <v>5</v>
      </c>
      <c r="AI46" s="24">
        <v>31</v>
      </c>
      <c r="AJ46" s="24">
        <f>100+INDEX(计算页!$F$4:$W$9,D_伙伴表!L46,(D_伙伴表!O46-1)*6+2)</f>
        <v>102</v>
      </c>
      <c r="AK46" s="24">
        <f t="shared" si="4"/>
        <v>105</v>
      </c>
      <c r="AL46" s="24" t="str">
        <f>INDEX([1]计算页!$I$12:$I$17,[1]D_伙伴表!M46)</f>
        <v>高攻</v>
      </c>
      <c r="AM46" s="24"/>
      <c r="AN46" s="30">
        <v>10000</v>
      </c>
    </row>
    <row r="47" spans="1:40" s="11" customFormat="1" x14ac:dyDescent="0.35">
      <c r="A47" s="26">
        <v>100043</v>
      </c>
      <c r="B47" s="26">
        <v>43</v>
      </c>
      <c r="C47" s="32" t="s">
        <v>146</v>
      </c>
      <c r="D47" s="24" t="str">
        <f t="shared" si="0"/>
        <v>sunWuKong_R</v>
      </c>
      <c r="E47" s="28" t="s">
        <v>137</v>
      </c>
      <c r="F47" s="28">
        <v>0</v>
      </c>
      <c r="G47" s="28">
        <v>11903</v>
      </c>
      <c r="H47" s="28">
        <f>INDEX(计算页!$J:$J,MATCH(E47,计算页!$I:$I,0))</f>
        <v>0.5</v>
      </c>
      <c r="I47" s="17">
        <f t="shared" ref="I47:I50" si="14">I42+10</f>
        <v>50</v>
      </c>
      <c r="J47" s="28" t="s">
        <v>96</v>
      </c>
      <c r="K47" s="28"/>
      <c r="L47" s="28">
        <v>5</v>
      </c>
      <c r="M47" s="24">
        <v>4</v>
      </c>
      <c r="N47" s="24" t="str">
        <f>IF(M47="","",INDEX(D_伙伴种族!$B:$B,MATCH(M47,D_伙伴种族!$A:$A,0)))</f>
        <v>仙族</v>
      </c>
      <c r="O47" s="24">
        <v>1</v>
      </c>
      <c r="P47" s="24" t="str">
        <f>IF(O47="","",INDEX([1]D_阵列表!$B:$B,MATCH(O47,[1]D_阵列表!$A:$A,0)))</f>
        <v>阵法一</v>
      </c>
      <c r="Q47" s="24">
        <v>1000</v>
      </c>
      <c r="R47" s="24">
        <v>500</v>
      </c>
      <c r="S47" s="24">
        <f t="shared" si="1"/>
        <v>501</v>
      </c>
      <c r="T47" s="24">
        <f t="shared" si="2"/>
        <v>2</v>
      </c>
      <c r="U47" s="24">
        <f>IF(V47="","",INDEX([1]计算页!$A:$A,MATCH(V47,[1]计算页!$B:$B,0)))</f>
        <v>3</v>
      </c>
      <c r="V47" s="24" t="s">
        <v>101</v>
      </c>
      <c r="W47" s="24">
        <f t="shared" si="12"/>
        <v>840</v>
      </c>
      <c r="X47" s="24">
        <f>IF(Y47="","",INDEX(计算页!$A:$A,MATCH(Y47,计算页!$B:$B,0)))</f>
        <v>8</v>
      </c>
      <c r="Y47" s="24" t="s">
        <v>135</v>
      </c>
      <c r="Z47" s="24">
        <f t="shared" si="13"/>
        <v>320</v>
      </c>
      <c r="AA47" s="24" t="str">
        <f>IF(AB47="","",INDEX([1]计算页!$A:$A,MATCH(AB47,[1]计算页!$B:$B,0)))</f>
        <v/>
      </c>
      <c r="AB47" s="24"/>
      <c r="AC47" s="24"/>
      <c r="AD47" s="24">
        <f t="shared" si="3"/>
        <v>105</v>
      </c>
      <c r="AE47" s="24">
        <f>IF(ISNUMBER(INDEX(D_羁绊组合!$D:$D,MATCH(A47*1000,D_羁绊组合!$A:$A,0))),A47*1000,"")</f>
        <v>100043000</v>
      </c>
      <c r="AF47" s="24"/>
      <c r="AG47" s="24"/>
      <c r="AH47" s="24">
        <f t="shared" si="5"/>
        <v>5</v>
      </c>
      <c r="AI47" s="24">
        <v>31</v>
      </c>
      <c r="AJ47" s="24">
        <f>100+INDEX(计算页!$F$4:$W$9,D_伙伴表!L47,(D_伙伴表!O47-1)*6+2)</f>
        <v>102</v>
      </c>
      <c r="AK47" s="24">
        <f t="shared" si="4"/>
        <v>105</v>
      </c>
      <c r="AL47" s="24" t="str">
        <f>INDEX([1]计算页!$I$12:$I$17,[1]D_伙伴表!M47)</f>
        <v>高攻</v>
      </c>
      <c r="AM47" s="24"/>
      <c r="AN47" s="30">
        <v>10000</v>
      </c>
    </row>
    <row r="48" spans="1:40" s="11" customFormat="1" x14ac:dyDescent="0.35">
      <c r="A48" s="26">
        <v>100044</v>
      </c>
      <c r="B48" s="26">
        <v>44</v>
      </c>
      <c r="C48" s="32" t="s">
        <v>147</v>
      </c>
      <c r="D48" s="24" t="str">
        <f t="shared" si="0"/>
        <v>zhuBaJie_R</v>
      </c>
      <c r="E48" s="28" t="s">
        <v>139</v>
      </c>
      <c r="F48" s="28">
        <v>0</v>
      </c>
      <c r="G48" s="28">
        <v>12601</v>
      </c>
      <c r="H48" s="28">
        <f>INDEX(计算页!$J:$J,MATCH(E48,计算页!$I:$I,0))</f>
        <v>0.42</v>
      </c>
      <c r="I48" s="17">
        <f t="shared" si="14"/>
        <v>50</v>
      </c>
      <c r="J48" s="28" t="s">
        <v>96</v>
      </c>
      <c r="K48" s="28"/>
      <c r="L48" s="28">
        <v>5</v>
      </c>
      <c r="M48" s="24">
        <v>4</v>
      </c>
      <c r="N48" s="24" t="str">
        <f>IF(M48="","",INDEX(D_伙伴种族!$B:$B,MATCH(M48,D_伙伴种族!$A:$A,0)))</f>
        <v>仙族</v>
      </c>
      <c r="O48" s="24">
        <v>1</v>
      </c>
      <c r="P48" s="24" t="str">
        <f>IF(O48="","",INDEX([1]D_阵列表!$B:$B,MATCH(O48,[1]D_阵列表!$A:$A,0)))</f>
        <v>阵法一</v>
      </c>
      <c r="Q48" s="24">
        <v>1000</v>
      </c>
      <c r="R48" s="24">
        <v>500</v>
      </c>
      <c r="S48" s="24">
        <f t="shared" si="1"/>
        <v>501</v>
      </c>
      <c r="T48" s="24">
        <f t="shared" si="2"/>
        <v>2</v>
      </c>
      <c r="U48" s="24">
        <f>IF(V48="","",INDEX([1]计算页!$A:$A,MATCH(V48,[1]计算页!$B:$B,0)))</f>
        <v>3</v>
      </c>
      <c r="V48" s="24" t="s">
        <v>101</v>
      </c>
      <c r="W48" s="24">
        <f t="shared" si="12"/>
        <v>400</v>
      </c>
      <c r="X48" s="24">
        <f>IF(Y48="","",INDEX(计算页!$A:$A,MATCH(Y48,计算页!$B:$B,0)))</f>
        <v>5</v>
      </c>
      <c r="Y48" s="24" t="s">
        <v>140</v>
      </c>
      <c r="Z48" s="24">
        <f t="shared" si="13"/>
        <v>400</v>
      </c>
      <c r="AA48" s="24" t="str">
        <f>IF(AB48="","",INDEX([1]计算页!$A:$A,MATCH(AB48,[1]计算页!$B:$B,0)))</f>
        <v/>
      </c>
      <c r="AB48" s="24"/>
      <c r="AC48" s="24"/>
      <c r="AD48" s="24">
        <f t="shared" si="3"/>
        <v>105</v>
      </c>
      <c r="AE48" s="24">
        <f>IF(ISNUMBER(INDEX(D_羁绊组合!$D:$D,MATCH(A48*1000,D_羁绊组合!$A:$A,0))),A48*1000,"")</f>
        <v>100044000</v>
      </c>
      <c r="AF48" s="24"/>
      <c r="AG48" s="24"/>
      <c r="AH48" s="24">
        <f t="shared" si="5"/>
        <v>5</v>
      </c>
      <c r="AI48" s="24">
        <v>31</v>
      </c>
      <c r="AJ48" s="24">
        <f>100+INDEX(计算页!$F$4:$W$9,D_伙伴表!L48,(D_伙伴表!O48-1)*6+2)</f>
        <v>102</v>
      </c>
      <c r="AK48" s="24">
        <f t="shared" si="4"/>
        <v>105</v>
      </c>
      <c r="AL48" s="24" t="str">
        <f>INDEX([1]计算页!$I$12:$I$17,[1]D_伙伴表!M48)</f>
        <v>高攻</v>
      </c>
      <c r="AM48" s="24"/>
      <c r="AN48" s="30">
        <v>10000</v>
      </c>
    </row>
    <row r="49" spans="1:40" s="11" customFormat="1" x14ac:dyDescent="0.35">
      <c r="A49" s="26">
        <v>100045</v>
      </c>
      <c r="B49" s="26">
        <v>45</v>
      </c>
      <c r="C49" s="32" t="s">
        <v>148</v>
      </c>
      <c r="D49" s="24" t="str">
        <f t="shared" si="0"/>
        <v>shaSeng_R</v>
      </c>
      <c r="E49" s="28" t="s">
        <v>142</v>
      </c>
      <c r="F49" s="28">
        <v>0</v>
      </c>
      <c r="G49" s="28">
        <v>11902</v>
      </c>
      <c r="H49" s="28">
        <f>INDEX(计算页!$J:$J,MATCH(E49,计算页!$I:$I,0))</f>
        <v>0.53</v>
      </c>
      <c r="I49" s="17">
        <f t="shared" si="14"/>
        <v>50</v>
      </c>
      <c r="J49" s="28" t="s">
        <v>96</v>
      </c>
      <c r="K49" s="28"/>
      <c r="L49" s="28">
        <v>5</v>
      </c>
      <c r="M49" s="24">
        <v>4</v>
      </c>
      <c r="N49" s="24" t="str">
        <f>IF(M49="","",INDEX(D_伙伴种族!$B:$B,MATCH(M49,D_伙伴种族!$A:$A,0)))</f>
        <v>仙族</v>
      </c>
      <c r="O49" s="24">
        <v>1</v>
      </c>
      <c r="P49" s="24" t="str">
        <f>IF(O49="","",INDEX([1]D_阵列表!$B:$B,MATCH(O49,[1]D_阵列表!$A:$A,0)))</f>
        <v>阵法一</v>
      </c>
      <c r="Q49" s="24">
        <v>1000</v>
      </c>
      <c r="R49" s="24">
        <v>500</v>
      </c>
      <c r="S49" s="24">
        <f t="shared" si="1"/>
        <v>501</v>
      </c>
      <c r="T49" s="24">
        <f t="shared" si="2"/>
        <v>2</v>
      </c>
      <c r="U49" s="24">
        <f>IF(V49="","",INDEX([1]计算页!$A:$A,MATCH(V49,[1]计算页!$B:$B,0)))</f>
        <v>4</v>
      </c>
      <c r="V49" s="24" t="s">
        <v>98</v>
      </c>
      <c r="W49" s="24">
        <f t="shared" si="12"/>
        <v>320</v>
      </c>
      <c r="X49" s="24">
        <f>IF(Y49="","",INDEX(计算页!$A:$A,MATCH(Y49,计算页!$B:$B,0)))</f>
        <v>4</v>
      </c>
      <c r="Y49" s="24" t="s">
        <v>98</v>
      </c>
      <c r="Z49" s="24">
        <f t="shared" si="13"/>
        <v>240</v>
      </c>
      <c r="AA49" s="24" t="str">
        <f>IF(AB49="","",INDEX([1]计算页!$A:$A,MATCH(AB49,[1]计算页!$B:$B,0)))</f>
        <v/>
      </c>
      <c r="AB49" s="24"/>
      <c r="AC49" s="24"/>
      <c r="AD49" s="24">
        <f t="shared" si="3"/>
        <v>105</v>
      </c>
      <c r="AE49" s="24">
        <f>IF(ISNUMBER(INDEX(D_羁绊组合!$D:$D,MATCH(A49*1000,D_羁绊组合!$A:$A,0))),A49*1000,"")</f>
        <v>100045000</v>
      </c>
      <c r="AF49" s="24"/>
      <c r="AG49" s="24"/>
      <c r="AH49" s="24">
        <f t="shared" si="5"/>
        <v>5</v>
      </c>
      <c r="AI49" s="24">
        <v>31</v>
      </c>
      <c r="AJ49" s="24">
        <f>100+INDEX(计算页!$F$4:$W$9,D_伙伴表!L49,(D_伙伴表!O49-1)*6+2)</f>
        <v>102</v>
      </c>
      <c r="AK49" s="24">
        <f t="shared" si="4"/>
        <v>105</v>
      </c>
      <c r="AL49" s="24" t="str">
        <f>INDEX([1]计算页!$I$12:$I$17,[1]D_伙伴表!M49)</f>
        <v>高攻</v>
      </c>
      <c r="AM49" s="24"/>
      <c r="AN49" s="30">
        <v>10000</v>
      </c>
    </row>
    <row r="50" spans="1:40" s="11" customFormat="1" x14ac:dyDescent="0.35">
      <c r="A50" s="26">
        <v>100046</v>
      </c>
      <c r="B50" s="26">
        <v>46</v>
      </c>
      <c r="C50" s="32" t="s">
        <v>149</v>
      </c>
      <c r="D50" s="24" t="str">
        <f t="shared" si="0"/>
        <v>tangSeng_R</v>
      </c>
      <c r="E50" s="28" t="s">
        <v>144</v>
      </c>
      <c r="F50" s="28">
        <v>0</v>
      </c>
      <c r="G50" s="28">
        <v>12001</v>
      </c>
      <c r="H50" s="28">
        <f>INDEX(计算页!$J:$J,MATCH(E50,计算页!$I:$I,0))</f>
        <v>0.56000000000000005</v>
      </c>
      <c r="I50" s="17">
        <f t="shared" si="14"/>
        <v>50</v>
      </c>
      <c r="J50" s="28" t="s">
        <v>96</v>
      </c>
      <c r="K50" s="28"/>
      <c r="L50" s="28">
        <v>5</v>
      </c>
      <c r="M50" s="24">
        <v>4</v>
      </c>
      <c r="N50" s="24" t="str">
        <f>IF(M50="","",INDEX(D_伙伴种族!$B:$B,MATCH(M50,D_伙伴种族!$A:$A,0)))</f>
        <v>仙族</v>
      </c>
      <c r="O50" s="24">
        <v>1</v>
      </c>
      <c r="P50" s="24" t="str">
        <f>IF(O50="","",INDEX([1]D_阵列表!$B:$B,MATCH(O50,[1]D_阵列表!$A:$A,0)))</f>
        <v>阵法一</v>
      </c>
      <c r="Q50" s="24">
        <v>1000</v>
      </c>
      <c r="R50" s="24">
        <v>500</v>
      </c>
      <c r="S50" s="24">
        <f t="shared" si="1"/>
        <v>501</v>
      </c>
      <c r="T50" s="24">
        <f t="shared" si="2"/>
        <v>2</v>
      </c>
      <c r="U50" s="24">
        <f>IF(V50="","",INDEX([1]计算页!$A:$A,MATCH(V50,[1]计算页!$B:$B,0)))</f>
        <v>1</v>
      </c>
      <c r="V50" s="24" t="s">
        <v>97</v>
      </c>
      <c r="W50" s="24">
        <f t="shared" si="12"/>
        <v>5600</v>
      </c>
      <c r="X50" s="24">
        <f>IF(Y50="","",INDEX(计算页!$A:$A,MATCH(Y50,计算页!$B:$B,0)))</f>
        <v>1</v>
      </c>
      <c r="Y50" s="24" t="s">
        <v>97</v>
      </c>
      <c r="Z50" s="24">
        <f t="shared" si="13"/>
        <v>5200</v>
      </c>
      <c r="AA50" s="24" t="str">
        <f>IF(AB50="","",INDEX([1]计算页!$A:$A,MATCH(AB50,[1]计算页!$B:$B,0)))</f>
        <v/>
      </c>
      <c r="AB50" s="24"/>
      <c r="AC50" s="24"/>
      <c r="AD50" s="24">
        <f t="shared" si="3"/>
        <v>105</v>
      </c>
      <c r="AE50" s="24">
        <f>IF(ISNUMBER(INDEX(D_羁绊组合!$D:$D,MATCH(A50*1000,D_羁绊组合!$A:$A,0))),A50*1000,"")</f>
        <v>100046000</v>
      </c>
      <c r="AF50" s="24"/>
      <c r="AG50" s="24"/>
      <c r="AH50" s="24">
        <f t="shared" si="5"/>
        <v>5</v>
      </c>
      <c r="AI50" s="24">
        <v>31</v>
      </c>
      <c r="AJ50" s="24">
        <f>100+INDEX(计算页!$F$4:$W$9,D_伙伴表!L50,(D_伙伴表!O50-1)*6+2)</f>
        <v>102</v>
      </c>
      <c r="AK50" s="24">
        <f t="shared" si="4"/>
        <v>105</v>
      </c>
      <c r="AL50" s="24" t="str">
        <f>INDEX([1]计算页!$I$12:$I$17,[1]D_伙伴表!M50)</f>
        <v>高攻</v>
      </c>
      <c r="AM50" s="24"/>
      <c r="AN50" s="30">
        <v>10000</v>
      </c>
    </row>
    <row r="51" spans="1:40" s="11" customFormat="1" x14ac:dyDescent="0.35">
      <c r="A51" s="26">
        <v>100047</v>
      </c>
      <c r="B51" s="26">
        <v>47</v>
      </c>
      <c r="C51" s="32" t="s">
        <v>150</v>
      </c>
      <c r="D51" s="24" t="str">
        <f t="shared" si="0"/>
        <v>niuMoWang_R</v>
      </c>
      <c r="E51" s="28" t="s">
        <v>134</v>
      </c>
      <c r="F51" s="28">
        <v>0</v>
      </c>
      <c r="G51" s="28">
        <v>11401</v>
      </c>
      <c r="H51" s="28">
        <f>INDEX(计算页!$J:$J,MATCH(E51,计算页!$I:$I,0))</f>
        <v>0.28999999999999998</v>
      </c>
      <c r="I51" s="17">
        <f>I46+20</f>
        <v>70</v>
      </c>
      <c r="J51" s="28" t="s">
        <v>96</v>
      </c>
      <c r="K51" s="28"/>
      <c r="L51" s="28">
        <v>6</v>
      </c>
      <c r="M51" s="24">
        <v>4</v>
      </c>
      <c r="N51" s="24" t="str">
        <f>IF(M51="","",INDEX(D_伙伴种族!$B:$B,MATCH(M51,D_伙伴种族!$A:$A,0)))</f>
        <v>仙族</v>
      </c>
      <c r="O51" s="24">
        <v>1</v>
      </c>
      <c r="P51" s="24" t="str">
        <f>IF(O51="","",INDEX([1]D_阵列表!$B:$B,MATCH(O51,[1]D_阵列表!$A:$A,0)))</f>
        <v>阵法一</v>
      </c>
      <c r="Q51" s="24">
        <v>1000</v>
      </c>
      <c r="R51" s="24">
        <v>500</v>
      </c>
      <c r="S51" s="24">
        <f t="shared" si="1"/>
        <v>601</v>
      </c>
      <c r="T51" s="24">
        <f t="shared" si="2"/>
        <v>2</v>
      </c>
      <c r="U51" s="24">
        <f>IF(V51="","",INDEX([1]计算页!$A:$A,MATCH(V51,[1]计算页!$B:$B,0)))</f>
        <v>3</v>
      </c>
      <c r="V51" s="24" t="s">
        <v>101</v>
      </c>
      <c r="W51" s="24">
        <f t="shared" ref="W51:W55" si="15">ROUND(W46*2,0)</f>
        <v>1220</v>
      </c>
      <c r="X51" s="24">
        <f>IF(Y51="","",INDEX(计算页!$A:$A,MATCH(Y51,计算页!$B:$B,0)))</f>
        <v>8</v>
      </c>
      <c r="Y51" s="24" t="s">
        <v>135</v>
      </c>
      <c r="Z51" s="24">
        <f t="shared" ref="Z51:Z55" si="16">ROUND(Z46*2,0)</f>
        <v>800</v>
      </c>
      <c r="AA51" s="24" t="str">
        <f>IF(AB51="","",INDEX([1]计算页!$A:$A,MATCH(AB51,[1]计算页!$B:$B,0)))</f>
        <v/>
      </c>
      <c r="AB51" s="24"/>
      <c r="AC51" s="24"/>
      <c r="AD51" s="24">
        <f t="shared" si="3"/>
        <v>106</v>
      </c>
      <c r="AE51" s="24">
        <f>IF(ISNUMBER(INDEX(D_羁绊组合!$D:$D,MATCH(A51*1000,D_羁绊组合!$A:$A,0))),A51*1000,"")</f>
        <v>100047000</v>
      </c>
      <c r="AF51" s="24">
        <v>10000</v>
      </c>
      <c r="AG51" s="24">
        <v>14</v>
      </c>
      <c r="AH51" s="24">
        <f t="shared" si="5"/>
        <v>6</v>
      </c>
      <c r="AI51" s="24">
        <v>31</v>
      </c>
      <c r="AJ51" s="24">
        <f>100+INDEX(计算页!$F$4:$W$9,D_伙伴表!L51,(D_伙伴表!O51-1)*6+2)</f>
        <v>104</v>
      </c>
      <c r="AK51" s="24">
        <f t="shared" si="4"/>
        <v>106</v>
      </c>
      <c r="AL51" s="24" t="str">
        <f>INDEX([1]计算页!$I$12:$I$17,[1]D_伙伴表!M51)</f>
        <v>高攻</v>
      </c>
      <c r="AM51" s="24"/>
      <c r="AN51" s="30">
        <v>20000</v>
      </c>
    </row>
    <row r="52" spans="1:40" s="11" customFormat="1" x14ac:dyDescent="0.35">
      <c r="A52" s="26">
        <v>100048</v>
      </c>
      <c r="B52" s="26">
        <v>48</v>
      </c>
      <c r="C52" s="32" t="s">
        <v>151</v>
      </c>
      <c r="D52" s="24" t="str">
        <f t="shared" si="0"/>
        <v>sunWuKong_R</v>
      </c>
      <c r="E52" s="28" t="s">
        <v>137</v>
      </c>
      <c r="F52" s="28">
        <v>0</v>
      </c>
      <c r="G52" s="28">
        <v>11903</v>
      </c>
      <c r="H52" s="28">
        <f>INDEX(计算页!$J:$J,MATCH(E52,计算页!$I:$I,0))</f>
        <v>0.5</v>
      </c>
      <c r="I52" s="17">
        <f t="shared" ref="I52:I55" si="17">I47+20</f>
        <v>70</v>
      </c>
      <c r="J52" s="28" t="s">
        <v>96</v>
      </c>
      <c r="K52" s="28"/>
      <c r="L52" s="28">
        <v>6</v>
      </c>
      <c r="M52" s="24">
        <v>4</v>
      </c>
      <c r="N52" s="24" t="str">
        <f>IF(M52="","",INDEX(D_伙伴种族!$B:$B,MATCH(M52,D_伙伴种族!$A:$A,0)))</f>
        <v>仙族</v>
      </c>
      <c r="O52" s="24">
        <v>1</v>
      </c>
      <c r="P52" s="24" t="str">
        <f>IF(O52="","",INDEX([1]D_阵列表!$B:$B,MATCH(O52,[1]D_阵列表!$A:$A,0)))</f>
        <v>阵法一</v>
      </c>
      <c r="Q52" s="24">
        <v>1000</v>
      </c>
      <c r="R52" s="24">
        <v>500</v>
      </c>
      <c r="S52" s="24">
        <f t="shared" si="1"/>
        <v>601</v>
      </c>
      <c r="T52" s="24">
        <f t="shared" si="2"/>
        <v>2</v>
      </c>
      <c r="U52" s="24">
        <f>IF(V52="","",INDEX([1]计算页!$A:$A,MATCH(V52,[1]计算页!$B:$B,0)))</f>
        <v>3</v>
      </c>
      <c r="V52" s="24" t="s">
        <v>101</v>
      </c>
      <c r="W52" s="24">
        <f t="shared" si="15"/>
        <v>1680</v>
      </c>
      <c r="X52" s="24">
        <f>IF(Y52="","",INDEX(计算页!$A:$A,MATCH(Y52,计算页!$B:$B,0)))</f>
        <v>8</v>
      </c>
      <c r="Y52" s="24" t="s">
        <v>135</v>
      </c>
      <c r="Z52" s="24">
        <f t="shared" si="16"/>
        <v>640</v>
      </c>
      <c r="AA52" s="24" t="str">
        <f>IF(AB52="","",INDEX([1]计算页!$A:$A,MATCH(AB52,[1]计算页!$B:$B,0)))</f>
        <v/>
      </c>
      <c r="AB52" s="24"/>
      <c r="AC52" s="24"/>
      <c r="AD52" s="24">
        <f t="shared" si="3"/>
        <v>106</v>
      </c>
      <c r="AE52" s="24">
        <f>IF(ISNUMBER(INDEX(D_羁绊组合!$D:$D,MATCH(A52*1000,D_羁绊组合!$A:$A,0))),A52*1000,"")</f>
        <v>100048000</v>
      </c>
      <c r="AF52" s="24"/>
      <c r="AG52" s="24"/>
      <c r="AH52" s="24">
        <f t="shared" si="5"/>
        <v>6</v>
      </c>
      <c r="AI52" s="24">
        <v>31</v>
      </c>
      <c r="AJ52" s="24">
        <f>100+INDEX(计算页!$F$4:$W$9,D_伙伴表!L52,(D_伙伴表!O52-1)*6+2)</f>
        <v>104</v>
      </c>
      <c r="AK52" s="24">
        <f t="shared" si="4"/>
        <v>106</v>
      </c>
      <c r="AL52" s="24" t="str">
        <f>INDEX([1]计算页!$I$12:$I$17,[1]D_伙伴表!M52)</f>
        <v>高攻</v>
      </c>
      <c r="AM52" s="24"/>
      <c r="AN52" s="30">
        <v>20000</v>
      </c>
    </row>
    <row r="53" spans="1:40" s="11" customFormat="1" x14ac:dyDescent="0.35">
      <c r="A53" s="26">
        <v>100049</v>
      </c>
      <c r="B53" s="26">
        <v>49</v>
      </c>
      <c r="C53" s="32" t="s">
        <v>152</v>
      </c>
      <c r="D53" s="24" t="str">
        <f t="shared" si="0"/>
        <v>zhuBaJie_R</v>
      </c>
      <c r="E53" s="28" t="s">
        <v>139</v>
      </c>
      <c r="F53" s="28">
        <v>0</v>
      </c>
      <c r="G53" s="28">
        <v>12601</v>
      </c>
      <c r="H53" s="28">
        <f>INDEX(计算页!$J:$J,MATCH(E53,计算页!$I:$I,0))</f>
        <v>0.42</v>
      </c>
      <c r="I53" s="17">
        <f t="shared" si="17"/>
        <v>70</v>
      </c>
      <c r="J53" s="28" t="s">
        <v>96</v>
      </c>
      <c r="K53" s="28"/>
      <c r="L53" s="28">
        <v>6</v>
      </c>
      <c r="M53" s="24">
        <v>4</v>
      </c>
      <c r="N53" s="24" t="str">
        <f>IF(M53="","",INDEX(D_伙伴种族!$B:$B,MATCH(M53,D_伙伴种族!$A:$A,0)))</f>
        <v>仙族</v>
      </c>
      <c r="O53" s="24">
        <v>1</v>
      </c>
      <c r="P53" s="24" t="str">
        <f>IF(O53="","",INDEX([1]D_阵列表!$B:$B,MATCH(O53,[1]D_阵列表!$A:$A,0)))</f>
        <v>阵法一</v>
      </c>
      <c r="Q53" s="24">
        <v>1000</v>
      </c>
      <c r="R53" s="24">
        <v>500</v>
      </c>
      <c r="S53" s="24">
        <f t="shared" si="1"/>
        <v>601</v>
      </c>
      <c r="T53" s="24">
        <f t="shared" si="2"/>
        <v>2</v>
      </c>
      <c r="U53" s="24">
        <f>IF(V53="","",INDEX([1]计算页!$A:$A,MATCH(V53,[1]计算页!$B:$B,0)))</f>
        <v>3</v>
      </c>
      <c r="V53" s="24" t="s">
        <v>101</v>
      </c>
      <c r="W53" s="24">
        <f t="shared" si="15"/>
        <v>800</v>
      </c>
      <c r="X53" s="24">
        <f>IF(Y53="","",INDEX(计算页!$A:$A,MATCH(Y53,计算页!$B:$B,0)))</f>
        <v>5</v>
      </c>
      <c r="Y53" s="24" t="s">
        <v>140</v>
      </c>
      <c r="Z53" s="24">
        <f t="shared" si="16"/>
        <v>800</v>
      </c>
      <c r="AA53" s="24" t="str">
        <f>IF(AB53="","",INDEX([1]计算页!$A:$A,MATCH(AB53,[1]计算页!$B:$B,0)))</f>
        <v/>
      </c>
      <c r="AB53" s="24"/>
      <c r="AC53" s="24"/>
      <c r="AD53" s="24">
        <f t="shared" si="3"/>
        <v>106</v>
      </c>
      <c r="AE53" s="24">
        <f>IF(ISNUMBER(INDEX(D_羁绊组合!$D:$D,MATCH(A53*1000,D_羁绊组合!$A:$A,0))),A53*1000,"")</f>
        <v>100049000</v>
      </c>
      <c r="AF53" s="24"/>
      <c r="AG53" s="24"/>
      <c r="AH53" s="24">
        <f t="shared" si="5"/>
        <v>6</v>
      </c>
      <c r="AI53" s="24">
        <v>31</v>
      </c>
      <c r="AJ53" s="24">
        <f>100+INDEX(计算页!$F$4:$W$9,D_伙伴表!L53,(D_伙伴表!O53-1)*6+2)</f>
        <v>104</v>
      </c>
      <c r="AK53" s="24">
        <f t="shared" si="4"/>
        <v>106</v>
      </c>
      <c r="AL53" s="24" t="str">
        <f>INDEX([1]计算页!$I$12:$I$17,[1]D_伙伴表!M53)</f>
        <v>高攻</v>
      </c>
      <c r="AM53" s="24"/>
      <c r="AN53" s="30">
        <v>20000</v>
      </c>
    </row>
    <row r="54" spans="1:40" s="11" customFormat="1" x14ac:dyDescent="0.35">
      <c r="A54" s="26">
        <v>100050</v>
      </c>
      <c r="B54" s="26">
        <v>50</v>
      </c>
      <c r="C54" s="32" t="s">
        <v>153</v>
      </c>
      <c r="D54" s="24" t="str">
        <f t="shared" si="0"/>
        <v>shaSeng_R</v>
      </c>
      <c r="E54" s="28" t="s">
        <v>142</v>
      </c>
      <c r="F54" s="28">
        <v>0</v>
      </c>
      <c r="G54" s="28">
        <v>11902</v>
      </c>
      <c r="H54" s="28">
        <f>INDEX(计算页!$J:$J,MATCH(E54,计算页!$I:$I,0))</f>
        <v>0.53</v>
      </c>
      <c r="I54" s="17">
        <f t="shared" si="17"/>
        <v>70</v>
      </c>
      <c r="J54" s="28" t="s">
        <v>96</v>
      </c>
      <c r="K54" s="28"/>
      <c r="L54" s="28">
        <v>6</v>
      </c>
      <c r="M54" s="24">
        <v>4</v>
      </c>
      <c r="N54" s="24" t="str">
        <f>IF(M54="","",INDEX(D_伙伴种族!$B:$B,MATCH(M54,D_伙伴种族!$A:$A,0)))</f>
        <v>仙族</v>
      </c>
      <c r="O54" s="24">
        <v>1</v>
      </c>
      <c r="P54" s="24" t="str">
        <f>IF(O54="","",INDEX([1]D_阵列表!$B:$B,MATCH(O54,[1]D_阵列表!$A:$A,0)))</f>
        <v>阵法一</v>
      </c>
      <c r="Q54" s="24">
        <v>1000</v>
      </c>
      <c r="R54" s="24">
        <v>500</v>
      </c>
      <c r="S54" s="24">
        <f t="shared" si="1"/>
        <v>601</v>
      </c>
      <c r="T54" s="24">
        <f t="shared" si="2"/>
        <v>2</v>
      </c>
      <c r="U54" s="24">
        <f>IF(V54="","",INDEX([1]计算页!$A:$A,MATCH(V54,[1]计算页!$B:$B,0)))</f>
        <v>4</v>
      </c>
      <c r="V54" s="24" t="s">
        <v>98</v>
      </c>
      <c r="W54" s="24">
        <f t="shared" si="15"/>
        <v>640</v>
      </c>
      <c r="X54" s="24">
        <f>IF(Y54="","",INDEX(计算页!$A:$A,MATCH(Y54,计算页!$B:$B,0)))</f>
        <v>4</v>
      </c>
      <c r="Y54" s="24" t="s">
        <v>98</v>
      </c>
      <c r="Z54" s="24">
        <f t="shared" si="16"/>
        <v>480</v>
      </c>
      <c r="AA54" s="24" t="str">
        <f>IF(AB54="","",INDEX([1]计算页!$A:$A,MATCH(AB54,[1]计算页!$B:$B,0)))</f>
        <v/>
      </c>
      <c r="AB54" s="24"/>
      <c r="AC54" s="24"/>
      <c r="AD54" s="24">
        <f t="shared" si="3"/>
        <v>106</v>
      </c>
      <c r="AE54" s="24">
        <f>IF(ISNUMBER(INDEX(D_羁绊组合!$D:$D,MATCH(A54*1000,D_羁绊组合!$A:$A,0))),A54*1000,"")</f>
        <v>100050000</v>
      </c>
      <c r="AF54" s="24"/>
      <c r="AG54" s="24"/>
      <c r="AH54" s="24">
        <f t="shared" si="5"/>
        <v>6</v>
      </c>
      <c r="AI54" s="24">
        <v>31</v>
      </c>
      <c r="AJ54" s="24">
        <f>100+INDEX(计算页!$F$4:$W$9,D_伙伴表!L54,(D_伙伴表!O54-1)*6+2)</f>
        <v>104</v>
      </c>
      <c r="AK54" s="24">
        <f t="shared" si="4"/>
        <v>106</v>
      </c>
      <c r="AL54" s="24" t="str">
        <f>INDEX([1]计算页!$I$12:$I$17,[1]D_伙伴表!M54)</f>
        <v>高攻</v>
      </c>
      <c r="AM54" s="24"/>
      <c r="AN54" s="30">
        <v>20000</v>
      </c>
    </row>
    <row r="55" spans="1:40" s="11" customFormat="1" x14ac:dyDescent="0.35">
      <c r="A55" s="26">
        <v>100051</v>
      </c>
      <c r="B55" s="26">
        <v>51</v>
      </c>
      <c r="C55" s="32" t="s">
        <v>154</v>
      </c>
      <c r="D55" s="24" t="str">
        <f t="shared" si="0"/>
        <v>tangSeng_R</v>
      </c>
      <c r="E55" s="28" t="s">
        <v>144</v>
      </c>
      <c r="F55" s="28">
        <v>0</v>
      </c>
      <c r="G55" s="28">
        <v>12001</v>
      </c>
      <c r="H55" s="28">
        <f>INDEX(计算页!$J:$J,MATCH(E55,计算页!$I:$I,0))</f>
        <v>0.56000000000000005</v>
      </c>
      <c r="I55" s="17">
        <f t="shared" si="17"/>
        <v>70</v>
      </c>
      <c r="J55" s="28" t="s">
        <v>96</v>
      </c>
      <c r="K55" s="28"/>
      <c r="L55" s="28">
        <v>6</v>
      </c>
      <c r="M55" s="24">
        <v>4</v>
      </c>
      <c r="N55" s="24" t="str">
        <f>IF(M55="","",INDEX(D_伙伴种族!$B:$B,MATCH(M55,D_伙伴种族!$A:$A,0)))</f>
        <v>仙族</v>
      </c>
      <c r="O55" s="24">
        <v>1</v>
      </c>
      <c r="P55" s="24" t="str">
        <f>IF(O55="","",INDEX([1]D_阵列表!$B:$B,MATCH(O55,[1]D_阵列表!$A:$A,0)))</f>
        <v>阵法一</v>
      </c>
      <c r="Q55" s="24">
        <v>1000</v>
      </c>
      <c r="R55" s="24">
        <v>500</v>
      </c>
      <c r="S55" s="24">
        <f t="shared" si="1"/>
        <v>601</v>
      </c>
      <c r="T55" s="24">
        <f t="shared" si="2"/>
        <v>2</v>
      </c>
      <c r="U55" s="24">
        <f>IF(V55="","",INDEX([1]计算页!$A:$A,MATCH(V55,[1]计算页!$B:$B,0)))</f>
        <v>1</v>
      </c>
      <c r="V55" s="24" t="s">
        <v>97</v>
      </c>
      <c r="W55" s="24">
        <f t="shared" si="15"/>
        <v>11200</v>
      </c>
      <c r="X55" s="24">
        <f>IF(Y55="","",INDEX(计算页!$A:$A,MATCH(Y55,计算页!$B:$B,0)))</f>
        <v>1</v>
      </c>
      <c r="Y55" s="24" t="s">
        <v>97</v>
      </c>
      <c r="Z55" s="24">
        <f t="shared" si="16"/>
        <v>10400</v>
      </c>
      <c r="AA55" s="24" t="str">
        <f>IF(AB55="","",INDEX([1]计算页!$A:$A,MATCH(AB55,[1]计算页!$B:$B,0)))</f>
        <v/>
      </c>
      <c r="AB55" s="24"/>
      <c r="AC55" s="24"/>
      <c r="AD55" s="24">
        <f t="shared" si="3"/>
        <v>106</v>
      </c>
      <c r="AE55" s="24">
        <f>IF(ISNUMBER(INDEX(D_羁绊组合!$D:$D,MATCH(A55*1000,D_羁绊组合!$A:$A,0))),A55*1000,"")</f>
        <v>100051000</v>
      </c>
      <c r="AF55" s="24"/>
      <c r="AG55" s="24"/>
      <c r="AH55" s="24">
        <f t="shared" si="5"/>
        <v>6</v>
      </c>
      <c r="AI55" s="24">
        <v>31</v>
      </c>
      <c r="AJ55" s="24">
        <f>100+INDEX(计算页!$F$4:$W$9,D_伙伴表!L55,(D_伙伴表!O55-1)*6+2)</f>
        <v>104</v>
      </c>
      <c r="AK55" s="24">
        <f t="shared" si="4"/>
        <v>106</v>
      </c>
      <c r="AL55" s="24" t="str">
        <f>INDEX([1]计算页!$I$12:$I$17,[1]D_伙伴表!M55)</f>
        <v>高攻</v>
      </c>
      <c r="AM55" s="24"/>
      <c r="AN55" s="30">
        <v>20000</v>
      </c>
    </row>
    <row r="56" spans="1:40" s="11" customFormat="1" x14ac:dyDescent="0.35">
      <c r="A56" s="26">
        <v>100052</v>
      </c>
      <c r="B56" s="26">
        <v>52</v>
      </c>
      <c r="C56" s="31" t="s">
        <v>155</v>
      </c>
      <c r="D56" s="28" t="str">
        <f t="shared" si="0"/>
        <v>haMaJing_R</v>
      </c>
      <c r="E56" s="24" t="s">
        <v>156</v>
      </c>
      <c r="F56" s="28">
        <v>0</v>
      </c>
      <c r="G56" s="28">
        <v>10801</v>
      </c>
      <c r="H56" s="28">
        <f>INDEX(计算页!$J:$J,MATCH(E56,计算页!$I:$I,0))</f>
        <v>0.55000000000000004</v>
      </c>
      <c r="I56" s="17">
        <v>40</v>
      </c>
      <c r="J56" s="28" t="s">
        <v>96</v>
      </c>
      <c r="K56" s="28"/>
      <c r="L56" s="28">
        <v>1</v>
      </c>
      <c r="M56" s="24">
        <v>1</v>
      </c>
      <c r="N56" s="24" t="str">
        <f>IF(M56="","",INDEX(D_伙伴种族!$B:$B,MATCH(M56,D_伙伴种族!$A:$A,0)))</f>
        <v>兽族</v>
      </c>
      <c r="O56" s="24">
        <v>2</v>
      </c>
      <c r="P56" s="24" t="str">
        <f>IF(O56="","",INDEX([1]D_阵列表!$B:$B,MATCH(O56,[1]D_阵列表!$A:$A,0)))</f>
        <v>阵法二</v>
      </c>
      <c r="Q56" s="24">
        <v>1000</v>
      </c>
      <c r="R56" s="24">
        <v>500</v>
      </c>
      <c r="S56" s="24">
        <f t="shared" si="1"/>
        <v>101</v>
      </c>
      <c r="T56" s="24">
        <f t="shared" si="2"/>
        <v>2</v>
      </c>
      <c r="U56" s="24">
        <f>IF(V56="","",INDEX([1]计算页!$A:$A,MATCH(V56,[1]计算页!$B:$B,0)))</f>
        <v>1</v>
      </c>
      <c r="V56" s="24" t="s">
        <v>97</v>
      </c>
      <c r="W56" s="24">
        <v>1980</v>
      </c>
      <c r="X56" s="24">
        <f>IF(Y56="","",INDEX(计算页!$A:$A,MATCH(Y56,计算页!$B:$B,0)))</f>
        <v>4</v>
      </c>
      <c r="Y56" s="24" t="s">
        <v>98</v>
      </c>
      <c r="Z56" s="24">
        <v>58</v>
      </c>
      <c r="AA56" s="24" t="str">
        <f>IF(AB56="","",INDEX([1]计算页!$A:$A,MATCH(AB56,[1]计算页!$B:$B,0)))</f>
        <v/>
      </c>
      <c r="AB56" s="24"/>
      <c r="AC56" s="24"/>
      <c r="AD56" s="24">
        <f t="shared" si="3"/>
        <v>201</v>
      </c>
      <c r="AE56" s="24">
        <f>IF(ISNUMBER(INDEX(D_羁绊组合!$D:$D,MATCH(A56*1000,D_羁绊组合!$A:$A,0))),A56*1000,"")</f>
        <v>100052000</v>
      </c>
      <c r="AF56" s="24"/>
      <c r="AG56" s="24"/>
      <c r="AH56" s="24">
        <f t="shared" si="5"/>
        <v>1</v>
      </c>
      <c r="AI56" s="24">
        <v>31</v>
      </c>
      <c r="AJ56" s="24">
        <f>100+INDEX(计算页!$F$4:$W$9,D_伙伴表!L56,(D_伙伴表!O56-1)*6+2)</f>
        <v>100</v>
      </c>
      <c r="AK56" s="24">
        <f t="shared" si="4"/>
        <v>201</v>
      </c>
      <c r="AL56" s="24" t="str">
        <f>INDEX([1]计算页!$I$12:$I$17,[1]D_伙伴表!M56)</f>
        <v>高血</v>
      </c>
      <c r="AM56" s="24"/>
      <c r="AN56" s="29">
        <v>100</v>
      </c>
    </row>
    <row r="57" spans="1:40" s="11" customFormat="1" x14ac:dyDescent="0.35">
      <c r="A57" s="26">
        <v>100053</v>
      </c>
      <c r="B57" s="26">
        <v>53</v>
      </c>
      <c r="C57" s="31" t="s">
        <v>157</v>
      </c>
      <c r="D57" s="28" t="str">
        <f t="shared" si="0"/>
        <v>geBuLin_R</v>
      </c>
      <c r="E57" s="24" t="s">
        <v>158</v>
      </c>
      <c r="F57" s="28">
        <v>0</v>
      </c>
      <c r="G57" s="28">
        <v>10701</v>
      </c>
      <c r="H57" s="28">
        <f>INDEX(计算页!$J:$J,MATCH(E57,计算页!$I:$I,0))</f>
        <v>0.55000000000000004</v>
      </c>
      <c r="I57" s="17">
        <v>40</v>
      </c>
      <c r="J57" s="28" t="s">
        <v>96</v>
      </c>
      <c r="K57" s="28"/>
      <c r="L57" s="28">
        <v>1</v>
      </c>
      <c r="M57" s="24">
        <v>1</v>
      </c>
      <c r="N57" s="24" t="str">
        <f>IF(M57="","",INDEX(D_伙伴种族!$B:$B,MATCH(M57,D_伙伴种族!$A:$A,0)))</f>
        <v>兽族</v>
      </c>
      <c r="O57" s="24">
        <v>2</v>
      </c>
      <c r="P57" s="24" t="str">
        <f>IF(O57="","",INDEX([1]D_阵列表!$B:$B,MATCH(O57,[1]D_阵列表!$A:$A,0)))</f>
        <v>阵法二</v>
      </c>
      <c r="Q57" s="24">
        <v>1000</v>
      </c>
      <c r="R57" s="24">
        <v>500</v>
      </c>
      <c r="S57" s="24">
        <f t="shared" si="1"/>
        <v>101</v>
      </c>
      <c r="T57" s="24">
        <f t="shared" si="2"/>
        <v>2</v>
      </c>
      <c r="U57" s="24">
        <f>IF(V57="","",INDEX([1]计算页!$A:$A,MATCH(V57,[1]计算页!$B:$B,0)))</f>
        <v>3</v>
      </c>
      <c r="V57" s="24" t="s">
        <v>101</v>
      </c>
      <c r="W57" s="24">
        <v>168</v>
      </c>
      <c r="X57" s="24">
        <f>IF(Y57="","",INDEX(计算页!$A:$A,MATCH(Y57,计算页!$B:$B,0)))</f>
        <v>1</v>
      </c>
      <c r="Y57" s="24" t="s">
        <v>97</v>
      </c>
      <c r="Z57" s="24">
        <v>800</v>
      </c>
      <c r="AA57" s="24" t="str">
        <f>IF(AB57="","",INDEX([1]计算页!$A:$A,MATCH(AB57,[1]计算页!$B:$B,0)))</f>
        <v/>
      </c>
      <c r="AB57" s="24"/>
      <c r="AC57" s="24"/>
      <c r="AD57" s="24">
        <f t="shared" si="3"/>
        <v>201</v>
      </c>
      <c r="AE57" s="24">
        <f>IF(ISNUMBER(INDEX(D_羁绊组合!$D:$D,MATCH(A57*1000,D_羁绊组合!$A:$A,0))),A57*1000,"")</f>
        <v>100053000</v>
      </c>
      <c r="AF57" s="24"/>
      <c r="AG57" s="24"/>
      <c r="AH57" s="24">
        <f t="shared" si="5"/>
        <v>1</v>
      </c>
      <c r="AI57" s="24">
        <v>31</v>
      </c>
      <c r="AJ57" s="24">
        <f>100+INDEX(计算页!$F$4:$W$9,D_伙伴表!L57,(D_伙伴表!O57-1)*6+2)</f>
        <v>100</v>
      </c>
      <c r="AK57" s="24">
        <f t="shared" si="4"/>
        <v>201</v>
      </c>
      <c r="AL57" s="24" t="str">
        <f>INDEX([1]计算页!$I$12:$I$17,[1]D_伙伴表!M57)</f>
        <v>高血</v>
      </c>
      <c r="AM57" s="24"/>
      <c r="AN57" s="29">
        <v>100</v>
      </c>
    </row>
    <row r="58" spans="1:40" s="11" customFormat="1" x14ac:dyDescent="0.35">
      <c r="A58" s="26">
        <v>100054</v>
      </c>
      <c r="B58" s="26">
        <v>54</v>
      </c>
      <c r="C58" s="31" t="s">
        <v>159</v>
      </c>
      <c r="D58" s="28" t="str">
        <f t="shared" si="0"/>
        <v>langYao_R</v>
      </c>
      <c r="E58" s="24" t="s">
        <v>160</v>
      </c>
      <c r="F58" s="28">
        <v>0</v>
      </c>
      <c r="G58" s="28">
        <v>11201</v>
      </c>
      <c r="H58" s="28">
        <f>INDEX(计算页!$J:$J,MATCH(E58,计算页!$I:$I,0))</f>
        <v>0.75</v>
      </c>
      <c r="I58" s="17">
        <v>40</v>
      </c>
      <c r="J58" s="28" t="s">
        <v>96</v>
      </c>
      <c r="K58" s="28"/>
      <c r="L58" s="28">
        <v>1</v>
      </c>
      <c r="M58" s="24">
        <v>1</v>
      </c>
      <c r="N58" s="24" t="str">
        <f>IF(M58="","",INDEX(D_伙伴种族!$B:$B,MATCH(M58,D_伙伴种族!$A:$A,0)))</f>
        <v>兽族</v>
      </c>
      <c r="O58" s="24">
        <v>2</v>
      </c>
      <c r="P58" s="24" t="str">
        <f>IF(O58="","",INDEX([1]D_阵列表!$B:$B,MATCH(O58,[1]D_阵列表!$A:$A,0)))</f>
        <v>阵法二</v>
      </c>
      <c r="Q58" s="24">
        <v>1000</v>
      </c>
      <c r="R58" s="24">
        <v>500</v>
      </c>
      <c r="S58" s="24">
        <f t="shared" si="1"/>
        <v>101</v>
      </c>
      <c r="T58" s="24">
        <f t="shared" si="2"/>
        <v>2</v>
      </c>
      <c r="U58" s="24">
        <f>IF(V58="","",INDEX([1]计算页!$A:$A,MATCH(V58,[1]计算页!$B:$B,0)))</f>
        <v>3</v>
      </c>
      <c r="V58" s="24" t="s">
        <v>101</v>
      </c>
      <c r="W58" s="24">
        <v>80</v>
      </c>
      <c r="X58" s="24">
        <f>IF(Y58="","",INDEX(计算页!$A:$A,MATCH(Y58,计算页!$B:$B,0)))</f>
        <v>4</v>
      </c>
      <c r="Y58" s="24" t="s">
        <v>98</v>
      </c>
      <c r="Z58" s="24">
        <v>45</v>
      </c>
      <c r="AA58" s="24" t="str">
        <f>IF(AB58="","",INDEX([1]计算页!$A:$A,MATCH(AB58,[1]计算页!$B:$B,0)))</f>
        <v/>
      </c>
      <c r="AB58" s="24"/>
      <c r="AC58" s="24"/>
      <c r="AD58" s="24">
        <f t="shared" si="3"/>
        <v>201</v>
      </c>
      <c r="AE58" s="24">
        <f>IF(ISNUMBER(INDEX(D_羁绊组合!$D:$D,MATCH(A58*1000,D_羁绊组合!$A:$A,0))),A58*1000,"")</f>
        <v>100054000</v>
      </c>
      <c r="AF58" s="24"/>
      <c r="AG58" s="24"/>
      <c r="AH58" s="24">
        <f t="shared" si="5"/>
        <v>1</v>
      </c>
      <c r="AI58" s="24">
        <v>31</v>
      </c>
      <c r="AJ58" s="24">
        <f>100+INDEX(计算页!$F$4:$W$9,D_伙伴表!L58,(D_伙伴表!O58-1)*6+2)</f>
        <v>100</v>
      </c>
      <c r="AK58" s="24">
        <f t="shared" si="4"/>
        <v>201</v>
      </c>
      <c r="AL58" s="24" t="str">
        <f>INDEX([1]计算页!$I$12:$I$17,[1]D_伙伴表!M58)</f>
        <v>高血</v>
      </c>
      <c r="AM58" s="24"/>
      <c r="AN58" s="29">
        <v>100</v>
      </c>
    </row>
    <row r="59" spans="1:40" s="11" customFormat="1" x14ac:dyDescent="0.35">
      <c r="A59" s="26">
        <v>100055</v>
      </c>
      <c r="B59" s="26">
        <v>55</v>
      </c>
      <c r="C59" s="31" t="s">
        <v>161</v>
      </c>
      <c r="D59" s="28" t="str">
        <f t="shared" si="0"/>
        <v>liYao_R</v>
      </c>
      <c r="E59" s="24" t="s">
        <v>162</v>
      </c>
      <c r="F59" s="28">
        <v>0</v>
      </c>
      <c r="G59" s="28">
        <v>11202</v>
      </c>
      <c r="H59" s="28">
        <f>INDEX(计算页!$J:$J,MATCH(E59,计算页!$I:$I,0))</f>
        <v>0.53</v>
      </c>
      <c r="I59" s="17">
        <v>40</v>
      </c>
      <c r="J59" s="28" t="s">
        <v>96</v>
      </c>
      <c r="K59" s="28"/>
      <c r="L59" s="28">
        <v>1</v>
      </c>
      <c r="M59" s="24">
        <v>1</v>
      </c>
      <c r="N59" s="24" t="str">
        <f>IF(M59="","",INDEX(D_伙伴种族!$B:$B,MATCH(M59,D_伙伴种族!$A:$A,0)))</f>
        <v>兽族</v>
      </c>
      <c r="O59" s="24">
        <v>2</v>
      </c>
      <c r="P59" s="24" t="str">
        <f>IF(O59="","",INDEX([1]D_阵列表!$B:$B,MATCH(O59,[1]D_阵列表!$A:$A,0)))</f>
        <v>阵法二</v>
      </c>
      <c r="Q59" s="24">
        <v>1000</v>
      </c>
      <c r="R59" s="24">
        <v>500</v>
      </c>
      <c r="S59" s="24">
        <f t="shared" si="1"/>
        <v>101</v>
      </c>
      <c r="T59" s="24">
        <f t="shared" si="2"/>
        <v>2</v>
      </c>
      <c r="U59" s="24">
        <f>IF(V59="","",INDEX([1]计算页!$A:$A,MATCH(V59,[1]计算页!$B:$B,0)))</f>
        <v>1</v>
      </c>
      <c r="V59" s="24" t="s">
        <v>97</v>
      </c>
      <c r="W59" s="24">
        <v>2200</v>
      </c>
      <c r="X59" s="24">
        <f>IF(Y59="","",INDEX(计算页!$A:$A,MATCH(Y59,计算页!$B:$B,0)))</f>
        <v>3</v>
      </c>
      <c r="Y59" s="24" t="s">
        <v>101</v>
      </c>
      <c r="Z59" s="24">
        <v>50</v>
      </c>
      <c r="AA59" s="24" t="str">
        <f>IF(AB59="","",INDEX([1]计算页!$A:$A,MATCH(AB59,[1]计算页!$B:$B,0)))</f>
        <v/>
      </c>
      <c r="AB59" s="24"/>
      <c r="AC59" s="24"/>
      <c r="AD59" s="24">
        <f t="shared" si="3"/>
        <v>201</v>
      </c>
      <c r="AE59" s="24">
        <f>IF(ISNUMBER(INDEX(D_羁绊组合!$D:$D,MATCH(A59*1000,D_羁绊组合!$A:$A,0))),A59*1000,"")</f>
        <v>100055000</v>
      </c>
      <c r="AF59" s="24"/>
      <c r="AG59" s="24"/>
      <c r="AH59" s="24">
        <f t="shared" si="5"/>
        <v>1</v>
      </c>
      <c r="AI59" s="24">
        <v>31</v>
      </c>
      <c r="AJ59" s="24">
        <f>100+INDEX(计算页!$F$4:$W$9,D_伙伴表!L59,(D_伙伴表!O59-1)*6+2)</f>
        <v>100</v>
      </c>
      <c r="AK59" s="24">
        <f t="shared" si="4"/>
        <v>201</v>
      </c>
      <c r="AL59" s="24" t="str">
        <f>INDEX([1]计算页!$I$12:$I$17,[1]D_伙伴表!M59)</f>
        <v>高血</v>
      </c>
      <c r="AM59" s="24"/>
      <c r="AN59" s="30">
        <v>100</v>
      </c>
    </row>
    <row r="60" spans="1:40" s="11" customFormat="1" x14ac:dyDescent="0.35">
      <c r="A60" s="26">
        <v>100056</v>
      </c>
      <c r="B60" s="26">
        <v>56</v>
      </c>
      <c r="C60" s="31" t="s">
        <v>163</v>
      </c>
      <c r="D60" s="28" t="str">
        <f t="shared" si="0"/>
        <v>yeZhu_R</v>
      </c>
      <c r="E60" s="24" t="s">
        <v>164</v>
      </c>
      <c r="F60" s="28">
        <v>0</v>
      </c>
      <c r="G60" s="28">
        <v>12501</v>
      </c>
      <c r="H60" s="28">
        <f>INDEX(计算页!$J:$J,MATCH(E60,计算页!$I:$I,0))</f>
        <v>0.55000000000000004</v>
      </c>
      <c r="I60" s="17">
        <v>40</v>
      </c>
      <c r="J60" s="28" t="s">
        <v>96</v>
      </c>
      <c r="K60" s="28"/>
      <c r="L60" s="28">
        <v>1</v>
      </c>
      <c r="M60" s="24">
        <v>1</v>
      </c>
      <c r="N60" s="24" t="str">
        <f>IF(M60="","",INDEX(D_伙伴种族!$B:$B,MATCH(M60,D_伙伴种族!$A:$A,0)))</f>
        <v>兽族</v>
      </c>
      <c r="O60" s="24">
        <v>2</v>
      </c>
      <c r="P60" s="24" t="str">
        <f>IF(O60="","",INDEX([1]D_阵列表!$B:$B,MATCH(O60,[1]D_阵列表!$A:$A,0)))</f>
        <v>阵法二</v>
      </c>
      <c r="Q60" s="24">
        <v>1000</v>
      </c>
      <c r="R60" s="24">
        <v>500</v>
      </c>
      <c r="S60" s="24">
        <f t="shared" si="1"/>
        <v>101</v>
      </c>
      <c r="T60" s="24">
        <f t="shared" si="2"/>
        <v>2</v>
      </c>
      <c r="U60" s="24">
        <f>IF(V60="","",INDEX([1]计算页!$A:$A,MATCH(V60,[1]计算页!$B:$B,0)))</f>
        <v>4</v>
      </c>
      <c r="V60" s="24" t="s">
        <v>98</v>
      </c>
      <c r="W60" s="24">
        <v>60</v>
      </c>
      <c r="X60" s="24">
        <f>IF(Y60="","",INDEX(计算页!$A:$A,MATCH(Y60,计算页!$B:$B,0)))</f>
        <v>1</v>
      </c>
      <c r="Y60" s="24" t="s">
        <v>97</v>
      </c>
      <c r="Z60" s="24">
        <v>1200</v>
      </c>
      <c r="AA60" s="24" t="str">
        <f>IF(AB60="","",INDEX([1]计算页!$A:$A,MATCH(AB60,[1]计算页!$B:$B,0)))</f>
        <v/>
      </c>
      <c r="AB60" s="24"/>
      <c r="AC60" s="24"/>
      <c r="AD60" s="24">
        <f t="shared" si="3"/>
        <v>201</v>
      </c>
      <c r="AE60" s="24">
        <f>IF(ISNUMBER(INDEX(D_羁绊组合!$D:$D,MATCH(A60*1000,D_羁绊组合!$A:$A,0))),A60*1000,"")</f>
        <v>100056000</v>
      </c>
      <c r="AF60" s="24"/>
      <c r="AG60" s="24"/>
      <c r="AH60" s="24">
        <f t="shared" si="5"/>
        <v>1</v>
      </c>
      <c r="AI60" s="24">
        <v>31</v>
      </c>
      <c r="AJ60" s="24">
        <f>100+INDEX(计算页!$F$4:$W$9,D_伙伴表!L60,(D_伙伴表!O60-1)*6+2)</f>
        <v>100</v>
      </c>
      <c r="AK60" s="24">
        <f t="shared" si="4"/>
        <v>201</v>
      </c>
      <c r="AL60" s="24" t="str">
        <f>INDEX([1]计算页!$I$12:$I$17,[1]D_伙伴表!M60)</f>
        <v>高血</v>
      </c>
      <c r="AM60" s="24"/>
      <c r="AN60" s="30">
        <v>100</v>
      </c>
    </row>
    <row r="61" spans="1:40" s="11" customFormat="1" x14ac:dyDescent="0.35">
      <c r="A61" s="26">
        <v>100057</v>
      </c>
      <c r="B61" s="26">
        <v>57</v>
      </c>
      <c r="C61" s="31" t="s">
        <v>959</v>
      </c>
      <c r="D61" s="28" t="str">
        <f t="shared" si="0"/>
        <v>bianFu_R</v>
      </c>
      <c r="E61" s="24" t="s">
        <v>1061</v>
      </c>
      <c r="F61" s="28">
        <v>0</v>
      </c>
      <c r="G61" s="28">
        <v>10202</v>
      </c>
      <c r="H61" s="28">
        <f>INDEX(计算页!$J:$J,MATCH(E61,计算页!$I:$I,0))</f>
        <v>0.5</v>
      </c>
      <c r="I61" s="17">
        <v>40</v>
      </c>
      <c r="J61" s="28" t="s">
        <v>96</v>
      </c>
      <c r="K61" s="28"/>
      <c r="L61" s="28">
        <v>1</v>
      </c>
      <c r="M61" s="24">
        <v>1</v>
      </c>
      <c r="N61" s="24" t="str">
        <f>IF(M61="","",INDEX(D_伙伴种族!$B:$B,MATCH(M61,D_伙伴种族!$A:$A,0)))</f>
        <v>兽族</v>
      </c>
      <c r="O61" s="24">
        <v>2</v>
      </c>
      <c r="P61" s="24" t="str">
        <f>IF(O61="","",INDEX([1]D_阵列表!$B:$B,MATCH(O61,[1]D_阵列表!$A:$A,0)))</f>
        <v>阵法二</v>
      </c>
      <c r="Q61" s="24">
        <v>1000</v>
      </c>
      <c r="R61" s="24">
        <v>500</v>
      </c>
      <c r="S61" s="24">
        <f t="shared" si="1"/>
        <v>101</v>
      </c>
      <c r="T61" s="24">
        <f t="shared" si="2"/>
        <v>2</v>
      </c>
      <c r="U61" s="24">
        <f>IF(V61="","",INDEX([1]计算页!$A:$A,MATCH(V61,[1]计算页!$B:$B,0)))</f>
        <v>4</v>
      </c>
      <c r="V61" s="24" t="s">
        <v>98</v>
      </c>
      <c r="W61" s="24">
        <v>60</v>
      </c>
      <c r="X61" s="24">
        <f>IF(Y61="","",INDEX(计算页!$A:$A,MATCH(Y61,计算页!$B:$B,0)))</f>
        <v>1</v>
      </c>
      <c r="Y61" s="24" t="s">
        <v>97</v>
      </c>
      <c r="Z61" s="24">
        <v>1200</v>
      </c>
      <c r="AA61" s="24" t="str">
        <f>IF(AB61="","",INDEX([1]计算页!$A:$A,MATCH(AB61,[1]计算页!$B:$B,0)))</f>
        <v/>
      </c>
      <c r="AB61" s="24"/>
      <c r="AC61" s="24"/>
      <c r="AD61" s="24">
        <f t="shared" si="3"/>
        <v>201</v>
      </c>
      <c r="AE61" s="24">
        <f>IF(ISNUMBER(INDEX(D_羁绊组合!$D:$D,MATCH(A61*1000,D_羁绊组合!$A:$A,0))),A61*1000,"")</f>
        <v>100057000</v>
      </c>
      <c r="AF61" s="24"/>
      <c r="AG61" s="24"/>
      <c r="AH61" s="24">
        <f t="shared" si="5"/>
        <v>1</v>
      </c>
      <c r="AI61" s="24">
        <v>31</v>
      </c>
      <c r="AJ61" s="24">
        <f>100+INDEX(计算页!$F$4:$W$9,D_伙伴表!L61,(D_伙伴表!O61-1)*6+2)</f>
        <v>100</v>
      </c>
      <c r="AK61" s="24">
        <f t="shared" si="4"/>
        <v>201</v>
      </c>
      <c r="AL61" s="24" t="str">
        <f>INDEX([1]计算页!$I$12:$I$17,[1]D_伙伴表!M61)</f>
        <v>高血</v>
      </c>
      <c r="AM61" s="24"/>
      <c r="AN61" s="30">
        <v>100</v>
      </c>
    </row>
    <row r="62" spans="1:40" s="11" customFormat="1" x14ac:dyDescent="0.35">
      <c r="A62" s="26">
        <v>100058</v>
      </c>
      <c r="B62" s="26">
        <v>58</v>
      </c>
      <c r="C62" s="31" t="s">
        <v>165</v>
      </c>
      <c r="D62" s="28" t="str">
        <f t="shared" si="0"/>
        <v>haMaJing_R</v>
      </c>
      <c r="E62" s="24" t="s">
        <v>156</v>
      </c>
      <c r="F62" s="28">
        <v>0</v>
      </c>
      <c r="G62" s="28">
        <v>10801</v>
      </c>
      <c r="H62" s="28">
        <f>INDEX(计算页!$J:$J,MATCH(E62,计算页!$I:$I,0))</f>
        <v>0.55000000000000004</v>
      </c>
      <c r="I62" s="17">
        <f>I56+10</f>
        <v>50</v>
      </c>
      <c r="J62" s="28" t="s">
        <v>96</v>
      </c>
      <c r="K62" s="28"/>
      <c r="L62" s="28">
        <v>2</v>
      </c>
      <c r="M62" s="24">
        <v>1</v>
      </c>
      <c r="N62" s="24" t="str">
        <f>IF(M62="","",INDEX(D_伙伴种族!$B:$B,MATCH(M62,D_伙伴种族!$A:$A,0)))</f>
        <v>兽族</v>
      </c>
      <c r="O62" s="24">
        <v>2</v>
      </c>
      <c r="P62" s="24" t="str">
        <f>IF(O62="","",INDEX([1]D_阵列表!$B:$B,MATCH(O62,[1]D_阵列表!$A:$A,0)))</f>
        <v>阵法二</v>
      </c>
      <c r="Q62" s="24">
        <v>1000</v>
      </c>
      <c r="R62" s="24">
        <v>500</v>
      </c>
      <c r="S62" s="24">
        <f t="shared" si="1"/>
        <v>201</v>
      </c>
      <c r="T62" s="24">
        <f t="shared" si="2"/>
        <v>2</v>
      </c>
      <c r="U62" s="24">
        <f>IF(V62="","",INDEX([1]计算页!$A:$A,MATCH(V62,[1]计算页!$B:$B,0)))</f>
        <v>1</v>
      </c>
      <c r="V62" s="24" t="s">
        <v>97</v>
      </c>
      <c r="W62" s="24">
        <f>W56*1.5</f>
        <v>2970</v>
      </c>
      <c r="X62" s="24">
        <f>IF(Y62="","",INDEX(计算页!$A:$A,MATCH(Y62,计算页!$B:$B,0)))</f>
        <v>4</v>
      </c>
      <c r="Y62" s="24" t="s">
        <v>98</v>
      </c>
      <c r="Z62" s="24">
        <f>ROUNDUP(Z56*1.5,0)</f>
        <v>87</v>
      </c>
      <c r="AA62" s="24" t="str">
        <f>IF(AB62="","",INDEX([1]计算页!$A:$A,MATCH(AB62,[1]计算页!$B:$B,0)))</f>
        <v/>
      </c>
      <c r="AB62" s="24"/>
      <c r="AC62" s="24"/>
      <c r="AD62" s="24">
        <f t="shared" si="3"/>
        <v>202</v>
      </c>
      <c r="AE62" s="24">
        <f>IF(ISNUMBER(INDEX(D_羁绊组合!$D:$D,MATCH(A62*1000,D_羁绊组合!$A:$A,0))),A62*1000,"")</f>
        <v>100058000</v>
      </c>
      <c r="AF62" s="24"/>
      <c r="AG62" s="24"/>
      <c r="AH62" s="24">
        <f t="shared" si="5"/>
        <v>2</v>
      </c>
      <c r="AI62" s="24">
        <v>31</v>
      </c>
      <c r="AJ62" s="24">
        <f>100+INDEX(计算页!$F$4:$W$9,D_伙伴表!L62,(D_伙伴表!O62-1)*6+2)</f>
        <v>100</v>
      </c>
      <c r="AK62" s="24">
        <f t="shared" si="4"/>
        <v>202</v>
      </c>
      <c r="AL62" s="24" t="str">
        <f>INDEX([1]计算页!$I$12:$I$17,[1]D_伙伴表!M62)</f>
        <v>高血</v>
      </c>
      <c r="AM62" s="24"/>
      <c r="AN62" s="30">
        <v>500</v>
      </c>
    </row>
    <row r="63" spans="1:40" s="11" customFormat="1" x14ac:dyDescent="0.35">
      <c r="A63" s="26">
        <v>100059</v>
      </c>
      <c r="B63" s="26">
        <v>59</v>
      </c>
      <c r="C63" s="31" t="s">
        <v>166</v>
      </c>
      <c r="D63" s="28" t="str">
        <f t="shared" si="0"/>
        <v>geBuLin_R</v>
      </c>
      <c r="E63" s="24" t="s">
        <v>158</v>
      </c>
      <c r="F63" s="28">
        <v>0</v>
      </c>
      <c r="G63" s="28">
        <v>10701</v>
      </c>
      <c r="H63" s="28">
        <f>INDEX(计算页!$J:$J,MATCH(E63,计算页!$I:$I,0))</f>
        <v>0.55000000000000004</v>
      </c>
      <c r="I63" s="17">
        <f t="shared" ref="I63:I85" si="18">I57+10</f>
        <v>50</v>
      </c>
      <c r="J63" s="28" t="s">
        <v>96</v>
      </c>
      <c r="K63" s="28"/>
      <c r="L63" s="28">
        <v>2</v>
      </c>
      <c r="M63" s="24">
        <v>1</v>
      </c>
      <c r="N63" s="24" t="str">
        <f>IF(M63="","",INDEX(D_伙伴种族!$B:$B,MATCH(M63,D_伙伴种族!$A:$A,0)))</f>
        <v>兽族</v>
      </c>
      <c r="O63" s="24">
        <v>2</v>
      </c>
      <c r="P63" s="24" t="str">
        <f>IF(O63="","",INDEX([1]D_阵列表!$B:$B,MATCH(O63,[1]D_阵列表!$A:$A,0)))</f>
        <v>阵法二</v>
      </c>
      <c r="Q63" s="24">
        <v>1000</v>
      </c>
      <c r="R63" s="24">
        <v>500</v>
      </c>
      <c r="S63" s="24">
        <f t="shared" si="1"/>
        <v>201</v>
      </c>
      <c r="T63" s="24">
        <f t="shared" si="2"/>
        <v>2</v>
      </c>
      <c r="U63" s="24">
        <f>IF(V63="","",INDEX([1]计算页!$A:$A,MATCH(V63,[1]计算页!$B:$B,0)))</f>
        <v>3</v>
      </c>
      <c r="V63" s="24" t="s">
        <v>101</v>
      </c>
      <c r="W63" s="24">
        <f t="shared" ref="W63:W67" si="19">W57*1.5</f>
        <v>252</v>
      </c>
      <c r="X63" s="24">
        <f>IF(Y63="","",INDEX(计算页!$A:$A,MATCH(Y63,计算页!$B:$B,0)))</f>
        <v>1</v>
      </c>
      <c r="Y63" s="24" t="s">
        <v>97</v>
      </c>
      <c r="Z63" s="24">
        <f t="shared" ref="Z63:Z67" si="20">ROUNDUP(Z57*1.5,0)</f>
        <v>1200</v>
      </c>
      <c r="AA63" s="24" t="str">
        <f>IF(AB63="","",INDEX([1]计算页!$A:$A,MATCH(AB63,[1]计算页!$B:$B,0)))</f>
        <v/>
      </c>
      <c r="AB63" s="24"/>
      <c r="AC63" s="24"/>
      <c r="AD63" s="24">
        <f t="shared" si="3"/>
        <v>202</v>
      </c>
      <c r="AE63" s="24">
        <f>IF(ISNUMBER(INDEX(D_羁绊组合!$D:$D,MATCH(A63*1000,D_羁绊组合!$A:$A,0))),A63*1000,"")</f>
        <v>100059000</v>
      </c>
      <c r="AF63" s="24"/>
      <c r="AG63" s="24"/>
      <c r="AH63" s="24">
        <f t="shared" si="5"/>
        <v>2</v>
      </c>
      <c r="AI63" s="24">
        <v>31</v>
      </c>
      <c r="AJ63" s="24">
        <f>100+INDEX(计算页!$F$4:$W$9,D_伙伴表!L63,(D_伙伴表!O63-1)*6+2)</f>
        <v>100</v>
      </c>
      <c r="AK63" s="24">
        <f t="shared" si="4"/>
        <v>202</v>
      </c>
      <c r="AL63" s="24" t="str">
        <f>INDEX([1]计算页!$I$12:$I$17,[1]D_伙伴表!M63)</f>
        <v>高血</v>
      </c>
      <c r="AM63" s="24"/>
      <c r="AN63" s="30">
        <v>500</v>
      </c>
    </row>
    <row r="64" spans="1:40" s="11" customFormat="1" x14ac:dyDescent="0.35">
      <c r="A64" s="26">
        <v>100060</v>
      </c>
      <c r="B64" s="26">
        <v>60</v>
      </c>
      <c r="C64" s="31" t="s">
        <v>167</v>
      </c>
      <c r="D64" s="28" t="str">
        <f t="shared" si="0"/>
        <v>langYao_R</v>
      </c>
      <c r="E64" s="24" t="s">
        <v>160</v>
      </c>
      <c r="F64" s="28">
        <v>0</v>
      </c>
      <c r="G64" s="28">
        <v>11201</v>
      </c>
      <c r="H64" s="28">
        <f>INDEX(计算页!$J:$J,MATCH(E64,计算页!$I:$I,0))</f>
        <v>0.75</v>
      </c>
      <c r="I64" s="17">
        <f t="shared" si="18"/>
        <v>50</v>
      </c>
      <c r="J64" s="28" t="s">
        <v>96</v>
      </c>
      <c r="K64" s="28"/>
      <c r="L64" s="28">
        <v>2</v>
      </c>
      <c r="M64" s="24">
        <v>1</v>
      </c>
      <c r="N64" s="24" t="str">
        <f>IF(M64="","",INDEX(D_伙伴种族!$B:$B,MATCH(M64,D_伙伴种族!$A:$A,0)))</f>
        <v>兽族</v>
      </c>
      <c r="O64" s="24">
        <v>2</v>
      </c>
      <c r="P64" s="24" t="str">
        <f>IF(O64="","",INDEX([1]D_阵列表!$B:$B,MATCH(O64,[1]D_阵列表!$A:$A,0)))</f>
        <v>阵法二</v>
      </c>
      <c r="Q64" s="24">
        <v>1000</v>
      </c>
      <c r="R64" s="24">
        <v>500</v>
      </c>
      <c r="S64" s="24">
        <f t="shared" si="1"/>
        <v>201</v>
      </c>
      <c r="T64" s="24">
        <f t="shared" si="2"/>
        <v>2</v>
      </c>
      <c r="U64" s="24">
        <f>IF(V64="","",INDEX([1]计算页!$A:$A,MATCH(V64,[1]计算页!$B:$B,0)))</f>
        <v>3</v>
      </c>
      <c r="V64" s="24" t="s">
        <v>101</v>
      </c>
      <c r="W64" s="24">
        <f t="shared" si="19"/>
        <v>120</v>
      </c>
      <c r="X64" s="24">
        <f>IF(Y64="","",INDEX(计算页!$A:$A,MATCH(Y64,计算页!$B:$B,0)))</f>
        <v>4</v>
      </c>
      <c r="Y64" s="24" t="s">
        <v>98</v>
      </c>
      <c r="Z64" s="24">
        <f t="shared" si="20"/>
        <v>68</v>
      </c>
      <c r="AA64" s="24" t="str">
        <f>IF(AB64="","",INDEX([1]计算页!$A:$A,MATCH(AB64,[1]计算页!$B:$B,0)))</f>
        <v/>
      </c>
      <c r="AB64" s="24"/>
      <c r="AC64" s="24"/>
      <c r="AD64" s="24">
        <f t="shared" si="3"/>
        <v>202</v>
      </c>
      <c r="AE64" s="24">
        <f>IF(ISNUMBER(INDEX(D_羁绊组合!$D:$D,MATCH(A64*1000,D_羁绊组合!$A:$A,0))),A64*1000,"")</f>
        <v>100060000</v>
      </c>
      <c r="AF64" s="24"/>
      <c r="AG64" s="24"/>
      <c r="AH64" s="24">
        <f t="shared" si="5"/>
        <v>2</v>
      </c>
      <c r="AI64" s="24">
        <v>31</v>
      </c>
      <c r="AJ64" s="24">
        <f>100+INDEX(计算页!$F$4:$W$9,D_伙伴表!L64,(D_伙伴表!O64-1)*6+2)</f>
        <v>100</v>
      </c>
      <c r="AK64" s="24">
        <f t="shared" si="4"/>
        <v>202</v>
      </c>
      <c r="AL64" s="24" t="str">
        <f>INDEX([1]计算页!$I$12:$I$17,[1]D_伙伴表!M64)</f>
        <v>高血</v>
      </c>
      <c r="AM64" s="24"/>
      <c r="AN64" s="30">
        <v>500</v>
      </c>
    </row>
    <row r="65" spans="1:40" s="11" customFormat="1" x14ac:dyDescent="0.35">
      <c r="A65" s="26">
        <v>100061</v>
      </c>
      <c r="B65" s="26">
        <v>61</v>
      </c>
      <c r="C65" s="31" t="s">
        <v>168</v>
      </c>
      <c r="D65" s="28" t="str">
        <f t="shared" si="0"/>
        <v>liYao_R</v>
      </c>
      <c r="E65" s="24" t="s">
        <v>162</v>
      </c>
      <c r="F65" s="28">
        <v>0</v>
      </c>
      <c r="G65" s="28">
        <v>11202</v>
      </c>
      <c r="H65" s="28">
        <f>INDEX(计算页!$J:$J,MATCH(E65,计算页!$I:$I,0))</f>
        <v>0.53</v>
      </c>
      <c r="I65" s="17">
        <f t="shared" si="18"/>
        <v>50</v>
      </c>
      <c r="J65" s="28" t="s">
        <v>96</v>
      </c>
      <c r="K65" s="28"/>
      <c r="L65" s="28">
        <v>2</v>
      </c>
      <c r="M65" s="24">
        <v>1</v>
      </c>
      <c r="N65" s="24" t="str">
        <f>IF(M65="","",INDEX(D_伙伴种族!$B:$B,MATCH(M65,D_伙伴种族!$A:$A,0)))</f>
        <v>兽族</v>
      </c>
      <c r="O65" s="24">
        <v>2</v>
      </c>
      <c r="P65" s="24" t="str">
        <f>IF(O65="","",INDEX([1]D_阵列表!$B:$B,MATCH(O65,[1]D_阵列表!$A:$A,0)))</f>
        <v>阵法二</v>
      </c>
      <c r="Q65" s="24">
        <v>1000</v>
      </c>
      <c r="R65" s="24">
        <v>500</v>
      </c>
      <c r="S65" s="24">
        <f t="shared" si="1"/>
        <v>201</v>
      </c>
      <c r="T65" s="24">
        <f t="shared" si="2"/>
        <v>2</v>
      </c>
      <c r="U65" s="24">
        <f>IF(V65="","",INDEX([1]计算页!$A:$A,MATCH(V65,[1]计算页!$B:$B,0)))</f>
        <v>1</v>
      </c>
      <c r="V65" s="24" t="s">
        <v>97</v>
      </c>
      <c r="W65" s="24">
        <f t="shared" si="19"/>
        <v>3300</v>
      </c>
      <c r="X65" s="24">
        <f>IF(Y65="","",INDEX(计算页!$A:$A,MATCH(Y65,计算页!$B:$B,0)))</f>
        <v>3</v>
      </c>
      <c r="Y65" s="24" t="s">
        <v>101</v>
      </c>
      <c r="Z65" s="24">
        <f t="shared" si="20"/>
        <v>75</v>
      </c>
      <c r="AA65" s="24" t="str">
        <f>IF(AB65="","",INDEX([1]计算页!$A:$A,MATCH(AB65,[1]计算页!$B:$B,0)))</f>
        <v/>
      </c>
      <c r="AB65" s="24"/>
      <c r="AC65" s="24"/>
      <c r="AD65" s="24">
        <f t="shared" si="3"/>
        <v>202</v>
      </c>
      <c r="AE65" s="24">
        <f>IF(ISNUMBER(INDEX(D_羁绊组合!$D:$D,MATCH(A65*1000,D_羁绊组合!$A:$A,0))),A65*1000,"")</f>
        <v>100061000</v>
      </c>
      <c r="AF65" s="24"/>
      <c r="AG65" s="24"/>
      <c r="AH65" s="24">
        <f t="shared" si="5"/>
        <v>2</v>
      </c>
      <c r="AI65" s="24">
        <v>31</v>
      </c>
      <c r="AJ65" s="24">
        <f>100+INDEX(计算页!$F$4:$W$9,D_伙伴表!L65,(D_伙伴表!O65-1)*6+2)</f>
        <v>100</v>
      </c>
      <c r="AK65" s="24">
        <f t="shared" si="4"/>
        <v>202</v>
      </c>
      <c r="AL65" s="24" t="str">
        <f>INDEX([1]计算页!$I$12:$I$17,[1]D_伙伴表!M65)</f>
        <v>高血</v>
      </c>
      <c r="AM65" s="24"/>
      <c r="AN65" s="30">
        <v>500</v>
      </c>
    </row>
    <row r="66" spans="1:40" s="11" customFormat="1" x14ac:dyDescent="0.35">
      <c r="A66" s="26">
        <v>100062</v>
      </c>
      <c r="B66" s="26">
        <v>62</v>
      </c>
      <c r="C66" s="31" t="s">
        <v>169</v>
      </c>
      <c r="D66" s="28" t="str">
        <f t="shared" si="0"/>
        <v>yeZhu_R</v>
      </c>
      <c r="E66" s="24" t="s">
        <v>164</v>
      </c>
      <c r="F66" s="28">
        <v>0</v>
      </c>
      <c r="G66" s="28">
        <v>12501</v>
      </c>
      <c r="H66" s="28">
        <f>INDEX(计算页!$J:$J,MATCH(E66,计算页!$I:$I,0))</f>
        <v>0.55000000000000004</v>
      </c>
      <c r="I66" s="17">
        <f t="shared" si="18"/>
        <v>50</v>
      </c>
      <c r="J66" s="28" t="s">
        <v>96</v>
      </c>
      <c r="K66" s="28"/>
      <c r="L66" s="28">
        <v>2</v>
      </c>
      <c r="M66" s="24">
        <v>1</v>
      </c>
      <c r="N66" s="24" t="str">
        <f>IF(M66="","",INDEX(D_伙伴种族!$B:$B,MATCH(M66,D_伙伴种族!$A:$A,0)))</f>
        <v>兽族</v>
      </c>
      <c r="O66" s="24">
        <v>2</v>
      </c>
      <c r="P66" s="24" t="str">
        <f>IF(O66="","",INDEX([1]D_阵列表!$B:$B,MATCH(O66,[1]D_阵列表!$A:$A,0)))</f>
        <v>阵法二</v>
      </c>
      <c r="Q66" s="24">
        <v>1000</v>
      </c>
      <c r="R66" s="24">
        <v>500</v>
      </c>
      <c r="S66" s="24">
        <f t="shared" si="1"/>
        <v>201</v>
      </c>
      <c r="T66" s="24">
        <f t="shared" si="2"/>
        <v>2</v>
      </c>
      <c r="U66" s="24">
        <f>IF(V66="","",INDEX([1]计算页!$A:$A,MATCH(V66,[1]计算页!$B:$B,0)))</f>
        <v>4</v>
      </c>
      <c r="V66" s="24" t="s">
        <v>98</v>
      </c>
      <c r="W66" s="24">
        <f t="shared" si="19"/>
        <v>90</v>
      </c>
      <c r="X66" s="24">
        <f>IF(Y66="","",INDEX(计算页!$A:$A,MATCH(Y66,计算页!$B:$B,0)))</f>
        <v>1</v>
      </c>
      <c r="Y66" s="24" t="s">
        <v>97</v>
      </c>
      <c r="Z66" s="24">
        <f t="shared" si="20"/>
        <v>1800</v>
      </c>
      <c r="AA66" s="24" t="str">
        <f>IF(AB66="","",INDEX([1]计算页!$A:$A,MATCH(AB66,[1]计算页!$B:$B,0)))</f>
        <v/>
      </c>
      <c r="AB66" s="24"/>
      <c r="AC66" s="24"/>
      <c r="AD66" s="24">
        <f t="shared" si="3"/>
        <v>202</v>
      </c>
      <c r="AE66" s="24">
        <f>IF(ISNUMBER(INDEX(D_羁绊组合!$D:$D,MATCH(A66*1000,D_羁绊组合!$A:$A,0))),A66*1000,"")</f>
        <v>100062000</v>
      </c>
      <c r="AF66" s="24"/>
      <c r="AG66" s="24"/>
      <c r="AH66" s="24">
        <f t="shared" si="5"/>
        <v>2</v>
      </c>
      <c r="AI66" s="24">
        <v>31</v>
      </c>
      <c r="AJ66" s="24">
        <f>100+INDEX(计算页!$F$4:$W$9,D_伙伴表!L66,(D_伙伴表!O66-1)*6+2)</f>
        <v>100</v>
      </c>
      <c r="AK66" s="24">
        <f t="shared" si="4"/>
        <v>202</v>
      </c>
      <c r="AL66" s="24" t="str">
        <f>INDEX([1]计算页!$I$12:$I$17,[1]D_伙伴表!M66)</f>
        <v>高血</v>
      </c>
      <c r="AM66" s="24"/>
      <c r="AN66" s="30">
        <v>500</v>
      </c>
    </row>
    <row r="67" spans="1:40" s="11" customFormat="1" x14ac:dyDescent="0.35">
      <c r="A67" s="26">
        <v>100063</v>
      </c>
      <c r="B67" s="26">
        <v>63</v>
      </c>
      <c r="C67" s="31" t="s">
        <v>961</v>
      </c>
      <c r="D67" s="28" t="str">
        <f t="shared" si="0"/>
        <v>bianFu_R</v>
      </c>
      <c r="E67" s="24" t="s">
        <v>960</v>
      </c>
      <c r="F67" s="28">
        <v>0</v>
      </c>
      <c r="G67" s="28">
        <v>10202</v>
      </c>
      <c r="H67" s="28">
        <f>INDEX(计算页!$J:$J,MATCH(E67,计算页!$I:$I,0))</f>
        <v>0.5</v>
      </c>
      <c r="I67" s="17">
        <f t="shared" si="18"/>
        <v>50</v>
      </c>
      <c r="J67" s="28" t="s">
        <v>96</v>
      </c>
      <c r="K67" s="28"/>
      <c r="L67" s="28">
        <v>2</v>
      </c>
      <c r="M67" s="24">
        <v>1</v>
      </c>
      <c r="N67" s="24" t="str">
        <f>IF(M67="","",INDEX(D_伙伴种族!$B:$B,MATCH(M67,D_伙伴种族!$A:$A,0)))</f>
        <v>兽族</v>
      </c>
      <c r="O67" s="24">
        <v>2</v>
      </c>
      <c r="P67" s="24" t="str">
        <f>IF(O67="","",INDEX([1]D_阵列表!$B:$B,MATCH(O67,[1]D_阵列表!$A:$A,0)))</f>
        <v>阵法二</v>
      </c>
      <c r="Q67" s="24">
        <v>1000</v>
      </c>
      <c r="R67" s="24">
        <v>500</v>
      </c>
      <c r="S67" s="24">
        <f t="shared" si="1"/>
        <v>201</v>
      </c>
      <c r="T67" s="24">
        <f t="shared" si="2"/>
        <v>2</v>
      </c>
      <c r="U67" s="24">
        <f>IF(V67="","",INDEX([1]计算页!$A:$A,MATCH(V67,[1]计算页!$B:$B,0)))</f>
        <v>4</v>
      </c>
      <c r="V67" s="24" t="s">
        <v>98</v>
      </c>
      <c r="W67" s="24">
        <f t="shared" si="19"/>
        <v>90</v>
      </c>
      <c r="X67" s="24">
        <f>IF(Y67="","",INDEX(计算页!$A:$A,MATCH(Y67,计算页!$B:$B,0)))</f>
        <v>1</v>
      </c>
      <c r="Y67" s="24" t="s">
        <v>97</v>
      </c>
      <c r="Z67" s="24">
        <f t="shared" si="20"/>
        <v>1800</v>
      </c>
      <c r="AA67" s="24" t="str">
        <f>IF(AB67="","",INDEX([1]计算页!$A:$A,MATCH(AB67,[1]计算页!$B:$B,0)))</f>
        <v/>
      </c>
      <c r="AB67" s="24"/>
      <c r="AC67" s="24"/>
      <c r="AD67" s="24">
        <f t="shared" si="3"/>
        <v>202</v>
      </c>
      <c r="AE67" s="24">
        <f>IF(ISNUMBER(INDEX(D_羁绊组合!$D:$D,MATCH(A67*1000,D_羁绊组合!$A:$A,0))),A67*1000,"")</f>
        <v>100063000</v>
      </c>
      <c r="AF67" s="24"/>
      <c r="AG67" s="24"/>
      <c r="AH67" s="24">
        <f t="shared" si="5"/>
        <v>2</v>
      </c>
      <c r="AI67" s="24">
        <v>31</v>
      </c>
      <c r="AJ67" s="24">
        <f>100+INDEX(计算页!$F$4:$W$9,D_伙伴表!L67,(D_伙伴表!O67-1)*6+2)</f>
        <v>100</v>
      </c>
      <c r="AK67" s="24">
        <f t="shared" si="4"/>
        <v>202</v>
      </c>
      <c r="AL67" s="24" t="str">
        <f>INDEX([1]计算页!$I$12:$I$17,[1]D_伙伴表!M67)</f>
        <v>高血</v>
      </c>
      <c r="AM67" s="24"/>
      <c r="AN67" s="30">
        <v>500</v>
      </c>
    </row>
    <row r="68" spans="1:40" s="11" customFormat="1" x14ac:dyDescent="0.35">
      <c r="A68" s="26">
        <v>100064</v>
      </c>
      <c r="B68" s="26">
        <v>64</v>
      </c>
      <c r="C68" s="31" t="s">
        <v>170</v>
      </c>
      <c r="D68" s="28" t="str">
        <f t="shared" si="0"/>
        <v>haMaJing_R</v>
      </c>
      <c r="E68" s="24" t="s">
        <v>156</v>
      </c>
      <c r="F68" s="28">
        <v>0</v>
      </c>
      <c r="G68" s="28">
        <v>10801</v>
      </c>
      <c r="H68" s="28">
        <f>INDEX(计算页!$J:$J,MATCH(E68,计算页!$I:$I,0))</f>
        <v>0.55000000000000004</v>
      </c>
      <c r="I68" s="17">
        <f t="shared" si="18"/>
        <v>60</v>
      </c>
      <c r="J68" s="28" t="s">
        <v>96</v>
      </c>
      <c r="K68" s="28"/>
      <c r="L68" s="28">
        <v>3</v>
      </c>
      <c r="M68" s="24">
        <v>1</v>
      </c>
      <c r="N68" s="24" t="str">
        <f>IF(M68="","",INDEX(D_伙伴种族!$B:$B,MATCH(M68,D_伙伴种族!$A:$A,0)))</f>
        <v>兽族</v>
      </c>
      <c r="O68" s="24">
        <v>2</v>
      </c>
      <c r="P68" s="24" t="str">
        <f>IF(O68="","",INDEX([1]D_阵列表!$B:$B,MATCH(O68,[1]D_阵列表!$A:$A,0)))</f>
        <v>阵法二</v>
      </c>
      <c r="Q68" s="24">
        <v>1000</v>
      </c>
      <c r="R68" s="24">
        <v>500</v>
      </c>
      <c r="S68" s="24">
        <f t="shared" si="1"/>
        <v>301</v>
      </c>
      <c r="T68" s="24">
        <f t="shared" si="2"/>
        <v>2</v>
      </c>
      <c r="U68" s="24">
        <f>IF(V68="","",INDEX([1]计算页!$A:$A,MATCH(V68,[1]计算页!$B:$B,0)))</f>
        <v>1</v>
      </c>
      <c r="V68" s="24" t="s">
        <v>97</v>
      </c>
      <c r="W68" s="24">
        <f>ROUNDUP(W62*2,0)</f>
        <v>5940</v>
      </c>
      <c r="X68" s="24">
        <f>IF(Y68="","",INDEX(计算页!$A:$A,MATCH(Y68,计算页!$B:$B,0)))</f>
        <v>4</v>
      </c>
      <c r="Y68" s="24" t="s">
        <v>98</v>
      </c>
      <c r="Z68" s="24">
        <f>ROUNDUP(Z62*1.5,0)</f>
        <v>131</v>
      </c>
      <c r="AA68" s="24" t="str">
        <f>IF(AB68="","",INDEX([1]计算页!$A:$A,MATCH(AB68,[1]计算页!$B:$B,0)))</f>
        <v/>
      </c>
      <c r="AB68" s="24"/>
      <c r="AC68" s="24"/>
      <c r="AD68" s="24">
        <f t="shared" si="3"/>
        <v>203</v>
      </c>
      <c r="AE68" s="24">
        <f>IF(ISNUMBER(INDEX(D_羁绊组合!$D:$D,MATCH(A68*1000,D_羁绊组合!$A:$A,0))),A68*1000,"")</f>
        <v>100064000</v>
      </c>
      <c r="AF68" s="24"/>
      <c r="AG68" s="24"/>
      <c r="AH68" s="24">
        <f t="shared" si="5"/>
        <v>3</v>
      </c>
      <c r="AI68" s="24">
        <v>31</v>
      </c>
      <c r="AJ68" s="24">
        <f>100+INDEX(计算页!$F$4:$W$9,D_伙伴表!L68,(D_伙伴表!O68-1)*6+2)</f>
        <v>101</v>
      </c>
      <c r="AK68" s="24">
        <f t="shared" si="4"/>
        <v>203</v>
      </c>
      <c r="AL68" s="24" t="str">
        <f>INDEX([1]计算页!$I$12:$I$17,[1]D_伙伴表!M68)</f>
        <v>高血</v>
      </c>
      <c r="AM68" s="24"/>
      <c r="AN68" s="30">
        <v>1000</v>
      </c>
    </row>
    <row r="69" spans="1:40" s="11" customFormat="1" x14ac:dyDescent="0.35">
      <c r="A69" s="26">
        <v>100065</v>
      </c>
      <c r="B69" s="26">
        <v>65</v>
      </c>
      <c r="C69" s="31" t="s">
        <v>171</v>
      </c>
      <c r="D69" s="28" t="str">
        <f t="shared" ref="D69:D132" si="21">E69</f>
        <v>geBuLin_R</v>
      </c>
      <c r="E69" s="24" t="s">
        <v>158</v>
      </c>
      <c r="F69" s="28">
        <v>0</v>
      </c>
      <c r="G69" s="28">
        <v>10701</v>
      </c>
      <c r="H69" s="28">
        <f>INDEX(计算页!$J:$J,MATCH(E69,计算页!$I:$I,0))</f>
        <v>0.55000000000000004</v>
      </c>
      <c r="I69" s="17">
        <f t="shared" si="18"/>
        <v>60</v>
      </c>
      <c r="J69" s="28" t="s">
        <v>96</v>
      </c>
      <c r="K69" s="28"/>
      <c r="L69" s="28">
        <v>3</v>
      </c>
      <c r="M69" s="24">
        <v>1</v>
      </c>
      <c r="N69" s="24" t="str">
        <f>IF(M69="","",INDEX(D_伙伴种族!$B:$B,MATCH(M69,D_伙伴种族!$A:$A,0)))</f>
        <v>兽族</v>
      </c>
      <c r="O69" s="24">
        <v>2</v>
      </c>
      <c r="P69" s="24" t="str">
        <f>IF(O69="","",INDEX([1]D_阵列表!$B:$B,MATCH(O69,[1]D_阵列表!$A:$A,0)))</f>
        <v>阵法二</v>
      </c>
      <c r="Q69" s="24">
        <v>1000</v>
      </c>
      <c r="R69" s="24">
        <v>500</v>
      </c>
      <c r="S69" s="24">
        <f t="shared" ref="S69:S132" si="22">L69*100+1</f>
        <v>301</v>
      </c>
      <c r="T69" s="24">
        <f t="shared" ref="T69:T106" si="23">IF(COUNT(U69:AC69)/2=0,"",COUNT(U69:AC69)/2)</f>
        <v>2</v>
      </c>
      <c r="U69" s="24">
        <f>IF(V69="","",INDEX([1]计算页!$A:$A,MATCH(V69,[1]计算页!$B:$B,0)))</f>
        <v>3</v>
      </c>
      <c r="V69" s="24" t="s">
        <v>101</v>
      </c>
      <c r="W69" s="24">
        <f t="shared" ref="W69:W73" si="24">ROUNDUP(W63*2,0)</f>
        <v>504</v>
      </c>
      <c r="X69" s="24">
        <f>IF(Y69="","",INDEX(计算页!$A:$A,MATCH(Y69,计算页!$B:$B,0)))</f>
        <v>1</v>
      </c>
      <c r="Y69" s="24" t="s">
        <v>97</v>
      </c>
      <c r="Z69" s="24">
        <f t="shared" ref="Z69:Z73" si="25">ROUNDUP(Z63*1.5,0)</f>
        <v>1800</v>
      </c>
      <c r="AA69" s="24" t="str">
        <f>IF(AB69="","",INDEX([1]计算页!$A:$A,MATCH(AB69,[1]计算页!$B:$B,0)))</f>
        <v/>
      </c>
      <c r="AB69" s="24"/>
      <c r="AC69" s="24"/>
      <c r="AD69" s="24">
        <f t="shared" ref="AD69:AD132" si="26">O69*100+L69</f>
        <v>203</v>
      </c>
      <c r="AE69" s="24">
        <f>IF(ISNUMBER(INDEX(D_羁绊组合!$D:$D,MATCH(A69*1000,D_羁绊组合!$A:$A,0))),A69*1000,"")</f>
        <v>100065000</v>
      </c>
      <c r="AF69" s="24"/>
      <c r="AG69" s="24"/>
      <c r="AH69" s="24">
        <f t="shared" si="5"/>
        <v>3</v>
      </c>
      <c r="AI69" s="24">
        <v>31</v>
      </c>
      <c r="AJ69" s="24">
        <f>100+INDEX(计算页!$F$4:$W$9,D_伙伴表!L69,(D_伙伴表!O69-1)*6+2)</f>
        <v>101</v>
      </c>
      <c r="AK69" s="24">
        <f t="shared" si="4"/>
        <v>203</v>
      </c>
      <c r="AL69" s="24" t="str">
        <f>INDEX([1]计算页!$I$12:$I$17,[1]D_伙伴表!M69)</f>
        <v>高血</v>
      </c>
      <c r="AM69" s="24"/>
      <c r="AN69" s="30">
        <v>1000</v>
      </c>
    </row>
    <row r="70" spans="1:40" s="11" customFormat="1" x14ac:dyDescent="0.35">
      <c r="A70" s="26">
        <v>100066</v>
      </c>
      <c r="B70" s="26">
        <v>66</v>
      </c>
      <c r="C70" s="31" t="s">
        <v>172</v>
      </c>
      <c r="D70" s="28" t="str">
        <f t="shared" si="21"/>
        <v>langYao_R</v>
      </c>
      <c r="E70" s="24" t="s">
        <v>160</v>
      </c>
      <c r="F70" s="28">
        <v>0</v>
      </c>
      <c r="G70" s="28">
        <v>11201</v>
      </c>
      <c r="H70" s="28">
        <f>INDEX(计算页!$J:$J,MATCH(E70,计算页!$I:$I,0))</f>
        <v>0.75</v>
      </c>
      <c r="I70" s="17">
        <f t="shared" si="18"/>
        <v>60</v>
      </c>
      <c r="J70" s="28" t="s">
        <v>96</v>
      </c>
      <c r="K70" s="28"/>
      <c r="L70" s="28">
        <v>3</v>
      </c>
      <c r="M70" s="24">
        <v>1</v>
      </c>
      <c r="N70" s="24" t="str">
        <f>IF(M70="","",INDEX(D_伙伴种族!$B:$B,MATCH(M70,D_伙伴种族!$A:$A,0)))</f>
        <v>兽族</v>
      </c>
      <c r="O70" s="24">
        <v>2</v>
      </c>
      <c r="P70" s="24" t="str">
        <f>IF(O70="","",INDEX([1]D_阵列表!$B:$B,MATCH(O70,[1]D_阵列表!$A:$A,0)))</f>
        <v>阵法二</v>
      </c>
      <c r="Q70" s="24">
        <v>1000</v>
      </c>
      <c r="R70" s="24">
        <v>500</v>
      </c>
      <c r="S70" s="24">
        <f t="shared" si="22"/>
        <v>301</v>
      </c>
      <c r="T70" s="24">
        <f t="shared" si="23"/>
        <v>2</v>
      </c>
      <c r="U70" s="24">
        <f>IF(V70="","",INDEX([1]计算页!$A:$A,MATCH(V70,[1]计算页!$B:$B,0)))</f>
        <v>3</v>
      </c>
      <c r="V70" s="24" t="s">
        <v>101</v>
      </c>
      <c r="W70" s="24">
        <f t="shared" si="24"/>
        <v>240</v>
      </c>
      <c r="X70" s="24">
        <f>IF(Y70="","",INDEX(计算页!$A:$A,MATCH(Y70,计算页!$B:$B,0)))</f>
        <v>4</v>
      </c>
      <c r="Y70" s="24" t="s">
        <v>98</v>
      </c>
      <c r="Z70" s="24">
        <f t="shared" si="25"/>
        <v>102</v>
      </c>
      <c r="AA70" s="24" t="str">
        <f>IF(AB70="","",INDEX([1]计算页!$A:$A,MATCH(AB70,[1]计算页!$B:$B,0)))</f>
        <v/>
      </c>
      <c r="AB70" s="24"/>
      <c r="AC70" s="24"/>
      <c r="AD70" s="24">
        <f t="shared" si="26"/>
        <v>203</v>
      </c>
      <c r="AE70" s="24">
        <f>IF(ISNUMBER(INDEX(D_羁绊组合!$D:$D,MATCH(A70*1000,D_羁绊组合!$A:$A,0))),A70*1000,"")</f>
        <v>100066000</v>
      </c>
      <c r="AF70" s="24"/>
      <c r="AG70" s="24"/>
      <c r="AH70" s="24">
        <f t="shared" si="5"/>
        <v>3</v>
      </c>
      <c r="AI70" s="24">
        <v>31</v>
      </c>
      <c r="AJ70" s="24">
        <f>100+INDEX(计算页!$F$4:$W$9,D_伙伴表!L70,(D_伙伴表!O70-1)*6+2)</f>
        <v>101</v>
      </c>
      <c r="AK70" s="24">
        <f t="shared" si="4"/>
        <v>203</v>
      </c>
      <c r="AL70" s="24" t="str">
        <f>INDEX([1]计算页!$I$12:$I$17,[1]D_伙伴表!M70)</f>
        <v>高血</v>
      </c>
      <c r="AM70" s="24"/>
      <c r="AN70" s="30">
        <v>1000</v>
      </c>
    </row>
    <row r="71" spans="1:40" s="11" customFormat="1" x14ac:dyDescent="0.35">
      <c r="A71" s="26">
        <v>100067</v>
      </c>
      <c r="B71" s="26">
        <v>67</v>
      </c>
      <c r="C71" s="31" t="s">
        <v>173</v>
      </c>
      <c r="D71" s="28" t="str">
        <f t="shared" si="21"/>
        <v>liYao_R</v>
      </c>
      <c r="E71" s="24" t="s">
        <v>162</v>
      </c>
      <c r="F71" s="28">
        <v>0</v>
      </c>
      <c r="G71" s="28">
        <v>11202</v>
      </c>
      <c r="H71" s="28">
        <f>INDEX(计算页!$J:$J,MATCH(E71,计算页!$I:$I,0))</f>
        <v>0.53</v>
      </c>
      <c r="I71" s="17">
        <f t="shared" si="18"/>
        <v>60</v>
      </c>
      <c r="J71" s="28" t="s">
        <v>96</v>
      </c>
      <c r="K71" s="28"/>
      <c r="L71" s="28">
        <v>3</v>
      </c>
      <c r="M71" s="24">
        <v>1</v>
      </c>
      <c r="N71" s="24" t="str">
        <f>IF(M71="","",INDEX(D_伙伴种族!$B:$B,MATCH(M71,D_伙伴种族!$A:$A,0)))</f>
        <v>兽族</v>
      </c>
      <c r="O71" s="24">
        <v>2</v>
      </c>
      <c r="P71" s="24" t="str">
        <f>IF(O71="","",INDEX([1]D_阵列表!$B:$B,MATCH(O71,[1]D_阵列表!$A:$A,0)))</f>
        <v>阵法二</v>
      </c>
      <c r="Q71" s="24">
        <v>1000</v>
      </c>
      <c r="R71" s="24">
        <v>500</v>
      </c>
      <c r="S71" s="24">
        <f t="shared" si="22"/>
        <v>301</v>
      </c>
      <c r="T71" s="24">
        <f t="shared" si="23"/>
        <v>2</v>
      </c>
      <c r="U71" s="24">
        <f>IF(V71="","",INDEX([1]计算页!$A:$A,MATCH(V71,[1]计算页!$B:$B,0)))</f>
        <v>1</v>
      </c>
      <c r="V71" s="24" t="s">
        <v>97</v>
      </c>
      <c r="W71" s="24">
        <f t="shared" si="24"/>
        <v>6600</v>
      </c>
      <c r="X71" s="24">
        <f>IF(Y71="","",INDEX(计算页!$A:$A,MATCH(Y71,计算页!$B:$B,0)))</f>
        <v>3</v>
      </c>
      <c r="Y71" s="24" t="s">
        <v>101</v>
      </c>
      <c r="Z71" s="24">
        <f t="shared" si="25"/>
        <v>113</v>
      </c>
      <c r="AA71" s="24" t="str">
        <f>IF(AB71="","",INDEX([1]计算页!$A:$A,MATCH(AB71,[1]计算页!$B:$B,0)))</f>
        <v/>
      </c>
      <c r="AB71" s="24"/>
      <c r="AC71" s="24"/>
      <c r="AD71" s="24">
        <f t="shared" si="26"/>
        <v>203</v>
      </c>
      <c r="AE71" s="24">
        <f>IF(ISNUMBER(INDEX(D_羁绊组合!$D:$D,MATCH(A71*1000,D_羁绊组合!$A:$A,0))),A71*1000,"")</f>
        <v>100067000</v>
      </c>
      <c r="AF71" s="24"/>
      <c r="AG71" s="24"/>
      <c r="AH71" s="24">
        <f t="shared" si="5"/>
        <v>3</v>
      </c>
      <c r="AI71" s="24">
        <v>31</v>
      </c>
      <c r="AJ71" s="24">
        <f>100+INDEX(计算页!$F$4:$W$9,D_伙伴表!L71,(D_伙伴表!O71-1)*6+2)</f>
        <v>101</v>
      </c>
      <c r="AK71" s="24">
        <f t="shared" si="4"/>
        <v>203</v>
      </c>
      <c r="AL71" s="24" t="str">
        <f>INDEX([1]计算页!$I$12:$I$17,[1]D_伙伴表!M71)</f>
        <v>高血</v>
      </c>
      <c r="AM71" s="24"/>
      <c r="AN71" s="30">
        <v>1000</v>
      </c>
    </row>
    <row r="72" spans="1:40" s="11" customFormat="1" x14ac:dyDescent="0.35">
      <c r="A72" s="26">
        <v>100068</v>
      </c>
      <c r="B72" s="26">
        <v>68</v>
      </c>
      <c r="C72" s="31" t="s">
        <v>174</v>
      </c>
      <c r="D72" s="28" t="str">
        <f t="shared" si="21"/>
        <v>yeZhu_R</v>
      </c>
      <c r="E72" s="24" t="s">
        <v>164</v>
      </c>
      <c r="F72" s="28">
        <v>0</v>
      </c>
      <c r="G72" s="28">
        <v>12501</v>
      </c>
      <c r="H72" s="28">
        <f>INDEX(计算页!$J:$J,MATCH(E72,计算页!$I:$I,0))</f>
        <v>0.55000000000000004</v>
      </c>
      <c r="I72" s="17">
        <f t="shared" si="18"/>
        <v>60</v>
      </c>
      <c r="J72" s="28" t="s">
        <v>96</v>
      </c>
      <c r="K72" s="28"/>
      <c r="L72" s="28">
        <v>3</v>
      </c>
      <c r="M72" s="24">
        <v>1</v>
      </c>
      <c r="N72" s="24" t="str">
        <f>IF(M72="","",INDEX(D_伙伴种族!$B:$B,MATCH(M72,D_伙伴种族!$A:$A,0)))</f>
        <v>兽族</v>
      </c>
      <c r="O72" s="24">
        <v>2</v>
      </c>
      <c r="P72" s="24" t="str">
        <f>IF(O72="","",INDEX([1]D_阵列表!$B:$B,MATCH(O72,[1]D_阵列表!$A:$A,0)))</f>
        <v>阵法二</v>
      </c>
      <c r="Q72" s="24">
        <v>1000</v>
      </c>
      <c r="R72" s="24">
        <v>500</v>
      </c>
      <c r="S72" s="24">
        <f t="shared" si="22"/>
        <v>301</v>
      </c>
      <c r="T72" s="24">
        <f t="shared" si="23"/>
        <v>2</v>
      </c>
      <c r="U72" s="24">
        <f>IF(V72="","",INDEX([1]计算页!$A:$A,MATCH(V72,[1]计算页!$B:$B,0)))</f>
        <v>4</v>
      </c>
      <c r="V72" s="24" t="s">
        <v>98</v>
      </c>
      <c r="W72" s="24">
        <f t="shared" si="24"/>
        <v>180</v>
      </c>
      <c r="X72" s="24">
        <f>IF(Y72="","",INDEX(计算页!$A:$A,MATCH(Y72,计算页!$B:$B,0)))</f>
        <v>1</v>
      </c>
      <c r="Y72" s="24" t="s">
        <v>97</v>
      </c>
      <c r="Z72" s="24">
        <f t="shared" si="25"/>
        <v>2700</v>
      </c>
      <c r="AA72" s="24" t="str">
        <f>IF(AB72="","",INDEX([1]计算页!$A:$A,MATCH(AB72,[1]计算页!$B:$B,0)))</f>
        <v/>
      </c>
      <c r="AB72" s="24"/>
      <c r="AC72" s="24"/>
      <c r="AD72" s="24">
        <f t="shared" si="26"/>
        <v>203</v>
      </c>
      <c r="AE72" s="24">
        <f>IF(ISNUMBER(INDEX(D_羁绊组合!$D:$D,MATCH(A72*1000,D_羁绊组合!$A:$A,0))),A72*1000,"")</f>
        <v>100068000</v>
      </c>
      <c r="AF72" s="24"/>
      <c r="AG72" s="24"/>
      <c r="AH72" s="24">
        <f t="shared" si="5"/>
        <v>3</v>
      </c>
      <c r="AI72" s="24">
        <v>31</v>
      </c>
      <c r="AJ72" s="24">
        <f>100+INDEX(计算页!$F$4:$W$9,D_伙伴表!L72,(D_伙伴表!O72-1)*6+2)</f>
        <v>101</v>
      </c>
      <c r="AK72" s="24">
        <f t="shared" si="4"/>
        <v>203</v>
      </c>
      <c r="AL72" s="24" t="str">
        <f>INDEX([1]计算页!$I$12:$I$17,[1]D_伙伴表!M72)</f>
        <v>高血</v>
      </c>
      <c r="AM72" s="24"/>
      <c r="AN72" s="30">
        <v>1000</v>
      </c>
    </row>
    <row r="73" spans="1:40" s="11" customFormat="1" x14ac:dyDescent="0.35">
      <c r="A73" s="26">
        <v>100069</v>
      </c>
      <c r="B73" s="26">
        <v>69</v>
      </c>
      <c r="C73" s="31" t="s">
        <v>962</v>
      </c>
      <c r="D73" s="28" t="str">
        <f t="shared" si="21"/>
        <v>bianFu_R</v>
      </c>
      <c r="E73" s="24" t="s">
        <v>960</v>
      </c>
      <c r="F73" s="28">
        <v>0</v>
      </c>
      <c r="G73" s="28">
        <v>10202</v>
      </c>
      <c r="H73" s="28">
        <f>INDEX(计算页!$J:$J,MATCH(E73,计算页!$I:$I,0))</f>
        <v>0.5</v>
      </c>
      <c r="I73" s="17">
        <f t="shared" si="18"/>
        <v>60</v>
      </c>
      <c r="J73" s="28" t="s">
        <v>96</v>
      </c>
      <c r="K73" s="28"/>
      <c r="L73" s="28">
        <v>3</v>
      </c>
      <c r="M73" s="24">
        <v>1</v>
      </c>
      <c r="N73" s="24" t="str">
        <f>IF(M73="","",INDEX(D_伙伴种族!$B:$B,MATCH(M73,D_伙伴种族!$A:$A,0)))</f>
        <v>兽族</v>
      </c>
      <c r="O73" s="24">
        <v>2</v>
      </c>
      <c r="P73" s="24" t="str">
        <f>IF(O73="","",INDEX([1]D_阵列表!$B:$B,MATCH(O73,[1]D_阵列表!$A:$A,0)))</f>
        <v>阵法二</v>
      </c>
      <c r="Q73" s="24">
        <v>1000</v>
      </c>
      <c r="R73" s="24">
        <v>500</v>
      </c>
      <c r="S73" s="24">
        <f t="shared" si="22"/>
        <v>301</v>
      </c>
      <c r="T73" s="24">
        <f t="shared" si="23"/>
        <v>2</v>
      </c>
      <c r="U73" s="24">
        <f>IF(V73="","",INDEX([1]计算页!$A:$A,MATCH(V73,[1]计算页!$B:$B,0)))</f>
        <v>4</v>
      </c>
      <c r="V73" s="24" t="s">
        <v>98</v>
      </c>
      <c r="W73" s="24">
        <f t="shared" si="24"/>
        <v>180</v>
      </c>
      <c r="X73" s="24">
        <f>IF(Y73="","",INDEX(计算页!$A:$A,MATCH(Y73,计算页!$B:$B,0)))</f>
        <v>1</v>
      </c>
      <c r="Y73" s="24" t="s">
        <v>97</v>
      </c>
      <c r="Z73" s="24">
        <f t="shared" si="25"/>
        <v>2700</v>
      </c>
      <c r="AA73" s="24" t="str">
        <f>IF(AB73="","",INDEX([1]计算页!$A:$A,MATCH(AB73,[1]计算页!$B:$B,0)))</f>
        <v/>
      </c>
      <c r="AB73" s="24"/>
      <c r="AC73" s="24"/>
      <c r="AD73" s="24">
        <f t="shared" si="26"/>
        <v>203</v>
      </c>
      <c r="AE73" s="24" t="str">
        <f>IF(ISNUMBER(INDEX(D_羁绊组合!$D:$D,MATCH(A73*1000,D_羁绊组合!$A:$A,0))),A73*1000,"")</f>
        <v/>
      </c>
      <c r="AF73" s="24"/>
      <c r="AG73" s="24"/>
      <c r="AH73" s="24">
        <f t="shared" si="5"/>
        <v>3</v>
      </c>
      <c r="AI73" s="24">
        <v>31</v>
      </c>
      <c r="AJ73" s="24">
        <f>100+INDEX(计算页!$F$4:$W$9,D_伙伴表!L73,(D_伙伴表!O73-1)*6+2)</f>
        <v>101</v>
      </c>
      <c r="AK73" s="24">
        <f t="shared" si="4"/>
        <v>203</v>
      </c>
      <c r="AL73" s="24" t="str">
        <f>INDEX([1]计算页!$I$12:$I$17,[1]D_伙伴表!M73)</f>
        <v>高血</v>
      </c>
      <c r="AM73" s="24"/>
      <c r="AN73" s="30">
        <v>1000</v>
      </c>
    </row>
    <row r="74" spans="1:40" s="11" customFormat="1" x14ac:dyDescent="0.35">
      <c r="A74" s="26">
        <v>100070</v>
      </c>
      <c r="B74" s="26">
        <v>70</v>
      </c>
      <c r="C74" s="31" t="s">
        <v>175</v>
      </c>
      <c r="D74" s="28" t="str">
        <f t="shared" si="21"/>
        <v>haMaJing_R</v>
      </c>
      <c r="E74" s="24" t="s">
        <v>156</v>
      </c>
      <c r="F74" s="28">
        <v>0</v>
      </c>
      <c r="G74" s="28">
        <v>10801</v>
      </c>
      <c r="H74" s="28">
        <f>INDEX(计算页!$J:$J,MATCH(E74,计算页!$I:$I,0))</f>
        <v>0.55000000000000004</v>
      </c>
      <c r="I74" s="17">
        <f t="shared" si="18"/>
        <v>70</v>
      </c>
      <c r="J74" s="28" t="s">
        <v>96</v>
      </c>
      <c r="K74" s="28"/>
      <c r="L74" s="28">
        <v>4</v>
      </c>
      <c r="M74" s="24">
        <v>1</v>
      </c>
      <c r="N74" s="24" t="str">
        <f>IF(M74="","",INDEX(D_伙伴种族!$B:$B,MATCH(M74,D_伙伴种族!$A:$A,0)))</f>
        <v>兽族</v>
      </c>
      <c r="O74" s="24">
        <v>2</v>
      </c>
      <c r="P74" s="24" t="str">
        <f>IF(O74="","",INDEX([1]D_阵列表!$B:$B,MATCH(O74,[1]D_阵列表!$A:$A,0)))</f>
        <v>阵法二</v>
      </c>
      <c r="Q74" s="24">
        <v>1000</v>
      </c>
      <c r="R74" s="24">
        <v>500</v>
      </c>
      <c r="S74" s="24">
        <f t="shared" si="22"/>
        <v>401</v>
      </c>
      <c r="T74" s="24">
        <f t="shared" si="23"/>
        <v>2</v>
      </c>
      <c r="U74" s="24">
        <f>IF(V74="","",INDEX([1]计算页!$A:$A,MATCH(V74,[1]计算页!$B:$B,0)))</f>
        <v>1</v>
      </c>
      <c r="V74" s="24" t="s">
        <v>97</v>
      </c>
      <c r="W74" s="24">
        <f>ROUNDUP(W68*2,0)</f>
        <v>11880</v>
      </c>
      <c r="X74" s="24">
        <f>IF(Y74="","",INDEX(计算页!$A:$A,MATCH(Y74,计算页!$B:$B,0)))</f>
        <v>4</v>
      </c>
      <c r="Y74" s="24" t="s">
        <v>98</v>
      </c>
      <c r="Z74" s="24">
        <f>ROUNDUP(Z68*2,0)</f>
        <v>262</v>
      </c>
      <c r="AA74" s="24" t="str">
        <f>IF(AB74="","",INDEX([1]计算页!$A:$A,MATCH(AB74,[1]计算页!$B:$B,0)))</f>
        <v/>
      </c>
      <c r="AB74" s="24"/>
      <c r="AC74" s="24"/>
      <c r="AD74" s="24">
        <f t="shared" si="26"/>
        <v>204</v>
      </c>
      <c r="AE74" s="24" t="str">
        <f>IF(ISNUMBER(INDEX(D_羁绊组合!$D:$D,MATCH(A74*1000,D_羁绊组合!$A:$A,0))),A74*1000,"")</f>
        <v/>
      </c>
      <c r="AF74" s="24"/>
      <c r="AG74" s="24"/>
      <c r="AH74" s="24">
        <f t="shared" si="5"/>
        <v>4</v>
      </c>
      <c r="AI74" s="24">
        <v>31</v>
      </c>
      <c r="AJ74" s="24">
        <f>100+INDEX(计算页!$F$4:$W$9,D_伙伴表!L74,(D_伙伴表!O74-1)*6+2)</f>
        <v>102</v>
      </c>
      <c r="AK74" s="24">
        <f t="shared" si="4"/>
        <v>204</v>
      </c>
      <c r="AL74" s="24" t="str">
        <f>INDEX([1]计算页!$I$12:$I$17,[1]D_伙伴表!M74)</f>
        <v>高血</v>
      </c>
      <c r="AM74" s="24"/>
      <c r="AN74" s="30">
        <v>5000</v>
      </c>
    </row>
    <row r="75" spans="1:40" s="11" customFormat="1" x14ac:dyDescent="0.35">
      <c r="A75" s="26">
        <v>100071</v>
      </c>
      <c r="B75" s="26">
        <v>71</v>
      </c>
      <c r="C75" s="31" t="s">
        <v>176</v>
      </c>
      <c r="D75" s="28" t="str">
        <f t="shared" si="21"/>
        <v>geBuLin_R</v>
      </c>
      <c r="E75" s="24" t="s">
        <v>158</v>
      </c>
      <c r="F75" s="28">
        <v>0</v>
      </c>
      <c r="G75" s="28">
        <v>10701</v>
      </c>
      <c r="H75" s="28">
        <f>INDEX(计算页!$J:$J,MATCH(E75,计算页!$I:$I,0))</f>
        <v>0.55000000000000004</v>
      </c>
      <c r="I75" s="17">
        <f t="shared" si="18"/>
        <v>70</v>
      </c>
      <c r="J75" s="28" t="s">
        <v>96</v>
      </c>
      <c r="K75" s="28"/>
      <c r="L75" s="28">
        <v>4</v>
      </c>
      <c r="M75" s="24">
        <v>1</v>
      </c>
      <c r="N75" s="24" t="str">
        <f>IF(M75="","",INDEX(D_伙伴种族!$B:$B,MATCH(M75,D_伙伴种族!$A:$A,0)))</f>
        <v>兽族</v>
      </c>
      <c r="O75" s="24">
        <v>2</v>
      </c>
      <c r="P75" s="24" t="str">
        <f>IF(O75="","",INDEX([1]D_阵列表!$B:$B,MATCH(O75,[1]D_阵列表!$A:$A,0)))</f>
        <v>阵法二</v>
      </c>
      <c r="Q75" s="24">
        <v>1000</v>
      </c>
      <c r="R75" s="24">
        <v>500</v>
      </c>
      <c r="S75" s="24">
        <f t="shared" si="22"/>
        <v>401</v>
      </c>
      <c r="T75" s="24">
        <f t="shared" si="23"/>
        <v>2</v>
      </c>
      <c r="U75" s="24">
        <f>IF(V75="","",INDEX([1]计算页!$A:$A,MATCH(V75,[1]计算页!$B:$B,0)))</f>
        <v>3</v>
      </c>
      <c r="V75" s="24" t="s">
        <v>101</v>
      </c>
      <c r="W75" s="24">
        <f t="shared" ref="W75:W79" si="27">ROUNDUP(W69*2,0)</f>
        <v>1008</v>
      </c>
      <c r="X75" s="24">
        <f>IF(Y75="","",INDEX(计算页!$A:$A,MATCH(Y75,计算页!$B:$B,0)))</f>
        <v>1</v>
      </c>
      <c r="Y75" s="24" t="s">
        <v>97</v>
      </c>
      <c r="Z75" s="24">
        <f t="shared" ref="Z75:Z79" si="28">ROUNDUP(Z69*2,0)</f>
        <v>3600</v>
      </c>
      <c r="AA75" s="24" t="str">
        <f>IF(AB75="","",INDEX([1]计算页!$A:$A,MATCH(AB75,[1]计算页!$B:$B,0)))</f>
        <v/>
      </c>
      <c r="AB75" s="24"/>
      <c r="AC75" s="24"/>
      <c r="AD75" s="24">
        <f t="shared" si="26"/>
        <v>204</v>
      </c>
      <c r="AE75" s="24" t="str">
        <f>IF(ISNUMBER(INDEX(D_羁绊组合!$D:$D,MATCH(A75*1000,D_羁绊组合!$A:$A,0))),A75*1000,"")</f>
        <v/>
      </c>
      <c r="AF75" s="24"/>
      <c r="AG75" s="24"/>
      <c r="AH75" s="24">
        <f t="shared" si="5"/>
        <v>4</v>
      </c>
      <c r="AI75" s="24">
        <v>31</v>
      </c>
      <c r="AJ75" s="24">
        <f>100+INDEX(计算页!$F$4:$W$9,D_伙伴表!L75,(D_伙伴表!O75-1)*6+2)</f>
        <v>102</v>
      </c>
      <c r="AK75" s="24">
        <f t="shared" si="4"/>
        <v>204</v>
      </c>
      <c r="AL75" s="24" t="str">
        <f>INDEX([1]计算页!$I$12:$I$17,[1]D_伙伴表!M75)</f>
        <v>高血</v>
      </c>
      <c r="AM75" s="24"/>
      <c r="AN75" s="30">
        <v>5000</v>
      </c>
    </row>
    <row r="76" spans="1:40" s="11" customFormat="1" x14ac:dyDescent="0.35">
      <c r="A76" s="26">
        <v>100072</v>
      </c>
      <c r="B76" s="26">
        <v>72</v>
      </c>
      <c r="C76" s="31" t="s">
        <v>177</v>
      </c>
      <c r="D76" s="28" t="str">
        <f t="shared" si="21"/>
        <v>langYao_R</v>
      </c>
      <c r="E76" s="24" t="s">
        <v>160</v>
      </c>
      <c r="F76" s="28">
        <v>0</v>
      </c>
      <c r="G76" s="28">
        <v>11201</v>
      </c>
      <c r="H76" s="28">
        <f>INDEX(计算页!$J:$J,MATCH(E76,计算页!$I:$I,0))</f>
        <v>0.75</v>
      </c>
      <c r="I76" s="17">
        <f t="shared" si="18"/>
        <v>70</v>
      </c>
      <c r="J76" s="28" t="s">
        <v>96</v>
      </c>
      <c r="K76" s="28"/>
      <c r="L76" s="28">
        <v>4</v>
      </c>
      <c r="M76" s="24">
        <v>1</v>
      </c>
      <c r="N76" s="24" t="str">
        <f>IF(M76="","",INDEX(D_伙伴种族!$B:$B,MATCH(M76,D_伙伴种族!$A:$A,0)))</f>
        <v>兽族</v>
      </c>
      <c r="O76" s="24">
        <v>2</v>
      </c>
      <c r="P76" s="24" t="str">
        <f>IF(O76="","",INDEX([1]D_阵列表!$B:$B,MATCH(O76,[1]D_阵列表!$A:$A,0)))</f>
        <v>阵法二</v>
      </c>
      <c r="Q76" s="24">
        <v>1000</v>
      </c>
      <c r="R76" s="24">
        <v>500</v>
      </c>
      <c r="S76" s="24">
        <f t="shared" si="22"/>
        <v>401</v>
      </c>
      <c r="T76" s="24">
        <f t="shared" si="23"/>
        <v>2</v>
      </c>
      <c r="U76" s="24">
        <f>IF(V76="","",INDEX([1]计算页!$A:$A,MATCH(V76,[1]计算页!$B:$B,0)))</f>
        <v>3</v>
      </c>
      <c r="V76" s="24" t="s">
        <v>101</v>
      </c>
      <c r="W76" s="24">
        <f t="shared" si="27"/>
        <v>480</v>
      </c>
      <c r="X76" s="24">
        <f>IF(Y76="","",INDEX(计算页!$A:$A,MATCH(Y76,计算页!$B:$B,0)))</f>
        <v>4</v>
      </c>
      <c r="Y76" s="24" t="s">
        <v>98</v>
      </c>
      <c r="Z76" s="24">
        <f t="shared" si="28"/>
        <v>204</v>
      </c>
      <c r="AA76" s="24" t="str">
        <f>IF(AB76="","",INDEX([1]计算页!$A:$A,MATCH(AB76,[1]计算页!$B:$B,0)))</f>
        <v/>
      </c>
      <c r="AB76" s="24"/>
      <c r="AC76" s="24"/>
      <c r="AD76" s="24">
        <f t="shared" si="26"/>
        <v>204</v>
      </c>
      <c r="AE76" s="24" t="str">
        <f>IF(ISNUMBER(INDEX(D_羁绊组合!$D:$D,MATCH(A76*1000,D_羁绊组合!$A:$A,0))),A76*1000,"")</f>
        <v/>
      </c>
      <c r="AF76" s="24"/>
      <c r="AG76" s="24"/>
      <c r="AH76" s="24">
        <f t="shared" si="5"/>
        <v>4</v>
      </c>
      <c r="AI76" s="24">
        <v>31</v>
      </c>
      <c r="AJ76" s="24">
        <f>100+INDEX(计算页!$F$4:$W$9,D_伙伴表!L76,(D_伙伴表!O76-1)*6+2)</f>
        <v>102</v>
      </c>
      <c r="AK76" s="24">
        <f t="shared" si="4"/>
        <v>204</v>
      </c>
      <c r="AL76" s="24" t="str">
        <f>INDEX([1]计算页!$I$12:$I$17,[1]D_伙伴表!M76)</f>
        <v>高血</v>
      </c>
      <c r="AM76" s="24"/>
      <c r="AN76" s="30">
        <v>5000</v>
      </c>
    </row>
    <row r="77" spans="1:40" s="11" customFormat="1" x14ac:dyDescent="0.35">
      <c r="A77" s="26">
        <v>100073</v>
      </c>
      <c r="B77" s="26">
        <v>73</v>
      </c>
      <c r="C77" s="31" t="s">
        <v>178</v>
      </c>
      <c r="D77" s="28" t="str">
        <f t="shared" si="21"/>
        <v>liYao_R</v>
      </c>
      <c r="E77" s="24" t="s">
        <v>162</v>
      </c>
      <c r="F77" s="28">
        <v>0</v>
      </c>
      <c r="G77" s="28">
        <v>11202</v>
      </c>
      <c r="H77" s="28">
        <f>INDEX(计算页!$J:$J,MATCH(E77,计算页!$I:$I,0))</f>
        <v>0.53</v>
      </c>
      <c r="I77" s="17">
        <f t="shared" si="18"/>
        <v>70</v>
      </c>
      <c r="J77" s="28" t="s">
        <v>96</v>
      </c>
      <c r="K77" s="28"/>
      <c r="L77" s="28">
        <v>4</v>
      </c>
      <c r="M77" s="24">
        <v>1</v>
      </c>
      <c r="N77" s="24" t="str">
        <f>IF(M77="","",INDEX(D_伙伴种族!$B:$B,MATCH(M77,D_伙伴种族!$A:$A,0)))</f>
        <v>兽族</v>
      </c>
      <c r="O77" s="24">
        <v>2</v>
      </c>
      <c r="P77" s="24" t="str">
        <f>IF(O77="","",INDEX([1]D_阵列表!$B:$B,MATCH(O77,[1]D_阵列表!$A:$A,0)))</f>
        <v>阵法二</v>
      </c>
      <c r="Q77" s="24">
        <v>1000</v>
      </c>
      <c r="R77" s="24">
        <v>500</v>
      </c>
      <c r="S77" s="24">
        <f t="shared" si="22"/>
        <v>401</v>
      </c>
      <c r="T77" s="24">
        <f t="shared" si="23"/>
        <v>2</v>
      </c>
      <c r="U77" s="24">
        <f>IF(V77="","",INDEX([1]计算页!$A:$A,MATCH(V77,[1]计算页!$B:$B,0)))</f>
        <v>1</v>
      </c>
      <c r="V77" s="24" t="s">
        <v>97</v>
      </c>
      <c r="W77" s="24">
        <f t="shared" si="27"/>
        <v>13200</v>
      </c>
      <c r="X77" s="24">
        <f>IF(Y77="","",INDEX(计算页!$A:$A,MATCH(Y77,计算页!$B:$B,0)))</f>
        <v>3</v>
      </c>
      <c r="Y77" s="24" t="s">
        <v>101</v>
      </c>
      <c r="Z77" s="24">
        <f t="shared" si="28"/>
        <v>226</v>
      </c>
      <c r="AA77" s="24" t="str">
        <f>IF(AB77="","",INDEX([1]计算页!$A:$A,MATCH(AB77,[1]计算页!$B:$B,0)))</f>
        <v/>
      </c>
      <c r="AB77" s="24"/>
      <c r="AC77" s="24"/>
      <c r="AD77" s="24">
        <f t="shared" si="26"/>
        <v>204</v>
      </c>
      <c r="AE77" s="24" t="str">
        <f>IF(ISNUMBER(INDEX(D_羁绊组合!$D:$D,MATCH(A77*1000,D_羁绊组合!$A:$A,0))),A77*1000,"")</f>
        <v/>
      </c>
      <c r="AF77" s="24"/>
      <c r="AG77" s="24"/>
      <c r="AH77" s="24">
        <f t="shared" si="5"/>
        <v>4</v>
      </c>
      <c r="AI77" s="24">
        <v>31</v>
      </c>
      <c r="AJ77" s="24">
        <f>100+INDEX(计算页!$F$4:$W$9,D_伙伴表!L77,(D_伙伴表!O77-1)*6+2)</f>
        <v>102</v>
      </c>
      <c r="AK77" s="24">
        <f t="shared" si="4"/>
        <v>204</v>
      </c>
      <c r="AL77" s="24" t="str">
        <f>INDEX([1]计算页!$I$12:$I$17,[1]D_伙伴表!M77)</f>
        <v>高血</v>
      </c>
      <c r="AM77" s="24"/>
      <c r="AN77" s="30">
        <v>5000</v>
      </c>
    </row>
    <row r="78" spans="1:40" s="11" customFormat="1" x14ac:dyDescent="0.35">
      <c r="A78" s="26">
        <v>100074</v>
      </c>
      <c r="B78" s="26">
        <v>74</v>
      </c>
      <c r="C78" s="31" t="s">
        <v>179</v>
      </c>
      <c r="D78" s="28" t="str">
        <f t="shared" si="21"/>
        <v>yeZhu_R</v>
      </c>
      <c r="E78" s="24" t="s">
        <v>164</v>
      </c>
      <c r="F78" s="28">
        <v>0</v>
      </c>
      <c r="G78" s="28">
        <v>12501</v>
      </c>
      <c r="H78" s="28">
        <f>INDEX(计算页!$J:$J,MATCH(E78,计算页!$I:$I,0))</f>
        <v>0.55000000000000004</v>
      </c>
      <c r="I78" s="17">
        <f>I72+10</f>
        <v>70</v>
      </c>
      <c r="J78" s="28" t="s">
        <v>96</v>
      </c>
      <c r="K78" s="28"/>
      <c r="L78" s="28">
        <v>4</v>
      </c>
      <c r="M78" s="24">
        <v>1</v>
      </c>
      <c r="N78" s="24" t="str">
        <f>IF(M78="","",INDEX(D_伙伴种族!$B:$B,MATCH(M78,D_伙伴种族!$A:$A,0)))</f>
        <v>兽族</v>
      </c>
      <c r="O78" s="24">
        <v>2</v>
      </c>
      <c r="P78" s="24" t="str">
        <f>IF(O78="","",INDEX([1]D_阵列表!$B:$B,MATCH(O78,[1]D_阵列表!$A:$A,0)))</f>
        <v>阵法二</v>
      </c>
      <c r="Q78" s="24">
        <v>1000</v>
      </c>
      <c r="R78" s="24">
        <v>500</v>
      </c>
      <c r="S78" s="24">
        <f t="shared" si="22"/>
        <v>401</v>
      </c>
      <c r="T78" s="24">
        <f t="shared" si="23"/>
        <v>2</v>
      </c>
      <c r="U78" s="24">
        <f>IF(V78="","",INDEX([1]计算页!$A:$A,MATCH(V78,[1]计算页!$B:$B,0)))</f>
        <v>4</v>
      </c>
      <c r="V78" s="24" t="s">
        <v>98</v>
      </c>
      <c r="W78" s="24">
        <f t="shared" si="27"/>
        <v>360</v>
      </c>
      <c r="X78" s="24">
        <f>IF(Y78="","",INDEX(计算页!$A:$A,MATCH(Y78,计算页!$B:$B,0)))</f>
        <v>1</v>
      </c>
      <c r="Y78" s="24" t="s">
        <v>97</v>
      </c>
      <c r="Z78" s="24">
        <f t="shared" si="28"/>
        <v>5400</v>
      </c>
      <c r="AA78" s="24" t="str">
        <f>IF(AB78="","",INDEX([1]计算页!$A:$A,MATCH(AB78,[1]计算页!$B:$B,0)))</f>
        <v/>
      </c>
      <c r="AB78" s="24"/>
      <c r="AC78" s="24"/>
      <c r="AD78" s="24">
        <f t="shared" si="26"/>
        <v>204</v>
      </c>
      <c r="AE78" s="24" t="str">
        <f>IF(ISNUMBER(INDEX(D_羁绊组合!$D:$D,MATCH(A78*1000,D_羁绊组合!$A:$A,0))),A78*1000,"")</f>
        <v/>
      </c>
      <c r="AF78" s="24"/>
      <c r="AG78" s="24"/>
      <c r="AH78" s="24">
        <f t="shared" si="5"/>
        <v>4</v>
      </c>
      <c r="AI78" s="24">
        <v>31</v>
      </c>
      <c r="AJ78" s="24">
        <f>100+INDEX(计算页!$F$4:$W$9,D_伙伴表!L78,(D_伙伴表!O78-1)*6+2)</f>
        <v>102</v>
      </c>
      <c r="AK78" s="24">
        <f t="shared" ref="AK78:AK141" si="29">IF(AJ78="","",O78*100+L78)</f>
        <v>204</v>
      </c>
      <c r="AL78" s="24" t="str">
        <f>INDEX([1]计算页!$I$12:$I$17,[1]D_伙伴表!M78)</f>
        <v>高血</v>
      </c>
      <c r="AM78" s="24"/>
      <c r="AN78" s="30">
        <v>5000</v>
      </c>
    </row>
    <row r="79" spans="1:40" s="11" customFormat="1" x14ac:dyDescent="0.35">
      <c r="A79" s="26">
        <v>100075</v>
      </c>
      <c r="B79" s="26">
        <v>75</v>
      </c>
      <c r="C79" s="31" t="s">
        <v>963</v>
      </c>
      <c r="D79" s="28" t="str">
        <f t="shared" si="21"/>
        <v>bianFu_R</v>
      </c>
      <c r="E79" s="24" t="s">
        <v>960</v>
      </c>
      <c r="F79" s="28">
        <v>0</v>
      </c>
      <c r="G79" s="28">
        <v>10202</v>
      </c>
      <c r="H79" s="28">
        <f>INDEX(计算页!$J:$J,MATCH(E79,计算页!$I:$I,0))</f>
        <v>0.5</v>
      </c>
      <c r="I79" s="17">
        <f t="shared" si="18"/>
        <v>70</v>
      </c>
      <c r="J79" s="28" t="s">
        <v>96</v>
      </c>
      <c r="K79" s="28"/>
      <c r="L79" s="28">
        <v>4</v>
      </c>
      <c r="M79" s="24">
        <v>1</v>
      </c>
      <c r="N79" s="24" t="str">
        <f>IF(M79="","",INDEX(D_伙伴种族!$B:$B,MATCH(M79,D_伙伴种族!$A:$A,0)))</f>
        <v>兽族</v>
      </c>
      <c r="O79" s="24">
        <v>2</v>
      </c>
      <c r="P79" s="24" t="str">
        <f>IF(O79="","",INDEX([1]D_阵列表!$B:$B,MATCH(O79,[1]D_阵列表!$A:$A,0)))</f>
        <v>阵法二</v>
      </c>
      <c r="Q79" s="24">
        <v>1000</v>
      </c>
      <c r="R79" s="24">
        <v>500</v>
      </c>
      <c r="S79" s="24">
        <f t="shared" si="22"/>
        <v>401</v>
      </c>
      <c r="T79" s="24">
        <f t="shared" si="23"/>
        <v>2</v>
      </c>
      <c r="U79" s="24">
        <f>IF(V79="","",INDEX([1]计算页!$A:$A,MATCH(V79,[1]计算页!$B:$B,0)))</f>
        <v>4</v>
      </c>
      <c r="V79" s="24" t="s">
        <v>98</v>
      </c>
      <c r="W79" s="24">
        <f t="shared" si="27"/>
        <v>360</v>
      </c>
      <c r="X79" s="24">
        <f>IF(Y79="","",INDEX(计算页!$A:$A,MATCH(Y79,计算页!$B:$B,0)))</f>
        <v>1</v>
      </c>
      <c r="Y79" s="24" t="s">
        <v>97</v>
      </c>
      <c r="Z79" s="24">
        <f t="shared" si="28"/>
        <v>5400</v>
      </c>
      <c r="AA79" s="24" t="str">
        <f>IF(AB79="","",INDEX([1]计算页!$A:$A,MATCH(AB79,[1]计算页!$B:$B,0)))</f>
        <v/>
      </c>
      <c r="AB79" s="24"/>
      <c r="AC79" s="24"/>
      <c r="AD79" s="24">
        <f t="shared" si="26"/>
        <v>204</v>
      </c>
      <c r="AE79" s="24" t="str">
        <f>IF(ISNUMBER(INDEX(D_羁绊组合!$D:$D,MATCH(A79*1000,D_羁绊组合!$A:$A,0))),A79*1000,"")</f>
        <v/>
      </c>
      <c r="AF79" s="24"/>
      <c r="AG79" s="24"/>
      <c r="AH79" s="24">
        <f t="shared" ref="AH79:AH142" si="30">L79</f>
        <v>4</v>
      </c>
      <c r="AI79" s="24">
        <v>31</v>
      </c>
      <c r="AJ79" s="24">
        <f>100+INDEX(计算页!$F$4:$W$9,D_伙伴表!L79,(D_伙伴表!O79-1)*6+2)</f>
        <v>102</v>
      </c>
      <c r="AK79" s="24">
        <f t="shared" si="29"/>
        <v>204</v>
      </c>
      <c r="AL79" s="24" t="str">
        <f>INDEX([1]计算页!$I$12:$I$17,[1]D_伙伴表!M79)</f>
        <v>高血</v>
      </c>
      <c r="AM79" s="24"/>
      <c r="AN79" s="30">
        <v>5000</v>
      </c>
    </row>
    <row r="80" spans="1:40" s="11" customFormat="1" x14ac:dyDescent="0.35">
      <c r="A80" s="26">
        <v>100076</v>
      </c>
      <c r="B80" s="26">
        <v>76</v>
      </c>
      <c r="C80" s="31" t="s">
        <v>180</v>
      </c>
      <c r="D80" s="28" t="str">
        <f t="shared" si="21"/>
        <v>haMaJing_R</v>
      </c>
      <c r="E80" s="24" t="s">
        <v>156</v>
      </c>
      <c r="F80" s="28">
        <v>0</v>
      </c>
      <c r="G80" s="28">
        <v>10801</v>
      </c>
      <c r="H80" s="28">
        <f>INDEX(计算页!$J:$J,MATCH(E80,计算页!$I:$I,0))</f>
        <v>0.55000000000000004</v>
      </c>
      <c r="I80" s="17">
        <f t="shared" si="18"/>
        <v>80</v>
      </c>
      <c r="J80" s="28" t="s">
        <v>96</v>
      </c>
      <c r="K80" s="28"/>
      <c r="L80" s="28">
        <v>5</v>
      </c>
      <c r="M80" s="24">
        <v>1</v>
      </c>
      <c r="N80" s="24" t="str">
        <f>IF(M80="","",INDEX(D_伙伴种族!$B:$B,MATCH(M80,D_伙伴种族!$A:$A,0)))</f>
        <v>兽族</v>
      </c>
      <c r="O80" s="24">
        <v>2</v>
      </c>
      <c r="P80" s="24" t="str">
        <f>IF(O80="","",INDEX([1]D_阵列表!$B:$B,MATCH(O80,[1]D_阵列表!$A:$A,0)))</f>
        <v>阵法二</v>
      </c>
      <c r="Q80" s="24">
        <v>1000</v>
      </c>
      <c r="R80" s="24">
        <v>500</v>
      </c>
      <c r="S80" s="24">
        <f t="shared" si="22"/>
        <v>501</v>
      </c>
      <c r="T80" s="24">
        <f t="shared" si="23"/>
        <v>2</v>
      </c>
      <c r="U80" s="24">
        <f>IF(V80="","",INDEX([1]计算页!$A:$A,MATCH(V80,[1]计算页!$B:$B,0)))</f>
        <v>1</v>
      </c>
      <c r="V80" s="24" t="s">
        <v>97</v>
      </c>
      <c r="W80" s="24">
        <f>ROUNDUP(W74*2,0)</f>
        <v>23760</v>
      </c>
      <c r="X80" s="24">
        <f>IF(Y80="","",INDEX(计算页!$A:$A,MATCH(Y80,计算页!$B:$B,0)))</f>
        <v>4</v>
      </c>
      <c r="Y80" s="24" t="s">
        <v>98</v>
      </c>
      <c r="Z80" s="24">
        <f>ROUNDUP(Z74*2,0)</f>
        <v>524</v>
      </c>
      <c r="AA80" s="24" t="str">
        <f>IF(AB80="","",INDEX([1]计算页!$A:$A,MATCH(AB80,[1]计算页!$B:$B,0)))</f>
        <v/>
      </c>
      <c r="AB80" s="24"/>
      <c r="AC80" s="24"/>
      <c r="AD80" s="24">
        <f t="shared" si="26"/>
        <v>205</v>
      </c>
      <c r="AE80" s="24" t="str">
        <f>IF(ISNUMBER(INDEX(D_羁绊组合!$D:$D,MATCH(A80*1000,D_羁绊组合!$A:$A,0))),A80*1000,"")</f>
        <v/>
      </c>
      <c r="AF80" s="24"/>
      <c r="AG80" s="24"/>
      <c r="AH80" s="24">
        <f t="shared" si="30"/>
        <v>5</v>
      </c>
      <c r="AI80" s="24">
        <v>31</v>
      </c>
      <c r="AJ80" s="24">
        <f>100+INDEX(计算页!$F$4:$W$9,D_伙伴表!L80,(D_伙伴表!O80-1)*6+2)</f>
        <v>103</v>
      </c>
      <c r="AK80" s="24">
        <f t="shared" si="29"/>
        <v>205</v>
      </c>
      <c r="AL80" s="24" t="str">
        <f>INDEX([1]计算页!$I$12:$I$17,[1]D_伙伴表!M80)</f>
        <v>高血</v>
      </c>
      <c r="AM80" s="24"/>
      <c r="AN80" s="30">
        <v>10000</v>
      </c>
    </row>
    <row r="81" spans="1:40" s="11" customFormat="1" x14ac:dyDescent="0.35">
      <c r="A81" s="26">
        <v>100077</v>
      </c>
      <c r="B81" s="26">
        <v>77</v>
      </c>
      <c r="C81" s="31" t="s">
        <v>181</v>
      </c>
      <c r="D81" s="28" t="str">
        <f t="shared" si="21"/>
        <v>geBuLin_R</v>
      </c>
      <c r="E81" s="24" t="s">
        <v>158</v>
      </c>
      <c r="F81" s="28">
        <v>0</v>
      </c>
      <c r="G81" s="28">
        <v>10701</v>
      </c>
      <c r="H81" s="28">
        <f>INDEX(计算页!$J:$J,MATCH(E81,计算页!$I:$I,0))</f>
        <v>0.55000000000000004</v>
      </c>
      <c r="I81" s="17">
        <f t="shared" si="18"/>
        <v>80</v>
      </c>
      <c r="J81" s="28" t="s">
        <v>96</v>
      </c>
      <c r="K81" s="28"/>
      <c r="L81" s="28">
        <v>5</v>
      </c>
      <c r="M81" s="24">
        <v>1</v>
      </c>
      <c r="N81" s="24" t="str">
        <f>IF(M81="","",INDEX(D_伙伴种族!$B:$B,MATCH(M81,D_伙伴种族!$A:$A,0)))</f>
        <v>兽族</v>
      </c>
      <c r="O81" s="24">
        <v>2</v>
      </c>
      <c r="P81" s="24" t="str">
        <f>IF(O81="","",INDEX([1]D_阵列表!$B:$B,MATCH(O81,[1]D_阵列表!$A:$A,0)))</f>
        <v>阵法二</v>
      </c>
      <c r="Q81" s="24">
        <v>1000</v>
      </c>
      <c r="R81" s="24">
        <v>500</v>
      </c>
      <c r="S81" s="24">
        <f t="shared" si="22"/>
        <v>501</v>
      </c>
      <c r="T81" s="24">
        <f t="shared" si="23"/>
        <v>2</v>
      </c>
      <c r="U81" s="24">
        <f>IF(V81="","",INDEX([1]计算页!$A:$A,MATCH(V81,[1]计算页!$B:$B,0)))</f>
        <v>3</v>
      </c>
      <c r="V81" s="24" t="s">
        <v>101</v>
      </c>
      <c r="W81" s="24">
        <f t="shared" ref="W81:W84" si="31">ROUNDUP(W75*2,0)</f>
        <v>2016</v>
      </c>
      <c r="X81" s="24">
        <f>IF(Y81="","",INDEX(计算页!$A:$A,MATCH(Y81,计算页!$B:$B,0)))</f>
        <v>1</v>
      </c>
      <c r="Y81" s="24" t="s">
        <v>97</v>
      </c>
      <c r="Z81" s="24">
        <f t="shared" ref="Z81:Z85" si="32">ROUNDUP(Z75*2,0)</f>
        <v>7200</v>
      </c>
      <c r="AA81" s="24" t="str">
        <f>IF(AB81="","",INDEX([1]计算页!$A:$A,MATCH(AB81,[1]计算页!$B:$B,0)))</f>
        <v/>
      </c>
      <c r="AB81" s="24"/>
      <c r="AC81" s="24"/>
      <c r="AD81" s="24">
        <f t="shared" si="26"/>
        <v>205</v>
      </c>
      <c r="AE81" s="24" t="str">
        <f>IF(ISNUMBER(INDEX(D_羁绊组合!$D:$D,MATCH(A81*1000,D_羁绊组合!$A:$A,0))),A81*1000,"")</f>
        <v/>
      </c>
      <c r="AF81" s="24"/>
      <c r="AG81" s="24"/>
      <c r="AH81" s="24">
        <f t="shared" si="30"/>
        <v>5</v>
      </c>
      <c r="AI81" s="24">
        <v>31</v>
      </c>
      <c r="AJ81" s="24">
        <f>100+INDEX(计算页!$F$4:$W$9,D_伙伴表!L81,(D_伙伴表!O81-1)*6+2)</f>
        <v>103</v>
      </c>
      <c r="AK81" s="24">
        <f t="shared" si="29"/>
        <v>205</v>
      </c>
      <c r="AL81" s="24" t="str">
        <f>INDEX([1]计算页!$I$12:$I$17,[1]D_伙伴表!M81)</f>
        <v>高血</v>
      </c>
      <c r="AM81" s="24"/>
      <c r="AN81" s="30">
        <v>10000</v>
      </c>
    </row>
    <row r="82" spans="1:40" s="11" customFormat="1" x14ac:dyDescent="0.35">
      <c r="A82" s="26">
        <v>100078</v>
      </c>
      <c r="B82" s="26">
        <v>78</v>
      </c>
      <c r="C82" s="31" t="s">
        <v>182</v>
      </c>
      <c r="D82" s="28" t="str">
        <f t="shared" si="21"/>
        <v>langYao_R</v>
      </c>
      <c r="E82" s="24" t="s">
        <v>160</v>
      </c>
      <c r="F82" s="28">
        <v>0</v>
      </c>
      <c r="G82" s="28">
        <v>11201</v>
      </c>
      <c r="H82" s="28">
        <f>INDEX(计算页!$J:$J,MATCH(E82,计算页!$I:$I,0))</f>
        <v>0.75</v>
      </c>
      <c r="I82" s="17">
        <f t="shared" si="18"/>
        <v>80</v>
      </c>
      <c r="J82" s="28" t="s">
        <v>96</v>
      </c>
      <c r="K82" s="28"/>
      <c r="L82" s="28">
        <v>5</v>
      </c>
      <c r="M82" s="24">
        <v>1</v>
      </c>
      <c r="N82" s="24" t="str">
        <f>IF(M82="","",INDEX(D_伙伴种族!$B:$B,MATCH(M82,D_伙伴种族!$A:$A,0)))</f>
        <v>兽族</v>
      </c>
      <c r="O82" s="24">
        <v>2</v>
      </c>
      <c r="P82" s="24" t="str">
        <f>IF(O82="","",INDEX([1]D_阵列表!$B:$B,MATCH(O82,[1]D_阵列表!$A:$A,0)))</f>
        <v>阵法二</v>
      </c>
      <c r="Q82" s="24">
        <v>1000</v>
      </c>
      <c r="R82" s="24">
        <v>500</v>
      </c>
      <c r="S82" s="24">
        <f t="shared" si="22"/>
        <v>501</v>
      </c>
      <c r="T82" s="24">
        <f t="shared" si="23"/>
        <v>2</v>
      </c>
      <c r="U82" s="24">
        <f>IF(V82="","",INDEX([1]计算页!$A:$A,MATCH(V82,[1]计算页!$B:$B,0)))</f>
        <v>3</v>
      </c>
      <c r="V82" s="24" t="s">
        <v>101</v>
      </c>
      <c r="W82" s="24">
        <f t="shared" si="31"/>
        <v>960</v>
      </c>
      <c r="X82" s="24">
        <f>IF(Y82="","",INDEX(计算页!$A:$A,MATCH(Y82,计算页!$B:$B,0)))</f>
        <v>4</v>
      </c>
      <c r="Y82" s="24" t="s">
        <v>98</v>
      </c>
      <c r="Z82" s="24">
        <f t="shared" si="32"/>
        <v>408</v>
      </c>
      <c r="AA82" s="24" t="str">
        <f>IF(AB82="","",INDEX([1]计算页!$A:$A,MATCH(AB82,[1]计算页!$B:$B,0)))</f>
        <v/>
      </c>
      <c r="AB82" s="24"/>
      <c r="AC82" s="24"/>
      <c r="AD82" s="24">
        <f t="shared" si="26"/>
        <v>205</v>
      </c>
      <c r="AE82" s="24" t="str">
        <f>IF(ISNUMBER(INDEX(D_羁绊组合!$D:$D,MATCH(A82*1000,D_羁绊组合!$A:$A,0))),A82*1000,"")</f>
        <v/>
      </c>
      <c r="AF82" s="24"/>
      <c r="AG82" s="24"/>
      <c r="AH82" s="24">
        <f t="shared" si="30"/>
        <v>5</v>
      </c>
      <c r="AI82" s="24">
        <v>31</v>
      </c>
      <c r="AJ82" s="24">
        <f>100+INDEX(计算页!$F$4:$W$9,D_伙伴表!L82,(D_伙伴表!O82-1)*6+2)</f>
        <v>103</v>
      </c>
      <c r="AK82" s="24">
        <f t="shared" si="29"/>
        <v>205</v>
      </c>
      <c r="AL82" s="24" t="str">
        <f>INDEX([1]计算页!$I$12:$I$17,[1]D_伙伴表!M82)</f>
        <v>高血</v>
      </c>
      <c r="AM82" s="24"/>
      <c r="AN82" s="30">
        <v>10000</v>
      </c>
    </row>
    <row r="83" spans="1:40" s="11" customFormat="1" x14ac:dyDescent="0.35">
      <c r="A83" s="26">
        <v>100079</v>
      </c>
      <c r="B83" s="26">
        <v>79</v>
      </c>
      <c r="C83" s="31" t="s">
        <v>183</v>
      </c>
      <c r="D83" s="28" t="str">
        <f t="shared" si="21"/>
        <v>liYao_R</v>
      </c>
      <c r="E83" s="24" t="s">
        <v>162</v>
      </c>
      <c r="F83" s="28">
        <v>0</v>
      </c>
      <c r="G83" s="28">
        <v>11202</v>
      </c>
      <c r="H83" s="28">
        <f>INDEX(计算页!$J:$J,MATCH(E83,计算页!$I:$I,0))</f>
        <v>0.53</v>
      </c>
      <c r="I83" s="17">
        <f t="shared" si="18"/>
        <v>80</v>
      </c>
      <c r="J83" s="28" t="s">
        <v>96</v>
      </c>
      <c r="K83" s="28"/>
      <c r="L83" s="28">
        <v>5</v>
      </c>
      <c r="M83" s="24">
        <v>1</v>
      </c>
      <c r="N83" s="24" t="str">
        <f>IF(M83="","",INDEX(D_伙伴种族!$B:$B,MATCH(M83,D_伙伴种族!$A:$A,0)))</f>
        <v>兽族</v>
      </c>
      <c r="O83" s="24">
        <v>2</v>
      </c>
      <c r="P83" s="24" t="str">
        <f>IF(O83="","",INDEX([1]D_阵列表!$B:$B,MATCH(O83,[1]D_阵列表!$A:$A,0)))</f>
        <v>阵法二</v>
      </c>
      <c r="Q83" s="24">
        <v>1000</v>
      </c>
      <c r="R83" s="24">
        <v>500</v>
      </c>
      <c r="S83" s="24">
        <f t="shared" si="22"/>
        <v>501</v>
      </c>
      <c r="T83" s="24">
        <f t="shared" si="23"/>
        <v>2</v>
      </c>
      <c r="U83" s="24">
        <f>IF(V83="","",INDEX([1]计算页!$A:$A,MATCH(V83,[1]计算页!$B:$B,0)))</f>
        <v>1</v>
      </c>
      <c r="V83" s="24" t="s">
        <v>97</v>
      </c>
      <c r="W83" s="24">
        <f t="shared" si="31"/>
        <v>26400</v>
      </c>
      <c r="X83" s="24">
        <f>IF(Y83="","",INDEX(计算页!$A:$A,MATCH(Y83,计算页!$B:$B,0)))</f>
        <v>3</v>
      </c>
      <c r="Y83" s="24" t="s">
        <v>101</v>
      </c>
      <c r="Z83" s="24">
        <f t="shared" si="32"/>
        <v>452</v>
      </c>
      <c r="AA83" s="24" t="str">
        <f>IF(AB83="","",INDEX([1]计算页!$A:$A,MATCH(AB83,[1]计算页!$B:$B,0)))</f>
        <v/>
      </c>
      <c r="AB83" s="24"/>
      <c r="AC83" s="24"/>
      <c r="AD83" s="24">
        <f t="shared" si="26"/>
        <v>205</v>
      </c>
      <c r="AE83" s="24" t="str">
        <f>IF(ISNUMBER(INDEX(D_羁绊组合!$D:$D,MATCH(A83*1000,D_羁绊组合!$A:$A,0))),A83*1000,"")</f>
        <v/>
      </c>
      <c r="AF83" s="24"/>
      <c r="AG83" s="24"/>
      <c r="AH83" s="24">
        <f t="shared" si="30"/>
        <v>5</v>
      </c>
      <c r="AI83" s="24">
        <v>31</v>
      </c>
      <c r="AJ83" s="24">
        <f>100+INDEX(计算页!$F$4:$W$9,D_伙伴表!L83,(D_伙伴表!O83-1)*6+2)</f>
        <v>103</v>
      </c>
      <c r="AK83" s="24">
        <f t="shared" si="29"/>
        <v>205</v>
      </c>
      <c r="AL83" s="24" t="str">
        <f>INDEX([1]计算页!$I$12:$I$17,[1]D_伙伴表!M83)</f>
        <v>高血</v>
      </c>
      <c r="AM83" s="24"/>
      <c r="AN83" s="30">
        <v>10000</v>
      </c>
    </row>
    <row r="84" spans="1:40" s="11" customFormat="1" x14ac:dyDescent="0.35">
      <c r="A84" s="26">
        <v>100080</v>
      </c>
      <c r="B84" s="26">
        <v>80</v>
      </c>
      <c r="C84" s="31" t="s">
        <v>184</v>
      </c>
      <c r="D84" s="28" t="str">
        <f t="shared" si="21"/>
        <v>yeZhu_R</v>
      </c>
      <c r="E84" s="24" t="s">
        <v>164</v>
      </c>
      <c r="F84" s="28">
        <v>0</v>
      </c>
      <c r="G84" s="28">
        <v>12501</v>
      </c>
      <c r="H84" s="28">
        <f>INDEX(计算页!$J:$J,MATCH(E84,计算页!$I:$I,0))</f>
        <v>0.55000000000000004</v>
      </c>
      <c r="I84" s="17">
        <f t="shared" si="18"/>
        <v>80</v>
      </c>
      <c r="J84" s="28" t="s">
        <v>96</v>
      </c>
      <c r="K84" s="28"/>
      <c r="L84" s="28">
        <v>5</v>
      </c>
      <c r="M84" s="24">
        <v>1</v>
      </c>
      <c r="N84" s="24" t="str">
        <f>IF(M84="","",INDEX(D_伙伴种族!$B:$B,MATCH(M84,D_伙伴种族!$A:$A,0)))</f>
        <v>兽族</v>
      </c>
      <c r="O84" s="24">
        <v>2</v>
      </c>
      <c r="P84" s="24" t="str">
        <f>IF(O84="","",INDEX([1]D_阵列表!$B:$B,MATCH(O84,[1]D_阵列表!$A:$A,0)))</f>
        <v>阵法二</v>
      </c>
      <c r="Q84" s="24">
        <v>1000</v>
      </c>
      <c r="R84" s="24">
        <v>500</v>
      </c>
      <c r="S84" s="24">
        <f t="shared" si="22"/>
        <v>501</v>
      </c>
      <c r="T84" s="24">
        <f t="shared" si="23"/>
        <v>2</v>
      </c>
      <c r="U84" s="24">
        <f>IF(V84="","",INDEX([1]计算页!$A:$A,MATCH(V84,[1]计算页!$B:$B,0)))</f>
        <v>4</v>
      </c>
      <c r="V84" s="24" t="s">
        <v>98</v>
      </c>
      <c r="W84" s="24">
        <f t="shared" si="31"/>
        <v>720</v>
      </c>
      <c r="X84" s="24">
        <f>IF(Y84="","",INDEX(计算页!$A:$A,MATCH(Y84,计算页!$B:$B,0)))</f>
        <v>1</v>
      </c>
      <c r="Y84" s="24" t="s">
        <v>97</v>
      </c>
      <c r="Z84" s="24">
        <f t="shared" si="32"/>
        <v>10800</v>
      </c>
      <c r="AA84" s="24" t="str">
        <f>IF(AB84="","",INDEX([1]计算页!$A:$A,MATCH(AB84,[1]计算页!$B:$B,0)))</f>
        <v/>
      </c>
      <c r="AB84" s="24"/>
      <c r="AC84" s="24"/>
      <c r="AD84" s="24">
        <f t="shared" si="26"/>
        <v>205</v>
      </c>
      <c r="AE84" s="24" t="str">
        <f>IF(ISNUMBER(INDEX(D_羁绊组合!$D:$D,MATCH(A84*1000,D_羁绊组合!$A:$A,0))),A84*1000,"")</f>
        <v/>
      </c>
      <c r="AF84" s="24"/>
      <c r="AG84" s="24"/>
      <c r="AH84" s="24">
        <f t="shared" si="30"/>
        <v>5</v>
      </c>
      <c r="AI84" s="24">
        <v>31</v>
      </c>
      <c r="AJ84" s="24">
        <f>100+INDEX(计算页!$F$4:$W$9,D_伙伴表!L84,(D_伙伴表!O84-1)*6+2)</f>
        <v>103</v>
      </c>
      <c r="AK84" s="24">
        <f t="shared" si="29"/>
        <v>205</v>
      </c>
      <c r="AL84" s="24" t="str">
        <f>INDEX([1]计算页!$I$12:$I$17,[1]D_伙伴表!M84)</f>
        <v>高血</v>
      </c>
      <c r="AM84" s="24"/>
      <c r="AN84" s="30">
        <v>10000</v>
      </c>
    </row>
    <row r="85" spans="1:40" s="11" customFormat="1" x14ac:dyDescent="0.35">
      <c r="A85" s="26">
        <v>100081</v>
      </c>
      <c r="B85" s="26">
        <v>81</v>
      </c>
      <c r="C85" s="31" t="s">
        <v>964</v>
      </c>
      <c r="D85" s="28" t="str">
        <f t="shared" si="21"/>
        <v>bianFu_R</v>
      </c>
      <c r="E85" s="24" t="s">
        <v>960</v>
      </c>
      <c r="F85" s="28">
        <v>0</v>
      </c>
      <c r="G85" s="28">
        <v>10202</v>
      </c>
      <c r="H85" s="28">
        <f>INDEX(计算页!$J:$J,MATCH(E85,计算页!$I:$I,0))</f>
        <v>0.5</v>
      </c>
      <c r="I85" s="17">
        <f t="shared" si="18"/>
        <v>80</v>
      </c>
      <c r="J85" s="28" t="s">
        <v>96</v>
      </c>
      <c r="K85" s="28"/>
      <c r="L85" s="28">
        <v>5</v>
      </c>
      <c r="M85" s="24">
        <v>1</v>
      </c>
      <c r="N85" s="24" t="str">
        <f>IF(M85="","",INDEX(D_伙伴种族!$B:$B,MATCH(M85,D_伙伴种族!$A:$A,0)))</f>
        <v>兽族</v>
      </c>
      <c r="O85" s="24">
        <v>2</v>
      </c>
      <c r="P85" s="24" t="str">
        <f>IF(O85="","",INDEX([1]D_阵列表!$B:$B,MATCH(O85,[1]D_阵列表!$A:$A,0)))</f>
        <v>阵法二</v>
      </c>
      <c r="Q85" s="24">
        <v>1000</v>
      </c>
      <c r="R85" s="24">
        <v>500</v>
      </c>
      <c r="S85" s="24">
        <f t="shared" si="22"/>
        <v>501</v>
      </c>
      <c r="T85" s="24">
        <f t="shared" si="23"/>
        <v>2</v>
      </c>
      <c r="U85" s="24">
        <f>IF(V85="","",INDEX([1]计算页!$A:$A,MATCH(V85,[1]计算页!$B:$B,0)))</f>
        <v>4</v>
      </c>
      <c r="V85" s="24" t="s">
        <v>98</v>
      </c>
      <c r="W85" s="24">
        <f>ROUNDUP(W79*2,0)</f>
        <v>720</v>
      </c>
      <c r="X85" s="24">
        <f>IF(Y85="","",INDEX(计算页!$A:$A,MATCH(Y85,计算页!$B:$B,0)))</f>
        <v>1</v>
      </c>
      <c r="Y85" s="24" t="s">
        <v>97</v>
      </c>
      <c r="Z85" s="24">
        <f t="shared" si="32"/>
        <v>10800</v>
      </c>
      <c r="AA85" s="24" t="str">
        <f>IF(AB85="","",INDEX([1]计算页!$A:$A,MATCH(AB85,[1]计算页!$B:$B,0)))</f>
        <v/>
      </c>
      <c r="AB85" s="24"/>
      <c r="AC85" s="24"/>
      <c r="AD85" s="24">
        <f t="shared" si="26"/>
        <v>205</v>
      </c>
      <c r="AE85" s="24" t="str">
        <f>IF(ISNUMBER(INDEX(D_羁绊组合!$D:$D,MATCH(A85*1000,D_羁绊组合!$A:$A,0))),A85*1000,"")</f>
        <v/>
      </c>
      <c r="AF85" s="24"/>
      <c r="AG85" s="24"/>
      <c r="AH85" s="24">
        <f t="shared" si="30"/>
        <v>5</v>
      </c>
      <c r="AI85" s="24">
        <v>31</v>
      </c>
      <c r="AJ85" s="24">
        <f>100+INDEX(计算页!$F$4:$W$9,D_伙伴表!L85,(D_伙伴表!O85-1)*6+2)</f>
        <v>103</v>
      </c>
      <c r="AK85" s="24">
        <f t="shared" si="29"/>
        <v>205</v>
      </c>
      <c r="AL85" s="24" t="str">
        <f>INDEX([1]计算页!$I$12:$I$17,[1]D_伙伴表!M85)</f>
        <v>高血</v>
      </c>
      <c r="AM85" s="24"/>
      <c r="AN85" s="30">
        <v>10000</v>
      </c>
    </row>
    <row r="86" spans="1:40" s="11" customFormat="1" x14ac:dyDescent="0.35">
      <c r="A86" s="26">
        <v>100082</v>
      </c>
      <c r="B86" s="26">
        <v>82</v>
      </c>
      <c r="C86" s="31" t="s">
        <v>185</v>
      </c>
      <c r="D86" s="28" t="str">
        <f t="shared" si="21"/>
        <v>haMaJing_R</v>
      </c>
      <c r="E86" s="24" t="s">
        <v>156</v>
      </c>
      <c r="F86" s="28">
        <v>0</v>
      </c>
      <c r="G86" s="28">
        <v>10801</v>
      </c>
      <c r="H86" s="28">
        <f>INDEX(计算页!$J:$J,MATCH(E86,计算页!$I:$I,0))</f>
        <v>0.55000000000000004</v>
      </c>
      <c r="I86" s="17">
        <f>I80+15</f>
        <v>95</v>
      </c>
      <c r="J86" s="28" t="s">
        <v>96</v>
      </c>
      <c r="K86" s="28"/>
      <c r="L86" s="28">
        <v>6</v>
      </c>
      <c r="M86" s="24">
        <v>1</v>
      </c>
      <c r="N86" s="24" t="str">
        <f>IF(M86="","",INDEX(D_伙伴种族!$B:$B,MATCH(M86,D_伙伴种族!$A:$A,0)))</f>
        <v>兽族</v>
      </c>
      <c r="O86" s="24">
        <v>2</v>
      </c>
      <c r="P86" s="24" t="str">
        <f>IF(O86="","",INDEX([1]D_阵列表!$B:$B,MATCH(O86,[1]D_阵列表!$A:$A,0)))</f>
        <v>阵法二</v>
      </c>
      <c r="Q86" s="24">
        <v>1000</v>
      </c>
      <c r="R86" s="24">
        <v>500</v>
      </c>
      <c r="S86" s="24">
        <f t="shared" si="22"/>
        <v>601</v>
      </c>
      <c r="T86" s="24">
        <f t="shared" si="23"/>
        <v>2</v>
      </c>
      <c r="U86" s="24">
        <f>IF(V86="","",INDEX([1]计算页!$A:$A,MATCH(V86,[1]计算页!$B:$B,0)))</f>
        <v>1</v>
      </c>
      <c r="V86" s="24" t="s">
        <v>97</v>
      </c>
      <c r="W86" s="24">
        <f>ROUNDUP(W80*2,0)</f>
        <v>47520</v>
      </c>
      <c r="X86" s="24">
        <f>IF(Y86="","",INDEX(计算页!$A:$A,MATCH(Y86,计算页!$B:$B,0)))</f>
        <v>4</v>
      </c>
      <c r="Y86" s="24" t="s">
        <v>98</v>
      </c>
      <c r="Z86" s="24">
        <f>ROUNDUP(Z80*2,0)</f>
        <v>1048</v>
      </c>
      <c r="AA86" s="24" t="str">
        <f>IF(AB86="","",INDEX([1]计算页!$A:$A,MATCH(AB86,[1]计算页!$B:$B,0)))</f>
        <v/>
      </c>
      <c r="AB86" s="24"/>
      <c r="AC86" s="24"/>
      <c r="AD86" s="24">
        <f t="shared" si="26"/>
        <v>206</v>
      </c>
      <c r="AE86" s="24" t="str">
        <f>IF(ISNUMBER(INDEX(D_羁绊组合!$D:$D,MATCH(A86*1000,D_羁绊组合!$A:$A,0))),A86*1000,"")</f>
        <v/>
      </c>
      <c r="AF86" s="24"/>
      <c r="AG86" s="24"/>
      <c r="AH86" s="24">
        <f t="shared" si="30"/>
        <v>6</v>
      </c>
      <c r="AI86" s="24">
        <v>31</v>
      </c>
      <c r="AJ86" s="24">
        <f>100+INDEX(计算页!$F$4:$W$9,D_伙伴表!L86,(D_伙伴表!O86-1)*6+2)</f>
        <v>105</v>
      </c>
      <c r="AK86" s="24">
        <f t="shared" si="29"/>
        <v>206</v>
      </c>
      <c r="AL86" s="24" t="str">
        <f>INDEX([1]计算页!$I$12:$I$17,[1]D_伙伴表!M86)</f>
        <v>高血</v>
      </c>
      <c r="AM86" s="24"/>
      <c r="AN86" s="30">
        <v>20000</v>
      </c>
    </row>
    <row r="87" spans="1:40" s="11" customFormat="1" x14ac:dyDescent="0.35">
      <c r="A87" s="26">
        <v>100083</v>
      </c>
      <c r="B87" s="26">
        <v>83</v>
      </c>
      <c r="C87" s="31" t="s">
        <v>186</v>
      </c>
      <c r="D87" s="28" t="str">
        <f t="shared" si="21"/>
        <v>geBuLin_R</v>
      </c>
      <c r="E87" s="24" t="s">
        <v>158</v>
      </c>
      <c r="F87" s="28">
        <v>0</v>
      </c>
      <c r="G87" s="28">
        <v>10701</v>
      </c>
      <c r="H87" s="28">
        <f>INDEX(计算页!$J:$J,MATCH(E87,计算页!$I:$I,0))</f>
        <v>0.55000000000000004</v>
      </c>
      <c r="I87" s="17">
        <f t="shared" ref="I87:I91" si="33">I81+15</f>
        <v>95</v>
      </c>
      <c r="J87" s="28" t="s">
        <v>96</v>
      </c>
      <c r="K87" s="28"/>
      <c r="L87" s="28">
        <v>6</v>
      </c>
      <c r="M87" s="24">
        <v>1</v>
      </c>
      <c r="N87" s="24" t="str">
        <f>IF(M87="","",INDEX(D_伙伴种族!$B:$B,MATCH(M87,D_伙伴种族!$A:$A,0)))</f>
        <v>兽族</v>
      </c>
      <c r="O87" s="24">
        <v>2</v>
      </c>
      <c r="P87" s="24" t="str">
        <f>IF(O87="","",INDEX([1]D_阵列表!$B:$B,MATCH(O87,[1]D_阵列表!$A:$A,0)))</f>
        <v>阵法二</v>
      </c>
      <c r="Q87" s="24">
        <v>1000</v>
      </c>
      <c r="R87" s="24">
        <v>500</v>
      </c>
      <c r="S87" s="24">
        <f t="shared" si="22"/>
        <v>601</v>
      </c>
      <c r="T87" s="24">
        <f t="shared" si="23"/>
        <v>2</v>
      </c>
      <c r="U87" s="24">
        <f>IF(V87="","",INDEX([1]计算页!$A:$A,MATCH(V87,[1]计算页!$B:$B,0)))</f>
        <v>3</v>
      </c>
      <c r="V87" s="24" t="s">
        <v>101</v>
      </c>
      <c r="W87" s="24">
        <f t="shared" ref="W87:W91" si="34">ROUNDUP(W81*2,0)</f>
        <v>4032</v>
      </c>
      <c r="X87" s="24">
        <f>IF(Y87="","",INDEX(计算页!$A:$A,MATCH(Y87,计算页!$B:$B,0)))</f>
        <v>1</v>
      </c>
      <c r="Y87" s="24" t="s">
        <v>97</v>
      </c>
      <c r="Z87" s="24">
        <f t="shared" ref="Z87:Z91" si="35">ROUNDUP(Z81*2,0)</f>
        <v>14400</v>
      </c>
      <c r="AA87" s="24" t="str">
        <f>IF(AB87="","",INDEX([1]计算页!$A:$A,MATCH(AB87,[1]计算页!$B:$B,0)))</f>
        <v/>
      </c>
      <c r="AB87" s="24"/>
      <c r="AC87" s="24"/>
      <c r="AD87" s="24">
        <f t="shared" si="26"/>
        <v>206</v>
      </c>
      <c r="AE87" s="24" t="str">
        <f>IF(ISNUMBER(INDEX(D_羁绊组合!$D:$D,MATCH(A87*1000,D_羁绊组合!$A:$A,0))),A87*1000,"")</f>
        <v/>
      </c>
      <c r="AF87" s="24"/>
      <c r="AG87" s="24"/>
      <c r="AH87" s="24">
        <f t="shared" si="30"/>
        <v>6</v>
      </c>
      <c r="AI87" s="24">
        <v>31</v>
      </c>
      <c r="AJ87" s="24">
        <f>100+INDEX(计算页!$F$4:$W$9,D_伙伴表!L87,(D_伙伴表!O87-1)*6+2)</f>
        <v>105</v>
      </c>
      <c r="AK87" s="24">
        <f t="shared" si="29"/>
        <v>206</v>
      </c>
      <c r="AL87" s="24" t="str">
        <f>INDEX([1]计算页!$I$12:$I$17,[1]D_伙伴表!M87)</f>
        <v>高血</v>
      </c>
      <c r="AM87" s="24"/>
      <c r="AN87" s="30">
        <v>20000</v>
      </c>
    </row>
    <row r="88" spans="1:40" s="11" customFormat="1" x14ac:dyDescent="0.35">
      <c r="A88" s="26">
        <v>100084</v>
      </c>
      <c r="B88" s="26">
        <v>84</v>
      </c>
      <c r="C88" s="31" t="s">
        <v>187</v>
      </c>
      <c r="D88" s="28" t="str">
        <f t="shared" si="21"/>
        <v>langYao_R</v>
      </c>
      <c r="E88" s="24" t="s">
        <v>160</v>
      </c>
      <c r="F88" s="28">
        <v>0</v>
      </c>
      <c r="G88" s="28">
        <v>11201</v>
      </c>
      <c r="H88" s="28">
        <f>INDEX(计算页!$J:$J,MATCH(E88,计算页!$I:$I,0))</f>
        <v>0.75</v>
      </c>
      <c r="I88" s="17">
        <f t="shared" si="33"/>
        <v>95</v>
      </c>
      <c r="J88" s="28" t="s">
        <v>96</v>
      </c>
      <c r="K88" s="28"/>
      <c r="L88" s="28">
        <v>6</v>
      </c>
      <c r="M88" s="24">
        <v>1</v>
      </c>
      <c r="N88" s="24" t="str">
        <f>IF(M88="","",INDEX(D_伙伴种族!$B:$B,MATCH(M88,D_伙伴种族!$A:$A,0)))</f>
        <v>兽族</v>
      </c>
      <c r="O88" s="24">
        <v>2</v>
      </c>
      <c r="P88" s="24" t="str">
        <f>IF(O88="","",INDEX([1]D_阵列表!$B:$B,MATCH(O88,[1]D_阵列表!$A:$A,0)))</f>
        <v>阵法二</v>
      </c>
      <c r="Q88" s="24">
        <v>1000</v>
      </c>
      <c r="R88" s="24">
        <v>500</v>
      </c>
      <c r="S88" s="24">
        <f t="shared" si="22"/>
        <v>601</v>
      </c>
      <c r="T88" s="24">
        <f t="shared" si="23"/>
        <v>2</v>
      </c>
      <c r="U88" s="24">
        <f>IF(V88="","",INDEX([1]计算页!$A:$A,MATCH(V88,[1]计算页!$B:$B,0)))</f>
        <v>3</v>
      </c>
      <c r="V88" s="24" t="s">
        <v>101</v>
      </c>
      <c r="W88" s="24">
        <f t="shared" si="34"/>
        <v>1920</v>
      </c>
      <c r="X88" s="24">
        <f>IF(Y88="","",INDEX(计算页!$A:$A,MATCH(Y88,计算页!$B:$B,0)))</f>
        <v>4</v>
      </c>
      <c r="Y88" s="24" t="s">
        <v>98</v>
      </c>
      <c r="Z88" s="24">
        <f t="shared" si="35"/>
        <v>816</v>
      </c>
      <c r="AA88" s="24" t="str">
        <f>IF(AB88="","",INDEX([1]计算页!$A:$A,MATCH(AB88,[1]计算页!$B:$B,0)))</f>
        <v/>
      </c>
      <c r="AB88" s="24"/>
      <c r="AC88" s="24"/>
      <c r="AD88" s="24">
        <f t="shared" si="26"/>
        <v>206</v>
      </c>
      <c r="AE88" s="24" t="str">
        <f>IF(ISNUMBER(INDEX(D_羁绊组合!$D:$D,MATCH(A88*1000,D_羁绊组合!$A:$A,0))),A88*1000,"")</f>
        <v/>
      </c>
      <c r="AF88" s="24"/>
      <c r="AG88" s="24"/>
      <c r="AH88" s="24">
        <f t="shared" si="30"/>
        <v>6</v>
      </c>
      <c r="AI88" s="24">
        <v>31</v>
      </c>
      <c r="AJ88" s="24">
        <f>100+INDEX(计算页!$F$4:$W$9,D_伙伴表!L88,(D_伙伴表!O88-1)*6+2)</f>
        <v>105</v>
      </c>
      <c r="AK88" s="24">
        <f t="shared" si="29"/>
        <v>206</v>
      </c>
      <c r="AL88" s="24" t="str">
        <f>INDEX([1]计算页!$I$12:$I$17,[1]D_伙伴表!M88)</f>
        <v>高血</v>
      </c>
      <c r="AM88" s="24"/>
      <c r="AN88" s="30">
        <v>20000</v>
      </c>
    </row>
    <row r="89" spans="1:40" s="11" customFormat="1" x14ac:dyDescent="0.35">
      <c r="A89" s="26">
        <v>100085</v>
      </c>
      <c r="B89" s="26">
        <v>85</v>
      </c>
      <c r="C89" s="31" t="s">
        <v>188</v>
      </c>
      <c r="D89" s="28" t="str">
        <f t="shared" si="21"/>
        <v>liYao_R</v>
      </c>
      <c r="E89" s="24" t="s">
        <v>162</v>
      </c>
      <c r="F89" s="28">
        <v>0</v>
      </c>
      <c r="G89" s="28">
        <v>11202</v>
      </c>
      <c r="H89" s="28">
        <f>INDEX(计算页!$J:$J,MATCH(E89,计算页!$I:$I,0))</f>
        <v>0.53</v>
      </c>
      <c r="I89" s="17">
        <f t="shared" si="33"/>
        <v>95</v>
      </c>
      <c r="J89" s="28" t="s">
        <v>96</v>
      </c>
      <c r="K89" s="28"/>
      <c r="L89" s="28">
        <v>6</v>
      </c>
      <c r="M89" s="24">
        <v>1</v>
      </c>
      <c r="N89" s="24" t="str">
        <f>IF(M89="","",INDEX(D_伙伴种族!$B:$B,MATCH(M89,D_伙伴种族!$A:$A,0)))</f>
        <v>兽族</v>
      </c>
      <c r="O89" s="24">
        <v>2</v>
      </c>
      <c r="P89" s="24" t="str">
        <f>IF(O89="","",INDEX([1]D_阵列表!$B:$B,MATCH(O89,[1]D_阵列表!$A:$A,0)))</f>
        <v>阵法二</v>
      </c>
      <c r="Q89" s="24">
        <v>1000</v>
      </c>
      <c r="R89" s="24">
        <v>500</v>
      </c>
      <c r="S89" s="24">
        <f t="shared" si="22"/>
        <v>601</v>
      </c>
      <c r="T89" s="24">
        <f t="shared" si="23"/>
        <v>2</v>
      </c>
      <c r="U89" s="24">
        <f>IF(V89="","",INDEX([1]计算页!$A:$A,MATCH(V89,[1]计算页!$B:$B,0)))</f>
        <v>1</v>
      </c>
      <c r="V89" s="24" t="s">
        <v>97</v>
      </c>
      <c r="W89" s="24">
        <f t="shared" si="34"/>
        <v>52800</v>
      </c>
      <c r="X89" s="24">
        <f>IF(Y89="","",INDEX(计算页!$A:$A,MATCH(Y89,计算页!$B:$B,0)))</f>
        <v>3</v>
      </c>
      <c r="Y89" s="24" t="s">
        <v>101</v>
      </c>
      <c r="Z89" s="24">
        <f t="shared" si="35"/>
        <v>904</v>
      </c>
      <c r="AA89" s="24" t="str">
        <f>IF(AB89="","",INDEX([1]计算页!$A:$A,MATCH(AB89,[1]计算页!$B:$B,0)))</f>
        <v/>
      </c>
      <c r="AB89" s="24"/>
      <c r="AC89" s="24"/>
      <c r="AD89" s="24">
        <f t="shared" si="26"/>
        <v>206</v>
      </c>
      <c r="AE89" s="24" t="str">
        <f>IF(ISNUMBER(INDEX(D_羁绊组合!$D:$D,MATCH(A89*1000,D_羁绊组合!$A:$A,0))),A89*1000,"")</f>
        <v/>
      </c>
      <c r="AF89" s="24"/>
      <c r="AG89" s="24"/>
      <c r="AH89" s="24">
        <f t="shared" si="30"/>
        <v>6</v>
      </c>
      <c r="AI89" s="24">
        <v>31</v>
      </c>
      <c r="AJ89" s="24">
        <f>100+INDEX(计算页!$F$4:$W$9,D_伙伴表!L89,(D_伙伴表!O89-1)*6+2)</f>
        <v>105</v>
      </c>
      <c r="AK89" s="24">
        <f t="shared" si="29"/>
        <v>206</v>
      </c>
      <c r="AL89" s="24" t="str">
        <f>INDEX([1]计算页!$I$12:$I$17,[1]D_伙伴表!M89)</f>
        <v>高血</v>
      </c>
      <c r="AM89" s="24"/>
      <c r="AN89" s="30">
        <v>20000</v>
      </c>
    </row>
    <row r="90" spans="1:40" s="11" customFormat="1" x14ac:dyDescent="0.35">
      <c r="A90" s="26">
        <v>100086</v>
      </c>
      <c r="B90" s="26">
        <v>86</v>
      </c>
      <c r="C90" s="31" t="s">
        <v>189</v>
      </c>
      <c r="D90" s="28" t="str">
        <f t="shared" si="21"/>
        <v>yeZhu_R</v>
      </c>
      <c r="E90" s="24" t="s">
        <v>164</v>
      </c>
      <c r="F90" s="28">
        <v>0</v>
      </c>
      <c r="G90" s="28">
        <v>12501</v>
      </c>
      <c r="H90" s="28">
        <f>INDEX(计算页!$J:$J,MATCH(E90,计算页!$I:$I,0))</f>
        <v>0.55000000000000004</v>
      </c>
      <c r="I90" s="17">
        <f t="shared" si="33"/>
        <v>95</v>
      </c>
      <c r="J90" s="28" t="s">
        <v>96</v>
      </c>
      <c r="K90" s="28"/>
      <c r="L90" s="28">
        <v>6</v>
      </c>
      <c r="M90" s="24">
        <v>1</v>
      </c>
      <c r="N90" s="24" t="str">
        <f>IF(M90="","",INDEX(D_伙伴种族!$B:$B,MATCH(M90,D_伙伴种族!$A:$A,0)))</f>
        <v>兽族</v>
      </c>
      <c r="O90" s="24">
        <v>2</v>
      </c>
      <c r="P90" s="24" t="str">
        <f>IF(O90="","",INDEX([1]D_阵列表!$B:$B,MATCH(O90,[1]D_阵列表!$A:$A,0)))</f>
        <v>阵法二</v>
      </c>
      <c r="Q90" s="24">
        <v>1000</v>
      </c>
      <c r="R90" s="24">
        <v>500</v>
      </c>
      <c r="S90" s="24">
        <f t="shared" si="22"/>
        <v>601</v>
      </c>
      <c r="T90" s="24">
        <f t="shared" si="23"/>
        <v>2</v>
      </c>
      <c r="U90" s="24">
        <f>IF(V90="","",INDEX([1]计算页!$A:$A,MATCH(V90,[1]计算页!$B:$B,0)))</f>
        <v>4</v>
      </c>
      <c r="V90" s="24" t="s">
        <v>98</v>
      </c>
      <c r="W90" s="24">
        <f t="shared" si="34"/>
        <v>1440</v>
      </c>
      <c r="X90" s="24">
        <f>IF(Y90="","",INDEX(计算页!$A:$A,MATCH(Y90,计算页!$B:$B,0)))</f>
        <v>1</v>
      </c>
      <c r="Y90" s="24" t="s">
        <v>97</v>
      </c>
      <c r="Z90" s="24">
        <f t="shared" si="35"/>
        <v>21600</v>
      </c>
      <c r="AA90" s="24" t="str">
        <f>IF(AB90="","",INDEX([1]计算页!$A:$A,MATCH(AB90,[1]计算页!$B:$B,0)))</f>
        <v/>
      </c>
      <c r="AB90" s="24"/>
      <c r="AC90" s="24"/>
      <c r="AD90" s="24">
        <f t="shared" si="26"/>
        <v>206</v>
      </c>
      <c r="AE90" s="24" t="str">
        <f>IF(ISNUMBER(INDEX(D_羁绊组合!$D:$D,MATCH(A90*1000,D_羁绊组合!$A:$A,0))),A90*1000,"")</f>
        <v/>
      </c>
      <c r="AF90" s="24"/>
      <c r="AG90" s="24"/>
      <c r="AH90" s="24">
        <f t="shared" si="30"/>
        <v>6</v>
      </c>
      <c r="AI90" s="24">
        <v>31</v>
      </c>
      <c r="AJ90" s="24">
        <f>100+INDEX(计算页!$F$4:$W$9,D_伙伴表!L90,(D_伙伴表!O90-1)*6+2)</f>
        <v>105</v>
      </c>
      <c r="AK90" s="24">
        <f t="shared" si="29"/>
        <v>206</v>
      </c>
      <c r="AL90" s="24" t="str">
        <f>INDEX([1]计算页!$I$12:$I$17,[1]D_伙伴表!M90)</f>
        <v>高血</v>
      </c>
      <c r="AM90" s="24"/>
      <c r="AN90" s="30">
        <v>20000</v>
      </c>
    </row>
    <row r="91" spans="1:40" s="11" customFormat="1" x14ac:dyDescent="0.35">
      <c r="A91" s="26">
        <v>100087</v>
      </c>
      <c r="B91" s="26">
        <v>87</v>
      </c>
      <c r="C91" s="31" t="s">
        <v>965</v>
      </c>
      <c r="D91" s="28" t="str">
        <f t="shared" si="21"/>
        <v>bianFu_R</v>
      </c>
      <c r="E91" s="24" t="s">
        <v>960</v>
      </c>
      <c r="F91" s="28">
        <v>0</v>
      </c>
      <c r="G91" s="28">
        <v>10202</v>
      </c>
      <c r="H91" s="28">
        <f>INDEX(计算页!$J:$J,MATCH(E91,计算页!$I:$I,0))</f>
        <v>0.5</v>
      </c>
      <c r="I91" s="17">
        <f t="shared" si="33"/>
        <v>95</v>
      </c>
      <c r="J91" s="28" t="s">
        <v>96</v>
      </c>
      <c r="K91" s="28"/>
      <c r="L91" s="28">
        <v>6</v>
      </c>
      <c r="M91" s="24">
        <v>1</v>
      </c>
      <c r="N91" s="24" t="str">
        <f>IF(M91="","",INDEX(D_伙伴种族!$B:$B,MATCH(M91,D_伙伴种族!$A:$A,0)))</f>
        <v>兽族</v>
      </c>
      <c r="O91" s="24">
        <v>2</v>
      </c>
      <c r="P91" s="24" t="str">
        <f>IF(O91="","",INDEX([1]D_阵列表!$B:$B,MATCH(O91,[1]D_阵列表!$A:$A,0)))</f>
        <v>阵法二</v>
      </c>
      <c r="Q91" s="24">
        <v>1000</v>
      </c>
      <c r="R91" s="24">
        <v>500</v>
      </c>
      <c r="S91" s="24">
        <f t="shared" si="22"/>
        <v>601</v>
      </c>
      <c r="T91" s="24">
        <f t="shared" si="23"/>
        <v>2</v>
      </c>
      <c r="U91" s="24">
        <f>IF(V91="","",INDEX([1]计算页!$A:$A,MATCH(V91,[1]计算页!$B:$B,0)))</f>
        <v>4</v>
      </c>
      <c r="V91" s="24" t="s">
        <v>98</v>
      </c>
      <c r="W91" s="24">
        <f t="shared" si="34"/>
        <v>1440</v>
      </c>
      <c r="X91" s="24">
        <f>IF(Y91="","",INDEX(计算页!$A:$A,MATCH(Y91,计算页!$B:$B,0)))</f>
        <v>1</v>
      </c>
      <c r="Y91" s="24" t="s">
        <v>97</v>
      </c>
      <c r="Z91" s="24">
        <f t="shared" si="35"/>
        <v>21600</v>
      </c>
      <c r="AA91" s="24" t="str">
        <f>IF(AB91="","",INDEX([1]计算页!$A:$A,MATCH(AB91,[1]计算页!$B:$B,0)))</f>
        <v/>
      </c>
      <c r="AB91" s="24"/>
      <c r="AC91" s="24"/>
      <c r="AD91" s="24">
        <f t="shared" si="26"/>
        <v>206</v>
      </c>
      <c r="AE91" s="24" t="str">
        <f>IF(ISNUMBER(INDEX(D_羁绊组合!$D:$D,MATCH(A91*1000,D_羁绊组合!$A:$A,0))),A91*1000,"")</f>
        <v/>
      </c>
      <c r="AF91" s="24"/>
      <c r="AG91" s="24"/>
      <c r="AH91" s="24">
        <f t="shared" si="30"/>
        <v>6</v>
      </c>
      <c r="AI91" s="24">
        <v>31</v>
      </c>
      <c r="AJ91" s="24">
        <f>100+INDEX(计算页!$F$4:$W$9,D_伙伴表!L91,(D_伙伴表!O91-1)*6+2)</f>
        <v>105</v>
      </c>
      <c r="AK91" s="24">
        <f t="shared" si="29"/>
        <v>206</v>
      </c>
      <c r="AL91" s="24" t="str">
        <f>INDEX([1]计算页!$I$12:$I$17,[1]D_伙伴表!M91)</f>
        <v>高血</v>
      </c>
      <c r="AM91" s="24"/>
      <c r="AN91" s="30">
        <v>20000</v>
      </c>
    </row>
    <row r="92" spans="1:40" s="11" customFormat="1" x14ac:dyDescent="0.35">
      <c r="A92" s="26">
        <v>100088</v>
      </c>
      <c r="B92" s="26">
        <v>88</v>
      </c>
      <c r="C92" s="32" t="s">
        <v>190</v>
      </c>
      <c r="D92" s="24" t="str">
        <f t="shared" si="21"/>
        <v>niuMoWang_R</v>
      </c>
      <c r="E92" s="24" t="s">
        <v>134</v>
      </c>
      <c r="F92" s="28">
        <v>0</v>
      </c>
      <c r="G92" s="28">
        <v>11401</v>
      </c>
      <c r="H92" s="28">
        <f>INDEX(计算页!$J:$J,MATCH(E92,计算页!$I:$I,0))</f>
        <v>0.28999999999999998</v>
      </c>
      <c r="I92" s="17">
        <v>75</v>
      </c>
      <c r="J92" s="28" t="s">
        <v>96</v>
      </c>
      <c r="K92" s="28"/>
      <c r="L92" s="28">
        <v>4</v>
      </c>
      <c r="M92" s="24">
        <v>2</v>
      </c>
      <c r="N92" s="24" t="str">
        <f>IF(M92="","",INDEX(D_伙伴种族!$B:$B,MATCH(M92,D_伙伴种族!$A:$A,0)))</f>
        <v>魔族</v>
      </c>
      <c r="O92" s="24">
        <v>2</v>
      </c>
      <c r="P92" s="24" t="str">
        <f>IF(O92="","",INDEX([1]D_阵列表!$B:$B,MATCH(O92,[1]D_阵列表!$A:$A,0)))</f>
        <v>阵法二</v>
      </c>
      <c r="Q92" s="24">
        <v>1000</v>
      </c>
      <c r="R92" s="24">
        <v>500</v>
      </c>
      <c r="S92" s="24">
        <f t="shared" si="22"/>
        <v>401</v>
      </c>
      <c r="T92" s="24">
        <f t="shared" si="23"/>
        <v>2</v>
      </c>
      <c r="U92" s="24">
        <f>IF(V92="","",INDEX([1]计算页!$A:$A,MATCH(V92,[1]计算页!$B:$B,0)))</f>
        <v>3</v>
      </c>
      <c r="V92" s="24" t="s">
        <v>101</v>
      </c>
      <c r="W92" s="24">
        <v>1105</v>
      </c>
      <c r="X92" s="24">
        <f>IF(Y92="","",INDEX(计算页!$A:$A,MATCH(Y92,计算页!$B:$B,0)))</f>
        <v>8</v>
      </c>
      <c r="Y92" s="24" t="s">
        <v>135</v>
      </c>
      <c r="Z92" s="24">
        <v>350</v>
      </c>
      <c r="AA92" s="24" t="str">
        <f>IF(AB92="","",INDEX([1]计算页!$A:$A,MATCH(AB92,[1]计算页!$B:$B,0)))</f>
        <v/>
      </c>
      <c r="AB92" s="24"/>
      <c r="AC92" s="24"/>
      <c r="AD92" s="24">
        <f t="shared" si="26"/>
        <v>204</v>
      </c>
      <c r="AE92" s="24" t="str">
        <f>IF(ISNUMBER(INDEX(D_羁绊组合!$D:$D,MATCH(A92*1000,D_羁绊组合!$A:$A,0))),A92*1000,"")</f>
        <v/>
      </c>
      <c r="AF92" s="24"/>
      <c r="AG92" s="24"/>
      <c r="AH92" s="24">
        <f t="shared" si="30"/>
        <v>4</v>
      </c>
      <c r="AI92" s="24">
        <v>31</v>
      </c>
      <c r="AJ92" s="24">
        <f>100+INDEX(计算页!$F$4:$W$9,D_伙伴表!L92,(D_伙伴表!O92-1)*6+2)</f>
        <v>102</v>
      </c>
      <c r="AK92" s="24">
        <f t="shared" si="29"/>
        <v>204</v>
      </c>
      <c r="AL92" s="24" t="str">
        <f>INDEX([1]计算页!$I$12:$I$17,[1]D_伙伴表!M92)</f>
        <v>高血</v>
      </c>
      <c r="AM92" s="24"/>
      <c r="AN92" s="30">
        <v>5000</v>
      </c>
    </row>
    <row r="93" spans="1:40" s="11" customFormat="1" x14ac:dyDescent="0.35">
      <c r="A93" s="26">
        <v>100089</v>
      </c>
      <c r="B93" s="26">
        <v>89</v>
      </c>
      <c r="C93" s="32" t="s">
        <v>191</v>
      </c>
      <c r="D93" s="24" t="str">
        <f t="shared" si="21"/>
        <v>sunWuKong_R</v>
      </c>
      <c r="E93" s="24" t="s">
        <v>137</v>
      </c>
      <c r="F93" s="28">
        <v>0</v>
      </c>
      <c r="G93" s="28">
        <v>11903</v>
      </c>
      <c r="H93" s="28">
        <f>INDEX(计算页!$J:$J,MATCH(E93,计算页!$I:$I,0))</f>
        <v>0.5</v>
      </c>
      <c r="I93" s="17">
        <v>75</v>
      </c>
      <c r="J93" s="28" t="s">
        <v>96</v>
      </c>
      <c r="K93" s="28"/>
      <c r="L93" s="28">
        <v>4</v>
      </c>
      <c r="M93" s="24">
        <v>2</v>
      </c>
      <c r="N93" s="24" t="str">
        <f>IF(M93="","",INDEX(D_伙伴种族!$B:$B,MATCH(M93,D_伙伴种族!$A:$A,0)))</f>
        <v>魔族</v>
      </c>
      <c r="O93" s="24">
        <v>2</v>
      </c>
      <c r="P93" s="24" t="str">
        <f>IF(O93="","",INDEX([1]D_阵列表!$B:$B,MATCH(O93,[1]D_阵列表!$A:$A,0)))</f>
        <v>阵法二</v>
      </c>
      <c r="Q93" s="24">
        <v>1000</v>
      </c>
      <c r="R93" s="24">
        <v>500</v>
      </c>
      <c r="S93" s="24">
        <f t="shared" si="22"/>
        <v>401</v>
      </c>
      <c r="T93" s="24">
        <f t="shared" si="23"/>
        <v>2</v>
      </c>
      <c r="U93" s="24">
        <f>IF(V93="","",INDEX([1]计算页!$A:$A,MATCH(V93,[1]计算页!$B:$B,0)))</f>
        <v>3</v>
      </c>
      <c r="V93" s="24" t="s">
        <v>101</v>
      </c>
      <c r="W93" s="24">
        <v>1420</v>
      </c>
      <c r="X93" s="24">
        <f>IF(Y93="","",INDEX(计算页!$A:$A,MATCH(Y93,计算页!$B:$B,0)))</f>
        <v>8</v>
      </c>
      <c r="Y93" s="24" t="s">
        <v>135</v>
      </c>
      <c r="Z93" s="24">
        <v>360</v>
      </c>
      <c r="AA93" s="24" t="str">
        <f>IF(AB93="","",INDEX([1]计算页!$A:$A,MATCH(AB93,[1]计算页!$B:$B,0)))</f>
        <v/>
      </c>
      <c r="AB93" s="24"/>
      <c r="AC93" s="24"/>
      <c r="AD93" s="24">
        <f t="shared" si="26"/>
        <v>204</v>
      </c>
      <c r="AE93" s="24" t="str">
        <f>IF(ISNUMBER(INDEX(D_羁绊组合!$D:$D,MATCH(A93*1000,D_羁绊组合!$A:$A,0))),A93*1000,"")</f>
        <v/>
      </c>
      <c r="AF93" s="24"/>
      <c r="AG93" s="24"/>
      <c r="AH93" s="24">
        <f t="shared" si="30"/>
        <v>4</v>
      </c>
      <c r="AI93" s="24">
        <v>31</v>
      </c>
      <c r="AJ93" s="24">
        <f>100+INDEX(计算页!$F$4:$W$9,D_伙伴表!L93,(D_伙伴表!O93-1)*6+2)</f>
        <v>102</v>
      </c>
      <c r="AK93" s="24">
        <f t="shared" si="29"/>
        <v>204</v>
      </c>
      <c r="AL93" s="24" t="str">
        <f>INDEX([1]计算页!$I$12:$I$17,[1]D_伙伴表!M93)</f>
        <v>高血</v>
      </c>
      <c r="AM93" s="24"/>
      <c r="AN93" s="30">
        <v>5000</v>
      </c>
    </row>
    <row r="94" spans="1:40" s="11" customFormat="1" x14ac:dyDescent="0.35">
      <c r="A94" s="26">
        <v>100090</v>
      </c>
      <c r="B94" s="26">
        <v>90</v>
      </c>
      <c r="C94" s="32" t="s">
        <v>192</v>
      </c>
      <c r="D94" s="24" t="str">
        <f t="shared" si="21"/>
        <v>zhuBaJie_R</v>
      </c>
      <c r="E94" s="24" t="s">
        <v>139</v>
      </c>
      <c r="F94" s="28">
        <v>0</v>
      </c>
      <c r="G94" s="28">
        <v>12601</v>
      </c>
      <c r="H94" s="28">
        <f>INDEX(计算页!$J:$J,MATCH(E94,计算页!$I:$I,0))</f>
        <v>0.42</v>
      </c>
      <c r="I94" s="17">
        <v>75</v>
      </c>
      <c r="J94" s="28" t="s">
        <v>96</v>
      </c>
      <c r="K94" s="28"/>
      <c r="L94" s="28">
        <v>4</v>
      </c>
      <c r="M94" s="24">
        <v>2</v>
      </c>
      <c r="N94" s="24" t="str">
        <f>IF(M94="","",INDEX(D_伙伴种族!$B:$B,MATCH(M94,D_伙伴种族!$A:$A,0)))</f>
        <v>魔族</v>
      </c>
      <c r="O94" s="24">
        <v>2</v>
      </c>
      <c r="P94" s="24" t="str">
        <f>IF(O94="","",INDEX([1]D_阵列表!$B:$B,MATCH(O94,[1]D_阵列表!$A:$A,0)))</f>
        <v>阵法二</v>
      </c>
      <c r="Q94" s="24">
        <v>1000</v>
      </c>
      <c r="R94" s="24">
        <v>500</v>
      </c>
      <c r="S94" s="24">
        <f t="shared" si="22"/>
        <v>401</v>
      </c>
      <c r="T94" s="24">
        <f t="shared" si="23"/>
        <v>2</v>
      </c>
      <c r="U94" s="24">
        <f>IF(V94="","",INDEX([1]计算页!$A:$A,MATCH(V94,[1]计算页!$B:$B,0)))</f>
        <v>3</v>
      </c>
      <c r="V94" s="24" t="s">
        <v>101</v>
      </c>
      <c r="W94" s="24">
        <v>1200</v>
      </c>
      <c r="X94" s="24">
        <f>IF(Y94="","",INDEX(计算页!$A:$A,MATCH(Y94,计算页!$B:$B,0)))</f>
        <v>5</v>
      </c>
      <c r="Y94" s="24" t="s">
        <v>140</v>
      </c>
      <c r="Z94" s="24">
        <v>340</v>
      </c>
      <c r="AA94" s="24" t="str">
        <f>IF(AB94="","",INDEX([1]计算页!$A:$A,MATCH(AB94,[1]计算页!$B:$B,0)))</f>
        <v/>
      </c>
      <c r="AB94" s="24"/>
      <c r="AC94" s="24"/>
      <c r="AD94" s="24">
        <f t="shared" si="26"/>
        <v>204</v>
      </c>
      <c r="AE94" s="24" t="str">
        <f>IF(ISNUMBER(INDEX(D_羁绊组合!$D:$D,MATCH(A94*1000,D_羁绊组合!$A:$A,0))),A94*1000,"")</f>
        <v/>
      </c>
      <c r="AF94" s="24"/>
      <c r="AG94" s="24"/>
      <c r="AH94" s="24">
        <f t="shared" si="30"/>
        <v>4</v>
      </c>
      <c r="AI94" s="24">
        <v>31</v>
      </c>
      <c r="AJ94" s="24">
        <f>100+INDEX(计算页!$F$4:$W$9,D_伙伴表!L94,(D_伙伴表!O94-1)*6+2)</f>
        <v>102</v>
      </c>
      <c r="AK94" s="24">
        <f t="shared" si="29"/>
        <v>204</v>
      </c>
      <c r="AL94" s="24" t="str">
        <f>INDEX([1]计算页!$I$12:$I$17,[1]D_伙伴表!M94)</f>
        <v>高血</v>
      </c>
      <c r="AM94" s="24"/>
      <c r="AN94" s="30">
        <v>5000</v>
      </c>
    </row>
    <row r="95" spans="1:40" x14ac:dyDescent="0.35">
      <c r="A95" s="26">
        <v>100091</v>
      </c>
      <c r="B95" s="26">
        <v>91</v>
      </c>
      <c r="C95" s="32" t="s">
        <v>193</v>
      </c>
      <c r="D95" s="24" t="str">
        <f t="shared" si="21"/>
        <v>shaSeng_R</v>
      </c>
      <c r="E95" s="24" t="s">
        <v>142</v>
      </c>
      <c r="F95" s="28">
        <v>0</v>
      </c>
      <c r="G95" s="28">
        <v>11902</v>
      </c>
      <c r="H95" s="28">
        <f>INDEX(计算页!$J:$J,MATCH(E95,计算页!$I:$I,0))</f>
        <v>0.53</v>
      </c>
      <c r="I95" s="17">
        <v>75</v>
      </c>
      <c r="J95" s="28" t="s">
        <v>96</v>
      </c>
      <c r="K95" s="28"/>
      <c r="L95" s="28">
        <v>4</v>
      </c>
      <c r="M95" s="24">
        <v>2</v>
      </c>
      <c r="N95" s="24" t="str">
        <f>IF(M95="","",INDEX(D_伙伴种族!$B:$B,MATCH(M95,D_伙伴种族!$A:$A,0)))</f>
        <v>魔族</v>
      </c>
      <c r="O95" s="24">
        <v>2</v>
      </c>
      <c r="P95" s="24" t="str">
        <f>IF(O95="","",INDEX([1]D_阵列表!$B:$B,MATCH(O95,[1]D_阵列表!$A:$A,0)))</f>
        <v>阵法二</v>
      </c>
      <c r="Q95" s="24">
        <v>1000</v>
      </c>
      <c r="R95" s="24">
        <v>500</v>
      </c>
      <c r="S95" s="24">
        <f t="shared" si="22"/>
        <v>401</v>
      </c>
      <c r="T95" s="24">
        <f t="shared" si="23"/>
        <v>2</v>
      </c>
      <c r="U95" s="24">
        <f>IF(V95="","",INDEX([1]计算页!$A:$A,MATCH(V95,[1]计算页!$B:$B,0)))</f>
        <v>4</v>
      </c>
      <c r="V95" s="24" t="s">
        <v>98</v>
      </c>
      <c r="W95" s="24">
        <v>160</v>
      </c>
      <c r="X95" s="24">
        <f>IF(Y95="","",INDEX(计算页!$A:$A,MATCH(Y95,计算页!$B:$B,0)))</f>
        <v>4</v>
      </c>
      <c r="Y95" s="24" t="s">
        <v>98</v>
      </c>
      <c r="Z95" s="24">
        <v>320</v>
      </c>
      <c r="AA95" s="24" t="str">
        <f>IF(AB95="","",INDEX([1]计算页!$A:$A,MATCH(AB95,[1]计算页!$B:$B,0)))</f>
        <v/>
      </c>
      <c r="AB95" s="24"/>
      <c r="AC95" s="24"/>
      <c r="AD95" s="24">
        <f t="shared" si="26"/>
        <v>204</v>
      </c>
      <c r="AE95" s="24" t="str">
        <f>IF(ISNUMBER(INDEX(D_羁绊组合!$D:$D,MATCH(A95*1000,D_羁绊组合!$A:$A,0))),A95*1000,"")</f>
        <v/>
      </c>
      <c r="AF95" s="24"/>
      <c r="AG95" s="24"/>
      <c r="AH95" s="24">
        <f t="shared" si="30"/>
        <v>4</v>
      </c>
      <c r="AI95" s="24">
        <v>31</v>
      </c>
      <c r="AJ95" s="24">
        <f>100+INDEX(计算页!$F$4:$W$9,D_伙伴表!L95,(D_伙伴表!O95-1)*6+2)</f>
        <v>102</v>
      </c>
      <c r="AK95" s="24">
        <f t="shared" si="29"/>
        <v>204</v>
      </c>
      <c r="AL95" s="24" t="str">
        <f>INDEX([1]计算页!$I$12:$I$17,[1]D_伙伴表!M95)</f>
        <v>高血</v>
      </c>
      <c r="AM95" s="24"/>
      <c r="AN95" s="30">
        <v>5000</v>
      </c>
    </row>
    <row r="96" spans="1:40" x14ac:dyDescent="0.35">
      <c r="A96" s="26">
        <v>100092</v>
      </c>
      <c r="B96" s="26">
        <v>92</v>
      </c>
      <c r="C96" s="32" t="s">
        <v>194</v>
      </c>
      <c r="D96" s="24" t="str">
        <f t="shared" si="21"/>
        <v>yinJiangJun_R</v>
      </c>
      <c r="E96" s="24" t="s">
        <v>195</v>
      </c>
      <c r="F96" s="28">
        <v>0</v>
      </c>
      <c r="G96" s="28">
        <v>12502</v>
      </c>
      <c r="H96" s="28">
        <f>INDEX(计算页!$J:$J,MATCH(E96,计算页!$I:$I,0))</f>
        <v>0.28000000000000003</v>
      </c>
      <c r="I96" s="17">
        <v>75</v>
      </c>
      <c r="J96" s="28" t="s">
        <v>96</v>
      </c>
      <c r="K96" s="28"/>
      <c r="L96" s="28">
        <v>4</v>
      </c>
      <c r="M96" s="24">
        <v>2</v>
      </c>
      <c r="N96" s="24" t="str">
        <f>IF(M96="","",INDEX(D_伙伴种族!$B:$B,MATCH(M96,D_伙伴种族!$A:$A,0)))</f>
        <v>魔族</v>
      </c>
      <c r="O96" s="24">
        <v>2</v>
      </c>
      <c r="P96" s="24" t="str">
        <f>IF(O96="","",INDEX([1]D_阵列表!$B:$B,MATCH(O96,[1]D_阵列表!$A:$A,0)))</f>
        <v>阵法二</v>
      </c>
      <c r="Q96" s="24">
        <v>1000</v>
      </c>
      <c r="R96" s="24">
        <v>500</v>
      </c>
      <c r="S96" s="24">
        <f t="shared" si="22"/>
        <v>401</v>
      </c>
      <c r="T96" s="24">
        <f t="shared" si="23"/>
        <v>2</v>
      </c>
      <c r="U96" s="24">
        <f>IF(V96="","",INDEX([1]计算页!$A:$A,MATCH(V96,[1]计算页!$B:$B,0)))</f>
        <v>1</v>
      </c>
      <c r="V96" s="24" t="s">
        <v>97</v>
      </c>
      <c r="W96" s="24">
        <v>14800</v>
      </c>
      <c r="X96" s="24">
        <f>IF(Y96="","",INDEX(计算页!$A:$A,MATCH(Y96,计算页!$B:$B,0)))</f>
        <v>1</v>
      </c>
      <c r="Y96" s="24" t="s">
        <v>97</v>
      </c>
      <c r="Z96" s="24">
        <v>12600</v>
      </c>
      <c r="AA96" s="24" t="str">
        <f>IF(AB96="","",INDEX([1]计算页!$A:$A,MATCH(AB96,[1]计算页!$B:$B,0)))</f>
        <v/>
      </c>
      <c r="AB96" s="24"/>
      <c r="AC96" s="24"/>
      <c r="AD96" s="24">
        <f t="shared" si="26"/>
        <v>204</v>
      </c>
      <c r="AE96" s="24" t="str">
        <f>IF(ISNUMBER(INDEX(D_羁绊组合!$D:$D,MATCH(A96*1000,D_羁绊组合!$A:$A,0))),A96*1000,"")</f>
        <v/>
      </c>
      <c r="AF96" s="24"/>
      <c r="AG96" s="24"/>
      <c r="AH96" s="24">
        <f t="shared" si="30"/>
        <v>4</v>
      </c>
      <c r="AI96" s="24">
        <v>31</v>
      </c>
      <c r="AJ96" s="24">
        <f>100+INDEX(计算页!$F$4:$W$9,D_伙伴表!L96,(D_伙伴表!O96-1)*6+2)</f>
        <v>102</v>
      </c>
      <c r="AK96" s="24">
        <f t="shared" si="29"/>
        <v>204</v>
      </c>
      <c r="AL96" s="24" t="str">
        <f>INDEX([1]计算页!$I$12:$I$17,[1]D_伙伴表!M96)</f>
        <v>高血</v>
      </c>
      <c r="AM96" s="24"/>
      <c r="AN96" s="30">
        <v>5000</v>
      </c>
    </row>
    <row r="97" spans="1:40" x14ac:dyDescent="0.35">
      <c r="A97" s="26">
        <v>100093</v>
      </c>
      <c r="B97" s="26">
        <v>93</v>
      </c>
      <c r="C97" s="32" t="s">
        <v>196</v>
      </c>
      <c r="D97" s="24" t="str">
        <f t="shared" si="21"/>
        <v>niuMoWang_R</v>
      </c>
      <c r="E97" s="24" t="s">
        <v>134</v>
      </c>
      <c r="F97" s="28">
        <v>0</v>
      </c>
      <c r="G97" s="28">
        <v>11401</v>
      </c>
      <c r="H97" s="28">
        <f>INDEX(计算页!$J:$J,MATCH(E97,计算页!$I:$I,0))</f>
        <v>0.28999999999999998</v>
      </c>
      <c r="I97" s="17">
        <f>I92+10</f>
        <v>85</v>
      </c>
      <c r="J97" s="28" t="s">
        <v>96</v>
      </c>
      <c r="K97" s="28"/>
      <c r="L97" s="28">
        <v>5</v>
      </c>
      <c r="M97" s="24">
        <v>2</v>
      </c>
      <c r="N97" s="24" t="str">
        <f>IF(M97="","",INDEX(D_伙伴种族!$B:$B,MATCH(M97,D_伙伴种族!$A:$A,0)))</f>
        <v>魔族</v>
      </c>
      <c r="O97" s="24">
        <v>2</v>
      </c>
      <c r="P97" s="24" t="str">
        <f>IF(O97="","",INDEX([1]D_阵列表!$B:$B,MATCH(O97,[1]D_阵列表!$A:$A,0)))</f>
        <v>阵法二</v>
      </c>
      <c r="Q97" s="24">
        <v>1000</v>
      </c>
      <c r="R97" s="24">
        <v>500</v>
      </c>
      <c r="S97" s="24">
        <f t="shared" si="22"/>
        <v>501</v>
      </c>
      <c r="T97" s="24">
        <f t="shared" si="23"/>
        <v>2</v>
      </c>
      <c r="U97" s="24">
        <f>IF(V97="","",INDEX([1]计算页!$A:$A,MATCH(V97,[1]计算页!$B:$B,0)))</f>
        <v>3</v>
      </c>
      <c r="V97" s="24" t="s">
        <v>101</v>
      </c>
      <c r="W97" s="24">
        <f t="shared" ref="W97:W101" si="36">W92*1.8</f>
        <v>1989</v>
      </c>
      <c r="X97" s="24">
        <f>IF(Y97="","",INDEX(计算页!$A:$A,MATCH(Y97,计算页!$B:$B,0)))</f>
        <v>8</v>
      </c>
      <c r="Y97" s="24" t="s">
        <v>135</v>
      </c>
      <c r="Z97" s="24">
        <f t="shared" ref="Z97:Z101" si="37">Z92*1.8</f>
        <v>630</v>
      </c>
      <c r="AA97" s="24" t="str">
        <f>IF(AB97="","",INDEX([1]计算页!$A:$A,MATCH(AB97,[1]计算页!$B:$B,0)))</f>
        <v/>
      </c>
      <c r="AB97" s="24"/>
      <c r="AC97" s="24"/>
      <c r="AD97" s="24">
        <f t="shared" si="26"/>
        <v>205</v>
      </c>
      <c r="AE97" s="24" t="str">
        <f>IF(ISNUMBER(INDEX(D_羁绊组合!$D:$D,MATCH(A97*1000,D_羁绊组合!$A:$A,0))),A97*1000,"")</f>
        <v/>
      </c>
      <c r="AF97" s="24"/>
      <c r="AG97" s="24"/>
      <c r="AH97" s="24">
        <f t="shared" si="30"/>
        <v>5</v>
      </c>
      <c r="AI97" s="24">
        <v>31</v>
      </c>
      <c r="AJ97" s="24">
        <f>100+INDEX(计算页!$F$4:$W$9,D_伙伴表!L97,(D_伙伴表!O97-1)*6+2)</f>
        <v>103</v>
      </c>
      <c r="AK97" s="24">
        <f t="shared" si="29"/>
        <v>205</v>
      </c>
      <c r="AL97" s="24" t="str">
        <f>INDEX([1]计算页!$I$12:$I$17,[1]D_伙伴表!M97)</f>
        <v>高血</v>
      </c>
      <c r="AM97" s="24"/>
      <c r="AN97" s="30">
        <v>10000</v>
      </c>
    </row>
    <row r="98" spans="1:40" x14ac:dyDescent="0.35">
      <c r="A98" s="26">
        <v>100094</v>
      </c>
      <c r="B98" s="26">
        <v>94</v>
      </c>
      <c r="C98" s="32" t="s">
        <v>197</v>
      </c>
      <c r="D98" s="24" t="str">
        <f t="shared" si="21"/>
        <v>sunWuKong_R</v>
      </c>
      <c r="E98" s="24" t="s">
        <v>137</v>
      </c>
      <c r="F98" s="28">
        <v>0</v>
      </c>
      <c r="G98" s="28">
        <v>11903</v>
      </c>
      <c r="H98" s="28">
        <f>INDEX(计算页!$J:$J,MATCH(E98,计算页!$I:$I,0))</f>
        <v>0.5</v>
      </c>
      <c r="I98" s="17">
        <f t="shared" ref="I98:I101" si="38">I93+10</f>
        <v>85</v>
      </c>
      <c r="J98" s="28" t="s">
        <v>96</v>
      </c>
      <c r="K98" s="28"/>
      <c r="L98" s="28">
        <v>5</v>
      </c>
      <c r="M98" s="24">
        <v>2</v>
      </c>
      <c r="N98" s="24" t="str">
        <f>IF(M98="","",INDEX(D_伙伴种族!$B:$B,MATCH(M98,D_伙伴种族!$A:$A,0)))</f>
        <v>魔族</v>
      </c>
      <c r="O98" s="24">
        <v>2</v>
      </c>
      <c r="P98" s="24" t="str">
        <f>IF(O98="","",INDEX([1]D_阵列表!$B:$B,MATCH(O98,[1]D_阵列表!$A:$A,0)))</f>
        <v>阵法二</v>
      </c>
      <c r="Q98" s="24">
        <v>1000</v>
      </c>
      <c r="R98" s="24">
        <v>500</v>
      </c>
      <c r="S98" s="24">
        <f t="shared" si="22"/>
        <v>501</v>
      </c>
      <c r="T98" s="24">
        <f t="shared" si="23"/>
        <v>2</v>
      </c>
      <c r="U98" s="24">
        <f>IF(V98="","",INDEX([1]计算页!$A:$A,MATCH(V98,[1]计算页!$B:$B,0)))</f>
        <v>3</v>
      </c>
      <c r="V98" s="24" t="s">
        <v>101</v>
      </c>
      <c r="W98" s="24">
        <f t="shared" si="36"/>
        <v>2556</v>
      </c>
      <c r="X98" s="24">
        <f>IF(Y98="","",INDEX(计算页!$A:$A,MATCH(Y98,计算页!$B:$B,0)))</f>
        <v>8</v>
      </c>
      <c r="Y98" s="24" t="s">
        <v>135</v>
      </c>
      <c r="Z98" s="24">
        <f t="shared" si="37"/>
        <v>648</v>
      </c>
      <c r="AA98" s="24" t="str">
        <f>IF(AB98="","",INDEX([1]计算页!$A:$A,MATCH(AB98,[1]计算页!$B:$B,0)))</f>
        <v/>
      </c>
      <c r="AB98" s="24"/>
      <c r="AC98" s="24"/>
      <c r="AD98" s="24">
        <f t="shared" si="26"/>
        <v>205</v>
      </c>
      <c r="AE98" s="24" t="str">
        <f>IF(ISNUMBER(INDEX(D_羁绊组合!$D:$D,MATCH(A98*1000,D_羁绊组合!$A:$A,0))),A98*1000,"")</f>
        <v/>
      </c>
      <c r="AF98" s="24"/>
      <c r="AG98" s="24"/>
      <c r="AH98" s="24">
        <f t="shared" si="30"/>
        <v>5</v>
      </c>
      <c r="AI98" s="24">
        <v>31</v>
      </c>
      <c r="AJ98" s="24">
        <f>100+INDEX(计算页!$F$4:$W$9,D_伙伴表!L98,(D_伙伴表!O98-1)*6+2)</f>
        <v>103</v>
      </c>
      <c r="AK98" s="24">
        <f t="shared" si="29"/>
        <v>205</v>
      </c>
      <c r="AL98" s="24" t="str">
        <f>INDEX([1]计算页!$I$12:$I$17,[1]D_伙伴表!M98)</f>
        <v>高血</v>
      </c>
      <c r="AM98" s="24"/>
      <c r="AN98" s="30">
        <v>10000</v>
      </c>
    </row>
    <row r="99" spans="1:40" x14ac:dyDescent="0.35">
      <c r="A99" s="26">
        <v>100095</v>
      </c>
      <c r="B99" s="26">
        <v>95</v>
      </c>
      <c r="C99" s="32" t="s">
        <v>198</v>
      </c>
      <c r="D99" s="24" t="str">
        <f t="shared" si="21"/>
        <v>zhuBaJie_R</v>
      </c>
      <c r="E99" s="24" t="s">
        <v>139</v>
      </c>
      <c r="F99" s="28">
        <v>0</v>
      </c>
      <c r="G99" s="28">
        <v>12601</v>
      </c>
      <c r="H99" s="28">
        <f>INDEX(计算页!$J:$J,MATCH(E99,计算页!$I:$I,0))</f>
        <v>0.42</v>
      </c>
      <c r="I99" s="17">
        <f t="shared" si="38"/>
        <v>85</v>
      </c>
      <c r="J99" s="28" t="s">
        <v>96</v>
      </c>
      <c r="K99" s="28"/>
      <c r="L99" s="28">
        <v>5</v>
      </c>
      <c r="M99" s="24">
        <v>2</v>
      </c>
      <c r="N99" s="24" t="str">
        <f>IF(M99="","",INDEX(D_伙伴种族!$B:$B,MATCH(M99,D_伙伴种族!$A:$A,0)))</f>
        <v>魔族</v>
      </c>
      <c r="O99" s="24">
        <v>2</v>
      </c>
      <c r="P99" s="24" t="str">
        <f>IF(O99="","",INDEX([1]D_阵列表!$B:$B,MATCH(O99,[1]D_阵列表!$A:$A,0)))</f>
        <v>阵法二</v>
      </c>
      <c r="Q99" s="24">
        <v>1000</v>
      </c>
      <c r="R99" s="24">
        <v>500</v>
      </c>
      <c r="S99" s="24">
        <f t="shared" si="22"/>
        <v>501</v>
      </c>
      <c r="T99" s="24">
        <f t="shared" si="23"/>
        <v>2</v>
      </c>
      <c r="U99" s="24">
        <f>IF(V99="","",INDEX([1]计算页!$A:$A,MATCH(V99,[1]计算页!$B:$B,0)))</f>
        <v>3</v>
      </c>
      <c r="V99" s="24" t="s">
        <v>101</v>
      </c>
      <c r="W99" s="24">
        <f t="shared" si="36"/>
        <v>2160</v>
      </c>
      <c r="X99" s="24">
        <f>IF(Y99="","",INDEX(计算页!$A:$A,MATCH(Y99,计算页!$B:$B,0)))</f>
        <v>5</v>
      </c>
      <c r="Y99" s="24" t="s">
        <v>140</v>
      </c>
      <c r="Z99" s="24">
        <f t="shared" si="37"/>
        <v>612</v>
      </c>
      <c r="AA99" s="24" t="str">
        <f>IF(AB99="","",INDEX([1]计算页!$A:$A,MATCH(AB99,[1]计算页!$B:$B,0)))</f>
        <v/>
      </c>
      <c r="AB99" s="24"/>
      <c r="AC99" s="24"/>
      <c r="AD99" s="24">
        <f t="shared" si="26"/>
        <v>205</v>
      </c>
      <c r="AE99" s="24" t="str">
        <f>IF(ISNUMBER(INDEX(D_羁绊组合!$D:$D,MATCH(A99*1000,D_羁绊组合!$A:$A,0))),A99*1000,"")</f>
        <v/>
      </c>
      <c r="AF99" s="24"/>
      <c r="AG99" s="24"/>
      <c r="AH99" s="24">
        <f t="shared" si="30"/>
        <v>5</v>
      </c>
      <c r="AI99" s="24">
        <v>31</v>
      </c>
      <c r="AJ99" s="24">
        <f>100+INDEX(计算页!$F$4:$W$9,D_伙伴表!L99,(D_伙伴表!O99-1)*6+2)</f>
        <v>103</v>
      </c>
      <c r="AK99" s="24">
        <f t="shared" si="29"/>
        <v>205</v>
      </c>
      <c r="AL99" s="24" t="str">
        <f>INDEX([1]计算页!$I$12:$I$17,[1]D_伙伴表!M99)</f>
        <v>高血</v>
      </c>
      <c r="AM99" s="24"/>
      <c r="AN99" s="30">
        <v>10000</v>
      </c>
    </row>
    <row r="100" spans="1:40" x14ac:dyDescent="0.35">
      <c r="A100" s="26">
        <v>100096</v>
      </c>
      <c r="B100" s="26">
        <v>96</v>
      </c>
      <c r="C100" s="32" t="s">
        <v>199</v>
      </c>
      <c r="D100" s="24" t="str">
        <f t="shared" si="21"/>
        <v>shaSeng_R</v>
      </c>
      <c r="E100" s="24" t="s">
        <v>142</v>
      </c>
      <c r="F100" s="28">
        <v>0</v>
      </c>
      <c r="G100" s="28">
        <v>11902</v>
      </c>
      <c r="H100" s="28">
        <f>INDEX(计算页!$J:$J,MATCH(E100,计算页!$I:$I,0))</f>
        <v>0.53</v>
      </c>
      <c r="I100" s="17">
        <f t="shared" si="38"/>
        <v>85</v>
      </c>
      <c r="J100" s="28" t="s">
        <v>96</v>
      </c>
      <c r="K100" s="28"/>
      <c r="L100" s="28">
        <v>5</v>
      </c>
      <c r="M100" s="24">
        <v>2</v>
      </c>
      <c r="N100" s="24" t="str">
        <f>IF(M100="","",INDEX(D_伙伴种族!$B:$B,MATCH(M100,D_伙伴种族!$A:$A,0)))</f>
        <v>魔族</v>
      </c>
      <c r="O100" s="24">
        <v>2</v>
      </c>
      <c r="P100" s="24" t="str">
        <f>IF(O100="","",INDEX([1]D_阵列表!$B:$B,MATCH(O100,[1]D_阵列表!$A:$A,0)))</f>
        <v>阵法二</v>
      </c>
      <c r="Q100" s="24">
        <v>1000</v>
      </c>
      <c r="R100" s="24">
        <v>500</v>
      </c>
      <c r="S100" s="24">
        <f t="shared" si="22"/>
        <v>501</v>
      </c>
      <c r="T100" s="24">
        <f t="shared" si="23"/>
        <v>2</v>
      </c>
      <c r="U100" s="24">
        <f>IF(V100="","",INDEX([1]计算页!$A:$A,MATCH(V100,[1]计算页!$B:$B,0)))</f>
        <v>4</v>
      </c>
      <c r="V100" s="24" t="s">
        <v>98</v>
      </c>
      <c r="W100" s="24">
        <f t="shared" si="36"/>
        <v>288</v>
      </c>
      <c r="X100" s="24">
        <f>IF(Y100="","",INDEX(计算页!$A:$A,MATCH(Y100,计算页!$B:$B,0)))</f>
        <v>4</v>
      </c>
      <c r="Y100" s="24" t="s">
        <v>98</v>
      </c>
      <c r="Z100" s="24">
        <f t="shared" si="37"/>
        <v>576</v>
      </c>
      <c r="AA100" s="24" t="str">
        <f>IF(AB100="","",INDEX([1]计算页!$A:$A,MATCH(AB100,[1]计算页!$B:$B,0)))</f>
        <v/>
      </c>
      <c r="AB100" s="24"/>
      <c r="AC100" s="24"/>
      <c r="AD100" s="24">
        <f t="shared" si="26"/>
        <v>205</v>
      </c>
      <c r="AE100" s="24" t="str">
        <f>IF(ISNUMBER(INDEX(D_羁绊组合!$D:$D,MATCH(A100*1000,D_羁绊组合!$A:$A,0))),A100*1000,"")</f>
        <v/>
      </c>
      <c r="AF100" s="24"/>
      <c r="AG100" s="24"/>
      <c r="AH100" s="24">
        <f t="shared" si="30"/>
        <v>5</v>
      </c>
      <c r="AI100" s="24">
        <v>31</v>
      </c>
      <c r="AJ100" s="24">
        <f>100+INDEX(计算页!$F$4:$W$9,D_伙伴表!L100,(D_伙伴表!O100-1)*6+2)</f>
        <v>103</v>
      </c>
      <c r="AK100" s="24">
        <f t="shared" si="29"/>
        <v>205</v>
      </c>
      <c r="AL100" s="24" t="str">
        <f>INDEX([1]计算页!$I$12:$I$17,[1]D_伙伴表!M100)</f>
        <v>高血</v>
      </c>
      <c r="AM100" s="24"/>
      <c r="AN100" s="30">
        <v>10000</v>
      </c>
    </row>
    <row r="101" spans="1:40" x14ac:dyDescent="0.35">
      <c r="A101" s="26">
        <v>100097</v>
      </c>
      <c r="B101" s="26">
        <v>97</v>
      </c>
      <c r="C101" s="32" t="s">
        <v>200</v>
      </c>
      <c r="D101" s="24" t="str">
        <f t="shared" si="21"/>
        <v>yinJiangJun_R</v>
      </c>
      <c r="E101" s="24" t="s">
        <v>195</v>
      </c>
      <c r="F101" s="28">
        <v>0</v>
      </c>
      <c r="G101" s="28">
        <v>12502</v>
      </c>
      <c r="H101" s="28">
        <f>INDEX(计算页!$J:$J,MATCH(E101,计算页!$I:$I,0))</f>
        <v>0.28000000000000003</v>
      </c>
      <c r="I101" s="17">
        <f t="shared" si="38"/>
        <v>85</v>
      </c>
      <c r="J101" s="28" t="s">
        <v>96</v>
      </c>
      <c r="K101" s="28"/>
      <c r="L101" s="28">
        <v>5</v>
      </c>
      <c r="M101" s="24">
        <v>2</v>
      </c>
      <c r="N101" s="24" t="str">
        <f>IF(M101="","",INDEX(D_伙伴种族!$B:$B,MATCH(M101,D_伙伴种族!$A:$A,0)))</f>
        <v>魔族</v>
      </c>
      <c r="O101" s="24">
        <v>2</v>
      </c>
      <c r="P101" s="24" t="str">
        <f>IF(O101="","",INDEX([1]D_阵列表!$B:$B,MATCH(O101,[1]D_阵列表!$A:$A,0)))</f>
        <v>阵法二</v>
      </c>
      <c r="Q101" s="24">
        <v>1000</v>
      </c>
      <c r="R101" s="24">
        <v>500</v>
      </c>
      <c r="S101" s="24">
        <f t="shared" si="22"/>
        <v>501</v>
      </c>
      <c r="T101" s="24">
        <f t="shared" si="23"/>
        <v>2</v>
      </c>
      <c r="U101" s="24">
        <f>IF(V101="","",INDEX([1]计算页!$A:$A,MATCH(V101,[1]计算页!$B:$B,0)))</f>
        <v>1</v>
      </c>
      <c r="V101" s="24" t="s">
        <v>97</v>
      </c>
      <c r="W101" s="24">
        <f t="shared" si="36"/>
        <v>26640</v>
      </c>
      <c r="X101" s="24">
        <f>IF(Y101="","",INDEX(计算页!$A:$A,MATCH(Y101,计算页!$B:$B,0)))</f>
        <v>1</v>
      </c>
      <c r="Y101" s="24" t="s">
        <v>97</v>
      </c>
      <c r="Z101" s="24">
        <f t="shared" si="37"/>
        <v>22680</v>
      </c>
      <c r="AA101" s="24" t="str">
        <f>IF(AB101="","",INDEX([1]计算页!$A:$A,MATCH(AB101,[1]计算页!$B:$B,0)))</f>
        <v/>
      </c>
      <c r="AB101" s="24"/>
      <c r="AC101" s="24"/>
      <c r="AD101" s="24">
        <f t="shared" si="26"/>
        <v>205</v>
      </c>
      <c r="AE101" s="24" t="str">
        <f>IF(ISNUMBER(INDEX(D_羁绊组合!$D:$D,MATCH(A101*1000,D_羁绊组合!$A:$A,0))),A101*1000,"")</f>
        <v/>
      </c>
      <c r="AF101" s="24"/>
      <c r="AG101" s="24"/>
      <c r="AH101" s="24">
        <f t="shared" si="30"/>
        <v>5</v>
      </c>
      <c r="AI101" s="24">
        <v>31</v>
      </c>
      <c r="AJ101" s="24">
        <f>100+INDEX(计算页!$F$4:$W$9,D_伙伴表!L101,(D_伙伴表!O101-1)*6+2)</f>
        <v>103</v>
      </c>
      <c r="AK101" s="24">
        <f t="shared" si="29"/>
        <v>205</v>
      </c>
      <c r="AL101" s="24" t="str">
        <f>INDEX([1]计算页!$I$12:$I$17,[1]D_伙伴表!M101)</f>
        <v>高血</v>
      </c>
      <c r="AM101" s="24"/>
      <c r="AN101" s="30">
        <v>10000</v>
      </c>
    </row>
    <row r="102" spans="1:40" x14ac:dyDescent="0.35">
      <c r="A102" s="26">
        <v>100098</v>
      </c>
      <c r="B102" s="26">
        <v>98</v>
      </c>
      <c r="C102" s="32" t="s">
        <v>201</v>
      </c>
      <c r="D102" s="24" t="str">
        <f t="shared" si="21"/>
        <v>niuMoWang_R</v>
      </c>
      <c r="E102" s="28" t="s">
        <v>134</v>
      </c>
      <c r="F102" s="28">
        <v>0</v>
      </c>
      <c r="G102" s="28">
        <v>11401</v>
      </c>
      <c r="H102" s="28">
        <f>INDEX(计算页!$J:$J,MATCH(E102,计算页!$I:$I,0))</f>
        <v>0.28999999999999998</v>
      </c>
      <c r="I102" s="17">
        <f>I97+10</f>
        <v>95</v>
      </c>
      <c r="J102" s="28" t="s">
        <v>96</v>
      </c>
      <c r="K102" s="28"/>
      <c r="L102" s="28">
        <v>6</v>
      </c>
      <c r="M102" s="24">
        <v>2</v>
      </c>
      <c r="N102" s="24" t="str">
        <f>IF(M102="","",INDEX(D_伙伴种族!$B:$B,MATCH(M102,D_伙伴种族!$A:$A,0)))</f>
        <v>魔族</v>
      </c>
      <c r="O102" s="24">
        <v>2</v>
      </c>
      <c r="P102" s="24" t="str">
        <f>IF(O102="","",INDEX([1]D_阵列表!$B:$B,MATCH(O102,[1]D_阵列表!$A:$A,0)))</f>
        <v>阵法二</v>
      </c>
      <c r="Q102" s="24">
        <v>1000</v>
      </c>
      <c r="R102" s="24">
        <v>500</v>
      </c>
      <c r="S102" s="24">
        <f t="shared" si="22"/>
        <v>601</v>
      </c>
      <c r="T102" s="24">
        <f t="shared" si="23"/>
        <v>2</v>
      </c>
      <c r="U102" s="24">
        <f>IF(V102="","",INDEX([1]计算页!$A:$A,MATCH(V102,[1]计算页!$B:$B,0)))</f>
        <v>3</v>
      </c>
      <c r="V102" s="24" t="s">
        <v>101</v>
      </c>
      <c r="W102" s="24">
        <f t="shared" ref="W102:W106" si="39">ROUND(W97*2,0)</f>
        <v>3978</v>
      </c>
      <c r="X102" s="24">
        <f>IF(Y102="","",INDEX(计算页!$A:$A,MATCH(Y102,计算页!$B:$B,0)))</f>
        <v>8</v>
      </c>
      <c r="Y102" s="24" t="s">
        <v>135</v>
      </c>
      <c r="Z102" s="24">
        <f t="shared" ref="Z102:Z106" si="40">ROUND(Z97*3,0)</f>
        <v>1890</v>
      </c>
      <c r="AA102" s="24" t="str">
        <f>IF(AB102="","",INDEX([1]计算页!$A:$A,MATCH(AB102,[1]计算页!$B:$B,0)))</f>
        <v/>
      </c>
      <c r="AB102" s="24"/>
      <c r="AC102" s="24"/>
      <c r="AD102" s="24">
        <f t="shared" si="26"/>
        <v>206</v>
      </c>
      <c r="AE102" s="24" t="str">
        <f>IF(ISNUMBER(INDEX(D_羁绊组合!$D:$D,MATCH(A102*1000,D_羁绊组合!$A:$A,0))),A102*1000,"")</f>
        <v/>
      </c>
      <c r="AF102" s="24"/>
      <c r="AG102" s="24"/>
      <c r="AH102" s="24">
        <f t="shared" si="30"/>
        <v>6</v>
      </c>
      <c r="AI102" s="24">
        <v>31</v>
      </c>
      <c r="AJ102" s="24">
        <f>100+INDEX(计算页!$F$4:$W$9,D_伙伴表!L102,(D_伙伴表!O102-1)*6+2)</f>
        <v>105</v>
      </c>
      <c r="AK102" s="24">
        <f t="shared" si="29"/>
        <v>206</v>
      </c>
      <c r="AL102" s="24" t="str">
        <f>INDEX([1]计算页!$I$12:$I$17,[1]D_伙伴表!M102)</f>
        <v>高血</v>
      </c>
      <c r="AM102" s="24"/>
      <c r="AN102" s="30">
        <v>20000</v>
      </c>
    </row>
    <row r="103" spans="1:40" x14ac:dyDescent="0.35">
      <c r="A103" s="26">
        <v>100099</v>
      </c>
      <c r="B103" s="26">
        <v>99</v>
      </c>
      <c r="C103" s="32" t="s">
        <v>202</v>
      </c>
      <c r="D103" s="24" t="str">
        <f t="shared" si="21"/>
        <v>sunWuKong_R</v>
      </c>
      <c r="E103" s="28" t="s">
        <v>137</v>
      </c>
      <c r="F103" s="28">
        <v>0</v>
      </c>
      <c r="G103" s="28">
        <v>11903</v>
      </c>
      <c r="H103" s="28">
        <f>INDEX(计算页!$J:$J,MATCH(E103,计算页!$I:$I,0))</f>
        <v>0.5</v>
      </c>
      <c r="I103" s="17">
        <f t="shared" ref="I103:I106" si="41">I98+10</f>
        <v>95</v>
      </c>
      <c r="J103" s="28" t="s">
        <v>96</v>
      </c>
      <c r="K103" s="28"/>
      <c r="L103" s="28">
        <v>6</v>
      </c>
      <c r="M103" s="24">
        <v>2</v>
      </c>
      <c r="N103" s="24" t="str">
        <f>IF(M103="","",INDEX(D_伙伴种族!$B:$B,MATCH(M103,D_伙伴种族!$A:$A,0)))</f>
        <v>魔族</v>
      </c>
      <c r="O103" s="24">
        <v>2</v>
      </c>
      <c r="P103" s="24" t="str">
        <f>IF(O103="","",INDEX([1]D_阵列表!$B:$B,MATCH(O103,[1]D_阵列表!$A:$A,0)))</f>
        <v>阵法二</v>
      </c>
      <c r="Q103" s="24">
        <v>1000</v>
      </c>
      <c r="R103" s="24">
        <v>500</v>
      </c>
      <c r="S103" s="24">
        <f t="shared" si="22"/>
        <v>601</v>
      </c>
      <c r="T103" s="24">
        <f t="shared" si="23"/>
        <v>2</v>
      </c>
      <c r="U103" s="24">
        <f>IF(V103="","",INDEX([1]计算页!$A:$A,MATCH(V103,[1]计算页!$B:$B,0)))</f>
        <v>3</v>
      </c>
      <c r="V103" s="24" t="s">
        <v>101</v>
      </c>
      <c r="W103" s="24">
        <f t="shared" si="39"/>
        <v>5112</v>
      </c>
      <c r="X103" s="24">
        <f>IF(Y103="","",INDEX(计算页!$A:$A,MATCH(Y103,计算页!$B:$B,0)))</f>
        <v>8</v>
      </c>
      <c r="Y103" s="24" t="s">
        <v>135</v>
      </c>
      <c r="Z103" s="24">
        <f t="shared" si="40"/>
        <v>1944</v>
      </c>
      <c r="AA103" s="24" t="str">
        <f>IF(AB103="","",INDEX([1]计算页!$A:$A,MATCH(AB103,[1]计算页!$B:$B,0)))</f>
        <v/>
      </c>
      <c r="AB103" s="24"/>
      <c r="AC103" s="24"/>
      <c r="AD103" s="24">
        <f t="shared" si="26"/>
        <v>206</v>
      </c>
      <c r="AE103" s="24" t="str">
        <f>IF(ISNUMBER(INDEX(D_羁绊组合!$D:$D,MATCH(A103*1000,D_羁绊组合!$A:$A,0))),A103*1000,"")</f>
        <v/>
      </c>
      <c r="AF103" s="24"/>
      <c r="AG103" s="24"/>
      <c r="AH103" s="24">
        <f t="shared" si="30"/>
        <v>6</v>
      </c>
      <c r="AI103" s="24">
        <v>31</v>
      </c>
      <c r="AJ103" s="24">
        <f>100+INDEX(计算页!$F$4:$W$9,D_伙伴表!L103,(D_伙伴表!O103-1)*6+2)</f>
        <v>105</v>
      </c>
      <c r="AK103" s="24">
        <f t="shared" si="29"/>
        <v>206</v>
      </c>
      <c r="AL103" s="24" t="str">
        <f>INDEX([1]计算页!$I$12:$I$17,[1]D_伙伴表!M103)</f>
        <v>高血</v>
      </c>
      <c r="AM103" s="24"/>
      <c r="AN103" s="30">
        <v>20000</v>
      </c>
    </row>
    <row r="104" spans="1:40" x14ac:dyDescent="0.35">
      <c r="A104" s="26">
        <v>100100</v>
      </c>
      <c r="B104" s="26">
        <v>100</v>
      </c>
      <c r="C104" s="32" t="s">
        <v>203</v>
      </c>
      <c r="D104" s="24" t="str">
        <f t="shared" si="21"/>
        <v>zhuBaJie_R</v>
      </c>
      <c r="E104" s="28" t="s">
        <v>139</v>
      </c>
      <c r="F104" s="28">
        <v>0</v>
      </c>
      <c r="G104" s="28">
        <v>12601</v>
      </c>
      <c r="H104" s="28">
        <f>INDEX(计算页!$J:$J,MATCH(E104,计算页!$I:$I,0))</f>
        <v>0.42</v>
      </c>
      <c r="I104" s="17">
        <f t="shared" si="41"/>
        <v>95</v>
      </c>
      <c r="J104" s="28" t="s">
        <v>96</v>
      </c>
      <c r="K104" s="28"/>
      <c r="L104" s="28">
        <v>6</v>
      </c>
      <c r="M104" s="24">
        <v>2</v>
      </c>
      <c r="N104" s="24" t="str">
        <f>IF(M104="","",INDEX(D_伙伴种族!$B:$B,MATCH(M104,D_伙伴种族!$A:$A,0)))</f>
        <v>魔族</v>
      </c>
      <c r="O104" s="24">
        <v>2</v>
      </c>
      <c r="P104" s="24" t="str">
        <f>IF(O104="","",INDEX([1]D_阵列表!$B:$B,MATCH(O104,[1]D_阵列表!$A:$A,0)))</f>
        <v>阵法二</v>
      </c>
      <c r="Q104" s="24">
        <v>1000</v>
      </c>
      <c r="R104" s="24">
        <v>500</v>
      </c>
      <c r="S104" s="24">
        <f t="shared" si="22"/>
        <v>601</v>
      </c>
      <c r="T104" s="24">
        <f t="shared" si="23"/>
        <v>2</v>
      </c>
      <c r="U104" s="24">
        <f>IF(V104="","",INDEX([1]计算页!$A:$A,MATCH(V104,[1]计算页!$B:$B,0)))</f>
        <v>3</v>
      </c>
      <c r="V104" s="24" t="s">
        <v>101</v>
      </c>
      <c r="W104" s="24">
        <f t="shared" si="39"/>
        <v>4320</v>
      </c>
      <c r="X104" s="24">
        <f>IF(Y104="","",INDEX(计算页!$A:$A,MATCH(Y104,计算页!$B:$B,0)))</f>
        <v>5</v>
      </c>
      <c r="Y104" s="24" t="s">
        <v>140</v>
      </c>
      <c r="Z104" s="24">
        <f t="shared" si="40"/>
        <v>1836</v>
      </c>
      <c r="AA104" s="24" t="str">
        <f>IF(AB104="","",INDEX([1]计算页!$A:$A,MATCH(AB104,[1]计算页!$B:$B,0)))</f>
        <v/>
      </c>
      <c r="AB104" s="24"/>
      <c r="AC104" s="24"/>
      <c r="AD104" s="24">
        <f t="shared" si="26"/>
        <v>206</v>
      </c>
      <c r="AE104" s="24" t="str">
        <f>IF(ISNUMBER(INDEX(D_羁绊组合!$D:$D,MATCH(A104*1000,D_羁绊组合!$A:$A,0))),A104*1000,"")</f>
        <v/>
      </c>
      <c r="AF104" s="24"/>
      <c r="AG104" s="24"/>
      <c r="AH104" s="24">
        <f t="shared" si="30"/>
        <v>6</v>
      </c>
      <c r="AI104" s="24">
        <v>31</v>
      </c>
      <c r="AJ104" s="24">
        <f>100+INDEX(计算页!$F$4:$W$9,D_伙伴表!L104,(D_伙伴表!O104-1)*6+2)</f>
        <v>105</v>
      </c>
      <c r="AK104" s="24">
        <f t="shared" si="29"/>
        <v>206</v>
      </c>
      <c r="AL104" s="24" t="str">
        <f>INDEX([1]计算页!$I$12:$I$17,[1]D_伙伴表!M104)</f>
        <v>高血</v>
      </c>
      <c r="AM104" s="24"/>
      <c r="AN104" s="30">
        <v>20000</v>
      </c>
    </row>
    <row r="105" spans="1:40" x14ac:dyDescent="0.35">
      <c r="A105" s="26">
        <v>100101</v>
      </c>
      <c r="B105" s="26">
        <v>101</v>
      </c>
      <c r="C105" s="32" t="s">
        <v>204</v>
      </c>
      <c r="D105" s="24" t="str">
        <f t="shared" si="21"/>
        <v>shaSeng_R</v>
      </c>
      <c r="E105" s="28" t="s">
        <v>142</v>
      </c>
      <c r="F105" s="28">
        <v>0</v>
      </c>
      <c r="G105" s="28">
        <v>11902</v>
      </c>
      <c r="H105" s="28">
        <f>INDEX(计算页!$J:$J,MATCH(E105,计算页!$I:$I,0))</f>
        <v>0.53</v>
      </c>
      <c r="I105" s="17">
        <f t="shared" si="41"/>
        <v>95</v>
      </c>
      <c r="J105" s="28" t="s">
        <v>96</v>
      </c>
      <c r="K105" s="28"/>
      <c r="L105" s="28">
        <v>6</v>
      </c>
      <c r="M105" s="24">
        <v>2</v>
      </c>
      <c r="N105" s="24" t="str">
        <f>IF(M105="","",INDEX(D_伙伴种族!$B:$B,MATCH(M105,D_伙伴种族!$A:$A,0)))</f>
        <v>魔族</v>
      </c>
      <c r="O105" s="24">
        <v>2</v>
      </c>
      <c r="P105" s="24" t="str">
        <f>IF(O105="","",INDEX([1]D_阵列表!$B:$B,MATCH(O105,[1]D_阵列表!$A:$A,0)))</f>
        <v>阵法二</v>
      </c>
      <c r="Q105" s="24">
        <v>1000</v>
      </c>
      <c r="R105" s="24">
        <v>500</v>
      </c>
      <c r="S105" s="24">
        <f t="shared" si="22"/>
        <v>601</v>
      </c>
      <c r="T105" s="24">
        <f t="shared" si="23"/>
        <v>2</v>
      </c>
      <c r="U105" s="24">
        <f>IF(V105="","",INDEX([1]计算页!$A:$A,MATCH(V105,[1]计算页!$B:$B,0)))</f>
        <v>4</v>
      </c>
      <c r="V105" s="24" t="s">
        <v>98</v>
      </c>
      <c r="W105" s="24">
        <f t="shared" si="39"/>
        <v>576</v>
      </c>
      <c r="X105" s="24">
        <f>IF(Y105="","",INDEX(计算页!$A:$A,MATCH(Y105,计算页!$B:$B,0)))</f>
        <v>4</v>
      </c>
      <c r="Y105" s="24" t="s">
        <v>98</v>
      </c>
      <c r="Z105" s="24">
        <f t="shared" si="40"/>
        <v>1728</v>
      </c>
      <c r="AA105" s="24" t="str">
        <f>IF(AB105="","",INDEX([1]计算页!$A:$A,MATCH(AB105,[1]计算页!$B:$B,0)))</f>
        <v/>
      </c>
      <c r="AB105" s="24"/>
      <c r="AC105" s="24"/>
      <c r="AD105" s="24">
        <f t="shared" si="26"/>
        <v>206</v>
      </c>
      <c r="AE105" s="24" t="str">
        <f>IF(ISNUMBER(INDEX(D_羁绊组合!$D:$D,MATCH(A105*1000,D_羁绊组合!$A:$A,0))),A105*1000,"")</f>
        <v/>
      </c>
      <c r="AF105" s="24"/>
      <c r="AG105" s="24"/>
      <c r="AH105" s="24">
        <f t="shared" si="30"/>
        <v>6</v>
      </c>
      <c r="AI105" s="24">
        <v>31</v>
      </c>
      <c r="AJ105" s="24">
        <f>100+INDEX(计算页!$F$4:$W$9,D_伙伴表!L105,(D_伙伴表!O105-1)*6+2)</f>
        <v>105</v>
      </c>
      <c r="AK105" s="24">
        <f t="shared" si="29"/>
        <v>206</v>
      </c>
      <c r="AL105" s="24" t="str">
        <f>INDEX([1]计算页!$I$12:$I$17,[1]D_伙伴表!M105)</f>
        <v>高血</v>
      </c>
      <c r="AM105" s="24"/>
      <c r="AN105" s="30">
        <v>20000</v>
      </c>
    </row>
    <row r="106" spans="1:40" x14ac:dyDescent="0.35">
      <c r="A106" s="26">
        <v>100102</v>
      </c>
      <c r="B106" s="26">
        <v>102</v>
      </c>
      <c r="C106" s="33" t="s">
        <v>205</v>
      </c>
      <c r="D106" s="24" t="str">
        <f t="shared" si="21"/>
        <v>yinJiangJun_R</v>
      </c>
      <c r="E106" s="28" t="s">
        <v>195</v>
      </c>
      <c r="F106" s="28">
        <v>0</v>
      </c>
      <c r="G106" s="28">
        <v>12502</v>
      </c>
      <c r="H106" s="28">
        <f>INDEX(计算页!$J:$J,MATCH(E106,计算页!$I:$I,0))</f>
        <v>0.28000000000000003</v>
      </c>
      <c r="I106" s="17">
        <f t="shared" si="41"/>
        <v>95</v>
      </c>
      <c r="J106" s="28" t="s">
        <v>96</v>
      </c>
      <c r="K106" s="28"/>
      <c r="L106" s="28">
        <v>6</v>
      </c>
      <c r="M106" s="24">
        <v>2</v>
      </c>
      <c r="N106" s="24" t="str">
        <f>IF(M106="","",INDEX(D_伙伴种族!$B:$B,MATCH(M106,D_伙伴种族!$A:$A,0)))</f>
        <v>魔族</v>
      </c>
      <c r="O106" s="24">
        <v>2</v>
      </c>
      <c r="P106" s="24" t="str">
        <f>IF(O106="","",INDEX([1]D_阵列表!$B:$B,MATCH(O106,[1]D_阵列表!$A:$A,0)))</f>
        <v>阵法二</v>
      </c>
      <c r="Q106" s="24">
        <v>1000</v>
      </c>
      <c r="R106" s="24">
        <v>500</v>
      </c>
      <c r="S106" s="24">
        <f t="shared" si="22"/>
        <v>601</v>
      </c>
      <c r="T106" s="24">
        <f t="shared" si="23"/>
        <v>2</v>
      </c>
      <c r="U106" s="24">
        <f>IF(V106="","",INDEX([1]计算页!$A:$A,MATCH(V106,[1]计算页!$B:$B,0)))</f>
        <v>1</v>
      </c>
      <c r="V106" s="24" t="s">
        <v>97</v>
      </c>
      <c r="W106" s="24">
        <f t="shared" si="39"/>
        <v>53280</v>
      </c>
      <c r="X106" s="24">
        <f>IF(Y106="","",INDEX(计算页!$A:$A,MATCH(Y106,计算页!$B:$B,0)))</f>
        <v>1</v>
      </c>
      <c r="Y106" s="24" t="s">
        <v>97</v>
      </c>
      <c r="Z106" s="24">
        <f t="shared" si="40"/>
        <v>68040</v>
      </c>
      <c r="AA106" s="24" t="str">
        <f>IF(AB106="","",INDEX([1]计算页!$A:$A,MATCH(AB106,[1]计算页!$B:$B,0)))</f>
        <v/>
      </c>
      <c r="AB106" s="24"/>
      <c r="AC106" s="24"/>
      <c r="AD106" s="24">
        <f t="shared" si="26"/>
        <v>206</v>
      </c>
      <c r="AE106" s="24" t="str">
        <f>IF(ISNUMBER(INDEX(D_羁绊组合!$D:$D,MATCH(A106*1000,D_羁绊组合!$A:$A,0))),A106*1000,"")</f>
        <v/>
      </c>
      <c r="AF106" s="24"/>
      <c r="AG106" s="24"/>
      <c r="AH106" s="24">
        <f t="shared" si="30"/>
        <v>6</v>
      </c>
      <c r="AI106" s="24">
        <v>31</v>
      </c>
      <c r="AJ106" s="24">
        <f>100+INDEX(计算页!$F$4:$W$9,D_伙伴表!L106,(D_伙伴表!O106-1)*6+2)</f>
        <v>105</v>
      </c>
      <c r="AK106" s="24">
        <f t="shared" si="29"/>
        <v>206</v>
      </c>
      <c r="AL106" s="24" t="str">
        <f>INDEX([1]计算页!$I$12:$I$17,[1]D_伙伴表!M106)</f>
        <v>高血</v>
      </c>
      <c r="AM106" s="24"/>
      <c r="AN106" s="30">
        <v>20000</v>
      </c>
    </row>
    <row r="107" spans="1:40" x14ac:dyDescent="0.35">
      <c r="A107" s="26">
        <v>100103</v>
      </c>
      <c r="B107" s="26">
        <v>103</v>
      </c>
      <c r="C107" s="24" t="s">
        <v>966</v>
      </c>
      <c r="D107" s="24" t="str">
        <f t="shared" si="21"/>
        <v>shuiYao_R</v>
      </c>
      <c r="E107" s="24" t="s">
        <v>967</v>
      </c>
      <c r="F107" s="28">
        <v>0</v>
      </c>
      <c r="G107" s="34">
        <v>11904</v>
      </c>
      <c r="H107" s="28">
        <f>INDEX(计算页!$J:$J,MATCH(E107,计算页!$I:$I,0))</f>
        <v>0.6</v>
      </c>
      <c r="I107" s="9">
        <v>60</v>
      </c>
      <c r="J107" s="28" t="s">
        <v>96</v>
      </c>
      <c r="K107" s="35"/>
      <c r="L107" s="28">
        <v>1</v>
      </c>
      <c r="M107" s="25">
        <v>3</v>
      </c>
      <c r="N107" s="24" t="str">
        <f>IF(M107="","",INDEX(D_伙伴种族!$B:$B,MATCH(M107,D_伙伴种族!$A:$A,0)))</f>
        <v>妖族</v>
      </c>
      <c r="O107" s="30">
        <v>3</v>
      </c>
      <c r="P107" s="24" t="str">
        <f>IF(O107="","",INDEX([1]D_阵列表!$B:$B,MATCH(O107,[1]D_阵列表!$A:$A,0)))</f>
        <v>阵法三</v>
      </c>
      <c r="Q107" s="24">
        <v>1000</v>
      </c>
      <c r="R107" s="24">
        <v>500</v>
      </c>
      <c r="S107" s="24">
        <f t="shared" si="22"/>
        <v>101</v>
      </c>
      <c r="T107" s="24">
        <v>2</v>
      </c>
      <c r="U107" s="24">
        <f>IF(V107="","",INDEX([1]计算页!$A:$A,MATCH(V107,[1]计算页!$B:$B,0)))</f>
        <v>1</v>
      </c>
      <c r="V107" s="24" t="s">
        <v>97</v>
      </c>
      <c r="W107" s="24">
        <v>9900</v>
      </c>
      <c r="X107" s="24">
        <f>IF(Y107="","",INDEX(计算页!$A:$A,MATCH(Y107,计算页!$B:$B,0)))</f>
        <v>4</v>
      </c>
      <c r="Y107" s="24" t="s">
        <v>98</v>
      </c>
      <c r="Z107" s="24">
        <v>290</v>
      </c>
      <c r="AA107" s="25"/>
      <c r="AB107" s="25"/>
      <c r="AC107" s="25"/>
      <c r="AD107" s="25">
        <f t="shared" si="26"/>
        <v>301</v>
      </c>
      <c r="AE107" s="25"/>
      <c r="AF107" s="25"/>
      <c r="AG107" s="25"/>
      <c r="AH107" s="24">
        <f t="shared" si="30"/>
        <v>1</v>
      </c>
      <c r="AI107" s="24">
        <v>31</v>
      </c>
      <c r="AJ107" s="24">
        <f>100+INDEX(计算页!$F$4:$W$9,D_伙伴表!L107,(D_伙伴表!O107-1)*6+2)</f>
        <v>100</v>
      </c>
      <c r="AK107" s="24">
        <f t="shared" si="29"/>
        <v>301</v>
      </c>
      <c r="AL107" s="24" t="str">
        <f>INDEX([1]计算页!$I$12:$I$17,[1]D_伙伴表!M107)</f>
        <v>平衡</v>
      </c>
      <c r="AM107" s="25"/>
      <c r="AN107" s="30">
        <v>20000</v>
      </c>
    </row>
    <row r="108" spans="1:40" x14ac:dyDescent="0.35">
      <c r="A108" s="26">
        <v>100104</v>
      </c>
      <c r="B108" s="26">
        <v>104</v>
      </c>
      <c r="C108" s="24" t="s">
        <v>968</v>
      </c>
      <c r="D108" s="24" t="str">
        <f t="shared" si="21"/>
        <v>guiHun_R</v>
      </c>
      <c r="E108" s="24" t="s">
        <v>969</v>
      </c>
      <c r="F108" s="28">
        <v>0</v>
      </c>
      <c r="G108" s="34">
        <v>10703</v>
      </c>
      <c r="H108" s="28">
        <f>INDEX(计算页!$J:$J,MATCH(E108,计算页!$I:$I,0))</f>
        <v>0.7</v>
      </c>
      <c r="I108" s="9">
        <v>60</v>
      </c>
      <c r="J108" s="28" t="s">
        <v>96</v>
      </c>
      <c r="K108" s="35"/>
      <c r="L108" s="28">
        <v>1</v>
      </c>
      <c r="M108" s="25">
        <v>3</v>
      </c>
      <c r="N108" s="24" t="str">
        <f>IF(M108="","",INDEX(D_伙伴种族!$B:$B,MATCH(M108,D_伙伴种族!$A:$A,0)))</f>
        <v>妖族</v>
      </c>
      <c r="O108" s="30">
        <v>3</v>
      </c>
      <c r="P108" s="24" t="str">
        <f>IF(O108="","",INDEX([1]D_阵列表!$B:$B,MATCH(O108,[1]D_阵列表!$A:$A,0)))</f>
        <v>阵法三</v>
      </c>
      <c r="Q108" s="24">
        <v>1000</v>
      </c>
      <c r="R108" s="24">
        <v>500</v>
      </c>
      <c r="S108" s="24">
        <f t="shared" si="22"/>
        <v>101</v>
      </c>
      <c r="T108" s="24">
        <v>2</v>
      </c>
      <c r="U108" s="24">
        <f>IF(V108="","",INDEX([1]计算页!$A:$A,MATCH(V108,[1]计算页!$B:$B,0)))</f>
        <v>3</v>
      </c>
      <c r="V108" s="24" t="s">
        <v>101</v>
      </c>
      <c r="W108" s="24">
        <v>840</v>
      </c>
      <c r="X108" s="24">
        <f>IF(Y108="","",INDEX(计算页!$A:$A,MATCH(Y108,计算页!$B:$B,0)))</f>
        <v>1</v>
      </c>
      <c r="Y108" s="24" t="s">
        <v>97</v>
      </c>
      <c r="Z108" s="24">
        <v>4000</v>
      </c>
      <c r="AA108" s="25"/>
      <c r="AB108" s="25"/>
      <c r="AC108" s="25"/>
      <c r="AD108" s="25">
        <f t="shared" si="26"/>
        <v>301</v>
      </c>
      <c r="AE108" s="25"/>
      <c r="AF108" s="25"/>
      <c r="AG108" s="25"/>
      <c r="AH108" s="24">
        <f t="shared" si="30"/>
        <v>1</v>
      </c>
      <c r="AI108" s="24">
        <v>31</v>
      </c>
      <c r="AJ108" s="24">
        <f>100+INDEX(计算页!$F$4:$W$9,D_伙伴表!L108,(D_伙伴表!O108-1)*6+2)</f>
        <v>100</v>
      </c>
      <c r="AK108" s="24">
        <f t="shared" si="29"/>
        <v>301</v>
      </c>
      <c r="AL108" s="24" t="str">
        <f>INDEX([1]计算页!$I$12:$I$17,[1]D_伙伴表!M108)</f>
        <v>平衡</v>
      </c>
      <c r="AM108" s="25"/>
      <c r="AN108" s="30">
        <v>20000</v>
      </c>
    </row>
    <row r="109" spans="1:40" x14ac:dyDescent="0.35">
      <c r="A109" s="26">
        <v>100105</v>
      </c>
      <c r="B109" s="26">
        <v>105</v>
      </c>
      <c r="C109" s="24" t="s">
        <v>970</v>
      </c>
      <c r="D109" s="24" t="str">
        <f t="shared" si="21"/>
        <v>huiXiongGuai_R</v>
      </c>
      <c r="E109" s="24" t="s">
        <v>972</v>
      </c>
      <c r="F109" s="28">
        <v>0</v>
      </c>
      <c r="G109" s="34">
        <v>10806</v>
      </c>
      <c r="H109" s="28">
        <f>INDEX(计算页!$J:$J,MATCH(E109,计算页!$I:$I,0))</f>
        <v>0.4</v>
      </c>
      <c r="I109" s="9">
        <v>60</v>
      </c>
      <c r="J109" s="28" t="s">
        <v>96</v>
      </c>
      <c r="K109" s="35"/>
      <c r="L109" s="28">
        <v>1</v>
      </c>
      <c r="M109" s="25">
        <v>1</v>
      </c>
      <c r="N109" s="24" t="str">
        <f>IF(M109="","",INDEX(D_伙伴种族!$B:$B,MATCH(M109,D_伙伴种族!$A:$A,0)))</f>
        <v>兽族</v>
      </c>
      <c r="O109" s="30">
        <v>3</v>
      </c>
      <c r="P109" s="24" t="str">
        <f>IF(O109="","",INDEX([1]D_阵列表!$B:$B,MATCH(O109,[1]D_阵列表!$A:$A,0)))</f>
        <v>阵法三</v>
      </c>
      <c r="Q109" s="24">
        <v>1000</v>
      </c>
      <c r="R109" s="24">
        <v>500</v>
      </c>
      <c r="S109" s="24">
        <f t="shared" si="22"/>
        <v>101</v>
      </c>
      <c r="T109" s="24">
        <v>2</v>
      </c>
      <c r="U109" s="24">
        <f>IF(V109="","",INDEX([1]计算页!$A:$A,MATCH(V109,[1]计算页!$B:$B,0)))</f>
        <v>3</v>
      </c>
      <c r="V109" s="24" t="s">
        <v>101</v>
      </c>
      <c r="W109" s="24">
        <v>400</v>
      </c>
      <c r="X109" s="24">
        <f>IF(Y109="","",INDEX(计算页!$A:$A,MATCH(Y109,计算页!$B:$B,0)))</f>
        <v>4</v>
      </c>
      <c r="Y109" s="24" t="s">
        <v>98</v>
      </c>
      <c r="Z109" s="24">
        <v>225</v>
      </c>
      <c r="AA109" s="25"/>
      <c r="AB109" s="25"/>
      <c r="AC109" s="25"/>
      <c r="AD109" s="25">
        <f t="shared" si="26"/>
        <v>301</v>
      </c>
      <c r="AE109" s="25"/>
      <c r="AF109" s="25"/>
      <c r="AG109" s="25"/>
      <c r="AH109" s="24">
        <f t="shared" si="30"/>
        <v>1</v>
      </c>
      <c r="AI109" s="24">
        <v>31</v>
      </c>
      <c r="AJ109" s="24">
        <f>100+INDEX(计算页!$F$4:$W$9,D_伙伴表!L109,(D_伙伴表!O109-1)*6+2)</f>
        <v>100</v>
      </c>
      <c r="AK109" s="24">
        <f t="shared" si="29"/>
        <v>301</v>
      </c>
      <c r="AL109" s="24" t="str">
        <f>INDEX([1]计算页!$I$12:$I$17,[1]D_伙伴表!M109)</f>
        <v>高血</v>
      </c>
      <c r="AM109" s="25"/>
      <c r="AN109" s="30">
        <v>20000</v>
      </c>
    </row>
    <row r="110" spans="1:40" x14ac:dyDescent="0.35">
      <c r="A110" s="26">
        <v>100106</v>
      </c>
      <c r="B110" s="26">
        <v>106</v>
      </c>
      <c r="C110" s="24" t="s">
        <v>973</v>
      </c>
      <c r="D110" s="24" t="str">
        <f t="shared" si="21"/>
        <v>nvHuYao_R</v>
      </c>
      <c r="E110" s="24" t="s">
        <v>974</v>
      </c>
      <c r="F110" s="28">
        <v>0</v>
      </c>
      <c r="G110" s="34">
        <v>11403</v>
      </c>
      <c r="H110" s="28">
        <f>INDEX(计算页!$J:$J,MATCH(E110,计算页!$I:$I,0))</f>
        <v>0.5</v>
      </c>
      <c r="I110" s="9">
        <v>60</v>
      </c>
      <c r="J110" s="28" t="s">
        <v>96</v>
      </c>
      <c r="K110" s="35"/>
      <c r="L110" s="28">
        <v>1</v>
      </c>
      <c r="M110" s="25">
        <v>3</v>
      </c>
      <c r="N110" s="24" t="str">
        <f>IF(M110="","",INDEX(D_伙伴种族!$B:$B,MATCH(M110,D_伙伴种族!$A:$A,0)))</f>
        <v>妖族</v>
      </c>
      <c r="O110" s="30">
        <v>3</v>
      </c>
      <c r="P110" s="24" t="str">
        <f>IF(O110="","",INDEX([1]D_阵列表!$B:$B,MATCH(O110,[1]D_阵列表!$A:$A,0)))</f>
        <v>阵法三</v>
      </c>
      <c r="Q110" s="24">
        <v>1000</v>
      </c>
      <c r="R110" s="24">
        <v>500</v>
      </c>
      <c r="S110" s="24">
        <f t="shared" si="22"/>
        <v>101</v>
      </c>
      <c r="T110" s="24">
        <v>2</v>
      </c>
      <c r="U110" s="24">
        <f>IF(V110="","",INDEX([1]计算页!$A:$A,MATCH(V110,[1]计算页!$B:$B,0)))</f>
        <v>1</v>
      </c>
      <c r="V110" s="24" t="s">
        <v>97</v>
      </c>
      <c r="W110" s="24">
        <v>11000</v>
      </c>
      <c r="X110" s="24">
        <f>IF(Y110="","",INDEX(计算页!$A:$A,MATCH(Y110,计算页!$B:$B,0)))</f>
        <v>3</v>
      </c>
      <c r="Y110" s="24" t="s">
        <v>101</v>
      </c>
      <c r="Z110" s="24">
        <v>250</v>
      </c>
      <c r="AA110" s="25"/>
      <c r="AB110" s="25"/>
      <c r="AC110" s="25"/>
      <c r="AD110" s="25">
        <f t="shared" si="26"/>
        <v>301</v>
      </c>
      <c r="AE110" s="25"/>
      <c r="AF110" s="25"/>
      <c r="AG110" s="25"/>
      <c r="AH110" s="24">
        <f t="shared" si="30"/>
        <v>1</v>
      </c>
      <c r="AI110" s="24">
        <v>31</v>
      </c>
      <c r="AJ110" s="24">
        <f>100+INDEX(计算页!$F$4:$W$9,D_伙伴表!L110,(D_伙伴表!O110-1)*6+2)</f>
        <v>100</v>
      </c>
      <c r="AK110" s="24">
        <f t="shared" si="29"/>
        <v>301</v>
      </c>
      <c r="AL110" s="24" t="str">
        <f>INDEX([1]计算页!$I$12:$I$17,[1]D_伙伴表!M110)</f>
        <v>平衡</v>
      </c>
      <c r="AM110" s="25"/>
      <c r="AN110" s="30">
        <v>20000</v>
      </c>
    </row>
    <row r="111" spans="1:40" x14ac:dyDescent="0.35">
      <c r="A111" s="26">
        <v>100107</v>
      </c>
      <c r="B111" s="26">
        <v>107</v>
      </c>
      <c r="C111" s="24" t="s">
        <v>975</v>
      </c>
      <c r="D111" s="24" t="str">
        <f t="shared" si="21"/>
        <v>langRen_R</v>
      </c>
      <c r="E111" s="24" t="s">
        <v>977</v>
      </c>
      <c r="F111" s="28">
        <v>0</v>
      </c>
      <c r="G111" s="34">
        <v>11203</v>
      </c>
      <c r="H111" s="28">
        <f>INDEX(计算页!$J:$J,MATCH(E111,计算页!$I:$I,0))</f>
        <v>0.4</v>
      </c>
      <c r="I111" s="9">
        <v>60</v>
      </c>
      <c r="J111" s="28" t="s">
        <v>96</v>
      </c>
      <c r="K111" s="35"/>
      <c r="L111" s="28">
        <v>1</v>
      </c>
      <c r="M111" s="25">
        <v>1</v>
      </c>
      <c r="N111" s="24" t="str">
        <f>IF(M111="","",INDEX(D_伙伴种族!$B:$B,MATCH(M111,D_伙伴种族!$A:$A,0)))</f>
        <v>兽族</v>
      </c>
      <c r="O111" s="30">
        <v>3</v>
      </c>
      <c r="P111" s="24" t="str">
        <f>IF(O111="","",INDEX([1]D_阵列表!$B:$B,MATCH(O111,[1]D_阵列表!$A:$A,0)))</f>
        <v>阵法三</v>
      </c>
      <c r="Q111" s="24">
        <v>1000</v>
      </c>
      <c r="R111" s="24">
        <v>500</v>
      </c>
      <c r="S111" s="24">
        <f t="shared" si="22"/>
        <v>101</v>
      </c>
      <c r="T111" s="24">
        <v>2</v>
      </c>
      <c r="U111" s="24">
        <f>IF(V111="","",INDEX([1]计算页!$A:$A,MATCH(V111,[1]计算页!$B:$B,0)))</f>
        <v>4</v>
      </c>
      <c r="V111" s="24" t="s">
        <v>98</v>
      </c>
      <c r="W111" s="24">
        <v>300</v>
      </c>
      <c r="X111" s="24">
        <f>IF(Y111="","",INDEX(计算页!$A:$A,MATCH(Y111,计算页!$B:$B,0)))</f>
        <v>1</v>
      </c>
      <c r="Y111" s="24" t="s">
        <v>97</v>
      </c>
      <c r="Z111" s="24">
        <v>6000</v>
      </c>
      <c r="AA111" s="25"/>
      <c r="AB111" s="25"/>
      <c r="AC111" s="25"/>
      <c r="AD111" s="25">
        <f t="shared" si="26"/>
        <v>301</v>
      </c>
      <c r="AE111" s="25"/>
      <c r="AF111" s="25"/>
      <c r="AG111" s="25"/>
      <c r="AH111" s="24">
        <f t="shared" si="30"/>
        <v>1</v>
      </c>
      <c r="AI111" s="24">
        <v>31</v>
      </c>
      <c r="AJ111" s="24">
        <f>100+INDEX(计算页!$F$4:$W$9,D_伙伴表!L111,(D_伙伴表!O111-1)*6+2)</f>
        <v>100</v>
      </c>
      <c r="AK111" s="24">
        <f t="shared" si="29"/>
        <v>301</v>
      </c>
      <c r="AL111" s="24" t="str">
        <f>INDEX([1]计算页!$I$12:$I$17,[1]D_伙伴表!M111)</f>
        <v>高血</v>
      </c>
      <c r="AM111" s="25"/>
      <c r="AN111" s="30">
        <v>20000</v>
      </c>
    </row>
    <row r="112" spans="1:40" x14ac:dyDescent="0.35">
      <c r="A112" s="26">
        <v>100108</v>
      </c>
      <c r="B112" s="26">
        <v>108</v>
      </c>
      <c r="C112" s="24" t="s">
        <v>978</v>
      </c>
      <c r="D112" s="24" t="str">
        <f t="shared" si="21"/>
        <v>nvYao_R</v>
      </c>
      <c r="E112" s="24" t="s">
        <v>979</v>
      </c>
      <c r="F112" s="28">
        <v>0</v>
      </c>
      <c r="G112" s="34">
        <v>11404</v>
      </c>
      <c r="H112" s="28">
        <f>INDEX(计算页!$J:$J,MATCH(E112,计算页!$I:$I,0))</f>
        <v>0.7</v>
      </c>
      <c r="I112" s="9">
        <v>60</v>
      </c>
      <c r="J112" s="28" t="s">
        <v>96</v>
      </c>
      <c r="K112" s="35"/>
      <c r="L112" s="28">
        <v>1</v>
      </c>
      <c r="M112" s="25">
        <v>3</v>
      </c>
      <c r="N112" s="24" t="str">
        <f>IF(M112="","",INDEX(D_伙伴种族!$B:$B,MATCH(M112,D_伙伴种族!$A:$A,0)))</f>
        <v>妖族</v>
      </c>
      <c r="O112" s="30">
        <v>3</v>
      </c>
      <c r="P112" s="24" t="str">
        <f>IF(O112="","",INDEX([1]D_阵列表!$B:$B,MATCH(O112,[1]D_阵列表!$A:$A,0)))</f>
        <v>阵法三</v>
      </c>
      <c r="Q112" s="24">
        <v>1000</v>
      </c>
      <c r="R112" s="24">
        <v>500</v>
      </c>
      <c r="S112" s="24">
        <f t="shared" si="22"/>
        <v>101</v>
      </c>
      <c r="T112" s="24">
        <v>2</v>
      </c>
      <c r="U112" s="24">
        <f>IF(V112="","",INDEX([1]计算页!$A:$A,MATCH(V112,[1]计算页!$B:$B,0)))</f>
        <v>4</v>
      </c>
      <c r="V112" s="24" t="s">
        <v>98</v>
      </c>
      <c r="W112" s="24">
        <v>300</v>
      </c>
      <c r="X112" s="24">
        <f>IF(Y112="","",INDEX(计算页!$A:$A,MATCH(Y112,计算页!$B:$B,0)))</f>
        <v>1</v>
      </c>
      <c r="Y112" s="24" t="s">
        <v>97</v>
      </c>
      <c r="Z112" s="24">
        <v>6000</v>
      </c>
      <c r="AA112" s="25"/>
      <c r="AB112" s="25"/>
      <c r="AC112" s="25"/>
      <c r="AD112" s="25">
        <f t="shared" si="26"/>
        <v>301</v>
      </c>
      <c r="AE112" s="25"/>
      <c r="AF112" s="25"/>
      <c r="AG112" s="25"/>
      <c r="AH112" s="24">
        <f t="shared" si="30"/>
        <v>1</v>
      </c>
      <c r="AI112" s="24">
        <v>31</v>
      </c>
      <c r="AJ112" s="24">
        <f>100+INDEX(计算页!$F$4:$W$9,D_伙伴表!L112,(D_伙伴表!O112-1)*6+2)</f>
        <v>100</v>
      </c>
      <c r="AK112" s="24">
        <f t="shared" si="29"/>
        <v>301</v>
      </c>
      <c r="AL112" s="24" t="str">
        <f>INDEX([1]计算页!$I$12:$I$17,[1]D_伙伴表!M112)</f>
        <v>平衡</v>
      </c>
      <c r="AM112" s="25"/>
      <c r="AN112" s="30">
        <v>20000</v>
      </c>
    </row>
    <row r="113" spans="1:40" x14ac:dyDescent="0.35">
      <c r="A113" s="26">
        <v>100109</v>
      </c>
      <c r="B113" s="26">
        <v>109</v>
      </c>
      <c r="C113" s="31" t="s">
        <v>980</v>
      </c>
      <c r="D113" s="24" t="str">
        <f t="shared" si="21"/>
        <v>shuiYao_R</v>
      </c>
      <c r="E113" s="24" t="s">
        <v>967</v>
      </c>
      <c r="F113" s="28">
        <v>0</v>
      </c>
      <c r="G113" s="34">
        <v>11904</v>
      </c>
      <c r="H113" s="28">
        <f>INDEX(计算页!$J:$J,MATCH(E113,计算页!$I:$I,0))</f>
        <v>0.6</v>
      </c>
      <c r="I113" s="17">
        <f>I107+10</f>
        <v>70</v>
      </c>
      <c r="J113" s="28" t="s">
        <v>96</v>
      </c>
      <c r="K113" s="35"/>
      <c r="L113" s="28">
        <v>2</v>
      </c>
      <c r="M113" s="25">
        <v>3</v>
      </c>
      <c r="N113" s="24" t="str">
        <f>IF(M113="","",INDEX(D_伙伴种族!$B:$B,MATCH(M113,D_伙伴种族!$A:$A,0)))</f>
        <v>妖族</v>
      </c>
      <c r="O113" s="30">
        <v>3</v>
      </c>
      <c r="P113" s="24" t="str">
        <f>IF(O113="","",INDEX([1]D_阵列表!$B:$B,MATCH(O113,[1]D_阵列表!$A:$A,0)))</f>
        <v>阵法三</v>
      </c>
      <c r="Q113" s="24">
        <v>1000</v>
      </c>
      <c r="R113" s="24">
        <v>500</v>
      </c>
      <c r="S113" s="24">
        <f t="shared" si="22"/>
        <v>201</v>
      </c>
      <c r="T113" s="24">
        <v>2</v>
      </c>
      <c r="U113" s="24">
        <f>IF(V113="","",INDEX([1]计算页!$A:$A,MATCH(V113,[1]计算页!$B:$B,0)))</f>
        <v>1</v>
      </c>
      <c r="V113" s="24" t="s">
        <v>97</v>
      </c>
      <c r="W113" s="24">
        <v>14850</v>
      </c>
      <c r="X113" s="24">
        <f>IF(Y113="","",INDEX(计算页!$A:$A,MATCH(Y113,计算页!$B:$B,0)))</f>
        <v>4</v>
      </c>
      <c r="Y113" s="24" t="s">
        <v>98</v>
      </c>
      <c r="Z113" s="24">
        <v>435</v>
      </c>
      <c r="AA113" s="25"/>
      <c r="AB113" s="25"/>
      <c r="AC113" s="25"/>
      <c r="AD113" s="25">
        <f t="shared" si="26"/>
        <v>302</v>
      </c>
      <c r="AE113" s="25"/>
      <c r="AF113" s="25"/>
      <c r="AG113" s="25"/>
      <c r="AH113" s="24">
        <f t="shared" si="30"/>
        <v>2</v>
      </c>
      <c r="AI113" s="24">
        <v>31</v>
      </c>
      <c r="AJ113" s="24">
        <f>100+INDEX(计算页!$F$4:$W$9,D_伙伴表!L113,(D_伙伴表!O113-1)*6+2)</f>
        <v>100</v>
      </c>
      <c r="AK113" s="24">
        <f t="shared" si="29"/>
        <v>302</v>
      </c>
      <c r="AL113" s="24" t="str">
        <f>INDEX([1]计算页!$I$12:$I$17,[1]D_伙伴表!M113)</f>
        <v>平衡</v>
      </c>
      <c r="AM113" s="25"/>
      <c r="AN113" s="30">
        <v>20000</v>
      </c>
    </row>
    <row r="114" spans="1:40" x14ac:dyDescent="0.35">
      <c r="A114" s="26">
        <v>100110</v>
      </c>
      <c r="B114" s="26">
        <v>110</v>
      </c>
      <c r="C114" s="31" t="s">
        <v>981</v>
      </c>
      <c r="D114" s="24" t="str">
        <f t="shared" si="21"/>
        <v>guiHun_R</v>
      </c>
      <c r="E114" s="24" t="s">
        <v>969</v>
      </c>
      <c r="F114" s="28">
        <v>0</v>
      </c>
      <c r="G114" s="34">
        <v>10703</v>
      </c>
      <c r="H114" s="28">
        <f>INDEX(计算页!$J:$J,MATCH(E114,计算页!$I:$I,0))</f>
        <v>0.7</v>
      </c>
      <c r="I114" s="17">
        <f t="shared" ref="I114:I136" si="42">I108+10</f>
        <v>70</v>
      </c>
      <c r="J114" s="28" t="s">
        <v>96</v>
      </c>
      <c r="K114" s="35"/>
      <c r="L114" s="28">
        <v>2</v>
      </c>
      <c r="M114" s="25">
        <v>3</v>
      </c>
      <c r="N114" s="24" t="str">
        <f>IF(M114="","",INDEX(D_伙伴种族!$B:$B,MATCH(M114,D_伙伴种族!$A:$A,0)))</f>
        <v>妖族</v>
      </c>
      <c r="O114" s="30">
        <v>3</v>
      </c>
      <c r="P114" s="24" t="str">
        <f>IF(O114="","",INDEX([1]D_阵列表!$B:$B,MATCH(O114,[1]D_阵列表!$A:$A,0)))</f>
        <v>阵法三</v>
      </c>
      <c r="Q114" s="24">
        <v>1000</v>
      </c>
      <c r="R114" s="24">
        <v>500</v>
      </c>
      <c r="S114" s="24">
        <f t="shared" si="22"/>
        <v>201</v>
      </c>
      <c r="T114" s="24">
        <v>2</v>
      </c>
      <c r="U114" s="24">
        <f>IF(V114="","",INDEX([1]计算页!$A:$A,MATCH(V114,[1]计算页!$B:$B,0)))</f>
        <v>3</v>
      </c>
      <c r="V114" s="24" t="s">
        <v>101</v>
      </c>
      <c r="W114" s="24">
        <v>1260</v>
      </c>
      <c r="X114" s="24">
        <f>IF(Y114="","",INDEX(计算页!$A:$A,MATCH(Y114,计算页!$B:$B,0)))</f>
        <v>1</v>
      </c>
      <c r="Y114" s="24" t="s">
        <v>97</v>
      </c>
      <c r="Z114" s="24">
        <v>6000</v>
      </c>
      <c r="AA114" s="25"/>
      <c r="AB114" s="25"/>
      <c r="AC114" s="25"/>
      <c r="AD114" s="25">
        <f t="shared" si="26"/>
        <v>302</v>
      </c>
      <c r="AE114" s="25"/>
      <c r="AF114" s="25"/>
      <c r="AG114" s="25"/>
      <c r="AH114" s="24">
        <f t="shared" si="30"/>
        <v>2</v>
      </c>
      <c r="AI114" s="24">
        <v>31</v>
      </c>
      <c r="AJ114" s="24">
        <f>100+INDEX(计算页!$F$4:$W$9,D_伙伴表!L114,(D_伙伴表!O114-1)*6+2)</f>
        <v>100</v>
      </c>
      <c r="AK114" s="24">
        <f t="shared" si="29"/>
        <v>302</v>
      </c>
      <c r="AL114" s="24" t="str">
        <f>INDEX([1]计算页!$I$12:$I$17,[1]D_伙伴表!M114)</f>
        <v>平衡</v>
      </c>
      <c r="AM114" s="25"/>
      <c r="AN114" s="30">
        <v>20000</v>
      </c>
    </row>
    <row r="115" spans="1:40" x14ac:dyDescent="0.35">
      <c r="A115" s="26">
        <v>100111</v>
      </c>
      <c r="B115" s="26">
        <v>111</v>
      </c>
      <c r="C115" s="31" t="s">
        <v>982</v>
      </c>
      <c r="D115" s="24" t="str">
        <f t="shared" si="21"/>
        <v>huiXiongGuai_R</v>
      </c>
      <c r="E115" s="24" t="s">
        <v>971</v>
      </c>
      <c r="F115" s="28">
        <v>0</v>
      </c>
      <c r="G115" s="34">
        <v>10806</v>
      </c>
      <c r="H115" s="28">
        <f>INDEX(计算页!$J:$J,MATCH(E115,计算页!$I:$I,0))</f>
        <v>0.4</v>
      </c>
      <c r="I115" s="17">
        <f t="shared" si="42"/>
        <v>70</v>
      </c>
      <c r="J115" s="28" t="s">
        <v>96</v>
      </c>
      <c r="K115" s="35"/>
      <c r="L115" s="28">
        <v>2</v>
      </c>
      <c r="M115" s="25">
        <v>1</v>
      </c>
      <c r="N115" s="24" t="str">
        <f>IF(M115="","",INDEX(D_伙伴种族!$B:$B,MATCH(M115,D_伙伴种族!$A:$A,0)))</f>
        <v>兽族</v>
      </c>
      <c r="O115" s="30">
        <v>3</v>
      </c>
      <c r="P115" s="24" t="str">
        <f>IF(O115="","",INDEX([1]D_阵列表!$B:$B,MATCH(O115,[1]D_阵列表!$A:$A,0)))</f>
        <v>阵法三</v>
      </c>
      <c r="Q115" s="24">
        <v>1000</v>
      </c>
      <c r="R115" s="24">
        <v>500</v>
      </c>
      <c r="S115" s="24">
        <f t="shared" si="22"/>
        <v>201</v>
      </c>
      <c r="T115" s="24">
        <v>2</v>
      </c>
      <c r="U115" s="24">
        <f>IF(V115="","",INDEX([1]计算页!$A:$A,MATCH(V115,[1]计算页!$B:$B,0)))</f>
        <v>3</v>
      </c>
      <c r="V115" s="24" t="s">
        <v>101</v>
      </c>
      <c r="W115" s="24">
        <v>600</v>
      </c>
      <c r="X115" s="24">
        <f>IF(Y115="","",INDEX(计算页!$A:$A,MATCH(Y115,计算页!$B:$B,0)))</f>
        <v>4</v>
      </c>
      <c r="Y115" s="24" t="s">
        <v>98</v>
      </c>
      <c r="Z115" s="24">
        <v>340</v>
      </c>
      <c r="AA115" s="25"/>
      <c r="AB115" s="25"/>
      <c r="AC115" s="25"/>
      <c r="AD115" s="25">
        <f t="shared" si="26"/>
        <v>302</v>
      </c>
      <c r="AE115" s="25"/>
      <c r="AF115" s="25"/>
      <c r="AG115" s="25"/>
      <c r="AH115" s="24">
        <f t="shared" si="30"/>
        <v>2</v>
      </c>
      <c r="AI115" s="24">
        <v>31</v>
      </c>
      <c r="AJ115" s="24">
        <f>100+INDEX(计算页!$F$4:$W$9,D_伙伴表!L115,(D_伙伴表!O115-1)*6+2)</f>
        <v>100</v>
      </c>
      <c r="AK115" s="24">
        <f t="shared" si="29"/>
        <v>302</v>
      </c>
      <c r="AL115" s="24" t="str">
        <f>INDEX([1]计算页!$I$12:$I$17,[1]D_伙伴表!M115)</f>
        <v>高血</v>
      </c>
      <c r="AM115" s="25"/>
      <c r="AN115" s="30">
        <v>20000</v>
      </c>
    </row>
    <row r="116" spans="1:40" x14ac:dyDescent="0.35">
      <c r="A116" s="26">
        <v>100112</v>
      </c>
      <c r="B116" s="26">
        <v>112</v>
      </c>
      <c r="C116" s="31" t="s">
        <v>983</v>
      </c>
      <c r="D116" s="24" t="str">
        <f t="shared" si="21"/>
        <v>nvHuYao_R</v>
      </c>
      <c r="E116" s="24" t="s">
        <v>974</v>
      </c>
      <c r="F116" s="28">
        <v>0</v>
      </c>
      <c r="G116" s="34">
        <v>11403</v>
      </c>
      <c r="H116" s="28">
        <f>INDEX(计算页!$J:$J,MATCH(E116,计算页!$I:$I,0))</f>
        <v>0.5</v>
      </c>
      <c r="I116" s="17">
        <f t="shared" si="42"/>
        <v>70</v>
      </c>
      <c r="J116" s="28" t="s">
        <v>96</v>
      </c>
      <c r="K116" s="35"/>
      <c r="L116" s="28">
        <v>2</v>
      </c>
      <c r="M116" s="25">
        <v>3</v>
      </c>
      <c r="N116" s="24" t="str">
        <f>IF(M116="","",INDEX(D_伙伴种族!$B:$B,MATCH(M116,D_伙伴种族!$A:$A,0)))</f>
        <v>妖族</v>
      </c>
      <c r="O116" s="30">
        <v>3</v>
      </c>
      <c r="P116" s="24" t="str">
        <f>IF(O116="","",INDEX([1]D_阵列表!$B:$B,MATCH(O116,[1]D_阵列表!$A:$A,0)))</f>
        <v>阵法三</v>
      </c>
      <c r="Q116" s="24">
        <v>1000</v>
      </c>
      <c r="R116" s="24">
        <v>500</v>
      </c>
      <c r="S116" s="24">
        <f t="shared" si="22"/>
        <v>201</v>
      </c>
      <c r="T116" s="24">
        <v>2</v>
      </c>
      <c r="U116" s="24">
        <f>IF(V116="","",INDEX([1]计算页!$A:$A,MATCH(V116,[1]计算页!$B:$B,0)))</f>
        <v>1</v>
      </c>
      <c r="V116" s="24" t="s">
        <v>97</v>
      </c>
      <c r="W116" s="24">
        <v>16500</v>
      </c>
      <c r="X116" s="24">
        <f>IF(Y116="","",INDEX(计算页!$A:$A,MATCH(Y116,计算页!$B:$B,0)))</f>
        <v>3</v>
      </c>
      <c r="Y116" s="24" t="s">
        <v>101</v>
      </c>
      <c r="Z116" s="24">
        <v>375</v>
      </c>
      <c r="AA116" s="25"/>
      <c r="AB116" s="25"/>
      <c r="AC116" s="25"/>
      <c r="AD116" s="25">
        <f t="shared" si="26"/>
        <v>302</v>
      </c>
      <c r="AE116" s="25"/>
      <c r="AF116" s="25"/>
      <c r="AG116" s="25"/>
      <c r="AH116" s="24">
        <f t="shared" si="30"/>
        <v>2</v>
      </c>
      <c r="AI116" s="24">
        <v>31</v>
      </c>
      <c r="AJ116" s="24">
        <f>100+INDEX(计算页!$F$4:$W$9,D_伙伴表!L116,(D_伙伴表!O116-1)*6+2)</f>
        <v>100</v>
      </c>
      <c r="AK116" s="24">
        <f t="shared" si="29"/>
        <v>302</v>
      </c>
      <c r="AL116" s="24" t="str">
        <f>INDEX([1]计算页!$I$12:$I$17,[1]D_伙伴表!M116)</f>
        <v>平衡</v>
      </c>
      <c r="AM116" s="25"/>
      <c r="AN116" s="30">
        <v>20000</v>
      </c>
    </row>
    <row r="117" spans="1:40" x14ac:dyDescent="0.35">
      <c r="A117" s="26">
        <v>100113</v>
      </c>
      <c r="B117" s="26">
        <v>113</v>
      </c>
      <c r="C117" s="31" t="s">
        <v>984</v>
      </c>
      <c r="D117" s="24" t="str">
        <f t="shared" si="21"/>
        <v>langRen_R</v>
      </c>
      <c r="E117" s="24" t="s">
        <v>976</v>
      </c>
      <c r="F117" s="28">
        <v>0</v>
      </c>
      <c r="G117" s="34">
        <v>11203</v>
      </c>
      <c r="H117" s="28">
        <f>INDEX(计算页!$J:$J,MATCH(E117,计算页!$I:$I,0))</f>
        <v>0.4</v>
      </c>
      <c r="I117" s="17">
        <f t="shared" si="42"/>
        <v>70</v>
      </c>
      <c r="J117" s="28" t="s">
        <v>96</v>
      </c>
      <c r="K117" s="35"/>
      <c r="L117" s="28">
        <v>2</v>
      </c>
      <c r="M117" s="25">
        <v>1</v>
      </c>
      <c r="N117" s="24" t="str">
        <f>IF(M117="","",INDEX(D_伙伴种族!$B:$B,MATCH(M117,D_伙伴种族!$A:$A,0)))</f>
        <v>兽族</v>
      </c>
      <c r="O117" s="30">
        <v>3</v>
      </c>
      <c r="P117" s="24" t="str">
        <f>IF(O117="","",INDEX([1]D_阵列表!$B:$B,MATCH(O117,[1]D_阵列表!$A:$A,0)))</f>
        <v>阵法三</v>
      </c>
      <c r="Q117" s="24">
        <v>1000</v>
      </c>
      <c r="R117" s="24">
        <v>500</v>
      </c>
      <c r="S117" s="24">
        <f t="shared" si="22"/>
        <v>201</v>
      </c>
      <c r="T117" s="24">
        <v>2</v>
      </c>
      <c r="U117" s="24">
        <f>IF(V117="","",INDEX([1]计算页!$A:$A,MATCH(V117,[1]计算页!$B:$B,0)))</f>
        <v>4</v>
      </c>
      <c r="V117" s="24" t="s">
        <v>98</v>
      </c>
      <c r="W117" s="24">
        <v>450</v>
      </c>
      <c r="X117" s="24">
        <f>IF(Y117="","",INDEX(计算页!$A:$A,MATCH(Y117,计算页!$B:$B,0)))</f>
        <v>1</v>
      </c>
      <c r="Y117" s="24" t="s">
        <v>97</v>
      </c>
      <c r="Z117" s="24">
        <v>9000</v>
      </c>
      <c r="AA117" s="25"/>
      <c r="AB117" s="25"/>
      <c r="AC117" s="25"/>
      <c r="AD117" s="25">
        <f t="shared" si="26"/>
        <v>302</v>
      </c>
      <c r="AE117" s="25"/>
      <c r="AF117" s="25"/>
      <c r="AG117" s="25"/>
      <c r="AH117" s="24">
        <f t="shared" si="30"/>
        <v>2</v>
      </c>
      <c r="AI117" s="24">
        <v>31</v>
      </c>
      <c r="AJ117" s="24">
        <f>100+INDEX(计算页!$F$4:$W$9,D_伙伴表!L117,(D_伙伴表!O117-1)*6+2)</f>
        <v>100</v>
      </c>
      <c r="AK117" s="24">
        <f t="shared" si="29"/>
        <v>302</v>
      </c>
      <c r="AL117" s="24" t="str">
        <f>INDEX([1]计算页!$I$12:$I$17,[1]D_伙伴表!M117)</f>
        <v>高血</v>
      </c>
      <c r="AM117" s="25"/>
      <c r="AN117" s="30">
        <v>20000</v>
      </c>
    </row>
    <row r="118" spans="1:40" x14ac:dyDescent="0.35">
      <c r="A118" s="26">
        <v>100114</v>
      </c>
      <c r="B118" s="26">
        <v>114</v>
      </c>
      <c r="C118" s="31" t="s">
        <v>985</v>
      </c>
      <c r="D118" s="24" t="str">
        <f t="shared" si="21"/>
        <v>nvYao_R</v>
      </c>
      <c r="E118" s="24" t="s">
        <v>979</v>
      </c>
      <c r="F118" s="28">
        <v>0</v>
      </c>
      <c r="G118" s="34">
        <v>11404</v>
      </c>
      <c r="H118" s="28">
        <f>INDEX(计算页!$J:$J,MATCH(E118,计算页!$I:$I,0))</f>
        <v>0.7</v>
      </c>
      <c r="I118" s="17">
        <f t="shared" si="42"/>
        <v>70</v>
      </c>
      <c r="J118" s="28" t="s">
        <v>96</v>
      </c>
      <c r="K118" s="35"/>
      <c r="L118" s="28">
        <v>2</v>
      </c>
      <c r="M118" s="25">
        <v>3</v>
      </c>
      <c r="N118" s="24" t="str">
        <f>IF(M118="","",INDEX(D_伙伴种族!$B:$B,MATCH(M118,D_伙伴种族!$A:$A,0)))</f>
        <v>妖族</v>
      </c>
      <c r="O118" s="30">
        <v>3</v>
      </c>
      <c r="P118" s="24" t="str">
        <f>IF(O118="","",INDEX([1]D_阵列表!$B:$B,MATCH(O118,[1]D_阵列表!$A:$A,0)))</f>
        <v>阵法三</v>
      </c>
      <c r="Q118" s="24">
        <v>1000</v>
      </c>
      <c r="R118" s="24">
        <v>500</v>
      </c>
      <c r="S118" s="24">
        <f t="shared" si="22"/>
        <v>201</v>
      </c>
      <c r="T118" s="24">
        <v>2</v>
      </c>
      <c r="U118" s="24">
        <f>IF(V118="","",INDEX([1]计算页!$A:$A,MATCH(V118,[1]计算页!$B:$B,0)))</f>
        <v>4</v>
      </c>
      <c r="V118" s="24" t="s">
        <v>98</v>
      </c>
      <c r="W118" s="24">
        <v>450</v>
      </c>
      <c r="X118" s="24">
        <f>IF(Y118="","",INDEX(计算页!$A:$A,MATCH(Y118,计算页!$B:$B,0)))</f>
        <v>1</v>
      </c>
      <c r="Y118" s="24" t="s">
        <v>97</v>
      </c>
      <c r="Z118" s="24">
        <v>9000</v>
      </c>
      <c r="AA118" s="25"/>
      <c r="AB118" s="25"/>
      <c r="AC118" s="25"/>
      <c r="AD118" s="25">
        <f t="shared" si="26"/>
        <v>302</v>
      </c>
      <c r="AE118" s="25"/>
      <c r="AF118" s="25"/>
      <c r="AG118" s="25"/>
      <c r="AH118" s="24">
        <f t="shared" si="30"/>
        <v>2</v>
      </c>
      <c r="AI118" s="24">
        <v>31</v>
      </c>
      <c r="AJ118" s="24">
        <f>100+INDEX(计算页!$F$4:$W$9,D_伙伴表!L118,(D_伙伴表!O118-1)*6+2)</f>
        <v>100</v>
      </c>
      <c r="AK118" s="24">
        <f t="shared" si="29"/>
        <v>302</v>
      </c>
      <c r="AL118" s="24" t="str">
        <f>INDEX([1]计算页!$I$12:$I$17,[1]D_伙伴表!M118)</f>
        <v>平衡</v>
      </c>
      <c r="AM118" s="25"/>
      <c r="AN118" s="30">
        <v>20000</v>
      </c>
    </row>
    <row r="119" spans="1:40" x14ac:dyDescent="0.35">
      <c r="A119" s="26">
        <v>100115</v>
      </c>
      <c r="B119" s="26">
        <v>115</v>
      </c>
      <c r="C119" s="36" t="s">
        <v>986</v>
      </c>
      <c r="D119" s="24" t="str">
        <f t="shared" si="21"/>
        <v>shuiYao_R</v>
      </c>
      <c r="E119" s="24" t="s">
        <v>967</v>
      </c>
      <c r="F119" s="28">
        <v>0</v>
      </c>
      <c r="G119" s="34">
        <v>11904</v>
      </c>
      <c r="H119" s="28">
        <f>INDEX(计算页!$J:$J,MATCH(E119,计算页!$I:$I,0))</f>
        <v>0.6</v>
      </c>
      <c r="I119" s="17">
        <f t="shared" si="42"/>
        <v>80</v>
      </c>
      <c r="J119" s="28" t="s">
        <v>96</v>
      </c>
      <c r="K119" s="35"/>
      <c r="L119" s="28">
        <v>3</v>
      </c>
      <c r="M119" s="25">
        <v>3</v>
      </c>
      <c r="N119" s="24" t="str">
        <f>IF(M119="","",INDEX(D_伙伴种族!$B:$B,MATCH(M119,D_伙伴种族!$A:$A,0)))</f>
        <v>妖族</v>
      </c>
      <c r="O119" s="30">
        <v>3</v>
      </c>
      <c r="P119" s="24" t="str">
        <f>IF(O119="","",INDEX([1]D_阵列表!$B:$B,MATCH(O119,[1]D_阵列表!$A:$A,0)))</f>
        <v>阵法三</v>
      </c>
      <c r="Q119" s="24">
        <v>1000</v>
      </c>
      <c r="R119" s="24">
        <v>500</v>
      </c>
      <c r="S119" s="24">
        <f t="shared" si="22"/>
        <v>301</v>
      </c>
      <c r="T119" s="24">
        <v>2</v>
      </c>
      <c r="U119" s="24">
        <f>IF(V119="","",INDEX([1]计算页!$A:$A,MATCH(V119,[1]计算页!$B:$B,0)))</f>
        <v>1</v>
      </c>
      <c r="V119" s="24" t="s">
        <v>97</v>
      </c>
      <c r="W119" s="24">
        <v>29700</v>
      </c>
      <c r="X119" s="24">
        <f>IF(Y119="","",INDEX(计算页!$A:$A,MATCH(Y119,计算页!$B:$B,0)))</f>
        <v>4</v>
      </c>
      <c r="Y119" s="24" t="s">
        <v>98</v>
      </c>
      <c r="Z119" s="24">
        <v>655</v>
      </c>
      <c r="AA119" s="25"/>
      <c r="AB119" s="25"/>
      <c r="AC119" s="25"/>
      <c r="AD119" s="25">
        <f t="shared" si="26"/>
        <v>303</v>
      </c>
      <c r="AE119" s="25"/>
      <c r="AF119" s="25"/>
      <c r="AG119" s="25"/>
      <c r="AH119" s="24">
        <f t="shared" si="30"/>
        <v>3</v>
      </c>
      <c r="AI119" s="24">
        <v>31</v>
      </c>
      <c r="AJ119" s="24">
        <f>100+INDEX(计算页!$F$4:$W$9,D_伙伴表!L119,(D_伙伴表!O119-1)*6+2)</f>
        <v>101</v>
      </c>
      <c r="AK119" s="24">
        <f t="shared" si="29"/>
        <v>303</v>
      </c>
      <c r="AL119" s="24" t="str">
        <f>INDEX([1]计算页!$I$12:$I$17,[1]D_伙伴表!M119)</f>
        <v>平衡</v>
      </c>
      <c r="AM119" s="25"/>
      <c r="AN119" s="30">
        <v>20000</v>
      </c>
    </row>
    <row r="120" spans="1:40" x14ac:dyDescent="0.35">
      <c r="A120" s="26">
        <v>100116</v>
      </c>
      <c r="B120" s="26">
        <v>116</v>
      </c>
      <c r="C120" s="36" t="s">
        <v>987</v>
      </c>
      <c r="D120" s="24" t="str">
        <f t="shared" si="21"/>
        <v>guiHun_R</v>
      </c>
      <c r="E120" s="24" t="s">
        <v>969</v>
      </c>
      <c r="F120" s="28">
        <v>0</v>
      </c>
      <c r="G120" s="34">
        <v>10703</v>
      </c>
      <c r="H120" s="28">
        <f>INDEX(计算页!$J:$J,MATCH(E120,计算页!$I:$I,0))</f>
        <v>0.7</v>
      </c>
      <c r="I120" s="17">
        <f t="shared" si="42"/>
        <v>80</v>
      </c>
      <c r="J120" s="28" t="s">
        <v>96</v>
      </c>
      <c r="K120" s="35"/>
      <c r="L120" s="28">
        <v>3</v>
      </c>
      <c r="M120" s="25">
        <v>3</v>
      </c>
      <c r="N120" s="24" t="str">
        <f>IF(M120="","",INDEX(D_伙伴种族!$B:$B,MATCH(M120,D_伙伴种族!$A:$A,0)))</f>
        <v>妖族</v>
      </c>
      <c r="O120" s="30">
        <v>3</v>
      </c>
      <c r="P120" s="24" t="str">
        <f>IF(O120="","",INDEX([1]D_阵列表!$B:$B,MATCH(O120,[1]D_阵列表!$A:$A,0)))</f>
        <v>阵法三</v>
      </c>
      <c r="Q120" s="24">
        <v>1000</v>
      </c>
      <c r="R120" s="24">
        <v>500</v>
      </c>
      <c r="S120" s="24">
        <f t="shared" si="22"/>
        <v>301</v>
      </c>
      <c r="T120" s="24">
        <v>2</v>
      </c>
      <c r="U120" s="24">
        <f>IF(V120="","",INDEX([1]计算页!$A:$A,MATCH(V120,[1]计算页!$B:$B,0)))</f>
        <v>3</v>
      </c>
      <c r="V120" s="24" t="s">
        <v>101</v>
      </c>
      <c r="W120" s="24">
        <v>2520</v>
      </c>
      <c r="X120" s="24">
        <f>IF(Y120="","",INDEX(计算页!$A:$A,MATCH(Y120,计算页!$B:$B,0)))</f>
        <v>1</v>
      </c>
      <c r="Y120" s="24" t="s">
        <v>97</v>
      </c>
      <c r="Z120" s="24">
        <v>9000</v>
      </c>
      <c r="AA120" s="25"/>
      <c r="AB120" s="25"/>
      <c r="AC120" s="25"/>
      <c r="AD120" s="25">
        <f t="shared" si="26"/>
        <v>303</v>
      </c>
      <c r="AE120" s="25"/>
      <c r="AF120" s="25"/>
      <c r="AG120" s="25"/>
      <c r="AH120" s="24">
        <f t="shared" si="30"/>
        <v>3</v>
      </c>
      <c r="AI120" s="24">
        <v>31</v>
      </c>
      <c r="AJ120" s="24">
        <f>100+INDEX(计算页!$F$4:$W$9,D_伙伴表!L120,(D_伙伴表!O120-1)*6+2)</f>
        <v>101</v>
      </c>
      <c r="AK120" s="24">
        <f t="shared" si="29"/>
        <v>303</v>
      </c>
      <c r="AL120" s="24" t="str">
        <f>INDEX([1]计算页!$I$12:$I$17,[1]D_伙伴表!M120)</f>
        <v>平衡</v>
      </c>
      <c r="AM120" s="25"/>
      <c r="AN120" s="30">
        <v>20000</v>
      </c>
    </row>
    <row r="121" spans="1:40" x14ac:dyDescent="0.35">
      <c r="A121" s="26">
        <v>100117</v>
      </c>
      <c r="B121" s="26">
        <v>117</v>
      </c>
      <c r="C121" s="36" t="s">
        <v>988</v>
      </c>
      <c r="D121" s="24" t="str">
        <f t="shared" si="21"/>
        <v>huiXiongGuai_R</v>
      </c>
      <c r="E121" s="24" t="s">
        <v>971</v>
      </c>
      <c r="F121" s="28">
        <v>0</v>
      </c>
      <c r="G121" s="34">
        <v>10806</v>
      </c>
      <c r="H121" s="28">
        <f>INDEX(计算页!$J:$J,MATCH(E121,计算页!$I:$I,0))</f>
        <v>0.4</v>
      </c>
      <c r="I121" s="17">
        <f t="shared" si="42"/>
        <v>80</v>
      </c>
      <c r="J121" s="28" t="s">
        <v>96</v>
      </c>
      <c r="K121" s="35"/>
      <c r="L121" s="28">
        <v>3</v>
      </c>
      <c r="M121" s="25">
        <v>1</v>
      </c>
      <c r="N121" s="24" t="str">
        <f>IF(M121="","",INDEX(D_伙伴种族!$B:$B,MATCH(M121,D_伙伴种族!$A:$A,0)))</f>
        <v>兽族</v>
      </c>
      <c r="O121" s="30">
        <v>3</v>
      </c>
      <c r="P121" s="24" t="str">
        <f>IF(O121="","",INDEX([1]D_阵列表!$B:$B,MATCH(O121,[1]D_阵列表!$A:$A,0)))</f>
        <v>阵法三</v>
      </c>
      <c r="Q121" s="24">
        <v>1000</v>
      </c>
      <c r="R121" s="24">
        <v>500</v>
      </c>
      <c r="S121" s="24">
        <f t="shared" si="22"/>
        <v>301</v>
      </c>
      <c r="T121" s="24">
        <v>2</v>
      </c>
      <c r="U121" s="24">
        <f>IF(V121="","",INDEX([1]计算页!$A:$A,MATCH(V121,[1]计算页!$B:$B,0)))</f>
        <v>3</v>
      </c>
      <c r="V121" s="24" t="s">
        <v>101</v>
      </c>
      <c r="W121" s="24">
        <v>1200</v>
      </c>
      <c r="X121" s="24">
        <f>IF(Y121="","",INDEX(计算页!$A:$A,MATCH(Y121,计算页!$B:$B,0)))</f>
        <v>4</v>
      </c>
      <c r="Y121" s="24" t="s">
        <v>98</v>
      </c>
      <c r="Z121" s="24">
        <v>680</v>
      </c>
      <c r="AA121" s="25"/>
      <c r="AB121" s="25"/>
      <c r="AC121" s="25"/>
      <c r="AD121" s="25">
        <f t="shared" si="26"/>
        <v>303</v>
      </c>
      <c r="AE121" s="25"/>
      <c r="AF121" s="25"/>
      <c r="AG121" s="25"/>
      <c r="AH121" s="24">
        <f t="shared" si="30"/>
        <v>3</v>
      </c>
      <c r="AI121" s="24">
        <v>31</v>
      </c>
      <c r="AJ121" s="24">
        <f>100+INDEX(计算页!$F$4:$W$9,D_伙伴表!L121,(D_伙伴表!O121-1)*6+2)</f>
        <v>101</v>
      </c>
      <c r="AK121" s="24">
        <f t="shared" si="29"/>
        <v>303</v>
      </c>
      <c r="AL121" s="24" t="str">
        <f>INDEX([1]计算页!$I$12:$I$17,[1]D_伙伴表!M121)</f>
        <v>高血</v>
      </c>
      <c r="AM121" s="25"/>
      <c r="AN121" s="30">
        <v>20000</v>
      </c>
    </row>
    <row r="122" spans="1:40" x14ac:dyDescent="0.35">
      <c r="A122" s="26">
        <v>100118</v>
      </c>
      <c r="B122" s="26">
        <v>118</v>
      </c>
      <c r="C122" s="36" t="s">
        <v>989</v>
      </c>
      <c r="D122" s="24" t="str">
        <f t="shared" si="21"/>
        <v>nvHuYao_R</v>
      </c>
      <c r="E122" s="24" t="s">
        <v>974</v>
      </c>
      <c r="F122" s="28">
        <v>0</v>
      </c>
      <c r="G122" s="34">
        <v>11403</v>
      </c>
      <c r="H122" s="28">
        <f>INDEX(计算页!$J:$J,MATCH(E122,计算页!$I:$I,0))</f>
        <v>0.5</v>
      </c>
      <c r="I122" s="17">
        <f t="shared" si="42"/>
        <v>80</v>
      </c>
      <c r="J122" s="28" t="s">
        <v>96</v>
      </c>
      <c r="K122" s="35"/>
      <c r="L122" s="28">
        <v>3</v>
      </c>
      <c r="M122" s="25">
        <v>3</v>
      </c>
      <c r="N122" s="24" t="str">
        <f>IF(M122="","",INDEX(D_伙伴种族!$B:$B,MATCH(M122,D_伙伴种族!$A:$A,0)))</f>
        <v>妖族</v>
      </c>
      <c r="O122" s="30">
        <v>3</v>
      </c>
      <c r="P122" s="24" t="str">
        <f>IF(O122="","",INDEX([1]D_阵列表!$B:$B,MATCH(O122,[1]D_阵列表!$A:$A,0)))</f>
        <v>阵法三</v>
      </c>
      <c r="Q122" s="24">
        <v>1000</v>
      </c>
      <c r="R122" s="24">
        <v>500</v>
      </c>
      <c r="S122" s="24">
        <f t="shared" si="22"/>
        <v>301</v>
      </c>
      <c r="T122" s="24">
        <v>2</v>
      </c>
      <c r="U122" s="24">
        <f>IF(V122="","",INDEX([1]计算页!$A:$A,MATCH(V122,[1]计算页!$B:$B,0)))</f>
        <v>1</v>
      </c>
      <c r="V122" s="24" t="s">
        <v>97</v>
      </c>
      <c r="W122" s="24">
        <v>33000</v>
      </c>
      <c r="X122" s="24">
        <f>IF(Y122="","",INDEX(计算页!$A:$A,MATCH(Y122,计算页!$B:$B,0)))</f>
        <v>3</v>
      </c>
      <c r="Y122" s="24" t="s">
        <v>101</v>
      </c>
      <c r="Z122" s="24">
        <v>750</v>
      </c>
      <c r="AA122" s="25"/>
      <c r="AB122" s="25"/>
      <c r="AC122" s="25"/>
      <c r="AD122" s="25">
        <f t="shared" si="26"/>
        <v>303</v>
      </c>
      <c r="AE122" s="25"/>
      <c r="AF122" s="25"/>
      <c r="AG122" s="25"/>
      <c r="AH122" s="24">
        <f t="shared" si="30"/>
        <v>3</v>
      </c>
      <c r="AI122" s="24">
        <v>31</v>
      </c>
      <c r="AJ122" s="24">
        <f>100+INDEX(计算页!$F$4:$W$9,D_伙伴表!L122,(D_伙伴表!O122-1)*6+2)</f>
        <v>101</v>
      </c>
      <c r="AK122" s="24">
        <f t="shared" si="29"/>
        <v>303</v>
      </c>
      <c r="AL122" s="24" t="str">
        <f>INDEX([1]计算页!$I$12:$I$17,[1]D_伙伴表!M122)</f>
        <v>平衡</v>
      </c>
      <c r="AM122" s="25"/>
      <c r="AN122" s="30">
        <v>20000</v>
      </c>
    </row>
    <row r="123" spans="1:40" x14ac:dyDescent="0.35">
      <c r="A123" s="26">
        <v>100119</v>
      </c>
      <c r="B123" s="26">
        <v>119</v>
      </c>
      <c r="C123" s="36" t="s">
        <v>990</v>
      </c>
      <c r="D123" s="24" t="str">
        <f t="shared" si="21"/>
        <v>langRen_R</v>
      </c>
      <c r="E123" s="24" t="s">
        <v>976</v>
      </c>
      <c r="F123" s="28">
        <v>0</v>
      </c>
      <c r="G123" s="34">
        <v>11203</v>
      </c>
      <c r="H123" s="28">
        <f>INDEX(计算页!$J:$J,MATCH(E123,计算页!$I:$I,0))</f>
        <v>0.4</v>
      </c>
      <c r="I123" s="17">
        <f t="shared" si="42"/>
        <v>80</v>
      </c>
      <c r="J123" s="28" t="s">
        <v>96</v>
      </c>
      <c r="K123" s="35"/>
      <c r="L123" s="28">
        <v>3</v>
      </c>
      <c r="M123" s="25">
        <v>1</v>
      </c>
      <c r="N123" s="24" t="str">
        <f>IF(M123="","",INDEX(D_伙伴种族!$B:$B,MATCH(M123,D_伙伴种族!$A:$A,0)))</f>
        <v>兽族</v>
      </c>
      <c r="O123" s="30">
        <v>3</v>
      </c>
      <c r="P123" s="24" t="str">
        <f>IF(O123="","",INDEX([1]D_阵列表!$B:$B,MATCH(O123,[1]D_阵列表!$A:$A,0)))</f>
        <v>阵法三</v>
      </c>
      <c r="Q123" s="24">
        <v>1000</v>
      </c>
      <c r="R123" s="24">
        <v>500</v>
      </c>
      <c r="S123" s="24">
        <f t="shared" si="22"/>
        <v>301</v>
      </c>
      <c r="T123" s="24">
        <v>2</v>
      </c>
      <c r="U123" s="24">
        <f>IF(V123="","",INDEX([1]计算页!$A:$A,MATCH(V123,[1]计算页!$B:$B,0)))</f>
        <v>4</v>
      </c>
      <c r="V123" s="24" t="s">
        <v>98</v>
      </c>
      <c r="W123" s="24">
        <v>900</v>
      </c>
      <c r="X123" s="24">
        <f>IF(Y123="","",INDEX(计算页!$A:$A,MATCH(Y123,计算页!$B:$B,0)))</f>
        <v>1</v>
      </c>
      <c r="Y123" s="24" t="s">
        <v>97</v>
      </c>
      <c r="Z123" s="24">
        <v>18000</v>
      </c>
      <c r="AA123" s="25"/>
      <c r="AB123" s="25"/>
      <c r="AC123" s="25"/>
      <c r="AD123" s="25">
        <f t="shared" si="26"/>
        <v>303</v>
      </c>
      <c r="AE123" s="25"/>
      <c r="AF123" s="25"/>
      <c r="AG123" s="25"/>
      <c r="AH123" s="24">
        <f t="shared" si="30"/>
        <v>3</v>
      </c>
      <c r="AI123" s="24">
        <v>31</v>
      </c>
      <c r="AJ123" s="24">
        <f>100+INDEX(计算页!$F$4:$W$9,D_伙伴表!L123,(D_伙伴表!O123-1)*6+2)</f>
        <v>101</v>
      </c>
      <c r="AK123" s="24">
        <f t="shared" si="29"/>
        <v>303</v>
      </c>
      <c r="AL123" s="24" t="str">
        <f>INDEX([1]计算页!$I$12:$I$17,[1]D_伙伴表!M123)</f>
        <v>高血</v>
      </c>
      <c r="AM123" s="25"/>
      <c r="AN123" s="30">
        <v>20000</v>
      </c>
    </row>
    <row r="124" spans="1:40" x14ac:dyDescent="0.35">
      <c r="A124" s="26">
        <v>100120</v>
      </c>
      <c r="B124" s="26">
        <v>120</v>
      </c>
      <c r="C124" s="36" t="s">
        <v>991</v>
      </c>
      <c r="D124" s="24" t="str">
        <f t="shared" si="21"/>
        <v>nvYao_R</v>
      </c>
      <c r="E124" s="24" t="s">
        <v>979</v>
      </c>
      <c r="F124" s="28">
        <v>0</v>
      </c>
      <c r="G124" s="34">
        <v>11404</v>
      </c>
      <c r="H124" s="28">
        <f>INDEX(计算页!$J:$J,MATCH(E124,计算页!$I:$I,0))</f>
        <v>0.7</v>
      </c>
      <c r="I124" s="17">
        <f t="shared" si="42"/>
        <v>80</v>
      </c>
      <c r="J124" s="28" t="s">
        <v>96</v>
      </c>
      <c r="K124" s="35"/>
      <c r="L124" s="28">
        <v>3</v>
      </c>
      <c r="M124" s="25">
        <v>3</v>
      </c>
      <c r="N124" s="24" t="str">
        <f>IF(M124="","",INDEX(D_伙伴种族!$B:$B,MATCH(M124,D_伙伴种族!$A:$A,0)))</f>
        <v>妖族</v>
      </c>
      <c r="O124" s="30">
        <v>3</v>
      </c>
      <c r="P124" s="24" t="str">
        <f>IF(O124="","",INDEX([1]D_阵列表!$B:$B,MATCH(O124,[1]D_阵列表!$A:$A,0)))</f>
        <v>阵法三</v>
      </c>
      <c r="Q124" s="24">
        <v>1000</v>
      </c>
      <c r="R124" s="24">
        <v>500</v>
      </c>
      <c r="S124" s="24">
        <f t="shared" si="22"/>
        <v>301</v>
      </c>
      <c r="T124" s="24">
        <v>2</v>
      </c>
      <c r="U124" s="24">
        <f>IF(V124="","",INDEX([1]计算页!$A:$A,MATCH(V124,[1]计算页!$B:$B,0)))</f>
        <v>4</v>
      </c>
      <c r="V124" s="24" t="s">
        <v>98</v>
      </c>
      <c r="W124" s="24">
        <v>900</v>
      </c>
      <c r="X124" s="24">
        <f>IF(Y124="","",INDEX(计算页!$A:$A,MATCH(Y124,计算页!$B:$B,0)))</f>
        <v>1</v>
      </c>
      <c r="Y124" s="24" t="s">
        <v>97</v>
      </c>
      <c r="Z124" s="24">
        <v>18000</v>
      </c>
      <c r="AA124" s="25"/>
      <c r="AB124" s="25"/>
      <c r="AC124" s="25"/>
      <c r="AD124" s="25">
        <f t="shared" si="26"/>
        <v>303</v>
      </c>
      <c r="AE124" s="25"/>
      <c r="AF124" s="25"/>
      <c r="AG124" s="25"/>
      <c r="AH124" s="24">
        <f t="shared" si="30"/>
        <v>3</v>
      </c>
      <c r="AI124" s="24">
        <v>31</v>
      </c>
      <c r="AJ124" s="24">
        <f>100+INDEX(计算页!$F$4:$W$9,D_伙伴表!L124,(D_伙伴表!O124-1)*6+2)</f>
        <v>101</v>
      </c>
      <c r="AK124" s="24">
        <f t="shared" si="29"/>
        <v>303</v>
      </c>
      <c r="AL124" s="24" t="str">
        <f>INDEX([1]计算页!$I$12:$I$17,[1]D_伙伴表!M124)</f>
        <v>平衡</v>
      </c>
      <c r="AM124" s="25"/>
      <c r="AN124" s="30">
        <v>20000</v>
      </c>
    </row>
    <row r="125" spans="1:40" x14ac:dyDescent="0.35">
      <c r="A125" s="26">
        <v>100121</v>
      </c>
      <c r="B125" s="26">
        <v>121</v>
      </c>
      <c r="C125" s="37" t="s">
        <v>992</v>
      </c>
      <c r="D125" s="24" t="str">
        <f t="shared" si="21"/>
        <v>shuiYao_R</v>
      </c>
      <c r="E125" s="24" t="s">
        <v>967</v>
      </c>
      <c r="F125" s="28">
        <v>0</v>
      </c>
      <c r="G125" s="34">
        <v>11904</v>
      </c>
      <c r="H125" s="28">
        <f>INDEX(计算页!$J:$J,MATCH(E125,计算页!$I:$I,0))</f>
        <v>0.6</v>
      </c>
      <c r="I125" s="17">
        <f t="shared" si="42"/>
        <v>90</v>
      </c>
      <c r="J125" s="28" t="s">
        <v>96</v>
      </c>
      <c r="K125" s="35"/>
      <c r="L125" s="28">
        <v>4</v>
      </c>
      <c r="M125" s="25">
        <v>3</v>
      </c>
      <c r="N125" s="24" t="str">
        <f>IF(M125="","",INDEX(D_伙伴种族!$B:$B,MATCH(M125,D_伙伴种族!$A:$A,0)))</f>
        <v>妖族</v>
      </c>
      <c r="O125" s="30">
        <v>3</v>
      </c>
      <c r="P125" s="24" t="str">
        <f>IF(O125="","",INDEX([1]D_阵列表!$B:$B,MATCH(O125,[1]D_阵列表!$A:$A,0)))</f>
        <v>阵法三</v>
      </c>
      <c r="Q125" s="24">
        <v>1000</v>
      </c>
      <c r="R125" s="24">
        <v>500</v>
      </c>
      <c r="S125" s="24">
        <f t="shared" si="22"/>
        <v>401</v>
      </c>
      <c r="T125" s="24">
        <v>2</v>
      </c>
      <c r="U125" s="24">
        <f>IF(V125="","",INDEX([1]计算页!$A:$A,MATCH(V125,[1]计算页!$B:$B,0)))</f>
        <v>1</v>
      </c>
      <c r="V125" s="24" t="s">
        <v>97</v>
      </c>
      <c r="W125" s="24">
        <v>59400</v>
      </c>
      <c r="X125" s="24">
        <f>IF(Y125="","",INDEX(计算页!$A:$A,MATCH(Y125,计算页!$B:$B,0)))</f>
        <v>4</v>
      </c>
      <c r="Y125" s="24" t="s">
        <v>98</v>
      </c>
      <c r="Z125" s="24">
        <v>1310</v>
      </c>
      <c r="AA125" s="25"/>
      <c r="AB125" s="25"/>
      <c r="AC125" s="25"/>
      <c r="AD125" s="25">
        <f t="shared" si="26"/>
        <v>304</v>
      </c>
      <c r="AE125" s="25"/>
      <c r="AF125" s="25"/>
      <c r="AG125" s="25"/>
      <c r="AH125" s="24">
        <f t="shared" si="30"/>
        <v>4</v>
      </c>
      <c r="AI125" s="24">
        <v>31</v>
      </c>
      <c r="AJ125" s="24">
        <f>100+INDEX(计算页!$F$4:$W$9,D_伙伴表!L125,(D_伙伴表!O125-1)*6+2)</f>
        <v>102</v>
      </c>
      <c r="AK125" s="24">
        <f t="shared" si="29"/>
        <v>304</v>
      </c>
      <c r="AL125" s="24" t="str">
        <f>INDEX([1]计算页!$I$12:$I$17,[1]D_伙伴表!M125)</f>
        <v>平衡</v>
      </c>
      <c r="AM125" s="25"/>
      <c r="AN125" s="30">
        <v>20000</v>
      </c>
    </row>
    <row r="126" spans="1:40" x14ac:dyDescent="0.35">
      <c r="A126" s="26">
        <v>100122</v>
      </c>
      <c r="B126" s="26">
        <v>122</v>
      </c>
      <c r="C126" s="37" t="s">
        <v>993</v>
      </c>
      <c r="D126" s="24" t="str">
        <f t="shared" si="21"/>
        <v>guiHun_R</v>
      </c>
      <c r="E126" s="24" t="s">
        <v>969</v>
      </c>
      <c r="F126" s="28">
        <v>0</v>
      </c>
      <c r="G126" s="34">
        <v>10703</v>
      </c>
      <c r="H126" s="28">
        <f>INDEX(计算页!$J:$J,MATCH(E126,计算页!$I:$I,0))</f>
        <v>0.7</v>
      </c>
      <c r="I126" s="17">
        <f t="shared" si="42"/>
        <v>90</v>
      </c>
      <c r="J126" s="28" t="s">
        <v>96</v>
      </c>
      <c r="K126" s="35"/>
      <c r="L126" s="28">
        <v>4</v>
      </c>
      <c r="M126" s="25">
        <v>3</v>
      </c>
      <c r="N126" s="24" t="str">
        <f>IF(M126="","",INDEX(D_伙伴种族!$B:$B,MATCH(M126,D_伙伴种族!$A:$A,0)))</f>
        <v>妖族</v>
      </c>
      <c r="O126" s="30">
        <v>3</v>
      </c>
      <c r="P126" s="24" t="str">
        <f>IF(O126="","",INDEX([1]D_阵列表!$B:$B,MATCH(O126,[1]D_阵列表!$A:$A,0)))</f>
        <v>阵法三</v>
      </c>
      <c r="Q126" s="24">
        <v>1000</v>
      </c>
      <c r="R126" s="24">
        <v>500</v>
      </c>
      <c r="S126" s="24">
        <f t="shared" si="22"/>
        <v>401</v>
      </c>
      <c r="T126" s="24">
        <v>2</v>
      </c>
      <c r="U126" s="24">
        <f>IF(V126="","",INDEX([1]计算页!$A:$A,MATCH(V126,[1]计算页!$B:$B,0)))</f>
        <v>3</v>
      </c>
      <c r="V126" s="24" t="s">
        <v>101</v>
      </c>
      <c r="W126" s="24">
        <v>5040</v>
      </c>
      <c r="X126" s="24">
        <f>IF(Y126="","",INDEX(计算页!$A:$A,MATCH(Y126,计算页!$B:$B,0)))</f>
        <v>1</v>
      </c>
      <c r="Y126" s="24" t="s">
        <v>97</v>
      </c>
      <c r="Z126" s="24">
        <v>18000</v>
      </c>
      <c r="AA126" s="25"/>
      <c r="AB126" s="25"/>
      <c r="AC126" s="25"/>
      <c r="AD126" s="25">
        <f t="shared" si="26"/>
        <v>304</v>
      </c>
      <c r="AE126" s="25"/>
      <c r="AF126" s="25"/>
      <c r="AG126" s="25"/>
      <c r="AH126" s="24">
        <f t="shared" si="30"/>
        <v>4</v>
      </c>
      <c r="AI126" s="24">
        <v>31</v>
      </c>
      <c r="AJ126" s="24">
        <f>100+INDEX(计算页!$F$4:$W$9,D_伙伴表!L126,(D_伙伴表!O126-1)*6+2)</f>
        <v>102</v>
      </c>
      <c r="AK126" s="24">
        <f t="shared" si="29"/>
        <v>304</v>
      </c>
      <c r="AL126" s="24" t="str">
        <f>INDEX([1]计算页!$I$12:$I$17,[1]D_伙伴表!M126)</f>
        <v>平衡</v>
      </c>
      <c r="AM126" s="25"/>
      <c r="AN126" s="30">
        <v>20000</v>
      </c>
    </row>
    <row r="127" spans="1:40" x14ac:dyDescent="0.35">
      <c r="A127" s="26">
        <v>100123</v>
      </c>
      <c r="B127" s="26">
        <v>123</v>
      </c>
      <c r="C127" s="37" t="s">
        <v>994</v>
      </c>
      <c r="D127" s="24" t="str">
        <f t="shared" si="21"/>
        <v>huiXiongGuai_R</v>
      </c>
      <c r="E127" s="24" t="s">
        <v>971</v>
      </c>
      <c r="F127" s="28">
        <v>0</v>
      </c>
      <c r="G127" s="34">
        <v>10806</v>
      </c>
      <c r="H127" s="28">
        <f>INDEX(计算页!$J:$J,MATCH(E127,计算页!$I:$I,0))</f>
        <v>0.4</v>
      </c>
      <c r="I127" s="17">
        <f t="shared" si="42"/>
        <v>90</v>
      </c>
      <c r="J127" s="28" t="s">
        <v>96</v>
      </c>
      <c r="K127" s="35"/>
      <c r="L127" s="28">
        <v>4</v>
      </c>
      <c r="M127" s="25">
        <v>1</v>
      </c>
      <c r="N127" s="24" t="str">
        <f>IF(M127="","",INDEX(D_伙伴种族!$B:$B,MATCH(M127,D_伙伴种族!$A:$A,0)))</f>
        <v>兽族</v>
      </c>
      <c r="O127" s="30">
        <v>3</v>
      </c>
      <c r="P127" s="24" t="str">
        <f>IF(O127="","",INDEX([1]D_阵列表!$B:$B,MATCH(O127,[1]D_阵列表!$A:$A,0)))</f>
        <v>阵法三</v>
      </c>
      <c r="Q127" s="24">
        <v>1000</v>
      </c>
      <c r="R127" s="24">
        <v>500</v>
      </c>
      <c r="S127" s="24">
        <f t="shared" si="22"/>
        <v>401</v>
      </c>
      <c r="T127" s="24">
        <v>2</v>
      </c>
      <c r="U127" s="24">
        <f>IF(V127="","",INDEX([1]计算页!$A:$A,MATCH(V127,[1]计算页!$B:$B,0)))</f>
        <v>3</v>
      </c>
      <c r="V127" s="24" t="s">
        <v>101</v>
      </c>
      <c r="W127" s="24">
        <v>2400</v>
      </c>
      <c r="X127" s="24">
        <f>IF(Y127="","",INDEX(计算页!$A:$A,MATCH(Y127,计算页!$B:$B,0)))</f>
        <v>4</v>
      </c>
      <c r="Y127" s="24" t="s">
        <v>98</v>
      </c>
      <c r="Z127" s="24">
        <v>1360</v>
      </c>
      <c r="AA127" s="25"/>
      <c r="AB127" s="25"/>
      <c r="AC127" s="25"/>
      <c r="AD127" s="25">
        <f t="shared" si="26"/>
        <v>304</v>
      </c>
      <c r="AE127" s="25"/>
      <c r="AF127" s="25"/>
      <c r="AG127" s="25"/>
      <c r="AH127" s="24">
        <f t="shared" si="30"/>
        <v>4</v>
      </c>
      <c r="AI127" s="24">
        <v>31</v>
      </c>
      <c r="AJ127" s="24">
        <f>100+INDEX(计算页!$F$4:$W$9,D_伙伴表!L127,(D_伙伴表!O127-1)*6+2)</f>
        <v>102</v>
      </c>
      <c r="AK127" s="24">
        <f t="shared" si="29"/>
        <v>304</v>
      </c>
      <c r="AL127" s="24" t="str">
        <f>INDEX([1]计算页!$I$12:$I$17,[1]D_伙伴表!M127)</f>
        <v>高血</v>
      </c>
      <c r="AM127" s="25"/>
      <c r="AN127" s="30">
        <v>20000</v>
      </c>
    </row>
    <row r="128" spans="1:40" x14ac:dyDescent="0.35">
      <c r="A128" s="26">
        <v>100124</v>
      </c>
      <c r="B128" s="26">
        <v>124</v>
      </c>
      <c r="C128" s="37" t="s">
        <v>995</v>
      </c>
      <c r="D128" s="24" t="str">
        <f t="shared" si="21"/>
        <v>nvHuYao_R</v>
      </c>
      <c r="E128" s="24" t="s">
        <v>974</v>
      </c>
      <c r="F128" s="28">
        <v>0</v>
      </c>
      <c r="G128" s="34">
        <v>11403</v>
      </c>
      <c r="H128" s="28">
        <f>INDEX(计算页!$J:$J,MATCH(E128,计算页!$I:$I,0))</f>
        <v>0.5</v>
      </c>
      <c r="I128" s="17">
        <f t="shared" si="42"/>
        <v>90</v>
      </c>
      <c r="J128" s="28" t="s">
        <v>96</v>
      </c>
      <c r="K128" s="35"/>
      <c r="L128" s="28">
        <v>4</v>
      </c>
      <c r="M128" s="25">
        <v>3</v>
      </c>
      <c r="N128" s="24" t="str">
        <f>IF(M128="","",INDEX(D_伙伴种族!$B:$B,MATCH(M128,D_伙伴种族!$A:$A,0)))</f>
        <v>妖族</v>
      </c>
      <c r="O128" s="30">
        <v>3</v>
      </c>
      <c r="P128" s="24" t="str">
        <f>IF(O128="","",INDEX([1]D_阵列表!$B:$B,MATCH(O128,[1]D_阵列表!$A:$A,0)))</f>
        <v>阵法三</v>
      </c>
      <c r="Q128" s="24">
        <v>1000</v>
      </c>
      <c r="R128" s="24">
        <v>500</v>
      </c>
      <c r="S128" s="24">
        <f t="shared" si="22"/>
        <v>401</v>
      </c>
      <c r="T128" s="24">
        <v>2</v>
      </c>
      <c r="U128" s="24">
        <f>IF(V128="","",INDEX([1]计算页!$A:$A,MATCH(V128,[1]计算页!$B:$B,0)))</f>
        <v>1</v>
      </c>
      <c r="V128" s="24" t="s">
        <v>97</v>
      </c>
      <c r="W128" s="24">
        <v>66000</v>
      </c>
      <c r="X128" s="24">
        <f>IF(Y128="","",INDEX(计算页!$A:$A,MATCH(Y128,计算页!$B:$B,0)))</f>
        <v>3</v>
      </c>
      <c r="Y128" s="24" t="s">
        <v>101</v>
      </c>
      <c r="Z128" s="24">
        <v>1500</v>
      </c>
      <c r="AA128" s="25"/>
      <c r="AB128" s="25"/>
      <c r="AC128" s="25"/>
      <c r="AD128" s="25">
        <f t="shared" si="26"/>
        <v>304</v>
      </c>
      <c r="AE128" s="25"/>
      <c r="AF128" s="25"/>
      <c r="AG128" s="25"/>
      <c r="AH128" s="24">
        <f t="shared" si="30"/>
        <v>4</v>
      </c>
      <c r="AI128" s="24">
        <v>31</v>
      </c>
      <c r="AJ128" s="24">
        <f>100+INDEX(计算页!$F$4:$W$9,D_伙伴表!L128,(D_伙伴表!O128-1)*6+2)</f>
        <v>102</v>
      </c>
      <c r="AK128" s="24">
        <f t="shared" si="29"/>
        <v>304</v>
      </c>
      <c r="AL128" s="24" t="str">
        <f>INDEX([1]计算页!$I$12:$I$17,[1]D_伙伴表!M128)</f>
        <v>平衡</v>
      </c>
      <c r="AM128" s="25"/>
      <c r="AN128" s="30">
        <v>20000</v>
      </c>
    </row>
    <row r="129" spans="1:40" x14ac:dyDescent="0.35">
      <c r="A129" s="26">
        <v>100125</v>
      </c>
      <c r="B129" s="26">
        <v>125</v>
      </c>
      <c r="C129" s="37" t="s">
        <v>996</v>
      </c>
      <c r="D129" s="24" t="str">
        <f t="shared" si="21"/>
        <v>langRen_R</v>
      </c>
      <c r="E129" s="24" t="s">
        <v>976</v>
      </c>
      <c r="F129" s="28">
        <v>0</v>
      </c>
      <c r="G129" s="34">
        <v>11203</v>
      </c>
      <c r="H129" s="28">
        <f>INDEX(计算页!$J:$J,MATCH(E129,计算页!$I:$I,0))</f>
        <v>0.4</v>
      </c>
      <c r="I129" s="17">
        <f>I123+10</f>
        <v>90</v>
      </c>
      <c r="J129" s="28" t="s">
        <v>96</v>
      </c>
      <c r="K129" s="35"/>
      <c r="L129" s="28">
        <v>4</v>
      </c>
      <c r="M129" s="25">
        <v>1</v>
      </c>
      <c r="N129" s="24" t="str">
        <f>IF(M129="","",INDEX(D_伙伴种族!$B:$B,MATCH(M129,D_伙伴种族!$A:$A,0)))</f>
        <v>兽族</v>
      </c>
      <c r="O129" s="30">
        <v>3</v>
      </c>
      <c r="P129" s="24" t="str">
        <f>IF(O129="","",INDEX([1]D_阵列表!$B:$B,MATCH(O129,[1]D_阵列表!$A:$A,0)))</f>
        <v>阵法三</v>
      </c>
      <c r="Q129" s="24">
        <v>1000</v>
      </c>
      <c r="R129" s="24">
        <v>500</v>
      </c>
      <c r="S129" s="24">
        <f t="shared" si="22"/>
        <v>401</v>
      </c>
      <c r="T129" s="24">
        <v>2</v>
      </c>
      <c r="U129" s="24">
        <f>IF(V129="","",INDEX([1]计算页!$A:$A,MATCH(V129,[1]计算页!$B:$B,0)))</f>
        <v>4</v>
      </c>
      <c r="V129" s="24" t="s">
        <v>98</v>
      </c>
      <c r="W129" s="24">
        <v>1800</v>
      </c>
      <c r="X129" s="24">
        <f>IF(Y129="","",INDEX(计算页!$A:$A,MATCH(Y129,计算页!$B:$B,0)))</f>
        <v>1</v>
      </c>
      <c r="Y129" s="24" t="s">
        <v>97</v>
      </c>
      <c r="Z129" s="24">
        <v>36000</v>
      </c>
      <c r="AA129" s="25"/>
      <c r="AB129" s="25"/>
      <c r="AC129" s="25"/>
      <c r="AD129" s="25">
        <f t="shared" si="26"/>
        <v>304</v>
      </c>
      <c r="AE129" s="25"/>
      <c r="AF129" s="25"/>
      <c r="AG129" s="25"/>
      <c r="AH129" s="24">
        <f t="shared" si="30"/>
        <v>4</v>
      </c>
      <c r="AI129" s="24">
        <v>31</v>
      </c>
      <c r="AJ129" s="24">
        <f>100+INDEX(计算页!$F$4:$W$9,D_伙伴表!L129,(D_伙伴表!O129-1)*6+2)</f>
        <v>102</v>
      </c>
      <c r="AK129" s="24">
        <f t="shared" si="29"/>
        <v>304</v>
      </c>
      <c r="AL129" s="24" t="str">
        <f>INDEX([1]计算页!$I$12:$I$17,[1]D_伙伴表!M129)</f>
        <v>高血</v>
      </c>
      <c r="AM129" s="25"/>
      <c r="AN129" s="30">
        <v>20000</v>
      </c>
    </row>
    <row r="130" spans="1:40" x14ac:dyDescent="0.35">
      <c r="A130" s="26">
        <v>100126</v>
      </c>
      <c r="B130" s="26">
        <v>126</v>
      </c>
      <c r="C130" s="37" t="s">
        <v>997</v>
      </c>
      <c r="D130" s="24" t="str">
        <f t="shared" si="21"/>
        <v>nvYao_R</v>
      </c>
      <c r="E130" s="24" t="s">
        <v>979</v>
      </c>
      <c r="F130" s="28">
        <v>0</v>
      </c>
      <c r="G130" s="34">
        <v>11404</v>
      </c>
      <c r="H130" s="28">
        <f>INDEX(计算页!$J:$J,MATCH(E130,计算页!$I:$I,0))</f>
        <v>0.7</v>
      </c>
      <c r="I130" s="17">
        <f t="shared" si="42"/>
        <v>90</v>
      </c>
      <c r="J130" s="28" t="s">
        <v>96</v>
      </c>
      <c r="K130" s="35"/>
      <c r="L130" s="28">
        <v>4</v>
      </c>
      <c r="M130" s="25">
        <v>3</v>
      </c>
      <c r="N130" s="24" t="str">
        <f>IF(M130="","",INDEX(D_伙伴种族!$B:$B,MATCH(M130,D_伙伴种族!$A:$A,0)))</f>
        <v>妖族</v>
      </c>
      <c r="O130" s="30">
        <v>3</v>
      </c>
      <c r="P130" s="24" t="str">
        <f>IF(O130="","",INDEX([1]D_阵列表!$B:$B,MATCH(O130,[1]D_阵列表!$A:$A,0)))</f>
        <v>阵法三</v>
      </c>
      <c r="Q130" s="24">
        <v>1000</v>
      </c>
      <c r="R130" s="24">
        <v>500</v>
      </c>
      <c r="S130" s="24">
        <f t="shared" si="22"/>
        <v>401</v>
      </c>
      <c r="T130" s="24">
        <v>2</v>
      </c>
      <c r="U130" s="24">
        <f>IF(V130="","",INDEX([1]计算页!$A:$A,MATCH(V130,[1]计算页!$B:$B,0)))</f>
        <v>4</v>
      </c>
      <c r="V130" s="24" t="s">
        <v>98</v>
      </c>
      <c r="W130" s="24">
        <v>1800</v>
      </c>
      <c r="X130" s="24">
        <f>IF(Y130="","",INDEX(计算页!$A:$A,MATCH(Y130,计算页!$B:$B,0)))</f>
        <v>1</v>
      </c>
      <c r="Y130" s="24" t="s">
        <v>97</v>
      </c>
      <c r="Z130" s="24">
        <v>36000</v>
      </c>
      <c r="AA130" s="25"/>
      <c r="AB130" s="25"/>
      <c r="AC130" s="25"/>
      <c r="AD130" s="25">
        <f t="shared" si="26"/>
        <v>304</v>
      </c>
      <c r="AE130" s="25"/>
      <c r="AF130" s="25"/>
      <c r="AG130" s="25"/>
      <c r="AH130" s="24">
        <f t="shared" si="30"/>
        <v>4</v>
      </c>
      <c r="AI130" s="24">
        <v>31</v>
      </c>
      <c r="AJ130" s="24">
        <f>100+INDEX(计算页!$F$4:$W$9,D_伙伴表!L130,(D_伙伴表!O130-1)*6+2)</f>
        <v>102</v>
      </c>
      <c r="AK130" s="24">
        <f t="shared" si="29"/>
        <v>304</v>
      </c>
      <c r="AL130" s="24" t="str">
        <f>INDEX([1]计算页!$I$12:$I$17,[1]D_伙伴表!M130)</f>
        <v>平衡</v>
      </c>
      <c r="AM130" s="25"/>
      <c r="AN130" s="30">
        <v>20000</v>
      </c>
    </row>
    <row r="131" spans="1:40" x14ac:dyDescent="0.35">
      <c r="A131" s="26">
        <v>100127</v>
      </c>
      <c r="B131" s="26">
        <v>127</v>
      </c>
      <c r="C131" s="38" t="s">
        <v>998</v>
      </c>
      <c r="D131" s="24" t="str">
        <f t="shared" si="21"/>
        <v>shuiYao_R</v>
      </c>
      <c r="E131" s="24" t="s">
        <v>967</v>
      </c>
      <c r="F131" s="28">
        <v>0</v>
      </c>
      <c r="G131" s="34">
        <v>11904</v>
      </c>
      <c r="H131" s="28">
        <f>INDEX(计算页!$J:$J,MATCH(E131,计算页!$I:$I,0))</f>
        <v>0.6</v>
      </c>
      <c r="I131" s="17">
        <f t="shared" si="42"/>
        <v>100</v>
      </c>
      <c r="J131" s="28" t="s">
        <v>96</v>
      </c>
      <c r="K131" s="35"/>
      <c r="L131" s="28">
        <v>5</v>
      </c>
      <c r="M131" s="25">
        <v>3</v>
      </c>
      <c r="N131" s="24" t="str">
        <f>IF(M131="","",INDEX(D_伙伴种族!$B:$B,MATCH(M131,D_伙伴种族!$A:$A,0)))</f>
        <v>妖族</v>
      </c>
      <c r="O131" s="30">
        <v>3</v>
      </c>
      <c r="P131" s="24" t="str">
        <f>IF(O131="","",INDEX([1]D_阵列表!$B:$B,MATCH(O131,[1]D_阵列表!$A:$A,0)))</f>
        <v>阵法三</v>
      </c>
      <c r="Q131" s="24">
        <v>1000</v>
      </c>
      <c r="R131" s="24">
        <v>500</v>
      </c>
      <c r="S131" s="24">
        <f t="shared" si="22"/>
        <v>501</v>
      </c>
      <c r="T131" s="24">
        <v>2</v>
      </c>
      <c r="U131" s="24">
        <f>IF(V131="","",INDEX([1]计算页!$A:$A,MATCH(V131,[1]计算页!$B:$B,0)))</f>
        <v>1</v>
      </c>
      <c r="V131" s="24" t="s">
        <v>97</v>
      </c>
      <c r="W131" s="24">
        <v>118800</v>
      </c>
      <c r="X131" s="24">
        <f>IF(Y131="","",INDEX(计算页!$A:$A,MATCH(Y131,计算页!$B:$B,0)))</f>
        <v>4</v>
      </c>
      <c r="Y131" s="24" t="s">
        <v>98</v>
      </c>
      <c r="Z131" s="24">
        <v>2620</v>
      </c>
      <c r="AA131" s="25"/>
      <c r="AB131" s="25"/>
      <c r="AC131" s="25"/>
      <c r="AD131" s="25">
        <f t="shared" si="26"/>
        <v>305</v>
      </c>
      <c r="AE131" s="25"/>
      <c r="AF131" s="25"/>
      <c r="AG131" s="25"/>
      <c r="AH131" s="24">
        <f t="shared" si="30"/>
        <v>5</v>
      </c>
      <c r="AI131" s="24">
        <v>31</v>
      </c>
      <c r="AJ131" s="24">
        <f>100+INDEX(计算页!$F$4:$W$9,D_伙伴表!L131,(D_伙伴表!O131-1)*6+2)</f>
        <v>103</v>
      </c>
      <c r="AK131" s="24">
        <f t="shared" si="29"/>
        <v>305</v>
      </c>
      <c r="AL131" s="24" t="str">
        <f>INDEX([1]计算页!$I$12:$I$17,[1]D_伙伴表!M131)</f>
        <v>平衡</v>
      </c>
      <c r="AM131" s="25"/>
      <c r="AN131" s="30">
        <v>20000</v>
      </c>
    </row>
    <row r="132" spans="1:40" x14ac:dyDescent="0.35">
      <c r="A132" s="26">
        <v>100128</v>
      </c>
      <c r="B132" s="26">
        <v>128</v>
      </c>
      <c r="C132" s="38" t="s">
        <v>999</v>
      </c>
      <c r="D132" s="24" t="str">
        <f t="shared" si="21"/>
        <v>guiHun_R</v>
      </c>
      <c r="E132" s="24" t="s">
        <v>969</v>
      </c>
      <c r="F132" s="28">
        <v>0</v>
      </c>
      <c r="G132" s="34">
        <v>10703</v>
      </c>
      <c r="H132" s="28">
        <f>INDEX(计算页!$J:$J,MATCH(E132,计算页!$I:$I,0))</f>
        <v>0.7</v>
      </c>
      <c r="I132" s="17">
        <f t="shared" si="42"/>
        <v>100</v>
      </c>
      <c r="J132" s="28" t="s">
        <v>96</v>
      </c>
      <c r="K132" s="35"/>
      <c r="L132" s="28">
        <v>5</v>
      </c>
      <c r="M132" s="25">
        <v>3</v>
      </c>
      <c r="N132" s="24" t="str">
        <f>IF(M132="","",INDEX(D_伙伴种族!$B:$B,MATCH(M132,D_伙伴种族!$A:$A,0)))</f>
        <v>妖族</v>
      </c>
      <c r="O132" s="30">
        <v>3</v>
      </c>
      <c r="P132" s="24" t="str">
        <f>IF(O132="","",INDEX([1]D_阵列表!$B:$B,MATCH(O132,[1]D_阵列表!$A:$A,0)))</f>
        <v>阵法三</v>
      </c>
      <c r="Q132" s="24">
        <v>1000</v>
      </c>
      <c r="R132" s="24">
        <v>500</v>
      </c>
      <c r="S132" s="24">
        <f t="shared" si="22"/>
        <v>501</v>
      </c>
      <c r="T132" s="24">
        <v>2</v>
      </c>
      <c r="U132" s="24">
        <f>IF(V132="","",INDEX([1]计算页!$A:$A,MATCH(V132,[1]计算页!$B:$B,0)))</f>
        <v>3</v>
      </c>
      <c r="V132" s="24" t="s">
        <v>101</v>
      </c>
      <c r="W132" s="24">
        <v>10080</v>
      </c>
      <c r="X132" s="24">
        <f>IF(Y132="","",INDEX(计算页!$A:$A,MATCH(Y132,计算页!$B:$B,0)))</f>
        <v>1</v>
      </c>
      <c r="Y132" s="24" t="s">
        <v>97</v>
      </c>
      <c r="Z132" s="24">
        <v>36000</v>
      </c>
      <c r="AA132" s="25"/>
      <c r="AB132" s="25"/>
      <c r="AC132" s="25"/>
      <c r="AD132" s="25">
        <f t="shared" si="26"/>
        <v>305</v>
      </c>
      <c r="AE132" s="25"/>
      <c r="AF132" s="25"/>
      <c r="AG132" s="25"/>
      <c r="AH132" s="24">
        <f t="shared" si="30"/>
        <v>5</v>
      </c>
      <c r="AI132" s="24">
        <v>31</v>
      </c>
      <c r="AJ132" s="24">
        <f>100+INDEX(计算页!$F$4:$W$9,D_伙伴表!L132,(D_伙伴表!O132-1)*6+2)</f>
        <v>103</v>
      </c>
      <c r="AK132" s="24">
        <f t="shared" si="29"/>
        <v>305</v>
      </c>
      <c r="AL132" s="24" t="str">
        <f>INDEX([1]计算页!$I$12:$I$17,[1]D_伙伴表!M132)</f>
        <v>平衡</v>
      </c>
      <c r="AM132" s="25"/>
      <c r="AN132" s="30">
        <v>20000</v>
      </c>
    </row>
    <row r="133" spans="1:40" x14ac:dyDescent="0.35">
      <c r="A133" s="26">
        <v>100129</v>
      </c>
      <c r="B133" s="26">
        <v>129</v>
      </c>
      <c r="C133" s="38" t="s">
        <v>1000</v>
      </c>
      <c r="D133" s="24" t="str">
        <f t="shared" ref="D133:D160" si="43">E133</f>
        <v>huiXiongGuai_R</v>
      </c>
      <c r="E133" s="24" t="s">
        <v>971</v>
      </c>
      <c r="F133" s="28">
        <v>0</v>
      </c>
      <c r="G133" s="34">
        <v>10806</v>
      </c>
      <c r="H133" s="28">
        <f>INDEX(计算页!$J:$J,MATCH(E133,计算页!$I:$I,0))</f>
        <v>0.4</v>
      </c>
      <c r="I133" s="17">
        <f t="shared" si="42"/>
        <v>100</v>
      </c>
      <c r="J133" s="28" t="s">
        <v>96</v>
      </c>
      <c r="K133" s="35"/>
      <c r="L133" s="28">
        <v>5</v>
      </c>
      <c r="M133" s="25">
        <v>1</v>
      </c>
      <c r="N133" s="24" t="str">
        <f>IF(M133="","",INDEX(D_伙伴种族!$B:$B,MATCH(M133,D_伙伴种族!$A:$A,0)))</f>
        <v>兽族</v>
      </c>
      <c r="O133" s="30">
        <v>3</v>
      </c>
      <c r="P133" s="24" t="str">
        <f>IF(O133="","",INDEX([1]D_阵列表!$B:$B,MATCH(O133,[1]D_阵列表!$A:$A,0)))</f>
        <v>阵法三</v>
      </c>
      <c r="Q133" s="24">
        <v>1000</v>
      </c>
      <c r="R133" s="24">
        <v>500</v>
      </c>
      <c r="S133" s="24">
        <f t="shared" ref="S133:S160" si="44">L133*100+1</f>
        <v>501</v>
      </c>
      <c r="T133" s="24">
        <v>2</v>
      </c>
      <c r="U133" s="24">
        <f>IF(V133="","",INDEX([1]计算页!$A:$A,MATCH(V133,[1]计算页!$B:$B,0)))</f>
        <v>3</v>
      </c>
      <c r="V133" s="24" t="s">
        <v>101</v>
      </c>
      <c r="W133" s="24">
        <v>4800</v>
      </c>
      <c r="X133" s="24">
        <f>IF(Y133="","",INDEX(计算页!$A:$A,MATCH(Y133,计算页!$B:$B,0)))</f>
        <v>4</v>
      </c>
      <c r="Y133" s="24" t="s">
        <v>98</v>
      </c>
      <c r="Z133" s="24">
        <v>2720</v>
      </c>
      <c r="AA133" s="25"/>
      <c r="AB133" s="25"/>
      <c r="AC133" s="25"/>
      <c r="AD133" s="25">
        <f t="shared" ref="AD133:AD160" si="45">O133*100+L133</f>
        <v>305</v>
      </c>
      <c r="AE133" s="25"/>
      <c r="AF133" s="25"/>
      <c r="AG133" s="25"/>
      <c r="AH133" s="24">
        <f t="shared" si="30"/>
        <v>5</v>
      </c>
      <c r="AI133" s="24">
        <v>31</v>
      </c>
      <c r="AJ133" s="24">
        <f>100+INDEX(计算页!$F$4:$W$9,D_伙伴表!L133,(D_伙伴表!O133-1)*6+2)</f>
        <v>103</v>
      </c>
      <c r="AK133" s="24">
        <f t="shared" si="29"/>
        <v>305</v>
      </c>
      <c r="AL133" s="24" t="str">
        <f>INDEX([1]计算页!$I$12:$I$17,[1]D_伙伴表!M133)</f>
        <v>高血</v>
      </c>
      <c r="AM133" s="25"/>
      <c r="AN133" s="30">
        <v>20000</v>
      </c>
    </row>
    <row r="134" spans="1:40" x14ac:dyDescent="0.35">
      <c r="A134" s="26">
        <v>100130</v>
      </c>
      <c r="B134" s="26">
        <v>130</v>
      </c>
      <c r="C134" s="38" t="s">
        <v>1001</v>
      </c>
      <c r="D134" s="24" t="str">
        <f t="shared" si="43"/>
        <v>nvHuYao_R</v>
      </c>
      <c r="E134" s="24" t="s">
        <v>974</v>
      </c>
      <c r="F134" s="28">
        <v>0</v>
      </c>
      <c r="G134" s="34">
        <v>11403</v>
      </c>
      <c r="H134" s="28">
        <f>INDEX(计算页!$J:$J,MATCH(E134,计算页!$I:$I,0))</f>
        <v>0.5</v>
      </c>
      <c r="I134" s="17">
        <f t="shared" si="42"/>
        <v>100</v>
      </c>
      <c r="J134" s="28" t="s">
        <v>96</v>
      </c>
      <c r="K134" s="35"/>
      <c r="L134" s="28">
        <v>5</v>
      </c>
      <c r="M134" s="25">
        <v>3</v>
      </c>
      <c r="N134" s="24" t="str">
        <f>IF(M134="","",INDEX(D_伙伴种族!$B:$B,MATCH(M134,D_伙伴种族!$A:$A,0)))</f>
        <v>妖族</v>
      </c>
      <c r="O134" s="30">
        <v>3</v>
      </c>
      <c r="P134" s="24" t="str">
        <f>IF(O134="","",INDEX([1]D_阵列表!$B:$B,MATCH(O134,[1]D_阵列表!$A:$A,0)))</f>
        <v>阵法三</v>
      </c>
      <c r="Q134" s="24">
        <v>1000</v>
      </c>
      <c r="R134" s="24">
        <v>500</v>
      </c>
      <c r="S134" s="24">
        <f t="shared" si="44"/>
        <v>501</v>
      </c>
      <c r="T134" s="24">
        <v>2</v>
      </c>
      <c r="U134" s="24">
        <f>IF(V134="","",INDEX([1]计算页!$A:$A,MATCH(V134,[1]计算页!$B:$B,0)))</f>
        <v>1</v>
      </c>
      <c r="V134" s="24" t="s">
        <v>97</v>
      </c>
      <c r="W134" s="24">
        <v>132000</v>
      </c>
      <c r="X134" s="24">
        <f>IF(Y134="","",INDEX(计算页!$A:$A,MATCH(Y134,计算页!$B:$B,0)))</f>
        <v>3</v>
      </c>
      <c r="Y134" s="24" t="s">
        <v>101</v>
      </c>
      <c r="Z134" s="24">
        <v>3000</v>
      </c>
      <c r="AA134" s="25"/>
      <c r="AB134" s="25"/>
      <c r="AC134" s="25"/>
      <c r="AD134" s="25">
        <f t="shared" si="45"/>
        <v>305</v>
      </c>
      <c r="AE134" s="25"/>
      <c r="AF134" s="25"/>
      <c r="AG134" s="25"/>
      <c r="AH134" s="24">
        <f t="shared" si="30"/>
        <v>5</v>
      </c>
      <c r="AI134" s="24">
        <v>31</v>
      </c>
      <c r="AJ134" s="24">
        <f>100+INDEX(计算页!$F$4:$W$9,D_伙伴表!L134,(D_伙伴表!O134-1)*6+2)</f>
        <v>103</v>
      </c>
      <c r="AK134" s="24">
        <f t="shared" si="29"/>
        <v>305</v>
      </c>
      <c r="AL134" s="24" t="str">
        <f>INDEX([1]计算页!$I$12:$I$17,[1]D_伙伴表!M134)</f>
        <v>平衡</v>
      </c>
      <c r="AM134" s="25"/>
      <c r="AN134" s="30">
        <v>20000</v>
      </c>
    </row>
    <row r="135" spans="1:40" x14ac:dyDescent="0.35">
      <c r="A135" s="26">
        <v>100131</v>
      </c>
      <c r="B135" s="26">
        <v>131</v>
      </c>
      <c r="C135" s="38" t="s">
        <v>1002</v>
      </c>
      <c r="D135" s="24" t="str">
        <f t="shared" si="43"/>
        <v>langRen_R</v>
      </c>
      <c r="E135" s="24" t="s">
        <v>976</v>
      </c>
      <c r="F135" s="28">
        <v>0</v>
      </c>
      <c r="G135" s="34">
        <v>11203</v>
      </c>
      <c r="H135" s="28">
        <f>INDEX(计算页!$J:$J,MATCH(E135,计算页!$I:$I,0))</f>
        <v>0.4</v>
      </c>
      <c r="I135" s="17">
        <f t="shared" si="42"/>
        <v>100</v>
      </c>
      <c r="J135" s="28" t="s">
        <v>96</v>
      </c>
      <c r="K135" s="35"/>
      <c r="L135" s="28">
        <v>5</v>
      </c>
      <c r="M135" s="25">
        <v>1</v>
      </c>
      <c r="N135" s="24" t="str">
        <f>IF(M135="","",INDEX(D_伙伴种族!$B:$B,MATCH(M135,D_伙伴种族!$A:$A,0)))</f>
        <v>兽族</v>
      </c>
      <c r="O135" s="30">
        <v>3</v>
      </c>
      <c r="P135" s="24" t="str">
        <f>IF(O135="","",INDEX([1]D_阵列表!$B:$B,MATCH(O135,[1]D_阵列表!$A:$A,0)))</f>
        <v>阵法三</v>
      </c>
      <c r="Q135" s="24">
        <v>1000</v>
      </c>
      <c r="R135" s="24">
        <v>500</v>
      </c>
      <c r="S135" s="24">
        <f t="shared" si="44"/>
        <v>501</v>
      </c>
      <c r="T135" s="24">
        <v>2</v>
      </c>
      <c r="U135" s="24">
        <f>IF(V135="","",INDEX([1]计算页!$A:$A,MATCH(V135,[1]计算页!$B:$B,0)))</f>
        <v>4</v>
      </c>
      <c r="V135" s="24" t="s">
        <v>98</v>
      </c>
      <c r="W135" s="24">
        <v>3600</v>
      </c>
      <c r="X135" s="24">
        <f>IF(Y135="","",INDEX(计算页!$A:$A,MATCH(Y135,计算页!$B:$B,0)))</f>
        <v>1</v>
      </c>
      <c r="Y135" s="24" t="s">
        <v>97</v>
      </c>
      <c r="Z135" s="24">
        <v>72000</v>
      </c>
      <c r="AA135" s="25"/>
      <c r="AB135" s="25"/>
      <c r="AC135" s="25"/>
      <c r="AD135" s="25">
        <f t="shared" si="45"/>
        <v>305</v>
      </c>
      <c r="AE135" s="25"/>
      <c r="AF135" s="25"/>
      <c r="AG135" s="25"/>
      <c r="AH135" s="24">
        <f t="shared" si="30"/>
        <v>5</v>
      </c>
      <c r="AI135" s="24">
        <v>31</v>
      </c>
      <c r="AJ135" s="24">
        <f>100+INDEX(计算页!$F$4:$W$9,D_伙伴表!L135,(D_伙伴表!O135-1)*6+2)</f>
        <v>103</v>
      </c>
      <c r="AK135" s="24">
        <f t="shared" si="29"/>
        <v>305</v>
      </c>
      <c r="AL135" s="24" t="str">
        <f>INDEX([1]计算页!$I$12:$I$17,[1]D_伙伴表!M135)</f>
        <v>高血</v>
      </c>
      <c r="AM135" s="25"/>
      <c r="AN135" s="30">
        <v>20000</v>
      </c>
    </row>
    <row r="136" spans="1:40" x14ac:dyDescent="0.35">
      <c r="A136" s="26">
        <v>100132</v>
      </c>
      <c r="B136" s="26">
        <v>132</v>
      </c>
      <c r="C136" s="38" t="s">
        <v>1003</v>
      </c>
      <c r="D136" s="24" t="str">
        <f t="shared" si="43"/>
        <v>nvYao_R</v>
      </c>
      <c r="E136" s="24" t="s">
        <v>979</v>
      </c>
      <c r="F136" s="28">
        <v>0</v>
      </c>
      <c r="G136" s="34">
        <v>11404</v>
      </c>
      <c r="H136" s="28">
        <f>INDEX(计算页!$J:$J,MATCH(E136,计算页!$I:$I,0))</f>
        <v>0.7</v>
      </c>
      <c r="I136" s="17">
        <f t="shared" si="42"/>
        <v>100</v>
      </c>
      <c r="J136" s="28" t="s">
        <v>96</v>
      </c>
      <c r="K136" s="35"/>
      <c r="L136" s="28">
        <v>5</v>
      </c>
      <c r="M136" s="25">
        <v>3</v>
      </c>
      <c r="N136" s="24" t="str">
        <f>IF(M136="","",INDEX(D_伙伴种族!$B:$B,MATCH(M136,D_伙伴种族!$A:$A,0)))</f>
        <v>妖族</v>
      </c>
      <c r="O136" s="30">
        <v>3</v>
      </c>
      <c r="P136" s="24" t="str">
        <f>IF(O136="","",INDEX([1]D_阵列表!$B:$B,MATCH(O136,[1]D_阵列表!$A:$A,0)))</f>
        <v>阵法三</v>
      </c>
      <c r="Q136" s="24">
        <v>1000</v>
      </c>
      <c r="R136" s="24">
        <v>500</v>
      </c>
      <c r="S136" s="24">
        <f t="shared" si="44"/>
        <v>501</v>
      </c>
      <c r="T136" s="24">
        <v>2</v>
      </c>
      <c r="U136" s="24">
        <f>IF(V136="","",INDEX([1]计算页!$A:$A,MATCH(V136,[1]计算页!$B:$B,0)))</f>
        <v>4</v>
      </c>
      <c r="V136" s="24" t="s">
        <v>98</v>
      </c>
      <c r="W136" s="24">
        <v>3600</v>
      </c>
      <c r="X136" s="24">
        <f>IF(Y136="","",INDEX(计算页!$A:$A,MATCH(Y136,计算页!$B:$B,0)))</f>
        <v>1</v>
      </c>
      <c r="Y136" s="24" t="s">
        <v>97</v>
      </c>
      <c r="Z136" s="24">
        <v>72000</v>
      </c>
      <c r="AA136" s="25"/>
      <c r="AB136" s="25"/>
      <c r="AC136" s="25"/>
      <c r="AD136" s="25">
        <f t="shared" si="45"/>
        <v>305</v>
      </c>
      <c r="AE136" s="25"/>
      <c r="AF136" s="25"/>
      <c r="AG136" s="25"/>
      <c r="AH136" s="24">
        <f t="shared" si="30"/>
        <v>5</v>
      </c>
      <c r="AI136" s="24">
        <v>31</v>
      </c>
      <c r="AJ136" s="24">
        <f>100+INDEX(计算页!$F$4:$W$9,D_伙伴表!L136,(D_伙伴表!O136-1)*6+2)</f>
        <v>103</v>
      </c>
      <c r="AK136" s="24">
        <f t="shared" si="29"/>
        <v>305</v>
      </c>
      <c r="AL136" s="24" t="str">
        <f>INDEX([1]计算页!$I$12:$I$17,[1]D_伙伴表!M136)</f>
        <v>平衡</v>
      </c>
      <c r="AM136" s="25"/>
      <c r="AN136" s="30">
        <v>20000</v>
      </c>
    </row>
    <row r="137" spans="1:40" x14ac:dyDescent="0.35">
      <c r="A137" s="26">
        <v>100133</v>
      </c>
      <c r="B137" s="26">
        <v>133</v>
      </c>
      <c r="C137" s="39" t="s">
        <v>1004</v>
      </c>
      <c r="D137" s="24" t="str">
        <f t="shared" si="43"/>
        <v>shuiYao_R</v>
      </c>
      <c r="E137" s="24" t="s">
        <v>967</v>
      </c>
      <c r="F137" s="28">
        <v>0</v>
      </c>
      <c r="G137" s="34">
        <v>11904</v>
      </c>
      <c r="H137" s="28">
        <f>INDEX(计算页!$J:$J,MATCH(E137,计算页!$I:$I,0))</f>
        <v>0.6</v>
      </c>
      <c r="I137" s="17">
        <f>I131</f>
        <v>100</v>
      </c>
      <c r="J137" s="28" t="s">
        <v>96</v>
      </c>
      <c r="K137" s="35"/>
      <c r="L137" s="28">
        <v>6</v>
      </c>
      <c r="M137" s="25">
        <v>3</v>
      </c>
      <c r="N137" s="24" t="str">
        <f>IF(M137="","",INDEX(D_伙伴种族!$B:$B,MATCH(M137,D_伙伴种族!$A:$A,0)))</f>
        <v>妖族</v>
      </c>
      <c r="O137" s="30">
        <v>3</v>
      </c>
      <c r="P137" s="24" t="str">
        <f>IF(O137="","",INDEX([1]D_阵列表!$B:$B,MATCH(O137,[1]D_阵列表!$A:$A,0)))</f>
        <v>阵法三</v>
      </c>
      <c r="Q137" s="24">
        <v>1000</v>
      </c>
      <c r="R137" s="24">
        <v>500</v>
      </c>
      <c r="S137" s="24">
        <f t="shared" si="44"/>
        <v>601</v>
      </c>
      <c r="T137" s="24">
        <v>2</v>
      </c>
      <c r="U137" s="24">
        <f>IF(V137="","",INDEX([1]计算页!$A:$A,MATCH(V137,[1]计算页!$B:$B,0)))</f>
        <v>1</v>
      </c>
      <c r="V137" s="24" t="s">
        <v>97</v>
      </c>
      <c r="W137" s="24">
        <v>237600</v>
      </c>
      <c r="X137" s="24">
        <f>IF(Y137="","",INDEX(计算页!$A:$A,MATCH(Y137,计算页!$B:$B,0)))</f>
        <v>4</v>
      </c>
      <c r="Y137" s="24" t="s">
        <v>98</v>
      </c>
      <c r="Z137" s="24">
        <v>5240</v>
      </c>
      <c r="AA137" s="25"/>
      <c r="AB137" s="25"/>
      <c r="AC137" s="25"/>
      <c r="AD137" s="25">
        <f t="shared" si="45"/>
        <v>306</v>
      </c>
      <c r="AE137" s="25"/>
      <c r="AF137" s="25"/>
      <c r="AG137" s="25"/>
      <c r="AH137" s="24">
        <f t="shared" si="30"/>
        <v>6</v>
      </c>
      <c r="AI137" s="24">
        <v>31</v>
      </c>
      <c r="AJ137" s="24">
        <f>100+INDEX(计算页!$F$4:$W$9,D_伙伴表!L137,(D_伙伴表!O137-1)*6+2)</f>
        <v>105</v>
      </c>
      <c r="AK137" s="24">
        <f t="shared" si="29"/>
        <v>306</v>
      </c>
      <c r="AL137" s="24" t="str">
        <f>INDEX([1]计算页!$I$12:$I$17,[1]D_伙伴表!M137)</f>
        <v>平衡</v>
      </c>
      <c r="AM137" s="25"/>
      <c r="AN137" s="30">
        <v>20000</v>
      </c>
    </row>
    <row r="138" spans="1:40" x14ac:dyDescent="0.35">
      <c r="A138" s="26">
        <v>100134</v>
      </c>
      <c r="B138" s="26">
        <v>134</v>
      </c>
      <c r="C138" s="39" t="s">
        <v>1005</v>
      </c>
      <c r="D138" s="24" t="str">
        <f t="shared" si="43"/>
        <v>guiHun_R</v>
      </c>
      <c r="E138" s="24" t="s">
        <v>969</v>
      </c>
      <c r="F138" s="28">
        <v>0</v>
      </c>
      <c r="G138" s="34">
        <v>10703</v>
      </c>
      <c r="H138" s="28">
        <f>INDEX(计算页!$J:$J,MATCH(E138,计算页!$I:$I,0))</f>
        <v>0.7</v>
      </c>
      <c r="I138" s="17">
        <f t="shared" ref="I138:I142" si="46">I132</f>
        <v>100</v>
      </c>
      <c r="J138" s="28" t="s">
        <v>96</v>
      </c>
      <c r="K138" s="35"/>
      <c r="L138" s="28">
        <v>6</v>
      </c>
      <c r="M138" s="25">
        <v>3</v>
      </c>
      <c r="N138" s="24" t="str">
        <f>IF(M138="","",INDEX(D_伙伴种族!$B:$B,MATCH(M138,D_伙伴种族!$A:$A,0)))</f>
        <v>妖族</v>
      </c>
      <c r="O138" s="30">
        <v>3</v>
      </c>
      <c r="P138" s="24" t="str">
        <f>IF(O138="","",INDEX([1]D_阵列表!$B:$B,MATCH(O138,[1]D_阵列表!$A:$A,0)))</f>
        <v>阵法三</v>
      </c>
      <c r="Q138" s="24">
        <v>1000</v>
      </c>
      <c r="R138" s="24">
        <v>500</v>
      </c>
      <c r="S138" s="24">
        <f t="shared" si="44"/>
        <v>601</v>
      </c>
      <c r="T138" s="24">
        <v>2</v>
      </c>
      <c r="U138" s="24">
        <f>IF(V138="","",INDEX([1]计算页!$A:$A,MATCH(V138,[1]计算页!$B:$B,0)))</f>
        <v>3</v>
      </c>
      <c r="V138" s="24" t="s">
        <v>101</v>
      </c>
      <c r="W138" s="24">
        <v>20160</v>
      </c>
      <c r="X138" s="24">
        <f>IF(Y138="","",INDEX(计算页!$A:$A,MATCH(Y138,计算页!$B:$B,0)))</f>
        <v>1</v>
      </c>
      <c r="Y138" s="24" t="s">
        <v>97</v>
      </c>
      <c r="Z138" s="24">
        <v>72000</v>
      </c>
      <c r="AA138" s="25"/>
      <c r="AB138" s="25"/>
      <c r="AC138" s="25"/>
      <c r="AD138" s="25">
        <f t="shared" si="45"/>
        <v>306</v>
      </c>
      <c r="AE138" s="25"/>
      <c r="AF138" s="25"/>
      <c r="AG138" s="25"/>
      <c r="AH138" s="24">
        <f t="shared" si="30"/>
        <v>6</v>
      </c>
      <c r="AI138" s="24">
        <v>31</v>
      </c>
      <c r="AJ138" s="24">
        <f>100+INDEX(计算页!$F$4:$W$9,D_伙伴表!L138,(D_伙伴表!O138-1)*6+2)</f>
        <v>105</v>
      </c>
      <c r="AK138" s="24">
        <f t="shared" si="29"/>
        <v>306</v>
      </c>
      <c r="AL138" s="24" t="str">
        <f>INDEX([1]计算页!$I$12:$I$17,[1]D_伙伴表!M138)</f>
        <v>平衡</v>
      </c>
      <c r="AM138" s="25"/>
      <c r="AN138" s="30">
        <v>20000</v>
      </c>
    </row>
    <row r="139" spans="1:40" x14ac:dyDescent="0.35">
      <c r="A139" s="26">
        <v>100135</v>
      </c>
      <c r="B139" s="26">
        <v>135</v>
      </c>
      <c r="C139" s="39" t="s">
        <v>1006</v>
      </c>
      <c r="D139" s="24" t="str">
        <f t="shared" si="43"/>
        <v>huiXiongGuai_R</v>
      </c>
      <c r="E139" s="24" t="s">
        <v>971</v>
      </c>
      <c r="F139" s="28">
        <v>0</v>
      </c>
      <c r="G139" s="34">
        <v>10806</v>
      </c>
      <c r="H139" s="28">
        <f>INDEX(计算页!$J:$J,MATCH(E139,计算页!$I:$I,0))</f>
        <v>0.4</v>
      </c>
      <c r="I139" s="17">
        <f t="shared" si="46"/>
        <v>100</v>
      </c>
      <c r="J139" s="28" t="s">
        <v>96</v>
      </c>
      <c r="K139" s="35"/>
      <c r="L139" s="28">
        <v>6</v>
      </c>
      <c r="M139" s="25">
        <v>1</v>
      </c>
      <c r="N139" s="24" t="str">
        <f>IF(M139="","",INDEX(D_伙伴种族!$B:$B,MATCH(M139,D_伙伴种族!$A:$A,0)))</f>
        <v>兽族</v>
      </c>
      <c r="O139" s="30">
        <v>3</v>
      </c>
      <c r="P139" s="24" t="str">
        <f>IF(O139="","",INDEX([1]D_阵列表!$B:$B,MATCH(O139,[1]D_阵列表!$A:$A,0)))</f>
        <v>阵法三</v>
      </c>
      <c r="Q139" s="24">
        <v>1000</v>
      </c>
      <c r="R139" s="24">
        <v>500</v>
      </c>
      <c r="S139" s="24">
        <f t="shared" si="44"/>
        <v>601</v>
      </c>
      <c r="T139" s="24">
        <v>2</v>
      </c>
      <c r="U139" s="24">
        <f>IF(V139="","",INDEX([1]计算页!$A:$A,MATCH(V139,[1]计算页!$B:$B,0)))</f>
        <v>3</v>
      </c>
      <c r="V139" s="24" t="s">
        <v>101</v>
      </c>
      <c r="W139" s="24">
        <v>9600</v>
      </c>
      <c r="X139" s="24">
        <f>IF(Y139="","",INDEX(计算页!$A:$A,MATCH(Y139,计算页!$B:$B,0)))</f>
        <v>4</v>
      </c>
      <c r="Y139" s="24" t="s">
        <v>98</v>
      </c>
      <c r="Z139" s="24">
        <v>5440</v>
      </c>
      <c r="AA139" s="25"/>
      <c r="AB139" s="25"/>
      <c r="AC139" s="25"/>
      <c r="AD139" s="25">
        <f t="shared" si="45"/>
        <v>306</v>
      </c>
      <c r="AE139" s="25"/>
      <c r="AF139" s="25"/>
      <c r="AG139" s="25"/>
      <c r="AH139" s="24">
        <f t="shared" si="30"/>
        <v>6</v>
      </c>
      <c r="AI139" s="24">
        <v>31</v>
      </c>
      <c r="AJ139" s="24">
        <f>100+INDEX(计算页!$F$4:$W$9,D_伙伴表!L139,(D_伙伴表!O139-1)*6+2)</f>
        <v>105</v>
      </c>
      <c r="AK139" s="24">
        <f t="shared" si="29"/>
        <v>306</v>
      </c>
      <c r="AL139" s="24" t="str">
        <f>INDEX([1]计算页!$I$12:$I$17,[1]D_伙伴表!M139)</f>
        <v>高血</v>
      </c>
      <c r="AM139" s="25"/>
      <c r="AN139" s="30">
        <v>20000</v>
      </c>
    </row>
    <row r="140" spans="1:40" x14ac:dyDescent="0.35">
      <c r="A140" s="26">
        <v>100136</v>
      </c>
      <c r="B140" s="26">
        <v>136</v>
      </c>
      <c r="C140" s="39" t="s">
        <v>1007</v>
      </c>
      <c r="D140" s="24" t="str">
        <f t="shared" si="43"/>
        <v>nvHuYao_R</v>
      </c>
      <c r="E140" s="24" t="s">
        <v>974</v>
      </c>
      <c r="F140" s="28">
        <v>0</v>
      </c>
      <c r="G140" s="34">
        <v>11403</v>
      </c>
      <c r="H140" s="28">
        <f>INDEX(计算页!$J:$J,MATCH(E140,计算页!$I:$I,0))</f>
        <v>0.5</v>
      </c>
      <c r="I140" s="17">
        <f t="shared" si="46"/>
        <v>100</v>
      </c>
      <c r="J140" s="28" t="s">
        <v>96</v>
      </c>
      <c r="K140" s="35"/>
      <c r="L140" s="28">
        <v>6</v>
      </c>
      <c r="M140" s="25">
        <v>3</v>
      </c>
      <c r="N140" s="24" t="str">
        <f>IF(M140="","",INDEX(D_伙伴种族!$B:$B,MATCH(M140,D_伙伴种族!$A:$A,0)))</f>
        <v>妖族</v>
      </c>
      <c r="O140" s="30">
        <v>3</v>
      </c>
      <c r="P140" s="24" t="str">
        <f>IF(O140="","",INDEX([1]D_阵列表!$B:$B,MATCH(O140,[1]D_阵列表!$A:$A,0)))</f>
        <v>阵法三</v>
      </c>
      <c r="Q140" s="24">
        <v>1000</v>
      </c>
      <c r="R140" s="24">
        <v>500</v>
      </c>
      <c r="S140" s="24">
        <f t="shared" si="44"/>
        <v>601</v>
      </c>
      <c r="T140" s="24">
        <v>2</v>
      </c>
      <c r="U140" s="24">
        <f>IF(V140="","",INDEX([1]计算页!$A:$A,MATCH(V140,[1]计算页!$B:$B,0)))</f>
        <v>1</v>
      </c>
      <c r="V140" s="24" t="s">
        <v>97</v>
      </c>
      <c r="W140" s="24">
        <v>264000</v>
      </c>
      <c r="X140" s="24">
        <f>IF(Y140="","",INDEX(计算页!$A:$A,MATCH(Y140,计算页!$B:$B,0)))</f>
        <v>3</v>
      </c>
      <c r="Y140" s="24" t="s">
        <v>101</v>
      </c>
      <c r="Z140" s="24">
        <v>6000</v>
      </c>
      <c r="AA140" s="25"/>
      <c r="AB140" s="25"/>
      <c r="AC140" s="25"/>
      <c r="AD140" s="25">
        <f t="shared" si="45"/>
        <v>306</v>
      </c>
      <c r="AE140" s="25"/>
      <c r="AF140" s="25"/>
      <c r="AG140" s="25"/>
      <c r="AH140" s="24">
        <f t="shared" si="30"/>
        <v>6</v>
      </c>
      <c r="AI140" s="24">
        <v>31</v>
      </c>
      <c r="AJ140" s="24">
        <f>100+INDEX(计算页!$F$4:$W$9,D_伙伴表!L140,(D_伙伴表!O140-1)*6+2)</f>
        <v>105</v>
      </c>
      <c r="AK140" s="24">
        <f t="shared" si="29"/>
        <v>306</v>
      </c>
      <c r="AL140" s="24" t="str">
        <f>INDEX([1]计算页!$I$12:$I$17,[1]D_伙伴表!M140)</f>
        <v>平衡</v>
      </c>
      <c r="AM140" s="25"/>
      <c r="AN140" s="30">
        <v>20000</v>
      </c>
    </row>
    <row r="141" spans="1:40" x14ac:dyDescent="0.35">
      <c r="A141" s="26">
        <v>100137</v>
      </c>
      <c r="B141" s="26">
        <v>137</v>
      </c>
      <c r="C141" s="39" t="s">
        <v>1008</v>
      </c>
      <c r="D141" s="24" t="str">
        <f t="shared" si="43"/>
        <v>langRen_R</v>
      </c>
      <c r="E141" s="24" t="s">
        <v>976</v>
      </c>
      <c r="F141" s="28">
        <v>0</v>
      </c>
      <c r="G141" s="34">
        <v>11203</v>
      </c>
      <c r="H141" s="28">
        <f>INDEX(计算页!$J:$J,MATCH(E141,计算页!$I:$I,0))</f>
        <v>0.4</v>
      </c>
      <c r="I141" s="17">
        <f t="shared" si="46"/>
        <v>100</v>
      </c>
      <c r="J141" s="28" t="s">
        <v>96</v>
      </c>
      <c r="K141" s="35"/>
      <c r="L141" s="28">
        <v>6</v>
      </c>
      <c r="M141" s="25">
        <v>1</v>
      </c>
      <c r="N141" s="24" t="str">
        <f>IF(M141="","",INDEX(D_伙伴种族!$B:$B,MATCH(M141,D_伙伴种族!$A:$A,0)))</f>
        <v>兽族</v>
      </c>
      <c r="O141" s="30">
        <v>3</v>
      </c>
      <c r="P141" s="24" t="str">
        <f>IF(O141="","",INDEX([1]D_阵列表!$B:$B,MATCH(O141,[1]D_阵列表!$A:$A,0)))</f>
        <v>阵法三</v>
      </c>
      <c r="Q141" s="24">
        <v>1000</v>
      </c>
      <c r="R141" s="24">
        <v>500</v>
      </c>
      <c r="S141" s="24">
        <f t="shared" si="44"/>
        <v>601</v>
      </c>
      <c r="T141" s="24">
        <v>2</v>
      </c>
      <c r="U141" s="24">
        <f>IF(V141="","",INDEX([1]计算页!$A:$A,MATCH(V141,[1]计算页!$B:$B,0)))</f>
        <v>4</v>
      </c>
      <c r="V141" s="24" t="s">
        <v>98</v>
      </c>
      <c r="W141" s="24">
        <v>7200</v>
      </c>
      <c r="X141" s="24">
        <f>IF(Y141="","",INDEX(计算页!$A:$A,MATCH(Y141,计算页!$B:$B,0)))</f>
        <v>1</v>
      </c>
      <c r="Y141" s="24" t="s">
        <v>97</v>
      </c>
      <c r="Z141" s="24">
        <v>144000</v>
      </c>
      <c r="AA141" s="25"/>
      <c r="AB141" s="25"/>
      <c r="AC141" s="25"/>
      <c r="AD141" s="25">
        <f t="shared" si="45"/>
        <v>306</v>
      </c>
      <c r="AE141" s="25"/>
      <c r="AF141" s="25"/>
      <c r="AG141" s="25"/>
      <c r="AH141" s="24">
        <f t="shared" si="30"/>
        <v>6</v>
      </c>
      <c r="AI141" s="24">
        <v>31</v>
      </c>
      <c r="AJ141" s="24">
        <f>100+INDEX(计算页!$F$4:$W$9,D_伙伴表!L141,(D_伙伴表!O141-1)*6+2)</f>
        <v>105</v>
      </c>
      <c r="AK141" s="24">
        <f t="shared" si="29"/>
        <v>306</v>
      </c>
      <c r="AL141" s="24" t="str">
        <f>INDEX([1]计算页!$I$12:$I$17,[1]D_伙伴表!M141)</f>
        <v>高血</v>
      </c>
      <c r="AM141" s="25"/>
      <c r="AN141" s="30">
        <v>20000</v>
      </c>
    </row>
    <row r="142" spans="1:40" x14ac:dyDescent="0.35">
      <c r="A142" s="26">
        <v>100138</v>
      </c>
      <c r="B142" s="26">
        <v>138</v>
      </c>
      <c r="C142" s="39" t="s">
        <v>1009</v>
      </c>
      <c r="D142" s="24" t="str">
        <f t="shared" si="43"/>
        <v>nvYao_R</v>
      </c>
      <c r="E142" s="24" t="s">
        <v>979</v>
      </c>
      <c r="F142" s="28">
        <v>0</v>
      </c>
      <c r="G142" s="34">
        <v>11404</v>
      </c>
      <c r="H142" s="28">
        <f>INDEX(计算页!$J:$J,MATCH(E142,计算页!$I:$I,0))</f>
        <v>0.7</v>
      </c>
      <c r="I142" s="17">
        <f t="shared" si="46"/>
        <v>100</v>
      </c>
      <c r="J142" s="28" t="s">
        <v>96</v>
      </c>
      <c r="K142" s="35"/>
      <c r="L142" s="28">
        <v>6</v>
      </c>
      <c r="M142" s="25">
        <v>3</v>
      </c>
      <c r="N142" s="24" t="str">
        <f>IF(M142="","",INDEX(D_伙伴种族!$B:$B,MATCH(M142,D_伙伴种族!$A:$A,0)))</f>
        <v>妖族</v>
      </c>
      <c r="O142" s="30">
        <v>3</v>
      </c>
      <c r="P142" s="24" t="str">
        <f>IF(O142="","",INDEX([1]D_阵列表!$B:$B,MATCH(O142,[1]D_阵列表!$A:$A,0)))</f>
        <v>阵法三</v>
      </c>
      <c r="Q142" s="24">
        <v>1000</v>
      </c>
      <c r="R142" s="24">
        <v>500</v>
      </c>
      <c r="S142" s="24">
        <f t="shared" si="44"/>
        <v>601</v>
      </c>
      <c r="T142" s="24">
        <v>2</v>
      </c>
      <c r="U142" s="24">
        <f>IF(V142="","",INDEX([1]计算页!$A:$A,MATCH(V142,[1]计算页!$B:$B,0)))</f>
        <v>4</v>
      </c>
      <c r="V142" s="24" t="s">
        <v>98</v>
      </c>
      <c r="W142" s="24">
        <v>7200</v>
      </c>
      <c r="X142" s="24">
        <f>IF(Y142="","",INDEX(计算页!$A:$A,MATCH(Y142,计算页!$B:$B,0)))</f>
        <v>1</v>
      </c>
      <c r="Y142" s="24" t="s">
        <v>97</v>
      </c>
      <c r="Z142" s="24">
        <v>144000</v>
      </c>
      <c r="AA142" s="25"/>
      <c r="AB142" s="25"/>
      <c r="AC142" s="25"/>
      <c r="AD142" s="25">
        <f t="shared" si="45"/>
        <v>306</v>
      </c>
      <c r="AE142" s="25"/>
      <c r="AF142" s="25"/>
      <c r="AG142" s="25"/>
      <c r="AH142" s="24">
        <f t="shared" si="30"/>
        <v>6</v>
      </c>
      <c r="AI142" s="24">
        <v>31</v>
      </c>
      <c r="AJ142" s="24">
        <f>100+INDEX(计算页!$F$4:$W$9,D_伙伴表!L142,(D_伙伴表!O142-1)*6+2)</f>
        <v>105</v>
      </c>
      <c r="AK142" s="24">
        <f t="shared" ref="AK142:AK160" si="47">IF(AJ142="","",O142*100+L142)</f>
        <v>306</v>
      </c>
      <c r="AL142" s="24" t="str">
        <f>INDEX([1]计算页!$I$12:$I$17,[1]D_伙伴表!M142)</f>
        <v>平衡</v>
      </c>
      <c r="AM142" s="25"/>
      <c r="AN142" s="30">
        <v>20000</v>
      </c>
    </row>
    <row r="143" spans="1:40" x14ac:dyDescent="0.35">
      <c r="A143" s="26">
        <v>100139</v>
      </c>
      <c r="B143" s="26">
        <v>139</v>
      </c>
      <c r="C143" s="40" t="s">
        <v>1010</v>
      </c>
      <c r="D143" s="24" t="str">
        <f t="shared" si="43"/>
        <v>guoShi_R</v>
      </c>
      <c r="E143" s="24" t="s">
        <v>1011</v>
      </c>
      <c r="F143" s="28">
        <v>0</v>
      </c>
      <c r="G143" s="34">
        <v>10704</v>
      </c>
      <c r="H143" s="28">
        <f>INDEX(计算页!$J:$J,MATCH(E143,计算页!$I:$I,0))</f>
        <v>0.6</v>
      </c>
      <c r="I143" s="17">
        <v>90</v>
      </c>
      <c r="J143" s="28" t="s">
        <v>96</v>
      </c>
      <c r="K143" s="35"/>
      <c r="L143" s="28">
        <v>4</v>
      </c>
      <c r="M143" s="25">
        <v>5</v>
      </c>
      <c r="N143" s="24" t="str">
        <f>IF(M143="","",INDEX(D_伙伴种族!$B:$B,MATCH(M143,D_伙伴种族!$A:$A,0)))</f>
        <v>神族</v>
      </c>
      <c r="O143" s="30">
        <v>3</v>
      </c>
      <c r="P143" s="24" t="str">
        <f>IF(O143="","",INDEX([1]D_阵列表!$B:$B,MATCH(O143,[1]D_阵列表!$A:$A,0)))</f>
        <v>阵法三</v>
      </c>
      <c r="Q143" s="24">
        <v>1000</v>
      </c>
      <c r="R143" s="24">
        <v>500</v>
      </c>
      <c r="S143" s="24">
        <f t="shared" si="44"/>
        <v>401</v>
      </c>
      <c r="T143" s="24">
        <v>2</v>
      </c>
      <c r="U143" s="24">
        <f>IF(V143="","",INDEX([1]计算页!$A:$A,MATCH(V143,[1]计算页!$B:$B,0)))</f>
        <v>3</v>
      </c>
      <c r="V143" s="24" t="s">
        <v>101</v>
      </c>
      <c r="W143" s="24">
        <v>5525</v>
      </c>
      <c r="X143" s="24">
        <f>IF(Y143="","",INDEX(计算页!$A:$A,MATCH(Y143,计算页!$B:$B,0)))</f>
        <v>8</v>
      </c>
      <c r="Y143" s="24" t="s">
        <v>135</v>
      </c>
      <c r="Z143" s="24">
        <v>1750</v>
      </c>
      <c r="AA143" s="25"/>
      <c r="AB143" s="25"/>
      <c r="AC143" s="25"/>
      <c r="AD143" s="25">
        <f t="shared" si="45"/>
        <v>304</v>
      </c>
      <c r="AE143" s="25"/>
      <c r="AF143" s="25"/>
      <c r="AG143" s="25"/>
      <c r="AH143" s="24">
        <f t="shared" ref="AH143:AH160" si="48">L143</f>
        <v>4</v>
      </c>
      <c r="AI143" s="24">
        <v>31</v>
      </c>
      <c r="AJ143" s="24">
        <f>100+INDEX(计算页!$F$4:$W$9,D_伙伴表!L143,(D_伙伴表!O143-1)*6+2)</f>
        <v>102</v>
      </c>
      <c r="AK143" s="24">
        <f t="shared" si="47"/>
        <v>304</v>
      </c>
      <c r="AL143" s="24" t="str">
        <f>INDEX([1]计算页!$I$12:$I$17,[1]D_伙伴表!M143)</f>
        <v>平衡</v>
      </c>
      <c r="AM143" s="25"/>
      <c r="AN143" s="30">
        <v>20000</v>
      </c>
    </row>
    <row r="144" spans="1:40" x14ac:dyDescent="0.35">
      <c r="A144" s="26">
        <v>100140</v>
      </c>
      <c r="B144" s="26">
        <v>140</v>
      </c>
      <c r="C144" s="40" t="s">
        <v>1012</v>
      </c>
      <c r="D144" s="24" t="str">
        <f t="shared" si="43"/>
        <v>guanBing_R</v>
      </c>
      <c r="E144" s="24" t="s">
        <v>1013</v>
      </c>
      <c r="F144" s="28">
        <v>0</v>
      </c>
      <c r="G144" s="34">
        <v>10702</v>
      </c>
      <c r="H144" s="28">
        <f>INDEX(计算页!$J:$J,MATCH(E144,计算页!$I:$I,0))</f>
        <v>0.8</v>
      </c>
      <c r="I144" s="17">
        <v>90</v>
      </c>
      <c r="J144" s="28" t="s">
        <v>96</v>
      </c>
      <c r="K144" s="35"/>
      <c r="L144" s="28">
        <v>4</v>
      </c>
      <c r="M144" s="25">
        <v>5</v>
      </c>
      <c r="N144" s="24" t="str">
        <f>IF(M144="","",INDEX(D_伙伴种族!$B:$B,MATCH(M144,D_伙伴种族!$A:$A,0)))</f>
        <v>神族</v>
      </c>
      <c r="O144" s="30">
        <v>3</v>
      </c>
      <c r="P144" s="24" t="str">
        <f>IF(O144="","",INDEX([1]D_阵列表!$B:$B,MATCH(O144,[1]D_阵列表!$A:$A,0)))</f>
        <v>阵法三</v>
      </c>
      <c r="Q144" s="24">
        <v>1000</v>
      </c>
      <c r="R144" s="24">
        <v>500</v>
      </c>
      <c r="S144" s="24">
        <f t="shared" si="44"/>
        <v>401</v>
      </c>
      <c r="T144" s="24">
        <v>2</v>
      </c>
      <c r="U144" s="24">
        <f>IF(V144="","",INDEX([1]计算页!$A:$A,MATCH(V144,[1]计算页!$B:$B,0)))</f>
        <v>3</v>
      </c>
      <c r="V144" s="24" t="s">
        <v>101</v>
      </c>
      <c r="W144" s="24">
        <v>7100</v>
      </c>
      <c r="X144" s="24">
        <f>IF(Y144="","",INDEX(计算页!$A:$A,MATCH(Y144,计算页!$B:$B,0)))</f>
        <v>8</v>
      </c>
      <c r="Y144" s="24" t="s">
        <v>135</v>
      </c>
      <c r="Z144" s="24">
        <v>1800</v>
      </c>
      <c r="AA144" s="25"/>
      <c r="AB144" s="25"/>
      <c r="AC144" s="25"/>
      <c r="AD144" s="25">
        <f t="shared" si="45"/>
        <v>304</v>
      </c>
      <c r="AE144" s="25"/>
      <c r="AF144" s="25"/>
      <c r="AG144" s="25"/>
      <c r="AH144" s="24">
        <f t="shared" si="48"/>
        <v>4</v>
      </c>
      <c r="AI144" s="24">
        <v>31</v>
      </c>
      <c r="AJ144" s="24">
        <f>100+INDEX(计算页!$F$4:$W$9,D_伙伴表!L144,(D_伙伴表!O144-1)*6+2)</f>
        <v>102</v>
      </c>
      <c r="AK144" s="24">
        <f t="shared" si="47"/>
        <v>304</v>
      </c>
      <c r="AL144" s="24" t="str">
        <f>INDEX([1]计算页!$I$12:$I$17,[1]D_伙伴表!M144)</f>
        <v>平衡</v>
      </c>
      <c r="AM144" s="25"/>
      <c r="AN144" s="30">
        <v>20000</v>
      </c>
    </row>
    <row r="145" spans="1:40" x14ac:dyDescent="0.35">
      <c r="A145" s="26">
        <v>100141</v>
      </c>
      <c r="B145" s="26">
        <v>141</v>
      </c>
      <c r="C145" s="40" t="s">
        <v>1014</v>
      </c>
      <c r="D145" s="24" t="str">
        <f t="shared" si="43"/>
        <v>fuMa_R</v>
      </c>
      <c r="E145" s="24" t="s">
        <v>1015</v>
      </c>
      <c r="F145" s="28">
        <v>0</v>
      </c>
      <c r="G145" s="34">
        <v>10601</v>
      </c>
      <c r="H145" s="28">
        <f>INDEX(计算页!$J:$J,MATCH(E145,计算页!$I:$I,0))</f>
        <v>0.6</v>
      </c>
      <c r="I145" s="17">
        <v>90</v>
      </c>
      <c r="J145" s="28" t="s">
        <v>96</v>
      </c>
      <c r="K145" s="35"/>
      <c r="L145" s="28">
        <v>4</v>
      </c>
      <c r="M145" s="25">
        <v>5</v>
      </c>
      <c r="N145" s="24" t="str">
        <f>IF(M145="","",INDEX(D_伙伴种族!$B:$B,MATCH(M145,D_伙伴种族!$A:$A,0)))</f>
        <v>神族</v>
      </c>
      <c r="O145" s="30">
        <v>3</v>
      </c>
      <c r="P145" s="24" t="str">
        <f>IF(O145="","",INDEX([1]D_阵列表!$B:$B,MATCH(O145,[1]D_阵列表!$A:$A,0)))</f>
        <v>阵法三</v>
      </c>
      <c r="Q145" s="24">
        <v>1000</v>
      </c>
      <c r="R145" s="24">
        <v>500</v>
      </c>
      <c r="S145" s="24">
        <f t="shared" si="44"/>
        <v>401</v>
      </c>
      <c r="T145" s="24">
        <v>2</v>
      </c>
      <c r="U145" s="24">
        <f>IF(V145="","",INDEX([1]计算页!$A:$A,MATCH(V145,[1]计算页!$B:$B,0)))</f>
        <v>3</v>
      </c>
      <c r="V145" s="24" t="s">
        <v>101</v>
      </c>
      <c r="W145" s="24">
        <v>6000</v>
      </c>
      <c r="X145" s="24">
        <f>IF(Y145="","",INDEX(计算页!$A:$A,MATCH(Y145,计算页!$B:$B,0)))</f>
        <v>5</v>
      </c>
      <c r="Y145" s="24" t="s">
        <v>140</v>
      </c>
      <c r="Z145" s="24">
        <v>1700</v>
      </c>
      <c r="AA145" s="25"/>
      <c r="AB145" s="25"/>
      <c r="AC145" s="25"/>
      <c r="AD145" s="25">
        <f t="shared" si="45"/>
        <v>304</v>
      </c>
      <c r="AE145" s="25"/>
      <c r="AF145" s="25"/>
      <c r="AG145" s="25"/>
      <c r="AH145" s="24">
        <f t="shared" si="48"/>
        <v>4</v>
      </c>
      <c r="AI145" s="24">
        <v>31</v>
      </c>
      <c r="AJ145" s="24">
        <f>100+INDEX(计算页!$F$4:$W$9,D_伙伴表!L145,(D_伙伴表!O145-1)*6+2)</f>
        <v>102</v>
      </c>
      <c r="AK145" s="24">
        <f t="shared" si="47"/>
        <v>304</v>
      </c>
      <c r="AL145" s="24" t="str">
        <f>INDEX([1]计算页!$I$12:$I$17,[1]D_伙伴表!M145)</f>
        <v>平衡</v>
      </c>
      <c r="AM145" s="25"/>
      <c r="AN145" s="30">
        <v>20000</v>
      </c>
    </row>
    <row r="146" spans="1:40" x14ac:dyDescent="0.35">
      <c r="A146" s="26">
        <v>100142</v>
      </c>
      <c r="B146" s="26">
        <v>142</v>
      </c>
      <c r="C146" s="40" t="s">
        <v>1016</v>
      </c>
      <c r="D146" s="24" t="str">
        <f t="shared" si="43"/>
        <v>yinJiangJun_R</v>
      </c>
      <c r="E146" s="24" t="s">
        <v>1017</v>
      </c>
      <c r="F146" s="28">
        <v>0</v>
      </c>
      <c r="G146" s="34">
        <v>12502</v>
      </c>
      <c r="H146" s="28">
        <f>INDEX(计算页!$J:$J,MATCH(E146,计算页!$I:$I,0))</f>
        <v>0.28000000000000003</v>
      </c>
      <c r="I146" s="17">
        <v>90</v>
      </c>
      <c r="J146" s="28" t="s">
        <v>96</v>
      </c>
      <c r="K146" s="35"/>
      <c r="L146" s="28">
        <v>4</v>
      </c>
      <c r="M146" s="25">
        <v>2</v>
      </c>
      <c r="N146" s="24" t="str">
        <f>IF(M146="","",INDEX(D_伙伴种族!$B:$B,MATCH(M146,D_伙伴种族!$A:$A,0)))</f>
        <v>魔族</v>
      </c>
      <c r="O146" s="30">
        <v>3</v>
      </c>
      <c r="P146" s="24" t="str">
        <f>IF(O146="","",INDEX([1]D_阵列表!$B:$B,MATCH(O146,[1]D_阵列表!$A:$A,0)))</f>
        <v>阵法三</v>
      </c>
      <c r="Q146" s="24">
        <v>1000</v>
      </c>
      <c r="R146" s="24">
        <v>500</v>
      </c>
      <c r="S146" s="24">
        <f t="shared" si="44"/>
        <v>401</v>
      </c>
      <c r="T146" s="24">
        <v>2</v>
      </c>
      <c r="U146" s="24">
        <f>IF(V146="","",INDEX([1]计算页!$A:$A,MATCH(V146,[1]计算页!$B:$B,0)))</f>
        <v>4</v>
      </c>
      <c r="V146" s="24" t="s">
        <v>98</v>
      </c>
      <c r="W146" s="24">
        <v>800</v>
      </c>
      <c r="X146" s="24">
        <f>IF(Y146="","",INDEX(计算页!$A:$A,MATCH(Y146,计算页!$B:$B,0)))</f>
        <v>4</v>
      </c>
      <c r="Y146" s="24" t="s">
        <v>98</v>
      </c>
      <c r="Z146" s="24">
        <v>1600</v>
      </c>
      <c r="AA146" s="25"/>
      <c r="AB146" s="25"/>
      <c r="AC146" s="25"/>
      <c r="AD146" s="25">
        <f t="shared" si="45"/>
        <v>304</v>
      </c>
      <c r="AE146" s="25"/>
      <c r="AF146" s="25"/>
      <c r="AG146" s="25"/>
      <c r="AH146" s="24">
        <f t="shared" si="48"/>
        <v>4</v>
      </c>
      <c r="AI146" s="24">
        <v>31</v>
      </c>
      <c r="AJ146" s="24">
        <f>100+INDEX(计算页!$F$4:$W$9,D_伙伴表!L146,(D_伙伴表!O146-1)*6+2)</f>
        <v>102</v>
      </c>
      <c r="AK146" s="24">
        <f t="shared" si="47"/>
        <v>304</v>
      </c>
      <c r="AL146" s="24" t="str">
        <f>INDEX([1]计算页!$I$12:$I$17,[1]D_伙伴表!M146)</f>
        <v>高血</v>
      </c>
      <c r="AM146" s="25"/>
      <c r="AN146" s="30">
        <v>20000</v>
      </c>
    </row>
    <row r="147" spans="1:40" x14ac:dyDescent="0.35">
      <c r="A147" s="26">
        <v>100143</v>
      </c>
      <c r="B147" s="26">
        <v>143</v>
      </c>
      <c r="C147" s="40" t="s">
        <v>1018</v>
      </c>
      <c r="D147" s="24" t="str">
        <f t="shared" si="43"/>
        <v>zhiZhuJing_R</v>
      </c>
      <c r="E147" s="24" t="s">
        <v>1020</v>
      </c>
      <c r="F147" s="28">
        <v>0</v>
      </c>
      <c r="G147" s="34">
        <v>12602</v>
      </c>
      <c r="H147" s="28">
        <f>INDEX(计算页!$J:$J,MATCH(E147,计算页!$I:$I,0))</f>
        <v>0.2</v>
      </c>
      <c r="I147" s="17">
        <v>90</v>
      </c>
      <c r="J147" s="28" t="s">
        <v>96</v>
      </c>
      <c r="K147" s="35"/>
      <c r="L147" s="28">
        <v>4</v>
      </c>
      <c r="M147" s="25">
        <v>2</v>
      </c>
      <c r="N147" s="24" t="str">
        <f>IF(M147="","",INDEX(D_伙伴种族!$B:$B,MATCH(M147,D_伙伴种族!$A:$A,0)))</f>
        <v>魔族</v>
      </c>
      <c r="O147" s="30">
        <v>3</v>
      </c>
      <c r="P147" s="24" t="str">
        <f>IF(O147="","",INDEX([1]D_阵列表!$B:$B,MATCH(O147,[1]D_阵列表!$A:$A,0)))</f>
        <v>阵法三</v>
      </c>
      <c r="Q147" s="24">
        <v>1000</v>
      </c>
      <c r="R147" s="24">
        <v>500</v>
      </c>
      <c r="S147" s="24">
        <f t="shared" si="44"/>
        <v>401</v>
      </c>
      <c r="T147" s="24">
        <v>2</v>
      </c>
      <c r="U147" s="24">
        <f>IF(V147="","",INDEX([1]计算页!$A:$A,MATCH(V147,[1]计算页!$B:$B,0)))</f>
        <v>1</v>
      </c>
      <c r="V147" s="24" t="s">
        <v>97</v>
      </c>
      <c r="W147" s="24">
        <v>74000</v>
      </c>
      <c r="X147" s="24">
        <f>IF(Y147="","",INDEX(计算页!$A:$A,MATCH(Y147,计算页!$B:$B,0)))</f>
        <v>1</v>
      </c>
      <c r="Y147" s="24" t="s">
        <v>97</v>
      </c>
      <c r="Z147" s="24">
        <v>63000</v>
      </c>
      <c r="AA147" s="25"/>
      <c r="AB147" s="25"/>
      <c r="AC147" s="25"/>
      <c r="AD147" s="25">
        <f t="shared" si="45"/>
        <v>304</v>
      </c>
      <c r="AE147" s="25"/>
      <c r="AF147" s="25"/>
      <c r="AG147" s="25"/>
      <c r="AH147" s="24">
        <f t="shared" si="48"/>
        <v>4</v>
      </c>
      <c r="AI147" s="24">
        <v>31</v>
      </c>
      <c r="AJ147" s="24">
        <f>100+INDEX(计算页!$F$4:$W$9,D_伙伴表!L147,(D_伙伴表!O147-1)*6+2)</f>
        <v>102</v>
      </c>
      <c r="AK147" s="24">
        <f t="shared" si="47"/>
        <v>304</v>
      </c>
      <c r="AL147" s="24" t="str">
        <f>INDEX([1]计算页!$I$12:$I$17,[1]D_伙伴表!M147)</f>
        <v>高血</v>
      </c>
      <c r="AM147" s="25"/>
      <c r="AN147" s="30">
        <v>20000</v>
      </c>
    </row>
    <row r="148" spans="1:40" x14ac:dyDescent="0.35">
      <c r="A148" s="26">
        <v>100144</v>
      </c>
      <c r="B148" s="26">
        <v>144</v>
      </c>
      <c r="C148" s="40" t="s">
        <v>1021</v>
      </c>
      <c r="D148" s="24" t="str">
        <f t="shared" si="43"/>
        <v>heiNvYao_R</v>
      </c>
      <c r="E148" s="41" t="s">
        <v>1023</v>
      </c>
      <c r="F148" s="28">
        <v>0</v>
      </c>
      <c r="G148" s="34">
        <v>10804</v>
      </c>
      <c r="H148" s="28">
        <f>INDEX(计算页!$J:$J,MATCH(E148,计算页!$I:$I,0))</f>
        <v>0.8</v>
      </c>
      <c r="I148" s="17">
        <v>90</v>
      </c>
      <c r="J148" s="28" t="s">
        <v>96</v>
      </c>
      <c r="K148" s="35"/>
      <c r="L148" s="28">
        <v>4</v>
      </c>
      <c r="M148" s="25">
        <v>2</v>
      </c>
      <c r="N148" s="24" t="str">
        <f>IF(M148="","",INDEX(D_伙伴种族!$B:$B,MATCH(M148,D_伙伴种族!$A:$A,0)))</f>
        <v>魔族</v>
      </c>
      <c r="O148" s="30">
        <v>3</v>
      </c>
      <c r="P148" s="24" t="str">
        <f>IF(O148="","",INDEX([1]D_阵列表!$B:$B,MATCH(O148,[1]D_阵列表!$A:$A,0)))</f>
        <v>阵法三</v>
      </c>
      <c r="Q148" s="24">
        <v>1000</v>
      </c>
      <c r="R148" s="24">
        <v>500</v>
      </c>
      <c r="S148" s="24">
        <f t="shared" si="44"/>
        <v>401</v>
      </c>
      <c r="T148" s="24">
        <v>2</v>
      </c>
      <c r="U148" s="24">
        <f>IF(V148="","",INDEX([1]计算页!$A:$A,MATCH(V148,[1]计算页!$B:$B,0)))</f>
        <v>1</v>
      </c>
      <c r="V148" s="24" t="s">
        <v>97</v>
      </c>
      <c r="W148" s="24">
        <v>74000</v>
      </c>
      <c r="X148" s="24">
        <f>IF(Y148="","",INDEX(计算页!$A:$A,MATCH(Y148,计算页!$B:$B,0)))</f>
        <v>1</v>
      </c>
      <c r="Y148" s="24" t="s">
        <v>97</v>
      </c>
      <c r="Z148" s="24">
        <v>63000</v>
      </c>
      <c r="AA148" s="25"/>
      <c r="AB148" s="25"/>
      <c r="AC148" s="25"/>
      <c r="AD148" s="25">
        <f t="shared" si="45"/>
        <v>304</v>
      </c>
      <c r="AE148" s="25"/>
      <c r="AF148" s="25"/>
      <c r="AG148" s="25"/>
      <c r="AH148" s="24">
        <f t="shared" si="48"/>
        <v>4</v>
      </c>
      <c r="AI148" s="24">
        <v>31</v>
      </c>
      <c r="AJ148" s="24">
        <f>100+INDEX(计算页!$F$4:$W$9,D_伙伴表!L148,(D_伙伴表!O148-1)*6+2)</f>
        <v>102</v>
      </c>
      <c r="AK148" s="24">
        <f t="shared" si="47"/>
        <v>304</v>
      </c>
      <c r="AL148" s="24" t="str">
        <f>INDEX([1]计算页!$I$12:$I$17,[1]D_伙伴表!M148)</f>
        <v>高血</v>
      </c>
      <c r="AM148" s="25"/>
      <c r="AN148" s="30">
        <v>20000</v>
      </c>
    </row>
    <row r="149" spans="1:40" x14ac:dyDescent="0.35">
      <c r="A149" s="26">
        <v>100145</v>
      </c>
      <c r="B149" s="26">
        <v>145</v>
      </c>
      <c r="C149" s="42" t="s">
        <v>1024</v>
      </c>
      <c r="D149" s="24" t="str">
        <f t="shared" si="43"/>
        <v>guoShi_R</v>
      </c>
      <c r="E149" s="24" t="s">
        <v>1011</v>
      </c>
      <c r="F149" s="28">
        <v>0</v>
      </c>
      <c r="G149" s="34">
        <v>10704</v>
      </c>
      <c r="H149" s="28">
        <f>INDEX(计算页!$J:$J,MATCH(E149,计算页!$I:$I,0))</f>
        <v>0.6</v>
      </c>
      <c r="I149" s="17">
        <f t="shared" ref="I149:I152" si="49">I144+10</f>
        <v>100</v>
      </c>
      <c r="J149" s="28" t="s">
        <v>96</v>
      </c>
      <c r="K149" s="35"/>
      <c r="L149" s="28">
        <v>5</v>
      </c>
      <c r="M149" s="25">
        <v>5</v>
      </c>
      <c r="N149" s="24" t="str">
        <f>IF(M149="","",INDEX(D_伙伴种族!$B:$B,MATCH(M149,D_伙伴种族!$A:$A,0)))</f>
        <v>神族</v>
      </c>
      <c r="O149" s="30">
        <v>3</v>
      </c>
      <c r="P149" s="24" t="str">
        <f>IF(O149="","",INDEX([1]D_阵列表!$B:$B,MATCH(O149,[1]D_阵列表!$A:$A,0)))</f>
        <v>阵法三</v>
      </c>
      <c r="Q149" s="24">
        <v>1000</v>
      </c>
      <c r="R149" s="24">
        <v>500</v>
      </c>
      <c r="S149" s="24">
        <f t="shared" si="44"/>
        <v>501</v>
      </c>
      <c r="T149" s="24">
        <v>2</v>
      </c>
      <c r="U149" s="24">
        <f>IF(V149="","",INDEX([1]计算页!$A:$A,MATCH(V149,[1]计算页!$B:$B,0)))</f>
        <v>3</v>
      </c>
      <c r="V149" s="24" t="s">
        <v>101</v>
      </c>
      <c r="W149" s="24">
        <v>9945</v>
      </c>
      <c r="X149" s="24">
        <f>IF(Y149="","",INDEX(计算页!$A:$A,MATCH(Y149,计算页!$B:$B,0)))</f>
        <v>8</v>
      </c>
      <c r="Y149" s="24" t="s">
        <v>135</v>
      </c>
      <c r="Z149" s="24">
        <v>3150</v>
      </c>
      <c r="AA149" s="25"/>
      <c r="AB149" s="25"/>
      <c r="AC149" s="25"/>
      <c r="AD149" s="25">
        <f t="shared" si="45"/>
        <v>305</v>
      </c>
      <c r="AE149" s="25"/>
      <c r="AF149" s="25"/>
      <c r="AG149" s="25"/>
      <c r="AH149" s="24">
        <f t="shared" si="48"/>
        <v>5</v>
      </c>
      <c r="AI149" s="24">
        <v>31</v>
      </c>
      <c r="AJ149" s="24">
        <f>100+INDEX(计算页!$F$4:$W$9,D_伙伴表!L149,(D_伙伴表!O149-1)*6+2)</f>
        <v>103</v>
      </c>
      <c r="AK149" s="24">
        <f t="shared" si="47"/>
        <v>305</v>
      </c>
      <c r="AL149" s="24" t="str">
        <f>INDEX([1]计算页!$I$12:$I$17,[1]D_伙伴表!M149)</f>
        <v>平衡</v>
      </c>
      <c r="AM149" s="25"/>
      <c r="AN149" s="30">
        <v>20000</v>
      </c>
    </row>
    <row r="150" spans="1:40" x14ac:dyDescent="0.35">
      <c r="A150" s="26">
        <v>100146</v>
      </c>
      <c r="B150" s="26">
        <v>146</v>
      </c>
      <c r="C150" s="42" t="s">
        <v>1025</v>
      </c>
      <c r="D150" s="24" t="str">
        <f t="shared" si="43"/>
        <v>guanBing_R</v>
      </c>
      <c r="E150" s="24" t="s">
        <v>1013</v>
      </c>
      <c r="F150" s="28">
        <v>0</v>
      </c>
      <c r="G150" s="34">
        <v>10702</v>
      </c>
      <c r="H150" s="28">
        <f>INDEX(计算页!$J:$J,MATCH(E150,计算页!$I:$I,0))</f>
        <v>0.8</v>
      </c>
      <c r="I150" s="17">
        <f t="shared" si="49"/>
        <v>100</v>
      </c>
      <c r="J150" s="28" t="s">
        <v>96</v>
      </c>
      <c r="K150" s="35"/>
      <c r="L150" s="28">
        <v>5</v>
      </c>
      <c r="M150" s="25">
        <v>5</v>
      </c>
      <c r="N150" s="24" t="str">
        <f>IF(M150="","",INDEX(D_伙伴种族!$B:$B,MATCH(M150,D_伙伴种族!$A:$A,0)))</f>
        <v>神族</v>
      </c>
      <c r="O150" s="30">
        <v>3</v>
      </c>
      <c r="P150" s="24" t="str">
        <f>IF(O150="","",INDEX([1]D_阵列表!$B:$B,MATCH(O150,[1]D_阵列表!$A:$A,0)))</f>
        <v>阵法三</v>
      </c>
      <c r="Q150" s="24">
        <v>1000</v>
      </c>
      <c r="R150" s="24">
        <v>500</v>
      </c>
      <c r="S150" s="24">
        <f t="shared" si="44"/>
        <v>501</v>
      </c>
      <c r="T150" s="24">
        <v>2</v>
      </c>
      <c r="U150" s="24">
        <f>IF(V150="","",INDEX([1]计算页!$A:$A,MATCH(V150,[1]计算页!$B:$B,0)))</f>
        <v>3</v>
      </c>
      <c r="V150" s="24" t="s">
        <v>101</v>
      </c>
      <c r="W150" s="24">
        <v>12780</v>
      </c>
      <c r="X150" s="24">
        <f>IF(Y150="","",INDEX(计算页!$A:$A,MATCH(Y150,计算页!$B:$B,0)))</f>
        <v>8</v>
      </c>
      <c r="Y150" s="24" t="s">
        <v>135</v>
      </c>
      <c r="Z150" s="24">
        <v>3240</v>
      </c>
      <c r="AA150" s="25"/>
      <c r="AB150" s="25"/>
      <c r="AC150" s="25"/>
      <c r="AD150" s="25">
        <f t="shared" si="45"/>
        <v>305</v>
      </c>
      <c r="AE150" s="25"/>
      <c r="AF150" s="25"/>
      <c r="AG150" s="25"/>
      <c r="AH150" s="24">
        <f t="shared" si="48"/>
        <v>5</v>
      </c>
      <c r="AI150" s="24">
        <v>31</v>
      </c>
      <c r="AJ150" s="24">
        <f>100+INDEX(计算页!$F$4:$W$9,D_伙伴表!L150,(D_伙伴表!O150-1)*6+2)</f>
        <v>103</v>
      </c>
      <c r="AK150" s="24">
        <f t="shared" si="47"/>
        <v>305</v>
      </c>
      <c r="AL150" s="24" t="str">
        <f>INDEX([1]计算页!$I$12:$I$17,[1]D_伙伴表!M150)</f>
        <v>平衡</v>
      </c>
      <c r="AM150" s="25"/>
      <c r="AN150" s="30">
        <v>20000</v>
      </c>
    </row>
    <row r="151" spans="1:40" x14ac:dyDescent="0.35">
      <c r="A151" s="26">
        <v>100147</v>
      </c>
      <c r="B151" s="26">
        <v>147</v>
      </c>
      <c r="C151" s="42" t="s">
        <v>1026</v>
      </c>
      <c r="D151" s="24" t="str">
        <f t="shared" si="43"/>
        <v>fuMa_R</v>
      </c>
      <c r="E151" s="24" t="s">
        <v>1015</v>
      </c>
      <c r="F151" s="28">
        <v>0</v>
      </c>
      <c r="G151" s="34">
        <v>10601</v>
      </c>
      <c r="H151" s="28">
        <f>INDEX(计算页!$J:$J,MATCH(E151,计算页!$I:$I,0))</f>
        <v>0.6</v>
      </c>
      <c r="I151" s="17">
        <f t="shared" si="49"/>
        <v>100</v>
      </c>
      <c r="J151" s="28" t="s">
        <v>96</v>
      </c>
      <c r="K151" s="35"/>
      <c r="L151" s="28">
        <v>5</v>
      </c>
      <c r="M151" s="25">
        <v>5</v>
      </c>
      <c r="N151" s="24" t="str">
        <f>IF(M151="","",INDEX(D_伙伴种族!$B:$B,MATCH(M151,D_伙伴种族!$A:$A,0)))</f>
        <v>神族</v>
      </c>
      <c r="O151" s="30">
        <v>3</v>
      </c>
      <c r="P151" s="24" t="str">
        <f>IF(O151="","",INDEX([1]D_阵列表!$B:$B,MATCH(O151,[1]D_阵列表!$A:$A,0)))</f>
        <v>阵法三</v>
      </c>
      <c r="Q151" s="24">
        <v>1000</v>
      </c>
      <c r="R151" s="24">
        <v>500</v>
      </c>
      <c r="S151" s="24">
        <f t="shared" si="44"/>
        <v>501</v>
      </c>
      <c r="T151" s="24">
        <v>2</v>
      </c>
      <c r="U151" s="24">
        <f>IF(V151="","",INDEX([1]计算页!$A:$A,MATCH(V151,[1]计算页!$B:$B,0)))</f>
        <v>3</v>
      </c>
      <c r="V151" s="24" t="s">
        <v>101</v>
      </c>
      <c r="W151" s="24">
        <v>10800</v>
      </c>
      <c r="X151" s="24">
        <f>IF(Y151="","",INDEX(计算页!$A:$A,MATCH(Y151,计算页!$B:$B,0)))</f>
        <v>5</v>
      </c>
      <c r="Y151" s="24" t="s">
        <v>140</v>
      </c>
      <c r="Z151" s="24">
        <v>3060</v>
      </c>
      <c r="AA151" s="25"/>
      <c r="AB151" s="25"/>
      <c r="AC151" s="25"/>
      <c r="AD151" s="25">
        <f t="shared" si="45"/>
        <v>305</v>
      </c>
      <c r="AE151" s="25"/>
      <c r="AF151" s="25"/>
      <c r="AG151" s="25"/>
      <c r="AH151" s="24">
        <f t="shared" si="48"/>
        <v>5</v>
      </c>
      <c r="AI151" s="24">
        <v>31</v>
      </c>
      <c r="AJ151" s="24">
        <f>100+INDEX(计算页!$F$4:$W$9,D_伙伴表!L151,(D_伙伴表!O151-1)*6+2)</f>
        <v>103</v>
      </c>
      <c r="AK151" s="24">
        <f t="shared" si="47"/>
        <v>305</v>
      </c>
      <c r="AL151" s="24" t="str">
        <f>INDEX([1]计算页!$I$12:$I$17,[1]D_伙伴表!M151)</f>
        <v>平衡</v>
      </c>
      <c r="AM151" s="25"/>
      <c r="AN151" s="30">
        <v>20000</v>
      </c>
    </row>
    <row r="152" spans="1:40" x14ac:dyDescent="0.35">
      <c r="A152" s="26">
        <v>100148</v>
      </c>
      <c r="B152" s="26">
        <v>148</v>
      </c>
      <c r="C152" s="42" t="s">
        <v>1027</v>
      </c>
      <c r="D152" s="24" t="str">
        <f t="shared" si="43"/>
        <v>yinJiangJun_R</v>
      </c>
      <c r="E152" s="24" t="s">
        <v>1017</v>
      </c>
      <c r="F152" s="28">
        <v>0</v>
      </c>
      <c r="G152" s="34">
        <v>12502</v>
      </c>
      <c r="H152" s="28">
        <f>INDEX(计算页!$J:$J,MATCH(E152,计算页!$I:$I,0))</f>
        <v>0.28000000000000003</v>
      </c>
      <c r="I152" s="17">
        <f t="shared" si="49"/>
        <v>100</v>
      </c>
      <c r="J152" s="28" t="s">
        <v>96</v>
      </c>
      <c r="K152" s="35"/>
      <c r="L152" s="28">
        <v>5</v>
      </c>
      <c r="M152" s="25">
        <v>2</v>
      </c>
      <c r="N152" s="24" t="str">
        <f>IF(M152="","",INDEX(D_伙伴种族!$B:$B,MATCH(M152,D_伙伴种族!$A:$A,0)))</f>
        <v>魔族</v>
      </c>
      <c r="O152" s="30">
        <v>3</v>
      </c>
      <c r="P152" s="24" t="str">
        <f>IF(O152="","",INDEX([1]D_阵列表!$B:$B,MATCH(O152,[1]D_阵列表!$A:$A,0)))</f>
        <v>阵法三</v>
      </c>
      <c r="Q152" s="24">
        <v>1000</v>
      </c>
      <c r="R152" s="24">
        <v>500</v>
      </c>
      <c r="S152" s="24">
        <f t="shared" si="44"/>
        <v>501</v>
      </c>
      <c r="T152" s="24">
        <v>2</v>
      </c>
      <c r="U152" s="24">
        <f>IF(V152="","",INDEX([1]计算页!$A:$A,MATCH(V152,[1]计算页!$B:$B,0)))</f>
        <v>4</v>
      </c>
      <c r="V152" s="24" t="s">
        <v>98</v>
      </c>
      <c r="W152" s="24">
        <v>1440</v>
      </c>
      <c r="X152" s="24">
        <f>IF(Y152="","",INDEX(计算页!$A:$A,MATCH(Y152,计算页!$B:$B,0)))</f>
        <v>4</v>
      </c>
      <c r="Y152" s="24" t="s">
        <v>98</v>
      </c>
      <c r="Z152" s="24">
        <v>2880</v>
      </c>
      <c r="AA152" s="25"/>
      <c r="AB152" s="25"/>
      <c r="AC152" s="25"/>
      <c r="AD152" s="25">
        <f t="shared" si="45"/>
        <v>305</v>
      </c>
      <c r="AE152" s="25"/>
      <c r="AF152" s="25"/>
      <c r="AG152" s="25"/>
      <c r="AH152" s="24">
        <f t="shared" si="48"/>
        <v>5</v>
      </c>
      <c r="AI152" s="24">
        <v>31</v>
      </c>
      <c r="AJ152" s="24">
        <f>100+INDEX(计算页!$F$4:$W$9,D_伙伴表!L152,(D_伙伴表!O152-1)*6+2)</f>
        <v>103</v>
      </c>
      <c r="AK152" s="24">
        <f t="shared" si="47"/>
        <v>305</v>
      </c>
      <c r="AL152" s="24" t="str">
        <f>INDEX([1]计算页!$I$12:$I$17,[1]D_伙伴表!M152)</f>
        <v>高血</v>
      </c>
      <c r="AM152" s="25"/>
      <c r="AN152" s="30">
        <v>20000</v>
      </c>
    </row>
    <row r="153" spans="1:40" x14ac:dyDescent="0.35">
      <c r="A153" s="26">
        <v>100149</v>
      </c>
      <c r="B153" s="26">
        <v>149</v>
      </c>
      <c r="C153" s="42" t="s">
        <v>1028</v>
      </c>
      <c r="D153" s="24" t="str">
        <f t="shared" si="43"/>
        <v>zhiZhuJing_R</v>
      </c>
      <c r="E153" s="24" t="s">
        <v>1019</v>
      </c>
      <c r="F153" s="28">
        <v>0</v>
      </c>
      <c r="G153" s="34">
        <v>12602</v>
      </c>
      <c r="H153" s="28">
        <f>INDEX(计算页!$J:$J,MATCH(E153,计算页!$I:$I,0))</f>
        <v>0.2</v>
      </c>
      <c r="I153" s="17">
        <f>I148+10</f>
        <v>100</v>
      </c>
      <c r="J153" s="28" t="s">
        <v>96</v>
      </c>
      <c r="K153" s="35"/>
      <c r="L153" s="28">
        <v>5</v>
      </c>
      <c r="M153" s="25">
        <v>2</v>
      </c>
      <c r="N153" s="24" t="str">
        <f>IF(M153="","",INDEX(D_伙伴种族!$B:$B,MATCH(M153,D_伙伴种族!$A:$A,0)))</f>
        <v>魔族</v>
      </c>
      <c r="O153" s="30">
        <v>3</v>
      </c>
      <c r="P153" s="24" t="str">
        <f>IF(O153="","",INDEX([1]D_阵列表!$B:$B,MATCH(O153,[1]D_阵列表!$A:$A,0)))</f>
        <v>阵法三</v>
      </c>
      <c r="Q153" s="24">
        <v>1000</v>
      </c>
      <c r="R153" s="24">
        <v>500</v>
      </c>
      <c r="S153" s="24">
        <f t="shared" si="44"/>
        <v>501</v>
      </c>
      <c r="T153" s="24">
        <v>2</v>
      </c>
      <c r="U153" s="24">
        <f>IF(V153="","",INDEX([1]计算页!$A:$A,MATCH(V153,[1]计算页!$B:$B,0)))</f>
        <v>1</v>
      </c>
      <c r="V153" s="24" t="s">
        <v>97</v>
      </c>
      <c r="W153" s="24">
        <v>133200</v>
      </c>
      <c r="X153" s="24">
        <f>IF(Y153="","",INDEX(计算页!$A:$A,MATCH(Y153,计算页!$B:$B,0)))</f>
        <v>1</v>
      </c>
      <c r="Y153" s="24" t="s">
        <v>97</v>
      </c>
      <c r="Z153" s="24">
        <v>113400</v>
      </c>
      <c r="AA153" s="25"/>
      <c r="AB153" s="25"/>
      <c r="AC153" s="25"/>
      <c r="AD153" s="25">
        <f t="shared" si="45"/>
        <v>305</v>
      </c>
      <c r="AE153" s="25"/>
      <c r="AF153" s="25"/>
      <c r="AG153" s="25"/>
      <c r="AH153" s="24">
        <f t="shared" si="48"/>
        <v>5</v>
      </c>
      <c r="AI153" s="24">
        <v>31</v>
      </c>
      <c r="AJ153" s="24">
        <f>100+INDEX(计算页!$F$4:$W$9,D_伙伴表!L153,(D_伙伴表!O153-1)*6+2)</f>
        <v>103</v>
      </c>
      <c r="AK153" s="24">
        <f t="shared" si="47"/>
        <v>305</v>
      </c>
      <c r="AL153" s="24" t="str">
        <f>INDEX([1]计算页!$I$12:$I$17,[1]D_伙伴表!M153)</f>
        <v>高血</v>
      </c>
      <c r="AM153" s="25"/>
      <c r="AN153" s="30">
        <v>20000</v>
      </c>
    </row>
    <row r="154" spans="1:40" x14ac:dyDescent="0.35">
      <c r="A154" s="26">
        <v>100150</v>
      </c>
      <c r="B154" s="26">
        <v>150</v>
      </c>
      <c r="C154" s="42" t="s">
        <v>1029</v>
      </c>
      <c r="D154" s="24" t="str">
        <f t="shared" si="43"/>
        <v>heiNvYao_R</v>
      </c>
      <c r="E154" s="41" t="s">
        <v>1022</v>
      </c>
      <c r="F154" s="28">
        <v>0</v>
      </c>
      <c r="G154" s="34">
        <v>10804</v>
      </c>
      <c r="H154" s="28">
        <f>INDEX(计算页!$J:$J,MATCH(E154,计算页!$I:$I,0))</f>
        <v>0.8</v>
      </c>
      <c r="I154" s="17">
        <f>I149</f>
        <v>100</v>
      </c>
      <c r="J154" s="28" t="s">
        <v>96</v>
      </c>
      <c r="K154" s="35"/>
      <c r="L154" s="28">
        <v>5</v>
      </c>
      <c r="M154" s="25">
        <v>2</v>
      </c>
      <c r="N154" s="24" t="str">
        <f>IF(M154="","",INDEX(D_伙伴种族!$B:$B,MATCH(M154,D_伙伴种族!$A:$A,0)))</f>
        <v>魔族</v>
      </c>
      <c r="O154" s="30">
        <v>3</v>
      </c>
      <c r="P154" s="24" t="str">
        <f>IF(O154="","",INDEX([1]D_阵列表!$B:$B,MATCH(O154,[1]D_阵列表!$A:$A,0)))</f>
        <v>阵法三</v>
      </c>
      <c r="Q154" s="24">
        <v>1000</v>
      </c>
      <c r="R154" s="24">
        <v>500</v>
      </c>
      <c r="S154" s="24">
        <f t="shared" si="44"/>
        <v>501</v>
      </c>
      <c r="T154" s="24">
        <v>2</v>
      </c>
      <c r="U154" s="24">
        <f>IF(V154="","",INDEX([1]计算页!$A:$A,MATCH(V154,[1]计算页!$B:$B,0)))</f>
        <v>1</v>
      </c>
      <c r="V154" s="24" t="s">
        <v>97</v>
      </c>
      <c r="W154" s="24">
        <v>133200</v>
      </c>
      <c r="X154" s="24">
        <f>IF(Y154="","",INDEX(计算页!$A:$A,MATCH(Y154,计算页!$B:$B,0)))</f>
        <v>1</v>
      </c>
      <c r="Y154" s="24" t="s">
        <v>97</v>
      </c>
      <c r="Z154" s="24">
        <v>113400</v>
      </c>
      <c r="AA154" s="25"/>
      <c r="AB154" s="25"/>
      <c r="AC154" s="25"/>
      <c r="AD154" s="25">
        <f t="shared" si="45"/>
        <v>305</v>
      </c>
      <c r="AE154" s="25"/>
      <c r="AF154" s="25"/>
      <c r="AG154" s="25"/>
      <c r="AH154" s="24">
        <f t="shared" si="48"/>
        <v>5</v>
      </c>
      <c r="AI154" s="24">
        <v>31</v>
      </c>
      <c r="AJ154" s="24">
        <f>100+INDEX(计算页!$F$4:$W$9,D_伙伴表!L154,(D_伙伴表!O154-1)*6+2)</f>
        <v>103</v>
      </c>
      <c r="AK154" s="24">
        <f t="shared" si="47"/>
        <v>305</v>
      </c>
      <c r="AL154" s="24" t="str">
        <f>INDEX([1]计算页!$I$12:$I$17,[1]D_伙伴表!M154)</f>
        <v>高血</v>
      </c>
      <c r="AM154" s="25"/>
      <c r="AN154" s="30">
        <v>20000</v>
      </c>
    </row>
    <row r="155" spans="1:40" x14ac:dyDescent="0.35">
      <c r="A155" s="26">
        <v>100151</v>
      </c>
      <c r="B155" s="26">
        <v>151</v>
      </c>
      <c r="C155" s="43" t="s">
        <v>1030</v>
      </c>
      <c r="D155" s="24" t="str">
        <f t="shared" si="43"/>
        <v>guoShi_R</v>
      </c>
      <c r="E155" s="24" t="s">
        <v>1011</v>
      </c>
      <c r="F155" s="28">
        <v>0</v>
      </c>
      <c r="G155" s="34">
        <v>10704</v>
      </c>
      <c r="H155" s="28">
        <f>INDEX(计算页!$J:$J,MATCH(E155,计算页!$I:$I,0))</f>
        <v>0.6</v>
      </c>
      <c r="I155" s="17">
        <f>I150</f>
        <v>100</v>
      </c>
      <c r="J155" s="28" t="s">
        <v>96</v>
      </c>
      <c r="K155" s="35"/>
      <c r="L155" s="28">
        <v>6</v>
      </c>
      <c r="M155" s="25">
        <v>5</v>
      </c>
      <c r="N155" s="24" t="str">
        <f>IF(M155="","",INDEX(D_伙伴种族!$B:$B,MATCH(M155,D_伙伴种族!$A:$A,0)))</f>
        <v>神族</v>
      </c>
      <c r="O155" s="30">
        <v>3</v>
      </c>
      <c r="P155" s="24" t="str">
        <f>IF(O155="","",INDEX([1]D_阵列表!$B:$B,MATCH(O155,[1]D_阵列表!$A:$A,0)))</f>
        <v>阵法三</v>
      </c>
      <c r="Q155" s="24">
        <v>1000</v>
      </c>
      <c r="R155" s="24">
        <v>500</v>
      </c>
      <c r="S155" s="24">
        <f t="shared" si="44"/>
        <v>601</v>
      </c>
      <c r="T155" s="24">
        <v>2</v>
      </c>
      <c r="U155" s="24">
        <f>IF(V155="","",INDEX([1]计算页!$A:$A,MATCH(V155,[1]计算页!$B:$B,0)))</f>
        <v>3</v>
      </c>
      <c r="V155" s="24" t="s">
        <v>101</v>
      </c>
      <c r="W155" s="24">
        <v>19890</v>
      </c>
      <c r="X155" s="24">
        <f>IF(Y155="","",INDEX(计算页!$A:$A,MATCH(Y155,计算页!$B:$B,0)))</f>
        <v>8</v>
      </c>
      <c r="Y155" s="24" t="s">
        <v>135</v>
      </c>
      <c r="Z155" s="24">
        <v>9450</v>
      </c>
      <c r="AA155" s="25"/>
      <c r="AB155" s="25"/>
      <c r="AC155" s="25"/>
      <c r="AD155" s="25">
        <f t="shared" si="45"/>
        <v>306</v>
      </c>
      <c r="AE155" s="25"/>
      <c r="AF155" s="25"/>
      <c r="AG155" s="25"/>
      <c r="AH155" s="24">
        <f t="shared" si="48"/>
        <v>6</v>
      </c>
      <c r="AI155" s="24">
        <v>31</v>
      </c>
      <c r="AJ155" s="24">
        <f>100+INDEX(计算页!$F$4:$W$9,D_伙伴表!L155,(D_伙伴表!O155-1)*6+2)</f>
        <v>105</v>
      </c>
      <c r="AK155" s="24">
        <f t="shared" si="47"/>
        <v>306</v>
      </c>
      <c r="AL155" s="24" t="str">
        <f>INDEX([1]计算页!$I$12:$I$17,[1]D_伙伴表!M155)</f>
        <v>平衡</v>
      </c>
      <c r="AM155" s="25"/>
      <c r="AN155" s="30">
        <v>20000</v>
      </c>
    </row>
    <row r="156" spans="1:40" x14ac:dyDescent="0.35">
      <c r="A156" s="26">
        <v>100152</v>
      </c>
      <c r="B156" s="26">
        <v>152</v>
      </c>
      <c r="C156" s="43" t="s">
        <v>1031</v>
      </c>
      <c r="D156" s="24" t="str">
        <f t="shared" si="43"/>
        <v>guanBing_R</v>
      </c>
      <c r="E156" s="24" t="s">
        <v>1013</v>
      </c>
      <c r="F156" s="28">
        <v>0</v>
      </c>
      <c r="G156" s="34">
        <v>10702</v>
      </c>
      <c r="H156" s="28">
        <f>INDEX(计算页!$J:$J,MATCH(E156,计算页!$I:$I,0))</f>
        <v>0.8</v>
      </c>
      <c r="I156" s="17">
        <f t="shared" ref="I156:I160" si="50">I151</f>
        <v>100</v>
      </c>
      <c r="J156" s="28" t="s">
        <v>96</v>
      </c>
      <c r="K156" s="35"/>
      <c r="L156" s="28">
        <v>6</v>
      </c>
      <c r="M156" s="25">
        <v>5</v>
      </c>
      <c r="N156" s="24" t="str">
        <f>IF(M156="","",INDEX(D_伙伴种族!$B:$B,MATCH(M156,D_伙伴种族!$A:$A,0)))</f>
        <v>神族</v>
      </c>
      <c r="O156" s="30">
        <v>3</v>
      </c>
      <c r="P156" s="24" t="str">
        <f>IF(O156="","",INDEX([1]D_阵列表!$B:$B,MATCH(O156,[1]D_阵列表!$A:$A,0)))</f>
        <v>阵法三</v>
      </c>
      <c r="Q156" s="24">
        <v>1000</v>
      </c>
      <c r="R156" s="24">
        <v>500</v>
      </c>
      <c r="S156" s="24">
        <f t="shared" si="44"/>
        <v>601</v>
      </c>
      <c r="T156" s="24">
        <v>2</v>
      </c>
      <c r="U156" s="24">
        <f>IF(V156="","",INDEX([1]计算页!$A:$A,MATCH(V156,[1]计算页!$B:$B,0)))</f>
        <v>3</v>
      </c>
      <c r="V156" s="24" t="s">
        <v>101</v>
      </c>
      <c r="W156" s="24">
        <v>25560</v>
      </c>
      <c r="X156" s="24">
        <f>IF(Y156="","",INDEX(计算页!$A:$A,MATCH(Y156,计算页!$B:$B,0)))</f>
        <v>8</v>
      </c>
      <c r="Y156" s="24" t="s">
        <v>135</v>
      </c>
      <c r="Z156" s="24">
        <v>9720</v>
      </c>
      <c r="AA156" s="25"/>
      <c r="AB156" s="25"/>
      <c r="AC156" s="25"/>
      <c r="AD156" s="25">
        <f t="shared" si="45"/>
        <v>306</v>
      </c>
      <c r="AE156" s="25"/>
      <c r="AF156" s="25"/>
      <c r="AG156" s="25"/>
      <c r="AH156" s="24">
        <f t="shared" si="48"/>
        <v>6</v>
      </c>
      <c r="AI156" s="24">
        <v>31</v>
      </c>
      <c r="AJ156" s="24">
        <f>100+INDEX(计算页!$F$4:$W$9,D_伙伴表!L156,(D_伙伴表!O156-1)*6+2)</f>
        <v>105</v>
      </c>
      <c r="AK156" s="24">
        <f t="shared" si="47"/>
        <v>306</v>
      </c>
      <c r="AL156" s="24" t="str">
        <f>INDEX([1]计算页!$I$12:$I$17,[1]D_伙伴表!M156)</f>
        <v>平衡</v>
      </c>
      <c r="AM156" s="25"/>
      <c r="AN156" s="30">
        <v>20000</v>
      </c>
    </row>
    <row r="157" spans="1:40" x14ac:dyDescent="0.35">
      <c r="A157" s="26">
        <v>100153</v>
      </c>
      <c r="B157" s="26">
        <v>153</v>
      </c>
      <c r="C157" s="43" t="s">
        <v>1032</v>
      </c>
      <c r="D157" s="24" t="str">
        <f t="shared" si="43"/>
        <v>fuMa_R</v>
      </c>
      <c r="E157" s="24" t="s">
        <v>1015</v>
      </c>
      <c r="F157" s="28">
        <v>0</v>
      </c>
      <c r="G157" s="34">
        <v>10601</v>
      </c>
      <c r="H157" s="28">
        <f>INDEX(计算页!$J:$J,MATCH(E157,计算页!$I:$I,0))</f>
        <v>0.6</v>
      </c>
      <c r="I157" s="17">
        <f t="shared" si="50"/>
        <v>100</v>
      </c>
      <c r="J157" s="28" t="s">
        <v>96</v>
      </c>
      <c r="K157" s="35"/>
      <c r="L157" s="28">
        <v>6</v>
      </c>
      <c r="M157" s="25">
        <v>5</v>
      </c>
      <c r="N157" s="24" t="str">
        <f>IF(M157="","",INDEX(D_伙伴种族!$B:$B,MATCH(M157,D_伙伴种族!$A:$A,0)))</f>
        <v>神族</v>
      </c>
      <c r="O157" s="30">
        <v>3</v>
      </c>
      <c r="P157" s="24" t="str">
        <f>IF(O157="","",INDEX([1]D_阵列表!$B:$B,MATCH(O157,[1]D_阵列表!$A:$A,0)))</f>
        <v>阵法三</v>
      </c>
      <c r="Q157" s="24">
        <v>1000</v>
      </c>
      <c r="R157" s="24">
        <v>500</v>
      </c>
      <c r="S157" s="24">
        <f t="shared" si="44"/>
        <v>601</v>
      </c>
      <c r="T157" s="24">
        <v>2</v>
      </c>
      <c r="U157" s="24">
        <f>IF(V157="","",INDEX([1]计算页!$A:$A,MATCH(V157,[1]计算页!$B:$B,0)))</f>
        <v>3</v>
      </c>
      <c r="V157" s="24" t="s">
        <v>101</v>
      </c>
      <c r="W157" s="24">
        <v>21600</v>
      </c>
      <c r="X157" s="24">
        <f>IF(Y157="","",INDEX(计算页!$A:$A,MATCH(Y157,计算页!$B:$B,0)))</f>
        <v>5</v>
      </c>
      <c r="Y157" s="24" t="s">
        <v>140</v>
      </c>
      <c r="Z157" s="24">
        <v>9180</v>
      </c>
      <c r="AA157" s="25"/>
      <c r="AB157" s="25"/>
      <c r="AC157" s="25"/>
      <c r="AD157" s="25">
        <f t="shared" si="45"/>
        <v>306</v>
      </c>
      <c r="AE157" s="25"/>
      <c r="AF157" s="25"/>
      <c r="AG157" s="25"/>
      <c r="AH157" s="24">
        <f t="shared" si="48"/>
        <v>6</v>
      </c>
      <c r="AI157" s="24">
        <v>31</v>
      </c>
      <c r="AJ157" s="24">
        <f>100+INDEX(计算页!$F$4:$W$9,D_伙伴表!L157,(D_伙伴表!O157-1)*6+2)</f>
        <v>105</v>
      </c>
      <c r="AK157" s="24">
        <f t="shared" si="47"/>
        <v>306</v>
      </c>
      <c r="AL157" s="24" t="str">
        <f>INDEX([1]计算页!$I$12:$I$17,[1]D_伙伴表!M157)</f>
        <v>平衡</v>
      </c>
      <c r="AM157" s="25"/>
      <c r="AN157" s="30">
        <v>20000</v>
      </c>
    </row>
    <row r="158" spans="1:40" x14ac:dyDescent="0.35">
      <c r="A158" s="26">
        <v>100154</v>
      </c>
      <c r="B158" s="26">
        <v>154</v>
      </c>
      <c r="C158" s="43" t="s">
        <v>1033</v>
      </c>
      <c r="D158" s="24" t="str">
        <f t="shared" si="43"/>
        <v>yinJiangJun_R</v>
      </c>
      <c r="E158" s="24" t="s">
        <v>1017</v>
      </c>
      <c r="F158" s="28">
        <v>0</v>
      </c>
      <c r="G158" s="34">
        <v>12502</v>
      </c>
      <c r="H158" s="28">
        <f>INDEX(计算页!$J:$J,MATCH(E158,计算页!$I:$I,0))</f>
        <v>0.28000000000000003</v>
      </c>
      <c r="I158" s="17">
        <f t="shared" si="50"/>
        <v>100</v>
      </c>
      <c r="J158" s="28" t="s">
        <v>96</v>
      </c>
      <c r="K158" s="35"/>
      <c r="L158" s="28">
        <v>6</v>
      </c>
      <c r="M158" s="25">
        <v>2</v>
      </c>
      <c r="N158" s="24" t="str">
        <f>IF(M158="","",INDEX(D_伙伴种族!$B:$B,MATCH(M158,D_伙伴种族!$A:$A,0)))</f>
        <v>魔族</v>
      </c>
      <c r="O158" s="30">
        <v>3</v>
      </c>
      <c r="P158" s="24" t="str">
        <f>IF(O158="","",INDEX([1]D_阵列表!$B:$B,MATCH(O158,[1]D_阵列表!$A:$A,0)))</f>
        <v>阵法三</v>
      </c>
      <c r="Q158" s="24">
        <v>1000</v>
      </c>
      <c r="R158" s="24">
        <v>500</v>
      </c>
      <c r="S158" s="24">
        <f t="shared" si="44"/>
        <v>601</v>
      </c>
      <c r="T158" s="24">
        <v>2</v>
      </c>
      <c r="U158" s="24">
        <f>IF(V158="","",INDEX([1]计算页!$A:$A,MATCH(V158,[1]计算页!$B:$B,0)))</f>
        <v>4</v>
      </c>
      <c r="V158" s="24" t="s">
        <v>98</v>
      </c>
      <c r="W158" s="24">
        <v>2880</v>
      </c>
      <c r="X158" s="24">
        <f>IF(Y158="","",INDEX(计算页!$A:$A,MATCH(Y158,计算页!$B:$B,0)))</f>
        <v>4</v>
      </c>
      <c r="Y158" s="24" t="s">
        <v>98</v>
      </c>
      <c r="Z158" s="24">
        <v>8640</v>
      </c>
      <c r="AA158" s="25"/>
      <c r="AB158" s="25"/>
      <c r="AC158" s="25"/>
      <c r="AD158" s="25">
        <f t="shared" si="45"/>
        <v>306</v>
      </c>
      <c r="AE158" s="25"/>
      <c r="AF158" s="25"/>
      <c r="AG158" s="25"/>
      <c r="AH158" s="24">
        <f t="shared" si="48"/>
        <v>6</v>
      </c>
      <c r="AI158" s="24">
        <v>31</v>
      </c>
      <c r="AJ158" s="24">
        <f>100+INDEX(计算页!$F$4:$W$9,D_伙伴表!L158,(D_伙伴表!O158-1)*6+2)</f>
        <v>105</v>
      </c>
      <c r="AK158" s="24">
        <f t="shared" si="47"/>
        <v>306</v>
      </c>
      <c r="AL158" s="24" t="str">
        <f>INDEX([1]计算页!$I$12:$I$17,[1]D_伙伴表!M158)</f>
        <v>高血</v>
      </c>
      <c r="AM158" s="25"/>
      <c r="AN158" s="30">
        <v>20000</v>
      </c>
    </row>
    <row r="159" spans="1:40" x14ac:dyDescent="0.35">
      <c r="A159" s="26">
        <v>100155</v>
      </c>
      <c r="B159" s="26">
        <v>155</v>
      </c>
      <c r="C159" s="44" t="s">
        <v>1034</v>
      </c>
      <c r="D159" s="24" t="str">
        <f t="shared" si="43"/>
        <v>zhiZhuJing_R</v>
      </c>
      <c r="E159" s="24" t="s">
        <v>1019</v>
      </c>
      <c r="F159" s="28">
        <v>0</v>
      </c>
      <c r="G159" s="34">
        <v>12602</v>
      </c>
      <c r="H159" s="28">
        <f>INDEX(计算页!$J:$J,MATCH(E159,计算页!$I:$I,0))</f>
        <v>0.2</v>
      </c>
      <c r="I159" s="17">
        <f t="shared" si="50"/>
        <v>100</v>
      </c>
      <c r="J159" s="28" t="s">
        <v>96</v>
      </c>
      <c r="K159" s="35"/>
      <c r="L159" s="28">
        <v>6</v>
      </c>
      <c r="M159" s="25">
        <v>2</v>
      </c>
      <c r="N159" s="24" t="str">
        <f>IF(M159="","",INDEX(D_伙伴种族!$B:$B,MATCH(M159,D_伙伴种族!$A:$A,0)))</f>
        <v>魔族</v>
      </c>
      <c r="O159" s="30">
        <v>3</v>
      </c>
      <c r="P159" s="24" t="str">
        <f>IF(O159="","",INDEX([1]D_阵列表!$B:$B,MATCH(O159,[1]D_阵列表!$A:$A,0)))</f>
        <v>阵法三</v>
      </c>
      <c r="Q159" s="24">
        <v>1000</v>
      </c>
      <c r="R159" s="24">
        <v>500</v>
      </c>
      <c r="S159" s="24">
        <f t="shared" si="44"/>
        <v>601</v>
      </c>
      <c r="T159" s="24">
        <v>2</v>
      </c>
      <c r="U159" s="24">
        <f>IF(V159="","",INDEX([1]计算页!$A:$A,MATCH(V159,[1]计算页!$B:$B,0)))</f>
        <v>1</v>
      </c>
      <c r="V159" s="24" t="s">
        <v>97</v>
      </c>
      <c r="W159" s="24">
        <v>266400</v>
      </c>
      <c r="X159" s="24">
        <f>IF(Y159="","",INDEX(计算页!$A:$A,MATCH(Y159,计算页!$B:$B,0)))</f>
        <v>1</v>
      </c>
      <c r="Y159" s="24" t="s">
        <v>97</v>
      </c>
      <c r="Z159" s="24">
        <v>340200</v>
      </c>
      <c r="AA159" s="25"/>
      <c r="AB159" s="25"/>
      <c r="AC159" s="25"/>
      <c r="AD159" s="25">
        <f t="shared" si="45"/>
        <v>306</v>
      </c>
      <c r="AE159" s="25"/>
      <c r="AF159" s="25"/>
      <c r="AG159" s="25"/>
      <c r="AH159" s="24">
        <f t="shared" si="48"/>
        <v>6</v>
      </c>
      <c r="AI159" s="24">
        <v>31</v>
      </c>
      <c r="AJ159" s="24">
        <f>100+INDEX(计算页!$F$4:$W$9,D_伙伴表!L159,(D_伙伴表!O159-1)*6+2)</f>
        <v>105</v>
      </c>
      <c r="AK159" s="24">
        <f t="shared" si="47"/>
        <v>306</v>
      </c>
      <c r="AL159" s="24" t="str">
        <f>INDEX([1]计算页!$I$12:$I$17,[1]D_伙伴表!M159)</f>
        <v>高血</v>
      </c>
      <c r="AM159" s="25"/>
      <c r="AN159" s="30">
        <v>20000</v>
      </c>
    </row>
    <row r="160" spans="1:40" x14ac:dyDescent="0.35">
      <c r="A160" s="26">
        <v>100156</v>
      </c>
      <c r="B160" s="26">
        <v>156</v>
      </c>
      <c r="C160" s="44" t="s">
        <v>1035</v>
      </c>
      <c r="D160" s="24" t="str">
        <f t="shared" si="43"/>
        <v>heiNvYao_R</v>
      </c>
      <c r="E160" s="41" t="s">
        <v>1022</v>
      </c>
      <c r="F160" s="28">
        <v>0</v>
      </c>
      <c r="G160" s="34">
        <v>10804</v>
      </c>
      <c r="H160" s="28">
        <f>INDEX(计算页!$J:$J,MATCH(E160,计算页!$I:$I,0))</f>
        <v>0.8</v>
      </c>
      <c r="I160" s="17">
        <f t="shared" si="50"/>
        <v>100</v>
      </c>
      <c r="J160" s="28" t="s">
        <v>96</v>
      </c>
      <c r="K160" s="35"/>
      <c r="L160" s="28">
        <v>6</v>
      </c>
      <c r="M160" s="25">
        <v>2</v>
      </c>
      <c r="N160" s="24" t="str">
        <f>IF(M160="","",INDEX(D_伙伴种族!$B:$B,MATCH(M160,D_伙伴种族!$A:$A,0)))</f>
        <v>魔族</v>
      </c>
      <c r="O160" s="30">
        <v>3</v>
      </c>
      <c r="P160" s="24" t="str">
        <f>IF(O160="","",INDEX([1]D_阵列表!$B:$B,MATCH(O160,[1]D_阵列表!$A:$A,0)))</f>
        <v>阵法三</v>
      </c>
      <c r="Q160" s="24">
        <v>1000</v>
      </c>
      <c r="R160" s="24">
        <v>500</v>
      </c>
      <c r="S160" s="24">
        <f t="shared" si="44"/>
        <v>601</v>
      </c>
      <c r="T160" s="24">
        <v>2</v>
      </c>
      <c r="U160" s="24">
        <f>IF(V160="","",INDEX([1]计算页!$A:$A,MATCH(V160,[1]计算页!$B:$B,0)))</f>
        <v>1</v>
      </c>
      <c r="V160" s="24" t="s">
        <v>97</v>
      </c>
      <c r="W160" s="24">
        <v>266400</v>
      </c>
      <c r="X160" s="24">
        <f>IF(Y160="","",INDEX(计算页!$A:$A,MATCH(Y160,计算页!$B:$B,0)))</f>
        <v>1</v>
      </c>
      <c r="Y160" s="24" t="s">
        <v>97</v>
      </c>
      <c r="Z160" s="24">
        <v>340200</v>
      </c>
      <c r="AA160" s="25"/>
      <c r="AB160" s="25"/>
      <c r="AC160" s="25"/>
      <c r="AD160" s="25">
        <f t="shared" si="45"/>
        <v>306</v>
      </c>
      <c r="AE160" s="25"/>
      <c r="AF160" s="25"/>
      <c r="AG160" s="25"/>
      <c r="AH160" s="24">
        <f t="shared" si="48"/>
        <v>6</v>
      </c>
      <c r="AI160" s="24">
        <v>31</v>
      </c>
      <c r="AJ160" s="24">
        <f>100+INDEX(计算页!$F$4:$W$9,D_伙伴表!L160,(D_伙伴表!O160-1)*6+2)</f>
        <v>105</v>
      </c>
      <c r="AK160" s="24">
        <f t="shared" si="47"/>
        <v>306</v>
      </c>
      <c r="AL160" s="24" t="str">
        <f>INDEX([1]计算页!$I$12:$I$17,[1]D_伙伴表!M160)</f>
        <v>高血</v>
      </c>
      <c r="AM160" s="25"/>
      <c r="AN160" s="30">
        <v>20000</v>
      </c>
    </row>
  </sheetData>
  <phoneticPr fontId="4" type="noConversion"/>
  <conditionalFormatting sqref="C41 C62:C65 C67:C72 C74:C78 C80:C84 C91">
    <cfRule type="expression" dxfId="1065" priority="415">
      <formula>L41=1</formula>
    </cfRule>
    <cfRule type="expression" dxfId="1064" priority="416">
      <formula>L41=2</formula>
    </cfRule>
    <cfRule type="expression" dxfId="1063" priority="417">
      <formula>L41=3</formula>
    </cfRule>
    <cfRule type="expression" dxfId="1062" priority="418">
      <formula>L41=4</formula>
    </cfRule>
    <cfRule type="expression" dxfId="1061" priority="419">
      <formula>L41=6</formula>
    </cfRule>
    <cfRule type="expression" dxfId="1060" priority="420">
      <formula>L41=5</formula>
    </cfRule>
  </conditionalFormatting>
  <conditionalFormatting sqref="C42">
    <cfRule type="expression" dxfId="1059" priority="409">
      <formula>L42=1</formula>
    </cfRule>
    <cfRule type="expression" dxfId="1058" priority="410">
      <formula>L42=2</formula>
    </cfRule>
    <cfRule type="expression" dxfId="1057" priority="411">
      <formula>L42=3</formula>
    </cfRule>
    <cfRule type="expression" dxfId="1056" priority="412">
      <formula>L42=4</formula>
    </cfRule>
    <cfRule type="expression" dxfId="1055" priority="413">
      <formula>L42=6</formula>
    </cfRule>
    <cfRule type="expression" dxfId="1054" priority="414">
      <formula>L42=5</formula>
    </cfRule>
  </conditionalFormatting>
  <conditionalFormatting sqref="C43">
    <cfRule type="expression" dxfId="1053" priority="403">
      <formula>L43=1</formula>
    </cfRule>
    <cfRule type="expression" dxfId="1052" priority="404">
      <formula>L43=2</formula>
    </cfRule>
    <cfRule type="expression" dxfId="1051" priority="405">
      <formula>L43=3</formula>
    </cfRule>
    <cfRule type="expression" dxfId="1050" priority="406">
      <formula>L43=4</formula>
    </cfRule>
    <cfRule type="expression" dxfId="1049" priority="407">
      <formula>L43=6</formula>
    </cfRule>
    <cfRule type="expression" dxfId="1048" priority="408">
      <formula>L43=5</formula>
    </cfRule>
  </conditionalFormatting>
  <conditionalFormatting sqref="C44">
    <cfRule type="expression" dxfId="1047" priority="397">
      <formula>L44=1</formula>
    </cfRule>
    <cfRule type="expression" dxfId="1046" priority="398">
      <formula>L44=2</formula>
    </cfRule>
    <cfRule type="expression" dxfId="1045" priority="399">
      <formula>L44=3</formula>
    </cfRule>
    <cfRule type="expression" dxfId="1044" priority="400">
      <formula>L44=4</formula>
    </cfRule>
    <cfRule type="expression" dxfId="1043" priority="401">
      <formula>L44=6</formula>
    </cfRule>
    <cfRule type="expression" dxfId="1042" priority="402">
      <formula>L44=5</formula>
    </cfRule>
  </conditionalFormatting>
  <conditionalFormatting sqref="C45">
    <cfRule type="expression" dxfId="1041" priority="391">
      <formula>L45=1</formula>
    </cfRule>
    <cfRule type="expression" dxfId="1040" priority="392">
      <formula>L45=2</formula>
    </cfRule>
    <cfRule type="expression" dxfId="1039" priority="393">
      <formula>L45=3</formula>
    </cfRule>
    <cfRule type="expression" dxfId="1038" priority="394">
      <formula>L45=4</formula>
    </cfRule>
    <cfRule type="expression" dxfId="1037" priority="395">
      <formula>L45=6</formula>
    </cfRule>
    <cfRule type="expression" dxfId="1036" priority="396">
      <formula>L45=5</formula>
    </cfRule>
  </conditionalFormatting>
  <conditionalFormatting sqref="C46">
    <cfRule type="expression" dxfId="1035" priority="385">
      <formula>L46=1</formula>
    </cfRule>
    <cfRule type="expression" dxfId="1034" priority="386">
      <formula>L46=2</formula>
    </cfRule>
    <cfRule type="expression" dxfId="1033" priority="387">
      <formula>L46=3</formula>
    </cfRule>
    <cfRule type="expression" dxfId="1032" priority="388">
      <formula>L46=4</formula>
    </cfRule>
    <cfRule type="expression" dxfId="1031" priority="389">
      <formula>L46=6</formula>
    </cfRule>
    <cfRule type="expression" dxfId="1030" priority="390">
      <formula>L46=5</formula>
    </cfRule>
  </conditionalFormatting>
  <conditionalFormatting sqref="C47">
    <cfRule type="expression" dxfId="1029" priority="379">
      <formula>L47=1</formula>
    </cfRule>
    <cfRule type="expression" dxfId="1028" priority="380">
      <formula>L47=2</formula>
    </cfRule>
    <cfRule type="expression" dxfId="1027" priority="381">
      <formula>L47=3</formula>
    </cfRule>
    <cfRule type="expression" dxfId="1026" priority="382">
      <formula>L47=4</formula>
    </cfRule>
    <cfRule type="expression" dxfId="1025" priority="383">
      <formula>L47=6</formula>
    </cfRule>
    <cfRule type="expression" dxfId="1024" priority="384">
      <formula>L47=5</formula>
    </cfRule>
  </conditionalFormatting>
  <conditionalFormatting sqref="C48">
    <cfRule type="expression" dxfId="1023" priority="373">
      <formula>L48=1</formula>
    </cfRule>
    <cfRule type="expression" dxfId="1022" priority="374">
      <formula>L48=2</formula>
    </cfRule>
    <cfRule type="expression" dxfId="1021" priority="375">
      <formula>L48=3</formula>
    </cfRule>
    <cfRule type="expression" dxfId="1020" priority="376">
      <formula>L48=4</formula>
    </cfRule>
    <cfRule type="expression" dxfId="1019" priority="377">
      <formula>L48=6</formula>
    </cfRule>
    <cfRule type="expression" dxfId="1018" priority="378">
      <formula>L48=5</formula>
    </cfRule>
  </conditionalFormatting>
  <conditionalFormatting sqref="C49">
    <cfRule type="expression" dxfId="1017" priority="367">
      <formula>L49=1</formula>
    </cfRule>
    <cfRule type="expression" dxfId="1016" priority="368">
      <formula>L49=2</formula>
    </cfRule>
    <cfRule type="expression" dxfId="1015" priority="369">
      <formula>L49=3</formula>
    </cfRule>
    <cfRule type="expression" dxfId="1014" priority="370">
      <formula>L49=4</formula>
    </cfRule>
    <cfRule type="expression" dxfId="1013" priority="371">
      <formula>L49=6</formula>
    </cfRule>
    <cfRule type="expression" dxfId="1012" priority="372">
      <formula>L49=5</formula>
    </cfRule>
  </conditionalFormatting>
  <conditionalFormatting sqref="C50">
    <cfRule type="expression" dxfId="1011" priority="337">
      <formula>L50=1</formula>
    </cfRule>
    <cfRule type="expression" dxfId="1010" priority="338">
      <formula>L50=2</formula>
    </cfRule>
    <cfRule type="expression" dxfId="1009" priority="339">
      <formula>L50=3</formula>
    </cfRule>
    <cfRule type="expression" dxfId="1008" priority="340">
      <formula>L50=4</formula>
    </cfRule>
    <cfRule type="expression" dxfId="1007" priority="341">
      <formula>L50=6</formula>
    </cfRule>
    <cfRule type="expression" dxfId="1006" priority="342">
      <formula>L50=5</formula>
    </cfRule>
  </conditionalFormatting>
  <conditionalFormatting sqref="C51">
    <cfRule type="expression" dxfId="1005" priority="361">
      <formula>L51=1</formula>
    </cfRule>
    <cfRule type="expression" dxfId="1004" priority="362">
      <formula>L51=2</formula>
    </cfRule>
    <cfRule type="expression" dxfId="1003" priority="363">
      <formula>L51=3</formula>
    </cfRule>
    <cfRule type="expression" dxfId="1002" priority="364">
      <formula>L51=4</formula>
    </cfRule>
    <cfRule type="expression" dxfId="1001" priority="365">
      <formula>L51=6</formula>
    </cfRule>
    <cfRule type="expression" dxfId="1000" priority="366">
      <formula>L51=5</formula>
    </cfRule>
  </conditionalFormatting>
  <conditionalFormatting sqref="C52">
    <cfRule type="expression" dxfId="999" priority="355">
      <formula>L52=1</formula>
    </cfRule>
    <cfRule type="expression" dxfId="998" priority="356">
      <formula>L52=2</formula>
    </cfRule>
    <cfRule type="expression" dxfId="997" priority="357">
      <formula>L52=3</formula>
    </cfRule>
    <cfRule type="expression" dxfId="996" priority="358">
      <formula>L52=4</formula>
    </cfRule>
    <cfRule type="expression" dxfId="995" priority="359">
      <formula>L52=6</formula>
    </cfRule>
    <cfRule type="expression" dxfId="994" priority="360">
      <formula>L52=5</formula>
    </cfRule>
  </conditionalFormatting>
  <conditionalFormatting sqref="C53">
    <cfRule type="expression" dxfId="993" priority="349">
      <formula>L53=1</formula>
    </cfRule>
    <cfRule type="expression" dxfId="992" priority="350">
      <formula>L53=2</formula>
    </cfRule>
    <cfRule type="expression" dxfId="991" priority="351">
      <formula>L53=3</formula>
    </cfRule>
    <cfRule type="expression" dxfId="990" priority="352">
      <formula>L53=4</formula>
    </cfRule>
    <cfRule type="expression" dxfId="989" priority="353">
      <formula>L53=6</formula>
    </cfRule>
    <cfRule type="expression" dxfId="988" priority="354">
      <formula>L53=5</formula>
    </cfRule>
  </conditionalFormatting>
  <conditionalFormatting sqref="C54">
    <cfRule type="expression" dxfId="987" priority="343">
      <formula>L54=1</formula>
    </cfRule>
    <cfRule type="expression" dxfId="986" priority="344">
      <formula>L54=2</formula>
    </cfRule>
    <cfRule type="expression" dxfId="985" priority="345">
      <formula>L54=3</formula>
    </cfRule>
    <cfRule type="expression" dxfId="984" priority="346">
      <formula>L54=4</formula>
    </cfRule>
    <cfRule type="expression" dxfId="983" priority="347">
      <formula>L54=6</formula>
    </cfRule>
    <cfRule type="expression" dxfId="982" priority="348">
      <formula>L54=5</formula>
    </cfRule>
  </conditionalFormatting>
  <conditionalFormatting sqref="C55">
    <cfRule type="expression" dxfId="981" priority="331">
      <formula>L55=1</formula>
    </cfRule>
    <cfRule type="expression" dxfId="980" priority="332">
      <formula>L55=2</formula>
    </cfRule>
    <cfRule type="expression" dxfId="979" priority="333">
      <formula>L55=3</formula>
    </cfRule>
    <cfRule type="expression" dxfId="978" priority="334">
      <formula>L55=4</formula>
    </cfRule>
    <cfRule type="expression" dxfId="977" priority="335">
      <formula>L55=6</formula>
    </cfRule>
    <cfRule type="expression" dxfId="976" priority="336">
      <formula>L55=5</formula>
    </cfRule>
  </conditionalFormatting>
  <conditionalFormatting sqref="C92">
    <cfRule type="expression" dxfId="975" priority="325">
      <formula>L92=1</formula>
    </cfRule>
    <cfRule type="expression" dxfId="974" priority="326">
      <formula>L92=2</formula>
    </cfRule>
    <cfRule type="expression" dxfId="973" priority="327">
      <formula>L92=3</formula>
    </cfRule>
    <cfRule type="expression" dxfId="972" priority="328">
      <formula>L92=4</formula>
    </cfRule>
    <cfRule type="expression" dxfId="971" priority="329">
      <formula>L92=6</formula>
    </cfRule>
    <cfRule type="expression" dxfId="970" priority="330">
      <formula>L92=5</formula>
    </cfRule>
  </conditionalFormatting>
  <conditionalFormatting sqref="C93">
    <cfRule type="expression" dxfId="969" priority="319">
      <formula>L93=1</formula>
    </cfRule>
    <cfRule type="expression" dxfId="968" priority="320">
      <formula>L93=2</formula>
    </cfRule>
    <cfRule type="expression" dxfId="967" priority="321">
      <formula>L93=3</formula>
    </cfRule>
    <cfRule type="expression" dxfId="966" priority="322">
      <formula>L93=4</formula>
    </cfRule>
    <cfRule type="expression" dxfId="965" priority="323">
      <formula>L93=6</formula>
    </cfRule>
    <cfRule type="expression" dxfId="964" priority="324">
      <formula>L93=5</formula>
    </cfRule>
  </conditionalFormatting>
  <conditionalFormatting sqref="C94">
    <cfRule type="expression" dxfId="963" priority="313">
      <formula>L94=1</formula>
    </cfRule>
    <cfRule type="expression" dxfId="962" priority="314">
      <formula>L94=2</formula>
    </cfRule>
    <cfRule type="expression" dxfId="961" priority="315">
      <formula>L94=3</formula>
    </cfRule>
    <cfRule type="expression" dxfId="960" priority="316">
      <formula>L94=4</formula>
    </cfRule>
    <cfRule type="expression" dxfId="959" priority="317">
      <formula>L94=6</formula>
    </cfRule>
    <cfRule type="expression" dxfId="958" priority="318">
      <formula>L94=5</formula>
    </cfRule>
  </conditionalFormatting>
  <conditionalFormatting sqref="C95">
    <cfRule type="expression" dxfId="957" priority="307">
      <formula>L95=1</formula>
    </cfRule>
    <cfRule type="expression" dxfId="956" priority="308">
      <formula>L95=2</formula>
    </cfRule>
    <cfRule type="expression" dxfId="955" priority="309">
      <formula>L95=3</formula>
    </cfRule>
    <cfRule type="expression" dxfId="954" priority="310">
      <formula>L95=4</formula>
    </cfRule>
    <cfRule type="expression" dxfId="953" priority="311">
      <formula>L95=6</formula>
    </cfRule>
    <cfRule type="expression" dxfId="952" priority="312">
      <formula>L95=5</formula>
    </cfRule>
  </conditionalFormatting>
  <conditionalFormatting sqref="C96">
    <cfRule type="expression" dxfId="951" priority="301">
      <formula>L96=1</formula>
    </cfRule>
    <cfRule type="expression" dxfId="950" priority="302">
      <formula>L96=2</formula>
    </cfRule>
    <cfRule type="expression" dxfId="949" priority="303">
      <formula>L96=3</formula>
    </cfRule>
    <cfRule type="expression" dxfId="948" priority="304">
      <formula>L96=4</formula>
    </cfRule>
    <cfRule type="expression" dxfId="947" priority="305">
      <formula>L96=6</formula>
    </cfRule>
    <cfRule type="expression" dxfId="946" priority="306">
      <formula>L96=5</formula>
    </cfRule>
  </conditionalFormatting>
  <conditionalFormatting sqref="C97">
    <cfRule type="expression" dxfId="945" priority="290">
      <formula>L97=1</formula>
    </cfRule>
    <cfRule type="expression" dxfId="944" priority="292">
      <formula>L97=2</formula>
    </cfRule>
    <cfRule type="expression" dxfId="943" priority="294">
      <formula>L97=3</formula>
    </cfRule>
    <cfRule type="expression" dxfId="942" priority="296">
      <formula>L97=4</formula>
    </cfRule>
    <cfRule type="expression" dxfId="941" priority="298">
      <formula>L97=6</formula>
    </cfRule>
    <cfRule type="expression" dxfId="940" priority="300">
      <formula>L97=5</formula>
    </cfRule>
  </conditionalFormatting>
  <conditionalFormatting sqref="C98">
    <cfRule type="expression" dxfId="939" priority="278">
      <formula>L98=1</formula>
    </cfRule>
    <cfRule type="expression" dxfId="938" priority="280">
      <formula>L98=2</formula>
    </cfRule>
    <cfRule type="expression" dxfId="937" priority="282">
      <formula>L98=3</formula>
    </cfRule>
    <cfRule type="expression" dxfId="936" priority="284">
      <formula>L98=4</formula>
    </cfRule>
    <cfRule type="expression" dxfId="935" priority="286">
      <formula>L98=6</formula>
    </cfRule>
    <cfRule type="expression" dxfId="934" priority="288">
      <formula>L98=5</formula>
    </cfRule>
  </conditionalFormatting>
  <conditionalFormatting sqref="C99">
    <cfRule type="expression" dxfId="933" priority="266">
      <formula>L99=1</formula>
    </cfRule>
    <cfRule type="expression" dxfId="932" priority="268">
      <formula>L99=2</formula>
    </cfRule>
    <cfRule type="expression" dxfId="931" priority="270">
      <formula>L99=3</formula>
    </cfRule>
    <cfRule type="expression" dxfId="930" priority="272">
      <formula>L99=4</formula>
    </cfRule>
    <cfRule type="expression" dxfId="929" priority="274">
      <formula>L99=6</formula>
    </cfRule>
    <cfRule type="expression" dxfId="928" priority="276">
      <formula>L99=5</formula>
    </cfRule>
  </conditionalFormatting>
  <conditionalFormatting sqref="C100">
    <cfRule type="expression" dxfId="927" priority="254">
      <formula>L100=1</formula>
    </cfRule>
    <cfRule type="expression" dxfId="926" priority="256">
      <formula>L100=2</formula>
    </cfRule>
    <cfRule type="expression" dxfId="925" priority="258">
      <formula>L100=3</formula>
    </cfRule>
    <cfRule type="expression" dxfId="924" priority="260">
      <formula>L100=4</formula>
    </cfRule>
    <cfRule type="expression" dxfId="923" priority="262">
      <formula>L100=6</formula>
    </cfRule>
    <cfRule type="expression" dxfId="922" priority="264">
      <formula>L100=5</formula>
    </cfRule>
  </conditionalFormatting>
  <conditionalFormatting sqref="C101">
    <cfRule type="expression" dxfId="921" priority="242">
      <formula>L101=1</formula>
    </cfRule>
    <cfRule type="expression" dxfId="920" priority="244">
      <formula>L101=2</formula>
    </cfRule>
    <cfRule type="expression" dxfId="919" priority="246">
      <formula>L101=3</formula>
    </cfRule>
    <cfRule type="expression" dxfId="918" priority="248">
      <formula>L101=4</formula>
    </cfRule>
    <cfRule type="expression" dxfId="917" priority="250">
      <formula>L101=6</formula>
    </cfRule>
    <cfRule type="expression" dxfId="916" priority="252">
      <formula>L101=5</formula>
    </cfRule>
  </conditionalFormatting>
  <conditionalFormatting sqref="C102">
    <cfRule type="expression" dxfId="915" priority="289">
      <formula>L102=1</formula>
    </cfRule>
    <cfRule type="expression" dxfId="914" priority="291">
      <formula>L102=2</formula>
    </cfRule>
    <cfRule type="expression" dxfId="913" priority="293">
      <formula>L102=3</formula>
    </cfRule>
    <cfRule type="expression" dxfId="912" priority="295">
      <formula>L102=4</formula>
    </cfRule>
    <cfRule type="expression" dxfId="911" priority="297">
      <formula>L102=6</formula>
    </cfRule>
    <cfRule type="expression" dxfId="910" priority="299">
      <formula>L102=5</formula>
    </cfRule>
  </conditionalFormatting>
  <conditionalFormatting sqref="C103">
    <cfRule type="expression" dxfId="909" priority="277">
      <formula>L103=1</formula>
    </cfRule>
    <cfRule type="expression" dxfId="908" priority="279">
      <formula>L103=2</formula>
    </cfRule>
    <cfRule type="expression" dxfId="907" priority="281">
      <formula>L103=3</formula>
    </cfRule>
    <cfRule type="expression" dxfId="906" priority="283">
      <formula>L103=4</formula>
    </cfRule>
    <cfRule type="expression" dxfId="905" priority="285">
      <formula>L103=6</formula>
    </cfRule>
    <cfRule type="expression" dxfId="904" priority="287">
      <formula>L103=5</formula>
    </cfRule>
  </conditionalFormatting>
  <conditionalFormatting sqref="C104">
    <cfRule type="expression" dxfId="903" priority="265">
      <formula>L104=1</formula>
    </cfRule>
    <cfRule type="expression" dxfId="902" priority="267">
      <formula>L104=2</formula>
    </cfRule>
    <cfRule type="expression" dxfId="901" priority="269">
      <formula>L104=3</formula>
    </cfRule>
    <cfRule type="expression" dxfId="900" priority="271">
      <formula>L104=4</formula>
    </cfRule>
    <cfRule type="expression" dxfId="899" priority="273">
      <formula>L104=6</formula>
    </cfRule>
    <cfRule type="expression" dxfId="898" priority="275">
      <formula>L104=5</formula>
    </cfRule>
  </conditionalFormatting>
  <conditionalFormatting sqref="C105">
    <cfRule type="expression" dxfId="897" priority="253">
      <formula>L105=1</formula>
    </cfRule>
    <cfRule type="expression" dxfId="896" priority="255">
      <formula>L105=2</formula>
    </cfRule>
    <cfRule type="expression" dxfId="895" priority="257">
      <formula>L105=3</formula>
    </cfRule>
    <cfRule type="expression" dxfId="894" priority="259">
      <formula>L105=4</formula>
    </cfRule>
    <cfRule type="expression" dxfId="893" priority="261">
      <formula>L105=6</formula>
    </cfRule>
    <cfRule type="expression" dxfId="892" priority="263">
      <formula>L105=5</formula>
    </cfRule>
  </conditionalFormatting>
  <conditionalFormatting sqref="C106">
    <cfRule type="expression" dxfId="891" priority="241">
      <formula>L106=1</formula>
    </cfRule>
    <cfRule type="expression" dxfId="890" priority="243">
      <formula>L106=2</formula>
    </cfRule>
    <cfRule type="expression" dxfId="889" priority="245">
      <formula>L106=3</formula>
    </cfRule>
    <cfRule type="expression" dxfId="888" priority="247">
      <formula>L106=4</formula>
    </cfRule>
    <cfRule type="expression" dxfId="887" priority="249">
      <formula>L106=6</formula>
    </cfRule>
    <cfRule type="expression" dxfId="886" priority="251">
      <formula>L106=5</formula>
    </cfRule>
  </conditionalFormatting>
  <conditionalFormatting sqref="C5:C9">
    <cfRule type="expression" dxfId="885" priority="463">
      <formula>L5=1</formula>
    </cfRule>
    <cfRule type="expression" dxfId="884" priority="464">
      <formula>L5=2</formula>
    </cfRule>
    <cfRule type="expression" dxfId="883" priority="465">
      <formula>L5=3</formula>
    </cfRule>
    <cfRule type="expression" dxfId="882" priority="466">
      <formula>L5=4</formula>
    </cfRule>
    <cfRule type="expression" dxfId="881" priority="467">
      <formula>L5=6</formula>
    </cfRule>
    <cfRule type="expression" dxfId="880" priority="468">
      <formula>L5=5</formula>
    </cfRule>
  </conditionalFormatting>
  <conditionalFormatting sqref="C11:C15">
    <cfRule type="expression" dxfId="879" priority="457">
      <formula>L11=1</formula>
    </cfRule>
    <cfRule type="expression" dxfId="878" priority="458">
      <formula>L11=2</formula>
    </cfRule>
    <cfRule type="expression" dxfId="877" priority="459">
      <formula>L11=3</formula>
    </cfRule>
    <cfRule type="expression" dxfId="876" priority="460">
      <formula>L11=4</formula>
    </cfRule>
    <cfRule type="expression" dxfId="875" priority="461">
      <formula>L11=6</formula>
    </cfRule>
    <cfRule type="expression" dxfId="874" priority="462">
      <formula>L11=5</formula>
    </cfRule>
  </conditionalFormatting>
  <conditionalFormatting sqref="C17:C21">
    <cfRule type="expression" dxfId="873" priority="451">
      <formula>L17=1</formula>
    </cfRule>
    <cfRule type="expression" dxfId="872" priority="452">
      <formula>L17=2</formula>
    </cfRule>
    <cfRule type="expression" dxfId="871" priority="453">
      <formula>L17=3</formula>
    </cfRule>
    <cfRule type="expression" dxfId="870" priority="454">
      <formula>L17=4</formula>
    </cfRule>
    <cfRule type="expression" dxfId="869" priority="455">
      <formula>L17=6</formula>
    </cfRule>
    <cfRule type="expression" dxfId="868" priority="456">
      <formula>L17=5</formula>
    </cfRule>
  </conditionalFormatting>
  <conditionalFormatting sqref="C23:C27">
    <cfRule type="expression" dxfId="867" priority="445">
      <formula>L23=1</formula>
    </cfRule>
    <cfRule type="expression" dxfId="866" priority="446">
      <formula>L23=2</formula>
    </cfRule>
    <cfRule type="expression" dxfId="865" priority="447">
      <formula>L23=3</formula>
    </cfRule>
    <cfRule type="expression" dxfId="864" priority="448">
      <formula>L23=4</formula>
    </cfRule>
    <cfRule type="expression" dxfId="863" priority="449">
      <formula>L23=6</formula>
    </cfRule>
    <cfRule type="expression" dxfId="862" priority="450">
      <formula>L23=5</formula>
    </cfRule>
  </conditionalFormatting>
  <conditionalFormatting sqref="C29:C33">
    <cfRule type="expression" dxfId="861" priority="439">
      <formula>L29=1</formula>
    </cfRule>
    <cfRule type="expression" dxfId="860" priority="440">
      <formula>L29=2</formula>
    </cfRule>
    <cfRule type="expression" dxfId="859" priority="441">
      <formula>L29=3</formula>
    </cfRule>
    <cfRule type="expression" dxfId="858" priority="442">
      <formula>L29=4</formula>
    </cfRule>
    <cfRule type="expression" dxfId="857" priority="443">
      <formula>L29=6</formula>
    </cfRule>
    <cfRule type="expression" dxfId="856" priority="444">
      <formula>L29=5</formula>
    </cfRule>
  </conditionalFormatting>
  <conditionalFormatting sqref="C35:C39">
    <cfRule type="expression" dxfId="855" priority="433">
      <formula>L35=1</formula>
    </cfRule>
    <cfRule type="expression" dxfId="854" priority="434">
      <formula>L35=2</formula>
    </cfRule>
    <cfRule type="expression" dxfId="853" priority="435">
      <formula>L35=3</formula>
    </cfRule>
    <cfRule type="expression" dxfId="852" priority="436">
      <formula>L35=4</formula>
    </cfRule>
    <cfRule type="expression" dxfId="851" priority="437">
      <formula>L35=6</formula>
    </cfRule>
    <cfRule type="expression" dxfId="850" priority="438">
      <formula>L35=5</formula>
    </cfRule>
  </conditionalFormatting>
  <conditionalFormatting sqref="C56:C60">
    <cfRule type="expression" dxfId="849" priority="427">
      <formula>L56=1</formula>
    </cfRule>
    <cfRule type="expression" dxfId="848" priority="428">
      <formula>L56=2</formula>
    </cfRule>
    <cfRule type="expression" dxfId="847" priority="429">
      <formula>L56=3</formula>
    </cfRule>
    <cfRule type="expression" dxfId="846" priority="430">
      <formula>L56=4</formula>
    </cfRule>
    <cfRule type="expression" dxfId="845" priority="431">
      <formula>L56=6</formula>
    </cfRule>
    <cfRule type="expression" dxfId="844" priority="432">
      <formula>L56=5</formula>
    </cfRule>
  </conditionalFormatting>
  <conditionalFormatting sqref="C86:C89">
    <cfRule type="expression" dxfId="843" priority="421">
      <formula>L86=1</formula>
    </cfRule>
    <cfRule type="expression" dxfId="842" priority="422">
      <formula>L86=2</formula>
    </cfRule>
    <cfRule type="expression" dxfId="841" priority="423">
      <formula>L86=3</formula>
    </cfRule>
    <cfRule type="expression" dxfId="840" priority="424">
      <formula>L86=4</formula>
    </cfRule>
    <cfRule type="expression" dxfId="839" priority="425">
      <formula>L86=6</formula>
    </cfRule>
    <cfRule type="expression" dxfId="838" priority="426">
      <formula>L86=5</formula>
    </cfRule>
  </conditionalFormatting>
  <conditionalFormatting sqref="C22">
    <cfRule type="expression" dxfId="837" priority="235">
      <formula>L22=1</formula>
    </cfRule>
    <cfRule type="expression" dxfId="836" priority="236">
      <formula>L22=2</formula>
    </cfRule>
    <cfRule type="expression" dxfId="835" priority="237">
      <formula>L22=3</formula>
    </cfRule>
    <cfRule type="expression" dxfId="834" priority="238">
      <formula>L22=4</formula>
    </cfRule>
    <cfRule type="expression" dxfId="833" priority="239">
      <formula>L22=6</formula>
    </cfRule>
    <cfRule type="expression" dxfId="832" priority="240">
      <formula>L22=5</formula>
    </cfRule>
  </conditionalFormatting>
  <conditionalFormatting sqref="C28">
    <cfRule type="expression" dxfId="831" priority="229">
      <formula>L28=1</formula>
    </cfRule>
    <cfRule type="expression" dxfId="830" priority="230">
      <formula>L28=2</formula>
    </cfRule>
    <cfRule type="expression" dxfId="829" priority="231">
      <formula>L28=3</formula>
    </cfRule>
    <cfRule type="expression" dxfId="828" priority="232">
      <formula>L28=4</formula>
    </cfRule>
    <cfRule type="expression" dxfId="827" priority="233">
      <formula>L28=6</formula>
    </cfRule>
    <cfRule type="expression" dxfId="826" priority="234">
      <formula>L28=5</formula>
    </cfRule>
  </conditionalFormatting>
  <conditionalFormatting sqref="C34">
    <cfRule type="expression" dxfId="825" priority="223">
      <formula>L34=1</formula>
    </cfRule>
    <cfRule type="expression" dxfId="824" priority="224">
      <formula>L34=2</formula>
    </cfRule>
    <cfRule type="expression" dxfId="823" priority="225">
      <formula>L34=3</formula>
    </cfRule>
    <cfRule type="expression" dxfId="822" priority="226">
      <formula>L34=4</formula>
    </cfRule>
    <cfRule type="expression" dxfId="821" priority="227">
      <formula>L34=6</formula>
    </cfRule>
    <cfRule type="expression" dxfId="820" priority="228">
      <formula>L34=5</formula>
    </cfRule>
  </conditionalFormatting>
  <conditionalFormatting sqref="C40">
    <cfRule type="expression" dxfId="819" priority="217">
      <formula>L40=1</formula>
    </cfRule>
    <cfRule type="expression" dxfId="818" priority="218">
      <formula>L40=2</formula>
    </cfRule>
    <cfRule type="expression" dxfId="817" priority="219">
      <formula>L40=3</formula>
    </cfRule>
    <cfRule type="expression" dxfId="816" priority="220">
      <formula>L40=4</formula>
    </cfRule>
    <cfRule type="expression" dxfId="815" priority="221">
      <formula>L40=6</formula>
    </cfRule>
    <cfRule type="expression" dxfId="814" priority="222">
      <formula>L40=5</formula>
    </cfRule>
  </conditionalFormatting>
  <conditionalFormatting sqref="C10">
    <cfRule type="expression" dxfId="813" priority="211">
      <formula>L10=1</formula>
    </cfRule>
    <cfRule type="expression" dxfId="812" priority="212">
      <formula>L10=2</formula>
    </cfRule>
    <cfRule type="expression" dxfId="811" priority="213">
      <formula>L10=3</formula>
    </cfRule>
    <cfRule type="expression" dxfId="810" priority="214">
      <formula>L10=4</formula>
    </cfRule>
    <cfRule type="expression" dxfId="809" priority="215">
      <formula>L10=6</formula>
    </cfRule>
    <cfRule type="expression" dxfId="808" priority="216">
      <formula>L10=5</formula>
    </cfRule>
  </conditionalFormatting>
  <conditionalFormatting sqref="C16">
    <cfRule type="expression" dxfId="807" priority="205">
      <formula>L16=1</formula>
    </cfRule>
    <cfRule type="expression" dxfId="806" priority="206">
      <formula>L16=2</formula>
    </cfRule>
    <cfRule type="expression" dxfId="805" priority="207">
      <formula>L16=3</formula>
    </cfRule>
    <cfRule type="expression" dxfId="804" priority="208">
      <formula>L16=4</formula>
    </cfRule>
    <cfRule type="expression" dxfId="803" priority="209">
      <formula>L16=6</formula>
    </cfRule>
    <cfRule type="expression" dxfId="802" priority="210">
      <formula>L16=5</formula>
    </cfRule>
  </conditionalFormatting>
  <conditionalFormatting sqref="C61">
    <cfRule type="expression" dxfId="801" priority="199">
      <formula>L61=1</formula>
    </cfRule>
    <cfRule type="expression" dxfId="800" priority="200">
      <formula>L61=2</formula>
    </cfRule>
    <cfRule type="expression" dxfId="799" priority="201">
      <formula>L61=3</formula>
    </cfRule>
    <cfRule type="expression" dxfId="798" priority="202">
      <formula>L61=4</formula>
    </cfRule>
    <cfRule type="expression" dxfId="797" priority="203">
      <formula>L61=6</formula>
    </cfRule>
    <cfRule type="expression" dxfId="796" priority="204">
      <formula>L61=5</formula>
    </cfRule>
  </conditionalFormatting>
  <conditionalFormatting sqref="C66">
    <cfRule type="expression" dxfId="795" priority="193">
      <formula>L66=1</formula>
    </cfRule>
    <cfRule type="expression" dxfId="794" priority="194">
      <formula>L66=2</formula>
    </cfRule>
    <cfRule type="expression" dxfId="793" priority="195">
      <formula>L66=3</formula>
    </cfRule>
    <cfRule type="expression" dxfId="792" priority="196">
      <formula>L66=4</formula>
    </cfRule>
    <cfRule type="expression" dxfId="791" priority="197">
      <formula>L66=6</formula>
    </cfRule>
    <cfRule type="expression" dxfId="790" priority="198">
      <formula>L66=5</formula>
    </cfRule>
  </conditionalFormatting>
  <conditionalFormatting sqref="C73">
    <cfRule type="expression" dxfId="789" priority="187">
      <formula>L73=1</formula>
    </cfRule>
    <cfRule type="expression" dxfId="788" priority="188">
      <formula>L73=2</formula>
    </cfRule>
    <cfRule type="expression" dxfId="787" priority="189">
      <formula>L73=3</formula>
    </cfRule>
    <cfRule type="expression" dxfId="786" priority="190">
      <formula>L73=4</formula>
    </cfRule>
    <cfRule type="expression" dxfId="785" priority="191">
      <formula>L73=6</formula>
    </cfRule>
    <cfRule type="expression" dxfId="784" priority="192">
      <formula>L73=5</formula>
    </cfRule>
  </conditionalFormatting>
  <conditionalFormatting sqref="C79">
    <cfRule type="expression" dxfId="783" priority="181">
      <formula>L79=1</formula>
    </cfRule>
    <cfRule type="expression" dxfId="782" priority="182">
      <formula>L79=2</formula>
    </cfRule>
    <cfRule type="expression" dxfId="781" priority="183">
      <formula>L79=3</formula>
    </cfRule>
    <cfRule type="expression" dxfId="780" priority="184">
      <formula>L79=4</formula>
    </cfRule>
    <cfRule type="expression" dxfId="779" priority="185">
      <formula>L79=6</formula>
    </cfRule>
    <cfRule type="expression" dxfId="778" priority="186">
      <formula>L79=5</formula>
    </cfRule>
  </conditionalFormatting>
  <conditionalFormatting sqref="C85">
    <cfRule type="expression" dxfId="777" priority="175">
      <formula>L85=1</formula>
    </cfRule>
    <cfRule type="expression" dxfId="776" priority="176">
      <formula>L85=2</formula>
    </cfRule>
    <cfRule type="expression" dxfId="775" priority="177">
      <formula>L85=3</formula>
    </cfRule>
    <cfRule type="expression" dxfId="774" priority="178">
      <formula>L85=4</formula>
    </cfRule>
    <cfRule type="expression" dxfId="773" priority="179">
      <formula>L85=6</formula>
    </cfRule>
    <cfRule type="expression" dxfId="772" priority="180">
      <formula>L85=5</formula>
    </cfRule>
  </conditionalFormatting>
  <conditionalFormatting sqref="C90">
    <cfRule type="expression" dxfId="771" priority="169">
      <formula>L90=1</formula>
    </cfRule>
    <cfRule type="expression" dxfId="770" priority="170">
      <formula>L90=2</formula>
    </cfRule>
    <cfRule type="expression" dxfId="769" priority="171">
      <formula>L90=3</formula>
    </cfRule>
    <cfRule type="expression" dxfId="768" priority="172">
      <formula>L90=4</formula>
    </cfRule>
    <cfRule type="expression" dxfId="767" priority="173">
      <formula>L90=6</formula>
    </cfRule>
    <cfRule type="expression" dxfId="766" priority="174">
      <formula>L90=5</formula>
    </cfRule>
  </conditionalFormatting>
  <conditionalFormatting sqref="C143">
    <cfRule type="expression" dxfId="765" priority="151">
      <formula>#REF!=1</formula>
    </cfRule>
    <cfRule type="expression" dxfId="764" priority="152">
      <formula>#REF!=2</formula>
    </cfRule>
    <cfRule type="expression" dxfId="763" priority="153">
      <formula>#REF!=3</formula>
    </cfRule>
    <cfRule type="expression" dxfId="762" priority="154">
      <formula>#REF!=4</formula>
    </cfRule>
    <cfRule type="expression" dxfId="761" priority="155">
      <formula>#REF!=6</formula>
    </cfRule>
    <cfRule type="expression" dxfId="760" priority="156">
      <formula>#REF!=5</formula>
    </cfRule>
  </conditionalFormatting>
  <conditionalFormatting sqref="C144">
    <cfRule type="expression" dxfId="759" priority="145">
      <formula>#REF!=1</formula>
    </cfRule>
    <cfRule type="expression" dxfId="758" priority="146">
      <formula>#REF!=2</formula>
    </cfRule>
    <cfRule type="expression" dxfId="757" priority="147">
      <formula>#REF!=3</formula>
    </cfRule>
    <cfRule type="expression" dxfId="756" priority="148">
      <formula>#REF!=4</formula>
    </cfRule>
    <cfRule type="expression" dxfId="755" priority="149">
      <formula>#REF!=6</formula>
    </cfRule>
    <cfRule type="expression" dxfId="754" priority="150">
      <formula>#REF!=5</formula>
    </cfRule>
  </conditionalFormatting>
  <conditionalFormatting sqref="C145">
    <cfRule type="expression" dxfId="753" priority="139">
      <formula>#REF!=1</formula>
    </cfRule>
    <cfRule type="expression" dxfId="752" priority="140">
      <formula>#REF!=2</formula>
    </cfRule>
    <cfRule type="expression" dxfId="751" priority="141">
      <formula>#REF!=3</formula>
    </cfRule>
    <cfRule type="expression" dxfId="750" priority="142">
      <formula>#REF!=4</formula>
    </cfRule>
    <cfRule type="expression" dxfId="749" priority="143">
      <formula>#REF!=6</formula>
    </cfRule>
    <cfRule type="expression" dxfId="748" priority="144">
      <formula>#REF!=5</formula>
    </cfRule>
  </conditionalFormatting>
  <conditionalFormatting sqref="C146">
    <cfRule type="expression" dxfId="747" priority="133">
      <formula>#REF!=1</formula>
    </cfRule>
    <cfRule type="expression" dxfId="746" priority="134">
      <formula>#REF!=2</formula>
    </cfRule>
    <cfRule type="expression" dxfId="745" priority="135">
      <formula>#REF!=3</formula>
    </cfRule>
    <cfRule type="expression" dxfId="744" priority="136">
      <formula>#REF!=4</formula>
    </cfRule>
    <cfRule type="expression" dxfId="743" priority="137">
      <formula>#REF!=6</formula>
    </cfRule>
    <cfRule type="expression" dxfId="742" priority="138">
      <formula>#REF!=5</formula>
    </cfRule>
  </conditionalFormatting>
  <conditionalFormatting sqref="C147:C148">
    <cfRule type="expression" dxfId="741" priority="127">
      <formula>#REF!=1</formula>
    </cfRule>
    <cfRule type="expression" dxfId="740" priority="128">
      <formula>#REF!=2</formula>
    </cfRule>
    <cfRule type="expression" dxfId="739" priority="129">
      <formula>#REF!=3</formula>
    </cfRule>
    <cfRule type="expression" dxfId="738" priority="130">
      <formula>#REF!=4</formula>
    </cfRule>
    <cfRule type="expression" dxfId="737" priority="131">
      <formula>#REF!=6</formula>
    </cfRule>
    <cfRule type="expression" dxfId="736" priority="132">
      <formula>#REF!=5</formula>
    </cfRule>
  </conditionalFormatting>
  <conditionalFormatting sqref="C155">
    <cfRule type="expression" dxfId="735" priority="121">
      <formula>#REF!=1</formula>
    </cfRule>
    <cfRule type="expression" dxfId="734" priority="122">
      <formula>#REF!=2</formula>
    </cfRule>
    <cfRule type="expression" dxfId="733" priority="123">
      <formula>#REF!=3</formula>
    </cfRule>
    <cfRule type="expression" dxfId="732" priority="124">
      <formula>#REF!=4</formula>
    </cfRule>
    <cfRule type="expression" dxfId="731" priority="125">
      <formula>#REF!=6</formula>
    </cfRule>
    <cfRule type="expression" dxfId="730" priority="126">
      <formula>#REF!=5</formula>
    </cfRule>
  </conditionalFormatting>
  <conditionalFormatting sqref="C156">
    <cfRule type="expression" dxfId="729" priority="115">
      <formula>#REF!=1</formula>
    </cfRule>
    <cfRule type="expression" dxfId="728" priority="116">
      <formula>#REF!=2</formula>
    </cfRule>
    <cfRule type="expression" dxfId="727" priority="117">
      <formula>#REF!=3</formula>
    </cfRule>
    <cfRule type="expression" dxfId="726" priority="118">
      <formula>#REF!=4</formula>
    </cfRule>
    <cfRule type="expression" dxfId="725" priority="119">
      <formula>#REF!=6</formula>
    </cfRule>
    <cfRule type="expression" dxfId="724" priority="120">
      <formula>#REF!=5</formula>
    </cfRule>
  </conditionalFormatting>
  <conditionalFormatting sqref="C157">
    <cfRule type="expression" dxfId="723" priority="109">
      <formula>#REF!=1</formula>
    </cfRule>
    <cfRule type="expression" dxfId="722" priority="110">
      <formula>#REF!=2</formula>
    </cfRule>
    <cfRule type="expression" dxfId="721" priority="111">
      <formula>#REF!=3</formula>
    </cfRule>
    <cfRule type="expression" dxfId="720" priority="112">
      <formula>#REF!=4</formula>
    </cfRule>
    <cfRule type="expression" dxfId="719" priority="113">
      <formula>#REF!=6</formula>
    </cfRule>
    <cfRule type="expression" dxfId="718" priority="114">
      <formula>#REF!=5</formula>
    </cfRule>
  </conditionalFormatting>
  <conditionalFormatting sqref="C158">
    <cfRule type="expression" dxfId="717" priority="103">
      <formula>#REF!=1</formula>
    </cfRule>
    <cfRule type="expression" dxfId="716" priority="104">
      <formula>#REF!=2</formula>
    </cfRule>
    <cfRule type="expression" dxfId="715" priority="105">
      <formula>#REF!=3</formula>
    </cfRule>
    <cfRule type="expression" dxfId="714" priority="106">
      <formula>#REF!=4</formula>
    </cfRule>
    <cfRule type="expression" dxfId="713" priority="107">
      <formula>#REF!=6</formula>
    </cfRule>
    <cfRule type="expression" dxfId="712" priority="108">
      <formula>#REF!=5</formula>
    </cfRule>
  </conditionalFormatting>
  <conditionalFormatting sqref="C159">
    <cfRule type="expression" dxfId="711" priority="97">
      <formula>#REF!=1</formula>
    </cfRule>
    <cfRule type="expression" dxfId="710" priority="98">
      <formula>#REF!=2</formula>
    </cfRule>
    <cfRule type="expression" dxfId="709" priority="99">
      <formula>#REF!=3</formula>
    </cfRule>
    <cfRule type="expression" dxfId="708" priority="100">
      <formula>#REF!=4</formula>
    </cfRule>
    <cfRule type="expression" dxfId="707" priority="101">
      <formula>#REF!=6</formula>
    </cfRule>
    <cfRule type="expression" dxfId="706" priority="102">
      <formula>#REF!=5</formula>
    </cfRule>
  </conditionalFormatting>
  <conditionalFormatting sqref="C107:C117 C119:C136">
    <cfRule type="expression" dxfId="705" priority="163">
      <formula>#REF!=1</formula>
    </cfRule>
    <cfRule type="expression" dxfId="704" priority="164">
      <formula>#REF!=2</formula>
    </cfRule>
    <cfRule type="expression" dxfId="703" priority="165">
      <formula>#REF!=3</formula>
    </cfRule>
    <cfRule type="expression" dxfId="702" priority="166">
      <formula>#REF!=4</formula>
    </cfRule>
    <cfRule type="expression" dxfId="701" priority="167">
      <formula>#REF!=6</formula>
    </cfRule>
    <cfRule type="expression" dxfId="700" priority="168">
      <formula>#REF!=5</formula>
    </cfRule>
  </conditionalFormatting>
  <conditionalFormatting sqref="C137:C142">
    <cfRule type="expression" dxfId="699" priority="157">
      <formula>#REF!=1</formula>
    </cfRule>
    <cfRule type="expression" dxfId="698" priority="158">
      <formula>#REF!=2</formula>
    </cfRule>
    <cfRule type="expression" dxfId="697" priority="159">
      <formula>#REF!=3</formula>
    </cfRule>
    <cfRule type="expression" dxfId="696" priority="160">
      <formula>#REF!=4</formula>
    </cfRule>
    <cfRule type="expression" dxfId="695" priority="161">
      <formula>#REF!=6</formula>
    </cfRule>
    <cfRule type="expression" dxfId="694" priority="162">
      <formula>#REF!=5</formula>
    </cfRule>
  </conditionalFormatting>
  <conditionalFormatting sqref="C118">
    <cfRule type="expression" dxfId="693" priority="91">
      <formula>#REF!=1</formula>
    </cfRule>
    <cfRule type="expression" dxfId="692" priority="92">
      <formula>#REF!=2</formula>
    </cfRule>
    <cfRule type="expression" dxfId="691" priority="93">
      <formula>#REF!=3</formula>
    </cfRule>
    <cfRule type="expression" dxfId="690" priority="94">
      <formula>#REF!=4</formula>
    </cfRule>
    <cfRule type="expression" dxfId="689" priority="95">
      <formula>#REF!=6</formula>
    </cfRule>
    <cfRule type="expression" dxfId="688" priority="96">
      <formula>#REF!=5</formula>
    </cfRule>
  </conditionalFormatting>
  <conditionalFormatting sqref="C149">
    <cfRule type="expression" dxfId="687" priority="85">
      <formula>#REF!=1</formula>
    </cfRule>
    <cfRule type="expression" dxfId="686" priority="86">
      <formula>#REF!=2</formula>
    </cfRule>
    <cfRule type="expression" dxfId="685" priority="87">
      <formula>#REF!=3</formula>
    </cfRule>
    <cfRule type="expression" dxfId="684" priority="88">
      <formula>#REF!=4</formula>
    </cfRule>
    <cfRule type="expression" dxfId="683" priority="89">
      <formula>#REF!=6</formula>
    </cfRule>
    <cfRule type="expression" dxfId="682" priority="90">
      <formula>#REF!=5</formula>
    </cfRule>
  </conditionalFormatting>
  <conditionalFormatting sqref="C150">
    <cfRule type="expression" dxfId="681" priority="79">
      <formula>#REF!=1</formula>
    </cfRule>
    <cfRule type="expression" dxfId="680" priority="80">
      <formula>#REF!=2</formula>
    </cfRule>
    <cfRule type="expression" dxfId="679" priority="81">
      <formula>#REF!=3</formula>
    </cfRule>
    <cfRule type="expression" dxfId="678" priority="82">
      <formula>#REF!=4</formula>
    </cfRule>
    <cfRule type="expression" dxfId="677" priority="83">
      <formula>#REF!=6</formula>
    </cfRule>
    <cfRule type="expression" dxfId="676" priority="84">
      <formula>#REF!=5</formula>
    </cfRule>
  </conditionalFormatting>
  <conditionalFormatting sqref="C151">
    <cfRule type="expression" dxfId="675" priority="73">
      <formula>#REF!=1</formula>
    </cfRule>
    <cfRule type="expression" dxfId="674" priority="74">
      <formula>#REF!=2</formula>
    </cfRule>
    <cfRule type="expression" dxfId="673" priority="75">
      <formula>#REF!=3</formula>
    </cfRule>
    <cfRule type="expression" dxfId="672" priority="76">
      <formula>#REF!=4</formula>
    </cfRule>
    <cfRule type="expression" dxfId="671" priority="77">
      <formula>#REF!=6</formula>
    </cfRule>
    <cfRule type="expression" dxfId="670" priority="78">
      <formula>#REF!=5</formula>
    </cfRule>
  </conditionalFormatting>
  <conditionalFormatting sqref="C152">
    <cfRule type="expression" dxfId="669" priority="67">
      <formula>#REF!=1</formula>
    </cfRule>
    <cfRule type="expression" dxfId="668" priority="68">
      <formula>#REF!=2</formula>
    </cfRule>
    <cfRule type="expression" dxfId="667" priority="69">
      <formula>#REF!=3</formula>
    </cfRule>
    <cfRule type="expression" dxfId="666" priority="70">
      <formula>#REF!=4</formula>
    </cfRule>
    <cfRule type="expression" dxfId="665" priority="71">
      <formula>#REF!=6</formula>
    </cfRule>
    <cfRule type="expression" dxfId="664" priority="72">
      <formula>#REF!=5</formula>
    </cfRule>
  </conditionalFormatting>
  <conditionalFormatting sqref="C153:C154">
    <cfRule type="expression" dxfId="663" priority="61">
      <formula>#REF!=1</formula>
    </cfRule>
    <cfRule type="expression" dxfId="662" priority="62">
      <formula>#REF!=2</formula>
    </cfRule>
    <cfRule type="expression" dxfId="661" priority="63">
      <formula>#REF!=3</formula>
    </cfRule>
    <cfRule type="expression" dxfId="660" priority="64">
      <formula>#REF!=4</formula>
    </cfRule>
    <cfRule type="expression" dxfId="659" priority="65">
      <formula>#REF!=6</formula>
    </cfRule>
    <cfRule type="expression" dxfId="658" priority="66">
      <formula>#REF!=5</formula>
    </cfRule>
  </conditionalFormatting>
  <conditionalFormatting sqref="C160">
    <cfRule type="expression" dxfId="657" priority="55">
      <formula>#REF!=1</formula>
    </cfRule>
    <cfRule type="expression" dxfId="656" priority="56">
      <formula>#REF!=2</formula>
    </cfRule>
    <cfRule type="expression" dxfId="655" priority="57">
      <formula>#REF!=3</formula>
    </cfRule>
    <cfRule type="expression" dxfId="654" priority="58">
      <formula>#REF!=4</formula>
    </cfRule>
    <cfRule type="expression" dxfId="653" priority="59">
      <formula>#REF!=6</formula>
    </cfRule>
    <cfRule type="expression" dxfId="652" priority="60">
      <formula>#REF!=5</formula>
    </cfRule>
  </conditionalFormatting>
  <conditionalFormatting sqref="G113">
    <cfRule type="duplicateValues" dxfId="651" priority="54"/>
  </conditionalFormatting>
  <conditionalFormatting sqref="G114">
    <cfRule type="duplicateValues" dxfId="650" priority="53"/>
  </conditionalFormatting>
  <conditionalFormatting sqref="G115">
    <cfRule type="duplicateValues" dxfId="649" priority="52"/>
  </conditionalFormatting>
  <conditionalFormatting sqref="G116">
    <cfRule type="duplicateValues" dxfId="648" priority="51"/>
  </conditionalFormatting>
  <conditionalFormatting sqref="G117">
    <cfRule type="duplicateValues" dxfId="647" priority="50"/>
  </conditionalFormatting>
  <conditionalFormatting sqref="G118">
    <cfRule type="duplicateValues" dxfId="646" priority="49"/>
  </conditionalFormatting>
  <conditionalFormatting sqref="G107">
    <cfRule type="duplicateValues" dxfId="645" priority="48"/>
  </conditionalFormatting>
  <conditionalFormatting sqref="G108">
    <cfRule type="duplicateValues" dxfId="644" priority="47"/>
  </conditionalFormatting>
  <conditionalFormatting sqref="G109">
    <cfRule type="duplicateValues" dxfId="643" priority="46"/>
  </conditionalFormatting>
  <conditionalFormatting sqref="G110">
    <cfRule type="duplicateValues" dxfId="642" priority="45"/>
  </conditionalFormatting>
  <conditionalFormatting sqref="G111">
    <cfRule type="duplicateValues" dxfId="641" priority="44"/>
  </conditionalFormatting>
  <conditionalFormatting sqref="G112">
    <cfRule type="duplicateValues" dxfId="640" priority="43"/>
  </conditionalFormatting>
  <conditionalFormatting sqref="G119">
    <cfRule type="duplicateValues" dxfId="639" priority="42"/>
  </conditionalFormatting>
  <conditionalFormatting sqref="G120">
    <cfRule type="duplicateValues" dxfId="638" priority="41"/>
  </conditionalFormatting>
  <conditionalFormatting sqref="G121">
    <cfRule type="duplicateValues" dxfId="637" priority="40"/>
  </conditionalFormatting>
  <conditionalFormatting sqref="G122">
    <cfRule type="duplicateValues" dxfId="636" priority="39"/>
  </conditionalFormatting>
  <conditionalFormatting sqref="G123">
    <cfRule type="duplicateValues" dxfId="635" priority="38"/>
  </conditionalFormatting>
  <conditionalFormatting sqref="G124">
    <cfRule type="duplicateValues" dxfId="634" priority="37"/>
  </conditionalFormatting>
  <conditionalFormatting sqref="G125">
    <cfRule type="duplicateValues" dxfId="633" priority="36"/>
  </conditionalFormatting>
  <conditionalFormatting sqref="G126">
    <cfRule type="duplicateValues" dxfId="632" priority="35"/>
  </conditionalFormatting>
  <conditionalFormatting sqref="G127">
    <cfRule type="duplicateValues" dxfId="631" priority="34"/>
  </conditionalFormatting>
  <conditionalFormatting sqref="G128">
    <cfRule type="duplicateValues" dxfId="630" priority="33"/>
  </conditionalFormatting>
  <conditionalFormatting sqref="G129">
    <cfRule type="duplicateValues" dxfId="629" priority="32"/>
  </conditionalFormatting>
  <conditionalFormatting sqref="G130">
    <cfRule type="duplicateValues" dxfId="628" priority="31"/>
  </conditionalFormatting>
  <conditionalFormatting sqref="G131">
    <cfRule type="duplicateValues" dxfId="627" priority="30"/>
  </conditionalFormatting>
  <conditionalFormatting sqref="G132">
    <cfRule type="duplicateValues" dxfId="626" priority="29"/>
  </conditionalFormatting>
  <conditionalFormatting sqref="G133">
    <cfRule type="duplicateValues" dxfId="625" priority="28"/>
  </conditionalFormatting>
  <conditionalFormatting sqref="G134">
    <cfRule type="duplicateValues" dxfId="624" priority="27"/>
  </conditionalFormatting>
  <conditionalFormatting sqref="G135">
    <cfRule type="duplicateValues" dxfId="623" priority="26"/>
  </conditionalFormatting>
  <conditionalFormatting sqref="G136">
    <cfRule type="duplicateValues" dxfId="622" priority="25"/>
  </conditionalFormatting>
  <conditionalFormatting sqref="G137">
    <cfRule type="duplicateValues" dxfId="621" priority="24"/>
  </conditionalFormatting>
  <conditionalFormatting sqref="G138">
    <cfRule type="duplicateValues" dxfId="620" priority="23"/>
  </conditionalFormatting>
  <conditionalFormatting sqref="G139">
    <cfRule type="duplicateValues" dxfId="619" priority="22"/>
  </conditionalFormatting>
  <conditionalFormatting sqref="G140">
    <cfRule type="duplicateValues" dxfId="618" priority="21"/>
  </conditionalFormatting>
  <conditionalFormatting sqref="G141">
    <cfRule type="duplicateValues" dxfId="617" priority="20"/>
  </conditionalFormatting>
  <conditionalFormatting sqref="G142">
    <cfRule type="duplicateValues" dxfId="616" priority="19"/>
  </conditionalFormatting>
  <conditionalFormatting sqref="G149">
    <cfRule type="duplicateValues" dxfId="615" priority="18"/>
  </conditionalFormatting>
  <conditionalFormatting sqref="G150">
    <cfRule type="duplicateValues" dxfId="614" priority="17"/>
  </conditionalFormatting>
  <conditionalFormatting sqref="G151">
    <cfRule type="duplicateValues" dxfId="613" priority="16"/>
  </conditionalFormatting>
  <conditionalFormatting sqref="G152">
    <cfRule type="duplicateValues" dxfId="612" priority="15"/>
  </conditionalFormatting>
  <conditionalFormatting sqref="G153">
    <cfRule type="duplicateValues" dxfId="611" priority="14"/>
  </conditionalFormatting>
  <conditionalFormatting sqref="G154">
    <cfRule type="duplicateValues" dxfId="610" priority="13"/>
  </conditionalFormatting>
  <conditionalFormatting sqref="G155">
    <cfRule type="duplicateValues" dxfId="609" priority="12"/>
  </conditionalFormatting>
  <conditionalFormatting sqref="G156">
    <cfRule type="duplicateValues" dxfId="608" priority="11"/>
  </conditionalFormatting>
  <conditionalFormatting sqref="G157">
    <cfRule type="duplicateValues" dxfId="607" priority="10"/>
  </conditionalFormatting>
  <conditionalFormatting sqref="G158">
    <cfRule type="duplicateValues" dxfId="606" priority="9"/>
  </conditionalFormatting>
  <conditionalFormatting sqref="G159">
    <cfRule type="duplicateValues" dxfId="605" priority="8"/>
  </conditionalFormatting>
  <conditionalFormatting sqref="G160">
    <cfRule type="duplicateValues" dxfId="604" priority="7"/>
  </conditionalFormatting>
  <conditionalFormatting sqref="G143">
    <cfRule type="duplicateValues" dxfId="603" priority="6"/>
  </conditionalFormatting>
  <conditionalFormatting sqref="G144">
    <cfRule type="duplicateValues" dxfId="602" priority="5"/>
  </conditionalFormatting>
  <conditionalFormatting sqref="G145">
    <cfRule type="duplicateValues" dxfId="601" priority="4"/>
  </conditionalFormatting>
  <conditionalFormatting sqref="G146">
    <cfRule type="duplicateValues" dxfId="600" priority="3"/>
  </conditionalFormatting>
  <conditionalFormatting sqref="G147">
    <cfRule type="duplicateValues" dxfId="599" priority="2"/>
  </conditionalFormatting>
  <conditionalFormatting sqref="G148">
    <cfRule type="duplicateValues" dxfId="598" priority="1"/>
  </conditionalFormatting>
  <pageMargins left="0.69930555555555596" right="0.69930555555555596" top="0.75" bottom="0.75" header="0.3" footer="0.3"/>
  <pageSetup paperSize="9"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14:formula1>
            <xm:f>[2]计算页!#REF!</xm:f>
          </x14:formula1>
          <xm:sqref>V107:V160 Y107:Y160</xm:sqref>
        </x14:dataValidation>
        <x14:dataValidation type="list" allowBlank="1" showInputMessage="1" showErrorMessage="1">
          <x14:formula1>
            <xm:f>[1]计算页!#REF!</xm:f>
          </x14:formula1>
          <xm:sqref>AB92:AB106 V5:V55 AB5:AB55 Y5:Y55 Y62:Y106 V62:V106</xm:sqref>
        </x14:dataValidation>
        <x14:dataValidation type="list" allowBlank="1" showInputMessage="1" showErrorMessage="1">
          <x14:formula1>
            <xm:f>[1]计算页!#REF!</xm:f>
          </x14:formula1>
          <xm:sqref>Y56:Y61 V56:V61 AB56:AB91</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4"/>
  <sheetViews>
    <sheetView workbookViewId="0">
      <selection activeCell="A8" sqref="A8"/>
    </sheetView>
  </sheetViews>
  <sheetFormatPr defaultColWidth="9" defaultRowHeight="16.5" x14ac:dyDescent="0.35"/>
  <cols>
    <col min="1" max="1" width="9" style="2"/>
    <col min="2" max="2" width="12.75" style="2" customWidth="1"/>
    <col min="3" max="3" width="15.5" style="2" customWidth="1"/>
    <col min="4" max="4" width="9" style="2"/>
    <col min="5" max="5" width="17.5" style="2" customWidth="1"/>
    <col min="6" max="6" width="10.25" style="2" customWidth="1"/>
    <col min="7" max="16384" width="9" style="1"/>
  </cols>
  <sheetData>
    <row r="1" spans="1:6" x14ac:dyDescent="0.35">
      <c r="A1" s="2" t="s">
        <v>206</v>
      </c>
      <c r="B1" s="2" t="s">
        <v>310</v>
      </c>
      <c r="C1" s="2" t="s">
        <v>311</v>
      </c>
      <c r="D1" s="2" t="s">
        <v>52</v>
      </c>
      <c r="E1" s="2" t="s">
        <v>51</v>
      </c>
      <c r="F1" s="2" t="s">
        <v>53</v>
      </c>
    </row>
    <row r="2" spans="1:6" x14ac:dyDescent="0.35">
      <c r="D2" s="2" t="s">
        <v>52</v>
      </c>
      <c r="E2" s="2" t="s">
        <v>51</v>
      </c>
      <c r="F2" s="7" t="s">
        <v>53</v>
      </c>
    </row>
    <row r="3" spans="1:6" x14ac:dyDescent="0.35">
      <c r="A3" s="2" t="s">
        <v>61</v>
      </c>
      <c r="B3" s="2" t="s">
        <v>74</v>
      </c>
      <c r="C3" s="2" t="s">
        <v>307</v>
      </c>
      <c r="E3" s="2" t="s">
        <v>312</v>
      </c>
      <c r="F3" s="2" t="s">
        <v>313</v>
      </c>
    </row>
    <row r="4" spans="1:6" x14ac:dyDescent="0.35">
      <c r="A4" s="2" t="s">
        <v>92</v>
      </c>
      <c r="B4" s="2" t="s">
        <v>92</v>
      </c>
      <c r="C4" s="2" t="s">
        <v>92</v>
      </c>
      <c r="E4" s="2" t="s">
        <v>92</v>
      </c>
      <c r="F4" s="2" t="s">
        <v>92</v>
      </c>
    </row>
    <row r="5" spans="1:6" x14ac:dyDescent="0.35">
      <c r="A5" s="2">
        <v>1</v>
      </c>
      <c r="B5" s="2">
        <v>101</v>
      </c>
      <c r="C5" s="2">
        <v>10</v>
      </c>
      <c r="D5" s="2" t="s">
        <v>101</v>
      </c>
      <c r="E5" s="2">
        <f>IF(D5="","",INDEX(计算页!$A:$A,MATCH(D5,计算页!$B:$B,0)))</f>
        <v>3</v>
      </c>
      <c r="F5" s="2">
        <v>100</v>
      </c>
    </row>
    <row r="6" spans="1:6" x14ac:dyDescent="0.35">
      <c r="A6" s="2">
        <v>2</v>
      </c>
      <c r="B6" s="2">
        <v>101</v>
      </c>
      <c r="C6" s="2">
        <v>20</v>
      </c>
      <c r="D6" s="2" t="s">
        <v>101</v>
      </c>
      <c r="E6" s="2">
        <f>IF(D6="","",INDEX(计算页!$A:$A,MATCH(D6,计算页!$B:$B,0)))</f>
        <v>3</v>
      </c>
      <c r="F6" s="2">
        <v>100</v>
      </c>
    </row>
    <row r="7" spans="1:6" x14ac:dyDescent="0.35">
      <c r="A7" s="2">
        <v>3</v>
      </c>
      <c r="B7" s="2">
        <v>101</v>
      </c>
      <c r="C7" s="2">
        <v>30</v>
      </c>
      <c r="D7" s="2" t="s">
        <v>101</v>
      </c>
      <c r="E7" s="2">
        <f>IF(D7="","",INDEX(计算页!$A:$A,MATCH(D7,计算页!$B:$B,0)))</f>
        <v>3</v>
      </c>
      <c r="F7" s="2">
        <v>100</v>
      </c>
    </row>
    <row r="8" spans="1:6" x14ac:dyDescent="0.35">
      <c r="A8" s="2">
        <v>4</v>
      </c>
      <c r="B8" s="2">
        <v>101</v>
      </c>
      <c r="C8" s="2">
        <v>40</v>
      </c>
      <c r="D8" s="2" t="s">
        <v>101</v>
      </c>
      <c r="E8" s="2">
        <f>IF(D8="","",INDEX(计算页!$A:$A,MATCH(D8,计算页!$B:$B,0)))</f>
        <v>3</v>
      </c>
      <c r="F8" s="2">
        <v>100</v>
      </c>
    </row>
    <row r="9" spans="1:6" x14ac:dyDescent="0.35">
      <c r="A9" s="2">
        <v>5</v>
      </c>
      <c r="B9" s="2">
        <v>101</v>
      </c>
      <c r="C9" s="2">
        <v>50</v>
      </c>
      <c r="D9" s="2" t="s">
        <v>101</v>
      </c>
      <c r="E9" s="2">
        <f>IF(D9="","",INDEX(计算页!$A:$A,MATCH(D9,计算页!$B:$B,0)))</f>
        <v>3</v>
      </c>
      <c r="F9" s="2">
        <v>100</v>
      </c>
    </row>
    <row r="10" spans="1:6" x14ac:dyDescent="0.35">
      <c r="A10" s="2">
        <v>6</v>
      </c>
      <c r="B10" s="2">
        <v>101</v>
      </c>
      <c r="C10" s="2">
        <v>60</v>
      </c>
      <c r="D10" s="2" t="s">
        <v>101</v>
      </c>
      <c r="E10" s="2">
        <f>IF(D10="","",INDEX(计算页!$A:$A,MATCH(D10,计算页!$B:$B,0)))</f>
        <v>3</v>
      </c>
      <c r="F10" s="2">
        <v>100</v>
      </c>
    </row>
    <row r="11" spans="1:6" x14ac:dyDescent="0.35">
      <c r="A11" s="2">
        <v>7</v>
      </c>
      <c r="B11" s="2">
        <v>101</v>
      </c>
      <c r="C11" s="2">
        <v>70</v>
      </c>
      <c r="D11" s="2" t="s">
        <v>101</v>
      </c>
      <c r="E11" s="2">
        <f>IF(D11="","",INDEX(计算页!$A:$A,MATCH(D11,计算页!$B:$B,0)))</f>
        <v>3</v>
      </c>
      <c r="F11" s="2">
        <v>100</v>
      </c>
    </row>
    <row r="12" spans="1:6" x14ac:dyDescent="0.35">
      <c r="A12" s="2">
        <v>8</v>
      </c>
      <c r="B12" s="2">
        <v>101</v>
      </c>
      <c r="C12" s="2">
        <v>80</v>
      </c>
      <c r="D12" s="2" t="s">
        <v>101</v>
      </c>
      <c r="E12" s="2">
        <f>IF(D12="","",INDEX(计算页!$A:$A,MATCH(D12,计算页!$B:$B,0)))</f>
        <v>3</v>
      </c>
      <c r="F12" s="2">
        <v>100</v>
      </c>
    </row>
    <row r="13" spans="1:6" x14ac:dyDescent="0.35">
      <c r="A13" s="2">
        <v>9</v>
      </c>
      <c r="B13" s="2">
        <v>101</v>
      </c>
      <c r="C13" s="2">
        <v>90</v>
      </c>
      <c r="D13" s="2" t="s">
        <v>101</v>
      </c>
      <c r="E13" s="2">
        <f>IF(D13="","",INDEX(计算页!$A:$A,MATCH(D13,计算页!$B:$B,0)))</f>
        <v>3</v>
      </c>
      <c r="F13" s="2">
        <v>100</v>
      </c>
    </row>
    <row r="14" spans="1:6" x14ac:dyDescent="0.35">
      <c r="A14" s="2">
        <v>10</v>
      </c>
      <c r="B14" s="2">
        <v>101</v>
      </c>
      <c r="C14" s="2">
        <v>100</v>
      </c>
      <c r="D14" s="2" t="s">
        <v>101</v>
      </c>
      <c r="E14" s="2">
        <f>IF(D14="","",INDEX(计算页!$A:$A,MATCH(D14,计算页!$B:$B,0)))</f>
        <v>3</v>
      </c>
      <c r="F14" s="2">
        <v>100</v>
      </c>
    </row>
    <row r="15" spans="1:6" x14ac:dyDescent="0.35">
      <c r="A15" s="2">
        <v>11</v>
      </c>
      <c r="B15" s="2">
        <v>201</v>
      </c>
      <c r="C15" s="2">
        <v>10</v>
      </c>
      <c r="D15" s="2" t="s">
        <v>101</v>
      </c>
      <c r="E15" s="2">
        <f>IF(D15="","",INDEX(计算页!$A:$A,MATCH(D15,计算页!$B:$B,0)))</f>
        <v>3</v>
      </c>
      <c r="F15" s="2">
        <v>200</v>
      </c>
    </row>
    <row r="16" spans="1:6" x14ac:dyDescent="0.35">
      <c r="A16" s="2">
        <v>12</v>
      </c>
      <c r="B16" s="2">
        <v>201</v>
      </c>
      <c r="C16" s="2">
        <v>20</v>
      </c>
      <c r="D16" s="2" t="s">
        <v>101</v>
      </c>
      <c r="E16" s="2">
        <f>IF(D16="","",INDEX(计算页!$A:$A,MATCH(D16,计算页!$B:$B,0)))</f>
        <v>3</v>
      </c>
      <c r="F16" s="2">
        <v>200</v>
      </c>
    </row>
    <row r="17" spans="1:6" x14ac:dyDescent="0.35">
      <c r="A17" s="2">
        <v>13</v>
      </c>
      <c r="B17" s="2">
        <v>201</v>
      </c>
      <c r="C17" s="2">
        <v>30</v>
      </c>
      <c r="D17" s="2" t="s">
        <v>101</v>
      </c>
      <c r="E17" s="2">
        <f>IF(D17="","",INDEX(计算页!$A:$A,MATCH(D17,计算页!$B:$B,0)))</f>
        <v>3</v>
      </c>
      <c r="F17" s="2">
        <v>200</v>
      </c>
    </row>
    <row r="18" spans="1:6" x14ac:dyDescent="0.35">
      <c r="A18" s="2">
        <v>14</v>
      </c>
      <c r="B18" s="2">
        <v>201</v>
      </c>
      <c r="C18" s="2">
        <v>40</v>
      </c>
      <c r="D18" s="2" t="s">
        <v>101</v>
      </c>
      <c r="E18" s="2">
        <f>IF(D18="","",INDEX(计算页!$A:$A,MATCH(D18,计算页!$B:$B,0)))</f>
        <v>3</v>
      </c>
      <c r="F18" s="2">
        <v>200</v>
      </c>
    </row>
    <row r="19" spans="1:6" x14ac:dyDescent="0.35">
      <c r="A19" s="2">
        <v>15</v>
      </c>
      <c r="B19" s="2">
        <v>201</v>
      </c>
      <c r="C19" s="2">
        <v>50</v>
      </c>
      <c r="D19" s="2" t="s">
        <v>101</v>
      </c>
      <c r="E19" s="2">
        <f>IF(D19="","",INDEX(计算页!$A:$A,MATCH(D19,计算页!$B:$B,0)))</f>
        <v>3</v>
      </c>
      <c r="F19" s="2">
        <v>200</v>
      </c>
    </row>
    <row r="20" spans="1:6" x14ac:dyDescent="0.35">
      <c r="A20" s="2">
        <v>16</v>
      </c>
      <c r="B20" s="2">
        <v>201</v>
      </c>
      <c r="C20" s="2">
        <v>60</v>
      </c>
      <c r="D20" s="2" t="s">
        <v>101</v>
      </c>
      <c r="E20" s="2">
        <f>IF(D20="","",INDEX(计算页!$A:$A,MATCH(D20,计算页!$B:$B,0)))</f>
        <v>3</v>
      </c>
      <c r="F20" s="2">
        <v>200</v>
      </c>
    </row>
    <row r="21" spans="1:6" x14ac:dyDescent="0.35">
      <c r="A21" s="2">
        <v>17</v>
      </c>
      <c r="B21" s="2">
        <v>201</v>
      </c>
      <c r="C21" s="2">
        <v>70</v>
      </c>
      <c r="D21" s="2" t="s">
        <v>101</v>
      </c>
      <c r="E21" s="2">
        <f>IF(D21="","",INDEX(计算页!$A:$A,MATCH(D21,计算页!$B:$B,0)))</f>
        <v>3</v>
      </c>
      <c r="F21" s="2">
        <v>200</v>
      </c>
    </row>
    <row r="22" spans="1:6" x14ac:dyDescent="0.35">
      <c r="A22" s="2">
        <v>18</v>
      </c>
      <c r="B22" s="2">
        <v>201</v>
      </c>
      <c r="C22" s="2">
        <v>80</v>
      </c>
      <c r="D22" s="2" t="s">
        <v>101</v>
      </c>
      <c r="E22" s="2">
        <f>IF(D22="","",INDEX(计算页!$A:$A,MATCH(D22,计算页!$B:$B,0)))</f>
        <v>3</v>
      </c>
      <c r="F22" s="2">
        <v>200</v>
      </c>
    </row>
    <row r="23" spans="1:6" x14ac:dyDescent="0.35">
      <c r="A23" s="2">
        <v>19</v>
      </c>
      <c r="B23" s="2">
        <v>201</v>
      </c>
      <c r="C23" s="2">
        <v>90</v>
      </c>
      <c r="D23" s="2" t="s">
        <v>101</v>
      </c>
      <c r="E23" s="2">
        <f>IF(D23="","",INDEX(计算页!$A:$A,MATCH(D23,计算页!$B:$B,0)))</f>
        <v>3</v>
      </c>
      <c r="F23" s="2">
        <v>200</v>
      </c>
    </row>
    <row r="24" spans="1:6" x14ac:dyDescent="0.35">
      <c r="A24" s="2">
        <v>20</v>
      </c>
      <c r="B24" s="2">
        <v>201</v>
      </c>
      <c r="C24" s="2">
        <v>100</v>
      </c>
      <c r="D24" s="2" t="s">
        <v>101</v>
      </c>
      <c r="E24" s="2">
        <f>IF(D24="","",INDEX(计算页!$A:$A,MATCH(D24,计算页!$B:$B,0)))</f>
        <v>3</v>
      </c>
      <c r="F24" s="2">
        <v>200</v>
      </c>
    </row>
    <row r="25" spans="1:6" x14ac:dyDescent="0.35">
      <c r="A25" s="2">
        <v>21</v>
      </c>
      <c r="B25" s="2">
        <v>301</v>
      </c>
      <c r="C25" s="2">
        <v>10</v>
      </c>
      <c r="D25" s="2" t="s">
        <v>101</v>
      </c>
      <c r="E25" s="2">
        <f>IF(D25="","",INDEX(计算页!$A:$A,MATCH(D25,计算页!$B:$B,0)))</f>
        <v>3</v>
      </c>
      <c r="F25" s="2">
        <v>400</v>
      </c>
    </row>
    <row r="26" spans="1:6" x14ac:dyDescent="0.35">
      <c r="A26" s="2">
        <v>22</v>
      </c>
      <c r="B26" s="2">
        <v>301</v>
      </c>
      <c r="C26" s="2">
        <v>20</v>
      </c>
      <c r="D26" s="2" t="s">
        <v>101</v>
      </c>
      <c r="E26" s="2">
        <f>IF(D26="","",INDEX(计算页!$A:$A,MATCH(D26,计算页!$B:$B,0)))</f>
        <v>3</v>
      </c>
      <c r="F26" s="2">
        <v>400</v>
      </c>
    </row>
    <row r="27" spans="1:6" x14ac:dyDescent="0.35">
      <c r="A27" s="2">
        <v>23</v>
      </c>
      <c r="B27" s="2">
        <v>301</v>
      </c>
      <c r="C27" s="2">
        <v>30</v>
      </c>
      <c r="D27" s="2" t="s">
        <v>101</v>
      </c>
      <c r="E27" s="2">
        <f>IF(D27="","",INDEX(计算页!$A:$A,MATCH(D27,计算页!$B:$B,0)))</f>
        <v>3</v>
      </c>
      <c r="F27" s="2">
        <v>400</v>
      </c>
    </row>
    <row r="28" spans="1:6" x14ac:dyDescent="0.35">
      <c r="A28" s="2">
        <v>24</v>
      </c>
      <c r="B28" s="2">
        <v>301</v>
      </c>
      <c r="C28" s="2">
        <v>40</v>
      </c>
      <c r="D28" s="2" t="s">
        <v>101</v>
      </c>
      <c r="E28" s="2">
        <f>IF(D28="","",INDEX(计算页!$A:$A,MATCH(D28,计算页!$B:$B,0)))</f>
        <v>3</v>
      </c>
      <c r="F28" s="2">
        <v>400</v>
      </c>
    </row>
    <row r="29" spans="1:6" x14ac:dyDescent="0.35">
      <c r="A29" s="2">
        <v>25</v>
      </c>
      <c r="B29" s="2">
        <v>301</v>
      </c>
      <c r="C29" s="2">
        <v>50</v>
      </c>
      <c r="D29" s="2" t="s">
        <v>101</v>
      </c>
      <c r="E29" s="2">
        <f>IF(D29="","",INDEX(计算页!$A:$A,MATCH(D29,计算页!$B:$B,0)))</f>
        <v>3</v>
      </c>
      <c r="F29" s="2">
        <v>400</v>
      </c>
    </row>
    <row r="30" spans="1:6" x14ac:dyDescent="0.35">
      <c r="A30" s="2">
        <v>26</v>
      </c>
      <c r="B30" s="2">
        <v>301</v>
      </c>
      <c r="C30" s="2">
        <v>60</v>
      </c>
      <c r="D30" s="2" t="s">
        <v>101</v>
      </c>
      <c r="E30" s="2">
        <f>IF(D30="","",INDEX(计算页!$A:$A,MATCH(D30,计算页!$B:$B,0)))</f>
        <v>3</v>
      </c>
      <c r="F30" s="2">
        <v>400</v>
      </c>
    </row>
    <row r="31" spans="1:6" x14ac:dyDescent="0.35">
      <c r="A31" s="2">
        <v>27</v>
      </c>
      <c r="B31" s="2">
        <v>301</v>
      </c>
      <c r="C31" s="2">
        <v>70</v>
      </c>
      <c r="D31" s="2" t="s">
        <v>101</v>
      </c>
      <c r="E31" s="2">
        <f>IF(D31="","",INDEX(计算页!$A:$A,MATCH(D31,计算页!$B:$B,0)))</f>
        <v>3</v>
      </c>
      <c r="F31" s="2">
        <v>400</v>
      </c>
    </row>
    <row r="32" spans="1:6" x14ac:dyDescent="0.35">
      <c r="A32" s="2">
        <v>28</v>
      </c>
      <c r="B32" s="2">
        <v>301</v>
      </c>
      <c r="C32" s="2">
        <v>80</v>
      </c>
      <c r="D32" s="2" t="s">
        <v>101</v>
      </c>
      <c r="E32" s="2">
        <f>IF(D32="","",INDEX(计算页!$A:$A,MATCH(D32,计算页!$B:$B,0)))</f>
        <v>3</v>
      </c>
      <c r="F32" s="2">
        <v>400</v>
      </c>
    </row>
    <row r="33" spans="1:6" x14ac:dyDescent="0.35">
      <c r="A33" s="2">
        <v>29</v>
      </c>
      <c r="B33" s="2">
        <v>301</v>
      </c>
      <c r="C33" s="2">
        <v>90</v>
      </c>
      <c r="D33" s="2" t="s">
        <v>101</v>
      </c>
      <c r="E33" s="2">
        <f>IF(D33="","",INDEX(计算页!$A:$A,MATCH(D33,计算页!$B:$B,0)))</f>
        <v>3</v>
      </c>
      <c r="F33" s="2">
        <v>400</v>
      </c>
    </row>
    <row r="34" spans="1:6" x14ac:dyDescent="0.35">
      <c r="A34" s="2">
        <v>30</v>
      </c>
      <c r="B34" s="2">
        <v>301</v>
      </c>
      <c r="C34" s="2">
        <v>100</v>
      </c>
      <c r="D34" s="2" t="s">
        <v>101</v>
      </c>
      <c r="E34" s="2">
        <f>IF(D34="","",INDEX(计算页!$A:$A,MATCH(D34,计算页!$B:$B,0)))</f>
        <v>3</v>
      </c>
      <c r="F34" s="2">
        <v>400</v>
      </c>
    </row>
    <row r="35" spans="1:6" x14ac:dyDescent="0.35">
      <c r="A35" s="2">
        <v>31</v>
      </c>
      <c r="B35" s="2">
        <v>401</v>
      </c>
      <c r="C35" s="2">
        <v>10</v>
      </c>
      <c r="D35" s="2" t="s">
        <v>101</v>
      </c>
      <c r="E35" s="2">
        <f>IF(D35="","",INDEX(计算页!$A:$A,MATCH(D35,计算页!$B:$B,0)))</f>
        <v>3</v>
      </c>
      <c r="F35" s="2">
        <v>800</v>
      </c>
    </row>
    <row r="36" spans="1:6" x14ac:dyDescent="0.35">
      <c r="A36" s="2">
        <v>32</v>
      </c>
      <c r="B36" s="2">
        <v>401</v>
      </c>
      <c r="C36" s="2">
        <v>20</v>
      </c>
      <c r="D36" s="2" t="s">
        <v>101</v>
      </c>
      <c r="E36" s="2">
        <f>IF(D36="","",INDEX(计算页!$A:$A,MATCH(D36,计算页!$B:$B,0)))</f>
        <v>3</v>
      </c>
      <c r="F36" s="2">
        <v>800</v>
      </c>
    </row>
    <row r="37" spans="1:6" x14ac:dyDescent="0.35">
      <c r="A37" s="2">
        <v>33</v>
      </c>
      <c r="B37" s="2">
        <v>401</v>
      </c>
      <c r="C37" s="2">
        <v>30</v>
      </c>
      <c r="D37" s="2" t="s">
        <v>101</v>
      </c>
      <c r="E37" s="2">
        <f>IF(D37="","",INDEX(计算页!$A:$A,MATCH(D37,计算页!$B:$B,0)))</f>
        <v>3</v>
      </c>
      <c r="F37" s="2">
        <v>800</v>
      </c>
    </row>
    <row r="38" spans="1:6" x14ac:dyDescent="0.35">
      <c r="A38" s="2">
        <v>34</v>
      </c>
      <c r="B38" s="2">
        <v>401</v>
      </c>
      <c r="C38" s="2">
        <v>40</v>
      </c>
      <c r="D38" s="2" t="s">
        <v>101</v>
      </c>
      <c r="E38" s="2">
        <f>IF(D38="","",INDEX(计算页!$A:$A,MATCH(D38,计算页!$B:$B,0)))</f>
        <v>3</v>
      </c>
      <c r="F38" s="2">
        <v>800</v>
      </c>
    </row>
    <row r="39" spans="1:6" x14ac:dyDescent="0.35">
      <c r="A39" s="2">
        <v>35</v>
      </c>
      <c r="B39" s="2">
        <v>401</v>
      </c>
      <c r="C39" s="2">
        <v>50</v>
      </c>
      <c r="D39" s="2" t="s">
        <v>101</v>
      </c>
      <c r="E39" s="2">
        <f>IF(D39="","",INDEX(计算页!$A:$A,MATCH(D39,计算页!$B:$B,0)))</f>
        <v>3</v>
      </c>
      <c r="F39" s="2">
        <v>800</v>
      </c>
    </row>
    <row r="40" spans="1:6" x14ac:dyDescent="0.35">
      <c r="A40" s="2">
        <v>36</v>
      </c>
      <c r="B40" s="2">
        <v>401</v>
      </c>
      <c r="C40" s="2">
        <v>60</v>
      </c>
      <c r="D40" s="2" t="s">
        <v>101</v>
      </c>
      <c r="E40" s="2">
        <f>IF(D40="","",INDEX(计算页!$A:$A,MATCH(D40,计算页!$B:$B,0)))</f>
        <v>3</v>
      </c>
      <c r="F40" s="2">
        <v>800</v>
      </c>
    </row>
    <row r="41" spans="1:6" x14ac:dyDescent="0.35">
      <c r="A41" s="2">
        <v>37</v>
      </c>
      <c r="B41" s="2">
        <v>401</v>
      </c>
      <c r="C41" s="2">
        <v>70</v>
      </c>
      <c r="D41" s="2" t="s">
        <v>101</v>
      </c>
      <c r="E41" s="2">
        <f>IF(D41="","",INDEX(计算页!$A:$A,MATCH(D41,计算页!$B:$B,0)))</f>
        <v>3</v>
      </c>
      <c r="F41" s="2">
        <v>800</v>
      </c>
    </row>
    <row r="42" spans="1:6" x14ac:dyDescent="0.35">
      <c r="A42" s="2">
        <v>38</v>
      </c>
      <c r="B42" s="2">
        <v>401</v>
      </c>
      <c r="C42" s="2">
        <v>80</v>
      </c>
      <c r="D42" s="2" t="s">
        <v>101</v>
      </c>
      <c r="E42" s="2">
        <f>IF(D42="","",INDEX(计算页!$A:$A,MATCH(D42,计算页!$B:$B,0)))</f>
        <v>3</v>
      </c>
      <c r="F42" s="2">
        <v>800</v>
      </c>
    </row>
    <row r="43" spans="1:6" x14ac:dyDescent="0.35">
      <c r="A43" s="2">
        <v>39</v>
      </c>
      <c r="B43" s="2">
        <v>401</v>
      </c>
      <c r="C43" s="2">
        <v>90</v>
      </c>
      <c r="D43" s="2" t="s">
        <v>101</v>
      </c>
      <c r="E43" s="2">
        <f>IF(D43="","",INDEX(计算页!$A:$A,MATCH(D43,计算页!$B:$B,0)))</f>
        <v>3</v>
      </c>
      <c r="F43" s="2">
        <v>800</v>
      </c>
    </row>
    <row r="44" spans="1:6" x14ac:dyDescent="0.35">
      <c r="A44" s="2">
        <v>40</v>
      </c>
      <c r="B44" s="2">
        <v>401</v>
      </c>
      <c r="C44" s="2">
        <v>100</v>
      </c>
      <c r="D44" s="2" t="s">
        <v>101</v>
      </c>
      <c r="E44" s="2">
        <f>IF(D44="","",INDEX(计算页!$A:$A,MATCH(D44,计算页!$B:$B,0)))</f>
        <v>3</v>
      </c>
      <c r="F44" s="2">
        <v>800</v>
      </c>
    </row>
    <row r="45" spans="1:6" x14ac:dyDescent="0.35">
      <c r="A45" s="2">
        <v>41</v>
      </c>
      <c r="B45" s="2">
        <v>501</v>
      </c>
      <c r="C45" s="2">
        <v>10</v>
      </c>
      <c r="D45" s="2" t="s">
        <v>101</v>
      </c>
      <c r="E45" s="2">
        <f>IF(D45="","",INDEX(计算页!$A:$A,MATCH(D45,计算页!$B:$B,0)))</f>
        <v>3</v>
      </c>
      <c r="F45" s="2">
        <v>1600</v>
      </c>
    </row>
    <row r="46" spans="1:6" x14ac:dyDescent="0.35">
      <c r="A46" s="2">
        <v>42</v>
      </c>
      <c r="B46" s="2">
        <v>501</v>
      </c>
      <c r="C46" s="2">
        <v>20</v>
      </c>
      <c r="D46" s="2" t="s">
        <v>101</v>
      </c>
      <c r="E46" s="2">
        <f>IF(D46="","",INDEX(计算页!$A:$A,MATCH(D46,计算页!$B:$B,0)))</f>
        <v>3</v>
      </c>
      <c r="F46" s="2">
        <v>1600</v>
      </c>
    </row>
    <row r="47" spans="1:6" x14ac:dyDescent="0.35">
      <c r="A47" s="2">
        <v>43</v>
      </c>
      <c r="B47" s="2">
        <v>501</v>
      </c>
      <c r="C47" s="2">
        <v>30</v>
      </c>
      <c r="D47" s="2" t="s">
        <v>101</v>
      </c>
      <c r="E47" s="2">
        <f>IF(D47="","",INDEX(计算页!$A:$A,MATCH(D47,计算页!$B:$B,0)))</f>
        <v>3</v>
      </c>
      <c r="F47" s="2">
        <v>1600</v>
      </c>
    </row>
    <row r="48" spans="1:6" x14ac:dyDescent="0.35">
      <c r="A48" s="2">
        <v>44</v>
      </c>
      <c r="B48" s="2">
        <v>501</v>
      </c>
      <c r="C48" s="2">
        <v>40</v>
      </c>
      <c r="D48" s="2" t="s">
        <v>101</v>
      </c>
      <c r="E48" s="2">
        <f>IF(D48="","",INDEX(计算页!$A:$A,MATCH(D48,计算页!$B:$B,0)))</f>
        <v>3</v>
      </c>
      <c r="F48" s="2">
        <v>1600</v>
      </c>
    </row>
    <row r="49" spans="1:6" x14ac:dyDescent="0.35">
      <c r="A49" s="2">
        <v>45</v>
      </c>
      <c r="B49" s="2">
        <v>501</v>
      </c>
      <c r="C49" s="2">
        <v>50</v>
      </c>
      <c r="D49" s="2" t="s">
        <v>101</v>
      </c>
      <c r="E49" s="2">
        <f>IF(D49="","",INDEX(计算页!$A:$A,MATCH(D49,计算页!$B:$B,0)))</f>
        <v>3</v>
      </c>
      <c r="F49" s="2">
        <v>1600</v>
      </c>
    </row>
    <row r="50" spans="1:6" x14ac:dyDescent="0.35">
      <c r="A50" s="2">
        <v>46</v>
      </c>
      <c r="B50" s="2">
        <v>501</v>
      </c>
      <c r="C50" s="2">
        <v>60</v>
      </c>
      <c r="D50" s="2" t="s">
        <v>101</v>
      </c>
      <c r="E50" s="2">
        <f>IF(D50="","",INDEX(计算页!$A:$A,MATCH(D50,计算页!$B:$B,0)))</f>
        <v>3</v>
      </c>
      <c r="F50" s="2">
        <v>1600</v>
      </c>
    </row>
    <row r="51" spans="1:6" x14ac:dyDescent="0.35">
      <c r="A51" s="2">
        <v>47</v>
      </c>
      <c r="B51" s="2">
        <v>501</v>
      </c>
      <c r="C51" s="2">
        <v>70</v>
      </c>
      <c r="D51" s="2" t="s">
        <v>101</v>
      </c>
      <c r="E51" s="2">
        <f>IF(D51="","",INDEX(计算页!$A:$A,MATCH(D51,计算页!$B:$B,0)))</f>
        <v>3</v>
      </c>
      <c r="F51" s="2">
        <v>1600</v>
      </c>
    </row>
    <row r="52" spans="1:6" x14ac:dyDescent="0.35">
      <c r="A52" s="2">
        <v>48</v>
      </c>
      <c r="B52" s="2">
        <v>501</v>
      </c>
      <c r="C52" s="2">
        <v>80</v>
      </c>
      <c r="D52" s="2" t="s">
        <v>101</v>
      </c>
      <c r="E52" s="2">
        <f>IF(D52="","",INDEX(计算页!$A:$A,MATCH(D52,计算页!$B:$B,0)))</f>
        <v>3</v>
      </c>
      <c r="F52" s="2">
        <v>1600</v>
      </c>
    </row>
    <row r="53" spans="1:6" x14ac:dyDescent="0.35">
      <c r="A53" s="2">
        <v>49</v>
      </c>
      <c r="B53" s="2">
        <v>501</v>
      </c>
      <c r="C53" s="2">
        <v>90</v>
      </c>
      <c r="D53" s="2" t="s">
        <v>101</v>
      </c>
      <c r="E53" s="2">
        <f>IF(D53="","",INDEX(计算页!$A:$A,MATCH(D53,计算页!$B:$B,0)))</f>
        <v>3</v>
      </c>
      <c r="F53" s="2">
        <v>1600</v>
      </c>
    </row>
    <row r="54" spans="1:6" x14ac:dyDescent="0.35">
      <c r="A54" s="2">
        <v>50</v>
      </c>
      <c r="B54" s="2">
        <v>501</v>
      </c>
      <c r="C54" s="2">
        <v>100</v>
      </c>
      <c r="D54" s="2" t="s">
        <v>101</v>
      </c>
      <c r="E54" s="2">
        <f>IF(D54="","",INDEX(计算页!$A:$A,MATCH(D54,计算页!$B:$B,0)))</f>
        <v>3</v>
      </c>
      <c r="F54" s="2">
        <v>1600</v>
      </c>
    </row>
    <row r="55" spans="1:6" x14ac:dyDescent="0.35">
      <c r="A55" s="2">
        <v>51</v>
      </c>
      <c r="B55" s="2">
        <v>601</v>
      </c>
      <c r="C55" s="2">
        <v>10</v>
      </c>
      <c r="D55" s="2" t="s">
        <v>101</v>
      </c>
      <c r="E55" s="2">
        <f>IF(D55="","",INDEX(计算页!$A:$A,MATCH(D55,计算页!$B:$B,0)))</f>
        <v>3</v>
      </c>
      <c r="F55" s="2">
        <v>3200</v>
      </c>
    </row>
    <row r="56" spans="1:6" x14ac:dyDescent="0.35">
      <c r="A56" s="2">
        <v>52</v>
      </c>
      <c r="B56" s="2">
        <v>601</v>
      </c>
      <c r="C56" s="2">
        <v>20</v>
      </c>
      <c r="D56" s="2" t="s">
        <v>101</v>
      </c>
      <c r="E56" s="2">
        <f>IF(D56="","",INDEX(计算页!$A:$A,MATCH(D56,计算页!$B:$B,0)))</f>
        <v>3</v>
      </c>
      <c r="F56" s="2">
        <v>3200</v>
      </c>
    </row>
    <row r="57" spans="1:6" x14ac:dyDescent="0.35">
      <c r="A57" s="2">
        <v>53</v>
      </c>
      <c r="B57" s="2">
        <v>601</v>
      </c>
      <c r="C57" s="2">
        <v>30</v>
      </c>
      <c r="D57" s="2" t="s">
        <v>101</v>
      </c>
      <c r="E57" s="2">
        <f>IF(D57="","",INDEX(计算页!$A:$A,MATCH(D57,计算页!$B:$B,0)))</f>
        <v>3</v>
      </c>
      <c r="F57" s="2">
        <v>3200</v>
      </c>
    </row>
    <row r="58" spans="1:6" x14ac:dyDescent="0.35">
      <c r="A58" s="2">
        <v>54</v>
      </c>
      <c r="B58" s="2">
        <v>601</v>
      </c>
      <c r="C58" s="2">
        <v>40</v>
      </c>
      <c r="D58" s="2" t="s">
        <v>101</v>
      </c>
      <c r="E58" s="2">
        <f>IF(D58="","",INDEX(计算页!$A:$A,MATCH(D58,计算页!$B:$B,0)))</f>
        <v>3</v>
      </c>
      <c r="F58" s="2">
        <v>3200</v>
      </c>
    </row>
    <row r="59" spans="1:6" x14ac:dyDescent="0.35">
      <c r="A59" s="2">
        <v>55</v>
      </c>
      <c r="B59" s="2">
        <v>601</v>
      </c>
      <c r="C59" s="2">
        <v>50</v>
      </c>
      <c r="D59" s="2" t="s">
        <v>101</v>
      </c>
      <c r="E59" s="2">
        <f>IF(D59="","",INDEX(计算页!$A:$A,MATCH(D59,计算页!$B:$B,0)))</f>
        <v>3</v>
      </c>
      <c r="F59" s="2">
        <v>3200</v>
      </c>
    </row>
    <row r="60" spans="1:6" x14ac:dyDescent="0.35">
      <c r="A60" s="2">
        <v>56</v>
      </c>
      <c r="B60" s="2">
        <v>601</v>
      </c>
      <c r="C60" s="2">
        <v>60</v>
      </c>
      <c r="D60" s="2" t="s">
        <v>101</v>
      </c>
      <c r="E60" s="2">
        <f>IF(D60="","",INDEX(计算页!$A:$A,MATCH(D60,计算页!$B:$B,0)))</f>
        <v>3</v>
      </c>
      <c r="F60" s="2">
        <v>3200</v>
      </c>
    </row>
    <row r="61" spans="1:6" x14ac:dyDescent="0.35">
      <c r="A61" s="2">
        <v>57</v>
      </c>
      <c r="B61" s="2">
        <v>601</v>
      </c>
      <c r="C61" s="2">
        <v>70</v>
      </c>
      <c r="D61" s="2" t="s">
        <v>101</v>
      </c>
      <c r="E61" s="2">
        <f>IF(D61="","",INDEX(计算页!$A:$A,MATCH(D61,计算页!$B:$B,0)))</f>
        <v>3</v>
      </c>
      <c r="F61" s="2">
        <v>3200</v>
      </c>
    </row>
    <row r="62" spans="1:6" x14ac:dyDescent="0.35">
      <c r="A62" s="2">
        <v>58</v>
      </c>
      <c r="B62" s="2">
        <v>601</v>
      </c>
      <c r="C62" s="2">
        <v>80</v>
      </c>
      <c r="D62" s="2" t="s">
        <v>101</v>
      </c>
      <c r="E62" s="2">
        <f>IF(D62="","",INDEX(计算页!$A:$A,MATCH(D62,计算页!$B:$B,0)))</f>
        <v>3</v>
      </c>
      <c r="F62" s="2">
        <v>3200</v>
      </c>
    </row>
    <row r="63" spans="1:6" x14ac:dyDescent="0.35">
      <c r="A63" s="2">
        <v>59</v>
      </c>
      <c r="B63" s="2">
        <v>601</v>
      </c>
      <c r="C63" s="2">
        <v>90</v>
      </c>
      <c r="D63" s="2" t="s">
        <v>101</v>
      </c>
      <c r="E63" s="2">
        <f>IF(D63="","",INDEX(计算页!$A:$A,MATCH(D63,计算页!$B:$B,0)))</f>
        <v>3</v>
      </c>
      <c r="F63" s="2">
        <v>3200</v>
      </c>
    </row>
    <row r="64" spans="1:6" x14ac:dyDescent="0.35">
      <c r="A64" s="2">
        <v>60</v>
      </c>
      <c r="B64" s="2">
        <v>601</v>
      </c>
      <c r="C64" s="2">
        <v>100</v>
      </c>
      <c r="D64" s="2" t="s">
        <v>101</v>
      </c>
      <c r="E64" s="2">
        <f>IF(D64="","",INDEX(计算页!$A:$A,MATCH(D64,计算页!$B:$B,0)))</f>
        <v>3</v>
      </c>
      <c r="F64" s="2">
        <v>3200</v>
      </c>
    </row>
  </sheetData>
  <phoneticPr fontId="4" type="noConversion"/>
  <conditionalFormatting sqref="D5:D44">
    <cfRule type="cellIs" dxfId="587" priority="3" stopIfTrue="1" operator="notEqual">
      <formula>INDIRECT("Dummy_for_Comparison7!"&amp;ADDRESS(ROW(),COLUMN()))</formula>
    </cfRule>
  </conditionalFormatting>
  <conditionalFormatting sqref="D45:D54">
    <cfRule type="cellIs" dxfId="586" priority="2" stopIfTrue="1" operator="notEqual">
      <formula>INDIRECT("Dummy_for_Comparison7!"&amp;ADDRESS(ROW(),COLUMN()))</formula>
    </cfRule>
  </conditionalFormatting>
  <conditionalFormatting sqref="D55:D64">
    <cfRule type="cellIs" dxfId="585" priority="1" stopIfTrue="1" operator="notEqual">
      <formula>INDIRECT("Dummy_for_Comparison7!"&amp;ADDRESS(ROW(),COLUMN()))</formula>
    </cfRule>
  </conditionalFormatting>
  <pageMargins left="0.69930555555555596" right="0.69930555555555596" top="0.75" bottom="0.75" header="0.3" footer="0.3"/>
  <pageSetup paperSize="9" orientation="portrait"/>
  <extLst>
    <ext xmlns:x14="http://schemas.microsoft.com/office/spreadsheetml/2009/9/main" uri="{CCE6A557-97BC-4b89-ADB6-D9C93CAAB3DF}">
      <x14:dataValidations xmlns:xm="http://schemas.microsoft.com/office/excel/2006/main" count="1">
        <x14:dataValidation type="list" allowBlank="1" showInputMessage="1" showErrorMessage="1">
          <x14:formula1>
            <xm:f>计算页!$B:$B</xm:f>
          </x14:formula1>
          <xm:sqref>D5:D64</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8"/>
  <sheetViews>
    <sheetView workbookViewId="0">
      <selection activeCell="I21" sqref="I21"/>
    </sheetView>
  </sheetViews>
  <sheetFormatPr defaultColWidth="9" defaultRowHeight="16.5" x14ac:dyDescent="0.35"/>
  <cols>
    <col min="1" max="1" width="20" style="1" customWidth="1"/>
    <col min="2" max="2" width="9" style="1"/>
    <col min="3" max="3" width="17.25" style="1" customWidth="1"/>
    <col min="4" max="16384" width="9" style="1"/>
  </cols>
  <sheetData>
    <row r="1" spans="1:6" x14ac:dyDescent="0.35">
      <c r="A1" s="2" t="s">
        <v>258</v>
      </c>
      <c r="B1" s="2" t="s">
        <v>314</v>
      </c>
      <c r="C1" s="2" t="s">
        <v>315</v>
      </c>
      <c r="D1" s="2" t="s">
        <v>258</v>
      </c>
      <c r="E1" s="2" t="s">
        <v>316</v>
      </c>
      <c r="F1" s="2" t="s">
        <v>260</v>
      </c>
    </row>
    <row r="2" spans="1:6" x14ac:dyDescent="0.35">
      <c r="A2" s="2" t="s">
        <v>263</v>
      </c>
      <c r="B2" s="2" t="s">
        <v>96</v>
      </c>
      <c r="C2" s="2" t="s">
        <v>96</v>
      </c>
      <c r="D2" s="2" t="s">
        <v>96</v>
      </c>
      <c r="E2" s="2" t="s">
        <v>96</v>
      </c>
      <c r="F2" s="2" t="s">
        <v>96</v>
      </c>
    </row>
    <row r="3" spans="1:6" x14ac:dyDescent="0.35">
      <c r="A3" s="2" t="s">
        <v>264</v>
      </c>
      <c r="B3" s="2" t="s">
        <v>317</v>
      </c>
      <c r="C3" s="2" t="s">
        <v>63</v>
      </c>
      <c r="D3" s="2" t="s">
        <v>61</v>
      </c>
      <c r="E3" s="2" t="s">
        <v>234</v>
      </c>
      <c r="F3" s="2" t="s">
        <v>265</v>
      </c>
    </row>
    <row r="4" spans="1:6" x14ac:dyDescent="0.35">
      <c r="A4" s="2" t="s">
        <v>92</v>
      </c>
      <c r="B4" s="2" t="s">
        <v>92</v>
      </c>
      <c r="C4" s="2" t="s">
        <v>93</v>
      </c>
      <c r="D4" s="2" t="s">
        <v>92</v>
      </c>
      <c r="E4" s="2" t="s">
        <v>92</v>
      </c>
      <c r="F4" s="2" t="s">
        <v>92</v>
      </c>
    </row>
    <row r="5" spans="1:6" x14ac:dyDescent="0.35">
      <c r="A5" s="2">
        <v>1</v>
      </c>
      <c r="B5" s="2">
        <v>1</v>
      </c>
      <c r="C5" s="2" t="s">
        <v>318</v>
      </c>
      <c r="D5" s="2">
        <v>1</v>
      </c>
      <c r="E5" s="2">
        <v>0</v>
      </c>
      <c r="F5" s="2">
        <v>10000</v>
      </c>
    </row>
    <row r="6" spans="1:6" x14ac:dyDescent="0.35">
      <c r="A6" s="2">
        <v>2</v>
      </c>
      <c r="B6" s="2">
        <v>2</v>
      </c>
      <c r="C6" s="2" t="s">
        <v>319</v>
      </c>
      <c r="D6" s="2">
        <v>1</v>
      </c>
      <c r="E6" s="2">
        <v>0</v>
      </c>
      <c r="F6" s="2">
        <v>10000</v>
      </c>
    </row>
    <row r="7" spans="1:6" x14ac:dyDescent="0.35">
      <c r="A7" s="2">
        <v>3</v>
      </c>
      <c r="B7" s="2">
        <v>3</v>
      </c>
      <c r="C7" s="2" t="s">
        <v>320</v>
      </c>
      <c r="D7" s="2">
        <v>1</v>
      </c>
      <c r="E7" s="2">
        <v>0</v>
      </c>
      <c r="F7" s="2">
        <v>5000</v>
      </c>
    </row>
    <row r="8" spans="1:6" x14ac:dyDescent="0.35">
      <c r="A8" s="2">
        <v>4</v>
      </c>
      <c r="B8" s="2">
        <v>3</v>
      </c>
      <c r="C8" s="2" t="s">
        <v>320</v>
      </c>
      <c r="D8" s="2">
        <v>1</v>
      </c>
      <c r="E8" s="2">
        <v>1</v>
      </c>
      <c r="F8" s="2">
        <v>5000</v>
      </c>
    </row>
    <row r="9" spans="1:6" x14ac:dyDescent="0.35">
      <c r="A9" s="2">
        <v>5</v>
      </c>
      <c r="B9" s="2">
        <v>4</v>
      </c>
      <c r="C9" s="2" t="s">
        <v>321</v>
      </c>
      <c r="D9" s="2">
        <v>1</v>
      </c>
      <c r="E9" s="2">
        <v>1</v>
      </c>
      <c r="F9" s="2">
        <v>10000</v>
      </c>
    </row>
    <row r="10" spans="1:6" x14ac:dyDescent="0.35">
      <c r="A10" s="2">
        <v>6</v>
      </c>
      <c r="B10" s="2">
        <v>5</v>
      </c>
      <c r="C10" s="2" t="s">
        <v>322</v>
      </c>
      <c r="D10" s="2">
        <v>1</v>
      </c>
      <c r="E10" s="2">
        <v>1</v>
      </c>
      <c r="F10" s="2">
        <v>8000</v>
      </c>
    </row>
    <row r="11" spans="1:6" x14ac:dyDescent="0.35">
      <c r="A11" s="2">
        <v>7</v>
      </c>
      <c r="B11" s="2">
        <v>5</v>
      </c>
      <c r="C11" s="2" t="s">
        <v>322</v>
      </c>
      <c r="D11" s="2">
        <v>2</v>
      </c>
      <c r="E11" s="2">
        <v>2</v>
      </c>
      <c r="F11" s="2">
        <v>2000</v>
      </c>
    </row>
    <row r="12" spans="1:6" x14ac:dyDescent="0.35">
      <c r="A12" s="2">
        <v>8</v>
      </c>
      <c r="B12" s="2">
        <v>6</v>
      </c>
      <c r="C12" s="2" t="s">
        <v>323</v>
      </c>
      <c r="D12" s="2">
        <v>1</v>
      </c>
      <c r="E12" s="2">
        <v>1</v>
      </c>
      <c r="F12" s="2">
        <v>8000</v>
      </c>
    </row>
    <row r="13" spans="1:6" x14ac:dyDescent="0.35">
      <c r="A13" s="2">
        <v>9</v>
      </c>
      <c r="B13" s="2">
        <v>6</v>
      </c>
      <c r="C13" s="2" t="s">
        <v>323</v>
      </c>
      <c r="D13" s="2">
        <v>2</v>
      </c>
      <c r="E13" s="2">
        <v>2</v>
      </c>
      <c r="F13" s="2">
        <v>2000</v>
      </c>
    </row>
    <row r="14" spans="1:6" x14ac:dyDescent="0.35">
      <c r="A14" s="2">
        <v>10</v>
      </c>
      <c r="B14" s="2">
        <v>101</v>
      </c>
      <c r="C14" s="2" t="s">
        <v>324</v>
      </c>
      <c r="D14" s="2">
        <v>1</v>
      </c>
      <c r="E14" s="2">
        <v>1</v>
      </c>
      <c r="F14" s="2">
        <v>10000</v>
      </c>
    </row>
    <row r="15" spans="1:6" x14ac:dyDescent="0.35">
      <c r="A15" s="2">
        <v>11</v>
      </c>
      <c r="B15" s="2">
        <v>102</v>
      </c>
      <c r="C15" s="2" t="s">
        <v>325</v>
      </c>
      <c r="D15" s="2">
        <v>1</v>
      </c>
      <c r="E15" s="2">
        <v>2</v>
      </c>
      <c r="F15" s="2">
        <v>10000</v>
      </c>
    </row>
    <row r="16" spans="1:6" x14ac:dyDescent="0.35">
      <c r="A16" s="2">
        <v>12</v>
      </c>
      <c r="B16" s="2">
        <v>103</v>
      </c>
      <c r="C16" s="2" t="s">
        <v>326</v>
      </c>
      <c r="D16" s="2">
        <v>1</v>
      </c>
      <c r="E16" s="2">
        <v>3</v>
      </c>
      <c r="F16" s="2">
        <v>10000</v>
      </c>
    </row>
    <row r="17" spans="1:6" x14ac:dyDescent="0.35">
      <c r="A17" s="2">
        <v>13</v>
      </c>
      <c r="B17" s="2">
        <v>104</v>
      </c>
      <c r="C17" s="2" t="s">
        <v>327</v>
      </c>
      <c r="D17" s="2">
        <v>1</v>
      </c>
      <c r="E17" s="2">
        <v>4</v>
      </c>
      <c r="F17" s="2">
        <v>10000</v>
      </c>
    </row>
    <row r="18" spans="1:6" x14ac:dyDescent="0.35">
      <c r="A18" s="2">
        <v>14</v>
      </c>
      <c r="B18" s="2">
        <v>105</v>
      </c>
      <c r="C18" s="2" t="s">
        <v>328</v>
      </c>
      <c r="D18" s="2">
        <v>1</v>
      </c>
      <c r="E18" s="2">
        <v>5</v>
      </c>
      <c r="F18" s="2">
        <v>10000</v>
      </c>
    </row>
  </sheetData>
  <phoneticPr fontId="4" type="noConversion"/>
  <conditionalFormatting sqref="A1:XFD1048576">
    <cfRule type="cellIs" dxfId="584" priority="1" stopIfTrue="1" operator="notEqual">
      <formula>INDIRECT("Dummy_for_Comparison9!"&amp;ADDRESS(ROW(),COLUMN()))</formula>
    </cfRule>
  </conditionalFormatting>
  <pageMargins left="0.69930555555555596" right="0.69930555555555596"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42"/>
  <sheetViews>
    <sheetView workbookViewId="0">
      <pane ySplit="4" topLeftCell="A386" activePane="bottomLeft" state="frozen"/>
      <selection pane="bottomLeft" activeCell="F308" sqref="F308"/>
    </sheetView>
  </sheetViews>
  <sheetFormatPr defaultColWidth="9" defaultRowHeight="16.5" x14ac:dyDescent="0.35"/>
  <cols>
    <col min="1" max="1" width="20" style="2" customWidth="1"/>
    <col min="2" max="2" width="9" style="2"/>
    <col min="3" max="3" width="18" style="2" customWidth="1"/>
    <col min="4" max="4" width="5.75" style="2" customWidth="1"/>
    <col min="5" max="5" width="12.75" style="2" customWidth="1"/>
    <col min="6" max="6" width="9" style="2"/>
    <col min="7" max="7" width="13.5" style="2" customWidth="1"/>
    <col min="8" max="9" width="9" style="2"/>
    <col min="10" max="16384" width="9" style="1"/>
  </cols>
  <sheetData>
    <row r="1" spans="1:9" x14ac:dyDescent="0.35">
      <c r="A1" s="2" t="s">
        <v>258</v>
      </c>
      <c r="B1" s="2" t="s">
        <v>329</v>
      </c>
      <c r="C1" s="2" t="s">
        <v>330</v>
      </c>
      <c r="D1" s="2" t="s">
        <v>9</v>
      </c>
      <c r="E1" s="2" t="s">
        <v>258</v>
      </c>
      <c r="F1" s="2" t="s">
        <v>331</v>
      </c>
      <c r="G1" s="2" t="s">
        <v>332</v>
      </c>
      <c r="H1" s="2" t="s">
        <v>333</v>
      </c>
      <c r="I1" s="2" t="s">
        <v>260</v>
      </c>
    </row>
    <row r="2" spans="1:9" x14ac:dyDescent="0.35">
      <c r="A2" s="2" t="s">
        <v>263</v>
      </c>
      <c r="B2" s="2" t="s">
        <v>96</v>
      </c>
      <c r="C2" s="2" t="s">
        <v>96</v>
      </c>
      <c r="E2" s="2" t="s">
        <v>96</v>
      </c>
      <c r="F2" s="2" t="s">
        <v>96</v>
      </c>
      <c r="G2" s="2" t="s">
        <v>96</v>
      </c>
      <c r="H2" s="2" t="s">
        <v>96</v>
      </c>
      <c r="I2" s="2" t="s">
        <v>96</v>
      </c>
    </row>
    <row r="3" spans="1:9" x14ac:dyDescent="0.35">
      <c r="A3" s="2" t="s">
        <v>61</v>
      </c>
      <c r="B3" s="2" t="s">
        <v>62</v>
      </c>
      <c r="C3" s="2" t="s">
        <v>334</v>
      </c>
      <c r="E3" s="2" t="s">
        <v>335</v>
      </c>
      <c r="F3" s="2" t="s">
        <v>336</v>
      </c>
      <c r="G3" s="2" t="s">
        <v>337</v>
      </c>
      <c r="H3" s="2" t="s">
        <v>338</v>
      </c>
      <c r="I3" s="2" t="s">
        <v>265</v>
      </c>
    </row>
    <row r="4" spans="1:9" x14ac:dyDescent="0.35">
      <c r="A4" s="2" t="s">
        <v>92</v>
      </c>
      <c r="B4" s="2" t="s">
        <v>92</v>
      </c>
      <c r="C4" s="2" t="s">
        <v>93</v>
      </c>
      <c r="E4" s="2" t="s">
        <v>92</v>
      </c>
      <c r="F4" s="2" t="s">
        <v>92</v>
      </c>
      <c r="G4" s="2" t="s">
        <v>93</v>
      </c>
      <c r="H4" s="2" t="s">
        <v>92</v>
      </c>
      <c r="I4" s="2" t="s">
        <v>92</v>
      </c>
    </row>
    <row r="5" spans="1:9" x14ac:dyDescent="0.35">
      <c r="A5" s="2">
        <v>1</v>
      </c>
      <c r="B5" s="2">
        <v>31</v>
      </c>
      <c r="C5" s="2" t="s">
        <v>339</v>
      </c>
      <c r="E5" s="2">
        <f>F5*100+H5</f>
        <v>30101</v>
      </c>
      <c r="F5" s="2">
        <v>301</v>
      </c>
      <c r="G5" s="2" t="str">
        <f>INDEX(D_被动技能!$C:$C,MATCH(F5,D_被动技能!$B:$B,0))</f>
        <v>优·浮行如意</v>
      </c>
      <c r="H5" s="2">
        <v>1</v>
      </c>
      <c r="I5" s="2">
        <v>333</v>
      </c>
    </row>
    <row r="6" spans="1:9" x14ac:dyDescent="0.35">
      <c r="A6" s="2">
        <v>2</v>
      </c>
      <c r="B6" s="2">
        <v>31</v>
      </c>
      <c r="C6" s="2" t="s">
        <v>339</v>
      </c>
      <c r="E6" s="2">
        <f t="shared" ref="E6:E275" si="0">F6*100+H6</f>
        <v>30201</v>
      </c>
      <c r="F6" s="2">
        <v>302</v>
      </c>
      <c r="G6" s="2" t="str">
        <f>INDEX(D_被动技能!$C:$C,MATCH(F6,D_被动技能!$B:$B,0))</f>
        <v>优·青龙印</v>
      </c>
      <c r="H6" s="2">
        <v>1</v>
      </c>
      <c r="I6" s="2">
        <v>334</v>
      </c>
    </row>
    <row r="7" spans="1:9" x14ac:dyDescent="0.35">
      <c r="A7" s="2">
        <v>3</v>
      </c>
      <c r="B7" s="2">
        <v>31</v>
      </c>
      <c r="C7" s="2" t="s">
        <v>339</v>
      </c>
      <c r="E7" s="2">
        <f t="shared" si="0"/>
        <v>30301</v>
      </c>
      <c r="F7" s="2">
        <v>303</v>
      </c>
      <c r="G7" s="2" t="str">
        <f>INDEX(D_被动技能!$C:$C,MATCH(F7,D_被动技能!$B:$B,0))</f>
        <v>优·乾坤扇</v>
      </c>
      <c r="H7" s="2">
        <v>1</v>
      </c>
      <c r="I7" s="2">
        <v>333</v>
      </c>
    </row>
    <row r="8" spans="1:9" x14ac:dyDescent="0.35">
      <c r="A8" s="2">
        <v>4</v>
      </c>
      <c r="B8" s="2">
        <v>31</v>
      </c>
      <c r="C8" s="2" t="s">
        <v>339</v>
      </c>
      <c r="E8" s="2">
        <f t="shared" si="0"/>
        <v>20101</v>
      </c>
      <c r="F8" s="2">
        <v>201</v>
      </c>
      <c r="G8" s="2" t="str">
        <f>INDEX(D_被动技能!$C:$C,MATCH(F8,D_被动技能!$B:$B,0))</f>
        <v>凡·浮行如意</v>
      </c>
      <c r="H8" s="2">
        <v>1</v>
      </c>
      <c r="I8" s="2">
        <v>1000</v>
      </c>
    </row>
    <row r="9" spans="1:9" x14ac:dyDescent="0.35">
      <c r="A9" s="2">
        <v>5</v>
      </c>
      <c r="B9" s="2">
        <v>31</v>
      </c>
      <c r="C9" s="2" t="s">
        <v>339</v>
      </c>
      <c r="E9" s="2">
        <f t="shared" si="0"/>
        <v>20201</v>
      </c>
      <c r="F9" s="2">
        <v>202</v>
      </c>
      <c r="G9" s="2" t="str">
        <f>INDEX(D_被动技能!$C:$C,MATCH(F9,D_被动技能!$B:$B,0))</f>
        <v>凡·青龙印</v>
      </c>
      <c r="H9" s="2">
        <v>1</v>
      </c>
      <c r="I9" s="2">
        <v>999</v>
      </c>
    </row>
    <row r="10" spans="1:9" x14ac:dyDescent="0.35">
      <c r="A10" s="2">
        <v>6</v>
      </c>
      <c r="B10" s="2">
        <v>31</v>
      </c>
      <c r="C10" s="2" t="s">
        <v>339</v>
      </c>
      <c r="E10" s="2">
        <f t="shared" si="0"/>
        <v>20301</v>
      </c>
      <c r="F10" s="2">
        <v>203</v>
      </c>
      <c r="G10" s="2" t="str">
        <f>INDEX(D_被动技能!$C:$C,MATCH(F10,D_被动技能!$B:$B,0))</f>
        <v>凡·乾坤扇</v>
      </c>
      <c r="H10" s="2">
        <v>1</v>
      </c>
      <c r="I10" s="2">
        <v>1000</v>
      </c>
    </row>
    <row r="11" spans="1:9" x14ac:dyDescent="0.35">
      <c r="A11" s="2">
        <v>7</v>
      </c>
      <c r="B11" s="2">
        <v>31</v>
      </c>
      <c r="C11" s="2" t="s">
        <v>339</v>
      </c>
      <c r="E11" s="2">
        <f t="shared" si="0"/>
        <v>10101</v>
      </c>
      <c r="F11" s="2">
        <v>101</v>
      </c>
      <c r="G11" s="2" t="str">
        <f>INDEX(D_被动技能!$C:$C,MATCH(F11,D_被动技能!$B:$B,0))</f>
        <v>烂·浮行如意</v>
      </c>
      <c r="H11" s="2">
        <v>1</v>
      </c>
      <c r="I11" s="2">
        <v>2000</v>
      </c>
    </row>
    <row r="12" spans="1:9" x14ac:dyDescent="0.35">
      <c r="A12" s="2">
        <v>8</v>
      </c>
      <c r="B12" s="2">
        <v>31</v>
      </c>
      <c r="C12" s="2" t="s">
        <v>339</v>
      </c>
      <c r="E12" s="2">
        <f t="shared" si="0"/>
        <v>10201</v>
      </c>
      <c r="F12" s="2">
        <v>102</v>
      </c>
      <c r="G12" s="2" t="str">
        <f>INDEX(D_被动技能!$C:$C,MATCH(F12,D_被动技能!$B:$B,0))</f>
        <v>烂·青龙印</v>
      </c>
      <c r="H12" s="2">
        <v>1</v>
      </c>
      <c r="I12" s="2">
        <v>2001</v>
      </c>
    </row>
    <row r="13" spans="1:9" x14ac:dyDescent="0.35">
      <c r="A13" s="2">
        <v>9</v>
      </c>
      <c r="B13" s="2">
        <v>31</v>
      </c>
      <c r="C13" s="2" t="s">
        <v>339</v>
      </c>
      <c r="E13" s="2">
        <f t="shared" si="0"/>
        <v>10301</v>
      </c>
      <c r="F13" s="2">
        <v>103</v>
      </c>
      <c r="G13" s="2" t="str">
        <f>INDEX(D_被动技能!$C:$C,MATCH(F13,D_被动技能!$B:$B,0))</f>
        <v>烂·乾坤扇</v>
      </c>
      <c r="H13" s="2">
        <v>1</v>
      </c>
      <c r="I13" s="2">
        <v>2000</v>
      </c>
    </row>
    <row r="14" spans="1:9" x14ac:dyDescent="0.35">
      <c r="A14" s="2">
        <v>10</v>
      </c>
      <c r="B14" s="2">
        <v>32</v>
      </c>
      <c r="C14" s="2" t="s">
        <v>340</v>
      </c>
      <c r="E14" s="2">
        <f t="shared" si="0"/>
        <v>30401</v>
      </c>
      <c r="F14" s="2">
        <v>304</v>
      </c>
      <c r="G14" s="2" t="str">
        <f>INDEX(D_被动技能!$C:$C,MATCH(F14,D_被动技能!$B:$B,0))</f>
        <v>优·湮月环</v>
      </c>
      <c r="H14" s="2">
        <v>1</v>
      </c>
      <c r="I14" s="2">
        <v>333</v>
      </c>
    </row>
    <row r="15" spans="1:9" x14ac:dyDescent="0.35">
      <c r="A15" s="2">
        <v>11</v>
      </c>
      <c r="B15" s="2">
        <v>32</v>
      </c>
      <c r="C15" s="2" t="s">
        <v>340</v>
      </c>
      <c r="E15" s="2">
        <f t="shared" si="0"/>
        <v>30501</v>
      </c>
      <c r="F15" s="2">
        <v>305</v>
      </c>
      <c r="G15" s="2" t="str">
        <f>INDEX(D_被动技能!$C:$C,MATCH(F15,D_被动技能!$B:$B,0))</f>
        <v>优·灵兽内丹</v>
      </c>
      <c r="H15" s="2">
        <v>1</v>
      </c>
      <c r="I15" s="2">
        <v>334</v>
      </c>
    </row>
    <row r="16" spans="1:9" x14ac:dyDescent="0.35">
      <c r="A16" s="2">
        <v>12</v>
      </c>
      <c r="B16" s="2">
        <v>32</v>
      </c>
      <c r="C16" s="2" t="s">
        <v>340</v>
      </c>
      <c r="E16" s="2">
        <f t="shared" si="0"/>
        <v>30601</v>
      </c>
      <c r="F16" s="2">
        <v>306</v>
      </c>
      <c r="G16" s="2" t="str">
        <f>INDEX(D_被动技能!$C:$C,MATCH(F16,D_被动技能!$B:$B,0))</f>
        <v>优·野性图腾</v>
      </c>
      <c r="H16" s="2">
        <v>1</v>
      </c>
      <c r="I16" s="2">
        <v>333</v>
      </c>
    </row>
    <row r="17" spans="1:9" x14ac:dyDescent="0.35">
      <c r="A17" s="2">
        <v>13</v>
      </c>
      <c r="B17" s="2">
        <v>32</v>
      </c>
      <c r="C17" s="2" t="s">
        <v>340</v>
      </c>
      <c r="E17" s="2">
        <f t="shared" si="0"/>
        <v>20401</v>
      </c>
      <c r="F17" s="2">
        <v>204</v>
      </c>
      <c r="G17" s="2" t="str">
        <f>INDEX(D_被动技能!$C:$C,MATCH(F17,D_被动技能!$B:$B,0))</f>
        <v>凡·湮月环</v>
      </c>
      <c r="H17" s="2">
        <v>1</v>
      </c>
      <c r="I17" s="2">
        <v>1000</v>
      </c>
    </row>
    <row r="18" spans="1:9" x14ac:dyDescent="0.35">
      <c r="A18" s="2">
        <v>14</v>
      </c>
      <c r="B18" s="2">
        <v>32</v>
      </c>
      <c r="C18" s="2" t="s">
        <v>340</v>
      </c>
      <c r="E18" s="2">
        <f t="shared" si="0"/>
        <v>20501</v>
      </c>
      <c r="F18" s="2">
        <v>205</v>
      </c>
      <c r="G18" s="2" t="str">
        <f>INDEX(D_被动技能!$C:$C,MATCH(F18,D_被动技能!$B:$B,0))</f>
        <v>凡·灵兽内丹</v>
      </c>
      <c r="H18" s="2">
        <v>1</v>
      </c>
      <c r="I18" s="2">
        <v>999</v>
      </c>
    </row>
    <row r="19" spans="1:9" x14ac:dyDescent="0.35">
      <c r="A19" s="2">
        <v>15</v>
      </c>
      <c r="B19" s="2">
        <v>32</v>
      </c>
      <c r="C19" s="2" t="s">
        <v>340</v>
      </c>
      <c r="E19" s="2">
        <f t="shared" si="0"/>
        <v>20601</v>
      </c>
      <c r="F19" s="2">
        <v>206</v>
      </c>
      <c r="G19" s="2" t="str">
        <f>INDEX(D_被动技能!$C:$C,MATCH(F19,D_被动技能!$B:$B,0))</f>
        <v>凡·野性图腾</v>
      </c>
      <c r="H19" s="2">
        <v>1</v>
      </c>
      <c r="I19" s="2">
        <v>1000</v>
      </c>
    </row>
    <row r="20" spans="1:9" x14ac:dyDescent="0.35">
      <c r="A20" s="2">
        <v>16</v>
      </c>
      <c r="B20" s="2">
        <v>32</v>
      </c>
      <c r="C20" s="2" t="s">
        <v>340</v>
      </c>
      <c r="E20" s="2">
        <f t="shared" si="0"/>
        <v>10401</v>
      </c>
      <c r="F20" s="2">
        <v>104</v>
      </c>
      <c r="G20" s="2" t="str">
        <f>INDEX(D_被动技能!$C:$C,MATCH(F20,D_被动技能!$B:$B,0))</f>
        <v>烂·湮月环</v>
      </c>
      <c r="H20" s="2">
        <v>1</v>
      </c>
      <c r="I20" s="2">
        <v>2000</v>
      </c>
    </row>
    <row r="21" spans="1:9" x14ac:dyDescent="0.35">
      <c r="A21" s="2">
        <v>17</v>
      </c>
      <c r="B21" s="2">
        <v>32</v>
      </c>
      <c r="C21" s="2" t="s">
        <v>340</v>
      </c>
      <c r="E21" s="2">
        <f t="shared" si="0"/>
        <v>10501</v>
      </c>
      <c r="F21" s="2">
        <v>105</v>
      </c>
      <c r="G21" s="2" t="str">
        <f>INDEX(D_被动技能!$C:$C,MATCH(F21,D_被动技能!$B:$B,0))</f>
        <v>烂·灵兽内丹</v>
      </c>
      <c r="H21" s="2">
        <v>1</v>
      </c>
      <c r="I21" s="2">
        <v>2001</v>
      </c>
    </row>
    <row r="22" spans="1:9" x14ac:dyDescent="0.35">
      <c r="A22" s="2">
        <v>18</v>
      </c>
      <c r="B22" s="2">
        <v>32</v>
      </c>
      <c r="C22" s="2" t="s">
        <v>340</v>
      </c>
      <c r="E22" s="2">
        <f t="shared" si="0"/>
        <v>10601</v>
      </c>
      <c r="F22" s="2">
        <v>106</v>
      </c>
      <c r="G22" s="2" t="str">
        <f>INDEX(D_被动技能!$C:$C,MATCH(F22,D_被动技能!$B:$B,0))</f>
        <v>烂·野性图腾</v>
      </c>
      <c r="H22" s="2">
        <v>1</v>
      </c>
      <c r="I22" s="2">
        <v>2000</v>
      </c>
    </row>
    <row r="23" spans="1:9" x14ac:dyDescent="0.35">
      <c r="A23" s="2">
        <v>19</v>
      </c>
      <c r="B23" s="2">
        <v>33</v>
      </c>
      <c r="C23" s="2" t="s">
        <v>341</v>
      </c>
      <c r="E23" s="2">
        <f t="shared" si="0"/>
        <v>30701</v>
      </c>
      <c r="F23" s="2">
        <v>307</v>
      </c>
      <c r="G23" s="2" t="str">
        <f>INDEX(D_被动技能!$C:$C,MATCH(F23,D_被动技能!$B:$B,0))</f>
        <v>优·百鬼珠</v>
      </c>
      <c r="H23" s="2">
        <v>1</v>
      </c>
      <c r="I23" s="2">
        <v>333</v>
      </c>
    </row>
    <row r="24" spans="1:9" x14ac:dyDescent="0.35">
      <c r="A24" s="2">
        <v>20</v>
      </c>
      <c r="B24" s="2">
        <v>33</v>
      </c>
      <c r="C24" s="2" t="s">
        <v>341</v>
      </c>
      <c r="E24" s="2">
        <f t="shared" si="0"/>
        <v>30801</v>
      </c>
      <c r="F24" s="2">
        <v>308</v>
      </c>
      <c r="G24" s="2" t="str">
        <f>INDEX(D_被动技能!$C:$C,MATCH(F24,D_被动技能!$B:$B,0))</f>
        <v>优·幽鬼焰狱</v>
      </c>
      <c r="H24" s="2">
        <v>1</v>
      </c>
      <c r="I24" s="2">
        <v>334</v>
      </c>
    </row>
    <row r="25" spans="1:9" x14ac:dyDescent="0.35">
      <c r="A25" s="2">
        <v>21</v>
      </c>
      <c r="B25" s="2">
        <v>33</v>
      </c>
      <c r="C25" s="2" t="s">
        <v>341</v>
      </c>
      <c r="E25" s="2">
        <f t="shared" si="0"/>
        <v>30901</v>
      </c>
      <c r="F25" s="2">
        <v>309</v>
      </c>
      <c r="G25" s="2" t="str">
        <f>INDEX(D_被动技能!$C:$C,MATCH(F25,D_被动技能!$B:$B,0))</f>
        <v>优·聚魂旗</v>
      </c>
      <c r="H25" s="2">
        <v>1</v>
      </c>
      <c r="I25" s="2">
        <v>333</v>
      </c>
    </row>
    <row r="26" spans="1:9" x14ac:dyDescent="0.35">
      <c r="A26" s="2">
        <v>22</v>
      </c>
      <c r="B26" s="2">
        <v>33</v>
      </c>
      <c r="C26" s="2" t="s">
        <v>341</v>
      </c>
      <c r="E26" s="2">
        <f t="shared" si="0"/>
        <v>20701</v>
      </c>
      <c r="F26" s="2">
        <v>207</v>
      </c>
      <c r="G26" s="2" t="str">
        <f>INDEX(D_被动技能!$C:$C,MATCH(F26,D_被动技能!$B:$B,0))</f>
        <v>凡·百鬼珠</v>
      </c>
      <c r="H26" s="2">
        <v>1</v>
      </c>
      <c r="I26" s="2">
        <v>1000</v>
      </c>
    </row>
    <row r="27" spans="1:9" x14ac:dyDescent="0.35">
      <c r="A27" s="2">
        <v>23</v>
      </c>
      <c r="B27" s="2">
        <v>33</v>
      </c>
      <c r="C27" s="2" t="s">
        <v>341</v>
      </c>
      <c r="E27" s="2">
        <f t="shared" si="0"/>
        <v>20801</v>
      </c>
      <c r="F27" s="2">
        <v>208</v>
      </c>
      <c r="G27" s="2" t="str">
        <f>INDEX(D_被动技能!$C:$C,MATCH(F27,D_被动技能!$B:$B,0))</f>
        <v>凡·幽鬼焰狱</v>
      </c>
      <c r="H27" s="2">
        <v>1</v>
      </c>
      <c r="I27" s="2">
        <v>999</v>
      </c>
    </row>
    <row r="28" spans="1:9" x14ac:dyDescent="0.35">
      <c r="A28" s="2">
        <v>24</v>
      </c>
      <c r="B28" s="2">
        <v>33</v>
      </c>
      <c r="C28" s="2" t="s">
        <v>341</v>
      </c>
      <c r="E28" s="2">
        <f t="shared" si="0"/>
        <v>20901</v>
      </c>
      <c r="F28" s="2">
        <v>209</v>
      </c>
      <c r="G28" s="2" t="str">
        <f>INDEX(D_被动技能!$C:$C,MATCH(F28,D_被动技能!$B:$B,0))</f>
        <v>凡·聚魂旗</v>
      </c>
      <c r="H28" s="2">
        <v>1</v>
      </c>
      <c r="I28" s="2">
        <v>1000</v>
      </c>
    </row>
    <row r="29" spans="1:9" x14ac:dyDescent="0.35">
      <c r="A29" s="2">
        <v>25</v>
      </c>
      <c r="B29" s="2">
        <v>33</v>
      </c>
      <c r="C29" s="2" t="s">
        <v>341</v>
      </c>
      <c r="E29" s="2">
        <f t="shared" si="0"/>
        <v>10701</v>
      </c>
      <c r="F29" s="2">
        <v>107</v>
      </c>
      <c r="G29" s="2" t="str">
        <f>INDEX(D_被动技能!$C:$C,MATCH(F29,D_被动技能!$B:$B,0))</f>
        <v>烂·百鬼珠</v>
      </c>
      <c r="H29" s="2">
        <v>1</v>
      </c>
      <c r="I29" s="2">
        <v>2000</v>
      </c>
    </row>
    <row r="30" spans="1:9" x14ac:dyDescent="0.35">
      <c r="A30" s="2">
        <v>26</v>
      </c>
      <c r="B30" s="2">
        <v>33</v>
      </c>
      <c r="C30" s="2" t="s">
        <v>341</v>
      </c>
      <c r="E30" s="2">
        <f t="shared" si="0"/>
        <v>10801</v>
      </c>
      <c r="F30" s="2">
        <v>108</v>
      </c>
      <c r="G30" s="2" t="str">
        <f>INDEX(D_被动技能!$C:$C,MATCH(F30,D_被动技能!$B:$B,0))</f>
        <v>烂·幽鬼焰狱</v>
      </c>
      <c r="H30" s="2">
        <v>1</v>
      </c>
      <c r="I30" s="2">
        <v>2001</v>
      </c>
    </row>
    <row r="31" spans="1:9" x14ac:dyDescent="0.35">
      <c r="A31" s="2">
        <v>27</v>
      </c>
      <c r="B31" s="2">
        <v>33</v>
      </c>
      <c r="C31" s="2" t="s">
        <v>341</v>
      </c>
      <c r="E31" s="2">
        <f t="shared" si="0"/>
        <v>10901</v>
      </c>
      <c r="F31" s="2">
        <v>109</v>
      </c>
      <c r="G31" s="2" t="str">
        <f>INDEX(D_被动技能!$C:$C,MATCH(F31,D_被动技能!$B:$B,0))</f>
        <v>烂·聚魂旗</v>
      </c>
      <c r="H31" s="2">
        <v>1</v>
      </c>
      <c r="I31" s="2">
        <v>2000</v>
      </c>
    </row>
    <row r="32" spans="1:9" x14ac:dyDescent="0.35">
      <c r="A32" s="2">
        <v>28</v>
      </c>
      <c r="B32" s="2">
        <v>34</v>
      </c>
      <c r="C32" s="2" t="s">
        <v>342</v>
      </c>
      <c r="E32" s="2">
        <f t="shared" si="0"/>
        <v>31001</v>
      </c>
      <c r="F32" s="2">
        <v>310</v>
      </c>
      <c r="G32" s="2" t="str">
        <f>INDEX(D_被动技能!$C:$C,MATCH(F32,D_被动技能!$B:$B,0))</f>
        <v>优·迷魂汤</v>
      </c>
      <c r="H32" s="2">
        <v>1</v>
      </c>
      <c r="I32" s="2">
        <v>333</v>
      </c>
    </row>
    <row r="33" spans="1:9" x14ac:dyDescent="0.35">
      <c r="A33" s="2">
        <v>29</v>
      </c>
      <c r="B33" s="2">
        <v>34</v>
      </c>
      <c r="C33" s="2" t="s">
        <v>342</v>
      </c>
      <c r="E33" s="2">
        <f t="shared" si="0"/>
        <v>31101</v>
      </c>
      <c r="F33" s="2">
        <v>311</v>
      </c>
      <c r="G33" s="2" t="str">
        <f>INDEX(D_被动技能!$C:$C,MATCH(F33,D_被动技能!$B:$B,0))</f>
        <v>优·阴阳镜</v>
      </c>
      <c r="H33" s="2">
        <v>1</v>
      </c>
      <c r="I33" s="2">
        <v>334</v>
      </c>
    </row>
    <row r="34" spans="1:9" x14ac:dyDescent="0.35">
      <c r="A34" s="2">
        <v>30</v>
      </c>
      <c r="B34" s="2">
        <v>34</v>
      </c>
      <c r="C34" s="2" t="s">
        <v>342</v>
      </c>
      <c r="E34" s="2">
        <f t="shared" si="0"/>
        <v>31201</v>
      </c>
      <c r="F34" s="2">
        <v>312</v>
      </c>
      <c r="G34" s="2" t="str">
        <f>INDEX(D_被动技能!$C:$C,MATCH(F34,D_被动技能!$B:$B,0))</f>
        <v>优·炼魂葫芦</v>
      </c>
      <c r="H34" s="2">
        <v>1</v>
      </c>
      <c r="I34" s="2">
        <v>333</v>
      </c>
    </row>
    <row r="35" spans="1:9" x14ac:dyDescent="0.35">
      <c r="A35" s="2">
        <v>31</v>
      </c>
      <c r="B35" s="2">
        <v>34</v>
      </c>
      <c r="C35" s="2" t="s">
        <v>342</v>
      </c>
      <c r="E35" s="2">
        <f t="shared" si="0"/>
        <v>21001</v>
      </c>
      <c r="F35" s="2">
        <v>210</v>
      </c>
      <c r="G35" s="2" t="str">
        <f>INDEX(D_被动技能!$C:$C,MATCH(F35,D_被动技能!$B:$B,0))</f>
        <v>凡·迷魂汤</v>
      </c>
      <c r="H35" s="2">
        <v>1</v>
      </c>
      <c r="I35" s="2">
        <v>1000</v>
      </c>
    </row>
    <row r="36" spans="1:9" x14ac:dyDescent="0.35">
      <c r="A36" s="2">
        <v>32</v>
      </c>
      <c r="B36" s="2">
        <v>34</v>
      </c>
      <c r="C36" s="2" t="s">
        <v>342</v>
      </c>
      <c r="E36" s="2">
        <f t="shared" si="0"/>
        <v>21101</v>
      </c>
      <c r="F36" s="2">
        <v>211</v>
      </c>
      <c r="G36" s="2" t="str">
        <f>INDEX(D_被动技能!$C:$C,MATCH(F36,D_被动技能!$B:$B,0))</f>
        <v>凡·阴阳镜</v>
      </c>
      <c r="H36" s="2">
        <v>1</v>
      </c>
      <c r="I36" s="2">
        <v>999</v>
      </c>
    </row>
    <row r="37" spans="1:9" x14ac:dyDescent="0.35">
      <c r="A37" s="2">
        <v>33</v>
      </c>
      <c r="B37" s="2">
        <v>34</v>
      </c>
      <c r="C37" s="2" t="s">
        <v>342</v>
      </c>
      <c r="E37" s="2">
        <f t="shared" si="0"/>
        <v>21201</v>
      </c>
      <c r="F37" s="2">
        <v>212</v>
      </c>
      <c r="G37" s="2" t="str">
        <f>INDEX(D_被动技能!$C:$C,MATCH(F37,D_被动技能!$B:$B,0))</f>
        <v>凡·炼魂葫芦</v>
      </c>
      <c r="H37" s="2">
        <v>1</v>
      </c>
      <c r="I37" s="2">
        <v>1000</v>
      </c>
    </row>
    <row r="38" spans="1:9" x14ac:dyDescent="0.35">
      <c r="A38" s="2">
        <v>34</v>
      </c>
      <c r="B38" s="2">
        <v>34</v>
      </c>
      <c r="C38" s="2" t="s">
        <v>342</v>
      </c>
      <c r="E38" s="2">
        <f t="shared" si="0"/>
        <v>11001</v>
      </c>
      <c r="F38" s="2">
        <v>110</v>
      </c>
      <c r="G38" s="2" t="str">
        <f>INDEX(D_被动技能!$C:$C,MATCH(F38,D_被动技能!$B:$B,0))</f>
        <v>烂·迷魂汤</v>
      </c>
      <c r="H38" s="2">
        <v>1</v>
      </c>
      <c r="I38" s="2">
        <v>2000</v>
      </c>
    </row>
    <row r="39" spans="1:9" x14ac:dyDescent="0.35">
      <c r="A39" s="2">
        <v>35</v>
      </c>
      <c r="B39" s="2">
        <v>34</v>
      </c>
      <c r="C39" s="2" t="s">
        <v>342</v>
      </c>
      <c r="E39" s="2">
        <f t="shared" si="0"/>
        <v>11101</v>
      </c>
      <c r="F39" s="2">
        <v>111</v>
      </c>
      <c r="G39" s="2" t="str">
        <f>INDEX(D_被动技能!$C:$C,MATCH(F39,D_被动技能!$B:$B,0))</f>
        <v>烂·阴阳镜</v>
      </c>
      <c r="H39" s="2">
        <v>1</v>
      </c>
      <c r="I39" s="2">
        <v>2001</v>
      </c>
    </row>
    <row r="40" spans="1:9" x14ac:dyDescent="0.35">
      <c r="A40" s="2">
        <v>36</v>
      </c>
      <c r="B40" s="2">
        <v>34</v>
      </c>
      <c r="C40" s="2" t="s">
        <v>342</v>
      </c>
      <c r="E40" s="2">
        <f t="shared" si="0"/>
        <v>11201</v>
      </c>
      <c r="F40" s="2">
        <v>112</v>
      </c>
      <c r="G40" s="2" t="str">
        <f>INDEX(D_被动技能!$C:$C,MATCH(F40,D_被动技能!$B:$B,0))</f>
        <v>烂·炼魂葫芦</v>
      </c>
      <c r="H40" s="2">
        <v>1</v>
      </c>
      <c r="I40" s="2">
        <v>2000</v>
      </c>
    </row>
    <row r="41" spans="1:9" x14ac:dyDescent="0.35">
      <c r="A41" s="2">
        <v>37</v>
      </c>
      <c r="B41" s="2">
        <v>35</v>
      </c>
      <c r="C41" s="2" t="s">
        <v>343</v>
      </c>
      <c r="E41" s="2">
        <f t="shared" si="0"/>
        <v>31301</v>
      </c>
      <c r="F41" s="2">
        <v>313</v>
      </c>
      <c r="G41" s="2" t="str">
        <f>INDEX(D_被动技能!$C:$C,MATCH(F41,D_被动技能!$B:$B,0))</f>
        <v>优·破虏令</v>
      </c>
      <c r="H41" s="2">
        <v>1</v>
      </c>
      <c r="I41" s="2">
        <v>333</v>
      </c>
    </row>
    <row r="42" spans="1:9" x14ac:dyDescent="0.35">
      <c r="A42" s="2">
        <v>38</v>
      </c>
      <c r="B42" s="2">
        <v>35</v>
      </c>
      <c r="C42" s="2" t="s">
        <v>343</v>
      </c>
      <c r="E42" s="2">
        <f t="shared" si="0"/>
        <v>31401</v>
      </c>
      <c r="F42" s="2">
        <v>314</v>
      </c>
      <c r="G42" s="2" t="str">
        <f>INDEX(D_被动技能!$C:$C,MATCH(F42,D_被动技能!$B:$B,0))</f>
        <v>优·三昧真火</v>
      </c>
      <c r="H42" s="2">
        <v>1</v>
      </c>
      <c r="I42" s="2">
        <v>334</v>
      </c>
    </row>
    <row r="43" spans="1:9" x14ac:dyDescent="0.35">
      <c r="A43" s="2">
        <v>39</v>
      </c>
      <c r="B43" s="2">
        <v>35</v>
      </c>
      <c r="C43" s="2" t="s">
        <v>343</v>
      </c>
      <c r="E43" s="2">
        <f t="shared" si="0"/>
        <v>31501</v>
      </c>
      <c r="F43" s="2">
        <v>315</v>
      </c>
      <c r="G43" s="2" t="str">
        <f>INDEX(D_被动技能!$C:$C,MATCH(F43,D_被动技能!$B:$B,0))</f>
        <v>优·捆仙索</v>
      </c>
      <c r="H43" s="2">
        <v>1</v>
      </c>
      <c r="I43" s="2">
        <v>333</v>
      </c>
    </row>
    <row r="44" spans="1:9" x14ac:dyDescent="0.35">
      <c r="A44" s="2">
        <v>40</v>
      </c>
      <c r="B44" s="2">
        <v>35</v>
      </c>
      <c r="C44" s="2" t="s">
        <v>343</v>
      </c>
      <c r="E44" s="2">
        <f t="shared" si="0"/>
        <v>21301</v>
      </c>
      <c r="F44" s="2">
        <v>213</v>
      </c>
      <c r="G44" s="2" t="str">
        <f>INDEX(D_被动技能!$C:$C,MATCH(F44,D_被动技能!$B:$B,0))</f>
        <v>凡·破虏令</v>
      </c>
      <c r="H44" s="2">
        <v>1</v>
      </c>
      <c r="I44" s="2">
        <v>1000</v>
      </c>
    </row>
    <row r="45" spans="1:9" x14ac:dyDescent="0.35">
      <c r="A45" s="2">
        <v>41</v>
      </c>
      <c r="B45" s="2">
        <v>35</v>
      </c>
      <c r="C45" s="2" t="s">
        <v>343</v>
      </c>
      <c r="E45" s="2">
        <f t="shared" si="0"/>
        <v>21401</v>
      </c>
      <c r="F45" s="2">
        <v>214</v>
      </c>
      <c r="G45" s="2" t="str">
        <f>INDEX(D_被动技能!$C:$C,MATCH(F45,D_被动技能!$B:$B,0))</f>
        <v>凡·三昧真火</v>
      </c>
      <c r="H45" s="2">
        <v>1</v>
      </c>
      <c r="I45" s="2">
        <v>999</v>
      </c>
    </row>
    <row r="46" spans="1:9" x14ac:dyDescent="0.35">
      <c r="A46" s="2">
        <v>42</v>
      </c>
      <c r="B46" s="2">
        <v>35</v>
      </c>
      <c r="C46" s="2" t="s">
        <v>343</v>
      </c>
      <c r="E46" s="2">
        <f t="shared" si="0"/>
        <v>21501</v>
      </c>
      <c r="F46" s="2">
        <v>215</v>
      </c>
      <c r="G46" s="2" t="str">
        <f>INDEX(D_被动技能!$C:$C,MATCH(F46,D_被动技能!$B:$B,0))</f>
        <v>凡·捆仙索</v>
      </c>
      <c r="H46" s="2">
        <v>1</v>
      </c>
      <c r="I46" s="2">
        <v>1000</v>
      </c>
    </row>
    <row r="47" spans="1:9" x14ac:dyDescent="0.35">
      <c r="A47" s="2">
        <v>43</v>
      </c>
      <c r="B47" s="2">
        <v>35</v>
      </c>
      <c r="C47" s="2" t="s">
        <v>343</v>
      </c>
      <c r="E47" s="2">
        <f t="shared" si="0"/>
        <v>11301</v>
      </c>
      <c r="F47" s="2">
        <v>113</v>
      </c>
      <c r="G47" s="2" t="str">
        <f>INDEX(D_被动技能!$C:$C,MATCH(F47,D_被动技能!$B:$B,0))</f>
        <v>烂·破虏令</v>
      </c>
      <c r="H47" s="2">
        <v>1</v>
      </c>
      <c r="I47" s="2">
        <v>2000</v>
      </c>
    </row>
    <row r="48" spans="1:9" x14ac:dyDescent="0.35">
      <c r="A48" s="2">
        <v>44</v>
      </c>
      <c r="B48" s="2">
        <v>35</v>
      </c>
      <c r="C48" s="2" t="s">
        <v>343</v>
      </c>
      <c r="E48" s="2">
        <f t="shared" si="0"/>
        <v>11401</v>
      </c>
      <c r="F48" s="2">
        <v>114</v>
      </c>
      <c r="G48" s="2" t="str">
        <f>INDEX(D_被动技能!$C:$C,MATCH(F48,D_被动技能!$B:$B,0))</f>
        <v>烂·三昧真火</v>
      </c>
      <c r="H48" s="2">
        <v>1</v>
      </c>
      <c r="I48" s="2">
        <v>2001</v>
      </c>
    </row>
    <row r="49" spans="1:9" x14ac:dyDescent="0.35">
      <c r="A49" s="2">
        <v>45</v>
      </c>
      <c r="B49" s="2">
        <v>35</v>
      </c>
      <c r="C49" s="2" t="s">
        <v>343</v>
      </c>
      <c r="E49" s="2">
        <f t="shared" si="0"/>
        <v>11501</v>
      </c>
      <c r="F49" s="2">
        <v>115</v>
      </c>
      <c r="G49" s="2" t="str">
        <f>INDEX(D_被动技能!$C:$C,MATCH(F49,D_被动技能!$B:$B,0))</f>
        <v>烂·捆仙索</v>
      </c>
      <c r="H49" s="2">
        <v>1</v>
      </c>
      <c r="I49" s="2">
        <v>2000</v>
      </c>
    </row>
    <row r="50" spans="1:9" x14ac:dyDescent="0.35">
      <c r="A50" s="2">
        <v>46</v>
      </c>
      <c r="B50" s="2">
        <v>36</v>
      </c>
      <c r="C50" s="2" t="s">
        <v>344</v>
      </c>
      <c r="E50" s="2">
        <f t="shared" si="0"/>
        <v>31601</v>
      </c>
      <c r="F50" s="2">
        <v>316</v>
      </c>
      <c r="G50" s="2" t="str">
        <f>INDEX(D_被动技能!$C:$C,MATCH(F50,D_被动技能!$B:$B,0))</f>
        <v>优·东皇钟</v>
      </c>
      <c r="H50" s="2">
        <v>1</v>
      </c>
      <c r="I50" s="2">
        <v>333</v>
      </c>
    </row>
    <row r="51" spans="1:9" x14ac:dyDescent="0.35">
      <c r="A51" s="2">
        <v>47</v>
      </c>
      <c r="B51" s="2">
        <v>36</v>
      </c>
      <c r="C51" s="2" t="s">
        <v>344</v>
      </c>
      <c r="E51" s="2">
        <f t="shared" si="0"/>
        <v>31701</v>
      </c>
      <c r="F51" s="2">
        <v>317</v>
      </c>
      <c r="G51" s="2" t="str">
        <f>INDEX(D_被动技能!$C:$C,MATCH(F51,D_被动技能!$B:$B,0))</f>
        <v>优·蟠桃</v>
      </c>
      <c r="H51" s="2">
        <v>1</v>
      </c>
      <c r="I51" s="2">
        <v>334</v>
      </c>
    </row>
    <row r="52" spans="1:9" x14ac:dyDescent="0.35">
      <c r="A52" s="2">
        <v>48</v>
      </c>
      <c r="B52" s="2">
        <v>36</v>
      </c>
      <c r="C52" s="2" t="s">
        <v>344</v>
      </c>
      <c r="E52" s="2">
        <f t="shared" si="0"/>
        <v>31801</v>
      </c>
      <c r="F52" s="2">
        <v>318</v>
      </c>
      <c r="G52" s="2" t="str">
        <f>INDEX(D_被动技能!$C:$C,MATCH(F52,D_被动技能!$B:$B,0))</f>
        <v>优·真龙金身</v>
      </c>
      <c r="H52" s="2">
        <v>1</v>
      </c>
      <c r="I52" s="2">
        <v>333</v>
      </c>
    </row>
    <row r="53" spans="1:9" x14ac:dyDescent="0.35">
      <c r="A53" s="2">
        <v>49</v>
      </c>
      <c r="B53" s="2">
        <v>36</v>
      </c>
      <c r="C53" s="2" t="s">
        <v>344</v>
      </c>
      <c r="E53" s="2">
        <f t="shared" si="0"/>
        <v>21601</v>
      </c>
      <c r="F53" s="2">
        <v>216</v>
      </c>
      <c r="G53" s="2" t="str">
        <f>INDEX(D_被动技能!$C:$C,MATCH(F53,D_被动技能!$B:$B,0))</f>
        <v>凡·东皇钟</v>
      </c>
      <c r="H53" s="2">
        <v>1</v>
      </c>
      <c r="I53" s="2">
        <v>1000</v>
      </c>
    </row>
    <row r="54" spans="1:9" x14ac:dyDescent="0.35">
      <c r="A54" s="2">
        <v>50</v>
      </c>
      <c r="B54" s="2">
        <v>36</v>
      </c>
      <c r="C54" s="2" t="s">
        <v>344</v>
      </c>
      <c r="E54" s="2">
        <f t="shared" si="0"/>
        <v>21701</v>
      </c>
      <c r="F54" s="2">
        <v>217</v>
      </c>
      <c r="G54" s="2" t="str">
        <f>INDEX(D_被动技能!$C:$C,MATCH(F54,D_被动技能!$B:$B,0))</f>
        <v>凡·蟠桃</v>
      </c>
      <c r="H54" s="2">
        <v>1</v>
      </c>
      <c r="I54" s="2">
        <v>999</v>
      </c>
    </row>
    <row r="55" spans="1:9" x14ac:dyDescent="0.35">
      <c r="A55" s="2">
        <v>51</v>
      </c>
      <c r="B55" s="2">
        <v>36</v>
      </c>
      <c r="C55" s="2" t="s">
        <v>344</v>
      </c>
      <c r="E55" s="2">
        <f t="shared" si="0"/>
        <v>21801</v>
      </c>
      <c r="F55" s="2">
        <v>218</v>
      </c>
      <c r="G55" s="2" t="str">
        <f>INDEX(D_被动技能!$C:$C,MATCH(F55,D_被动技能!$B:$B,0))</f>
        <v>凡·真龙金身</v>
      </c>
      <c r="H55" s="2">
        <v>1</v>
      </c>
      <c r="I55" s="2">
        <v>1000</v>
      </c>
    </row>
    <row r="56" spans="1:9" x14ac:dyDescent="0.35">
      <c r="A56" s="2">
        <v>52</v>
      </c>
      <c r="B56" s="2">
        <v>36</v>
      </c>
      <c r="C56" s="2" t="s">
        <v>344</v>
      </c>
      <c r="E56" s="2">
        <f t="shared" si="0"/>
        <v>11601</v>
      </c>
      <c r="F56" s="2">
        <v>116</v>
      </c>
      <c r="G56" s="2" t="str">
        <f>INDEX(D_被动技能!$C:$C,MATCH(F56,D_被动技能!$B:$B,0))</f>
        <v>烂·东皇钟</v>
      </c>
      <c r="H56" s="2">
        <v>1</v>
      </c>
      <c r="I56" s="2">
        <v>2000</v>
      </c>
    </row>
    <row r="57" spans="1:9" x14ac:dyDescent="0.35">
      <c r="A57" s="2">
        <v>53</v>
      </c>
      <c r="B57" s="2">
        <v>36</v>
      </c>
      <c r="C57" s="2" t="s">
        <v>344</v>
      </c>
      <c r="E57" s="2">
        <f t="shared" si="0"/>
        <v>11701</v>
      </c>
      <c r="F57" s="2">
        <v>117</v>
      </c>
      <c r="G57" s="2" t="str">
        <f>INDEX(D_被动技能!$C:$C,MATCH(F57,D_被动技能!$B:$B,0))</f>
        <v>烂·蟠桃</v>
      </c>
      <c r="H57" s="2">
        <v>1</v>
      </c>
      <c r="I57" s="2">
        <v>2001</v>
      </c>
    </row>
    <row r="58" spans="1:9" x14ac:dyDescent="0.35">
      <c r="A58" s="2">
        <v>54</v>
      </c>
      <c r="B58" s="2">
        <v>36</v>
      </c>
      <c r="C58" s="2" t="s">
        <v>344</v>
      </c>
      <c r="E58" s="2">
        <f t="shared" si="0"/>
        <v>11801</v>
      </c>
      <c r="F58" s="2">
        <v>118</v>
      </c>
      <c r="G58" s="2" t="str">
        <f>INDEX(D_被动技能!$C:$C,MATCH(F58,D_被动技能!$B:$B,0))</f>
        <v>烂·真龙金身</v>
      </c>
      <c r="H58" s="2">
        <v>1</v>
      </c>
      <c r="I58" s="2">
        <v>2000</v>
      </c>
    </row>
    <row r="59" spans="1:9" x14ac:dyDescent="0.35">
      <c r="A59" s="2">
        <v>55</v>
      </c>
      <c r="B59" s="2">
        <v>41</v>
      </c>
      <c r="C59" s="2" t="s">
        <v>345</v>
      </c>
      <c r="E59" s="2">
        <f t="shared" si="0"/>
        <v>40101</v>
      </c>
      <c r="F59" s="2">
        <v>401</v>
      </c>
      <c r="G59" s="2" t="str">
        <f>INDEX(D_被动技能!$C:$C,MATCH(F59,D_被动技能!$B:$B,0))</f>
        <v>卓·浮行如意</v>
      </c>
      <c r="H59" s="2">
        <v>1</v>
      </c>
      <c r="I59" s="2">
        <v>316</v>
      </c>
    </row>
    <row r="60" spans="1:9" x14ac:dyDescent="0.35">
      <c r="A60" s="2">
        <v>56</v>
      </c>
      <c r="B60" s="2">
        <v>41</v>
      </c>
      <c r="C60" s="2" t="s">
        <v>345</v>
      </c>
      <c r="E60" s="2">
        <f t="shared" si="0"/>
        <v>40201</v>
      </c>
      <c r="F60" s="2">
        <v>402</v>
      </c>
      <c r="G60" s="2" t="str">
        <f>INDEX(D_被动技能!$C:$C,MATCH(F60,D_被动技能!$B:$B,0))</f>
        <v>卓·青龙印</v>
      </c>
      <c r="H60" s="2">
        <v>1</v>
      </c>
      <c r="I60" s="2">
        <v>316</v>
      </c>
    </row>
    <row r="61" spans="1:9" x14ac:dyDescent="0.35">
      <c r="A61" s="2">
        <v>57</v>
      </c>
      <c r="B61" s="2">
        <v>41</v>
      </c>
      <c r="C61" s="2" t="s">
        <v>345</v>
      </c>
      <c r="E61" s="2">
        <f t="shared" si="0"/>
        <v>40301</v>
      </c>
      <c r="F61" s="2">
        <v>403</v>
      </c>
      <c r="G61" s="2" t="str">
        <f>INDEX(D_被动技能!$C:$C,MATCH(F61,D_被动技能!$B:$B,0))</f>
        <v>卓·乾坤扇</v>
      </c>
      <c r="H61" s="2">
        <v>1</v>
      </c>
      <c r="I61" s="2">
        <v>316</v>
      </c>
    </row>
    <row r="62" spans="1:9" x14ac:dyDescent="0.35">
      <c r="A62" s="2">
        <v>58</v>
      </c>
      <c r="B62" s="2">
        <v>41</v>
      </c>
      <c r="C62" s="2" t="s">
        <v>345</v>
      </c>
      <c r="E62" s="2">
        <f t="shared" si="0"/>
        <v>30101</v>
      </c>
      <c r="F62" s="2">
        <v>301</v>
      </c>
      <c r="G62" s="2" t="str">
        <f>INDEX(D_被动技能!$C:$C,MATCH(F62,D_被动技能!$B:$B,0))</f>
        <v>优·浮行如意</v>
      </c>
      <c r="H62" s="2">
        <v>1</v>
      </c>
      <c r="I62" s="2">
        <v>1000</v>
      </c>
    </row>
    <row r="63" spans="1:9" x14ac:dyDescent="0.35">
      <c r="A63" s="2">
        <v>59</v>
      </c>
      <c r="B63" s="2">
        <v>41</v>
      </c>
      <c r="C63" s="2" t="s">
        <v>345</v>
      </c>
      <c r="E63" s="2">
        <f t="shared" si="0"/>
        <v>30201</v>
      </c>
      <c r="F63" s="2">
        <v>302</v>
      </c>
      <c r="G63" s="2" t="str">
        <f>INDEX(D_被动技能!$C:$C,MATCH(F63,D_被动技能!$B:$B,0))</f>
        <v>优·青龙印</v>
      </c>
      <c r="H63" s="2">
        <v>1</v>
      </c>
      <c r="I63" s="2">
        <v>1001</v>
      </c>
    </row>
    <row r="64" spans="1:9" x14ac:dyDescent="0.35">
      <c r="A64" s="2">
        <v>60</v>
      </c>
      <c r="B64" s="2">
        <v>41</v>
      </c>
      <c r="C64" s="2" t="s">
        <v>345</v>
      </c>
      <c r="E64" s="2">
        <f t="shared" si="0"/>
        <v>30301</v>
      </c>
      <c r="F64" s="2">
        <v>303</v>
      </c>
      <c r="G64" s="2" t="str">
        <f>INDEX(D_被动技能!$C:$C,MATCH(F64,D_被动技能!$B:$B,0))</f>
        <v>优·乾坤扇</v>
      </c>
      <c r="H64" s="2">
        <v>1</v>
      </c>
      <c r="I64" s="2">
        <v>1000</v>
      </c>
    </row>
    <row r="65" spans="1:9" x14ac:dyDescent="0.35">
      <c r="A65" s="2">
        <v>61</v>
      </c>
      <c r="B65" s="2">
        <v>41</v>
      </c>
      <c r="C65" s="2" t="s">
        <v>345</v>
      </c>
      <c r="E65" s="2">
        <f t="shared" si="0"/>
        <v>20101</v>
      </c>
      <c r="F65" s="2">
        <v>201</v>
      </c>
      <c r="G65" s="2" t="str">
        <f>INDEX(D_被动技能!$C:$C,MATCH(F65,D_被动技能!$B:$B,0))</f>
        <v>凡·浮行如意</v>
      </c>
      <c r="H65" s="2">
        <v>1</v>
      </c>
      <c r="I65" s="2">
        <v>2000</v>
      </c>
    </row>
    <row r="66" spans="1:9" x14ac:dyDescent="0.35">
      <c r="A66" s="2">
        <v>62</v>
      </c>
      <c r="B66" s="2">
        <v>41</v>
      </c>
      <c r="C66" s="2" t="s">
        <v>345</v>
      </c>
      <c r="E66" s="2">
        <f t="shared" si="0"/>
        <v>20201</v>
      </c>
      <c r="F66" s="2">
        <v>202</v>
      </c>
      <c r="G66" s="2" t="str">
        <f>INDEX(D_被动技能!$C:$C,MATCH(F66,D_被动技能!$B:$B,0))</f>
        <v>凡·青龙印</v>
      </c>
      <c r="H66" s="2">
        <v>1</v>
      </c>
      <c r="I66" s="2">
        <v>2001</v>
      </c>
    </row>
    <row r="67" spans="1:9" x14ac:dyDescent="0.35">
      <c r="A67" s="2">
        <v>63</v>
      </c>
      <c r="B67" s="2">
        <v>41</v>
      </c>
      <c r="C67" s="2" t="s">
        <v>345</v>
      </c>
      <c r="E67" s="2">
        <f t="shared" si="0"/>
        <v>20301</v>
      </c>
      <c r="F67" s="2">
        <v>203</v>
      </c>
      <c r="G67" s="2" t="str">
        <f>INDEX(D_被动技能!$C:$C,MATCH(F67,D_被动技能!$B:$B,0))</f>
        <v>凡·乾坤扇</v>
      </c>
      <c r="H67" s="2">
        <v>1</v>
      </c>
      <c r="I67" s="2">
        <v>2000</v>
      </c>
    </row>
    <row r="68" spans="1:9" x14ac:dyDescent="0.35">
      <c r="A68" s="2">
        <v>64</v>
      </c>
      <c r="B68" s="2">
        <v>41</v>
      </c>
      <c r="C68" s="2" t="s">
        <v>345</v>
      </c>
      <c r="E68" s="2">
        <f t="shared" si="0"/>
        <v>45001</v>
      </c>
      <c r="F68" s="2">
        <v>450</v>
      </c>
      <c r="G68" s="2" t="str">
        <f>INDEX(D_被动技能!$C:$C,MATCH(F68,D_被动技能!$B:$B,0))</f>
        <v>卓·天子剑</v>
      </c>
      <c r="H68" s="2">
        <v>1</v>
      </c>
      <c r="I68" s="2">
        <v>50</v>
      </c>
    </row>
    <row r="69" spans="1:9" x14ac:dyDescent="0.35">
      <c r="A69" s="2">
        <v>65</v>
      </c>
      <c r="B69" s="2">
        <v>42</v>
      </c>
      <c r="C69" s="2" t="s">
        <v>346</v>
      </c>
      <c r="E69" s="2">
        <f t="shared" ref="E69:E88" si="1">F69*100+H69</f>
        <v>40401</v>
      </c>
      <c r="F69" s="2">
        <v>404</v>
      </c>
      <c r="G69" s="2" t="str">
        <f>INDEX(D_被动技能!$C:$C,MATCH(F69,D_被动技能!$B:$B,0))</f>
        <v>卓·湮月环</v>
      </c>
      <c r="H69" s="2">
        <v>1</v>
      </c>
      <c r="I69" s="2">
        <v>316</v>
      </c>
    </row>
    <row r="70" spans="1:9" x14ac:dyDescent="0.35">
      <c r="A70" s="2">
        <v>66</v>
      </c>
      <c r="B70" s="2">
        <v>42</v>
      </c>
      <c r="C70" s="2" t="s">
        <v>346</v>
      </c>
      <c r="E70" s="2">
        <f t="shared" si="1"/>
        <v>40501</v>
      </c>
      <c r="F70" s="2">
        <v>405</v>
      </c>
      <c r="G70" s="2" t="str">
        <f>INDEX(D_被动技能!$C:$C,MATCH(F70,D_被动技能!$B:$B,0))</f>
        <v>卓·灵兽内丹</v>
      </c>
      <c r="H70" s="2">
        <v>1</v>
      </c>
      <c r="I70" s="2">
        <v>316</v>
      </c>
    </row>
    <row r="71" spans="1:9" x14ac:dyDescent="0.35">
      <c r="A71" s="2">
        <v>67</v>
      </c>
      <c r="B71" s="2">
        <v>42</v>
      </c>
      <c r="C71" s="2" t="s">
        <v>346</v>
      </c>
      <c r="E71" s="2">
        <f t="shared" si="1"/>
        <v>40601</v>
      </c>
      <c r="F71" s="2">
        <v>406</v>
      </c>
      <c r="G71" s="2" t="str">
        <f>INDEX(D_被动技能!$C:$C,MATCH(F71,D_被动技能!$B:$B,0))</f>
        <v>卓·野性图腾</v>
      </c>
      <c r="H71" s="2">
        <v>1</v>
      </c>
      <c r="I71" s="2">
        <v>316</v>
      </c>
    </row>
    <row r="72" spans="1:9" x14ac:dyDescent="0.35">
      <c r="A72" s="2">
        <v>68</v>
      </c>
      <c r="B72" s="2">
        <v>42</v>
      </c>
      <c r="C72" s="2" t="s">
        <v>346</v>
      </c>
      <c r="E72" s="2">
        <f t="shared" si="1"/>
        <v>30401</v>
      </c>
      <c r="F72" s="2">
        <v>304</v>
      </c>
      <c r="G72" s="2" t="str">
        <f>INDEX(D_被动技能!$C:$C,MATCH(F72,D_被动技能!$B:$B,0))</f>
        <v>优·湮月环</v>
      </c>
      <c r="H72" s="2">
        <v>1</v>
      </c>
      <c r="I72" s="2">
        <v>1000</v>
      </c>
    </row>
    <row r="73" spans="1:9" x14ac:dyDescent="0.35">
      <c r="A73" s="2">
        <v>69</v>
      </c>
      <c r="B73" s="2">
        <v>42</v>
      </c>
      <c r="C73" s="2" t="s">
        <v>346</v>
      </c>
      <c r="E73" s="2">
        <f t="shared" si="1"/>
        <v>30501</v>
      </c>
      <c r="F73" s="2">
        <v>305</v>
      </c>
      <c r="G73" s="2" t="str">
        <f>INDEX(D_被动技能!$C:$C,MATCH(F73,D_被动技能!$B:$B,0))</f>
        <v>优·灵兽内丹</v>
      </c>
      <c r="H73" s="2">
        <v>1</v>
      </c>
      <c r="I73" s="2">
        <v>1001</v>
      </c>
    </row>
    <row r="74" spans="1:9" x14ac:dyDescent="0.35">
      <c r="A74" s="2">
        <v>70</v>
      </c>
      <c r="B74" s="2">
        <v>42</v>
      </c>
      <c r="C74" s="2" t="s">
        <v>346</v>
      </c>
      <c r="E74" s="2">
        <f t="shared" si="1"/>
        <v>30601</v>
      </c>
      <c r="F74" s="2">
        <v>306</v>
      </c>
      <c r="G74" s="2" t="str">
        <f>INDEX(D_被动技能!$C:$C,MATCH(F74,D_被动技能!$B:$B,0))</f>
        <v>优·野性图腾</v>
      </c>
      <c r="H74" s="2">
        <v>1</v>
      </c>
      <c r="I74" s="2">
        <v>1000</v>
      </c>
    </row>
    <row r="75" spans="1:9" x14ac:dyDescent="0.35">
      <c r="A75" s="2">
        <v>71</v>
      </c>
      <c r="B75" s="2">
        <v>42</v>
      </c>
      <c r="C75" s="2" t="s">
        <v>346</v>
      </c>
      <c r="E75" s="2">
        <f t="shared" si="1"/>
        <v>20401</v>
      </c>
      <c r="F75" s="2">
        <v>204</v>
      </c>
      <c r="G75" s="2" t="str">
        <f>INDEX(D_被动技能!$C:$C,MATCH(F75,D_被动技能!$B:$B,0))</f>
        <v>凡·湮月环</v>
      </c>
      <c r="H75" s="2">
        <v>1</v>
      </c>
      <c r="I75" s="2">
        <v>2000</v>
      </c>
    </row>
    <row r="76" spans="1:9" x14ac:dyDescent="0.35">
      <c r="A76" s="2">
        <v>72</v>
      </c>
      <c r="B76" s="2">
        <v>42</v>
      </c>
      <c r="C76" s="2" t="s">
        <v>346</v>
      </c>
      <c r="E76" s="2">
        <f t="shared" si="1"/>
        <v>20501</v>
      </c>
      <c r="F76" s="2">
        <v>205</v>
      </c>
      <c r="G76" s="2" t="str">
        <f>INDEX(D_被动技能!$C:$C,MATCH(F76,D_被动技能!$B:$B,0))</f>
        <v>凡·灵兽内丹</v>
      </c>
      <c r="H76" s="2">
        <v>1</v>
      </c>
      <c r="I76" s="2">
        <v>2001</v>
      </c>
    </row>
    <row r="77" spans="1:9" x14ac:dyDescent="0.35">
      <c r="A77" s="2">
        <v>73</v>
      </c>
      <c r="B77" s="2">
        <v>42</v>
      </c>
      <c r="C77" s="2" t="s">
        <v>346</v>
      </c>
      <c r="E77" s="2">
        <f t="shared" si="1"/>
        <v>20601</v>
      </c>
      <c r="F77" s="2">
        <v>206</v>
      </c>
      <c r="G77" s="2" t="str">
        <f>INDEX(D_被动技能!$C:$C,MATCH(F77,D_被动技能!$B:$B,0))</f>
        <v>凡·野性图腾</v>
      </c>
      <c r="H77" s="2">
        <v>1</v>
      </c>
      <c r="I77" s="2">
        <v>2000</v>
      </c>
    </row>
    <row r="78" spans="1:9" x14ac:dyDescent="0.35">
      <c r="A78" s="2">
        <v>74</v>
      </c>
      <c r="B78" s="2">
        <v>42</v>
      </c>
      <c r="C78" s="2" t="s">
        <v>346</v>
      </c>
      <c r="E78" s="2">
        <f t="shared" si="1"/>
        <v>45101</v>
      </c>
      <c r="F78" s="2">
        <v>451</v>
      </c>
      <c r="G78" s="2" t="str">
        <f>INDEX(D_被动技能!$C:$C,MATCH(F78,D_被动技能!$B:$B,0))</f>
        <v>卓·万兽图腾</v>
      </c>
      <c r="H78" s="2">
        <v>1</v>
      </c>
      <c r="I78" s="2">
        <v>50</v>
      </c>
    </row>
    <row r="79" spans="1:9" x14ac:dyDescent="0.35">
      <c r="A79" s="2">
        <v>75</v>
      </c>
      <c r="B79" s="2">
        <v>43</v>
      </c>
      <c r="C79" s="2" t="s">
        <v>347</v>
      </c>
      <c r="E79" s="2">
        <f t="shared" si="1"/>
        <v>40701</v>
      </c>
      <c r="F79" s="2">
        <v>407</v>
      </c>
      <c r="G79" s="2" t="str">
        <f>INDEX(D_被动技能!$C:$C,MATCH(F79,D_被动技能!$B:$B,0))</f>
        <v>卓·百鬼珠</v>
      </c>
      <c r="H79" s="2">
        <v>1</v>
      </c>
      <c r="I79" s="2">
        <v>316</v>
      </c>
    </row>
    <row r="80" spans="1:9" x14ac:dyDescent="0.35">
      <c r="A80" s="2">
        <v>76</v>
      </c>
      <c r="B80" s="2">
        <v>43</v>
      </c>
      <c r="C80" s="2" t="s">
        <v>347</v>
      </c>
      <c r="E80" s="2">
        <f t="shared" si="1"/>
        <v>40801</v>
      </c>
      <c r="F80" s="2">
        <v>408</v>
      </c>
      <c r="G80" s="2" t="str">
        <f>INDEX(D_被动技能!$C:$C,MATCH(F80,D_被动技能!$B:$B,0))</f>
        <v>卓·幽鬼焰狱</v>
      </c>
      <c r="H80" s="2">
        <v>1</v>
      </c>
      <c r="I80" s="2">
        <v>316</v>
      </c>
    </row>
    <row r="81" spans="1:9" x14ac:dyDescent="0.35">
      <c r="A81" s="2">
        <v>77</v>
      </c>
      <c r="B81" s="2">
        <v>43</v>
      </c>
      <c r="C81" s="2" t="s">
        <v>347</v>
      </c>
      <c r="E81" s="2">
        <f t="shared" si="1"/>
        <v>40901</v>
      </c>
      <c r="F81" s="2">
        <v>409</v>
      </c>
      <c r="G81" s="2" t="str">
        <f>INDEX(D_被动技能!$C:$C,MATCH(F81,D_被动技能!$B:$B,0))</f>
        <v>卓·聚魂旗</v>
      </c>
      <c r="H81" s="2">
        <v>1</v>
      </c>
      <c r="I81" s="2">
        <v>316</v>
      </c>
    </row>
    <row r="82" spans="1:9" x14ac:dyDescent="0.35">
      <c r="A82" s="2">
        <v>78</v>
      </c>
      <c r="B82" s="2">
        <v>43</v>
      </c>
      <c r="C82" s="2" t="s">
        <v>347</v>
      </c>
      <c r="E82" s="2">
        <f t="shared" si="1"/>
        <v>30701</v>
      </c>
      <c r="F82" s="2">
        <v>307</v>
      </c>
      <c r="G82" s="2" t="str">
        <f>INDEX(D_被动技能!$C:$C,MATCH(F82,D_被动技能!$B:$B,0))</f>
        <v>优·百鬼珠</v>
      </c>
      <c r="H82" s="2">
        <v>1</v>
      </c>
      <c r="I82" s="2">
        <v>1000</v>
      </c>
    </row>
    <row r="83" spans="1:9" x14ac:dyDescent="0.35">
      <c r="A83" s="2">
        <v>79</v>
      </c>
      <c r="B83" s="2">
        <v>43</v>
      </c>
      <c r="C83" s="2" t="s">
        <v>347</v>
      </c>
      <c r="E83" s="2">
        <f t="shared" si="1"/>
        <v>30801</v>
      </c>
      <c r="F83" s="2">
        <v>308</v>
      </c>
      <c r="G83" s="2" t="str">
        <f>INDEX(D_被动技能!$C:$C,MATCH(F83,D_被动技能!$B:$B,0))</f>
        <v>优·幽鬼焰狱</v>
      </c>
      <c r="H83" s="2">
        <v>1</v>
      </c>
      <c r="I83" s="2">
        <v>1001</v>
      </c>
    </row>
    <row r="84" spans="1:9" x14ac:dyDescent="0.35">
      <c r="A84" s="2">
        <v>80</v>
      </c>
      <c r="B84" s="2">
        <v>43</v>
      </c>
      <c r="C84" s="2" t="s">
        <v>347</v>
      </c>
      <c r="E84" s="2">
        <f t="shared" si="1"/>
        <v>30901</v>
      </c>
      <c r="F84" s="2">
        <v>309</v>
      </c>
      <c r="G84" s="2" t="str">
        <f>INDEX(D_被动技能!$C:$C,MATCH(F84,D_被动技能!$B:$B,0))</f>
        <v>优·聚魂旗</v>
      </c>
      <c r="H84" s="2">
        <v>1</v>
      </c>
      <c r="I84" s="2">
        <v>1000</v>
      </c>
    </row>
    <row r="85" spans="1:9" x14ac:dyDescent="0.35">
      <c r="A85" s="2">
        <v>81</v>
      </c>
      <c r="B85" s="2">
        <v>43</v>
      </c>
      <c r="C85" s="2" t="s">
        <v>347</v>
      </c>
      <c r="E85" s="2">
        <f t="shared" si="1"/>
        <v>20701</v>
      </c>
      <c r="F85" s="2">
        <v>207</v>
      </c>
      <c r="G85" s="2" t="str">
        <f>INDEX(D_被动技能!$C:$C,MATCH(F85,D_被动技能!$B:$B,0))</f>
        <v>凡·百鬼珠</v>
      </c>
      <c r="H85" s="2">
        <v>1</v>
      </c>
      <c r="I85" s="2">
        <v>2000</v>
      </c>
    </row>
    <row r="86" spans="1:9" x14ac:dyDescent="0.35">
      <c r="A86" s="2">
        <v>82</v>
      </c>
      <c r="B86" s="2">
        <v>43</v>
      </c>
      <c r="C86" s="2" t="s">
        <v>347</v>
      </c>
      <c r="E86" s="2">
        <f t="shared" si="1"/>
        <v>20801</v>
      </c>
      <c r="F86" s="2">
        <v>208</v>
      </c>
      <c r="G86" s="2" t="str">
        <f>INDEX(D_被动技能!$C:$C,MATCH(F86,D_被动技能!$B:$B,0))</f>
        <v>凡·幽鬼焰狱</v>
      </c>
      <c r="H86" s="2">
        <v>1</v>
      </c>
      <c r="I86" s="2">
        <v>2001</v>
      </c>
    </row>
    <row r="87" spans="1:9" x14ac:dyDescent="0.35">
      <c r="A87" s="2">
        <v>83</v>
      </c>
      <c r="B87" s="2">
        <v>43</v>
      </c>
      <c r="C87" s="2" t="s">
        <v>347</v>
      </c>
      <c r="E87" s="2">
        <f t="shared" si="1"/>
        <v>20901</v>
      </c>
      <c r="F87" s="2">
        <v>209</v>
      </c>
      <c r="G87" s="2" t="str">
        <f>INDEX(D_被动技能!$C:$C,MATCH(F87,D_被动技能!$B:$B,0))</f>
        <v>凡·聚魂旗</v>
      </c>
      <c r="H87" s="2">
        <v>1</v>
      </c>
      <c r="I87" s="2">
        <v>2000</v>
      </c>
    </row>
    <row r="88" spans="1:9" x14ac:dyDescent="0.35">
      <c r="A88" s="2">
        <v>84</v>
      </c>
      <c r="B88" s="2">
        <v>43</v>
      </c>
      <c r="C88" s="2" t="s">
        <v>347</v>
      </c>
      <c r="E88" s="2">
        <f t="shared" si="1"/>
        <v>45201</v>
      </c>
      <c r="F88" s="2">
        <v>452</v>
      </c>
      <c r="G88" s="2" t="str">
        <f>INDEX(D_被动技能!$C:$C,MATCH(F88,D_被动技能!$B:$B,0))</f>
        <v>卓·罗刹阵</v>
      </c>
      <c r="H88" s="2">
        <v>1</v>
      </c>
      <c r="I88" s="2">
        <v>50</v>
      </c>
    </row>
    <row r="89" spans="1:9" x14ac:dyDescent="0.35">
      <c r="A89" s="2">
        <v>85</v>
      </c>
      <c r="B89" s="2">
        <v>44</v>
      </c>
      <c r="C89" s="2" t="s">
        <v>348</v>
      </c>
      <c r="E89" s="2">
        <f t="shared" ref="E89:E108" si="2">F89*100+H89</f>
        <v>41001</v>
      </c>
      <c r="F89" s="2">
        <v>410</v>
      </c>
      <c r="G89" s="2" t="str">
        <f>INDEX(D_被动技能!$C:$C,MATCH(F89,D_被动技能!$B:$B,0))</f>
        <v>卓·迷魂汤</v>
      </c>
      <c r="H89" s="2">
        <v>1</v>
      </c>
      <c r="I89" s="2">
        <v>316</v>
      </c>
    </row>
    <row r="90" spans="1:9" x14ac:dyDescent="0.35">
      <c r="A90" s="2">
        <v>86</v>
      </c>
      <c r="B90" s="2">
        <v>44</v>
      </c>
      <c r="C90" s="2" t="s">
        <v>348</v>
      </c>
      <c r="E90" s="2">
        <f t="shared" si="2"/>
        <v>41101</v>
      </c>
      <c r="F90" s="2">
        <v>411</v>
      </c>
      <c r="G90" s="2" t="str">
        <f>INDEX(D_被动技能!$C:$C,MATCH(F90,D_被动技能!$B:$B,0))</f>
        <v>卓·阴阳镜</v>
      </c>
      <c r="H90" s="2">
        <v>1</v>
      </c>
      <c r="I90" s="2">
        <v>316</v>
      </c>
    </row>
    <row r="91" spans="1:9" x14ac:dyDescent="0.35">
      <c r="A91" s="2">
        <v>87</v>
      </c>
      <c r="B91" s="2">
        <v>44</v>
      </c>
      <c r="C91" s="2" t="s">
        <v>348</v>
      </c>
      <c r="E91" s="2">
        <f t="shared" si="2"/>
        <v>41201</v>
      </c>
      <c r="F91" s="2">
        <v>412</v>
      </c>
      <c r="G91" s="2" t="str">
        <f>INDEX(D_被动技能!$C:$C,MATCH(F91,D_被动技能!$B:$B,0))</f>
        <v>卓·炼魂葫芦</v>
      </c>
      <c r="H91" s="2">
        <v>1</v>
      </c>
      <c r="I91" s="2">
        <v>316</v>
      </c>
    </row>
    <row r="92" spans="1:9" x14ac:dyDescent="0.35">
      <c r="A92" s="2">
        <v>88</v>
      </c>
      <c r="B92" s="2">
        <v>44</v>
      </c>
      <c r="C92" s="2" t="s">
        <v>348</v>
      </c>
      <c r="E92" s="2">
        <f t="shared" si="2"/>
        <v>31001</v>
      </c>
      <c r="F92" s="2">
        <v>310</v>
      </c>
      <c r="G92" s="2" t="str">
        <f>INDEX(D_被动技能!$C:$C,MATCH(F92,D_被动技能!$B:$B,0))</f>
        <v>优·迷魂汤</v>
      </c>
      <c r="H92" s="2">
        <v>1</v>
      </c>
      <c r="I92" s="2">
        <v>1000</v>
      </c>
    </row>
    <row r="93" spans="1:9" x14ac:dyDescent="0.35">
      <c r="A93" s="2">
        <v>89</v>
      </c>
      <c r="B93" s="2">
        <v>44</v>
      </c>
      <c r="C93" s="2" t="s">
        <v>348</v>
      </c>
      <c r="E93" s="2">
        <f t="shared" si="2"/>
        <v>31101</v>
      </c>
      <c r="F93" s="2">
        <v>311</v>
      </c>
      <c r="G93" s="2" t="str">
        <f>INDEX(D_被动技能!$C:$C,MATCH(F93,D_被动技能!$B:$B,0))</f>
        <v>优·阴阳镜</v>
      </c>
      <c r="H93" s="2">
        <v>1</v>
      </c>
      <c r="I93" s="2">
        <v>1001</v>
      </c>
    </row>
    <row r="94" spans="1:9" x14ac:dyDescent="0.35">
      <c r="A94" s="2">
        <v>90</v>
      </c>
      <c r="B94" s="2">
        <v>44</v>
      </c>
      <c r="C94" s="2" t="s">
        <v>348</v>
      </c>
      <c r="E94" s="2">
        <f t="shared" si="2"/>
        <v>31201</v>
      </c>
      <c r="F94" s="2">
        <v>312</v>
      </c>
      <c r="G94" s="2" t="str">
        <f>INDEX(D_被动技能!$C:$C,MATCH(F94,D_被动技能!$B:$B,0))</f>
        <v>优·炼魂葫芦</v>
      </c>
      <c r="H94" s="2">
        <v>1</v>
      </c>
      <c r="I94" s="2">
        <v>1000</v>
      </c>
    </row>
    <row r="95" spans="1:9" x14ac:dyDescent="0.35">
      <c r="A95" s="2">
        <v>91</v>
      </c>
      <c r="B95" s="2">
        <v>44</v>
      </c>
      <c r="C95" s="2" t="s">
        <v>348</v>
      </c>
      <c r="E95" s="2">
        <f t="shared" si="2"/>
        <v>21001</v>
      </c>
      <c r="F95" s="2">
        <v>210</v>
      </c>
      <c r="G95" s="2" t="str">
        <f>INDEX(D_被动技能!$C:$C,MATCH(F95,D_被动技能!$B:$B,0))</f>
        <v>凡·迷魂汤</v>
      </c>
      <c r="H95" s="2">
        <v>1</v>
      </c>
      <c r="I95" s="2">
        <v>2000</v>
      </c>
    </row>
    <row r="96" spans="1:9" x14ac:dyDescent="0.35">
      <c r="A96" s="2">
        <v>92</v>
      </c>
      <c r="B96" s="2">
        <v>44</v>
      </c>
      <c r="C96" s="2" t="s">
        <v>348</v>
      </c>
      <c r="E96" s="2">
        <f t="shared" si="2"/>
        <v>21101</v>
      </c>
      <c r="F96" s="2">
        <v>211</v>
      </c>
      <c r="G96" s="2" t="str">
        <f>INDEX(D_被动技能!$C:$C,MATCH(F96,D_被动技能!$B:$B,0))</f>
        <v>凡·阴阳镜</v>
      </c>
      <c r="H96" s="2">
        <v>1</v>
      </c>
      <c r="I96" s="2">
        <v>2001</v>
      </c>
    </row>
    <row r="97" spans="1:9" x14ac:dyDescent="0.35">
      <c r="A97" s="2">
        <v>93</v>
      </c>
      <c r="B97" s="2">
        <v>44</v>
      </c>
      <c r="C97" s="2" t="s">
        <v>348</v>
      </c>
      <c r="E97" s="2">
        <f t="shared" si="2"/>
        <v>21201</v>
      </c>
      <c r="F97" s="2">
        <v>212</v>
      </c>
      <c r="G97" s="2" t="str">
        <f>INDEX(D_被动技能!$C:$C,MATCH(F97,D_被动技能!$B:$B,0))</f>
        <v>凡·炼魂葫芦</v>
      </c>
      <c r="H97" s="2">
        <v>1</v>
      </c>
      <c r="I97" s="2">
        <v>2000</v>
      </c>
    </row>
    <row r="98" spans="1:9" x14ac:dyDescent="0.35">
      <c r="A98" s="2">
        <v>94</v>
      </c>
      <c r="B98" s="2">
        <v>44</v>
      </c>
      <c r="C98" s="2" t="s">
        <v>348</v>
      </c>
      <c r="E98" s="2">
        <f t="shared" si="2"/>
        <v>45301</v>
      </c>
      <c r="F98" s="2">
        <v>453</v>
      </c>
      <c r="G98" s="2" t="str">
        <f>INDEX(D_被动技能!$C:$C,MATCH(F98,D_被动技能!$B:$B,0))</f>
        <v>卓·蛊惑众生</v>
      </c>
      <c r="H98" s="2">
        <v>1</v>
      </c>
      <c r="I98" s="2">
        <v>50</v>
      </c>
    </row>
    <row r="99" spans="1:9" x14ac:dyDescent="0.35">
      <c r="A99" s="2">
        <v>95</v>
      </c>
      <c r="B99" s="2">
        <v>45</v>
      </c>
      <c r="C99" s="2" t="s">
        <v>349</v>
      </c>
      <c r="E99" s="2">
        <f t="shared" si="2"/>
        <v>41301</v>
      </c>
      <c r="F99" s="2">
        <v>413</v>
      </c>
      <c r="G99" s="2" t="str">
        <f>INDEX(D_被动技能!$C:$C,MATCH(F99,D_被动技能!$B:$B,0))</f>
        <v>卓·破虏令</v>
      </c>
      <c r="H99" s="2">
        <v>1</v>
      </c>
      <c r="I99" s="2">
        <v>316</v>
      </c>
    </row>
    <row r="100" spans="1:9" x14ac:dyDescent="0.35">
      <c r="A100" s="2">
        <v>96</v>
      </c>
      <c r="B100" s="2">
        <v>45</v>
      </c>
      <c r="C100" s="2" t="s">
        <v>349</v>
      </c>
      <c r="E100" s="2">
        <f t="shared" si="2"/>
        <v>41401</v>
      </c>
      <c r="F100" s="2">
        <v>414</v>
      </c>
      <c r="G100" s="2" t="str">
        <f>INDEX(D_被动技能!$C:$C,MATCH(F100,D_被动技能!$B:$B,0))</f>
        <v>卓·三昧真火</v>
      </c>
      <c r="H100" s="2">
        <v>1</v>
      </c>
      <c r="I100" s="2">
        <v>316</v>
      </c>
    </row>
    <row r="101" spans="1:9" x14ac:dyDescent="0.35">
      <c r="A101" s="2">
        <v>97</v>
      </c>
      <c r="B101" s="2">
        <v>45</v>
      </c>
      <c r="C101" s="2" t="s">
        <v>349</v>
      </c>
      <c r="E101" s="2">
        <f t="shared" si="2"/>
        <v>41501</v>
      </c>
      <c r="F101" s="2">
        <v>415</v>
      </c>
      <c r="G101" s="2" t="str">
        <f>INDEX(D_被动技能!$C:$C,MATCH(F101,D_被动技能!$B:$B,0))</f>
        <v>卓·捆仙索</v>
      </c>
      <c r="H101" s="2">
        <v>1</v>
      </c>
      <c r="I101" s="2">
        <v>316</v>
      </c>
    </row>
    <row r="102" spans="1:9" x14ac:dyDescent="0.35">
      <c r="A102" s="2">
        <v>98</v>
      </c>
      <c r="B102" s="2">
        <v>45</v>
      </c>
      <c r="C102" s="2" t="s">
        <v>349</v>
      </c>
      <c r="E102" s="2">
        <f t="shared" si="2"/>
        <v>31301</v>
      </c>
      <c r="F102" s="2">
        <v>313</v>
      </c>
      <c r="G102" s="2" t="str">
        <f>INDEX(D_被动技能!$C:$C,MATCH(F102,D_被动技能!$B:$B,0))</f>
        <v>优·破虏令</v>
      </c>
      <c r="H102" s="2">
        <v>1</v>
      </c>
      <c r="I102" s="2">
        <v>1000</v>
      </c>
    </row>
    <row r="103" spans="1:9" x14ac:dyDescent="0.35">
      <c r="A103" s="2">
        <v>99</v>
      </c>
      <c r="B103" s="2">
        <v>45</v>
      </c>
      <c r="C103" s="2" t="s">
        <v>349</v>
      </c>
      <c r="E103" s="2">
        <f t="shared" si="2"/>
        <v>31401</v>
      </c>
      <c r="F103" s="2">
        <v>314</v>
      </c>
      <c r="G103" s="2" t="str">
        <f>INDEX(D_被动技能!$C:$C,MATCH(F103,D_被动技能!$B:$B,0))</f>
        <v>优·三昧真火</v>
      </c>
      <c r="H103" s="2">
        <v>1</v>
      </c>
      <c r="I103" s="2">
        <v>1001</v>
      </c>
    </row>
    <row r="104" spans="1:9" x14ac:dyDescent="0.35">
      <c r="A104" s="2">
        <v>100</v>
      </c>
      <c r="B104" s="2">
        <v>45</v>
      </c>
      <c r="C104" s="2" t="s">
        <v>349</v>
      </c>
      <c r="E104" s="2">
        <f t="shared" si="2"/>
        <v>31501</v>
      </c>
      <c r="F104" s="2">
        <v>315</v>
      </c>
      <c r="G104" s="2" t="str">
        <f>INDEX(D_被动技能!$C:$C,MATCH(F104,D_被动技能!$B:$B,0))</f>
        <v>优·捆仙索</v>
      </c>
      <c r="H104" s="2">
        <v>1</v>
      </c>
      <c r="I104" s="2">
        <v>1000</v>
      </c>
    </row>
    <row r="105" spans="1:9" x14ac:dyDescent="0.35">
      <c r="A105" s="2">
        <v>101</v>
      </c>
      <c r="B105" s="2">
        <v>45</v>
      </c>
      <c r="C105" s="2" t="s">
        <v>349</v>
      </c>
      <c r="E105" s="2">
        <f t="shared" si="2"/>
        <v>21301</v>
      </c>
      <c r="F105" s="2">
        <v>213</v>
      </c>
      <c r="G105" s="2" t="str">
        <f>INDEX(D_被动技能!$C:$C,MATCH(F105,D_被动技能!$B:$B,0))</f>
        <v>凡·破虏令</v>
      </c>
      <c r="H105" s="2">
        <v>1</v>
      </c>
      <c r="I105" s="2">
        <v>2000</v>
      </c>
    </row>
    <row r="106" spans="1:9" x14ac:dyDescent="0.35">
      <c r="A106" s="2">
        <v>102</v>
      </c>
      <c r="B106" s="2">
        <v>45</v>
      </c>
      <c r="C106" s="2" t="s">
        <v>349</v>
      </c>
      <c r="E106" s="2">
        <f t="shared" si="2"/>
        <v>21401</v>
      </c>
      <c r="F106" s="2">
        <v>214</v>
      </c>
      <c r="G106" s="2" t="str">
        <f>INDEX(D_被动技能!$C:$C,MATCH(F106,D_被动技能!$B:$B,0))</f>
        <v>凡·三昧真火</v>
      </c>
      <c r="H106" s="2">
        <v>1</v>
      </c>
      <c r="I106" s="2">
        <v>2001</v>
      </c>
    </row>
    <row r="107" spans="1:9" x14ac:dyDescent="0.35">
      <c r="A107" s="2">
        <v>103</v>
      </c>
      <c r="B107" s="2">
        <v>45</v>
      </c>
      <c r="C107" s="2" t="s">
        <v>349</v>
      </c>
      <c r="E107" s="2">
        <f t="shared" si="2"/>
        <v>21501</v>
      </c>
      <c r="F107" s="2">
        <v>215</v>
      </c>
      <c r="G107" s="2" t="str">
        <f>INDEX(D_被动技能!$C:$C,MATCH(F107,D_被动技能!$B:$B,0))</f>
        <v>凡·捆仙索</v>
      </c>
      <c r="H107" s="2">
        <v>1</v>
      </c>
      <c r="I107" s="2">
        <v>2000</v>
      </c>
    </row>
    <row r="108" spans="1:9" x14ac:dyDescent="0.35">
      <c r="A108" s="2">
        <v>104</v>
      </c>
      <c r="B108" s="2">
        <v>45</v>
      </c>
      <c r="C108" s="2" t="s">
        <v>349</v>
      </c>
      <c r="E108" s="2">
        <f t="shared" si="2"/>
        <v>45401</v>
      </c>
      <c r="F108" s="2">
        <v>454</v>
      </c>
      <c r="G108" s="2" t="str">
        <f>INDEX(D_被动技能!$C:$C,MATCH(F108,D_被动技能!$B:$B,0))</f>
        <v>卓·日曜石</v>
      </c>
      <c r="H108" s="2">
        <v>1</v>
      </c>
      <c r="I108" s="2">
        <v>50</v>
      </c>
    </row>
    <row r="109" spans="1:9" x14ac:dyDescent="0.35">
      <c r="A109" s="2">
        <v>105</v>
      </c>
      <c r="B109" s="2">
        <v>46</v>
      </c>
      <c r="C109" s="2" t="s">
        <v>350</v>
      </c>
      <c r="E109" s="2">
        <f t="shared" ref="E109:E118" si="3">F109*100+H109</f>
        <v>41601</v>
      </c>
      <c r="F109" s="2">
        <v>416</v>
      </c>
      <c r="G109" s="2" t="str">
        <f>INDEX(D_被动技能!$C:$C,MATCH(F109,D_被动技能!$B:$B,0))</f>
        <v>卓·东皇钟</v>
      </c>
      <c r="H109" s="2">
        <v>1</v>
      </c>
      <c r="I109" s="2">
        <v>316</v>
      </c>
    </row>
    <row r="110" spans="1:9" x14ac:dyDescent="0.35">
      <c r="A110" s="2">
        <v>106</v>
      </c>
      <c r="B110" s="2">
        <v>46</v>
      </c>
      <c r="C110" s="2" t="s">
        <v>350</v>
      </c>
      <c r="E110" s="2">
        <f t="shared" si="3"/>
        <v>41701</v>
      </c>
      <c r="F110" s="2">
        <v>417</v>
      </c>
      <c r="G110" s="2" t="str">
        <f>INDEX(D_被动技能!$C:$C,MATCH(F110,D_被动技能!$B:$B,0))</f>
        <v>卓·蟠桃</v>
      </c>
      <c r="H110" s="2">
        <v>1</v>
      </c>
      <c r="I110" s="2">
        <v>316</v>
      </c>
    </row>
    <row r="111" spans="1:9" x14ac:dyDescent="0.35">
      <c r="A111" s="2">
        <v>107</v>
      </c>
      <c r="B111" s="2">
        <v>46</v>
      </c>
      <c r="C111" s="2" t="s">
        <v>350</v>
      </c>
      <c r="E111" s="2">
        <f t="shared" si="3"/>
        <v>41801</v>
      </c>
      <c r="F111" s="2">
        <v>418</v>
      </c>
      <c r="G111" s="2" t="str">
        <f>INDEX(D_被动技能!$C:$C,MATCH(F111,D_被动技能!$B:$B,0))</f>
        <v>卓·真龙金身</v>
      </c>
      <c r="H111" s="2">
        <v>1</v>
      </c>
      <c r="I111" s="2">
        <v>316</v>
      </c>
    </row>
    <row r="112" spans="1:9" x14ac:dyDescent="0.35">
      <c r="A112" s="2">
        <v>108</v>
      </c>
      <c r="B112" s="2">
        <v>46</v>
      </c>
      <c r="C112" s="2" t="s">
        <v>350</v>
      </c>
      <c r="E112" s="2">
        <f t="shared" si="3"/>
        <v>31601</v>
      </c>
      <c r="F112" s="2">
        <v>316</v>
      </c>
      <c r="G112" s="2" t="str">
        <f>INDEX(D_被动技能!$C:$C,MATCH(F112,D_被动技能!$B:$B,0))</f>
        <v>优·东皇钟</v>
      </c>
      <c r="H112" s="2">
        <v>1</v>
      </c>
      <c r="I112" s="2">
        <v>1000</v>
      </c>
    </row>
    <row r="113" spans="1:9" x14ac:dyDescent="0.35">
      <c r="A113" s="2">
        <v>109</v>
      </c>
      <c r="B113" s="2">
        <v>46</v>
      </c>
      <c r="C113" s="2" t="s">
        <v>350</v>
      </c>
      <c r="E113" s="2">
        <f t="shared" si="3"/>
        <v>31701</v>
      </c>
      <c r="F113" s="2">
        <v>317</v>
      </c>
      <c r="G113" s="2" t="str">
        <f>INDEX(D_被动技能!$C:$C,MATCH(F113,D_被动技能!$B:$B,0))</f>
        <v>优·蟠桃</v>
      </c>
      <c r="H113" s="2">
        <v>1</v>
      </c>
      <c r="I113" s="2">
        <v>1001</v>
      </c>
    </row>
    <row r="114" spans="1:9" x14ac:dyDescent="0.35">
      <c r="A114" s="2">
        <v>110</v>
      </c>
      <c r="B114" s="2">
        <v>46</v>
      </c>
      <c r="C114" s="2" t="s">
        <v>350</v>
      </c>
      <c r="E114" s="2">
        <f t="shared" si="3"/>
        <v>31801</v>
      </c>
      <c r="F114" s="2">
        <v>318</v>
      </c>
      <c r="G114" s="2" t="str">
        <f>INDEX(D_被动技能!$C:$C,MATCH(F114,D_被动技能!$B:$B,0))</f>
        <v>优·真龙金身</v>
      </c>
      <c r="H114" s="2">
        <v>1</v>
      </c>
      <c r="I114" s="2">
        <v>1000</v>
      </c>
    </row>
    <row r="115" spans="1:9" x14ac:dyDescent="0.35">
      <c r="A115" s="2">
        <v>111</v>
      </c>
      <c r="B115" s="2">
        <v>46</v>
      </c>
      <c r="C115" s="2" t="s">
        <v>350</v>
      </c>
      <c r="E115" s="2">
        <f t="shared" si="3"/>
        <v>21601</v>
      </c>
      <c r="F115" s="2">
        <v>216</v>
      </c>
      <c r="G115" s="2" t="str">
        <f>INDEX(D_被动技能!$C:$C,MATCH(F115,D_被动技能!$B:$B,0))</f>
        <v>凡·东皇钟</v>
      </c>
      <c r="H115" s="2">
        <v>1</v>
      </c>
      <c r="I115" s="2">
        <v>2000</v>
      </c>
    </row>
    <row r="116" spans="1:9" x14ac:dyDescent="0.35">
      <c r="A116" s="2">
        <v>112</v>
      </c>
      <c r="B116" s="2">
        <v>46</v>
      </c>
      <c r="C116" s="2" t="s">
        <v>350</v>
      </c>
      <c r="E116" s="2">
        <f t="shared" si="3"/>
        <v>21701</v>
      </c>
      <c r="F116" s="2">
        <v>217</v>
      </c>
      <c r="G116" s="2" t="str">
        <f>INDEX(D_被动技能!$C:$C,MATCH(F116,D_被动技能!$B:$B,0))</f>
        <v>凡·蟠桃</v>
      </c>
      <c r="H116" s="2">
        <v>1</v>
      </c>
      <c r="I116" s="2">
        <v>2001</v>
      </c>
    </row>
    <row r="117" spans="1:9" x14ac:dyDescent="0.35">
      <c r="A117" s="2">
        <v>113</v>
      </c>
      <c r="B117" s="2">
        <v>46</v>
      </c>
      <c r="C117" s="2" t="s">
        <v>350</v>
      </c>
      <c r="E117" s="2">
        <f t="shared" si="3"/>
        <v>21801</v>
      </c>
      <c r="F117" s="2">
        <v>218</v>
      </c>
      <c r="G117" s="2" t="str">
        <f>INDEX(D_被动技能!$C:$C,MATCH(F117,D_被动技能!$B:$B,0))</f>
        <v>凡·真龙金身</v>
      </c>
      <c r="H117" s="2">
        <v>1</v>
      </c>
      <c r="I117" s="2">
        <v>2000</v>
      </c>
    </row>
    <row r="118" spans="1:9" x14ac:dyDescent="0.35">
      <c r="A118" s="2">
        <v>114</v>
      </c>
      <c r="B118" s="2">
        <v>46</v>
      </c>
      <c r="C118" s="2" t="s">
        <v>350</v>
      </c>
      <c r="E118" s="2">
        <f t="shared" si="3"/>
        <v>45501</v>
      </c>
      <c r="F118" s="2">
        <v>455</v>
      </c>
      <c r="G118" s="2" t="str">
        <f>INDEX(D_被动技能!$C:$C,MATCH(F118,D_被动技能!$B:$B,0))</f>
        <v>卓·灵墟宝鼎</v>
      </c>
      <c r="H118" s="2">
        <v>1</v>
      </c>
      <c r="I118" s="2">
        <v>50</v>
      </c>
    </row>
    <row r="119" spans="1:9" x14ac:dyDescent="0.35">
      <c r="A119" s="2">
        <v>115</v>
      </c>
      <c r="B119" s="2">
        <v>51</v>
      </c>
      <c r="C119" s="2" t="s">
        <v>351</v>
      </c>
      <c r="E119" s="2">
        <f t="shared" si="0"/>
        <v>58101</v>
      </c>
      <c r="F119" s="2">
        <v>581</v>
      </c>
      <c r="G119" s="2" t="str">
        <f>INDEX(D_被动技能!$C:$C,MATCH(F119,D_被动技能!$B:$B,0))</f>
        <v>精·浮行如意</v>
      </c>
      <c r="H119" s="2">
        <v>1</v>
      </c>
      <c r="I119" s="2">
        <v>316</v>
      </c>
    </row>
    <row r="120" spans="1:9" x14ac:dyDescent="0.35">
      <c r="A120" s="2">
        <v>116</v>
      </c>
      <c r="B120" s="2">
        <v>51</v>
      </c>
      <c r="C120" s="2" t="s">
        <v>351</v>
      </c>
      <c r="E120" s="2">
        <f t="shared" si="0"/>
        <v>58201</v>
      </c>
      <c r="F120" s="2">
        <v>582</v>
      </c>
      <c r="G120" s="2" t="str">
        <f>INDEX(D_被动技能!$C:$C,MATCH(F120,D_被动技能!$B:$B,0))</f>
        <v>精·青龙印</v>
      </c>
      <c r="H120" s="2">
        <v>1</v>
      </c>
      <c r="I120" s="2">
        <v>317</v>
      </c>
    </row>
    <row r="121" spans="1:9" x14ac:dyDescent="0.35">
      <c r="A121" s="2">
        <v>117</v>
      </c>
      <c r="B121" s="2">
        <v>51</v>
      </c>
      <c r="C121" s="2" t="s">
        <v>351</v>
      </c>
      <c r="E121" s="2">
        <f t="shared" si="0"/>
        <v>58301</v>
      </c>
      <c r="F121" s="2">
        <v>583</v>
      </c>
      <c r="G121" s="2" t="str">
        <f>INDEX(D_被动技能!$C:$C,MATCH(F121,D_被动技能!$B:$B,0))</f>
        <v>精·乾坤扇</v>
      </c>
      <c r="H121" s="2">
        <v>1</v>
      </c>
      <c r="I121" s="2">
        <v>316</v>
      </c>
    </row>
    <row r="122" spans="1:9" x14ac:dyDescent="0.35">
      <c r="A122" s="2">
        <v>118</v>
      </c>
      <c r="B122" s="2">
        <v>51</v>
      </c>
      <c r="C122" s="2" t="s">
        <v>351</v>
      </c>
      <c r="E122" s="2">
        <f t="shared" si="0"/>
        <v>40101</v>
      </c>
      <c r="F122" s="2">
        <v>401</v>
      </c>
      <c r="G122" s="2" t="str">
        <f>INDEX(D_被动技能!$C:$C,MATCH(F122,D_被动技能!$B:$B,0))</f>
        <v>卓·浮行如意</v>
      </c>
      <c r="H122" s="2">
        <v>1</v>
      </c>
      <c r="I122" s="2">
        <v>975</v>
      </c>
    </row>
    <row r="123" spans="1:9" x14ac:dyDescent="0.35">
      <c r="A123" s="2">
        <v>119</v>
      </c>
      <c r="B123" s="2">
        <v>51</v>
      </c>
      <c r="C123" s="2" t="s">
        <v>351</v>
      </c>
      <c r="E123" s="2">
        <f t="shared" si="0"/>
        <v>40201</v>
      </c>
      <c r="F123" s="2">
        <v>402</v>
      </c>
      <c r="G123" s="2" t="str">
        <f>INDEX(D_被动技能!$C:$C,MATCH(F123,D_被动技能!$B:$B,0))</f>
        <v>卓·青龙印</v>
      </c>
      <c r="H123" s="2">
        <v>1</v>
      </c>
      <c r="I123" s="2">
        <v>975</v>
      </c>
    </row>
    <row r="124" spans="1:9" x14ac:dyDescent="0.35">
      <c r="A124" s="2">
        <v>120</v>
      </c>
      <c r="B124" s="2">
        <v>51</v>
      </c>
      <c r="C124" s="2" t="s">
        <v>351</v>
      </c>
      <c r="E124" s="2">
        <f t="shared" si="0"/>
        <v>40301</v>
      </c>
      <c r="F124" s="2">
        <v>403</v>
      </c>
      <c r="G124" s="2" t="str">
        <f>INDEX(D_被动技能!$C:$C,MATCH(F124,D_被动技能!$B:$B,0))</f>
        <v>卓·乾坤扇</v>
      </c>
      <c r="H124" s="2">
        <v>1</v>
      </c>
      <c r="I124" s="2">
        <v>975</v>
      </c>
    </row>
    <row r="125" spans="1:9" x14ac:dyDescent="0.35">
      <c r="A125" s="2">
        <v>121</v>
      </c>
      <c r="B125" s="2">
        <v>51</v>
      </c>
      <c r="C125" s="2" t="s">
        <v>351</v>
      </c>
      <c r="E125" s="2">
        <f t="shared" si="0"/>
        <v>30101</v>
      </c>
      <c r="F125" s="2">
        <v>301</v>
      </c>
      <c r="G125" s="2" t="str">
        <f>INDEX(D_被动技能!$C:$C,MATCH(F125,D_被动技能!$B:$B,0))</f>
        <v>优·浮行如意</v>
      </c>
      <c r="H125" s="2">
        <v>1</v>
      </c>
      <c r="I125" s="2">
        <v>1992</v>
      </c>
    </row>
    <row r="126" spans="1:9" x14ac:dyDescent="0.35">
      <c r="A126" s="2">
        <v>122</v>
      </c>
      <c r="B126" s="2">
        <v>51</v>
      </c>
      <c r="C126" s="2" t="s">
        <v>351</v>
      </c>
      <c r="E126" s="2">
        <f t="shared" si="0"/>
        <v>30201</v>
      </c>
      <c r="F126" s="2">
        <v>302</v>
      </c>
      <c r="G126" s="2" t="str">
        <f>INDEX(D_被动技能!$C:$C,MATCH(F126,D_被动技能!$B:$B,0))</f>
        <v>优·青龙印</v>
      </c>
      <c r="H126" s="2">
        <v>1</v>
      </c>
      <c r="I126" s="2">
        <v>1992</v>
      </c>
    </row>
    <row r="127" spans="1:9" x14ac:dyDescent="0.35">
      <c r="A127" s="2">
        <v>123</v>
      </c>
      <c r="B127" s="2">
        <v>51</v>
      </c>
      <c r="C127" s="2" t="s">
        <v>351</v>
      </c>
      <c r="E127" s="2">
        <f t="shared" si="0"/>
        <v>30301</v>
      </c>
      <c r="F127" s="2">
        <v>303</v>
      </c>
      <c r="G127" s="2" t="str">
        <f>INDEX(D_被动技能!$C:$C,MATCH(F127,D_被动技能!$B:$B,0))</f>
        <v>优·乾坤扇</v>
      </c>
      <c r="H127" s="2">
        <v>1</v>
      </c>
      <c r="I127" s="2">
        <v>1922</v>
      </c>
    </row>
    <row r="128" spans="1:9" x14ac:dyDescent="0.35">
      <c r="A128" s="2">
        <v>124</v>
      </c>
      <c r="B128" s="2">
        <v>51</v>
      </c>
      <c r="C128" s="2" t="s">
        <v>351</v>
      </c>
      <c r="E128" s="2">
        <f t="shared" si="0"/>
        <v>45001</v>
      </c>
      <c r="F128" s="2">
        <v>450</v>
      </c>
      <c r="G128" s="2" t="str">
        <f>INDEX(D_被动技能!$C:$C,MATCH(F128,D_被动技能!$B:$B,0))</f>
        <v>卓·天子剑</v>
      </c>
      <c r="H128" s="2">
        <v>1</v>
      </c>
      <c r="I128" s="2">
        <v>150</v>
      </c>
    </row>
    <row r="129" spans="1:9" x14ac:dyDescent="0.35">
      <c r="A129" s="2">
        <v>125</v>
      </c>
      <c r="B129" s="2">
        <v>51</v>
      </c>
      <c r="C129" s="2" t="s">
        <v>351</v>
      </c>
      <c r="E129" s="2">
        <f t="shared" si="0"/>
        <v>55001</v>
      </c>
      <c r="F129" s="2">
        <v>550</v>
      </c>
      <c r="G129" s="2" t="str">
        <f>INDEX(D_被动技能!$C:$C,MATCH(F129,D_被动技能!$B:$B,0))</f>
        <v>精·天子剑</v>
      </c>
      <c r="H129" s="2">
        <v>1</v>
      </c>
      <c r="I129" s="2">
        <v>50</v>
      </c>
    </row>
    <row r="130" spans="1:9" x14ac:dyDescent="0.35">
      <c r="A130" s="2">
        <v>126</v>
      </c>
      <c r="B130" s="2">
        <v>52</v>
      </c>
      <c r="C130" s="2" t="s">
        <v>352</v>
      </c>
      <c r="E130" s="2">
        <f t="shared" ref="E130:E151" si="4">F130*100+H130</f>
        <v>58401</v>
      </c>
      <c r="F130" s="2">
        <v>584</v>
      </c>
      <c r="G130" s="2" t="str">
        <f>INDEX(D_被动技能!$C:$C,MATCH(F130,D_被动技能!$B:$B,0))</f>
        <v>精·湮月环</v>
      </c>
      <c r="H130" s="2">
        <v>1</v>
      </c>
      <c r="I130" s="2">
        <v>316</v>
      </c>
    </row>
    <row r="131" spans="1:9" x14ac:dyDescent="0.35">
      <c r="A131" s="2">
        <v>127</v>
      </c>
      <c r="B131" s="2">
        <v>52</v>
      </c>
      <c r="C131" s="2" t="s">
        <v>352</v>
      </c>
      <c r="E131" s="2">
        <f t="shared" si="4"/>
        <v>58501</v>
      </c>
      <c r="F131" s="2">
        <v>585</v>
      </c>
      <c r="G131" s="2" t="str">
        <f>INDEX(D_被动技能!$C:$C,MATCH(F131,D_被动技能!$B:$B,0))</f>
        <v>精·灵兽内丹</v>
      </c>
      <c r="H131" s="2">
        <v>1</v>
      </c>
      <c r="I131" s="2">
        <v>317</v>
      </c>
    </row>
    <row r="132" spans="1:9" x14ac:dyDescent="0.35">
      <c r="A132" s="2">
        <v>128</v>
      </c>
      <c r="B132" s="2">
        <v>52</v>
      </c>
      <c r="C132" s="2" t="s">
        <v>352</v>
      </c>
      <c r="E132" s="2">
        <f t="shared" si="4"/>
        <v>58601</v>
      </c>
      <c r="F132" s="2">
        <v>586</v>
      </c>
      <c r="G132" s="2" t="str">
        <f>INDEX(D_被动技能!$C:$C,MATCH(F132,D_被动技能!$B:$B,0))</f>
        <v>精·野性图腾</v>
      </c>
      <c r="H132" s="2">
        <v>1</v>
      </c>
      <c r="I132" s="2">
        <v>316</v>
      </c>
    </row>
    <row r="133" spans="1:9" x14ac:dyDescent="0.35">
      <c r="A133" s="2">
        <v>129</v>
      </c>
      <c r="B133" s="2">
        <v>52</v>
      </c>
      <c r="C133" s="2" t="s">
        <v>352</v>
      </c>
      <c r="E133" s="2">
        <f t="shared" si="4"/>
        <v>40401</v>
      </c>
      <c r="F133" s="2">
        <v>404</v>
      </c>
      <c r="G133" s="2" t="str">
        <f>INDEX(D_被动技能!$C:$C,MATCH(F133,D_被动技能!$B:$B,0))</f>
        <v>卓·湮月环</v>
      </c>
      <c r="H133" s="2">
        <v>1</v>
      </c>
      <c r="I133" s="2">
        <v>975</v>
      </c>
    </row>
    <row r="134" spans="1:9" x14ac:dyDescent="0.35">
      <c r="A134" s="2">
        <v>130</v>
      </c>
      <c r="B134" s="2">
        <v>52</v>
      </c>
      <c r="C134" s="2" t="s">
        <v>352</v>
      </c>
      <c r="E134" s="2">
        <f t="shared" si="4"/>
        <v>40501</v>
      </c>
      <c r="F134" s="2">
        <v>405</v>
      </c>
      <c r="G134" s="2" t="str">
        <f>INDEX(D_被动技能!$C:$C,MATCH(F134,D_被动技能!$B:$B,0))</f>
        <v>卓·灵兽内丹</v>
      </c>
      <c r="H134" s="2">
        <v>1</v>
      </c>
      <c r="I134" s="2">
        <v>975</v>
      </c>
    </row>
    <row r="135" spans="1:9" x14ac:dyDescent="0.35">
      <c r="A135" s="2">
        <v>131</v>
      </c>
      <c r="B135" s="2">
        <v>52</v>
      </c>
      <c r="C135" s="2" t="s">
        <v>352</v>
      </c>
      <c r="E135" s="2">
        <f t="shared" si="4"/>
        <v>40601</v>
      </c>
      <c r="F135" s="2">
        <v>406</v>
      </c>
      <c r="G135" s="2" t="str">
        <f>INDEX(D_被动技能!$C:$C,MATCH(F135,D_被动技能!$B:$B,0))</f>
        <v>卓·野性图腾</v>
      </c>
      <c r="H135" s="2">
        <v>1</v>
      </c>
      <c r="I135" s="2">
        <v>975</v>
      </c>
    </row>
    <row r="136" spans="1:9" x14ac:dyDescent="0.35">
      <c r="A136" s="2">
        <v>132</v>
      </c>
      <c r="B136" s="2">
        <v>52</v>
      </c>
      <c r="C136" s="2" t="s">
        <v>352</v>
      </c>
      <c r="E136" s="2">
        <f t="shared" si="4"/>
        <v>30401</v>
      </c>
      <c r="F136" s="2">
        <v>304</v>
      </c>
      <c r="G136" s="2" t="str">
        <f>INDEX(D_被动技能!$C:$C,MATCH(F136,D_被动技能!$B:$B,0))</f>
        <v>优·湮月环</v>
      </c>
      <c r="H136" s="2">
        <v>1</v>
      </c>
      <c r="I136" s="2">
        <v>1992</v>
      </c>
    </row>
    <row r="137" spans="1:9" x14ac:dyDescent="0.35">
      <c r="A137" s="2">
        <v>133</v>
      </c>
      <c r="B137" s="2">
        <v>52</v>
      </c>
      <c r="C137" s="2" t="s">
        <v>352</v>
      </c>
      <c r="E137" s="2">
        <f t="shared" si="4"/>
        <v>30501</v>
      </c>
      <c r="F137" s="2">
        <v>305</v>
      </c>
      <c r="G137" s="2" t="str">
        <f>INDEX(D_被动技能!$C:$C,MATCH(F137,D_被动技能!$B:$B,0))</f>
        <v>优·灵兽内丹</v>
      </c>
      <c r="H137" s="2">
        <v>1</v>
      </c>
      <c r="I137" s="2">
        <v>1992</v>
      </c>
    </row>
    <row r="138" spans="1:9" x14ac:dyDescent="0.35">
      <c r="A138" s="2">
        <v>134</v>
      </c>
      <c r="B138" s="2">
        <v>52</v>
      </c>
      <c r="C138" s="2" t="s">
        <v>352</v>
      </c>
      <c r="E138" s="2">
        <f t="shared" si="4"/>
        <v>30601</v>
      </c>
      <c r="F138" s="2">
        <v>306</v>
      </c>
      <c r="G138" s="2" t="str">
        <f>INDEX(D_被动技能!$C:$C,MATCH(F138,D_被动技能!$B:$B,0))</f>
        <v>优·野性图腾</v>
      </c>
      <c r="H138" s="2">
        <v>1</v>
      </c>
      <c r="I138" s="2">
        <v>1922</v>
      </c>
    </row>
    <row r="139" spans="1:9" x14ac:dyDescent="0.35">
      <c r="A139" s="2">
        <v>135</v>
      </c>
      <c r="B139" s="2">
        <v>52</v>
      </c>
      <c r="C139" s="2" t="s">
        <v>352</v>
      </c>
      <c r="E139" s="2">
        <f t="shared" si="4"/>
        <v>45101</v>
      </c>
      <c r="F139" s="2">
        <v>451</v>
      </c>
      <c r="G139" s="2" t="str">
        <f>INDEX(D_被动技能!$C:$C,MATCH(F139,D_被动技能!$B:$B,0))</f>
        <v>卓·万兽图腾</v>
      </c>
      <c r="H139" s="2">
        <v>1</v>
      </c>
      <c r="I139" s="2">
        <v>150</v>
      </c>
    </row>
    <row r="140" spans="1:9" x14ac:dyDescent="0.35">
      <c r="A140" s="2">
        <v>136</v>
      </c>
      <c r="B140" s="2">
        <v>52</v>
      </c>
      <c r="C140" s="2" t="s">
        <v>352</v>
      </c>
      <c r="E140" s="2">
        <f t="shared" si="4"/>
        <v>55101</v>
      </c>
      <c r="F140" s="2">
        <v>551</v>
      </c>
      <c r="G140" s="2" t="str">
        <f>INDEX(D_被动技能!$C:$C,MATCH(F140,D_被动技能!$B:$B,0))</f>
        <v>精·万兽图腾</v>
      </c>
      <c r="H140" s="2">
        <v>1</v>
      </c>
      <c r="I140" s="2">
        <v>50</v>
      </c>
    </row>
    <row r="141" spans="1:9" x14ac:dyDescent="0.35">
      <c r="A141" s="2">
        <v>137</v>
      </c>
      <c r="B141" s="2">
        <v>53</v>
      </c>
      <c r="C141" s="2" t="s">
        <v>353</v>
      </c>
      <c r="E141" s="2">
        <f t="shared" si="4"/>
        <v>58701</v>
      </c>
      <c r="F141" s="2">
        <v>587</v>
      </c>
      <c r="G141" s="2" t="str">
        <f>INDEX(D_被动技能!$C:$C,MATCH(F141,D_被动技能!$B:$B,0))</f>
        <v>精·百鬼珠</v>
      </c>
      <c r="H141" s="2">
        <v>1</v>
      </c>
      <c r="I141" s="2">
        <v>316</v>
      </c>
    </row>
    <row r="142" spans="1:9" x14ac:dyDescent="0.35">
      <c r="A142" s="2">
        <v>138</v>
      </c>
      <c r="B142" s="2">
        <v>53</v>
      </c>
      <c r="C142" s="2" t="s">
        <v>353</v>
      </c>
      <c r="E142" s="2">
        <f t="shared" si="4"/>
        <v>58801</v>
      </c>
      <c r="F142" s="2">
        <v>588</v>
      </c>
      <c r="G142" s="2" t="str">
        <f>INDEX(D_被动技能!$C:$C,MATCH(F142,D_被动技能!$B:$B,0))</f>
        <v>精·幽鬼焰狱</v>
      </c>
      <c r="H142" s="2">
        <v>1</v>
      </c>
      <c r="I142" s="2">
        <v>317</v>
      </c>
    </row>
    <row r="143" spans="1:9" x14ac:dyDescent="0.35">
      <c r="A143" s="2">
        <v>139</v>
      </c>
      <c r="B143" s="2">
        <v>53</v>
      </c>
      <c r="C143" s="2" t="s">
        <v>353</v>
      </c>
      <c r="E143" s="2">
        <f t="shared" si="4"/>
        <v>58901</v>
      </c>
      <c r="F143" s="2">
        <v>589</v>
      </c>
      <c r="G143" s="2" t="str">
        <f>INDEX(D_被动技能!$C:$C,MATCH(F143,D_被动技能!$B:$B,0))</f>
        <v>精·聚魂旗</v>
      </c>
      <c r="H143" s="2">
        <v>1</v>
      </c>
      <c r="I143" s="2">
        <v>316</v>
      </c>
    </row>
    <row r="144" spans="1:9" x14ac:dyDescent="0.35">
      <c r="A144" s="2">
        <v>140</v>
      </c>
      <c r="B144" s="2">
        <v>53</v>
      </c>
      <c r="C144" s="2" t="s">
        <v>353</v>
      </c>
      <c r="E144" s="2">
        <f t="shared" si="4"/>
        <v>40701</v>
      </c>
      <c r="F144" s="2">
        <v>407</v>
      </c>
      <c r="G144" s="2" t="str">
        <f>INDEX(D_被动技能!$C:$C,MATCH(F144,D_被动技能!$B:$B,0))</f>
        <v>卓·百鬼珠</v>
      </c>
      <c r="H144" s="2">
        <v>1</v>
      </c>
      <c r="I144" s="2">
        <v>975</v>
      </c>
    </row>
    <row r="145" spans="1:9" x14ac:dyDescent="0.35">
      <c r="A145" s="2">
        <v>141</v>
      </c>
      <c r="B145" s="2">
        <v>53</v>
      </c>
      <c r="C145" s="2" t="s">
        <v>353</v>
      </c>
      <c r="E145" s="2">
        <f t="shared" si="4"/>
        <v>40801</v>
      </c>
      <c r="F145" s="2">
        <v>408</v>
      </c>
      <c r="G145" s="2" t="str">
        <f>INDEX(D_被动技能!$C:$C,MATCH(F145,D_被动技能!$B:$B,0))</f>
        <v>卓·幽鬼焰狱</v>
      </c>
      <c r="H145" s="2">
        <v>1</v>
      </c>
      <c r="I145" s="2">
        <v>975</v>
      </c>
    </row>
    <row r="146" spans="1:9" x14ac:dyDescent="0.35">
      <c r="A146" s="2">
        <v>142</v>
      </c>
      <c r="B146" s="2">
        <v>53</v>
      </c>
      <c r="C146" s="2" t="s">
        <v>353</v>
      </c>
      <c r="E146" s="2">
        <f t="shared" si="4"/>
        <v>40901</v>
      </c>
      <c r="F146" s="2">
        <v>409</v>
      </c>
      <c r="G146" s="2" t="str">
        <f>INDEX(D_被动技能!$C:$C,MATCH(F146,D_被动技能!$B:$B,0))</f>
        <v>卓·聚魂旗</v>
      </c>
      <c r="H146" s="2">
        <v>1</v>
      </c>
      <c r="I146" s="2">
        <v>975</v>
      </c>
    </row>
    <row r="147" spans="1:9" x14ac:dyDescent="0.35">
      <c r="A147" s="2">
        <v>143</v>
      </c>
      <c r="B147" s="2">
        <v>53</v>
      </c>
      <c r="C147" s="2" t="s">
        <v>353</v>
      </c>
      <c r="E147" s="2">
        <f t="shared" si="4"/>
        <v>30701</v>
      </c>
      <c r="F147" s="2">
        <v>307</v>
      </c>
      <c r="G147" s="2" t="str">
        <f>INDEX(D_被动技能!$C:$C,MATCH(F147,D_被动技能!$B:$B,0))</f>
        <v>优·百鬼珠</v>
      </c>
      <c r="H147" s="2">
        <v>1</v>
      </c>
      <c r="I147" s="2">
        <v>1992</v>
      </c>
    </row>
    <row r="148" spans="1:9" x14ac:dyDescent="0.35">
      <c r="A148" s="2">
        <v>144</v>
      </c>
      <c r="B148" s="2">
        <v>53</v>
      </c>
      <c r="C148" s="2" t="s">
        <v>353</v>
      </c>
      <c r="E148" s="2">
        <f t="shared" si="4"/>
        <v>30801</v>
      </c>
      <c r="F148" s="2">
        <v>308</v>
      </c>
      <c r="G148" s="2" t="str">
        <f>INDEX(D_被动技能!$C:$C,MATCH(F148,D_被动技能!$B:$B,0))</f>
        <v>优·幽鬼焰狱</v>
      </c>
      <c r="H148" s="2">
        <v>1</v>
      </c>
      <c r="I148" s="2">
        <v>1992</v>
      </c>
    </row>
    <row r="149" spans="1:9" x14ac:dyDescent="0.35">
      <c r="A149" s="2">
        <v>145</v>
      </c>
      <c r="B149" s="2">
        <v>53</v>
      </c>
      <c r="C149" s="2" t="s">
        <v>353</v>
      </c>
      <c r="E149" s="2">
        <f t="shared" si="4"/>
        <v>30901</v>
      </c>
      <c r="F149" s="2">
        <v>309</v>
      </c>
      <c r="G149" s="2" t="str">
        <f>INDEX(D_被动技能!$C:$C,MATCH(F149,D_被动技能!$B:$B,0))</f>
        <v>优·聚魂旗</v>
      </c>
      <c r="H149" s="2">
        <v>1</v>
      </c>
      <c r="I149" s="2">
        <v>1922</v>
      </c>
    </row>
    <row r="150" spans="1:9" x14ac:dyDescent="0.35">
      <c r="A150" s="2">
        <v>146</v>
      </c>
      <c r="B150" s="2">
        <v>53</v>
      </c>
      <c r="C150" s="2" t="s">
        <v>353</v>
      </c>
      <c r="E150" s="2">
        <f t="shared" si="4"/>
        <v>45201</v>
      </c>
      <c r="F150" s="2">
        <v>452</v>
      </c>
      <c r="G150" s="2" t="str">
        <f>INDEX(D_被动技能!$C:$C,MATCH(F150,D_被动技能!$B:$B,0))</f>
        <v>卓·罗刹阵</v>
      </c>
      <c r="H150" s="2">
        <v>1</v>
      </c>
      <c r="I150" s="2">
        <v>150</v>
      </c>
    </row>
    <row r="151" spans="1:9" x14ac:dyDescent="0.35">
      <c r="A151" s="2">
        <v>147</v>
      </c>
      <c r="B151" s="2">
        <v>53</v>
      </c>
      <c r="C151" s="2" t="s">
        <v>353</v>
      </c>
      <c r="E151" s="2">
        <f t="shared" si="4"/>
        <v>55201</v>
      </c>
      <c r="F151" s="2">
        <v>552</v>
      </c>
      <c r="G151" s="2" t="str">
        <f>INDEX(D_被动技能!$C:$C,MATCH(F151,D_被动技能!$B:$B,0))</f>
        <v>精·罗刹阵</v>
      </c>
      <c r="H151" s="2">
        <v>1</v>
      </c>
      <c r="I151" s="2">
        <v>50</v>
      </c>
    </row>
    <row r="152" spans="1:9" x14ac:dyDescent="0.35">
      <c r="A152" s="2">
        <v>148</v>
      </c>
      <c r="B152" s="2">
        <v>54</v>
      </c>
      <c r="C152" s="2" t="s">
        <v>354</v>
      </c>
      <c r="E152" s="2">
        <f t="shared" ref="E152:E173" si="5">F152*100+H152</f>
        <v>59001</v>
      </c>
      <c r="F152" s="2">
        <v>590</v>
      </c>
      <c r="G152" s="2" t="str">
        <f>INDEX(D_被动技能!$C:$C,MATCH(F152,D_被动技能!$B:$B,0))</f>
        <v>精·迷魂汤</v>
      </c>
      <c r="H152" s="2">
        <v>1</v>
      </c>
      <c r="I152" s="2">
        <v>316</v>
      </c>
    </row>
    <row r="153" spans="1:9" x14ac:dyDescent="0.35">
      <c r="A153" s="2">
        <v>149</v>
      </c>
      <c r="B153" s="2">
        <v>54</v>
      </c>
      <c r="C153" s="2" t="s">
        <v>354</v>
      </c>
      <c r="E153" s="2">
        <f t="shared" si="5"/>
        <v>59101</v>
      </c>
      <c r="F153" s="2">
        <v>591</v>
      </c>
      <c r="G153" s="2" t="str">
        <f>INDEX(D_被动技能!$C:$C,MATCH(F153,D_被动技能!$B:$B,0))</f>
        <v>精·阴阳镜</v>
      </c>
      <c r="H153" s="2">
        <v>1</v>
      </c>
      <c r="I153" s="2">
        <v>317</v>
      </c>
    </row>
    <row r="154" spans="1:9" x14ac:dyDescent="0.35">
      <c r="A154" s="2">
        <v>150</v>
      </c>
      <c r="B154" s="2">
        <v>54</v>
      </c>
      <c r="C154" s="2" t="s">
        <v>354</v>
      </c>
      <c r="E154" s="2">
        <f t="shared" si="5"/>
        <v>59201</v>
      </c>
      <c r="F154" s="2">
        <v>592</v>
      </c>
      <c r="G154" s="2" t="str">
        <f>INDEX(D_被动技能!$C:$C,MATCH(F154,D_被动技能!$B:$B,0))</f>
        <v>精·炼魂葫芦</v>
      </c>
      <c r="H154" s="2">
        <v>1</v>
      </c>
      <c r="I154" s="2">
        <v>316</v>
      </c>
    </row>
    <row r="155" spans="1:9" x14ac:dyDescent="0.35">
      <c r="A155" s="2">
        <v>151</v>
      </c>
      <c r="B155" s="2">
        <v>54</v>
      </c>
      <c r="C155" s="2" t="s">
        <v>354</v>
      </c>
      <c r="E155" s="2">
        <f t="shared" si="5"/>
        <v>41001</v>
      </c>
      <c r="F155" s="2">
        <v>410</v>
      </c>
      <c r="G155" s="2" t="str">
        <f>INDEX(D_被动技能!$C:$C,MATCH(F155,D_被动技能!$B:$B,0))</f>
        <v>卓·迷魂汤</v>
      </c>
      <c r="H155" s="2">
        <v>1</v>
      </c>
      <c r="I155" s="2">
        <v>975</v>
      </c>
    </row>
    <row r="156" spans="1:9" x14ac:dyDescent="0.35">
      <c r="A156" s="2">
        <v>152</v>
      </c>
      <c r="B156" s="2">
        <v>54</v>
      </c>
      <c r="C156" s="2" t="s">
        <v>354</v>
      </c>
      <c r="E156" s="2">
        <f t="shared" si="5"/>
        <v>41101</v>
      </c>
      <c r="F156" s="2">
        <v>411</v>
      </c>
      <c r="G156" s="2" t="str">
        <f>INDEX(D_被动技能!$C:$C,MATCH(F156,D_被动技能!$B:$B,0))</f>
        <v>卓·阴阳镜</v>
      </c>
      <c r="H156" s="2">
        <v>1</v>
      </c>
      <c r="I156" s="2">
        <v>975</v>
      </c>
    </row>
    <row r="157" spans="1:9" x14ac:dyDescent="0.35">
      <c r="A157" s="2">
        <v>153</v>
      </c>
      <c r="B157" s="2">
        <v>54</v>
      </c>
      <c r="C157" s="2" t="s">
        <v>354</v>
      </c>
      <c r="E157" s="2">
        <f t="shared" si="5"/>
        <v>41201</v>
      </c>
      <c r="F157" s="2">
        <v>412</v>
      </c>
      <c r="G157" s="2" t="str">
        <f>INDEX(D_被动技能!$C:$C,MATCH(F157,D_被动技能!$B:$B,0))</f>
        <v>卓·炼魂葫芦</v>
      </c>
      <c r="H157" s="2">
        <v>1</v>
      </c>
      <c r="I157" s="2">
        <v>975</v>
      </c>
    </row>
    <row r="158" spans="1:9" x14ac:dyDescent="0.35">
      <c r="A158" s="2">
        <v>154</v>
      </c>
      <c r="B158" s="2">
        <v>54</v>
      </c>
      <c r="C158" s="2" t="s">
        <v>354</v>
      </c>
      <c r="E158" s="2">
        <f t="shared" si="5"/>
        <v>31001</v>
      </c>
      <c r="F158" s="2">
        <v>310</v>
      </c>
      <c r="G158" s="2" t="str">
        <f>INDEX(D_被动技能!$C:$C,MATCH(F158,D_被动技能!$B:$B,0))</f>
        <v>优·迷魂汤</v>
      </c>
      <c r="H158" s="2">
        <v>1</v>
      </c>
      <c r="I158" s="2">
        <v>1992</v>
      </c>
    </row>
    <row r="159" spans="1:9" x14ac:dyDescent="0.35">
      <c r="A159" s="2">
        <v>155</v>
      </c>
      <c r="B159" s="2">
        <v>54</v>
      </c>
      <c r="C159" s="2" t="s">
        <v>354</v>
      </c>
      <c r="E159" s="2">
        <f t="shared" si="5"/>
        <v>31101</v>
      </c>
      <c r="F159" s="2">
        <v>311</v>
      </c>
      <c r="G159" s="2" t="str">
        <f>INDEX(D_被动技能!$C:$C,MATCH(F159,D_被动技能!$B:$B,0))</f>
        <v>优·阴阳镜</v>
      </c>
      <c r="H159" s="2">
        <v>1</v>
      </c>
      <c r="I159" s="2">
        <v>1992</v>
      </c>
    </row>
    <row r="160" spans="1:9" x14ac:dyDescent="0.35">
      <c r="A160" s="2">
        <v>156</v>
      </c>
      <c r="B160" s="2">
        <v>54</v>
      </c>
      <c r="C160" s="2" t="s">
        <v>354</v>
      </c>
      <c r="E160" s="2">
        <f t="shared" si="5"/>
        <v>31201</v>
      </c>
      <c r="F160" s="2">
        <v>312</v>
      </c>
      <c r="G160" s="2" t="str">
        <f>INDEX(D_被动技能!$C:$C,MATCH(F160,D_被动技能!$B:$B,0))</f>
        <v>优·炼魂葫芦</v>
      </c>
      <c r="H160" s="2">
        <v>1</v>
      </c>
      <c r="I160" s="2">
        <v>1922</v>
      </c>
    </row>
    <row r="161" spans="1:9" x14ac:dyDescent="0.35">
      <c r="A161" s="2">
        <v>157</v>
      </c>
      <c r="B161" s="2">
        <v>54</v>
      </c>
      <c r="C161" s="2" t="s">
        <v>354</v>
      </c>
      <c r="E161" s="2">
        <f t="shared" si="5"/>
        <v>45301</v>
      </c>
      <c r="F161" s="2">
        <v>453</v>
      </c>
      <c r="G161" s="2" t="str">
        <f>INDEX(D_被动技能!$C:$C,MATCH(F161,D_被动技能!$B:$B,0))</f>
        <v>卓·蛊惑众生</v>
      </c>
      <c r="H161" s="2">
        <v>1</v>
      </c>
      <c r="I161" s="2">
        <v>150</v>
      </c>
    </row>
    <row r="162" spans="1:9" x14ac:dyDescent="0.35">
      <c r="A162" s="2">
        <v>158</v>
      </c>
      <c r="B162" s="2">
        <v>54</v>
      </c>
      <c r="C162" s="2" t="s">
        <v>354</v>
      </c>
      <c r="E162" s="2">
        <f t="shared" si="5"/>
        <v>55301</v>
      </c>
      <c r="F162" s="2">
        <v>553</v>
      </c>
      <c r="G162" s="2" t="str">
        <f>INDEX(D_被动技能!$C:$C,MATCH(F162,D_被动技能!$B:$B,0))</f>
        <v>精·蛊惑众生</v>
      </c>
      <c r="H162" s="2">
        <v>1</v>
      </c>
      <c r="I162" s="2">
        <v>50</v>
      </c>
    </row>
    <row r="163" spans="1:9" x14ac:dyDescent="0.35">
      <c r="A163" s="2">
        <v>159</v>
      </c>
      <c r="B163" s="2">
        <v>55</v>
      </c>
      <c r="C163" s="2" t="s">
        <v>355</v>
      </c>
      <c r="E163" s="2">
        <f t="shared" si="5"/>
        <v>59301</v>
      </c>
      <c r="F163" s="2">
        <v>593</v>
      </c>
      <c r="G163" s="2" t="str">
        <f>INDEX(D_被动技能!$C:$C,MATCH(F163,D_被动技能!$B:$B,0))</f>
        <v>精·破虏令</v>
      </c>
      <c r="H163" s="2">
        <v>1</v>
      </c>
      <c r="I163" s="2">
        <v>316</v>
      </c>
    </row>
    <row r="164" spans="1:9" x14ac:dyDescent="0.35">
      <c r="A164" s="2">
        <v>160</v>
      </c>
      <c r="B164" s="2">
        <v>55</v>
      </c>
      <c r="C164" s="2" t="s">
        <v>355</v>
      </c>
      <c r="E164" s="2">
        <f t="shared" si="5"/>
        <v>59401</v>
      </c>
      <c r="F164" s="2">
        <v>594</v>
      </c>
      <c r="G164" s="2" t="str">
        <f>INDEX(D_被动技能!$C:$C,MATCH(F164,D_被动技能!$B:$B,0))</f>
        <v>精·三昧真火</v>
      </c>
      <c r="H164" s="2">
        <v>1</v>
      </c>
      <c r="I164" s="2">
        <v>317</v>
      </c>
    </row>
    <row r="165" spans="1:9" x14ac:dyDescent="0.35">
      <c r="A165" s="2">
        <v>161</v>
      </c>
      <c r="B165" s="2">
        <v>55</v>
      </c>
      <c r="C165" s="2" t="s">
        <v>355</v>
      </c>
      <c r="E165" s="2">
        <f t="shared" si="5"/>
        <v>59501</v>
      </c>
      <c r="F165" s="2">
        <v>595</v>
      </c>
      <c r="G165" s="2" t="str">
        <f>INDEX(D_被动技能!$C:$C,MATCH(F165,D_被动技能!$B:$B,0))</f>
        <v>精·捆仙索</v>
      </c>
      <c r="H165" s="2">
        <v>1</v>
      </c>
      <c r="I165" s="2">
        <v>316</v>
      </c>
    </row>
    <row r="166" spans="1:9" x14ac:dyDescent="0.35">
      <c r="A166" s="2">
        <v>162</v>
      </c>
      <c r="B166" s="2">
        <v>55</v>
      </c>
      <c r="C166" s="2" t="s">
        <v>355</v>
      </c>
      <c r="E166" s="2">
        <f t="shared" si="5"/>
        <v>41301</v>
      </c>
      <c r="F166" s="2">
        <v>413</v>
      </c>
      <c r="G166" s="2" t="str">
        <f>INDEX(D_被动技能!$C:$C,MATCH(F166,D_被动技能!$B:$B,0))</f>
        <v>卓·破虏令</v>
      </c>
      <c r="H166" s="2">
        <v>1</v>
      </c>
      <c r="I166" s="2">
        <v>975</v>
      </c>
    </row>
    <row r="167" spans="1:9" x14ac:dyDescent="0.35">
      <c r="A167" s="2">
        <v>163</v>
      </c>
      <c r="B167" s="2">
        <v>55</v>
      </c>
      <c r="C167" s="2" t="s">
        <v>355</v>
      </c>
      <c r="E167" s="2">
        <f t="shared" si="5"/>
        <v>41401</v>
      </c>
      <c r="F167" s="2">
        <v>414</v>
      </c>
      <c r="G167" s="2" t="str">
        <f>INDEX(D_被动技能!$C:$C,MATCH(F167,D_被动技能!$B:$B,0))</f>
        <v>卓·三昧真火</v>
      </c>
      <c r="H167" s="2">
        <v>1</v>
      </c>
      <c r="I167" s="2">
        <v>975</v>
      </c>
    </row>
    <row r="168" spans="1:9" x14ac:dyDescent="0.35">
      <c r="A168" s="2">
        <v>164</v>
      </c>
      <c r="B168" s="2">
        <v>55</v>
      </c>
      <c r="C168" s="2" t="s">
        <v>355</v>
      </c>
      <c r="E168" s="2">
        <f t="shared" si="5"/>
        <v>41501</v>
      </c>
      <c r="F168" s="2">
        <v>415</v>
      </c>
      <c r="G168" s="2" t="str">
        <f>INDEX(D_被动技能!$C:$C,MATCH(F168,D_被动技能!$B:$B,0))</f>
        <v>卓·捆仙索</v>
      </c>
      <c r="H168" s="2">
        <v>1</v>
      </c>
      <c r="I168" s="2">
        <v>975</v>
      </c>
    </row>
    <row r="169" spans="1:9" x14ac:dyDescent="0.35">
      <c r="A169" s="2">
        <v>165</v>
      </c>
      <c r="B169" s="2">
        <v>55</v>
      </c>
      <c r="C169" s="2" t="s">
        <v>355</v>
      </c>
      <c r="E169" s="2">
        <f t="shared" si="5"/>
        <v>31301</v>
      </c>
      <c r="F169" s="2">
        <v>313</v>
      </c>
      <c r="G169" s="2" t="str">
        <f>INDEX(D_被动技能!$C:$C,MATCH(F169,D_被动技能!$B:$B,0))</f>
        <v>优·破虏令</v>
      </c>
      <c r="H169" s="2">
        <v>1</v>
      </c>
      <c r="I169" s="2">
        <v>1992</v>
      </c>
    </row>
    <row r="170" spans="1:9" x14ac:dyDescent="0.35">
      <c r="A170" s="2">
        <v>166</v>
      </c>
      <c r="B170" s="2">
        <v>55</v>
      </c>
      <c r="C170" s="2" t="s">
        <v>355</v>
      </c>
      <c r="E170" s="2">
        <f t="shared" si="5"/>
        <v>31401</v>
      </c>
      <c r="F170" s="2">
        <v>314</v>
      </c>
      <c r="G170" s="2" t="str">
        <f>INDEX(D_被动技能!$C:$C,MATCH(F170,D_被动技能!$B:$B,0))</f>
        <v>优·三昧真火</v>
      </c>
      <c r="H170" s="2">
        <v>1</v>
      </c>
      <c r="I170" s="2">
        <v>1992</v>
      </c>
    </row>
    <row r="171" spans="1:9" x14ac:dyDescent="0.35">
      <c r="A171" s="2">
        <v>167</v>
      </c>
      <c r="B171" s="2">
        <v>55</v>
      </c>
      <c r="C171" s="2" t="s">
        <v>355</v>
      </c>
      <c r="E171" s="2">
        <f t="shared" si="5"/>
        <v>31501</v>
      </c>
      <c r="F171" s="2">
        <v>315</v>
      </c>
      <c r="G171" s="2" t="str">
        <f>INDEX(D_被动技能!$C:$C,MATCH(F171,D_被动技能!$B:$B,0))</f>
        <v>优·捆仙索</v>
      </c>
      <c r="H171" s="2">
        <v>1</v>
      </c>
      <c r="I171" s="2">
        <v>1922</v>
      </c>
    </row>
    <row r="172" spans="1:9" x14ac:dyDescent="0.35">
      <c r="A172" s="2">
        <v>168</v>
      </c>
      <c r="B172" s="2">
        <v>55</v>
      </c>
      <c r="C172" s="2" t="s">
        <v>355</v>
      </c>
      <c r="E172" s="2">
        <f t="shared" si="5"/>
        <v>45401</v>
      </c>
      <c r="F172" s="2">
        <v>454</v>
      </c>
      <c r="G172" s="2" t="str">
        <f>INDEX(D_被动技能!$C:$C,MATCH(F172,D_被动技能!$B:$B,0))</f>
        <v>卓·日曜石</v>
      </c>
      <c r="H172" s="2">
        <v>1</v>
      </c>
      <c r="I172" s="2">
        <v>150</v>
      </c>
    </row>
    <row r="173" spans="1:9" x14ac:dyDescent="0.35">
      <c r="A173" s="2">
        <v>169</v>
      </c>
      <c r="B173" s="2">
        <v>55</v>
      </c>
      <c r="C173" s="2" t="s">
        <v>355</v>
      </c>
      <c r="E173" s="2">
        <f t="shared" si="5"/>
        <v>55401</v>
      </c>
      <c r="F173" s="2">
        <v>554</v>
      </c>
      <c r="G173" s="2" t="str">
        <f>INDEX(D_被动技能!$C:$C,MATCH(F173,D_被动技能!$B:$B,0))</f>
        <v>精·日曜石</v>
      </c>
      <c r="H173" s="2">
        <v>1</v>
      </c>
      <c r="I173" s="2">
        <v>50</v>
      </c>
    </row>
    <row r="174" spans="1:9" x14ac:dyDescent="0.35">
      <c r="A174" s="2">
        <v>170</v>
      </c>
      <c r="B174" s="2">
        <v>56</v>
      </c>
      <c r="C174" s="2" t="s">
        <v>356</v>
      </c>
      <c r="E174" s="2">
        <f t="shared" ref="E174:E199" si="6">F174*100+H174</f>
        <v>59601</v>
      </c>
      <c r="F174" s="2">
        <v>596</v>
      </c>
      <c r="G174" s="2" t="str">
        <f>INDEX(D_被动技能!$C:$C,MATCH(F174,D_被动技能!$B:$B,0))</f>
        <v>精·东皇钟</v>
      </c>
      <c r="H174" s="2">
        <v>1</v>
      </c>
      <c r="I174" s="2">
        <v>316</v>
      </c>
    </row>
    <row r="175" spans="1:9" x14ac:dyDescent="0.35">
      <c r="A175" s="2">
        <v>171</v>
      </c>
      <c r="B175" s="2">
        <v>56</v>
      </c>
      <c r="C175" s="2" t="s">
        <v>356</v>
      </c>
      <c r="E175" s="2">
        <f t="shared" si="6"/>
        <v>59701</v>
      </c>
      <c r="F175" s="2">
        <v>597</v>
      </c>
      <c r="G175" s="2" t="str">
        <f>INDEX(D_被动技能!$C:$C,MATCH(F175,D_被动技能!$B:$B,0))</f>
        <v>精·蟠桃</v>
      </c>
      <c r="H175" s="2">
        <v>1</v>
      </c>
      <c r="I175" s="2">
        <v>317</v>
      </c>
    </row>
    <row r="176" spans="1:9" x14ac:dyDescent="0.35">
      <c r="A176" s="2">
        <v>172</v>
      </c>
      <c r="B176" s="2">
        <v>56</v>
      </c>
      <c r="C176" s="2" t="s">
        <v>356</v>
      </c>
      <c r="E176" s="2">
        <f t="shared" si="6"/>
        <v>59801</v>
      </c>
      <c r="F176" s="2">
        <v>598</v>
      </c>
      <c r="G176" s="2" t="str">
        <f>INDEX(D_被动技能!$C:$C,MATCH(F176,D_被动技能!$B:$B,0))</f>
        <v>精·真龙金身</v>
      </c>
      <c r="H176" s="2">
        <v>1</v>
      </c>
      <c r="I176" s="2">
        <v>316</v>
      </c>
    </row>
    <row r="177" spans="1:9" x14ac:dyDescent="0.35">
      <c r="A177" s="2">
        <v>173</v>
      </c>
      <c r="B177" s="2">
        <v>56</v>
      </c>
      <c r="C177" s="2" t="s">
        <v>356</v>
      </c>
      <c r="E177" s="2">
        <f t="shared" si="6"/>
        <v>41601</v>
      </c>
      <c r="F177" s="2">
        <v>416</v>
      </c>
      <c r="G177" s="2" t="str">
        <f>INDEX(D_被动技能!$C:$C,MATCH(F177,D_被动技能!$B:$B,0))</f>
        <v>卓·东皇钟</v>
      </c>
      <c r="H177" s="2">
        <v>1</v>
      </c>
      <c r="I177" s="2">
        <v>975</v>
      </c>
    </row>
    <row r="178" spans="1:9" x14ac:dyDescent="0.35">
      <c r="A178" s="2">
        <v>174</v>
      </c>
      <c r="B178" s="2">
        <v>56</v>
      </c>
      <c r="C178" s="2" t="s">
        <v>356</v>
      </c>
      <c r="E178" s="2">
        <f t="shared" si="6"/>
        <v>41701</v>
      </c>
      <c r="F178" s="2">
        <v>417</v>
      </c>
      <c r="G178" s="2" t="str">
        <f>INDEX(D_被动技能!$C:$C,MATCH(F178,D_被动技能!$B:$B,0))</f>
        <v>卓·蟠桃</v>
      </c>
      <c r="H178" s="2">
        <v>1</v>
      </c>
      <c r="I178" s="2">
        <v>975</v>
      </c>
    </row>
    <row r="179" spans="1:9" x14ac:dyDescent="0.35">
      <c r="A179" s="2">
        <v>175</v>
      </c>
      <c r="B179" s="2">
        <v>56</v>
      </c>
      <c r="C179" s="2" t="s">
        <v>356</v>
      </c>
      <c r="E179" s="2">
        <f t="shared" si="6"/>
        <v>41801</v>
      </c>
      <c r="F179" s="2">
        <v>418</v>
      </c>
      <c r="G179" s="2" t="str">
        <f>INDEX(D_被动技能!$C:$C,MATCH(F179,D_被动技能!$B:$B,0))</f>
        <v>卓·真龙金身</v>
      </c>
      <c r="H179" s="2">
        <v>1</v>
      </c>
      <c r="I179" s="2">
        <v>975</v>
      </c>
    </row>
    <row r="180" spans="1:9" x14ac:dyDescent="0.35">
      <c r="A180" s="2">
        <v>176</v>
      </c>
      <c r="B180" s="2">
        <v>56</v>
      </c>
      <c r="C180" s="2" t="s">
        <v>356</v>
      </c>
      <c r="E180" s="2">
        <f t="shared" si="6"/>
        <v>31601</v>
      </c>
      <c r="F180" s="2">
        <v>316</v>
      </c>
      <c r="G180" s="2" t="str">
        <f>INDEX(D_被动技能!$C:$C,MATCH(F180,D_被动技能!$B:$B,0))</f>
        <v>优·东皇钟</v>
      </c>
      <c r="H180" s="2">
        <v>1</v>
      </c>
      <c r="I180" s="2">
        <v>1992</v>
      </c>
    </row>
    <row r="181" spans="1:9" x14ac:dyDescent="0.35">
      <c r="A181" s="2">
        <v>177</v>
      </c>
      <c r="B181" s="2">
        <v>56</v>
      </c>
      <c r="C181" s="2" t="s">
        <v>356</v>
      </c>
      <c r="E181" s="2">
        <f t="shared" si="6"/>
        <v>31701</v>
      </c>
      <c r="F181" s="2">
        <v>317</v>
      </c>
      <c r="G181" s="2" t="str">
        <f>INDEX(D_被动技能!$C:$C,MATCH(F181,D_被动技能!$B:$B,0))</f>
        <v>优·蟠桃</v>
      </c>
      <c r="H181" s="2">
        <v>1</v>
      </c>
      <c r="I181" s="2">
        <v>1992</v>
      </c>
    </row>
    <row r="182" spans="1:9" x14ac:dyDescent="0.35">
      <c r="A182" s="2">
        <v>178</v>
      </c>
      <c r="B182" s="2">
        <v>56</v>
      </c>
      <c r="C182" s="2" t="s">
        <v>356</v>
      </c>
      <c r="E182" s="2">
        <f t="shared" si="6"/>
        <v>31801</v>
      </c>
      <c r="F182" s="2">
        <v>318</v>
      </c>
      <c r="G182" s="2" t="str">
        <f>INDEX(D_被动技能!$C:$C,MATCH(F182,D_被动技能!$B:$B,0))</f>
        <v>优·真龙金身</v>
      </c>
      <c r="H182" s="2">
        <v>1</v>
      </c>
      <c r="I182" s="2">
        <v>1922</v>
      </c>
    </row>
    <row r="183" spans="1:9" x14ac:dyDescent="0.35">
      <c r="A183" s="2">
        <v>179</v>
      </c>
      <c r="B183" s="2">
        <v>56</v>
      </c>
      <c r="C183" s="2" t="s">
        <v>356</v>
      </c>
      <c r="E183" s="2">
        <f t="shared" si="6"/>
        <v>45501</v>
      </c>
      <c r="F183" s="2">
        <v>455</v>
      </c>
      <c r="G183" s="2" t="str">
        <f>INDEX(D_被动技能!$C:$C,MATCH(F183,D_被动技能!$B:$B,0))</f>
        <v>卓·灵墟宝鼎</v>
      </c>
      <c r="H183" s="2">
        <v>1</v>
      </c>
      <c r="I183" s="2">
        <v>150</v>
      </c>
    </row>
    <row r="184" spans="1:9" x14ac:dyDescent="0.35">
      <c r="A184" s="2">
        <v>180</v>
      </c>
      <c r="B184" s="2">
        <v>56</v>
      </c>
      <c r="C184" s="2" t="s">
        <v>356</v>
      </c>
      <c r="E184" s="2">
        <f t="shared" si="6"/>
        <v>55501</v>
      </c>
      <c r="F184" s="2">
        <v>555</v>
      </c>
      <c r="G184" s="2" t="str">
        <f>INDEX(D_被动技能!$C:$C,MATCH(F184,D_被动技能!$B:$B,0))</f>
        <v>精·灵墟宝鼎</v>
      </c>
      <c r="H184" s="2">
        <v>1</v>
      </c>
      <c r="I184" s="2">
        <v>50</v>
      </c>
    </row>
    <row r="185" spans="1:9" x14ac:dyDescent="0.35">
      <c r="A185" s="2">
        <v>181</v>
      </c>
      <c r="B185" s="2">
        <v>61</v>
      </c>
      <c r="C185" s="2" t="s">
        <v>357</v>
      </c>
      <c r="E185" s="2">
        <f t="shared" si="6"/>
        <v>68101</v>
      </c>
      <c r="F185" s="2">
        <v>681</v>
      </c>
      <c r="G185" s="2" t="str">
        <f>INDEX(D_被动技能!$C:$C,MATCH(F185,D_被动技能!$B:$B,0))</f>
        <v>绝·浮行如意</v>
      </c>
      <c r="H185" s="2">
        <v>1</v>
      </c>
      <c r="I185" s="2">
        <v>316</v>
      </c>
    </row>
    <row r="186" spans="1:9" x14ac:dyDescent="0.35">
      <c r="A186" s="2">
        <v>182</v>
      </c>
      <c r="B186" s="2">
        <v>61</v>
      </c>
      <c r="C186" s="2" t="s">
        <v>357</v>
      </c>
      <c r="E186" s="2">
        <f t="shared" si="6"/>
        <v>68201</v>
      </c>
      <c r="F186" s="2">
        <v>682</v>
      </c>
      <c r="G186" s="2" t="str">
        <f>INDEX(D_被动技能!$C:$C,MATCH(F186,D_被动技能!$B:$B,0))</f>
        <v>绝·青龙印</v>
      </c>
      <c r="H186" s="2">
        <v>1</v>
      </c>
      <c r="I186" s="2">
        <v>317</v>
      </c>
    </row>
    <row r="187" spans="1:9" x14ac:dyDescent="0.35">
      <c r="A187" s="2">
        <v>183</v>
      </c>
      <c r="B187" s="2">
        <v>61</v>
      </c>
      <c r="C187" s="2" t="s">
        <v>357</v>
      </c>
      <c r="E187" s="2">
        <f t="shared" si="6"/>
        <v>68301</v>
      </c>
      <c r="F187" s="2">
        <v>683</v>
      </c>
      <c r="G187" s="2" t="str">
        <f>INDEX(D_被动技能!$C:$C,MATCH(F187,D_被动技能!$B:$B,0))</f>
        <v>绝·乾坤扇</v>
      </c>
      <c r="H187" s="2">
        <v>1</v>
      </c>
      <c r="I187" s="2">
        <v>316</v>
      </c>
    </row>
    <row r="188" spans="1:9" x14ac:dyDescent="0.35">
      <c r="A188" s="2">
        <v>184</v>
      </c>
      <c r="B188" s="2">
        <v>61</v>
      </c>
      <c r="C188" s="2" t="s">
        <v>357</v>
      </c>
      <c r="E188" s="2">
        <f t="shared" si="6"/>
        <v>58101</v>
      </c>
      <c r="F188" s="2">
        <v>581</v>
      </c>
      <c r="G188" s="2" t="str">
        <f>INDEX(D_被动技能!$C:$C,MATCH(F188,D_被动技能!$B:$B,0))</f>
        <v>精·浮行如意</v>
      </c>
      <c r="H188" s="2">
        <v>1</v>
      </c>
      <c r="I188" s="2">
        <v>634</v>
      </c>
    </row>
    <row r="189" spans="1:9" x14ac:dyDescent="0.35">
      <c r="A189" s="2">
        <v>185</v>
      </c>
      <c r="B189" s="2">
        <v>61</v>
      </c>
      <c r="C189" s="2" t="s">
        <v>357</v>
      </c>
      <c r="E189" s="2">
        <f t="shared" si="6"/>
        <v>58201</v>
      </c>
      <c r="F189" s="2">
        <v>582</v>
      </c>
      <c r="G189" s="2" t="str">
        <f>INDEX(D_被动技能!$C:$C,MATCH(F189,D_被动技能!$B:$B,0))</f>
        <v>精·青龙印</v>
      </c>
      <c r="H189" s="2">
        <v>1</v>
      </c>
      <c r="I189" s="2">
        <v>633</v>
      </c>
    </row>
    <row r="190" spans="1:9" x14ac:dyDescent="0.35">
      <c r="A190" s="2">
        <v>186</v>
      </c>
      <c r="B190" s="2">
        <v>61</v>
      </c>
      <c r="C190" s="2" t="s">
        <v>357</v>
      </c>
      <c r="E190" s="2">
        <f t="shared" si="6"/>
        <v>58301</v>
      </c>
      <c r="F190" s="2">
        <v>583</v>
      </c>
      <c r="G190" s="2" t="str">
        <f>INDEX(D_被动技能!$C:$C,MATCH(F190,D_被动技能!$B:$B,0))</f>
        <v>精·乾坤扇</v>
      </c>
      <c r="H190" s="2">
        <v>1</v>
      </c>
      <c r="I190" s="2">
        <v>633</v>
      </c>
    </row>
    <row r="191" spans="1:9" x14ac:dyDescent="0.35">
      <c r="A191" s="2">
        <v>187</v>
      </c>
      <c r="B191" s="2">
        <v>61</v>
      </c>
      <c r="C191" s="2" t="s">
        <v>357</v>
      </c>
      <c r="E191" s="2">
        <f t="shared" si="6"/>
        <v>40101</v>
      </c>
      <c r="F191" s="2">
        <v>401</v>
      </c>
      <c r="G191" s="2" t="str">
        <f>INDEX(D_被动技能!$C:$C,MATCH(F191,D_被动技能!$B:$B,0))</f>
        <v>卓·浮行如意</v>
      </c>
      <c r="H191" s="2">
        <v>1</v>
      </c>
      <c r="I191" s="2">
        <v>1100</v>
      </c>
    </row>
    <row r="192" spans="1:9" x14ac:dyDescent="0.35">
      <c r="A192" s="2">
        <v>188</v>
      </c>
      <c r="B192" s="2">
        <v>61</v>
      </c>
      <c r="C192" s="2" t="s">
        <v>357</v>
      </c>
      <c r="E192" s="2">
        <f t="shared" si="6"/>
        <v>40201</v>
      </c>
      <c r="F192" s="2">
        <v>402</v>
      </c>
      <c r="G192" s="2" t="str">
        <f>INDEX(D_被动技能!$C:$C,MATCH(F192,D_被动技能!$B:$B,0))</f>
        <v>卓·青龙印</v>
      </c>
      <c r="H192" s="2">
        <v>1</v>
      </c>
      <c r="I192" s="2">
        <v>1100</v>
      </c>
    </row>
    <row r="193" spans="1:9" x14ac:dyDescent="0.35">
      <c r="A193" s="2">
        <v>189</v>
      </c>
      <c r="B193" s="2">
        <v>61</v>
      </c>
      <c r="C193" s="2" t="s">
        <v>357</v>
      </c>
      <c r="E193" s="2">
        <f t="shared" si="6"/>
        <v>40301</v>
      </c>
      <c r="F193" s="2">
        <v>403</v>
      </c>
      <c r="G193" s="2" t="str">
        <f>INDEX(D_被动技能!$C:$C,MATCH(F193,D_被动技能!$B:$B,0))</f>
        <v>卓·乾坤扇</v>
      </c>
      <c r="H193" s="2">
        <v>1</v>
      </c>
      <c r="I193" s="2">
        <v>1100</v>
      </c>
    </row>
    <row r="194" spans="1:9" x14ac:dyDescent="0.35">
      <c r="A194" s="2">
        <v>190</v>
      </c>
      <c r="B194" s="2">
        <v>61</v>
      </c>
      <c r="C194" s="2" t="s">
        <v>357</v>
      </c>
      <c r="E194" s="2">
        <f t="shared" si="6"/>
        <v>30101</v>
      </c>
      <c r="F194" s="2">
        <v>301</v>
      </c>
      <c r="G194" s="2" t="str">
        <f>INDEX(D_被动技能!$C:$C,MATCH(F194,D_被动技能!$B:$B,0))</f>
        <v>优·浮行如意</v>
      </c>
      <c r="H194" s="2">
        <v>1</v>
      </c>
      <c r="I194" s="2">
        <v>1160</v>
      </c>
    </row>
    <row r="195" spans="1:9" x14ac:dyDescent="0.35">
      <c r="A195" s="2">
        <v>191</v>
      </c>
      <c r="B195" s="2">
        <v>61</v>
      </c>
      <c r="C195" s="2" t="s">
        <v>357</v>
      </c>
      <c r="E195" s="2">
        <f t="shared" si="6"/>
        <v>30201</v>
      </c>
      <c r="F195" s="2">
        <v>302</v>
      </c>
      <c r="G195" s="2" t="str">
        <f>INDEX(D_被动技能!$C:$C,MATCH(F195,D_被动技能!$B:$B,0))</f>
        <v>优·青龙印</v>
      </c>
      <c r="H195" s="2">
        <v>1</v>
      </c>
      <c r="I195" s="2">
        <v>1161</v>
      </c>
    </row>
    <row r="196" spans="1:9" x14ac:dyDescent="0.35">
      <c r="A196" s="2">
        <v>192</v>
      </c>
      <c r="B196" s="2">
        <v>61</v>
      </c>
      <c r="C196" s="2" t="s">
        <v>357</v>
      </c>
      <c r="E196" s="2">
        <f t="shared" si="6"/>
        <v>30301</v>
      </c>
      <c r="F196" s="2">
        <v>303</v>
      </c>
      <c r="G196" s="2" t="str">
        <f>INDEX(D_被动技能!$C:$C,MATCH(F196,D_被动技能!$B:$B,0))</f>
        <v>优·乾坤扇</v>
      </c>
      <c r="H196" s="2">
        <v>1</v>
      </c>
      <c r="I196" s="2">
        <v>1160</v>
      </c>
    </row>
    <row r="197" spans="1:9" x14ac:dyDescent="0.35">
      <c r="A197" s="2">
        <v>193</v>
      </c>
      <c r="B197" s="2">
        <v>61</v>
      </c>
      <c r="C197" s="2" t="s">
        <v>357</v>
      </c>
      <c r="E197" s="2">
        <f t="shared" si="6"/>
        <v>65001</v>
      </c>
      <c r="F197" s="2">
        <v>650</v>
      </c>
      <c r="G197" s="2" t="str">
        <f>INDEX(D_被动技能!$C:$C,MATCH(F197,D_被动技能!$B:$B,0))</f>
        <v>绝·天子剑</v>
      </c>
      <c r="H197" s="2">
        <v>1</v>
      </c>
      <c r="I197" s="2">
        <v>50</v>
      </c>
    </row>
    <row r="198" spans="1:9" x14ac:dyDescent="0.35">
      <c r="A198" s="2">
        <v>194</v>
      </c>
      <c r="B198" s="2">
        <v>61</v>
      </c>
      <c r="C198" s="2" t="s">
        <v>357</v>
      </c>
      <c r="E198" s="2">
        <f t="shared" si="6"/>
        <v>55001</v>
      </c>
      <c r="F198" s="2">
        <v>550</v>
      </c>
      <c r="G198" s="2" t="str">
        <f>INDEX(D_被动技能!$C:$C,MATCH(F198,D_被动技能!$B:$B,0))</f>
        <v>精·天子剑</v>
      </c>
      <c r="H198" s="2">
        <v>1</v>
      </c>
      <c r="I198" s="2">
        <v>100</v>
      </c>
    </row>
    <row r="199" spans="1:9" x14ac:dyDescent="0.35">
      <c r="A199" s="2">
        <v>195</v>
      </c>
      <c r="B199" s="2">
        <v>61</v>
      </c>
      <c r="C199" s="2" t="s">
        <v>357</v>
      </c>
      <c r="E199" s="2">
        <f t="shared" si="6"/>
        <v>45001</v>
      </c>
      <c r="F199" s="2">
        <v>450</v>
      </c>
      <c r="G199" s="2" t="str">
        <f>INDEX(D_被动技能!$C:$C,MATCH(F199,D_被动技能!$B:$B,0))</f>
        <v>卓·天子剑</v>
      </c>
      <c r="H199" s="2">
        <v>1</v>
      </c>
      <c r="I199" s="2">
        <v>200</v>
      </c>
    </row>
    <row r="200" spans="1:9" x14ac:dyDescent="0.35">
      <c r="A200" s="2">
        <v>181</v>
      </c>
      <c r="B200" s="2">
        <v>62</v>
      </c>
      <c r="C200" s="2" t="s">
        <v>358</v>
      </c>
      <c r="E200" s="2">
        <f t="shared" ref="E200:E229" si="7">F200*100+H200</f>
        <v>68401</v>
      </c>
      <c r="F200" s="2">
        <v>684</v>
      </c>
      <c r="G200" s="2" t="str">
        <f>INDEX(D_被动技能!$C:$C,MATCH(F200,D_被动技能!$B:$B,0))</f>
        <v>绝·湮月环</v>
      </c>
      <c r="H200" s="2">
        <v>1</v>
      </c>
      <c r="I200" s="2">
        <v>316</v>
      </c>
    </row>
    <row r="201" spans="1:9" x14ac:dyDescent="0.35">
      <c r="A201" s="2">
        <v>182</v>
      </c>
      <c r="B201" s="2">
        <v>62</v>
      </c>
      <c r="C201" s="2" t="s">
        <v>358</v>
      </c>
      <c r="E201" s="2">
        <f t="shared" si="7"/>
        <v>68501</v>
      </c>
      <c r="F201" s="2">
        <v>685</v>
      </c>
      <c r="G201" s="2" t="str">
        <f>INDEX(D_被动技能!$C:$C,MATCH(F201,D_被动技能!$B:$B,0))</f>
        <v>绝·灵兽内丹</v>
      </c>
      <c r="H201" s="2">
        <v>1</v>
      </c>
      <c r="I201" s="2">
        <v>317</v>
      </c>
    </row>
    <row r="202" spans="1:9" x14ac:dyDescent="0.35">
      <c r="A202" s="2">
        <v>183</v>
      </c>
      <c r="B202" s="2">
        <v>62</v>
      </c>
      <c r="C202" s="2" t="s">
        <v>358</v>
      </c>
      <c r="E202" s="2">
        <f t="shared" si="7"/>
        <v>68601</v>
      </c>
      <c r="F202" s="2">
        <v>686</v>
      </c>
      <c r="G202" s="2" t="str">
        <f>INDEX(D_被动技能!$C:$C,MATCH(F202,D_被动技能!$B:$B,0))</f>
        <v>绝·野性图腾</v>
      </c>
      <c r="H202" s="2">
        <v>1</v>
      </c>
      <c r="I202" s="2">
        <v>316</v>
      </c>
    </row>
    <row r="203" spans="1:9" x14ac:dyDescent="0.35">
      <c r="A203" s="2">
        <v>184</v>
      </c>
      <c r="B203" s="2">
        <v>62</v>
      </c>
      <c r="C203" s="2" t="s">
        <v>358</v>
      </c>
      <c r="E203" s="2">
        <f t="shared" si="7"/>
        <v>58401</v>
      </c>
      <c r="F203" s="2">
        <v>584</v>
      </c>
      <c r="G203" s="2" t="str">
        <f>INDEX(D_被动技能!$C:$C,MATCH(F203,D_被动技能!$B:$B,0))</f>
        <v>精·湮月环</v>
      </c>
      <c r="H203" s="2">
        <v>1</v>
      </c>
      <c r="I203" s="2">
        <v>634</v>
      </c>
    </row>
    <row r="204" spans="1:9" x14ac:dyDescent="0.35">
      <c r="A204" s="2">
        <v>185</v>
      </c>
      <c r="B204" s="2">
        <v>62</v>
      </c>
      <c r="C204" s="2" t="s">
        <v>358</v>
      </c>
      <c r="E204" s="2">
        <f t="shared" si="7"/>
        <v>58501</v>
      </c>
      <c r="F204" s="2">
        <v>585</v>
      </c>
      <c r="G204" s="2" t="str">
        <f>INDEX(D_被动技能!$C:$C,MATCH(F204,D_被动技能!$B:$B,0))</f>
        <v>精·灵兽内丹</v>
      </c>
      <c r="H204" s="2">
        <v>1</v>
      </c>
      <c r="I204" s="2">
        <v>633</v>
      </c>
    </row>
    <row r="205" spans="1:9" x14ac:dyDescent="0.35">
      <c r="A205" s="2">
        <v>186</v>
      </c>
      <c r="B205" s="2">
        <v>62</v>
      </c>
      <c r="C205" s="2" t="s">
        <v>358</v>
      </c>
      <c r="E205" s="2">
        <f t="shared" si="7"/>
        <v>58601</v>
      </c>
      <c r="F205" s="2">
        <v>586</v>
      </c>
      <c r="G205" s="2" t="str">
        <f>INDEX(D_被动技能!$C:$C,MATCH(F205,D_被动技能!$B:$B,0))</f>
        <v>精·野性图腾</v>
      </c>
      <c r="H205" s="2">
        <v>1</v>
      </c>
      <c r="I205" s="2">
        <v>633</v>
      </c>
    </row>
    <row r="206" spans="1:9" x14ac:dyDescent="0.35">
      <c r="A206" s="2">
        <v>187</v>
      </c>
      <c r="B206" s="2">
        <v>62</v>
      </c>
      <c r="C206" s="2" t="s">
        <v>358</v>
      </c>
      <c r="E206" s="2">
        <f t="shared" si="7"/>
        <v>40401</v>
      </c>
      <c r="F206" s="2">
        <v>404</v>
      </c>
      <c r="G206" s="2" t="str">
        <f>INDEX(D_被动技能!$C:$C,MATCH(F206,D_被动技能!$B:$B,0))</f>
        <v>卓·湮月环</v>
      </c>
      <c r="H206" s="2">
        <v>1</v>
      </c>
      <c r="I206" s="2">
        <v>1100</v>
      </c>
    </row>
    <row r="207" spans="1:9" x14ac:dyDescent="0.35">
      <c r="A207" s="2">
        <v>188</v>
      </c>
      <c r="B207" s="2">
        <v>62</v>
      </c>
      <c r="C207" s="2" t="s">
        <v>358</v>
      </c>
      <c r="E207" s="2">
        <f t="shared" si="7"/>
        <v>40501</v>
      </c>
      <c r="F207" s="2">
        <v>405</v>
      </c>
      <c r="G207" s="2" t="str">
        <f>INDEX(D_被动技能!$C:$C,MATCH(F207,D_被动技能!$B:$B,0))</f>
        <v>卓·灵兽内丹</v>
      </c>
      <c r="H207" s="2">
        <v>1</v>
      </c>
      <c r="I207" s="2">
        <v>1100</v>
      </c>
    </row>
    <row r="208" spans="1:9" x14ac:dyDescent="0.35">
      <c r="A208" s="2">
        <v>189</v>
      </c>
      <c r="B208" s="2">
        <v>62</v>
      </c>
      <c r="C208" s="2" t="s">
        <v>358</v>
      </c>
      <c r="E208" s="2">
        <f t="shared" si="7"/>
        <v>40601</v>
      </c>
      <c r="F208" s="2">
        <v>406</v>
      </c>
      <c r="G208" s="2" t="str">
        <f>INDEX(D_被动技能!$C:$C,MATCH(F208,D_被动技能!$B:$B,0))</f>
        <v>卓·野性图腾</v>
      </c>
      <c r="H208" s="2">
        <v>1</v>
      </c>
      <c r="I208" s="2">
        <v>1100</v>
      </c>
    </row>
    <row r="209" spans="1:9" x14ac:dyDescent="0.35">
      <c r="A209" s="2">
        <v>190</v>
      </c>
      <c r="B209" s="2">
        <v>62</v>
      </c>
      <c r="C209" s="2" t="s">
        <v>358</v>
      </c>
      <c r="E209" s="2">
        <f t="shared" si="7"/>
        <v>30401</v>
      </c>
      <c r="F209" s="2">
        <v>304</v>
      </c>
      <c r="G209" s="2" t="str">
        <f>INDEX(D_被动技能!$C:$C,MATCH(F209,D_被动技能!$B:$B,0))</f>
        <v>优·湮月环</v>
      </c>
      <c r="H209" s="2">
        <v>1</v>
      </c>
      <c r="I209" s="2">
        <v>1160</v>
      </c>
    </row>
    <row r="210" spans="1:9" x14ac:dyDescent="0.35">
      <c r="A210" s="2">
        <v>191</v>
      </c>
      <c r="B210" s="2">
        <v>62</v>
      </c>
      <c r="C210" s="2" t="s">
        <v>358</v>
      </c>
      <c r="E210" s="2">
        <f t="shared" si="7"/>
        <v>30501</v>
      </c>
      <c r="F210" s="2">
        <v>305</v>
      </c>
      <c r="G210" s="2" t="str">
        <f>INDEX(D_被动技能!$C:$C,MATCH(F210,D_被动技能!$B:$B,0))</f>
        <v>优·灵兽内丹</v>
      </c>
      <c r="H210" s="2">
        <v>1</v>
      </c>
      <c r="I210" s="2">
        <v>1161</v>
      </c>
    </row>
    <row r="211" spans="1:9" x14ac:dyDescent="0.35">
      <c r="A211" s="2">
        <v>192</v>
      </c>
      <c r="B211" s="2">
        <v>62</v>
      </c>
      <c r="C211" s="2" t="s">
        <v>358</v>
      </c>
      <c r="E211" s="2">
        <f t="shared" si="7"/>
        <v>30601</v>
      </c>
      <c r="F211" s="2">
        <v>306</v>
      </c>
      <c r="G211" s="2" t="str">
        <f>INDEX(D_被动技能!$C:$C,MATCH(F211,D_被动技能!$B:$B,0))</f>
        <v>优·野性图腾</v>
      </c>
      <c r="H211" s="2">
        <v>1</v>
      </c>
      <c r="I211" s="2">
        <v>1160</v>
      </c>
    </row>
    <row r="212" spans="1:9" x14ac:dyDescent="0.35">
      <c r="A212" s="2">
        <v>193</v>
      </c>
      <c r="B212" s="2">
        <v>62</v>
      </c>
      <c r="C212" s="2" t="s">
        <v>358</v>
      </c>
      <c r="E212" s="2">
        <f t="shared" si="7"/>
        <v>65101</v>
      </c>
      <c r="F212" s="2">
        <v>651</v>
      </c>
      <c r="G212" s="2" t="str">
        <f>INDEX(D_被动技能!$C:$C,MATCH(F212,D_被动技能!$B:$B,0))</f>
        <v>绝·万兽图腾</v>
      </c>
      <c r="H212" s="2">
        <v>1</v>
      </c>
      <c r="I212" s="2">
        <v>50</v>
      </c>
    </row>
    <row r="213" spans="1:9" x14ac:dyDescent="0.35">
      <c r="A213" s="2">
        <v>194</v>
      </c>
      <c r="B213" s="2">
        <v>62</v>
      </c>
      <c r="C213" s="2" t="s">
        <v>358</v>
      </c>
      <c r="E213" s="2">
        <f t="shared" si="7"/>
        <v>55101</v>
      </c>
      <c r="F213" s="2">
        <v>551</v>
      </c>
      <c r="G213" s="2" t="str">
        <f>INDEX(D_被动技能!$C:$C,MATCH(F213,D_被动技能!$B:$B,0))</f>
        <v>精·万兽图腾</v>
      </c>
      <c r="H213" s="2">
        <v>1</v>
      </c>
      <c r="I213" s="2">
        <v>100</v>
      </c>
    </row>
    <row r="214" spans="1:9" x14ac:dyDescent="0.35">
      <c r="A214" s="2">
        <v>195</v>
      </c>
      <c r="B214" s="2">
        <v>62</v>
      </c>
      <c r="C214" s="2" t="s">
        <v>358</v>
      </c>
      <c r="E214" s="2">
        <f t="shared" si="7"/>
        <v>45101</v>
      </c>
      <c r="F214" s="2">
        <v>451</v>
      </c>
      <c r="G214" s="2" t="str">
        <f>INDEX(D_被动技能!$C:$C,MATCH(F214,D_被动技能!$B:$B,0))</f>
        <v>卓·万兽图腾</v>
      </c>
      <c r="H214" s="2">
        <v>1</v>
      </c>
      <c r="I214" s="2">
        <v>200</v>
      </c>
    </row>
    <row r="215" spans="1:9" x14ac:dyDescent="0.35">
      <c r="A215" s="2">
        <v>181</v>
      </c>
      <c r="B215" s="2">
        <v>63</v>
      </c>
      <c r="C215" s="2" t="s">
        <v>359</v>
      </c>
      <c r="E215" s="2">
        <f t="shared" si="7"/>
        <v>68701</v>
      </c>
      <c r="F215" s="2">
        <v>687</v>
      </c>
      <c r="G215" s="2" t="str">
        <f>INDEX(D_被动技能!$C:$C,MATCH(F215,D_被动技能!$B:$B,0))</f>
        <v>绝·百鬼珠</v>
      </c>
      <c r="H215" s="2">
        <v>1</v>
      </c>
      <c r="I215" s="2">
        <v>316</v>
      </c>
    </row>
    <row r="216" spans="1:9" x14ac:dyDescent="0.35">
      <c r="A216" s="2">
        <v>182</v>
      </c>
      <c r="B216" s="2">
        <v>63</v>
      </c>
      <c r="C216" s="2" t="s">
        <v>359</v>
      </c>
      <c r="E216" s="2">
        <f t="shared" si="7"/>
        <v>68801</v>
      </c>
      <c r="F216" s="2">
        <v>688</v>
      </c>
      <c r="G216" s="2" t="str">
        <f>INDEX(D_被动技能!$C:$C,MATCH(F216,D_被动技能!$B:$B,0))</f>
        <v>绝·幽鬼焰狱</v>
      </c>
      <c r="H216" s="2">
        <v>1</v>
      </c>
      <c r="I216" s="2">
        <v>317</v>
      </c>
    </row>
    <row r="217" spans="1:9" x14ac:dyDescent="0.35">
      <c r="A217" s="2">
        <v>183</v>
      </c>
      <c r="B217" s="2">
        <v>63</v>
      </c>
      <c r="C217" s="2" t="s">
        <v>359</v>
      </c>
      <c r="E217" s="2">
        <f t="shared" si="7"/>
        <v>68901</v>
      </c>
      <c r="F217" s="2">
        <v>689</v>
      </c>
      <c r="G217" s="2" t="str">
        <f>INDEX(D_被动技能!$C:$C,MATCH(F217,D_被动技能!$B:$B,0))</f>
        <v>绝·聚魂旗</v>
      </c>
      <c r="H217" s="2">
        <v>1</v>
      </c>
      <c r="I217" s="2">
        <v>316</v>
      </c>
    </row>
    <row r="218" spans="1:9" x14ac:dyDescent="0.35">
      <c r="A218" s="2">
        <v>184</v>
      </c>
      <c r="B218" s="2">
        <v>63</v>
      </c>
      <c r="C218" s="2" t="s">
        <v>359</v>
      </c>
      <c r="E218" s="2">
        <f t="shared" si="7"/>
        <v>58701</v>
      </c>
      <c r="F218" s="2">
        <v>587</v>
      </c>
      <c r="G218" s="2" t="str">
        <f>INDEX(D_被动技能!$C:$C,MATCH(F218,D_被动技能!$B:$B,0))</f>
        <v>精·百鬼珠</v>
      </c>
      <c r="H218" s="2">
        <v>1</v>
      </c>
      <c r="I218" s="2">
        <v>634</v>
      </c>
    </row>
    <row r="219" spans="1:9" x14ac:dyDescent="0.35">
      <c r="A219" s="2">
        <v>185</v>
      </c>
      <c r="B219" s="2">
        <v>63</v>
      </c>
      <c r="C219" s="2" t="s">
        <v>359</v>
      </c>
      <c r="E219" s="2">
        <f t="shared" si="7"/>
        <v>58801</v>
      </c>
      <c r="F219" s="2">
        <v>588</v>
      </c>
      <c r="G219" s="2" t="str">
        <f>INDEX(D_被动技能!$C:$C,MATCH(F219,D_被动技能!$B:$B,0))</f>
        <v>精·幽鬼焰狱</v>
      </c>
      <c r="H219" s="2">
        <v>1</v>
      </c>
      <c r="I219" s="2">
        <v>633</v>
      </c>
    </row>
    <row r="220" spans="1:9" x14ac:dyDescent="0.35">
      <c r="A220" s="2">
        <v>186</v>
      </c>
      <c r="B220" s="2">
        <v>63</v>
      </c>
      <c r="C220" s="2" t="s">
        <v>359</v>
      </c>
      <c r="E220" s="2">
        <f t="shared" si="7"/>
        <v>58901</v>
      </c>
      <c r="F220" s="2">
        <v>589</v>
      </c>
      <c r="G220" s="2" t="str">
        <f>INDEX(D_被动技能!$C:$C,MATCH(F220,D_被动技能!$B:$B,0))</f>
        <v>精·聚魂旗</v>
      </c>
      <c r="H220" s="2">
        <v>1</v>
      </c>
      <c r="I220" s="2">
        <v>633</v>
      </c>
    </row>
    <row r="221" spans="1:9" x14ac:dyDescent="0.35">
      <c r="A221" s="2">
        <v>187</v>
      </c>
      <c r="B221" s="2">
        <v>63</v>
      </c>
      <c r="C221" s="2" t="s">
        <v>359</v>
      </c>
      <c r="E221" s="2">
        <f t="shared" si="7"/>
        <v>40701</v>
      </c>
      <c r="F221" s="2">
        <v>407</v>
      </c>
      <c r="G221" s="2" t="str">
        <f>INDEX(D_被动技能!$C:$C,MATCH(F221,D_被动技能!$B:$B,0))</f>
        <v>卓·百鬼珠</v>
      </c>
      <c r="H221" s="2">
        <v>1</v>
      </c>
      <c r="I221" s="2">
        <v>1100</v>
      </c>
    </row>
    <row r="222" spans="1:9" x14ac:dyDescent="0.35">
      <c r="A222" s="2">
        <v>188</v>
      </c>
      <c r="B222" s="2">
        <v>63</v>
      </c>
      <c r="C222" s="2" t="s">
        <v>359</v>
      </c>
      <c r="E222" s="2">
        <f t="shared" si="7"/>
        <v>40801</v>
      </c>
      <c r="F222" s="2">
        <v>408</v>
      </c>
      <c r="G222" s="2" t="str">
        <f>INDEX(D_被动技能!$C:$C,MATCH(F222,D_被动技能!$B:$B,0))</f>
        <v>卓·幽鬼焰狱</v>
      </c>
      <c r="H222" s="2">
        <v>1</v>
      </c>
      <c r="I222" s="2">
        <v>1100</v>
      </c>
    </row>
    <row r="223" spans="1:9" x14ac:dyDescent="0.35">
      <c r="A223" s="2">
        <v>189</v>
      </c>
      <c r="B223" s="2">
        <v>63</v>
      </c>
      <c r="C223" s="2" t="s">
        <v>359</v>
      </c>
      <c r="E223" s="2">
        <f t="shared" si="7"/>
        <v>40901</v>
      </c>
      <c r="F223" s="2">
        <v>409</v>
      </c>
      <c r="G223" s="2" t="str">
        <f>INDEX(D_被动技能!$C:$C,MATCH(F223,D_被动技能!$B:$B,0))</f>
        <v>卓·聚魂旗</v>
      </c>
      <c r="H223" s="2">
        <v>1</v>
      </c>
      <c r="I223" s="2">
        <v>1100</v>
      </c>
    </row>
    <row r="224" spans="1:9" x14ac:dyDescent="0.35">
      <c r="A224" s="2">
        <v>190</v>
      </c>
      <c r="B224" s="2">
        <v>63</v>
      </c>
      <c r="C224" s="2" t="s">
        <v>359</v>
      </c>
      <c r="E224" s="2">
        <f t="shared" si="7"/>
        <v>30701</v>
      </c>
      <c r="F224" s="2">
        <v>307</v>
      </c>
      <c r="G224" s="2" t="str">
        <f>INDEX(D_被动技能!$C:$C,MATCH(F224,D_被动技能!$B:$B,0))</f>
        <v>优·百鬼珠</v>
      </c>
      <c r="H224" s="2">
        <v>1</v>
      </c>
      <c r="I224" s="2">
        <v>1160</v>
      </c>
    </row>
    <row r="225" spans="1:9" x14ac:dyDescent="0.35">
      <c r="A225" s="2">
        <v>191</v>
      </c>
      <c r="B225" s="2">
        <v>63</v>
      </c>
      <c r="C225" s="2" t="s">
        <v>359</v>
      </c>
      <c r="E225" s="2">
        <f t="shared" si="7"/>
        <v>30801</v>
      </c>
      <c r="F225" s="2">
        <v>308</v>
      </c>
      <c r="G225" s="2" t="str">
        <f>INDEX(D_被动技能!$C:$C,MATCH(F225,D_被动技能!$B:$B,0))</f>
        <v>优·幽鬼焰狱</v>
      </c>
      <c r="H225" s="2">
        <v>1</v>
      </c>
      <c r="I225" s="2">
        <v>1161</v>
      </c>
    </row>
    <row r="226" spans="1:9" x14ac:dyDescent="0.35">
      <c r="A226" s="2">
        <v>192</v>
      </c>
      <c r="B226" s="2">
        <v>63</v>
      </c>
      <c r="C226" s="2" t="s">
        <v>359</v>
      </c>
      <c r="E226" s="2">
        <f t="shared" si="7"/>
        <v>30901</v>
      </c>
      <c r="F226" s="2">
        <v>309</v>
      </c>
      <c r="G226" s="2" t="str">
        <f>INDEX(D_被动技能!$C:$C,MATCH(F226,D_被动技能!$B:$B,0))</f>
        <v>优·聚魂旗</v>
      </c>
      <c r="H226" s="2">
        <v>1</v>
      </c>
      <c r="I226" s="2">
        <v>1160</v>
      </c>
    </row>
    <row r="227" spans="1:9" x14ac:dyDescent="0.35">
      <c r="A227" s="2">
        <v>193</v>
      </c>
      <c r="B227" s="2">
        <v>63</v>
      </c>
      <c r="C227" s="2" t="s">
        <v>359</v>
      </c>
      <c r="E227" s="2">
        <f t="shared" si="7"/>
        <v>65201</v>
      </c>
      <c r="F227" s="2">
        <v>652</v>
      </c>
      <c r="G227" s="2" t="str">
        <f>INDEX(D_被动技能!$C:$C,MATCH(F227,D_被动技能!$B:$B,0))</f>
        <v>绝·罗刹阵</v>
      </c>
      <c r="H227" s="2">
        <v>1</v>
      </c>
      <c r="I227" s="2">
        <v>50</v>
      </c>
    </row>
    <row r="228" spans="1:9" x14ac:dyDescent="0.35">
      <c r="A228" s="2">
        <v>194</v>
      </c>
      <c r="B228" s="2">
        <v>63</v>
      </c>
      <c r="C228" s="2" t="s">
        <v>359</v>
      </c>
      <c r="E228" s="2">
        <f t="shared" si="7"/>
        <v>55201</v>
      </c>
      <c r="F228" s="2">
        <v>552</v>
      </c>
      <c r="G228" s="2" t="str">
        <f>INDEX(D_被动技能!$C:$C,MATCH(F228,D_被动技能!$B:$B,0))</f>
        <v>精·罗刹阵</v>
      </c>
      <c r="H228" s="2">
        <v>1</v>
      </c>
      <c r="I228" s="2">
        <v>100</v>
      </c>
    </row>
    <row r="229" spans="1:9" x14ac:dyDescent="0.35">
      <c r="A229" s="2">
        <v>195</v>
      </c>
      <c r="B229" s="2">
        <v>63</v>
      </c>
      <c r="C229" s="2" t="s">
        <v>359</v>
      </c>
      <c r="E229" s="2">
        <f t="shared" si="7"/>
        <v>45201</v>
      </c>
      <c r="F229" s="2">
        <v>452</v>
      </c>
      <c r="G229" s="2" t="str">
        <f>INDEX(D_被动技能!$C:$C,MATCH(F229,D_被动技能!$B:$B,0))</f>
        <v>卓·罗刹阵</v>
      </c>
      <c r="H229" s="2">
        <v>1</v>
      </c>
      <c r="I229" s="2">
        <v>200</v>
      </c>
    </row>
    <row r="230" spans="1:9" x14ac:dyDescent="0.35">
      <c r="A230" s="2">
        <v>181</v>
      </c>
      <c r="B230" s="2">
        <v>64</v>
      </c>
      <c r="C230" s="2" t="s">
        <v>360</v>
      </c>
      <c r="E230" s="2">
        <f t="shared" ref="E230:E259" si="8">F230*100+H230</f>
        <v>69001</v>
      </c>
      <c r="F230" s="2">
        <v>690</v>
      </c>
      <c r="G230" s="2" t="str">
        <f>INDEX(D_被动技能!$C:$C,MATCH(F230,D_被动技能!$B:$B,0))</f>
        <v>绝·迷魂汤</v>
      </c>
      <c r="H230" s="2">
        <v>1</v>
      </c>
      <c r="I230" s="2">
        <v>316</v>
      </c>
    </row>
    <row r="231" spans="1:9" x14ac:dyDescent="0.35">
      <c r="A231" s="2">
        <v>182</v>
      </c>
      <c r="B231" s="2">
        <v>64</v>
      </c>
      <c r="C231" s="2" t="s">
        <v>360</v>
      </c>
      <c r="E231" s="2">
        <f t="shared" si="8"/>
        <v>69101</v>
      </c>
      <c r="F231" s="2">
        <v>691</v>
      </c>
      <c r="G231" s="2" t="str">
        <f>INDEX(D_被动技能!$C:$C,MATCH(F231,D_被动技能!$B:$B,0))</f>
        <v>绝·阴阳镜</v>
      </c>
      <c r="H231" s="2">
        <v>1</v>
      </c>
      <c r="I231" s="2">
        <v>317</v>
      </c>
    </row>
    <row r="232" spans="1:9" x14ac:dyDescent="0.35">
      <c r="A232" s="2">
        <v>183</v>
      </c>
      <c r="B232" s="2">
        <v>64</v>
      </c>
      <c r="C232" s="2" t="s">
        <v>360</v>
      </c>
      <c r="E232" s="2">
        <f t="shared" si="8"/>
        <v>69201</v>
      </c>
      <c r="F232" s="2">
        <v>692</v>
      </c>
      <c r="G232" s="2" t="str">
        <f>INDEX(D_被动技能!$C:$C,MATCH(F232,D_被动技能!$B:$B,0))</f>
        <v>绝·炼魂葫芦</v>
      </c>
      <c r="H232" s="2">
        <v>1</v>
      </c>
      <c r="I232" s="2">
        <v>316</v>
      </c>
    </row>
    <row r="233" spans="1:9" x14ac:dyDescent="0.35">
      <c r="A233" s="2">
        <v>184</v>
      </c>
      <c r="B233" s="2">
        <v>64</v>
      </c>
      <c r="C233" s="2" t="s">
        <v>360</v>
      </c>
      <c r="E233" s="2">
        <f t="shared" si="8"/>
        <v>59001</v>
      </c>
      <c r="F233" s="2">
        <v>590</v>
      </c>
      <c r="G233" s="2" t="str">
        <f>INDEX(D_被动技能!$C:$C,MATCH(F233,D_被动技能!$B:$B,0))</f>
        <v>精·迷魂汤</v>
      </c>
      <c r="H233" s="2">
        <v>1</v>
      </c>
      <c r="I233" s="2">
        <v>634</v>
      </c>
    </row>
    <row r="234" spans="1:9" x14ac:dyDescent="0.35">
      <c r="A234" s="2">
        <v>185</v>
      </c>
      <c r="B234" s="2">
        <v>64</v>
      </c>
      <c r="C234" s="2" t="s">
        <v>360</v>
      </c>
      <c r="E234" s="2">
        <f t="shared" si="8"/>
        <v>59101</v>
      </c>
      <c r="F234" s="2">
        <v>591</v>
      </c>
      <c r="G234" s="2" t="str">
        <f>INDEX(D_被动技能!$C:$C,MATCH(F234,D_被动技能!$B:$B,0))</f>
        <v>精·阴阳镜</v>
      </c>
      <c r="H234" s="2">
        <v>1</v>
      </c>
      <c r="I234" s="2">
        <v>633</v>
      </c>
    </row>
    <row r="235" spans="1:9" x14ac:dyDescent="0.35">
      <c r="A235" s="2">
        <v>186</v>
      </c>
      <c r="B235" s="2">
        <v>64</v>
      </c>
      <c r="C235" s="2" t="s">
        <v>360</v>
      </c>
      <c r="E235" s="2">
        <f t="shared" si="8"/>
        <v>59201</v>
      </c>
      <c r="F235" s="2">
        <v>592</v>
      </c>
      <c r="G235" s="2" t="str">
        <f>INDEX(D_被动技能!$C:$C,MATCH(F235,D_被动技能!$B:$B,0))</f>
        <v>精·炼魂葫芦</v>
      </c>
      <c r="H235" s="2">
        <v>1</v>
      </c>
      <c r="I235" s="2">
        <v>633</v>
      </c>
    </row>
    <row r="236" spans="1:9" x14ac:dyDescent="0.35">
      <c r="A236" s="2">
        <v>187</v>
      </c>
      <c r="B236" s="2">
        <v>64</v>
      </c>
      <c r="C236" s="2" t="s">
        <v>360</v>
      </c>
      <c r="E236" s="2">
        <f t="shared" si="8"/>
        <v>41001</v>
      </c>
      <c r="F236" s="2">
        <v>410</v>
      </c>
      <c r="G236" s="2" t="str">
        <f>INDEX(D_被动技能!$C:$C,MATCH(F236,D_被动技能!$B:$B,0))</f>
        <v>卓·迷魂汤</v>
      </c>
      <c r="H236" s="2">
        <v>1</v>
      </c>
      <c r="I236" s="2">
        <v>1100</v>
      </c>
    </row>
    <row r="237" spans="1:9" x14ac:dyDescent="0.35">
      <c r="A237" s="2">
        <v>188</v>
      </c>
      <c r="B237" s="2">
        <v>64</v>
      </c>
      <c r="C237" s="2" t="s">
        <v>360</v>
      </c>
      <c r="E237" s="2">
        <f t="shared" si="8"/>
        <v>41101</v>
      </c>
      <c r="F237" s="2">
        <v>411</v>
      </c>
      <c r="G237" s="2" t="str">
        <f>INDEX(D_被动技能!$C:$C,MATCH(F237,D_被动技能!$B:$B,0))</f>
        <v>卓·阴阳镜</v>
      </c>
      <c r="H237" s="2">
        <v>1</v>
      </c>
      <c r="I237" s="2">
        <v>1100</v>
      </c>
    </row>
    <row r="238" spans="1:9" x14ac:dyDescent="0.35">
      <c r="A238" s="2">
        <v>189</v>
      </c>
      <c r="B238" s="2">
        <v>64</v>
      </c>
      <c r="C238" s="2" t="s">
        <v>360</v>
      </c>
      <c r="E238" s="2">
        <f t="shared" si="8"/>
        <v>41201</v>
      </c>
      <c r="F238" s="2">
        <v>412</v>
      </c>
      <c r="G238" s="2" t="str">
        <f>INDEX(D_被动技能!$C:$C,MATCH(F238,D_被动技能!$B:$B,0))</f>
        <v>卓·炼魂葫芦</v>
      </c>
      <c r="H238" s="2">
        <v>1</v>
      </c>
      <c r="I238" s="2">
        <v>1100</v>
      </c>
    </row>
    <row r="239" spans="1:9" x14ac:dyDescent="0.35">
      <c r="A239" s="2">
        <v>190</v>
      </c>
      <c r="B239" s="2">
        <v>64</v>
      </c>
      <c r="C239" s="2" t="s">
        <v>360</v>
      </c>
      <c r="E239" s="2">
        <f t="shared" si="8"/>
        <v>31001</v>
      </c>
      <c r="F239" s="2">
        <v>310</v>
      </c>
      <c r="G239" s="2" t="str">
        <f>INDEX(D_被动技能!$C:$C,MATCH(F239,D_被动技能!$B:$B,0))</f>
        <v>优·迷魂汤</v>
      </c>
      <c r="H239" s="2">
        <v>1</v>
      </c>
      <c r="I239" s="2">
        <v>1160</v>
      </c>
    </row>
    <row r="240" spans="1:9" x14ac:dyDescent="0.35">
      <c r="A240" s="2">
        <v>191</v>
      </c>
      <c r="B240" s="2">
        <v>64</v>
      </c>
      <c r="C240" s="2" t="s">
        <v>360</v>
      </c>
      <c r="E240" s="2">
        <f t="shared" si="8"/>
        <v>31101</v>
      </c>
      <c r="F240" s="2">
        <v>311</v>
      </c>
      <c r="G240" s="2" t="str">
        <f>INDEX(D_被动技能!$C:$C,MATCH(F240,D_被动技能!$B:$B,0))</f>
        <v>优·阴阳镜</v>
      </c>
      <c r="H240" s="2">
        <v>1</v>
      </c>
      <c r="I240" s="2">
        <v>1161</v>
      </c>
    </row>
    <row r="241" spans="1:9" x14ac:dyDescent="0.35">
      <c r="A241" s="2">
        <v>192</v>
      </c>
      <c r="B241" s="2">
        <v>64</v>
      </c>
      <c r="C241" s="2" t="s">
        <v>360</v>
      </c>
      <c r="E241" s="2">
        <f t="shared" si="8"/>
        <v>31201</v>
      </c>
      <c r="F241" s="2">
        <v>312</v>
      </c>
      <c r="G241" s="2" t="str">
        <f>INDEX(D_被动技能!$C:$C,MATCH(F241,D_被动技能!$B:$B,0))</f>
        <v>优·炼魂葫芦</v>
      </c>
      <c r="H241" s="2">
        <v>1</v>
      </c>
      <c r="I241" s="2">
        <v>1160</v>
      </c>
    </row>
    <row r="242" spans="1:9" x14ac:dyDescent="0.35">
      <c r="A242" s="2">
        <v>193</v>
      </c>
      <c r="B242" s="2">
        <v>64</v>
      </c>
      <c r="C242" s="2" t="s">
        <v>360</v>
      </c>
      <c r="E242" s="2">
        <f t="shared" si="8"/>
        <v>65301</v>
      </c>
      <c r="F242" s="2">
        <v>653</v>
      </c>
      <c r="G242" s="2" t="str">
        <f>INDEX(D_被动技能!$C:$C,MATCH(F242,D_被动技能!$B:$B,0))</f>
        <v>绝·蛊惑众生</v>
      </c>
      <c r="H242" s="2">
        <v>1</v>
      </c>
      <c r="I242" s="2">
        <v>50</v>
      </c>
    </row>
    <row r="243" spans="1:9" x14ac:dyDescent="0.35">
      <c r="A243" s="2">
        <v>194</v>
      </c>
      <c r="B243" s="2">
        <v>64</v>
      </c>
      <c r="C243" s="2" t="s">
        <v>360</v>
      </c>
      <c r="E243" s="2">
        <f t="shared" si="8"/>
        <v>55301</v>
      </c>
      <c r="F243" s="2">
        <v>553</v>
      </c>
      <c r="G243" s="2" t="str">
        <f>INDEX(D_被动技能!$C:$C,MATCH(F243,D_被动技能!$B:$B,0))</f>
        <v>精·蛊惑众生</v>
      </c>
      <c r="H243" s="2">
        <v>1</v>
      </c>
      <c r="I243" s="2">
        <v>100</v>
      </c>
    </row>
    <row r="244" spans="1:9" x14ac:dyDescent="0.35">
      <c r="A244" s="2">
        <v>195</v>
      </c>
      <c r="B244" s="2">
        <v>64</v>
      </c>
      <c r="C244" s="2" t="s">
        <v>360</v>
      </c>
      <c r="E244" s="2">
        <f t="shared" si="8"/>
        <v>45301</v>
      </c>
      <c r="F244" s="2">
        <v>453</v>
      </c>
      <c r="G244" s="2" t="str">
        <f>INDEX(D_被动技能!$C:$C,MATCH(F244,D_被动技能!$B:$B,0))</f>
        <v>卓·蛊惑众生</v>
      </c>
      <c r="H244" s="2">
        <v>1</v>
      </c>
      <c r="I244" s="2">
        <v>200</v>
      </c>
    </row>
    <row r="245" spans="1:9" x14ac:dyDescent="0.35">
      <c r="A245" s="2">
        <v>181</v>
      </c>
      <c r="B245" s="2">
        <v>65</v>
      </c>
      <c r="C245" s="2" t="s">
        <v>361</v>
      </c>
      <c r="E245" s="2">
        <f t="shared" si="8"/>
        <v>69301</v>
      </c>
      <c r="F245" s="2">
        <v>693</v>
      </c>
      <c r="G245" s="2" t="str">
        <f>INDEX(D_被动技能!$C:$C,MATCH(F245,D_被动技能!$B:$B,0))</f>
        <v>绝·破虏令</v>
      </c>
      <c r="H245" s="2">
        <v>1</v>
      </c>
      <c r="I245" s="2">
        <v>316</v>
      </c>
    </row>
    <row r="246" spans="1:9" x14ac:dyDescent="0.35">
      <c r="A246" s="2">
        <v>182</v>
      </c>
      <c r="B246" s="2">
        <v>65</v>
      </c>
      <c r="C246" s="2" t="s">
        <v>361</v>
      </c>
      <c r="E246" s="2">
        <f t="shared" si="8"/>
        <v>69401</v>
      </c>
      <c r="F246" s="2">
        <v>694</v>
      </c>
      <c r="G246" s="2" t="str">
        <f>INDEX(D_被动技能!$C:$C,MATCH(F246,D_被动技能!$B:$B,0))</f>
        <v>绝·三昧真火</v>
      </c>
      <c r="H246" s="2">
        <v>1</v>
      </c>
      <c r="I246" s="2">
        <v>317</v>
      </c>
    </row>
    <row r="247" spans="1:9" x14ac:dyDescent="0.35">
      <c r="A247" s="2">
        <v>183</v>
      </c>
      <c r="B247" s="2">
        <v>65</v>
      </c>
      <c r="C247" s="2" t="s">
        <v>361</v>
      </c>
      <c r="E247" s="2">
        <f t="shared" si="8"/>
        <v>69501</v>
      </c>
      <c r="F247" s="2">
        <v>695</v>
      </c>
      <c r="G247" s="2" t="str">
        <f>INDEX(D_被动技能!$C:$C,MATCH(F247,D_被动技能!$B:$B,0))</f>
        <v>绝·捆仙索</v>
      </c>
      <c r="H247" s="2">
        <v>1</v>
      </c>
      <c r="I247" s="2">
        <v>316</v>
      </c>
    </row>
    <row r="248" spans="1:9" x14ac:dyDescent="0.35">
      <c r="A248" s="2">
        <v>184</v>
      </c>
      <c r="B248" s="2">
        <v>65</v>
      </c>
      <c r="C248" s="2" t="s">
        <v>361</v>
      </c>
      <c r="E248" s="2">
        <f t="shared" si="8"/>
        <v>59301</v>
      </c>
      <c r="F248" s="2">
        <v>593</v>
      </c>
      <c r="G248" s="2" t="str">
        <f>INDEX(D_被动技能!$C:$C,MATCH(F248,D_被动技能!$B:$B,0))</f>
        <v>精·破虏令</v>
      </c>
      <c r="H248" s="2">
        <v>1</v>
      </c>
      <c r="I248" s="2">
        <v>634</v>
      </c>
    </row>
    <row r="249" spans="1:9" x14ac:dyDescent="0.35">
      <c r="A249" s="2">
        <v>185</v>
      </c>
      <c r="B249" s="2">
        <v>65</v>
      </c>
      <c r="C249" s="2" t="s">
        <v>361</v>
      </c>
      <c r="E249" s="2">
        <f t="shared" si="8"/>
        <v>59401</v>
      </c>
      <c r="F249" s="2">
        <v>594</v>
      </c>
      <c r="G249" s="2" t="str">
        <f>INDEX(D_被动技能!$C:$C,MATCH(F249,D_被动技能!$B:$B,0))</f>
        <v>精·三昧真火</v>
      </c>
      <c r="H249" s="2">
        <v>1</v>
      </c>
      <c r="I249" s="2">
        <v>633</v>
      </c>
    </row>
    <row r="250" spans="1:9" x14ac:dyDescent="0.35">
      <c r="A250" s="2">
        <v>186</v>
      </c>
      <c r="B250" s="2">
        <v>65</v>
      </c>
      <c r="C250" s="2" t="s">
        <v>361</v>
      </c>
      <c r="E250" s="2">
        <f t="shared" si="8"/>
        <v>59501</v>
      </c>
      <c r="F250" s="2">
        <v>595</v>
      </c>
      <c r="G250" s="2" t="str">
        <f>INDEX(D_被动技能!$C:$C,MATCH(F250,D_被动技能!$B:$B,0))</f>
        <v>精·捆仙索</v>
      </c>
      <c r="H250" s="2">
        <v>1</v>
      </c>
      <c r="I250" s="2">
        <v>633</v>
      </c>
    </row>
    <row r="251" spans="1:9" x14ac:dyDescent="0.35">
      <c r="A251" s="2">
        <v>187</v>
      </c>
      <c r="B251" s="2">
        <v>65</v>
      </c>
      <c r="C251" s="2" t="s">
        <v>361</v>
      </c>
      <c r="E251" s="2">
        <f t="shared" si="8"/>
        <v>41301</v>
      </c>
      <c r="F251" s="2">
        <v>413</v>
      </c>
      <c r="G251" s="2" t="str">
        <f>INDEX(D_被动技能!$C:$C,MATCH(F251,D_被动技能!$B:$B,0))</f>
        <v>卓·破虏令</v>
      </c>
      <c r="H251" s="2">
        <v>1</v>
      </c>
      <c r="I251" s="2">
        <v>1100</v>
      </c>
    </row>
    <row r="252" spans="1:9" x14ac:dyDescent="0.35">
      <c r="A252" s="2">
        <v>188</v>
      </c>
      <c r="B252" s="2">
        <v>65</v>
      </c>
      <c r="C252" s="2" t="s">
        <v>361</v>
      </c>
      <c r="E252" s="2">
        <f t="shared" si="8"/>
        <v>41401</v>
      </c>
      <c r="F252" s="2">
        <v>414</v>
      </c>
      <c r="G252" s="2" t="str">
        <f>INDEX(D_被动技能!$C:$C,MATCH(F252,D_被动技能!$B:$B,0))</f>
        <v>卓·三昧真火</v>
      </c>
      <c r="H252" s="2">
        <v>1</v>
      </c>
      <c r="I252" s="2">
        <v>1100</v>
      </c>
    </row>
    <row r="253" spans="1:9" x14ac:dyDescent="0.35">
      <c r="A253" s="2">
        <v>189</v>
      </c>
      <c r="B253" s="2">
        <v>65</v>
      </c>
      <c r="C253" s="2" t="s">
        <v>361</v>
      </c>
      <c r="E253" s="2">
        <f t="shared" si="8"/>
        <v>41501</v>
      </c>
      <c r="F253" s="2">
        <v>415</v>
      </c>
      <c r="G253" s="2" t="str">
        <f>INDEX(D_被动技能!$C:$C,MATCH(F253,D_被动技能!$B:$B,0))</f>
        <v>卓·捆仙索</v>
      </c>
      <c r="H253" s="2">
        <v>1</v>
      </c>
      <c r="I253" s="2">
        <v>1100</v>
      </c>
    </row>
    <row r="254" spans="1:9" x14ac:dyDescent="0.35">
      <c r="A254" s="2">
        <v>190</v>
      </c>
      <c r="B254" s="2">
        <v>65</v>
      </c>
      <c r="C254" s="2" t="s">
        <v>361</v>
      </c>
      <c r="E254" s="2">
        <f t="shared" si="8"/>
        <v>31301</v>
      </c>
      <c r="F254" s="2">
        <v>313</v>
      </c>
      <c r="G254" s="2" t="str">
        <f>INDEX(D_被动技能!$C:$C,MATCH(F254,D_被动技能!$B:$B,0))</f>
        <v>优·破虏令</v>
      </c>
      <c r="H254" s="2">
        <v>1</v>
      </c>
      <c r="I254" s="2">
        <v>1160</v>
      </c>
    </row>
    <row r="255" spans="1:9" x14ac:dyDescent="0.35">
      <c r="A255" s="2">
        <v>191</v>
      </c>
      <c r="B255" s="2">
        <v>65</v>
      </c>
      <c r="C255" s="2" t="s">
        <v>361</v>
      </c>
      <c r="E255" s="2">
        <f t="shared" si="8"/>
        <v>31401</v>
      </c>
      <c r="F255" s="2">
        <v>314</v>
      </c>
      <c r="G255" s="2" t="str">
        <f>INDEX(D_被动技能!$C:$C,MATCH(F255,D_被动技能!$B:$B,0))</f>
        <v>优·三昧真火</v>
      </c>
      <c r="H255" s="2">
        <v>1</v>
      </c>
      <c r="I255" s="2">
        <v>1161</v>
      </c>
    </row>
    <row r="256" spans="1:9" x14ac:dyDescent="0.35">
      <c r="A256" s="2">
        <v>192</v>
      </c>
      <c r="B256" s="2">
        <v>65</v>
      </c>
      <c r="C256" s="2" t="s">
        <v>361</v>
      </c>
      <c r="E256" s="2">
        <f t="shared" si="8"/>
        <v>31501</v>
      </c>
      <c r="F256" s="2">
        <v>315</v>
      </c>
      <c r="G256" s="2" t="str">
        <f>INDEX(D_被动技能!$C:$C,MATCH(F256,D_被动技能!$B:$B,0))</f>
        <v>优·捆仙索</v>
      </c>
      <c r="H256" s="2">
        <v>1</v>
      </c>
      <c r="I256" s="2">
        <v>1160</v>
      </c>
    </row>
    <row r="257" spans="1:9" x14ac:dyDescent="0.35">
      <c r="A257" s="2">
        <v>193</v>
      </c>
      <c r="B257" s="2">
        <v>65</v>
      </c>
      <c r="C257" s="2" t="s">
        <v>361</v>
      </c>
      <c r="E257" s="2">
        <f t="shared" si="8"/>
        <v>65401</v>
      </c>
      <c r="F257" s="2">
        <v>654</v>
      </c>
      <c r="G257" s="2" t="str">
        <f>INDEX(D_被动技能!$C:$C,MATCH(F257,D_被动技能!$B:$B,0))</f>
        <v>绝·日曜石</v>
      </c>
      <c r="H257" s="2">
        <v>1</v>
      </c>
      <c r="I257" s="2">
        <v>50</v>
      </c>
    </row>
    <row r="258" spans="1:9" x14ac:dyDescent="0.35">
      <c r="A258" s="2">
        <v>194</v>
      </c>
      <c r="B258" s="2">
        <v>65</v>
      </c>
      <c r="C258" s="2" t="s">
        <v>361</v>
      </c>
      <c r="E258" s="2">
        <f t="shared" si="8"/>
        <v>55401</v>
      </c>
      <c r="F258" s="2">
        <v>554</v>
      </c>
      <c r="G258" s="2" t="str">
        <f>INDEX(D_被动技能!$C:$C,MATCH(F258,D_被动技能!$B:$B,0))</f>
        <v>精·日曜石</v>
      </c>
      <c r="H258" s="2">
        <v>1</v>
      </c>
      <c r="I258" s="2">
        <v>100</v>
      </c>
    </row>
    <row r="259" spans="1:9" x14ac:dyDescent="0.35">
      <c r="A259" s="2">
        <v>195</v>
      </c>
      <c r="B259" s="2">
        <v>65</v>
      </c>
      <c r="C259" s="2" t="s">
        <v>361</v>
      </c>
      <c r="E259" s="2">
        <f t="shared" si="8"/>
        <v>45401</v>
      </c>
      <c r="F259" s="2">
        <v>454</v>
      </c>
      <c r="G259" s="2" t="str">
        <f>INDEX(D_被动技能!$C:$C,MATCH(F259,D_被动技能!$B:$B,0))</f>
        <v>卓·日曜石</v>
      </c>
      <c r="H259" s="2">
        <v>1</v>
      </c>
      <c r="I259" s="2">
        <v>200</v>
      </c>
    </row>
    <row r="260" spans="1:9" x14ac:dyDescent="0.35">
      <c r="A260" s="2">
        <v>181</v>
      </c>
      <c r="B260" s="2">
        <v>66</v>
      </c>
      <c r="C260" s="2" t="s">
        <v>362</v>
      </c>
      <c r="E260" s="2">
        <f t="shared" ref="E260:E274" si="9">F260*100+H260</f>
        <v>69601</v>
      </c>
      <c r="F260" s="2">
        <v>696</v>
      </c>
      <c r="G260" s="2" t="str">
        <f>INDEX(D_被动技能!$C:$C,MATCH(F260,D_被动技能!$B:$B,0))</f>
        <v>绝·东皇钟</v>
      </c>
      <c r="H260" s="2">
        <v>1</v>
      </c>
      <c r="I260" s="2">
        <v>316</v>
      </c>
    </row>
    <row r="261" spans="1:9" x14ac:dyDescent="0.35">
      <c r="A261" s="2">
        <v>182</v>
      </c>
      <c r="B261" s="2">
        <v>66</v>
      </c>
      <c r="C261" s="2" t="s">
        <v>362</v>
      </c>
      <c r="E261" s="2">
        <f t="shared" si="9"/>
        <v>69701</v>
      </c>
      <c r="F261" s="2">
        <v>697</v>
      </c>
      <c r="G261" s="2" t="str">
        <f>INDEX(D_被动技能!$C:$C,MATCH(F261,D_被动技能!$B:$B,0))</f>
        <v>绝·蟠桃</v>
      </c>
      <c r="H261" s="2">
        <v>1</v>
      </c>
      <c r="I261" s="2">
        <v>317</v>
      </c>
    </row>
    <row r="262" spans="1:9" x14ac:dyDescent="0.35">
      <c r="A262" s="2">
        <v>183</v>
      </c>
      <c r="B262" s="2">
        <v>66</v>
      </c>
      <c r="C262" s="2" t="s">
        <v>362</v>
      </c>
      <c r="E262" s="2">
        <f t="shared" si="9"/>
        <v>69801</v>
      </c>
      <c r="F262" s="2">
        <v>698</v>
      </c>
      <c r="G262" s="2" t="str">
        <f>INDEX(D_被动技能!$C:$C,MATCH(F262,D_被动技能!$B:$B,0))</f>
        <v>绝·真龙金身</v>
      </c>
      <c r="H262" s="2">
        <v>1</v>
      </c>
      <c r="I262" s="2">
        <v>316</v>
      </c>
    </row>
    <row r="263" spans="1:9" x14ac:dyDescent="0.35">
      <c r="A263" s="2">
        <v>184</v>
      </c>
      <c r="B263" s="2">
        <v>66</v>
      </c>
      <c r="C263" s="2" t="s">
        <v>362</v>
      </c>
      <c r="E263" s="2">
        <f t="shared" si="9"/>
        <v>59601</v>
      </c>
      <c r="F263" s="2">
        <v>596</v>
      </c>
      <c r="G263" s="2" t="str">
        <f>INDEX(D_被动技能!$C:$C,MATCH(F263,D_被动技能!$B:$B,0))</f>
        <v>精·东皇钟</v>
      </c>
      <c r="H263" s="2">
        <v>1</v>
      </c>
      <c r="I263" s="2">
        <v>634</v>
      </c>
    </row>
    <row r="264" spans="1:9" x14ac:dyDescent="0.35">
      <c r="A264" s="2">
        <v>185</v>
      </c>
      <c r="B264" s="2">
        <v>66</v>
      </c>
      <c r="C264" s="2" t="s">
        <v>362</v>
      </c>
      <c r="E264" s="2">
        <f t="shared" si="9"/>
        <v>59701</v>
      </c>
      <c r="F264" s="2">
        <v>597</v>
      </c>
      <c r="G264" s="2" t="str">
        <f>INDEX(D_被动技能!$C:$C,MATCH(F264,D_被动技能!$B:$B,0))</f>
        <v>精·蟠桃</v>
      </c>
      <c r="H264" s="2">
        <v>1</v>
      </c>
      <c r="I264" s="2">
        <v>633</v>
      </c>
    </row>
    <row r="265" spans="1:9" x14ac:dyDescent="0.35">
      <c r="A265" s="2">
        <v>186</v>
      </c>
      <c r="B265" s="2">
        <v>66</v>
      </c>
      <c r="C265" s="2" t="s">
        <v>362</v>
      </c>
      <c r="E265" s="2">
        <f t="shared" si="9"/>
        <v>59801</v>
      </c>
      <c r="F265" s="2">
        <v>598</v>
      </c>
      <c r="G265" s="2" t="str">
        <f>INDEX(D_被动技能!$C:$C,MATCH(F265,D_被动技能!$B:$B,0))</f>
        <v>精·真龙金身</v>
      </c>
      <c r="H265" s="2">
        <v>1</v>
      </c>
      <c r="I265" s="2">
        <v>633</v>
      </c>
    </row>
    <row r="266" spans="1:9" x14ac:dyDescent="0.35">
      <c r="A266" s="2">
        <v>187</v>
      </c>
      <c r="B266" s="2">
        <v>66</v>
      </c>
      <c r="C266" s="2" t="s">
        <v>362</v>
      </c>
      <c r="E266" s="2">
        <f t="shared" si="9"/>
        <v>41601</v>
      </c>
      <c r="F266" s="2">
        <v>416</v>
      </c>
      <c r="G266" s="2" t="str">
        <f>INDEX(D_被动技能!$C:$C,MATCH(F266,D_被动技能!$B:$B,0))</f>
        <v>卓·东皇钟</v>
      </c>
      <c r="H266" s="2">
        <v>1</v>
      </c>
      <c r="I266" s="2">
        <v>1100</v>
      </c>
    </row>
    <row r="267" spans="1:9" x14ac:dyDescent="0.35">
      <c r="A267" s="2">
        <v>188</v>
      </c>
      <c r="B267" s="2">
        <v>66</v>
      </c>
      <c r="C267" s="2" t="s">
        <v>362</v>
      </c>
      <c r="E267" s="2">
        <f t="shared" si="9"/>
        <v>41701</v>
      </c>
      <c r="F267" s="2">
        <v>417</v>
      </c>
      <c r="G267" s="2" t="str">
        <f>INDEX(D_被动技能!$C:$C,MATCH(F267,D_被动技能!$B:$B,0))</f>
        <v>卓·蟠桃</v>
      </c>
      <c r="H267" s="2">
        <v>1</v>
      </c>
      <c r="I267" s="2">
        <v>1100</v>
      </c>
    </row>
    <row r="268" spans="1:9" x14ac:dyDescent="0.35">
      <c r="A268" s="2">
        <v>189</v>
      </c>
      <c r="B268" s="2">
        <v>66</v>
      </c>
      <c r="C268" s="2" t="s">
        <v>362</v>
      </c>
      <c r="E268" s="2">
        <f t="shared" si="9"/>
        <v>41801</v>
      </c>
      <c r="F268" s="2">
        <v>418</v>
      </c>
      <c r="G268" s="2" t="str">
        <f>INDEX(D_被动技能!$C:$C,MATCH(F268,D_被动技能!$B:$B,0))</f>
        <v>卓·真龙金身</v>
      </c>
      <c r="H268" s="2">
        <v>1</v>
      </c>
      <c r="I268" s="2">
        <v>1100</v>
      </c>
    </row>
    <row r="269" spans="1:9" x14ac:dyDescent="0.35">
      <c r="A269" s="2">
        <v>190</v>
      </c>
      <c r="B269" s="2">
        <v>66</v>
      </c>
      <c r="C269" s="2" t="s">
        <v>362</v>
      </c>
      <c r="E269" s="2">
        <f t="shared" si="9"/>
        <v>31601</v>
      </c>
      <c r="F269" s="2">
        <v>316</v>
      </c>
      <c r="G269" s="2" t="str">
        <f>INDEX(D_被动技能!$C:$C,MATCH(F269,D_被动技能!$B:$B,0))</f>
        <v>优·东皇钟</v>
      </c>
      <c r="H269" s="2">
        <v>1</v>
      </c>
      <c r="I269" s="2">
        <v>1160</v>
      </c>
    </row>
    <row r="270" spans="1:9" x14ac:dyDescent="0.35">
      <c r="A270" s="2">
        <v>191</v>
      </c>
      <c r="B270" s="2">
        <v>66</v>
      </c>
      <c r="C270" s="2" t="s">
        <v>362</v>
      </c>
      <c r="E270" s="2">
        <f t="shared" si="9"/>
        <v>31701</v>
      </c>
      <c r="F270" s="2">
        <v>317</v>
      </c>
      <c r="G270" s="2" t="str">
        <f>INDEX(D_被动技能!$C:$C,MATCH(F270,D_被动技能!$B:$B,0))</f>
        <v>优·蟠桃</v>
      </c>
      <c r="H270" s="2">
        <v>1</v>
      </c>
      <c r="I270" s="2">
        <v>1161</v>
      </c>
    </row>
    <row r="271" spans="1:9" x14ac:dyDescent="0.35">
      <c r="A271" s="2">
        <v>192</v>
      </c>
      <c r="B271" s="2">
        <v>66</v>
      </c>
      <c r="C271" s="2" t="s">
        <v>362</v>
      </c>
      <c r="E271" s="2">
        <f t="shared" si="9"/>
        <v>31801</v>
      </c>
      <c r="F271" s="2">
        <v>318</v>
      </c>
      <c r="G271" s="2" t="str">
        <f>INDEX(D_被动技能!$C:$C,MATCH(F271,D_被动技能!$B:$B,0))</f>
        <v>优·真龙金身</v>
      </c>
      <c r="H271" s="2">
        <v>1</v>
      </c>
      <c r="I271" s="2">
        <v>1160</v>
      </c>
    </row>
    <row r="272" spans="1:9" x14ac:dyDescent="0.35">
      <c r="A272" s="2">
        <v>193</v>
      </c>
      <c r="B272" s="2">
        <v>66</v>
      </c>
      <c r="C272" s="2" t="s">
        <v>362</v>
      </c>
      <c r="E272" s="2">
        <f t="shared" si="9"/>
        <v>65501</v>
      </c>
      <c r="F272" s="2">
        <v>655</v>
      </c>
      <c r="G272" s="2" t="str">
        <f>INDEX(D_被动技能!$C:$C,MATCH(F272,D_被动技能!$B:$B,0))</f>
        <v>绝·灵墟宝鼎</v>
      </c>
      <c r="H272" s="2">
        <v>1</v>
      </c>
      <c r="I272" s="2">
        <v>50</v>
      </c>
    </row>
    <row r="273" spans="1:9" x14ac:dyDescent="0.35">
      <c r="A273" s="2">
        <v>194</v>
      </c>
      <c r="B273" s="2">
        <v>66</v>
      </c>
      <c r="C273" s="2" t="s">
        <v>362</v>
      </c>
      <c r="E273" s="2">
        <f t="shared" si="9"/>
        <v>55501</v>
      </c>
      <c r="F273" s="2">
        <v>555</v>
      </c>
      <c r="G273" s="2" t="str">
        <f>INDEX(D_被动技能!$C:$C,MATCH(F273,D_被动技能!$B:$B,0))</f>
        <v>精·灵墟宝鼎</v>
      </c>
      <c r="H273" s="2">
        <v>1</v>
      </c>
      <c r="I273" s="2">
        <v>100</v>
      </c>
    </row>
    <row r="274" spans="1:9" x14ac:dyDescent="0.35">
      <c r="A274" s="2">
        <v>195</v>
      </c>
      <c r="B274" s="2">
        <v>66</v>
      </c>
      <c r="C274" s="2" t="s">
        <v>362</v>
      </c>
      <c r="E274" s="2">
        <f t="shared" si="9"/>
        <v>45501</v>
      </c>
      <c r="F274" s="2">
        <v>455</v>
      </c>
      <c r="G274" s="2" t="str">
        <f>INDEX(D_被动技能!$C:$C,MATCH(F274,D_被动技能!$B:$B,0))</f>
        <v>卓·灵墟宝鼎</v>
      </c>
      <c r="H274" s="2">
        <v>1</v>
      </c>
      <c r="I274" s="2">
        <v>200</v>
      </c>
    </row>
    <row r="275" spans="1:9" x14ac:dyDescent="0.35">
      <c r="A275" s="2">
        <v>181</v>
      </c>
      <c r="B275" s="2">
        <f>INDEX(D_伙伴表!$A:$A,MATCH(LEFT(C275,LEN(C275)-5),D_伙伴表!$C:$C,0))</f>
        <v>100009</v>
      </c>
      <c r="C275" s="2" t="str">
        <f>D_伙伴表!$C$13&amp;"技能库-金"</f>
        <v>坚强刺猬叮叮技能库-金</v>
      </c>
      <c r="D275" s="2" t="str">
        <f>INDEX(D_伙伴表!$N:$N,MATCH(LEFT(C275,LEN(C275)-5),D_伙伴表!$C:$C,0))</f>
        <v>妖族</v>
      </c>
      <c r="E275" s="2">
        <f t="shared" si="0"/>
        <v>50101</v>
      </c>
      <c r="F275" s="2">
        <f>INDEX(D_被动技能!$B:$B,MATCH(LEFT(C275,LEN(C275)-5),D_被动技能!$K:$K,0))</f>
        <v>501</v>
      </c>
      <c r="G275" s="2" t="str">
        <f>INDEX(D_被动技能!$C:$C,MATCH(F275,D_被动技能!$B:$B,0))</f>
        <v>精·紧箍咒</v>
      </c>
      <c r="H275" s="2">
        <v>1</v>
      </c>
      <c r="I275" s="2">
        <v>20</v>
      </c>
    </row>
    <row r="276" spans="1:9" x14ac:dyDescent="0.35">
      <c r="A276" s="2">
        <v>182</v>
      </c>
      <c r="B276" s="2">
        <f>INDEX(D_伙伴表!$A:$A,MATCH(LEFT(C276,LEN(C276)-5),D_伙伴表!$C:$C,0))</f>
        <v>100009</v>
      </c>
      <c r="C276" s="2" t="str">
        <f>D_伙伴表!$C$13&amp;"技能库-金"</f>
        <v>坚强刺猬叮叮技能库-金</v>
      </c>
      <c r="D276" s="2" t="str">
        <f>INDEX(D_伙伴表!$N:$N,MATCH(LEFT(C276,LEN(C276)-5),D_伙伴表!$C:$C,0))</f>
        <v>妖族</v>
      </c>
      <c r="E276" s="2">
        <v>58101</v>
      </c>
      <c r="F276" s="2">
        <v>581</v>
      </c>
      <c r="G276" s="2" t="s">
        <v>363</v>
      </c>
      <c r="H276" s="2">
        <v>1</v>
      </c>
      <c r="I276" s="2">
        <v>316</v>
      </c>
    </row>
    <row r="277" spans="1:9" x14ac:dyDescent="0.35">
      <c r="A277" s="2">
        <v>183</v>
      </c>
      <c r="B277" s="2">
        <f>INDEX(D_伙伴表!$A:$A,MATCH(LEFT(C277,LEN(C277)-5),D_伙伴表!$C:$C,0))</f>
        <v>100009</v>
      </c>
      <c r="C277" s="2" t="str">
        <f>D_伙伴表!$C$13&amp;"技能库-金"</f>
        <v>坚强刺猬叮叮技能库-金</v>
      </c>
      <c r="D277" s="2" t="str">
        <f>INDEX(D_伙伴表!$N:$N,MATCH(LEFT(C277,LEN(C277)-5),D_伙伴表!$C:$C,0))</f>
        <v>妖族</v>
      </c>
      <c r="E277" s="2">
        <v>58201</v>
      </c>
      <c r="F277" s="2">
        <v>582</v>
      </c>
      <c r="G277" s="2" t="s">
        <v>364</v>
      </c>
      <c r="H277" s="2">
        <v>1</v>
      </c>
      <c r="I277" s="2">
        <v>317</v>
      </c>
    </row>
    <row r="278" spans="1:9" x14ac:dyDescent="0.35">
      <c r="A278" s="2">
        <v>184</v>
      </c>
      <c r="B278" s="2">
        <f>INDEX(D_伙伴表!$A:$A,MATCH(LEFT(C278,LEN(C278)-5),D_伙伴表!$C:$C,0))</f>
        <v>100009</v>
      </c>
      <c r="C278" s="2" t="str">
        <f>D_伙伴表!$C$13&amp;"技能库-金"</f>
        <v>坚强刺猬叮叮技能库-金</v>
      </c>
      <c r="D278" s="2" t="str">
        <f>INDEX(D_伙伴表!$N:$N,MATCH(LEFT(C278,LEN(C278)-5),D_伙伴表!$C:$C,0))</f>
        <v>妖族</v>
      </c>
      <c r="E278" s="2">
        <v>58301</v>
      </c>
      <c r="F278" s="2">
        <v>583</v>
      </c>
      <c r="G278" s="2" t="s">
        <v>365</v>
      </c>
      <c r="H278" s="2">
        <v>1</v>
      </c>
      <c r="I278" s="2">
        <v>316</v>
      </c>
    </row>
    <row r="279" spans="1:9" x14ac:dyDescent="0.35">
      <c r="A279" s="2">
        <v>185</v>
      </c>
      <c r="B279" s="2">
        <f>INDEX(D_伙伴表!$A:$A,MATCH(LEFT(C279,LEN(C279)-5),D_伙伴表!$C:$C,0))</f>
        <v>100009</v>
      </c>
      <c r="C279" s="2" t="str">
        <f>D_伙伴表!$C$13&amp;"技能库-金"</f>
        <v>坚强刺猬叮叮技能库-金</v>
      </c>
      <c r="D279" s="2" t="str">
        <f>INDEX(D_伙伴表!$N:$N,MATCH(LEFT(C279,LEN(C279)-5),D_伙伴表!$C:$C,0))</f>
        <v>妖族</v>
      </c>
      <c r="E279" s="2">
        <v>40101</v>
      </c>
      <c r="F279" s="2">
        <v>401</v>
      </c>
      <c r="G279" s="2" t="s">
        <v>366</v>
      </c>
      <c r="H279" s="2">
        <v>1</v>
      </c>
      <c r="I279" s="2">
        <v>975</v>
      </c>
    </row>
    <row r="280" spans="1:9" x14ac:dyDescent="0.35">
      <c r="A280" s="2">
        <v>186</v>
      </c>
      <c r="B280" s="2">
        <f>INDEX(D_伙伴表!$A:$A,MATCH(LEFT(C280,LEN(C280)-5),D_伙伴表!$C:$C,0))</f>
        <v>100009</v>
      </c>
      <c r="C280" s="2" t="str">
        <f>D_伙伴表!$C$13&amp;"技能库-金"</f>
        <v>坚强刺猬叮叮技能库-金</v>
      </c>
      <c r="D280" s="2" t="str">
        <f>INDEX(D_伙伴表!$N:$N,MATCH(LEFT(C280,LEN(C280)-5),D_伙伴表!$C:$C,0))</f>
        <v>妖族</v>
      </c>
      <c r="E280" s="2">
        <v>40201</v>
      </c>
      <c r="F280" s="2">
        <v>402</v>
      </c>
      <c r="G280" s="2" t="s">
        <v>367</v>
      </c>
      <c r="H280" s="2">
        <v>1</v>
      </c>
      <c r="I280" s="2">
        <v>975</v>
      </c>
    </row>
    <row r="281" spans="1:9" x14ac:dyDescent="0.35">
      <c r="A281" s="2">
        <v>187</v>
      </c>
      <c r="B281" s="2">
        <f>INDEX(D_伙伴表!$A:$A,MATCH(LEFT(C281,LEN(C281)-5),D_伙伴表!$C:$C,0))</f>
        <v>100009</v>
      </c>
      <c r="C281" s="2" t="str">
        <f>D_伙伴表!$C$13&amp;"技能库-金"</f>
        <v>坚强刺猬叮叮技能库-金</v>
      </c>
      <c r="D281" s="2" t="str">
        <f>INDEX(D_伙伴表!$N:$N,MATCH(LEFT(C281,LEN(C281)-5),D_伙伴表!$C:$C,0))</f>
        <v>妖族</v>
      </c>
      <c r="E281" s="2">
        <v>40301</v>
      </c>
      <c r="F281" s="2">
        <v>403</v>
      </c>
      <c r="G281" s="2" t="s">
        <v>368</v>
      </c>
      <c r="H281" s="2">
        <v>1</v>
      </c>
      <c r="I281" s="2">
        <v>975</v>
      </c>
    </row>
    <row r="282" spans="1:9" x14ac:dyDescent="0.35">
      <c r="A282" s="2">
        <v>188</v>
      </c>
      <c r="B282" s="2">
        <f>INDEX(D_伙伴表!$A:$A,MATCH(LEFT(C282,LEN(C282)-5),D_伙伴表!$C:$C,0))</f>
        <v>100009</v>
      </c>
      <c r="C282" s="2" t="str">
        <f>D_伙伴表!$C$13&amp;"技能库-金"</f>
        <v>坚强刺猬叮叮技能库-金</v>
      </c>
      <c r="D282" s="2" t="str">
        <f>INDEX(D_伙伴表!$N:$N,MATCH(LEFT(C282,LEN(C282)-5),D_伙伴表!$C:$C,0))</f>
        <v>妖族</v>
      </c>
      <c r="E282" s="2">
        <v>30101</v>
      </c>
      <c r="F282" s="2">
        <v>301</v>
      </c>
      <c r="G282" s="2" t="s">
        <v>369</v>
      </c>
      <c r="H282" s="2">
        <v>1</v>
      </c>
      <c r="I282" s="2">
        <v>1992</v>
      </c>
    </row>
    <row r="283" spans="1:9" x14ac:dyDescent="0.35">
      <c r="A283" s="2">
        <v>189</v>
      </c>
      <c r="B283" s="2">
        <f>INDEX(D_伙伴表!$A:$A,MATCH(LEFT(C283,LEN(C283)-5),D_伙伴表!$C:$C,0))</f>
        <v>100009</v>
      </c>
      <c r="C283" s="2" t="str">
        <f>D_伙伴表!$C$13&amp;"技能库-金"</f>
        <v>坚强刺猬叮叮技能库-金</v>
      </c>
      <c r="D283" s="2" t="str">
        <f>INDEX(D_伙伴表!$N:$N,MATCH(LEFT(C283,LEN(C283)-5),D_伙伴表!$C:$C,0))</f>
        <v>妖族</v>
      </c>
      <c r="E283" s="2">
        <v>30201</v>
      </c>
      <c r="F283" s="2">
        <v>302</v>
      </c>
      <c r="G283" s="2" t="s">
        <v>370</v>
      </c>
      <c r="H283" s="2">
        <v>1</v>
      </c>
      <c r="I283" s="2">
        <v>1992</v>
      </c>
    </row>
    <row r="284" spans="1:9" x14ac:dyDescent="0.35">
      <c r="A284" s="2">
        <v>190</v>
      </c>
      <c r="B284" s="2">
        <f>INDEX(D_伙伴表!$A:$A,MATCH(LEFT(C284,LEN(C284)-5),D_伙伴表!$C:$C,0))</f>
        <v>100009</v>
      </c>
      <c r="C284" s="2" t="str">
        <f>D_伙伴表!$C$13&amp;"技能库-金"</f>
        <v>坚强刺猬叮叮技能库-金</v>
      </c>
      <c r="D284" s="2" t="str">
        <f>INDEX(D_伙伴表!$N:$N,MATCH(LEFT(C284,LEN(C284)-5),D_伙伴表!$C:$C,0))</f>
        <v>妖族</v>
      </c>
      <c r="E284" s="2">
        <v>30301</v>
      </c>
      <c r="F284" s="2">
        <v>303</v>
      </c>
      <c r="G284" s="2" t="s">
        <v>371</v>
      </c>
      <c r="H284" s="2">
        <v>1</v>
      </c>
      <c r="I284" s="2">
        <v>1922</v>
      </c>
    </row>
    <row r="285" spans="1:9" x14ac:dyDescent="0.35">
      <c r="A285" s="2">
        <v>191</v>
      </c>
      <c r="B285" s="2">
        <f>INDEX(D_伙伴表!$A:$A,MATCH(LEFT(C285,LEN(C285)-5),D_伙伴表!$C:$C,0))</f>
        <v>100009</v>
      </c>
      <c r="C285" s="2" t="str">
        <f>D_伙伴表!$C$13&amp;"技能库-金"</f>
        <v>坚强刺猬叮叮技能库-金</v>
      </c>
      <c r="D285" s="2" t="str">
        <f>INDEX(D_伙伴表!$N:$N,MATCH(LEFT(C285,LEN(C285)-5),D_伙伴表!$C:$C,0))</f>
        <v>妖族</v>
      </c>
      <c r="E285" s="2">
        <v>45001</v>
      </c>
      <c r="F285" s="2">
        <v>450</v>
      </c>
      <c r="G285" s="2" t="s">
        <v>372</v>
      </c>
      <c r="H285" s="2">
        <v>1</v>
      </c>
      <c r="I285" s="2">
        <v>150</v>
      </c>
    </row>
    <row r="286" spans="1:9" x14ac:dyDescent="0.35">
      <c r="A286" s="2">
        <v>192</v>
      </c>
      <c r="B286" s="2">
        <f>INDEX(D_伙伴表!$A:$A,MATCH(LEFT(C286,LEN(C286)-5),D_伙伴表!$C:$C,0))</f>
        <v>100009</v>
      </c>
      <c r="C286" s="2" t="str">
        <f>D_伙伴表!$C$13&amp;"技能库-金"</f>
        <v>坚强刺猬叮叮技能库-金</v>
      </c>
      <c r="D286" s="2" t="str">
        <f>INDEX(D_伙伴表!$N:$N,MATCH(LEFT(C286,LEN(C286)-5),D_伙伴表!$C:$C,0))</f>
        <v>妖族</v>
      </c>
      <c r="E286" s="2">
        <v>55001</v>
      </c>
      <c r="F286" s="2">
        <v>550</v>
      </c>
      <c r="G286" s="2" t="s">
        <v>373</v>
      </c>
      <c r="H286" s="2">
        <v>1</v>
      </c>
      <c r="I286" s="2">
        <v>50</v>
      </c>
    </row>
    <row r="287" spans="1:9" x14ac:dyDescent="0.35">
      <c r="A287" s="2">
        <v>193</v>
      </c>
      <c r="B287" s="2">
        <f>INDEX(D_伙伴表!$A:$A,MATCH(LEFT(C287,LEN(C287)-5),D_伙伴表!$C:$C,0))</f>
        <v>100010</v>
      </c>
      <c r="C287" s="2" t="str">
        <f>D_伙伴表!$C$14&amp;"技能库-金"</f>
        <v>坚强鹏精大嘴技能库-金</v>
      </c>
      <c r="D287" s="2" t="str">
        <f>INDEX(D_伙伴表!$N:$N,MATCH(LEFT(C287,LEN(C287)-5),D_伙伴表!$C:$C,0))</f>
        <v>妖族</v>
      </c>
      <c r="E287" s="2">
        <f t="shared" ref="E287" si="10">F287*100+H287</f>
        <v>50201</v>
      </c>
      <c r="F287" s="2">
        <f>INDEX(D_被动技能!$B:$B,MATCH(LEFT(C287,LEN(C287)-5),D_被动技能!$K:$K,0))</f>
        <v>502</v>
      </c>
      <c r="G287" s="2" t="str">
        <f>INDEX(D_被动技能!$C:$C,MATCH(F287,D_被动技能!$B:$B,0))</f>
        <v>精·金箍棒</v>
      </c>
      <c r="H287" s="2">
        <v>1</v>
      </c>
      <c r="I287" s="2">
        <v>20</v>
      </c>
    </row>
    <row r="288" spans="1:9" x14ac:dyDescent="0.35">
      <c r="A288" s="2">
        <v>194</v>
      </c>
      <c r="B288" s="2">
        <f>INDEX(D_伙伴表!$A:$A,MATCH(LEFT(C288,LEN(C288)-5),D_伙伴表!$C:$C,0))</f>
        <v>100010</v>
      </c>
      <c r="C288" s="2" t="str">
        <f>D_伙伴表!$C$14&amp;"技能库-金"</f>
        <v>坚强鹏精大嘴技能库-金</v>
      </c>
      <c r="D288" s="2" t="str">
        <f>INDEX(D_伙伴表!$N:$N,MATCH(LEFT(C288,LEN(C288)-5),D_伙伴表!$C:$C,0))</f>
        <v>妖族</v>
      </c>
      <c r="E288" s="2">
        <v>58401</v>
      </c>
      <c r="F288" s="2">
        <v>584</v>
      </c>
      <c r="G288" s="2" t="s">
        <v>374</v>
      </c>
      <c r="H288" s="2">
        <v>1</v>
      </c>
      <c r="I288" s="2">
        <v>316</v>
      </c>
    </row>
    <row r="289" spans="1:9" x14ac:dyDescent="0.35">
      <c r="A289" s="2">
        <v>195</v>
      </c>
      <c r="B289" s="2">
        <f>INDEX(D_伙伴表!$A:$A,MATCH(LEFT(C289,LEN(C289)-5),D_伙伴表!$C:$C,0))</f>
        <v>100010</v>
      </c>
      <c r="C289" s="2" t="str">
        <f>D_伙伴表!$C$14&amp;"技能库-金"</f>
        <v>坚强鹏精大嘴技能库-金</v>
      </c>
      <c r="D289" s="2" t="str">
        <f>INDEX(D_伙伴表!$N:$N,MATCH(LEFT(C289,LEN(C289)-5),D_伙伴表!$C:$C,0))</f>
        <v>妖族</v>
      </c>
      <c r="E289" s="2">
        <v>58501</v>
      </c>
      <c r="F289" s="2">
        <v>585</v>
      </c>
      <c r="G289" s="2" t="s">
        <v>375</v>
      </c>
      <c r="H289" s="2">
        <v>1</v>
      </c>
      <c r="I289" s="2">
        <v>317</v>
      </c>
    </row>
    <row r="290" spans="1:9" x14ac:dyDescent="0.35">
      <c r="A290" s="2">
        <v>196</v>
      </c>
      <c r="B290" s="2">
        <f>INDEX(D_伙伴表!$A:$A,MATCH(LEFT(C290,LEN(C290)-5),D_伙伴表!$C:$C,0))</f>
        <v>100010</v>
      </c>
      <c r="C290" s="2" t="str">
        <f>D_伙伴表!$C$14&amp;"技能库-金"</f>
        <v>坚强鹏精大嘴技能库-金</v>
      </c>
      <c r="D290" s="2" t="str">
        <f>INDEX(D_伙伴表!$N:$N,MATCH(LEFT(C290,LEN(C290)-5),D_伙伴表!$C:$C,0))</f>
        <v>妖族</v>
      </c>
      <c r="E290" s="2">
        <v>58601</v>
      </c>
      <c r="F290" s="2">
        <v>586</v>
      </c>
      <c r="G290" s="2" t="s">
        <v>376</v>
      </c>
      <c r="H290" s="2">
        <v>1</v>
      </c>
      <c r="I290" s="2">
        <v>316</v>
      </c>
    </row>
    <row r="291" spans="1:9" x14ac:dyDescent="0.35">
      <c r="A291" s="2">
        <v>197</v>
      </c>
      <c r="B291" s="2">
        <f>INDEX(D_伙伴表!$A:$A,MATCH(LEFT(C291,LEN(C291)-5),D_伙伴表!$C:$C,0))</f>
        <v>100010</v>
      </c>
      <c r="C291" s="2" t="str">
        <f>D_伙伴表!$C$14&amp;"技能库-金"</f>
        <v>坚强鹏精大嘴技能库-金</v>
      </c>
      <c r="D291" s="2" t="str">
        <f>INDEX(D_伙伴表!$N:$N,MATCH(LEFT(C291,LEN(C291)-5),D_伙伴表!$C:$C,0))</f>
        <v>妖族</v>
      </c>
      <c r="E291" s="2">
        <v>40401</v>
      </c>
      <c r="F291" s="2">
        <v>404</v>
      </c>
      <c r="G291" s="2" t="s">
        <v>377</v>
      </c>
      <c r="H291" s="2">
        <v>1</v>
      </c>
      <c r="I291" s="2">
        <v>975</v>
      </c>
    </row>
    <row r="292" spans="1:9" x14ac:dyDescent="0.35">
      <c r="A292" s="2">
        <v>198</v>
      </c>
      <c r="B292" s="2">
        <f>INDEX(D_伙伴表!$A:$A,MATCH(LEFT(C292,LEN(C292)-5),D_伙伴表!$C:$C,0))</f>
        <v>100010</v>
      </c>
      <c r="C292" s="2" t="str">
        <f>D_伙伴表!$C$14&amp;"技能库-金"</f>
        <v>坚强鹏精大嘴技能库-金</v>
      </c>
      <c r="D292" s="2" t="str">
        <f>INDEX(D_伙伴表!$N:$N,MATCH(LEFT(C292,LEN(C292)-5),D_伙伴表!$C:$C,0))</f>
        <v>妖族</v>
      </c>
      <c r="E292" s="2">
        <v>40501</v>
      </c>
      <c r="F292" s="2">
        <v>405</v>
      </c>
      <c r="G292" s="2" t="s">
        <v>378</v>
      </c>
      <c r="H292" s="2">
        <v>1</v>
      </c>
      <c r="I292" s="2">
        <v>975</v>
      </c>
    </row>
    <row r="293" spans="1:9" x14ac:dyDescent="0.35">
      <c r="A293" s="2">
        <v>199</v>
      </c>
      <c r="B293" s="2">
        <f>INDEX(D_伙伴表!$A:$A,MATCH(LEFT(C293,LEN(C293)-5),D_伙伴表!$C:$C,0))</f>
        <v>100010</v>
      </c>
      <c r="C293" s="2" t="str">
        <f>D_伙伴表!$C$14&amp;"技能库-金"</f>
        <v>坚强鹏精大嘴技能库-金</v>
      </c>
      <c r="D293" s="2" t="str">
        <f>INDEX(D_伙伴表!$N:$N,MATCH(LEFT(C293,LEN(C293)-5),D_伙伴表!$C:$C,0))</f>
        <v>妖族</v>
      </c>
      <c r="E293" s="2">
        <v>40601</v>
      </c>
      <c r="F293" s="2">
        <v>406</v>
      </c>
      <c r="G293" s="2" t="s">
        <v>379</v>
      </c>
      <c r="H293" s="2">
        <v>1</v>
      </c>
      <c r="I293" s="2">
        <v>975</v>
      </c>
    </row>
    <row r="294" spans="1:9" x14ac:dyDescent="0.35">
      <c r="A294" s="2">
        <v>200</v>
      </c>
      <c r="B294" s="2">
        <f>INDEX(D_伙伴表!$A:$A,MATCH(LEFT(C294,LEN(C294)-5),D_伙伴表!$C:$C,0))</f>
        <v>100010</v>
      </c>
      <c r="C294" s="2" t="str">
        <f>D_伙伴表!$C$14&amp;"技能库-金"</f>
        <v>坚强鹏精大嘴技能库-金</v>
      </c>
      <c r="D294" s="2" t="str">
        <f>INDEX(D_伙伴表!$N:$N,MATCH(LEFT(C294,LEN(C294)-5),D_伙伴表!$C:$C,0))</f>
        <v>妖族</v>
      </c>
      <c r="E294" s="2">
        <v>30401</v>
      </c>
      <c r="F294" s="2">
        <v>304</v>
      </c>
      <c r="G294" s="2" t="s">
        <v>380</v>
      </c>
      <c r="H294" s="2">
        <v>1</v>
      </c>
      <c r="I294" s="2">
        <v>1992</v>
      </c>
    </row>
    <row r="295" spans="1:9" x14ac:dyDescent="0.35">
      <c r="A295" s="2">
        <v>201</v>
      </c>
      <c r="B295" s="2">
        <f>INDEX(D_伙伴表!$A:$A,MATCH(LEFT(C295,LEN(C295)-5),D_伙伴表!$C:$C,0))</f>
        <v>100010</v>
      </c>
      <c r="C295" s="2" t="str">
        <f>D_伙伴表!$C$14&amp;"技能库-金"</f>
        <v>坚强鹏精大嘴技能库-金</v>
      </c>
      <c r="D295" s="2" t="str">
        <f>INDEX(D_伙伴表!$N:$N,MATCH(LEFT(C295,LEN(C295)-5),D_伙伴表!$C:$C,0))</f>
        <v>妖族</v>
      </c>
      <c r="E295" s="2">
        <v>30501</v>
      </c>
      <c r="F295" s="2">
        <v>305</v>
      </c>
      <c r="G295" s="2" t="s">
        <v>381</v>
      </c>
      <c r="H295" s="2">
        <v>1</v>
      </c>
      <c r="I295" s="2">
        <v>1992</v>
      </c>
    </row>
    <row r="296" spans="1:9" x14ac:dyDescent="0.35">
      <c r="A296" s="2">
        <v>202</v>
      </c>
      <c r="B296" s="2">
        <f>INDEX(D_伙伴表!$A:$A,MATCH(LEFT(C296,LEN(C296)-5),D_伙伴表!$C:$C,0))</f>
        <v>100010</v>
      </c>
      <c r="C296" s="2" t="str">
        <f>D_伙伴表!$C$14&amp;"技能库-金"</f>
        <v>坚强鹏精大嘴技能库-金</v>
      </c>
      <c r="D296" s="2" t="str">
        <f>INDEX(D_伙伴表!$N:$N,MATCH(LEFT(C296,LEN(C296)-5),D_伙伴表!$C:$C,0))</f>
        <v>妖族</v>
      </c>
      <c r="E296" s="2">
        <v>30601</v>
      </c>
      <c r="F296" s="2">
        <v>306</v>
      </c>
      <c r="G296" s="2" t="s">
        <v>382</v>
      </c>
      <c r="H296" s="2">
        <v>1</v>
      </c>
      <c r="I296" s="2">
        <v>1922</v>
      </c>
    </row>
    <row r="297" spans="1:9" x14ac:dyDescent="0.35">
      <c r="A297" s="2">
        <v>203</v>
      </c>
      <c r="B297" s="2">
        <f>INDEX(D_伙伴表!$A:$A,MATCH(LEFT(C297,LEN(C297)-5),D_伙伴表!$C:$C,0))</f>
        <v>100010</v>
      </c>
      <c r="C297" s="2" t="str">
        <f>D_伙伴表!$C$14&amp;"技能库-金"</f>
        <v>坚强鹏精大嘴技能库-金</v>
      </c>
      <c r="D297" s="2" t="str">
        <f>INDEX(D_伙伴表!$N:$N,MATCH(LEFT(C297,LEN(C297)-5),D_伙伴表!$C:$C,0))</f>
        <v>妖族</v>
      </c>
      <c r="E297" s="2">
        <v>45101</v>
      </c>
      <c r="F297" s="2">
        <v>451</v>
      </c>
      <c r="G297" s="2" t="s">
        <v>383</v>
      </c>
      <c r="H297" s="2">
        <v>1</v>
      </c>
      <c r="I297" s="2">
        <v>150</v>
      </c>
    </row>
    <row r="298" spans="1:9" x14ac:dyDescent="0.35">
      <c r="A298" s="2">
        <v>204</v>
      </c>
      <c r="B298" s="2">
        <f>INDEX(D_伙伴表!$A:$A,MATCH(LEFT(C298,LEN(C298)-5),D_伙伴表!$C:$C,0))</f>
        <v>100010</v>
      </c>
      <c r="C298" s="2" t="str">
        <f>D_伙伴表!$C$14&amp;"技能库-金"</f>
        <v>坚强鹏精大嘴技能库-金</v>
      </c>
      <c r="D298" s="2" t="str">
        <f>INDEX(D_伙伴表!$N:$N,MATCH(LEFT(C298,LEN(C298)-5),D_伙伴表!$C:$C,0))</f>
        <v>妖族</v>
      </c>
      <c r="E298" s="2">
        <v>55101</v>
      </c>
      <c r="F298" s="2">
        <v>551</v>
      </c>
      <c r="G298" s="2" t="s">
        <v>384</v>
      </c>
      <c r="H298" s="2">
        <v>1</v>
      </c>
      <c r="I298" s="2">
        <v>50</v>
      </c>
    </row>
    <row r="299" spans="1:9" x14ac:dyDescent="0.35">
      <c r="A299" s="2">
        <v>205</v>
      </c>
      <c r="B299" s="2">
        <f>INDEX(D_伙伴表!$A:$A,MATCH(LEFT(C299,LEN(C299)-5),D_伙伴表!$C:$C,0))</f>
        <v>100011</v>
      </c>
      <c r="C299" s="2" t="str">
        <f>D_伙伴表!$C$15&amp;"技能库-金"</f>
        <v>坚强花妖花花技能库-金</v>
      </c>
      <c r="D299" s="2" t="str">
        <f>INDEX(D_伙伴表!$N:$N,MATCH(LEFT(C299,LEN(C299)-5),D_伙伴表!$C:$C,0))</f>
        <v>妖族</v>
      </c>
      <c r="E299" s="2">
        <f t="shared" ref="E299" si="11">F299*100+H299</f>
        <v>50301</v>
      </c>
      <c r="F299" s="2">
        <f>INDEX(D_被动技能!$B:$B,MATCH(LEFT(C299,LEN(C299)-5),D_被动技能!$K:$K,0))</f>
        <v>503</v>
      </c>
      <c r="G299" s="2" t="str">
        <f>INDEX(D_被动技能!$C:$C,MATCH(F299,D_被动技能!$B:$B,0))</f>
        <v>精·九齿钉耙</v>
      </c>
      <c r="H299" s="2">
        <v>1</v>
      </c>
      <c r="I299" s="2">
        <v>20</v>
      </c>
    </row>
    <row r="300" spans="1:9" x14ac:dyDescent="0.35">
      <c r="A300" s="2">
        <v>206</v>
      </c>
      <c r="B300" s="2">
        <f>INDEX(D_伙伴表!$A:$A,MATCH(LEFT(C300,LEN(C300)-5),D_伙伴表!$C:$C,0))</f>
        <v>100011</v>
      </c>
      <c r="C300" s="2" t="str">
        <f>D_伙伴表!$C$15&amp;"技能库-金"</f>
        <v>坚强花妖花花技能库-金</v>
      </c>
      <c r="D300" s="2" t="str">
        <f>INDEX(D_伙伴表!$N:$N,MATCH(LEFT(C300,LEN(C300)-5),D_伙伴表!$C:$C,0))</f>
        <v>妖族</v>
      </c>
      <c r="E300" s="2">
        <v>58401</v>
      </c>
      <c r="F300" s="2">
        <v>584</v>
      </c>
      <c r="G300" s="2" t="s">
        <v>374</v>
      </c>
      <c r="H300" s="2">
        <v>1</v>
      </c>
      <c r="I300" s="2">
        <v>316</v>
      </c>
    </row>
    <row r="301" spans="1:9" x14ac:dyDescent="0.35">
      <c r="A301" s="2">
        <v>207</v>
      </c>
      <c r="B301" s="2">
        <f>INDEX(D_伙伴表!$A:$A,MATCH(LEFT(C301,LEN(C301)-5),D_伙伴表!$C:$C,0))</f>
        <v>100011</v>
      </c>
      <c r="C301" s="2" t="str">
        <f>D_伙伴表!$C$15&amp;"技能库-金"</f>
        <v>坚强花妖花花技能库-金</v>
      </c>
      <c r="D301" s="2" t="str">
        <f>INDEX(D_伙伴表!$N:$N,MATCH(LEFT(C301,LEN(C301)-5),D_伙伴表!$C:$C,0))</f>
        <v>妖族</v>
      </c>
      <c r="E301" s="2">
        <v>58501</v>
      </c>
      <c r="F301" s="2">
        <v>585</v>
      </c>
      <c r="G301" s="2" t="s">
        <v>375</v>
      </c>
      <c r="H301" s="2">
        <v>1</v>
      </c>
      <c r="I301" s="2">
        <v>317</v>
      </c>
    </row>
    <row r="302" spans="1:9" x14ac:dyDescent="0.35">
      <c r="A302" s="2">
        <v>208</v>
      </c>
      <c r="B302" s="2">
        <f>INDEX(D_伙伴表!$A:$A,MATCH(LEFT(C302,LEN(C302)-5),D_伙伴表!$C:$C,0))</f>
        <v>100011</v>
      </c>
      <c r="C302" s="2" t="str">
        <f>D_伙伴表!$C$15&amp;"技能库-金"</f>
        <v>坚强花妖花花技能库-金</v>
      </c>
      <c r="D302" s="2" t="str">
        <f>INDEX(D_伙伴表!$N:$N,MATCH(LEFT(C302,LEN(C302)-5),D_伙伴表!$C:$C,0))</f>
        <v>妖族</v>
      </c>
      <c r="E302" s="2">
        <v>58601</v>
      </c>
      <c r="F302" s="2">
        <v>586</v>
      </c>
      <c r="G302" s="2" t="s">
        <v>376</v>
      </c>
      <c r="H302" s="2">
        <v>1</v>
      </c>
      <c r="I302" s="2">
        <v>316</v>
      </c>
    </row>
    <row r="303" spans="1:9" x14ac:dyDescent="0.35">
      <c r="A303" s="2">
        <v>209</v>
      </c>
      <c r="B303" s="2">
        <f>INDEX(D_伙伴表!$A:$A,MATCH(LEFT(C303,LEN(C303)-5),D_伙伴表!$C:$C,0))</f>
        <v>100011</v>
      </c>
      <c r="C303" s="2" t="str">
        <f>D_伙伴表!$C$15&amp;"技能库-金"</f>
        <v>坚强花妖花花技能库-金</v>
      </c>
      <c r="D303" s="2" t="str">
        <f>INDEX(D_伙伴表!$N:$N,MATCH(LEFT(C303,LEN(C303)-5),D_伙伴表!$C:$C,0))</f>
        <v>妖族</v>
      </c>
      <c r="E303" s="2">
        <v>40401</v>
      </c>
      <c r="F303" s="2">
        <v>404</v>
      </c>
      <c r="G303" s="2" t="s">
        <v>377</v>
      </c>
      <c r="H303" s="2">
        <v>1</v>
      </c>
      <c r="I303" s="2">
        <v>975</v>
      </c>
    </row>
    <row r="304" spans="1:9" x14ac:dyDescent="0.35">
      <c r="A304" s="2">
        <v>210</v>
      </c>
      <c r="B304" s="2">
        <f>INDEX(D_伙伴表!$A:$A,MATCH(LEFT(C304,LEN(C304)-5),D_伙伴表!$C:$C,0))</f>
        <v>100011</v>
      </c>
      <c r="C304" s="2" t="str">
        <f>D_伙伴表!$C$15&amp;"技能库-金"</f>
        <v>坚强花妖花花技能库-金</v>
      </c>
      <c r="D304" s="2" t="str">
        <f>INDEX(D_伙伴表!$N:$N,MATCH(LEFT(C304,LEN(C304)-5),D_伙伴表!$C:$C,0))</f>
        <v>妖族</v>
      </c>
      <c r="E304" s="2">
        <v>40501</v>
      </c>
      <c r="F304" s="2">
        <v>405</v>
      </c>
      <c r="G304" s="2" t="s">
        <v>378</v>
      </c>
      <c r="H304" s="2">
        <v>1</v>
      </c>
      <c r="I304" s="2">
        <v>975</v>
      </c>
    </row>
    <row r="305" spans="1:9" x14ac:dyDescent="0.35">
      <c r="A305" s="2">
        <v>211</v>
      </c>
      <c r="B305" s="2">
        <f>INDEX(D_伙伴表!$A:$A,MATCH(LEFT(C305,LEN(C305)-5),D_伙伴表!$C:$C,0))</f>
        <v>100011</v>
      </c>
      <c r="C305" s="2" t="str">
        <f>D_伙伴表!$C$15&amp;"技能库-金"</f>
        <v>坚强花妖花花技能库-金</v>
      </c>
      <c r="D305" s="2" t="str">
        <f>INDEX(D_伙伴表!$N:$N,MATCH(LEFT(C305,LEN(C305)-5),D_伙伴表!$C:$C,0))</f>
        <v>妖族</v>
      </c>
      <c r="E305" s="2">
        <v>40601</v>
      </c>
      <c r="F305" s="2">
        <v>406</v>
      </c>
      <c r="G305" s="2" t="s">
        <v>379</v>
      </c>
      <c r="H305" s="2">
        <v>1</v>
      </c>
      <c r="I305" s="2">
        <v>975</v>
      </c>
    </row>
    <row r="306" spans="1:9" x14ac:dyDescent="0.35">
      <c r="A306" s="2">
        <v>212</v>
      </c>
      <c r="B306" s="2">
        <f>INDEX(D_伙伴表!$A:$A,MATCH(LEFT(C306,LEN(C306)-5),D_伙伴表!$C:$C,0))</f>
        <v>100011</v>
      </c>
      <c r="C306" s="2" t="str">
        <f>D_伙伴表!$C$15&amp;"技能库-金"</f>
        <v>坚强花妖花花技能库-金</v>
      </c>
      <c r="D306" s="2" t="str">
        <f>INDEX(D_伙伴表!$N:$N,MATCH(LEFT(C306,LEN(C306)-5),D_伙伴表!$C:$C,0))</f>
        <v>妖族</v>
      </c>
      <c r="E306" s="2">
        <v>30401</v>
      </c>
      <c r="F306" s="2">
        <v>304</v>
      </c>
      <c r="G306" s="2" t="s">
        <v>380</v>
      </c>
      <c r="H306" s="2">
        <v>1</v>
      </c>
      <c r="I306" s="2">
        <v>1992</v>
      </c>
    </row>
    <row r="307" spans="1:9" x14ac:dyDescent="0.35">
      <c r="A307" s="2">
        <v>213</v>
      </c>
      <c r="B307" s="2">
        <f>INDEX(D_伙伴表!$A:$A,MATCH(LEFT(C307,LEN(C307)-5),D_伙伴表!$C:$C,0))</f>
        <v>100011</v>
      </c>
      <c r="C307" s="2" t="str">
        <f>D_伙伴表!$C$15&amp;"技能库-金"</f>
        <v>坚强花妖花花技能库-金</v>
      </c>
      <c r="D307" s="2" t="str">
        <f>INDEX(D_伙伴表!$N:$N,MATCH(LEFT(C307,LEN(C307)-5),D_伙伴表!$C:$C,0))</f>
        <v>妖族</v>
      </c>
      <c r="E307" s="2">
        <v>30501</v>
      </c>
      <c r="F307" s="2">
        <v>305</v>
      </c>
      <c r="G307" s="2" t="s">
        <v>381</v>
      </c>
      <c r="H307" s="2">
        <v>1</v>
      </c>
      <c r="I307" s="2">
        <v>1992</v>
      </c>
    </row>
    <row r="308" spans="1:9" x14ac:dyDescent="0.35">
      <c r="A308" s="2">
        <v>214</v>
      </c>
      <c r="B308" s="2">
        <f>INDEX(D_伙伴表!$A:$A,MATCH(LEFT(C308,LEN(C308)-5),D_伙伴表!$C:$C,0))</f>
        <v>100011</v>
      </c>
      <c r="C308" s="2" t="str">
        <f>D_伙伴表!$C$15&amp;"技能库-金"</f>
        <v>坚强花妖花花技能库-金</v>
      </c>
      <c r="D308" s="2" t="str">
        <f>INDEX(D_伙伴表!$N:$N,MATCH(LEFT(C308,LEN(C308)-5),D_伙伴表!$C:$C,0))</f>
        <v>妖族</v>
      </c>
      <c r="E308" s="2">
        <v>30601</v>
      </c>
      <c r="F308" s="2">
        <v>306</v>
      </c>
      <c r="G308" s="2" t="s">
        <v>382</v>
      </c>
      <c r="H308" s="2">
        <v>1</v>
      </c>
      <c r="I308" s="2">
        <v>1922</v>
      </c>
    </row>
    <row r="309" spans="1:9" x14ac:dyDescent="0.35">
      <c r="A309" s="2">
        <v>215</v>
      </c>
      <c r="B309" s="2">
        <f>INDEX(D_伙伴表!$A:$A,MATCH(LEFT(C309,LEN(C309)-5),D_伙伴表!$C:$C,0))</f>
        <v>100011</v>
      </c>
      <c r="C309" s="2" t="str">
        <f>D_伙伴表!$C$15&amp;"技能库-金"</f>
        <v>坚强花妖花花技能库-金</v>
      </c>
      <c r="D309" s="2" t="str">
        <f>INDEX(D_伙伴表!$N:$N,MATCH(LEFT(C309,LEN(C309)-5),D_伙伴表!$C:$C,0))</f>
        <v>妖族</v>
      </c>
      <c r="E309" s="2">
        <v>45101</v>
      </c>
      <c r="F309" s="2">
        <v>451</v>
      </c>
      <c r="G309" s="2" t="s">
        <v>383</v>
      </c>
      <c r="H309" s="2">
        <v>1</v>
      </c>
      <c r="I309" s="2">
        <v>150</v>
      </c>
    </row>
    <row r="310" spans="1:9" x14ac:dyDescent="0.35">
      <c r="A310" s="2">
        <v>216</v>
      </c>
      <c r="B310" s="2">
        <f>INDEX(D_伙伴表!$A:$A,MATCH(LEFT(C310,LEN(C310)-5),D_伙伴表!$C:$C,0))</f>
        <v>100011</v>
      </c>
      <c r="C310" s="2" t="str">
        <f>D_伙伴表!$C$15&amp;"技能库-金"</f>
        <v>坚强花妖花花技能库-金</v>
      </c>
      <c r="D310" s="2" t="str">
        <f>INDEX(D_伙伴表!$N:$N,MATCH(LEFT(C310,LEN(C310)-5),D_伙伴表!$C:$C,0))</f>
        <v>妖族</v>
      </c>
      <c r="E310" s="2">
        <v>55101</v>
      </c>
      <c r="F310" s="2">
        <v>551</v>
      </c>
      <c r="G310" s="2" t="s">
        <v>384</v>
      </c>
      <c r="H310" s="2">
        <v>1</v>
      </c>
      <c r="I310" s="2">
        <v>50</v>
      </c>
    </row>
    <row r="311" spans="1:9" x14ac:dyDescent="0.35">
      <c r="A311" s="2">
        <v>217</v>
      </c>
      <c r="B311" s="2">
        <f>INDEX(D_伙伴表!$A:$A,MATCH(LEFT(C311,LEN(C311)-5),D_伙伴表!$C:$C,0))</f>
        <v>100012</v>
      </c>
      <c r="C311" s="2" t="str">
        <f>D_伙伴表!$C$16&amp;"技能库-金"</f>
        <v>坚强白骨精技能库-金</v>
      </c>
      <c r="D311" s="2" t="str">
        <f>INDEX(D_伙伴表!$N:$N,MATCH(LEFT(C311,LEN(C311)-5),D_伙伴表!$C:$C,0))</f>
        <v>妖族</v>
      </c>
      <c r="E311" s="2">
        <f t="shared" ref="E311" si="12">F311*100+H311</f>
        <v>58301</v>
      </c>
      <c r="F311" s="2">
        <v>583</v>
      </c>
      <c r="G311" s="2" t="str">
        <f>INDEX(D_被动技能!$C:$C,MATCH(F311,D_被动技能!$B:$B,0))</f>
        <v>精·乾坤扇</v>
      </c>
      <c r="H311" s="2">
        <v>1</v>
      </c>
      <c r="I311" s="2">
        <v>20</v>
      </c>
    </row>
    <row r="312" spans="1:9" x14ac:dyDescent="0.35">
      <c r="A312" s="2">
        <v>218</v>
      </c>
      <c r="B312" s="2">
        <f>INDEX(D_伙伴表!$A:$A,MATCH(LEFT(C312,LEN(C312)-5),D_伙伴表!$C:$C,0))</f>
        <v>100012</v>
      </c>
      <c r="C312" s="2" t="str">
        <f>D_伙伴表!$C$16&amp;"技能库-金"</f>
        <v>坚强白骨精技能库-金</v>
      </c>
      <c r="D312" s="2" t="str">
        <f>INDEX(D_伙伴表!$N:$N,MATCH(LEFT(C312,LEN(C312)-5),D_伙伴表!$C:$C,0))</f>
        <v>妖族</v>
      </c>
      <c r="E312" s="2">
        <v>58401</v>
      </c>
      <c r="F312" s="2">
        <v>584</v>
      </c>
      <c r="G312" s="2" t="s">
        <v>374</v>
      </c>
      <c r="H312" s="2">
        <v>1</v>
      </c>
      <c r="I312" s="2">
        <v>316</v>
      </c>
    </row>
    <row r="313" spans="1:9" x14ac:dyDescent="0.35">
      <c r="A313" s="2">
        <v>219</v>
      </c>
      <c r="B313" s="2">
        <f>INDEX(D_伙伴表!$A:$A,MATCH(LEFT(C313,LEN(C313)-5),D_伙伴表!$C:$C,0))</f>
        <v>100012</v>
      </c>
      <c r="C313" s="2" t="str">
        <f>D_伙伴表!$C$16&amp;"技能库-金"</f>
        <v>坚强白骨精技能库-金</v>
      </c>
      <c r="D313" s="2" t="str">
        <f>INDEX(D_伙伴表!$N:$N,MATCH(LEFT(C313,LEN(C313)-5),D_伙伴表!$C:$C,0))</f>
        <v>妖族</v>
      </c>
      <c r="E313" s="2">
        <v>58501</v>
      </c>
      <c r="F313" s="2">
        <v>585</v>
      </c>
      <c r="G313" s="2" t="s">
        <v>375</v>
      </c>
      <c r="H313" s="2">
        <v>1</v>
      </c>
      <c r="I313" s="2">
        <v>317</v>
      </c>
    </row>
    <row r="314" spans="1:9" x14ac:dyDescent="0.35">
      <c r="A314" s="2">
        <v>220</v>
      </c>
      <c r="B314" s="2">
        <f>INDEX(D_伙伴表!$A:$A,MATCH(LEFT(C314,LEN(C314)-5),D_伙伴表!$C:$C,0))</f>
        <v>100012</v>
      </c>
      <c r="C314" s="2" t="str">
        <f>D_伙伴表!$C$16&amp;"技能库-金"</f>
        <v>坚强白骨精技能库-金</v>
      </c>
      <c r="D314" s="2" t="str">
        <f>INDEX(D_伙伴表!$N:$N,MATCH(LEFT(C314,LEN(C314)-5),D_伙伴表!$C:$C,0))</f>
        <v>妖族</v>
      </c>
      <c r="E314" s="2">
        <v>58601</v>
      </c>
      <c r="F314" s="2">
        <v>586</v>
      </c>
      <c r="G314" s="2" t="s">
        <v>376</v>
      </c>
      <c r="H314" s="2">
        <v>1</v>
      </c>
      <c r="I314" s="2">
        <v>316</v>
      </c>
    </row>
    <row r="315" spans="1:9" x14ac:dyDescent="0.35">
      <c r="A315" s="2">
        <v>221</v>
      </c>
      <c r="B315" s="2">
        <f>INDEX(D_伙伴表!$A:$A,MATCH(LEFT(C315,LEN(C315)-5),D_伙伴表!$C:$C,0))</f>
        <v>100012</v>
      </c>
      <c r="C315" s="2" t="str">
        <f>D_伙伴表!$C$16&amp;"技能库-金"</f>
        <v>坚强白骨精技能库-金</v>
      </c>
      <c r="D315" s="2" t="str">
        <f>INDEX(D_伙伴表!$N:$N,MATCH(LEFT(C315,LEN(C315)-5),D_伙伴表!$C:$C,0))</f>
        <v>妖族</v>
      </c>
      <c r="E315" s="2">
        <v>40401</v>
      </c>
      <c r="F315" s="2">
        <v>404</v>
      </c>
      <c r="G315" s="2" t="s">
        <v>377</v>
      </c>
      <c r="H315" s="2">
        <v>1</v>
      </c>
      <c r="I315" s="2">
        <v>975</v>
      </c>
    </row>
    <row r="316" spans="1:9" x14ac:dyDescent="0.35">
      <c r="A316" s="2">
        <v>222</v>
      </c>
      <c r="B316" s="2">
        <f>INDEX(D_伙伴表!$A:$A,MATCH(LEFT(C316,LEN(C316)-5),D_伙伴表!$C:$C,0))</f>
        <v>100012</v>
      </c>
      <c r="C316" s="2" t="str">
        <f>D_伙伴表!$C$16&amp;"技能库-金"</f>
        <v>坚强白骨精技能库-金</v>
      </c>
      <c r="D316" s="2" t="str">
        <f>INDEX(D_伙伴表!$N:$N,MATCH(LEFT(C316,LEN(C316)-5),D_伙伴表!$C:$C,0))</f>
        <v>妖族</v>
      </c>
      <c r="E316" s="2">
        <v>40501</v>
      </c>
      <c r="F316" s="2">
        <v>405</v>
      </c>
      <c r="G316" s="2" t="s">
        <v>378</v>
      </c>
      <c r="H316" s="2">
        <v>1</v>
      </c>
      <c r="I316" s="2">
        <v>975</v>
      </c>
    </row>
    <row r="317" spans="1:9" x14ac:dyDescent="0.35">
      <c r="A317" s="2">
        <v>223</v>
      </c>
      <c r="B317" s="2">
        <f>INDEX(D_伙伴表!$A:$A,MATCH(LEFT(C317,LEN(C317)-5),D_伙伴表!$C:$C,0))</f>
        <v>100012</v>
      </c>
      <c r="C317" s="2" t="str">
        <f>D_伙伴表!$C$16&amp;"技能库-金"</f>
        <v>坚强白骨精技能库-金</v>
      </c>
      <c r="D317" s="2" t="str">
        <f>INDEX(D_伙伴表!$N:$N,MATCH(LEFT(C317,LEN(C317)-5),D_伙伴表!$C:$C,0))</f>
        <v>妖族</v>
      </c>
      <c r="E317" s="2">
        <v>40601</v>
      </c>
      <c r="F317" s="2">
        <v>406</v>
      </c>
      <c r="G317" s="2" t="s">
        <v>379</v>
      </c>
      <c r="H317" s="2">
        <v>1</v>
      </c>
      <c r="I317" s="2">
        <v>975</v>
      </c>
    </row>
    <row r="318" spans="1:9" x14ac:dyDescent="0.35">
      <c r="A318" s="2">
        <v>224</v>
      </c>
      <c r="B318" s="2">
        <f>INDEX(D_伙伴表!$A:$A,MATCH(LEFT(C318,LEN(C318)-5),D_伙伴表!$C:$C,0))</f>
        <v>100012</v>
      </c>
      <c r="C318" s="2" t="str">
        <f>D_伙伴表!$C$16&amp;"技能库-金"</f>
        <v>坚强白骨精技能库-金</v>
      </c>
      <c r="D318" s="2" t="str">
        <f>INDEX(D_伙伴表!$N:$N,MATCH(LEFT(C318,LEN(C318)-5),D_伙伴表!$C:$C,0))</f>
        <v>妖族</v>
      </c>
      <c r="E318" s="2">
        <v>30401</v>
      </c>
      <c r="F318" s="2">
        <v>304</v>
      </c>
      <c r="G318" s="2" t="s">
        <v>380</v>
      </c>
      <c r="H318" s="2">
        <v>1</v>
      </c>
      <c r="I318" s="2">
        <v>1992</v>
      </c>
    </row>
    <row r="319" spans="1:9" x14ac:dyDescent="0.35">
      <c r="A319" s="2">
        <v>225</v>
      </c>
      <c r="B319" s="2">
        <f>INDEX(D_伙伴表!$A:$A,MATCH(LEFT(C319,LEN(C319)-5),D_伙伴表!$C:$C,0))</f>
        <v>100012</v>
      </c>
      <c r="C319" s="2" t="str">
        <f>D_伙伴表!$C$16&amp;"技能库-金"</f>
        <v>坚强白骨精技能库-金</v>
      </c>
      <c r="D319" s="2" t="str">
        <f>INDEX(D_伙伴表!$N:$N,MATCH(LEFT(C319,LEN(C319)-5),D_伙伴表!$C:$C,0))</f>
        <v>妖族</v>
      </c>
      <c r="E319" s="2">
        <v>30501</v>
      </c>
      <c r="F319" s="2">
        <v>305</v>
      </c>
      <c r="G319" s="2" t="s">
        <v>381</v>
      </c>
      <c r="H319" s="2">
        <v>1</v>
      </c>
      <c r="I319" s="2">
        <v>1992</v>
      </c>
    </row>
    <row r="320" spans="1:9" x14ac:dyDescent="0.35">
      <c r="A320" s="2">
        <v>226</v>
      </c>
      <c r="B320" s="2">
        <f>INDEX(D_伙伴表!$A:$A,MATCH(LEFT(C320,LEN(C320)-5),D_伙伴表!$C:$C,0))</f>
        <v>100012</v>
      </c>
      <c r="C320" s="2" t="str">
        <f>D_伙伴表!$C$16&amp;"技能库-金"</f>
        <v>坚强白骨精技能库-金</v>
      </c>
      <c r="D320" s="2" t="str">
        <f>INDEX(D_伙伴表!$N:$N,MATCH(LEFT(C320,LEN(C320)-5),D_伙伴表!$C:$C,0))</f>
        <v>妖族</v>
      </c>
      <c r="E320" s="2">
        <v>30601</v>
      </c>
      <c r="F320" s="2">
        <v>306</v>
      </c>
      <c r="G320" s="2" t="s">
        <v>382</v>
      </c>
      <c r="H320" s="2">
        <v>1</v>
      </c>
      <c r="I320" s="2">
        <v>1922</v>
      </c>
    </row>
    <row r="321" spans="1:9" x14ac:dyDescent="0.35">
      <c r="A321" s="2">
        <v>227</v>
      </c>
      <c r="B321" s="2">
        <f>INDEX(D_伙伴表!$A:$A,MATCH(LEFT(C321,LEN(C321)-5),D_伙伴表!$C:$C,0))</f>
        <v>100012</v>
      </c>
      <c r="C321" s="2" t="str">
        <f>D_伙伴表!$C$16&amp;"技能库-金"</f>
        <v>坚强白骨精技能库-金</v>
      </c>
      <c r="D321" s="2" t="str">
        <f>INDEX(D_伙伴表!$N:$N,MATCH(LEFT(C321,LEN(C321)-5),D_伙伴表!$C:$C,0))</f>
        <v>妖族</v>
      </c>
      <c r="E321" s="2">
        <v>45101</v>
      </c>
      <c r="F321" s="2">
        <v>451</v>
      </c>
      <c r="G321" s="2" t="s">
        <v>383</v>
      </c>
      <c r="H321" s="2">
        <v>1</v>
      </c>
      <c r="I321" s="2">
        <v>150</v>
      </c>
    </row>
    <row r="322" spans="1:9" x14ac:dyDescent="0.35">
      <c r="A322" s="2">
        <v>228</v>
      </c>
      <c r="B322" s="2">
        <f>INDEX(D_伙伴表!$A:$A,MATCH(LEFT(C322,LEN(C322)-5),D_伙伴表!$C:$C,0))</f>
        <v>100012</v>
      </c>
      <c r="C322" s="2" t="str">
        <f>D_伙伴表!$C$16&amp;"技能库-金"</f>
        <v>坚强白骨精技能库-金</v>
      </c>
      <c r="D322" s="2" t="str">
        <f>INDEX(D_伙伴表!$N:$N,MATCH(LEFT(C322,LEN(C322)-5),D_伙伴表!$C:$C,0))</f>
        <v>妖族</v>
      </c>
      <c r="E322" s="2">
        <v>55101</v>
      </c>
      <c r="F322" s="2">
        <v>551</v>
      </c>
      <c r="G322" s="2" t="s">
        <v>384</v>
      </c>
      <c r="H322" s="2">
        <v>1</v>
      </c>
      <c r="I322" s="2">
        <v>50</v>
      </c>
    </row>
    <row r="323" spans="1:9" x14ac:dyDescent="0.35">
      <c r="A323" s="2">
        <v>229</v>
      </c>
      <c r="B323" s="2">
        <f>INDEX(D_伙伴表!$A:$A,MATCH(LEFT(C323,LEN(C323)-5),D_伙伴表!$C:$C,0))</f>
        <v>100013</v>
      </c>
      <c r="C323" s="2" t="str">
        <f>D_伙伴表!$C$17&amp;"技能库-金"</f>
        <v>威武猪阿呆技能库-金</v>
      </c>
      <c r="D323" s="2" t="str">
        <f>INDEX(D_伙伴表!$N:$N,MATCH(LEFT(C323,LEN(C323)-5),D_伙伴表!$C:$C,0))</f>
        <v>妖族</v>
      </c>
      <c r="E323" s="2">
        <f t="shared" ref="E323" si="13">F323*100+H323</f>
        <v>50501</v>
      </c>
      <c r="F323" s="2">
        <f>INDEX(D_被动技能!$B:$B,MATCH(LEFT(C323,LEN(C323)-5),D_被动技能!$K:$K,0))</f>
        <v>505</v>
      </c>
      <c r="G323" s="2" t="str">
        <f>INDEX(D_被动技能!$C:$C,MATCH(F323,D_被动技能!$B:$B,0))</f>
        <v>精·降妖宝杖</v>
      </c>
      <c r="H323" s="2">
        <v>1</v>
      </c>
      <c r="I323" s="2">
        <v>20</v>
      </c>
    </row>
    <row r="324" spans="1:9" x14ac:dyDescent="0.35">
      <c r="A324" s="2">
        <v>230</v>
      </c>
      <c r="B324" s="2">
        <f>INDEX(D_伙伴表!$A:$A,MATCH(LEFT(C324,LEN(C324)-5),D_伙伴表!$C:$C,0))</f>
        <v>100013</v>
      </c>
      <c r="C324" s="2" t="str">
        <f>D_伙伴表!$C$17&amp;"技能库-金"</f>
        <v>威武猪阿呆技能库-金</v>
      </c>
      <c r="D324" s="2" t="str">
        <f>INDEX(D_伙伴表!$N:$N,MATCH(LEFT(C324,LEN(C324)-5),D_伙伴表!$C:$C,0))</f>
        <v>妖族</v>
      </c>
      <c r="E324" s="2">
        <v>58101</v>
      </c>
      <c r="F324" s="2">
        <v>581</v>
      </c>
      <c r="G324" s="2" t="s">
        <v>363</v>
      </c>
      <c r="H324" s="2">
        <v>1</v>
      </c>
      <c r="I324" s="2">
        <v>316</v>
      </c>
    </row>
    <row r="325" spans="1:9" x14ac:dyDescent="0.35">
      <c r="A325" s="2">
        <v>231</v>
      </c>
      <c r="B325" s="2">
        <f>INDEX(D_伙伴表!$A:$A,MATCH(LEFT(C325,LEN(C325)-5),D_伙伴表!$C:$C,0))</f>
        <v>100013</v>
      </c>
      <c r="C325" s="2" t="str">
        <f>D_伙伴表!$C$17&amp;"技能库-金"</f>
        <v>威武猪阿呆技能库-金</v>
      </c>
      <c r="D325" s="2" t="str">
        <f>INDEX(D_伙伴表!$N:$N,MATCH(LEFT(C325,LEN(C325)-5),D_伙伴表!$C:$C,0))</f>
        <v>妖族</v>
      </c>
      <c r="E325" s="2">
        <v>58201</v>
      </c>
      <c r="F325" s="2">
        <v>582</v>
      </c>
      <c r="G325" s="2" t="s">
        <v>364</v>
      </c>
      <c r="H325" s="2">
        <v>1</v>
      </c>
      <c r="I325" s="2">
        <v>317</v>
      </c>
    </row>
    <row r="326" spans="1:9" x14ac:dyDescent="0.35">
      <c r="A326" s="2">
        <v>232</v>
      </c>
      <c r="B326" s="2">
        <f>INDEX(D_伙伴表!$A:$A,MATCH(LEFT(C326,LEN(C326)-5),D_伙伴表!$C:$C,0))</f>
        <v>100013</v>
      </c>
      <c r="C326" s="2" t="str">
        <f>D_伙伴表!$C$17&amp;"技能库-金"</f>
        <v>威武猪阿呆技能库-金</v>
      </c>
      <c r="D326" s="2" t="str">
        <f>INDEX(D_伙伴表!$N:$N,MATCH(LEFT(C326,LEN(C326)-5),D_伙伴表!$C:$C,0))</f>
        <v>妖族</v>
      </c>
      <c r="E326" s="2">
        <v>58301</v>
      </c>
      <c r="F326" s="2">
        <v>583</v>
      </c>
      <c r="G326" s="2" t="s">
        <v>365</v>
      </c>
      <c r="H326" s="2">
        <v>1</v>
      </c>
      <c r="I326" s="2">
        <v>316</v>
      </c>
    </row>
    <row r="327" spans="1:9" x14ac:dyDescent="0.35">
      <c r="A327" s="2">
        <v>233</v>
      </c>
      <c r="B327" s="2">
        <f>INDEX(D_伙伴表!$A:$A,MATCH(LEFT(C327,LEN(C327)-5),D_伙伴表!$C:$C,0))</f>
        <v>100013</v>
      </c>
      <c r="C327" s="2" t="str">
        <f>D_伙伴表!$C$17&amp;"技能库-金"</f>
        <v>威武猪阿呆技能库-金</v>
      </c>
      <c r="D327" s="2" t="str">
        <f>INDEX(D_伙伴表!$N:$N,MATCH(LEFT(C327,LEN(C327)-5),D_伙伴表!$C:$C,0))</f>
        <v>妖族</v>
      </c>
      <c r="E327" s="2">
        <v>40101</v>
      </c>
      <c r="F327" s="2">
        <v>401</v>
      </c>
      <c r="G327" s="2" t="s">
        <v>366</v>
      </c>
      <c r="H327" s="2">
        <v>1</v>
      </c>
      <c r="I327" s="2">
        <v>975</v>
      </c>
    </row>
    <row r="328" spans="1:9" x14ac:dyDescent="0.35">
      <c r="A328" s="2">
        <v>234</v>
      </c>
      <c r="B328" s="2">
        <f>INDEX(D_伙伴表!$A:$A,MATCH(LEFT(C328,LEN(C328)-5),D_伙伴表!$C:$C,0))</f>
        <v>100013</v>
      </c>
      <c r="C328" s="2" t="str">
        <f>D_伙伴表!$C$17&amp;"技能库-金"</f>
        <v>威武猪阿呆技能库-金</v>
      </c>
      <c r="D328" s="2" t="str">
        <f>INDEX(D_伙伴表!$N:$N,MATCH(LEFT(C328,LEN(C328)-5),D_伙伴表!$C:$C,0))</f>
        <v>妖族</v>
      </c>
      <c r="E328" s="2">
        <v>40201</v>
      </c>
      <c r="F328" s="2">
        <v>402</v>
      </c>
      <c r="G328" s="2" t="s">
        <v>367</v>
      </c>
      <c r="H328" s="2">
        <v>1</v>
      </c>
      <c r="I328" s="2">
        <v>975</v>
      </c>
    </row>
    <row r="329" spans="1:9" x14ac:dyDescent="0.35">
      <c r="A329" s="2">
        <v>235</v>
      </c>
      <c r="B329" s="2">
        <f>INDEX(D_伙伴表!$A:$A,MATCH(LEFT(C329,LEN(C329)-5),D_伙伴表!$C:$C,0))</f>
        <v>100013</v>
      </c>
      <c r="C329" s="2" t="str">
        <f>D_伙伴表!$C$17&amp;"技能库-金"</f>
        <v>威武猪阿呆技能库-金</v>
      </c>
      <c r="D329" s="2" t="str">
        <f>INDEX(D_伙伴表!$N:$N,MATCH(LEFT(C329,LEN(C329)-5),D_伙伴表!$C:$C,0))</f>
        <v>妖族</v>
      </c>
      <c r="E329" s="2">
        <v>40301</v>
      </c>
      <c r="F329" s="2">
        <v>403</v>
      </c>
      <c r="G329" s="2" t="s">
        <v>368</v>
      </c>
      <c r="H329" s="2">
        <v>1</v>
      </c>
      <c r="I329" s="2">
        <v>975</v>
      </c>
    </row>
    <row r="330" spans="1:9" x14ac:dyDescent="0.35">
      <c r="A330" s="2">
        <v>236</v>
      </c>
      <c r="B330" s="2">
        <f>INDEX(D_伙伴表!$A:$A,MATCH(LEFT(C330,LEN(C330)-5),D_伙伴表!$C:$C,0))</f>
        <v>100013</v>
      </c>
      <c r="C330" s="2" t="str">
        <f>D_伙伴表!$C$17&amp;"技能库-金"</f>
        <v>威武猪阿呆技能库-金</v>
      </c>
      <c r="D330" s="2" t="str">
        <f>INDEX(D_伙伴表!$N:$N,MATCH(LEFT(C330,LEN(C330)-5),D_伙伴表!$C:$C,0))</f>
        <v>妖族</v>
      </c>
      <c r="E330" s="2">
        <v>30101</v>
      </c>
      <c r="F330" s="2">
        <v>301</v>
      </c>
      <c r="G330" s="2" t="s">
        <v>369</v>
      </c>
      <c r="H330" s="2">
        <v>1</v>
      </c>
      <c r="I330" s="2">
        <v>1992</v>
      </c>
    </row>
    <row r="331" spans="1:9" x14ac:dyDescent="0.35">
      <c r="A331" s="2">
        <v>237</v>
      </c>
      <c r="B331" s="2">
        <f>INDEX(D_伙伴表!$A:$A,MATCH(LEFT(C331,LEN(C331)-5),D_伙伴表!$C:$C,0))</f>
        <v>100013</v>
      </c>
      <c r="C331" s="2" t="str">
        <f>D_伙伴表!$C$17&amp;"技能库-金"</f>
        <v>威武猪阿呆技能库-金</v>
      </c>
      <c r="D331" s="2" t="str">
        <f>INDEX(D_伙伴表!$N:$N,MATCH(LEFT(C331,LEN(C331)-5),D_伙伴表!$C:$C,0))</f>
        <v>妖族</v>
      </c>
      <c r="E331" s="2">
        <v>30201</v>
      </c>
      <c r="F331" s="2">
        <v>302</v>
      </c>
      <c r="G331" s="2" t="s">
        <v>370</v>
      </c>
      <c r="H331" s="2">
        <v>1</v>
      </c>
      <c r="I331" s="2">
        <v>1992</v>
      </c>
    </row>
    <row r="332" spans="1:9" x14ac:dyDescent="0.35">
      <c r="A332" s="2">
        <v>238</v>
      </c>
      <c r="B332" s="2">
        <f>INDEX(D_伙伴表!$A:$A,MATCH(LEFT(C332,LEN(C332)-5),D_伙伴表!$C:$C,0))</f>
        <v>100013</v>
      </c>
      <c r="C332" s="2" t="str">
        <f>D_伙伴表!$C$17&amp;"技能库-金"</f>
        <v>威武猪阿呆技能库-金</v>
      </c>
      <c r="D332" s="2" t="str">
        <f>INDEX(D_伙伴表!$N:$N,MATCH(LEFT(C332,LEN(C332)-5),D_伙伴表!$C:$C,0))</f>
        <v>妖族</v>
      </c>
      <c r="E332" s="2">
        <v>30301</v>
      </c>
      <c r="F332" s="2">
        <v>303</v>
      </c>
      <c r="G332" s="2" t="s">
        <v>371</v>
      </c>
      <c r="H332" s="2">
        <v>1</v>
      </c>
      <c r="I332" s="2">
        <v>1922</v>
      </c>
    </row>
    <row r="333" spans="1:9" x14ac:dyDescent="0.35">
      <c r="A333" s="2">
        <v>239</v>
      </c>
      <c r="B333" s="2">
        <f>INDEX(D_伙伴表!$A:$A,MATCH(LEFT(C333,LEN(C333)-5),D_伙伴表!$C:$C,0))</f>
        <v>100013</v>
      </c>
      <c r="C333" s="2" t="str">
        <f>D_伙伴表!$C$17&amp;"技能库-金"</f>
        <v>威武猪阿呆技能库-金</v>
      </c>
      <c r="D333" s="2" t="str">
        <f>INDEX(D_伙伴表!$N:$N,MATCH(LEFT(C333,LEN(C333)-5),D_伙伴表!$C:$C,0))</f>
        <v>妖族</v>
      </c>
      <c r="E333" s="2">
        <v>45001</v>
      </c>
      <c r="F333" s="2">
        <v>450</v>
      </c>
      <c r="G333" s="2" t="s">
        <v>372</v>
      </c>
      <c r="H333" s="2">
        <v>1</v>
      </c>
      <c r="I333" s="2">
        <v>150</v>
      </c>
    </row>
    <row r="334" spans="1:9" x14ac:dyDescent="0.35">
      <c r="A334" s="2">
        <v>240</v>
      </c>
      <c r="B334" s="2">
        <f>INDEX(D_伙伴表!$A:$A,MATCH(LEFT(C334,LEN(C334)-5),D_伙伴表!$C:$C,0))</f>
        <v>100013</v>
      </c>
      <c r="C334" s="2" t="str">
        <f>D_伙伴表!$C$17&amp;"技能库-金"</f>
        <v>威武猪阿呆技能库-金</v>
      </c>
      <c r="D334" s="2" t="str">
        <f>INDEX(D_伙伴表!$N:$N,MATCH(LEFT(C334,LEN(C334)-5),D_伙伴表!$C:$C,0))</f>
        <v>妖族</v>
      </c>
      <c r="E334" s="2">
        <v>55001</v>
      </c>
      <c r="F334" s="2">
        <v>550</v>
      </c>
      <c r="G334" s="2" t="s">
        <v>373</v>
      </c>
      <c r="H334" s="2">
        <v>1</v>
      </c>
      <c r="I334" s="2">
        <v>50</v>
      </c>
    </row>
    <row r="335" spans="1:9" x14ac:dyDescent="0.35">
      <c r="A335" s="2">
        <v>241</v>
      </c>
      <c r="B335" s="2">
        <f>INDEX(D_伙伴表!$A:$A,MATCH(LEFT(C335,LEN(C335)-5),D_伙伴表!$C:$C,0))</f>
        <v>100014</v>
      </c>
      <c r="C335" s="2" t="str">
        <f>D_伙伴表!$C$18&amp;"技能库-金"</f>
        <v>威武蘑菇咕咕技能库-金</v>
      </c>
      <c r="D335" s="2" t="str">
        <f>INDEX(D_伙伴表!$N:$N,MATCH(LEFT(C335,LEN(C335)-5),D_伙伴表!$C:$C,0))</f>
        <v>妖族</v>
      </c>
      <c r="E335" s="2">
        <f t="shared" ref="E335" si="14">F335*100+H335</f>
        <v>50601</v>
      </c>
      <c r="F335" s="2">
        <f>INDEX(D_被动技能!$B:$B,MATCH(LEFT(C335,LEN(C335)-5),D_被动技能!$K:$K,0))</f>
        <v>506</v>
      </c>
      <c r="G335" s="2" t="str">
        <f>INDEX(D_被动技能!$C:$C,MATCH(F335,D_被动技能!$B:$B,0))</f>
        <v>精·开天斧</v>
      </c>
      <c r="H335" s="2">
        <v>1</v>
      </c>
      <c r="I335" s="2">
        <v>20</v>
      </c>
    </row>
    <row r="336" spans="1:9" x14ac:dyDescent="0.35">
      <c r="A336" s="2">
        <v>242</v>
      </c>
      <c r="B336" s="2">
        <f>INDEX(D_伙伴表!$A:$A,MATCH(LEFT(C336,LEN(C336)-5),D_伙伴表!$C:$C,0))</f>
        <v>100014</v>
      </c>
      <c r="C336" s="2" t="str">
        <f>D_伙伴表!$C$18&amp;"技能库-金"</f>
        <v>威武蘑菇咕咕技能库-金</v>
      </c>
      <c r="D336" s="2" t="str">
        <f>INDEX(D_伙伴表!$N:$N,MATCH(LEFT(C336,LEN(C336)-5),D_伙伴表!$C:$C,0))</f>
        <v>妖族</v>
      </c>
      <c r="E336" s="2">
        <v>58401</v>
      </c>
      <c r="F336" s="2">
        <v>584</v>
      </c>
      <c r="G336" s="2" t="s">
        <v>374</v>
      </c>
      <c r="H336" s="2">
        <v>1</v>
      </c>
      <c r="I336" s="2">
        <v>316</v>
      </c>
    </row>
    <row r="337" spans="1:9" x14ac:dyDescent="0.35">
      <c r="A337" s="2">
        <v>243</v>
      </c>
      <c r="B337" s="2">
        <f>INDEX(D_伙伴表!$A:$A,MATCH(LEFT(C337,LEN(C337)-5),D_伙伴表!$C:$C,0))</f>
        <v>100014</v>
      </c>
      <c r="C337" s="2" t="str">
        <f>D_伙伴表!$C$18&amp;"技能库-金"</f>
        <v>威武蘑菇咕咕技能库-金</v>
      </c>
      <c r="D337" s="2" t="str">
        <f>INDEX(D_伙伴表!$N:$N,MATCH(LEFT(C337,LEN(C337)-5),D_伙伴表!$C:$C,0))</f>
        <v>妖族</v>
      </c>
      <c r="E337" s="2">
        <v>58501</v>
      </c>
      <c r="F337" s="2">
        <v>585</v>
      </c>
      <c r="G337" s="2" t="s">
        <v>375</v>
      </c>
      <c r="H337" s="2">
        <v>1</v>
      </c>
      <c r="I337" s="2">
        <v>317</v>
      </c>
    </row>
    <row r="338" spans="1:9" x14ac:dyDescent="0.35">
      <c r="A338" s="2">
        <v>244</v>
      </c>
      <c r="B338" s="2">
        <f>INDEX(D_伙伴表!$A:$A,MATCH(LEFT(C338,LEN(C338)-5),D_伙伴表!$C:$C,0))</f>
        <v>100014</v>
      </c>
      <c r="C338" s="2" t="str">
        <f>D_伙伴表!$C$18&amp;"技能库-金"</f>
        <v>威武蘑菇咕咕技能库-金</v>
      </c>
      <c r="D338" s="2" t="str">
        <f>INDEX(D_伙伴表!$N:$N,MATCH(LEFT(C338,LEN(C338)-5),D_伙伴表!$C:$C,0))</f>
        <v>妖族</v>
      </c>
      <c r="E338" s="2">
        <v>58601</v>
      </c>
      <c r="F338" s="2">
        <v>586</v>
      </c>
      <c r="G338" s="2" t="s">
        <v>376</v>
      </c>
      <c r="H338" s="2">
        <v>1</v>
      </c>
      <c r="I338" s="2">
        <v>316</v>
      </c>
    </row>
    <row r="339" spans="1:9" x14ac:dyDescent="0.35">
      <c r="A339" s="2">
        <v>245</v>
      </c>
      <c r="B339" s="2">
        <f>INDEX(D_伙伴表!$A:$A,MATCH(LEFT(C339,LEN(C339)-5),D_伙伴表!$C:$C,0))</f>
        <v>100014</v>
      </c>
      <c r="C339" s="2" t="str">
        <f>D_伙伴表!$C$18&amp;"技能库-金"</f>
        <v>威武蘑菇咕咕技能库-金</v>
      </c>
      <c r="D339" s="2" t="str">
        <f>INDEX(D_伙伴表!$N:$N,MATCH(LEFT(C339,LEN(C339)-5),D_伙伴表!$C:$C,0))</f>
        <v>妖族</v>
      </c>
      <c r="E339" s="2">
        <v>40401</v>
      </c>
      <c r="F339" s="2">
        <v>404</v>
      </c>
      <c r="G339" s="2" t="s">
        <v>377</v>
      </c>
      <c r="H339" s="2">
        <v>1</v>
      </c>
      <c r="I339" s="2">
        <v>975</v>
      </c>
    </row>
    <row r="340" spans="1:9" x14ac:dyDescent="0.35">
      <c r="A340" s="2">
        <v>246</v>
      </c>
      <c r="B340" s="2">
        <f>INDEX(D_伙伴表!$A:$A,MATCH(LEFT(C340,LEN(C340)-5),D_伙伴表!$C:$C,0))</f>
        <v>100014</v>
      </c>
      <c r="C340" s="2" t="str">
        <f>D_伙伴表!$C$18&amp;"技能库-金"</f>
        <v>威武蘑菇咕咕技能库-金</v>
      </c>
      <c r="D340" s="2" t="str">
        <f>INDEX(D_伙伴表!$N:$N,MATCH(LEFT(C340,LEN(C340)-5),D_伙伴表!$C:$C,0))</f>
        <v>妖族</v>
      </c>
      <c r="E340" s="2">
        <v>40501</v>
      </c>
      <c r="F340" s="2">
        <v>405</v>
      </c>
      <c r="G340" s="2" t="s">
        <v>378</v>
      </c>
      <c r="H340" s="2">
        <v>1</v>
      </c>
      <c r="I340" s="2">
        <v>975</v>
      </c>
    </row>
    <row r="341" spans="1:9" x14ac:dyDescent="0.35">
      <c r="A341" s="2">
        <v>247</v>
      </c>
      <c r="B341" s="2">
        <f>INDEX(D_伙伴表!$A:$A,MATCH(LEFT(C341,LEN(C341)-5),D_伙伴表!$C:$C,0))</f>
        <v>100014</v>
      </c>
      <c r="C341" s="2" t="str">
        <f>D_伙伴表!$C$18&amp;"技能库-金"</f>
        <v>威武蘑菇咕咕技能库-金</v>
      </c>
      <c r="D341" s="2" t="str">
        <f>INDEX(D_伙伴表!$N:$N,MATCH(LEFT(C341,LEN(C341)-5),D_伙伴表!$C:$C,0))</f>
        <v>妖族</v>
      </c>
      <c r="E341" s="2">
        <v>40601</v>
      </c>
      <c r="F341" s="2">
        <v>406</v>
      </c>
      <c r="G341" s="2" t="s">
        <v>379</v>
      </c>
      <c r="H341" s="2">
        <v>1</v>
      </c>
      <c r="I341" s="2">
        <v>975</v>
      </c>
    </row>
    <row r="342" spans="1:9" x14ac:dyDescent="0.35">
      <c r="A342" s="2">
        <v>248</v>
      </c>
      <c r="B342" s="2">
        <f>INDEX(D_伙伴表!$A:$A,MATCH(LEFT(C342,LEN(C342)-5),D_伙伴表!$C:$C,0))</f>
        <v>100014</v>
      </c>
      <c r="C342" s="2" t="str">
        <f>D_伙伴表!$C$18&amp;"技能库-金"</f>
        <v>威武蘑菇咕咕技能库-金</v>
      </c>
      <c r="D342" s="2" t="str">
        <f>INDEX(D_伙伴表!$N:$N,MATCH(LEFT(C342,LEN(C342)-5),D_伙伴表!$C:$C,0))</f>
        <v>妖族</v>
      </c>
      <c r="E342" s="2">
        <v>30401</v>
      </c>
      <c r="F342" s="2">
        <v>304</v>
      </c>
      <c r="G342" s="2" t="s">
        <v>380</v>
      </c>
      <c r="H342" s="2">
        <v>1</v>
      </c>
      <c r="I342" s="2">
        <v>1992</v>
      </c>
    </row>
    <row r="343" spans="1:9" x14ac:dyDescent="0.35">
      <c r="A343" s="2">
        <v>249</v>
      </c>
      <c r="B343" s="2">
        <f>INDEX(D_伙伴表!$A:$A,MATCH(LEFT(C343,LEN(C343)-5),D_伙伴表!$C:$C,0))</f>
        <v>100014</v>
      </c>
      <c r="C343" s="2" t="str">
        <f>D_伙伴表!$C$18&amp;"技能库-金"</f>
        <v>威武蘑菇咕咕技能库-金</v>
      </c>
      <c r="D343" s="2" t="str">
        <f>INDEX(D_伙伴表!$N:$N,MATCH(LEFT(C343,LEN(C343)-5),D_伙伴表!$C:$C,0))</f>
        <v>妖族</v>
      </c>
      <c r="E343" s="2">
        <v>30501</v>
      </c>
      <c r="F343" s="2">
        <v>305</v>
      </c>
      <c r="G343" s="2" t="s">
        <v>381</v>
      </c>
      <c r="H343" s="2">
        <v>1</v>
      </c>
      <c r="I343" s="2">
        <v>1992</v>
      </c>
    </row>
    <row r="344" spans="1:9" x14ac:dyDescent="0.35">
      <c r="A344" s="2">
        <v>250</v>
      </c>
      <c r="B344" s="2">
        <f>INDEX(D_伙伴表!$A:$A,MATCH(LEFT(C344,LEN(C344)-5),D_伙伴表!$C:$C,0))</f>
        <v>100014</v>
      </c>
      <c r="C344" s="2" t="str">
        <f>D_伙伴表!$C$18&amp;"技能库-金"</f>
        <v>威武蘑菇咕咕技能库-金</v>
      </c>
      <c r="D344" s="2" t="str">
        <f>INDEX(D_伙伴表!$N:$N,MATCH(LEFT(C344,LEN(C344)-5),D_伙伴表!$C:$C,0))</f>
        <v>妖族</v>
      </c>
      <c r="E344" s="2">
        <v>30601</v>
      </c>
      <c r="F344" s="2">
        <v>306</v>
      </c>
      <c r="G344" s="2" t="s">
        <v>382</v>
      </c>
      <c r="H344" s="2">
        <v>1</v>
      </c>
      <c r="I344" s="2">
        <v>1922</v>
      </c>
    </row>
    <row r="345" spans="1:9" x14ac:dyDescent="0.35">
      <c r="A345" s="2">
        <v>251</v>
      </c>
      <c r="B345" s="2">
        <f>INDEX(D_伙伴表!$A:$A,MATCH(LEFT(C345,LEN(C345)-5),D_伙伴表!$C:$C,0))</f>
        <v>100014</v>
      </c>
      <c r="C345" s="2" t="str">
        <f>D_伙伴表!$C$18&amp;"技能库-金"</f>
        <v>威武蘑菇咕咕技能库-金</v>
      </c>
      <c r="D345" s="2" t="str">
        <f>INDEX(D_伙伴表!$N:$N,MATCH(LEFT(C345,LEN(C345)-5),D_伙伴表!$C:$C,0))</f>
        <v>妖族</v>
      </c>
      <c r="E345" s="2">
        <v>45101</v>
      </c>
      <c r="F345" s="2">
        <v>451</v>
      </c>
      <c r="G345" s="2" t="s">
        <v>383</v>
      </c>
      <c r="H345" s="2">
        <v>1</v>
      </c>
      <c r="I345" s="2">
        <v>150</v>
      </c>
    </row>
    <row r="346" spans="1:9" x14ac:dyDescent="0.35">
      <c r="A346" s="2">
        <v>252</v>
      </c>
      <c r="B346" s="2">
        <f>INDEX(D_伙伴表!$A:$A,MATCH(LEFT(C346,LEN(C346)-5),D_伙伴表!$C:$C,0))</f>
        <v>100014</v>
      </c>
      <c r="C346" s="2" t="str">
        <f>D_伙伴表!$C$18&amp;"技能库-金"</f>
        <v>威武蘑菇咕咕技能库-金</v>
      </c>
      <c r="D346" s="2" t="str">
        <f>INDEX(D_伙伴表!$N:$N,MATCH(LEFT(C346,LEN(C346)-5),D_伙伴表!$C:$C,0))</f>
        <v>妖族</v>
      </c>
      <c r="E346" s="2">
        <v>55101</v>
      </c>
      <c r="F346" s="2">
        <v>551</v>
      </c>
      <c r="G346" s="2" t="s">
        <v>384</v>
      </c>
      <c r="H346" s="2">
        <v>1</v>
      </c>
      <c r="I346" s="2">
        <v>50</v>
      </c>
    </row>
    <row r="347" spans="1:9" x14ac:dyDescent="0.35">
      <c r="A347" s="2">
        <v>253</v>
      </c>
      <c r="B347" s="2">
        <f>INDEX(D_伙伴表!$A:$A,MATCH(LEFT(C347,LEN(C347)-5),D_伙伴表!$C:$C,0))</f>
        <v>100015</v>
      </c>
      <c r="C347" s="2" t="str">
        <f>D_伙伴表!$C$19&amp;"技能库-金"</f>
        <v>威武刺猬叮叮技能库-金</v>
      </c>
      <c r="D347" s="2" t="str">
        <f>INDEX(D_伙伴表!$N:$N,MATCH(LEFT(C347,LEN(C347)-5),D_伙伴表!$C:$C,0))</f>
        <v>妖族</v>
      </c>
      <c r="E347" s="2">
        <f t="shared" ref="E347" si="15">F347*100+H347</f>
        <v>50701</v>
      </c>
      <c r="F347" s="2">
        <f>INDEX(D_被动技能!$B:$B,MATCH(LEFT(C347,LEN(C347)-5),D_被动技能!$K:$K,0))</f>
        <v>507</v>
      </c>
      <c r="G347" s="2" t="str">
        <f>INDEX(D_被动技能!$C:$C,MATCH(F347,D_被动技能!$B:$B,0))</f>
        <v>精·覆雨刃</v>
      </c>
      <c r="H347" s="2">
        <v>1</v>
      </c>
      <c r="I347" s="2">
        <v>20</v>
      </c>
    </row>
    <row r="348" spans="1:9" x14ac:dyDescent="0.35">
      <c r="A348" s="2">
        <v>254</v>
      </c>
      <c r="B348" s="2">
        <f>INDEX(D_伙伴表!$A:$A,MATCH(LEFT(C348,LEN(C348)-5),D_伙伴表!$C:$C,0))</f>
        <v>100015</v>
      </c>
      <c r="C348" s="2" t="str">
        <f>D_伙伴表!$C$19&amp;"技能库-金"</f>
        <v>威武刺猬叮叮技能库-金</v>
      </c>
      <c r="D348" s="2" t="str">
        <f>INDEX(D_伙伴表!$N:$N,MATCH(LEFT(C348,LEN(C348)-5),D_伙伴表!$C:$C,0))</f>
        <v>妖族</v>
      </c>
      <c r="E348" s="2">
        <v>58701</v>
      </c>
      <c r="F348" s="2">
        <v>587</v>
      </c>
      <c r="G348" s="2" t="s">
        <v>385</v>
      </c>
      <c r="H348" s="2">
        <v>1</v>
      </c>
      <c r="I348" s="2">
        <v>316</v>
      </c>
    </row>
    <row r="349" spans="1:9" x14ac:dyDescent="0.35">
      <c r="A349" s="2">
        <v>255</v>
      </c>
      <c r="B349" s="2">
        <f>INDEX(D_伙伴表!$A:$A,MATCH(LEFT(C349,LEN(C349)-5),D_伙伴表!$C:$C,0))</f>
        <v>100015</v>
      </c>
      <c r="C349" s="2" t="str">
        <f>D_伙伴表!$C$19&amp;"技能库-金"</f>
        <v>威武刺猬叮叮技能库-金</v>
      </c>
      <c r="D349" s="2" t="str">
        <f>INDEX(D_伙伴表!$N:$N,MATCH(LEFT(C349,LEN(C349)-5),D_伙伴表!$C:$C,0))</f>
        <v>妖族</v>
      </c>
      <c r="E349" s="2">
        <v>58801</v>
      </c>
      <c r="F349" s="2">
        <v>588</v>
      </c>
      <c r="G349" s="2" t="s">
        <v>386</v>
      </c>
      <c r="H349" s="2">
        <v>1</v>
      </c>
      <c r="I349" s="2">
        <v>317</v>
      </c>
    </row>
    <row r="350" spans="1:9" x14ac:dyDescent="0.35">
      <c r="A350" s="2">
        <v>256</v>
      </c>
      <c r="B350" s="2">
        <f>INDEX(D_伙伴表!$A:$A,MATCH(LEFT(C350,LEN(C350)-5),D_伙伴表!$C:$C,0))</f>
        <v>100015</v>
      </c>
      <c r="C350" s="2" t="str">
        <f>D_伙伴表!$C$19&amp;"技能库-金"</f>
        <v>威武刺猬叮叮技能库-金</v>
      </c>
      <c r="D350" s="2" t="str">
        <f>INDEX(D_伙伴表!$N:$N,MATCH(LEFT(C350,LEN(C350)-5),D_伙伴表!$C:$C,0))</f>
        <v>妖族</v>
      </c>
      <c r="E350" s="2">
        <v>58901</v>
      </c>
      <c r="F350" s="2">
        <v>589</v>
      </c>
      <c r="G350" s="2" t="s">
        <v>387</v>
      </c>
      <c r="H350" s="2">
        <v>1</v>
      </c>
      <c r="I350" s="2">
        <v>316</v>
      </c>
    </row>
    <row r="351" spans="1:9" x14ac:dyDescent="0.35">
      <c r="A351" s="2">
        <v>257</v>
      </c>
      <c r="B351" s="2">
        <f>INDEX(D_伙伴表!$A:$A,MATCH(LEFT(C351,LEN(C351)-5),D_伙伴表!$C:$C,0))</f>
        <v>100015</v>
      </c>
      <c r="C351" s="2" t="str">
        <f>D_伙伴表!$C$19&amp;"技能库-金"</f>
        <v>威武刺猬叮叮技能库-金</v>
      </c>
      <c r="D351" s="2" t="str">
        <f>INDEX(D_伙伴表!$N:$N,MATCH(LEFT(C351,LEN(C351)-5),D_伙伴表!$C:$C,0))</f>
        <v>妖族</v>
      </c>
      <c r="E351" s="2">
        <v>40701</v>
      </c>
      <c r="F351" s="2">
        <v>407</v>
      </c>
      <c r="G351" s="2" t="s">
        <v>388</v>
      </c>
      <c r="H351" s="2">
        <v>1</v>
      </c>
      <c r="I351" s="2">
        <v>975</v>
      </c>
    </row>
    <row r="352" spans="1:9" x14ac:dyDescent="0.35">
      <c r="A352" s="2">
        <v>258</v>
      </c>
      <c r="B352" s="2">
        <f>INDEX(D_伙伴表!$A:$A,MATCH(LEFT(C352,LEN(C352)-5),D_伙伴表!$C:$C,0))</f>
        <v>100015</v>
      </c>
      <c r="C352" s="2" t="str">
        <f>D_伙伴表!$C$19&amp;"技能库-金"</f>
        <v>威武刺猬叮叮技能库-金</v>
      </c>
      <c r="D352" s="2" t="str">
        <f>INDEX(D_伙伴表!$N:$N,MATCH(LEFT(C352,LEN(C352)-5),D_伙伴表!$C:$C,0))</f>
        <v>妖族</v>
      </c>
      <c r="E352" s="2">
        <v>40801</v>
      </c>
      <c r="F352" s="2">
        <v>408</v>
      </c>
      <c r="G352" s="2" t="s">
        <v>389</v>
      </c>
      <c r="H352" s="2">
        <v>1</v>
      </c>
      <c r="I352" s="2">
        <v>975</v>
      </c>
    </row>
    <row r="353" spans="1:9" x14ac:dyDescent="0.35">
      <c r="A353" s="2">
        <v>259</v>
      </c>
      <c r="B353" s="2">
        <f>INDEX(D_伙伴表!$A:$A,MATCH(LEFT(C353,LEN(C353)-5),D_伙伴表!$C:$C,0))</f>
        <v>100015</v>
      </c>
      <c r="C353" s="2" t="str">
        <f>D_伙伴表!$C$19&amp;"技能库-金"</f>
        <v>威武刺猬叮叮技能库-金</v>
      </c>
      <c r="D353" s="2" t="str">
        <f>INDEX(D_伙伴表!$N:$N,MATCH(LEFT(C353,LEN(C353)-5),D_伙伴表!$C:$C,0))</f>
        <v>妖族</v>
      </c>
      <c r="E353" s="2">
        <v>40901</v>
      </c>
      <c r="F353" s="2">
        <v>409</v>
      </c>
      <c r="G353" s="2" t="s">
        <v>390</v>
      </c>
      <c r="H353" s="2">
        <v>1</v>
      </c>
      <c r="I353" s="2">
        <v>975</v>
      </c>
    </row>
    <row r="354" spans="1:9" x14ac:dyDescent="0.35">
      <c r="A354" s="2">
        <v>260</v>
      </c>
      <c r="B354" s="2">
        <f>INDEX(D_伙伴表!$A:$A,MATCH(LEFT(C354,LEN(C354)-5),D_伙伴表!$C:$C,0))</f>
        <v>100015</v>
      </c>
      <c r="C354" s="2" t="str">
        <f>D_伙伴表!$C$19&amp;"技能库-金"</f>
        <v>威武刺猬叮叮技能库-金</v>
      </c>
      <c r="D354" s="2" t="str">
        <f>INDEX(D_伙伴表!$N:$N,MATCH(LEFT(C354,LEN(C354)-5),D_伙伴表!$C:$C,0))</f>
        <v>妖族</v>
      </c>
      <c r="E354" s="2">
        <v>30701</v>
      </c>
      <c r="F354" s="2">
        <v>307</v>
      </c>
      <c r="G354" s="2" t="s">
        <v>391</v>
      </c>
      <c r="H354" s="2">
        <v>1</v>
      </c>
      <c r="I354" s="2">
        <v>1992</v>
      </c>
    </row>
    <row r="355" spans="1:9" x14ac:dyDescent="0.35">
      <c r="A355" s="2">
        <v>261</v>
      </c>
      <c r="B355" s="2">
        <f>INDEX(D_伙伴表!$A:$A,MATCH(LEFT(C355,LEN(C355)-5),D_伙伴表!$C:$C,0))</f>
        <v>100015</v>
      </c>
      <c r="C355" s="2" t="str">
        <f>D_伙伴表!$C$19&amp;"技能库-金"</f>
        <v>威武刺猬叮叮技能库-金</v>
      </c>
      <c r="D355" s="2" t="str">
        <f>INDEX(D_伙伴表!$N:$N,MATCH(LEFT(C355,LEN(C355)-5),D_伙伴表!$C:$C,0))</f>
        <v>妖族</v>
      </c>
      <c r="E355" s="2">
        <v>30801</v>
      </c>
      <c r="F355" s="2">
        <v>308</v>
      </c>
      <c r="G355" s="2" t="s">
        <v>392</v>
      </c>
      <c r="H355" s="2">
        <v>1</v>
      </c>
      <c r="I355" s="2">
        <v>1992</v>
      </c>
    </row>
    <row r="356" spans="1:9" x14ac:dyDescent="0.35">
      <c r="A356" s="2">
        <v>262</v>
      </c>
      <c r="B356" s="2">
        <f>INDEX(D_伙伴表!$A:$A,MATCH(LEFT(C356,LEN(C356)-5),D_伙伴表!$C:$C,0))</f>
        <v>100015</v>
      </c>
      <c r="C356" s="2" t="str">
        <f>D_伙伴表!$C$19&amp;"技能库-金"</f>
        <v>威武刺猬叮叮技能库-金</v>
      </c>
      <c r="D356" s="2" t="str">
        <f>INDEX(D_伙伴表!$N:$N,MATCH(LEFT(C356,LEN(C356)-5),D_伙伴表!$C:$C,0))</f>
        <v>妖族</v>
      </c>
      <c r="E356" s="2">
        <v>30901</v>
      </c>
      <c r="F356" s="2">
        <v>309</v>
      </c>
      <c r="G356" s="2" t="s">
        <v>393</v>
      </c>
      <c r="H356" s="2">
        <v>1</v>
      </c>
      <c r="I356" s="2">
        <v>1922</v>
      </c>
    </row>
    <row r="357" spans="1:9" x14ac:dyDescent="0.35">
      <c r="A357" s="2">
        <v>263</v>
      </c>
      <c r="B357" s="2">
        <f>INDEX(D_伙伴表!$A:$A,MATCH(LEFT(C357,LEN(C357)-5),D_伙伴表!$C:$C,0))</f>
        <v>100015</v>
      </c>
      <c r="C357" s="2" t="str">
        <f>D_伙伴表!$C$19&amp;"技能库-金"</f>
        <v>威武刺猬叮叮技能库-金</v>
      </c>
      <c r="D357" s="2" t="str">
        <f>INDEX(D_伙伴表!$N:$N,MATCH(LEFT(C357,LEN(C357)-5),D_伙伴表!$C:$C,0))</f>
        <v>妖族</v>
      </c>
      <c r="E357" s="2">
        <v>45201</v>
      </c>
      <c r="F357" s="2">
        <v>452</v>
      </c>
      <c r="G357" s="2" t="s">
        <v>394</v>
      </c>
      <c r="H357" s="2">
        <v>1</v>
      </c>
      <c r="I357" s="2">
        <v>150</v>
      </c>
    </row>
    <row r="358" spans="1:9" x14ac:dyDescent="0.35">
      <c r="A358" s="2">
        <v>264</v>
      </c>
      <c r="B358" s="2">
        <f>INDEX(D_伙伴表!$A:$A,MATCH(LEFT(C358,LEN(C358)-5),D_伙伴表!$C:$C,0))</f>
        <v>100015</v>
      </c>
      <c r="C358" s="2" t="str">
        <f>D_伙伴表!$C$19&amp;"技能库-金"</f>
        <v>威武刺猬叮叮技能库-金</v>
      </c>
      <c r="D358" s="2" t="str">
        <f>INDEX(D_伙伴表!$N:$N,MATCH(LEFT(C358,LEN(C358)-5),D_伙伴表!$C:$C,0))</f>
        <v>妖族</v>
      </c>
      <c r="E358" s="2">
        <v>55201</v>
      </c>
      <c r="F358" s="2">
        <v>552</v>
      </c>
      <c r="G358" s="2" t="s">
        <v>395</v>
      </c>
      <c r="H358" s="2">
        <v>1</v>
      </c>
      <c r="I358" s="2">
        <v>50</v>
      </c>
    </row>
    <row r="359" spans="1:9" x14ac:dyDescent="0.35">
      <c r="A359" s="2">
        <v>265</v>
      </c>
      <c r="B359" s="2">
        <f>INDEX(D_伙伴表!$A:$A,MATCH(LEFT(C359,LEN(C359)-5),D_伙伴表!$C:$C,0))</f>
        <v>100016</v>
      </c>
      <c r="C359" s="2" t="str">
        <f>D_伙伴表!$C$20&amp;"技能库-金"</f>
        <v>威武鹏精大嘴技能库-金</v>
      </c>
      <c r="D359" s="2" t="str">
        <f>INDEX(D_伙伴表!$N:$N,MATCH(LEFT(C359,LEN(C359)-5),D_伙伴表!$C:$C,0))</f>
        <v>妖族</v>
      </c>
      <c r="E359" s="2">
        <f t="shared" ref="E359" si="16">F359*100+H359</f>
        <v>50801</v>
      </c>
      <c r="F359" s="2">
        <f>INDEX(D_被动技能!$B:$B,MATCH(LEFT(C359,LEN(C359)-5),D_被动技能!$K:$K,0))</f>
        <v>508</v>
      </c>
      <c r="G359" s="2" t="str">
        <f>INDEX(D_被动技能!$C:$C,MATCH(F359,D_被动技能!$B:$B,0))</f>
        <v>精·招魂幡</v>
      </c>
      <c r="H359" s="2">
        <v>1</v>
      </c>
      <c r="I359" s="2">
        <v>20</v>
      </c>
    </row>
    <row r="360" spans="1:9" x14ac:dyDescent="0.35">
      <c r="A360" s="2">
        <v>266</v>
      </c>
      <c r="B360" s="2">
        <f>INDEX(D_伙伴表!$A:$A,MATCH(LEFT(C360,LEN(C360)-5),D_伙伴表!$C:$C,0))</f>
        <v>100016</v>
      </c>
      <c r="C360" s="2" t="str">
        <f>D_伙伴表!$C$20&amp;"技能库-金"</f>
        <v>威武鹏精大嘴技能库-金</v>
      </c>
      <c r="D360" s="2" t="str">
        <f>INDEX(D_伙伴表!$N:$N,MATCH(LEFT(C360,LEN(C360)-5),D_伙伴表!$C:$C,0))</f>
        <v>妖族</v>
      </c>
      <c r="E360" s="2">
        <v>58401</v>
      </c>
      <c r="F360" s="2">
        <v>584</v>
      </c>
      <c r="G360" s="2" t="s">
        <v>374</v>
      </c>
      <c r="H360" s="2">
        <v>1</v>
      </c>
      <c r="I360" s="2">
        <v>316</v>
      </c>
    </row>
    <row r="361" spans="1:9" x14ac:dyDescent="0.35">
      <c r="A361" s="2">
        <v>267</v>
      </c>
      <c r="B361" s="2">
        <f>INDEX(D_伙伴表!$A:$A,MATCH(LEFT(C361,LEN(C361)-5),D_伙伴表!$C:$C,0))</f>
        <v>100016</v>
      </c>
      <c r="C361" s="2" t="str">
        <f>D_伙伴表!$C$20&amp;"技能库-金"</f>
        <v>威武鹏精大嘴技能库-金</v>
      </c>
      <c r="D361" s="2" t="str">
        <f>INDEX(D_伙伴表!$N:$N,MATCH(LEFT(C361,LEN(C361)-5),D_伙伴表!$C:$C,0))</f>
        <v>妖族</v>
      </c>
      <c r="E361" s="2">
        <v>58501</v>
      </c>
      <c r="F361" s="2">
        <v>585</v>
      </c>
      <c r="G361" s="2" t="s">
        <v>375</v>
      </c>
      <c r="H361" s="2">
        <v>1</v>
      </c>
      <c r="I361" s="2">
        <v>317</v>
      </c>
    </row>
    <row r="362" spans="1:9" x14ac:dyDescent="0.35">
      <c r="A362" s="2">
        <v>268</v>
      </c>
      <c r="B362" s="2">
        <f>INDEX(D_伙伴表!$A:$A,MATCH(LEFT(C362,LEN(C362)-5),D_伙伴表!$C:$C,0))</f>
        <v>100016</v>
      </c>
      <c r="C362" s="2" t="str">
        <f>D_伙伴表!$C$20&amp;"技能库-金"</f>
        <v>威武鹏精大嘴技能库-金</v>
      </c>
      <c r="D362" s="2" t="str">
        <f>INDEX(D_伙伴表!$N:$N,MATCH(LEFT(C362,LEN(C362)-5),D_伙伴表!$C:$C,0))</f>
        <v>妖族</v>
      </c>
      <c r="E362" s="2">
        <v>58601</v>
      </c>
      <c r="F362" s="2">
        <v>586</v>
      </c>
      <c r="G362" s="2" t="s">
        <v>376</v>
      </c>
      <c r="H362" s="2">
        <v>1</v>
      </c>
      <c r="I362" s="2">
        <v>316</v>
      </c>
    </row>
    <row r="363" spans="1:9" x14ac:dyDescent="0.35">
      <c r="A363" s="2">
        <v>269</v>
      </c>
      <c r="B363" s="2">
        <f>INDEX(D_伙伴表!$A:$A,MATCH(LEFT(C363,LEN(C363)-5),D_伙伴表!$C:$C,0))</f>
        <v>100016</v>
      </c>
      <c r="C363" s="2" t="str">
        <f>D_伙伴表!$C$20&amp;"技能库-金"</f>
        <v>威武鹏精大嘴技能库-金</v>
      </c>
      <c r="D363" s="2" t="str">
        <f>INDEX(D_伙伴表!$N:$N,MATCH(LEFT(C363,LEN(C363)-5),D_伙伴表!$C:$C,0))</f>
        <v>妖族</v>
      </c>
      <c r="E363" s="2">
        <v>40401</v>
      </c>
      <c r="F363" s="2">
        <v>404</v>
      </c>
      <c r="G363" s="2" t="s">
        <v>377</v>
      </c>
      <c r="H363" s="2">
        <v>1</v>
      </c>
      <c r="I363" s="2">
        <v>975</v>
      </c>
    </row>
    <row r="364" spans="1:9" x14ac:dyDescent="0.35">
      <c r="A364" s="2">
        <v>270</v>
      </c>
      <c r="B364" s="2">
        <f>INDEX(D_伙伴表!$A:$A,MATCH(LEFT(C364,LEN(C364)-5),D_伙伴表!$C:$C,0))</f>
        <v>100016</v>
      </c>
      <c r="C364" s="2" t="str">
        <f>D_伙伴表!$C$20&amp;"技能库-金"</f>
        <v>威武鹏精大嘴技能库-金</v>
      </c>
      <c r="D364" s="2" t="str">
        <f>INDEX(D_伙伴表!$N:$N,MATCH(LEFT(C364,LEN(C364)-5),D_伙伴表!$C:$C,0))</f>
        <v>妖族</v>
      </c>
      <c r="E364" s="2">
        <v>40501</v>
      </c>
      <c r="F364" s="2">
        <v>405</v>
      </c>
      <c r="G364" s="2" t="s">
        <v>378</v>
      </c>
      <c r="H364" s="2">
        <v>1</v>
      </c>
      <c r="I364" s="2">
        <v>975</v>
      </c>
    </row>
    <row r="365" spans="1:9" x14ac:dyDescent="0.35">
      <c r="A365" s="2">
        <v>271</v>
      </c>
      <c r="B365" s="2">
        <f>INDEX(D_伙伴表!$A:$A,MATCH(LEFT(C365,LEN(C365)-5),D_伙伴表!$C:$C,0))</f>
        <v>100016</v>
      </c>
      <c r="C365" s="2" t="str">
        <f>D_伙伴表!$C$20&amp;"技能库-金"</f>
        <v>威武鹏精大嘴技能库-金</v>
      </c>
      <c r="D365" s="2" t="str">
        <f>INDEX(D_伙伴表!$N:$N,MATCH(LEFT(C365,LEN(C365)-5),D_伙伴表!$C:$C,0))</f>
        <v>妖族</v>
      </c>
      <c r="E365" s="2">
        <v>40601</v>
      </c>
      <c r="F365" s="2">
        <v>406</v>
      </c>
      <c r="G365" s="2" t="s">
        <v>379</v>
      </c>
      <c r="H365" s="2">
        <v>1</v>
      </c>
      <c r="I365" s="2">
        <v>975</v>
      </c>
    </row>
    <row r="366" spans="1:9" x14ac:dyDescent="0.35">
      <c r="A366" s="2">
        <v>272</v>
      </c>
      <c r="B366" s="2">
        <f>INDEX(D_伙伴表!$A:$A,MATCH(LEFT(C366,LEN(C366)-5),D_伙伴表!$C:$C,0))</f>
        <v>100016</v>
      </c>
      <c r="C366" s="2" t="str">
        <f>D_伙伴表!$C$20&amp;"技能库-金"</f>
        <v>威武鹏精大嘴技能库-金</v>
      </c>
      <c r="D366" s="2" t="str">
        <f>INDEX(D_伙伴表!$N:$N,MATCH(LEFT(C366,LEN(C366)-5),D_伙伴表!$C:$C,0))</f>
        <v>妖族</v>
      </c>
      <c r="E366" s="2">
        <v>30401</v>
      </c>
      <c r="F366" s="2">
        <v>304</v>
      </c>
      <c r="G366" s="2" t="s">
        <v>380</v>
      </c>
      <c r="H366" s="2">
        <v>1</v>
      </c>
      <c r="I366" s="2">
        <v>1992</v>
      </c>
    </row>
    <row r="367" spans="1:9" x14ac:dyDescent="0.35">
      <c r="A367" s="2">
        <v>273</v>
      </c>
      <c r="B367" s="2">
        <f>INDEX(D_伙伴表!$A:$A,MATCH(LEFT(C367,LEN(C367)-5),D_伙伴表!$C:$C,0))</f>
        <v>100016</v>
      </c>
      <c r="C367" s="2" t="str">
        <f>D_伙伴表!$C$20&amp;"技能库-金"</f>
        <v>威武鹏精大嘴技能库-金</v>
      </c>
      <c r="D367" s="2" t="str">
        <f>INDEX(D_伙伴表!$N:$N,MATCH(LEFT(C367,LEN(C367)-5),D_伙伴表!$C:$C,0))</f>
        <v>妖族</v>
      </c>
      <c r="E367" s="2">
        <v>30501</v>
      </c>
      <c r="F367" s="2">
        <v>305</v>
      </c>
      <c r="G367" s="2" t="s">
        <v>381</v>
      </c>
      <c r="H367" s="2">
        <v>1</v>
      </c>
      <c r="I367" s="2">
        <v>1992</v>
      </c>
    </row>
    <row r="368" spans="1:9" x14ac:dyDescent="0.35">
      <c r="A368" s="2">
        <v>274</v>
      </c>
      <c r="B368" s="2">
        <f>INDEX(D_伙伴表!$A:$A,MATCH(LEFT(C368,LEN(C368)-5),D_伙伴表!$C:$C,0))</f>
        <v>100016</v>
      </c>
      <c r="C368" s="2" t="str">
        <f>D_伙伴表!$C$20&amp;"技能库-金"</f>
        <v>威武鹏精大嘴技能库-金</v>
      </c>
      <c r="D368" s="2" t="str">
        <f>INDEX(D_伙伴表!$N:$N,MATCH(LEFT(C368,LEN(C368)-5),D_伙伴表!$C:$C,0))</f>
        <v>妖族</v>
      </c>
      <c r="E368" s="2">
        <v>30601</v>
      </c>
      <c r="F368" s="2">
        <v>306</v>
      </c>
      <c r="G368" s="2" t="s">
        <v>382</v>
      </c>
      <c r="H368" s="2">
        <v>1</v>
      </c>
      <c r="I368" s="2">
        <v>1922</v>
      </c>
    </row>
    <row r="369" spans="1:9" x14ac:dyDescent="0.35">
      <c r="A369" s="2">
        <v>275</v>
      </c>
      <c r="B369" s="2">
        <f>INDEX(D_伙伴表!$A:$A,MATCH(LEFT(C369,LEN(C369)-5),D_伙伴表!$C:$C,0))</f>
        <v>100016</v>
      </c>
      <c r="C369" s="2" t="str">
        <f>D_伙伴表!$C$20&amp;"技能库-金"</f>
        <v>威武鹏精大嘴技能库-金</v>
      </c>
      <c r="D369" s="2" t="str">
        <f>INDEX(D_伙伴表!$N:$N,MATCH(LEFT(C369,LEN(C369)-5),D_伙伴表!$C:$C,0))</f>
        <v>妖族</v>
      </c>
      <c r="E369" s="2">
        <v>45101</v>
      </c>
      <c r="F369" s="2">
        <v>451</v>
      </c>
      <c r="G369" s="2" t="s">
        <v>383</v>
      </c>
      <c r="H369" s="2">
        <v>1</v>
      </c>
      <c r="I369" s="2">
        <v>150</v>
      </c>
    </row>
    <row r="370" spans="1:9" x14ac:dyDescent="0.35">
      <c r="A370" s="2">
        <v>276</v>
      </c>
      <c r="B370" s="2">
        <f>INDEX(D_伙伴表!$A:$A,MATCH(LEFT(C370,LEN(C370)-5),D_伙伴表!$C:$C,0))</f>
        <v>100016</v>
      </c>
      <c r="C370" s="2" t="str">
        <f>D_伙伴表!$C$20&amp;"技能库-金"</f>
        <v>威武鹏精大嘴技能库-金</v>
      </c>
      <c r="D370" s="2" t="str">
        <f>INDEX(D_伙伴表!$N:$N,MATCH(LEFT(C370,LEN(C370)-5),D_伙伴表!$C:$C,0))</f>
        <v>妖族</v>
      </c>
      <c r="E370" s="2">
        <v>55101</v>
      </c>
      <c r="F370" s="2">
        <v>551</v>
      </c>
      <c r="G370" s="2" t="s">
        <v>384</v>
      </c>
      <c r="H370" s="2">
        <v>1</v>
      </c>
      <c r="I370" s="2">
        <v>50</v>
      </c>
    </row>
    <row r="371" spans="1:9" x14ac:dyDescent="0.35">
      <c r="A371" s="2">
        <v>277</v>
      </c>
      <c r="B371" s="2">
        <f>INDEX(D_伙伴表!$A:$A,MATCH(LEFT(C371,LEN(C371)-5),D_伙伴表!$C:$C,0))</f>
        <v>100017</v>
      </c>
      <c r="C371" s="2" t="str">
        <f>D_伙伴表!$C$21&amp;"技能库-金"</f>
        <v>威武花妖花花技能库-金</v>
      </c>
      <c r="D371" s="2" t="str">
        <f>INDEX(D_伙伴表!$N:$N,MATCH(LEFT(C371,LEN(C371)-5),D_伙伴表!$C:$C,0))</f>
        <v>妖族</v>
      </c>
      <c r="E371" s="2">
        <f t="shared" ref="E371" si="17">F371*100+H371</f>
        <v>50901</v>
      </c>
      <c r="F371" s="2">
        <f>INDEX(D_被动技能!$B:$B,MATCH(LEFT(C371,LEN(C371)-5),D_被动技能!$K:$K,0))</f>
        <v>509</v>
      </c>
      <c r="G371" s="2" t="str">
        <f>INDEX(D_被动技能!$C:$C,MATCH(F371,D_被动技能!$B:$B,0))</f>
        <v>精·狮驼大刀</v>
      </c>
      <c r="H371" s="2">
        <v>1</v>
      </c>
      <c r="I371" s="2">
        <v>20</v>
      </c>
    </row>
    <row r="372" spans="1:9" x14ac:dyDescent="0.35">
      <c r="A372" s="2">
        <v>278</v>
      </c>
      <c r="B372" s="2">
        <f>INDEX(D_伙伴表!$A:$A,MATCH(LEFT(C372,LEN(C372)-5),D_伙伴表!$C:$C,0))</f>
        <v>100017</v>
      </c>
      <c r="C372" s="2" t="str">
        <f>D_伙伴表!$C$21&amp;"技能库-金"</f>
        <v>威武花妖花花技能库-金</v>
      </c>
      <c r="D372" s="2" t="str">
        <f>INDEX(D_伙伴表!$N:$N,MATCH(LEFT(C372,LEN(C372)-5),D_伙伴表!$C:$C,0))</f>
        <v>妖族</v>
      </c>
      <c r="E372" s="2">
        <v>58401</v>
      </c>
      <c r="F372" s="2">
        <v>584</v>
      </c>
      <c r="G372" s="2" t="s">
        <v>374</v>
      </c>
      <c r="H372" s="2">
        <v>1</v>
      </c>
      <c r="I372" s="2">
        <v>316</v>
      </c>
    </row>
    <row r="373" spans="1:9" x14ac:dyDescent="0.35">
      <c r="A373" s="2">
        <v>279</v>
      </c>
      <c r="B373" s="2">
        <f>INDEX(D_伙伴表!$A:$A,MATCH(LEFT(C373,LEN(C373)-5),D_伙伴表!$C:$C,0))</f>
        <v>100017</v>
      </c>
      <c r="C373" s="2" t="str">
        <f>D_伙伴表!$C$21&amp;"技能库-金"</f>
        <v>威武花妖花花技能库-金</v>
      </c>
      <c r="D373" s="2" t="str">
        <f>INDEX(D_伙伴表!$N:$N,MATCH(LEFT(C373,LEN(C373)-5),D_伙伴表!$C:$C,0))</f>
        <v>妖族</v>
      </c>
      <c r="E373" s="2">
        <v>58501</v>
      </c>
      <c r="F373" s="2">
        <v>585</v>
      </c>
      <c r="G373" s="2" t="s">
        <v>375</v>
      </c>
      <c r="H373" s="2">
        <v>1</v>
      </c>
      <c r="I373" s="2">
        <v>317</v>
      </c>
    </row>
    <row r="374" spans="1:9" x14ac:dyDescent="0.35">
      <c r="A374" s="2">
        <v>280</v>
      </c>
      <c r="B374" s="2">
        <f>INDEX(D_伙伴表!$A:$A,MATCH(LEFT(C374,LEN(C374)-5),D_伙伴表!$C:$C,0))</f>
        <v>100017</v>
      </c>
      <c r="C374" s="2" t="str">
        <f>D_伙伴表!$C$21&amp;"技能库-金"</f>
        <v>威武花妖花花技能库-金</v>
      </c>
      <c r="D374" s="2" t="str">
        <f>INDEX(D_伙伴表!$N:$N,MATCH(LEFT(C374,LEN(C374)-5),D_伙伴表!$C:$C,0))</f>
        <v>妖族</v>
      </c>
      <c r="E374" s="2">
        <v>58601</v>
      </c>
      <c r="F374" s="2">
        <v>586</v>
      </c>
      <c r="G374" s="2" t="s">
        <v>376</v>
      </c>
      <c r="H374" s="2">
        <v>1</v>
      </c>
      <c r="I374" s="2">
        <v>316</v>
      </c>
    </row>
    <row r="375" spans="1:9" x14ac:dyDescent="0.35">
      <c r="A375" s="2">
        <v>281</v>
      </c>
      <c r="B375" s="2">
        <f>INDEX(D_伙伴表!$A:$A,MATCH(LEFT(C375,LEN(C375)-5),D_伙伴表!$C:$C,0))</f>
        <v>100017</v>
      </c>
      <c r="C375" s="2" t="str">
        <f>D_伙伴表!$C$21&amp;"技能库-金"</f>
        <v>威武花妖花花技能库-金</v>
      </c>
      <c r="D375" s="2" t="str">
        <f>INDEX(D_伙伴表!$N:$N,MATCH(LEFT(C375,LEN(C375)-5),D_伙伴表!$C:$C,0))</f>
        <v>妖族</v>
      </c>
      <c r="E375" s="2">
        <v>40401</v>
      </c>
      <c r="F375" s="2">
        <v>404</v>
      </c>
      <c r="G375" s="2" t="s">
        <v>377</v>
      </c>
      <c r="H375" s="2">
        <v>1</v>
      </c>
      <c r="I375" s="2">
        <v>975</v>
      </c>
    </row>
    <row r="376" spans="1:9" x14ac:dyDescent="0.35">
      <c r="A376" s="2">
        <v>282</v>
      </c>
      <c r="B376" s="2">
        <f>INDEX(D_伙伴表!$A:$A,MATCH(LEFT(C376,LEN(C376)-5),D_伙伴表!$C:$C,0))</f>
        <v>100017</v>
      </c>
      <c r="C376" s="2" t="str">
        <f>D_伙伴表!$C$21&amp;"技能库-金"</f>
        <v>威武花妖花花技能库-金</v>
      </c>
      <c r="D376" s="2" t="str">
        <f>INDEX(D_伙伴表!$N:$N,MATCH(LEFT(C376,LEN(C376)-5),D_伙伴表!$C:$C,0))</f>
        <v>妖族</v>
      </c>
      <c r="E376" s="2">
        <v>40501</v>
      </c>
      <c r="F376" s="2">
        <v>405</v>
      </c>
      <c r="G376" s="2" t="s">
        <v>378</v>
      </c>
      <c r="H376" s="2">
        <v>1</v>
      </c>
      <c r="I376" s="2">
        <v>975</v>
      </c>
    </row>
    <row r="377" spans="1:9" x14ac:dyDescent="0.35">
      <c r="A377" s="2">
        <v>283</v>
      </c>
      <c r="B377" s="2">
        <f>INDEX(D_伙伴表!$A:$A,MATCH(LEFT(C377,LEN(C377)-5),D_伙伴表!$C:$C,0))</f>
        <v>100017</v>
      </c>
      <c r="C377" s="2" t="str">
        <f>D_伙伴表!$C$21&amp;"技能库-金"</f>
        <v>威武花妖花花技能库-金</v>
      </c>
      <c r="D377" s="2" t="str">
        <f>INDEX(D_伙伴表!$N:$N,MATCH(LEFT(C377,LEN(C377)-5),D_伙伴表!$C:$C,0))</f>
        <v>妖族</v>
      </c>
      <c r="E377" s="2">
        <v>40601</v>
      </c>
      <c r="F377" s="2">
        <v>406</v>
      </c>
      <c r="G377" s="2" t="s">
        <v>379</v>
      </c>
      <c r="H377" s="2">
        <v>1</v>
      </c>
      <c r="I377" s="2">
        <v>975</v>
      </c>
    </row>
    <row r="378" spans="1:9" x14ac:dyDescent="0.35">
      <c r="A378" s="2">
        <v>284</v>
      </c>
      <c r="B378" s="2">
        <f>INDEX(D_伙伴表!$A:$A,MATCH(LEFT(C378,LEN(C378)-5),D_伙伴表!$C:$C,0))</f>
        <v>100017</v>
      </c>
      <c r="C378" s="2" t="str">
        <f>D_伙伴表!$C$21&amp;"技能库-金"</f>
        <v>威武花妖花花技能库-金</v>
      </c>
      <c r="D378" s="2" t="str">
        <f>INDEX(D_伙伴表!$N:$N,MATCH(LEFT(C378,LEN(C378)-5),D_伙伴表!$C:$C,0))</f>
        <v>妖族</v>
      </c>
      <c r="E378" s="2">
        <v>30401</v>
      </c>
      <c r="F378" s="2">
        <v>304</v>
      </c>
      <c r="G378" s="2" t="s">
        <v>380</v>
      </c>
      <c r="H378" s="2">
        <v>1</v>
      </c>
      <c r="I378" s="2">
        <v>1992</v>
      </c>
    </row>
    <row r="379" spans="1:9" x14ac:dyDescent="0.35">
      <c r="A379" s="2">
        <v>285</v>
      </c>
      <c r="B379" s="2">
        <f>INDEX(D_伙伴表!$A:$A,MATCH(LEFT(C379,LEN(C379)-5),D_伙伴表!$C:$C,0))</f>
        <v>100017</v>
      </c>
      <c r="C379" s="2" t="str">
        <f>D_伙伴表!$C$21&amp;"技能库-金"</f>
        <v>威武花妖花花技能库-金</v>
      </c>
      <c r="D379" s="2" t="str">
        <f>INDEX(D_伙伴表!$N:$N,MATCH(LEFT(C379,LEN(C379)-5),D_伙伴表!$C:$C,0))</f>
        <v>妖族</v>
      </c>
      <c r="E379" s="2">
        <v>30501</v>
      </c>
      <c r="F379" s="2">
        <v>305</v>
      </c>
      <c r="G379" s="2" t="s">
        <v>381</v>
      </c>
      <c r="H379" s="2">
        <v>1</v>
      </c>
      <c r="I379" s="2">
        <v>1992</v>
      </c>
    </row>
    <row r="380" spans="1:9" x14ac:dyDescent="0.35">
      <c r="A380" s="2">
        <v>286</v>
      </c>
      <c r="B380" s="2">
        <f>INDEX(D_伙伴表!$A:$A,MATCH(LEFT(C380,LEN(C380)-5),D_伙伴表!$C:$C,0))</f>
        <v>100017</v>
      </c>
      <c r="C380" s="2" t="str">
        <f>D_伙伴表!$C$21&amp;"技能库-金"</f>
        <v>威武花妖花花技能库-金</v>
      </c>
      <c r="D380" s="2" t="str">
        <f>INDEX(D_伙伴表!$N:$N,MATCH(LEFT(C380,LEN(C380)-5),D_伙伴表!$C:$C,0))</f>
        <v>妖族</v>
      </c>
      <c r="E380" s="2">
        <v>30601</v>
      </c>
      <c r="F380" s="2">
        <v>306</v>
      </c>
      <c r="G380" s="2" t="s">
        <v>382</v>
      </c>
      <c r="H380" s="2">
        <v>1</v>
      </c>
      <c r="I380" s="2">
        <v>1922</v>
      </c>
    </row>
    <row r="381" spans="1:9" x14ac:dyDescent="0.35">
      <c r="A381" s="2">
        <v>287</v>
      </c>
      <c r="B381" s="2">
        <f>INDEX(D_伙伴表!$A:$A,MATCH(LEFT(C381,LEN(C381)-5),D_伙伴表!$C:$C,0))</f>
        <v>100017</v>
      </c>
      <c r="C381" s="2" t="str">
        <f>D_伙伴表!$C$21&amp;"技能库-金"</f>
        <v>威武花妖花花技能库-金</v>
      </c>
      <c r="D381" s="2" t="str">
        <f>INDEX(D_伙伴表!$N:$N,MATCH(LEFT(C381,LEN(C381)-5),D_伙伴表!$C:$C,0))</f>
        <v>妖族</v>
      </c>
      <c r="E381" s="2">
        <v>45101</v>
      </c>
      <c r="F381" s="2">
        <v>451</v>
      </c>
      <c r="G381" s="2" t="s">
        <v>383</v>
      </c>
      <c r="H381" s="2">
        <v>1</v>
      </c>
      <c r="I381" s="2">
        <v>150</v>
      </c>
    </row>
    <row r="382" spans="1:9" x14ac:dyDescent="0.35">
      <c r="A382" s="2">
        <v>288</v>
      </c>
      <c r="B382" s="2">
        <f>INDEX(D_伙伴表!$A:$A,MATCH(LEFT(C382,LEN(C382)-5),D_伙伴表!$C:$C,0))</f>
        <v>100017</v>
      </c>
      <c r="C382" s="2" t="str">
        <f>D_伙伴表!$C$21&amp;"技能库-金"</f>
        <v>威武花妖花花技能库-金</v>
      </c>
      <c r="D382" s="2" t="str">
        <f>INDEX(D_伙伴表!$N:$N,MATCH(LEFT(C382,LEN(C382)-5),D_伙伴表!$C:$C,0))</f>
        <v>妖族</v>
      </c>
      <c r="E382" s="2">
        <v>55101</v>
      </c>
      <c r="F382" s="2">
        <v>551</v>
      </c>
      <c r="G382" s="2" t="s">
        <v>384</v>
      </c>
      <c r="H382" s="2">
        <v>1</v>
      </c>
      <c r="I382" s="2">
        <v>50</v>
      </c>
    </row>
    <row r="383" spans="1:9" x14ac:dyDescent="0.35">
      <c r="A383" s="2">
        <v>289</v>
      </c>
      <c r="B383" s="2">
        <f>INDEX(D_伙伴表!$A:$A,MATCH(LEFT(C383,LEN(C383)-5),D_伙伴表!$C:$C,0))</f>
        <v>100018</v>
      </c>
      <c r="C383" s="2" t="str">
        <f>D_伙伴表!$C$22&amp;"技能库-金"</f>
        <v>威武白骨精技能库-金</v>
      </c>
      <c r="D383" s="2" t="str">
        <f>INDEX(D_伙伴表!$N:$N,MATCH(LEFT(C383,LEN(C383)-5),D_伙伴表!$C:$C,0))</f>
        <v>妖族</v>
      </c>
      <c r="E383" s="2">
        <v>58601</v>
      </c>
      <c r="F383" s="2">
        <v>586</v>
      </c>
      <c r="G383" s="2" t="str">
        <f>INDEX(D_被动技能!$C:$C,MATCH(F383,D_被动技能!$B:$B,0))</f>
        <v>精·野性图腾</v>
      </c>
      <c r="H383" s="2">
        <v>1</v>
      </c>
      <c r="I383" s="2">
        <v>20</v>
      </c>
    </row>
    <row r="384" spans="1:9" x14ac:dyDescent="0.35">
      <c r="A384" s="2">
        <v>290</v>
      </c>
      <c r="B384" s="2">
        <f>INDEX(D_伙伴表!$A:$A,MATCH(LEFT(C384,LEN(C384)-5),D_伙伴表!$C:$C,0))</f>
        <v>100018</v>
      </c>
      <c r="C384" s="2" t="str">
        <f>D_伙伴表!$C$22&amp;"技能库-金"</f>
        <v>威武白骨精技能库-金</v>
      </c>
      <c r="D384" s="2" t="str">
        <f>INDEX(D_伙伴表!$N:$N,MATCH(LEFT(C384,LEN(C384)-5),D_伙伴表!$C:$C,0))</f>
        <v>妖族</v>
      </c>
      <c r="E384" s="2">
        <v>58701</v>
      </c>
      <c r="F384" s="2">
        <v>587</v>
      </c>
      <c r="G384" s="2" t="s">
        <v>385</v>
      </c>
      <c r="H384" s="2">
        <v>1</v>
      </c>
      <c r="I384" s="2">
        <v>316</v>
      </c>
    </row>
    <row r="385" spans="1:9" x14ac:dyDescent="0.35">
      <c r="A385" s="2">
        <v>291</v>
      </c>
      <c r="B385" s="2">
        <f>INDEX(D_伙伴表!$A:$A,MATCH(LEFT(C385,LEN(C385)-5),D_伙伴表!$C:$C,0))</f>
        <v>100018</v>
      </c>
      <c r="C385" s="2" t="str">
        <f>D_伙伴表!$C$22&amp;"技能库-金"</f>
        <v>威武白骨精技能库-金</v>
      </c>
      <c r="D385" s="2" t="str">
        <f>INDEX(D_伙伴表!$N:$N,MATCH(LEFT(C385,LEN(C385)-5),D_伙伴表!$C:$C,0))</f>
        <v>妖族</v>
      </c>
      <c r="E385" s="2">
        <v>58801</v>
      </c>
      <c r="F385" s="2">
        <v>588</v>
      </c>
      <c r="G385" s="2" t="s">
        <v>386</v>
      </c>
      <c r="H385" s="2">
        <v>1</v>
      </c>
      <c r="I385" s="2">
        <v>317</v>
      </c>
    </row>
    <row r="386" spans="1:9" x14ac:dyDescent="0.35">
      <c r="A386" s="2">
        <v>292</v>
      </c>
      <c r="B386" s="2">
        <f>INDEX(D_伙伴表!$A:$A,MATCH(LEFT(C386,LEN(C386)-5),D_伙伴表!$C:$C,0))</f>
        <v>100018</v>
      </c>
      <c r="C386" s="2" t="str">
        <f>D_伙伴表!$C$22&amp;"技能库-金"</f>
        <v>威武白骨精技能库-金</v>
      </c>
      <c r="D386" s="2" t="str">
        <f>INDEX(D_伙伴表!$N:$N,MATCH(LEFT(C386,LEN(C386)-5),D_伙伴表!$C:$C,0))</f>
        <v>妖族</v>
      </c>
      <c r="E386" s="2">
        <v>58901</v>
      </c>
      <c r="F386" s="2">
        <v>589</v>
      </c>
      <c r="G386" s="2" t="s">
        <v>387</v>
      </c>
      <c r="H386" s="2">
        <v>1</v>
      </c>
      <c r="I386" s="2">
        <v>316</v>
      </c>
    </row>
    <row r="387" spans="1:9" x14ac:dyDescent="0.35">
      <c r="A387" s="2">
        <v>293</v>
      </c>
      <c r="B387" s="2">
        <f>INDEX(D_伙伴表!$A:$A,MATCH(LEFT(C387,LEN(C387)-5),D_伙伴表!$C:$C,0))</f>
        <v>100018</v>
      </c>
      <c r="C387" s="2" t="str">
        <f>D_伙伴表!$C$22&amp;"技能库-金"</f>
        <v>威武白骨精技能库-金</v>
      </c>
      <c r="D387" s="2" t="str">
        <f>INDEX(D_伙伴表!$N:$N,MATCH(LEFT(C387,LEN(C387)-5),D_伙伴表!$C:$C,0))</f>
        <v>妖族</v>
      </c>
      <c r="E387" s="2">
        <v>40701</v>
      </c>
      <c r="F387" s="2">
        <v>407</v>
      </c>
      <c r="G387" s="2" t="s">
        <v>388</v>
      </c>
      <c r="H387" s="2">
        <v>1</v>
      </c>
      <c r="I387" s="2">
        <v>975</v>
      </c>
    </row>
    <row r="388" spans="1:9" x14ac:dyDescent="0.35">
      <c r="A388" s="2">
        <v>294</v>
      </c>
      <c r="B388" s="2">
        <f>INDEX(D_伙伴表!$A:$A,MATCH(LEFT(C388,LEN(C388)-5),D_伙伴表!$C:$C,0))</f>
        <v>100018</v>
      </c>
      <c r="C388" s="2" t="str">
        <f>D_伙伴表!$C$22&amp;"技能库-金"</f>
        <v>威武白骨精技能库-金</v>
      </c>
      <c r="D388" s="2" t="str">
        <f>INDEX(D_伙伴表!$N:$N,MATCH(LEFT(C388,LEN(C388)-5),D_伙伴表!$C:$C,0))</f>
        <v>妖族</v>
      </c>
      <c r="E388" s="2">
        <v>40801</v>
      </c>
      <c r="F388" s="2">
        <v>408</v>
      </c>
      <c r="G388" s="2" t="s">
        <v>389</v>
      </c>
      <c r="H388" s="2">
        <v>1</v>
      </c>
      <c r="I388" s="2">
        <v>975</v>
      </c>
    </row>
    <row r="389" spans="1:9" x14ac:dyDescent="0.35">
      <c r="A389" s="2">
        <v>295</v>
      </c>
      <c r="B389" s="2">
        <f>INDEX(D_伙伴表!$A:$A,MATCH(LEFT(C389,LEN(C389)-5),D_伙伴表!$C:$C,0))</f>
        <v>100018</v>
      </c>
      <c r="C389" s="2" t="str">
        <f>D_伙伴表!$C$22&amp;"技能库-金"</f>
        <v>威武白骨精技能库-金</v>
      </c>
      <c r="D389" s="2" t="str">
        <f>INDEX(D_伙伴表!$N:$N,MATCH(LEFT(C389,LEN(C389)-5),D_伙伴表!$C:$C,0))</f>
        <v>妖族</v>
      </c>
      <c r="E389" s="2">
        <v>40901</v>
      </c>
      <c r="F389" s="2">
        <v>409</v>
      </c>
      <c r="G389" s="2" t="s">
        <v>390</v>
      </c>
      <c r="H389" s="2">
        <v>1</v>
      </c>
      <c r="I389" s="2">
        <v>975</v>
      </c>
    </row>
    <row r="390" spans="1:9" x14ac:dyDescent="0.35">
      <c r="A390" s="2">
        <v>296</v>
      </c>
      <c r="B390" s="2">
        <f>INDEX(D_伙伴表!$A:$A,MATCH(LEFT(C390,LEN(C390)-5),D_伙伴表!$C:$C,0))</f>
        <v>100018</v>
      </c>
      <c r="C390" s="2" t="str">
        <f>D_伙伴表!$C$22&amp;"技能库-金"</f>
        <v>威武白骨精技能库-金</v>
      </c>
      <c r="D390" s="2" t="str">
        <f>INDEX(D_伙伴表!$N:$N,MATCH(LEFT(C390,LEN(C390)-5),D_伙伴表!$C:$C,0))</f>
        <v>妖族</v>
      </c>
      <c r="E390" s="2">
        <v>30701</v>
      </c>
      <c r="F390" s="2">
        <v>307</v>
      </c>
      <c r="G390" s="2" t="s">
        <v>391</v>
      </c>
      <c r="H390" s="2">
        <v>1</v>
      </c>
      <c r="I390" s="2">
        <v>1992</v>
      </c>
    </row>
    <row r="391" spans="1:9" x14ac:dyDescent="0.35">
      <c r="A391" s="2">
        <v>297</v>
      </c>
      <c r="B391" s="2">
        <f>INDEX(D_伙伴表!$A:$A,MATCH(LEFT(C391,LEN(C391)-5),D_伙伴表!$C:$C,0))</f>
        <v>100018</v>
      </c>
      <c r="C391" s="2" t="str">
        <f>D_伙伴表!$C$22&amp;"技能库-金"</f>
        <v>威武白骨精技能库-金</v>
      </c>
      <c r="D391" s="2" t="str">
        <f>INDEX(D_伙伴表!$N:$N,MATCH(LEFT(C391,LEN(C391)-5),D_伙伴表!$C:$C,0))</f>
        <v>妖族</v>
      </c>
      <c r="E391" s="2">
        <v>30801</v>
      </c>
      <c r="F391" s="2">
        <v>308</v>
      </c>
      <c r="G391" s="2" t="s">
        <v>392</v>
      </c>
      <c r="H391" s="2">
        <v>1</v>
      </c>
      <c r="I391" s="2">
        <v>1992</v>
      </c>
    </row>
    <row r="392" spans="1:9" x14ac:dyDescent="0.35">
      <c r="A392" s="2">
        <v>298</v>
      </c>
      <c r="B392" s="2">
        <f>INDEX(D_伙伴表!$A:$A,MATCH(LEFT(C392,LEN(C392)-5),D_伙伴表!$C:$C,0))</f>
        <v>100018</v>
      </c>
      <c r="C392" s="2" t="str">
        <f>D_伙伴表!$C$22&amp;"技能库-金"</f>
        <v>威武白骨精技能库-金</v>
      </c>
      <c r="D392" s="2" t="str">
        <f>INDEX(D_伙伴表!$N:$N,MATCH(LEFT(C392,LEN(C392)-5),D_伙伴表!$C:$C,0))</f>
        <v>妖族</v>
      </c>
      <c r="E392" s="2">
        <v>30901</v>
      </c>
      <c r="F392" s="2">
        <v>309</v>
      </c>
      <c r="G392" s="2" t="s">
        <v>393</v>
      </c>
      <c r="H392" s="2">
        <v>1</v>
      </c>
      <c r="I392" s="2">
        <v>1922</v>
      </c>
    </row>
    <row r="393" spans="1:9" x14ac:dyDescent="0.35">
      <c r="A393" s="2">
        <v>299</v>
      </c>
      <c r="B393" s="2">
        <f>INDEX(D_伙伴表!$A:$A,MATCH(LEFT(C393,LEN(C393)-5),D_伙伴表!$C:$C,0))</f>
        <v>100018</v>
      </c>
      <c r="C393" s="2" t="str">
        <f>D_伙伴表!$C$22&amp;"技能库-金"</f>
        <v>威武白骨精技能库-金</v>
      </c>
      <c r="D393" s="2" t="str">
        <f>INDEX(D_伙伴表!$N:$N,MATCH(LEFT(C393,LEN(C393)-5),D_伙伴表!$C:$C,0))</f>
        <v>妖族</v>
      </c>
      <c r="E393" s="2">
        <v>45201</v>
      </c>
      <c r="F393" s="2">
        <v>452</v>
      </c>
      <c r="G393" s="2" t="s">
        <v>394</v>
      </c>
      <c r="H393" s="2">
        <v>1</v>
      </c>
      <c r="I393" s="2">
        <v>150</v>
      </c>
    </row>
    <row r="394" spans="1:9" x14ac:dyDescent="0.35">
      <c r="A394" s="2">
        <v>300</v>
      </c>
      <c r="B394" s="2">
        <f>INDEX(D_伙伴表!$A:$A,MATCH(LEFT(C394,LEN(C394)-5),D_伙伴表!$C:$C,0))</f>
        <v>100018</v>
      </c>
      <c r="C394" s="2" t="str">
        <f>D_伙伴表!$C$22&amp;"技能库-金"</f>
        <v>威武白骨精技能库-金</v>
      </c>
      <c r="D394" s="2" t="str">
        <f>INDEX(D_伙伴表!$N:$N,MATCH(LEFT(C394,LEN(C394)-5),D_伙伴表!$C:$C,0))</f>
        <v>妖族</v>
      </c>
      <c r="E394" s="2">
        <v>55201</v>
      </c>
      <c r="F394" s="2">
        <v>552</v>
      </c>
      <c r="G394" s="2" t="s">
        <v>395</v>
      </c>
      <c r="H394" s="2">
        <v>1</v>
      </c>
      <c r="I394" s="2">
        <v>50</v>
      </c>
    </row>
    <row r="395" spans="1:9" x14ac:dyDescent="0.35">
      <c r="A395" s="2">
        <v>301</v>
      </c>
      <c r="B395" s="2">
        <f>INDEX(D_伙伴表!$A:$A,MATCH(LEFT(C395,LEN(C395)-5),D_伙伴表!$C:$C,0))</f>
        <v>100019</v>
      </c>
      <c r="C395" s="2" t="str">
        <f>D_伙伴表!$C$23&amp;"技能库-金"</f>
        <v>神通猪阿呆技能库-金</v>
      </c>
      <c r="D395" s="2" t="str">
        <f>INDEX(D_伙伴表!$N:$N,MATCH(LEFT(C395,LEN(C395)-5),D_伙伴表!$C:$C,0))</f>
        <v>妖族</v>
      </c>
      <c r="E395" s="2">
        <f t="shared" ref="E395" si="18">F395*100+H395</f>
        <v>51101</v>
      </c>
      <c r="F395" s="2">
        <f>INDEX(D_被动技能!$B:$B,MATCH(LEFT(C395,LEN(C395)-5),D_被动技能!$K:$K,0))</f>
        <v>511</v>
      </c>
      <c r="G395" s="2" t="str">
        <f>INDEX(D_被动技能!$C:$C,MATCH(F395,D_被动技能!$B:$B,0))</f>
        <v>精·伏魔圈</v>
      </c>
      <c r="H395" s="2">
        <v>1</v>
      </c>
      <c r="I395" s="2">
        <v>20</v>
      </c>
    </row>
    <row r="396" spans="1:9" x14ac:dyDescent="0.35">
      <c r="A396" s="2">
        <v>302</v>
      </c>
      <c r="B396" s="2">
        <f>INDEX(D_伙伴表!$A:$A,MATCH(LEFT(C396,LEN(C396)-5),D_伙伴表!$C:$C,0))</f>
        <v>100019</v>
      </c>
      <c r="C396" s="2" t="str">
        <f>D_伙伴表!$C$23&amp;"技能库-金"</f>
        <v>神通猪阿呆技能库-金</v>
      </c>
      <c r="D396" s="2" t="str">
        <f>INDEX(D_伙伴表!$N:$N,MATCH(LEFT(C396,LEN(C396)-5),D_伙伴表!$C:$C,0))</f>
        <v>妖族</v>
      </c>
      <c r="E396" s="2">
        <f t="shared" ref="E396:E407" si="19">F396*100+H396</f>
        <v>59601</v>
      </c>
      <c r="F396" s="2">
        <v>596</v>
      </c>
      <c r="G396" s="2" t="str">
        <f>INDEX(D_被动技能!$C:$C,MATCH(F396,D_被动技能!$B:$B,0))</f>
        <v>精·东皇钟</v>
      </c>
      <c r="H396" s="2">
        <v>1</v>
      </c>
      <c r="I396" s="2">
        <v>316</v>
      </c>
    </row>
    <row r="397" spans="1:9" x14ac:dyDescent="0.35">
      <c r="A397" s="2">
        <v>303</v>
      </c>
      <c r="B397" s="2">
        <f>INDEX(D_伙伴表!$A:$A,MATCH(LEFT(C397,LEN(C397)-5),D_伙伴表!$C:$C,0))</f>
        <v>100019</v>
      </c>
      <c r="C397" s="2" t="str">
        <f>D_伙伴表!$C$23&amp;"技能库-金"</f>
        <v>神通猪阿呆技能库-金</v>
      </c>
      <c r="D397" s="2" t="str">
        <f>INDEX(D_伙伴表!$N:$N,MATCH(LEFT(C397,LEN(C397)-5),D_伙伴表!$C:$C,0))</f>
        <v>妖族</v>
      </c>
      <c r="E397" s="2">
        <f t="shared" si="19"/>
        <v>59701</v>
      </c>
      <c r="F397" s="2">
        <v>597</v>
      </c>
      <c r="G397" s="2" t="str">
        <f>INDEX(D_被动技能!$C:$C,MATCH(F397,D_被动技能!$B:$B,0))</f>
        <v>精·蟠桃</v>
      </c>
      <c r="H397" s="2">
        <v>1</v>
      </c>
      <c r="I397" s="2">
        <v>317</v>
      </c>
    </row>
    <row r="398" spans="1:9" x14ac:dyDescent="0.35">
      <c r="A398" s="2">
        <v>304</v>
      </c>
      <c r="B398" s="2">
        <f>INDEX(D_伙伴表!$A:$A,MATCH(LEFT(C398,LEN(C398)-5),D_伙伴表!$C:$C,0))</f>
        <v>100019</v>
      </c>
      <c r="C398" s="2" t="str">
        <f>D_伙伴表!$C$23&amp;"技能库-金"</f>
        <v>神通猪阿呆技能库-金</v>
      </c>
      <c r="D398" s="2" t="str">
        <f>INDEX(D_伙伴表!$N:$N,MATCH(LEFT(C398,LEN(C398)-5),D_伙伴表!$C:$C,0))</f>
        <v>妖族</v>
      </c>
      <c r="E398" s="2">
        <f t="shared" si="19"/>
        <v>59801</v>
      </c>
      <c r="F398" s="2">
        <v>598</v>
      </c>
      <c r="G398" s="2" t="str">
        <f>INDEX(D_被动技能!$C:$C,MATCH(F398,D_被动技能!$B:$B,0))</f>
        <v>精·真龙金身</v>
      </c>
      <c r="H398" s="2">
        <v>1</v>
      </c>
      <c r="I398" s="2">
        <v>316</v>
      </c>
    </row>
    <row r="399" spans="1:9" x14ac:dyDescent="0.35">
      <c r="A399" s="2">
        <v>305</v>
      </c>
      <c r="B399" s="2">
        <f>INDEX(D_伙伴表!$A:$A,MATCH(LEFT(C399,LEN(C399)-5),D_伙伴表!$C:$C,0))</f>
        <v>100019</v>
      </c>
      <c r="C399" s="2" t="str">
        <f>D_伙伴表!$C$23&amp;"技能库-金"</f>
        <v>神通猪阿呆技能库-金</v>
      </c>
      <c r="D399" s="2" t="str">
        <f>INDEX(D_伙伴表!$N:$N,MATCH(LEFT(C399,LEN(C399)-5),D_伙伴表!$C:$C,0))</f>
        <v>妖族</v>
      </c>
      <c r="E399" s="2">
        <f t="shared" si="19"/>
        <v>41601</v>
      </c>
      <c r="F399" s="2">
        <v>416</v>
      </c>
      <c r="G399" s="2" t="str">
        <f>INDEX(D_被动技能!$C:$C,MATCH(F399,D_被动技能!$B:$B,0))</f>
        <v>卓·东皇钟</v>
      </c>
      <c r="H399" s="2">
        <v>1</v>
      </c>
      <c r="I399" s="2">
        <v>975</v>
      </c>
    </row>
    <row r="400" spans="1:9" x14ac:dyDescent="0.35">
      <c r="A400" s="2">
        <v>306</v>
      </c>
      <c r="B400" s="2">
        <f>INDEX(D_伙伴表!$A:$A,MATCH(LEFT(C400,LEN(C400)-5),D_伙伴表!$C:$C,0))</f>
        <v>100019</v>
      </c>
      <c r="C400" s="2" t="str">
        <f>D_伙伴表!$C$23&amp;"技能库-金"</f>
        <v>神通猪阿呆技能库-金</v>
      </c>
      <c r="D400" s="2" t="str">
        <f>INDEX(D_伙伴表!$N:$N,MATCH(LEFT(C400,LEN(C400)-5),D_伙伴表!$C:$C,0))</f>
        <v>妖族</v>
      </c>
      <c r="E400" s="2">
        <f t="shared" si="19"/>
        <v>41701</v>
      </c>
      <c r="F400" s="2">
        <v>417</v>
      </c>
      <c r="G400" s="2" t="str">
        <f>INDEX(D_被动技能!$C:$C,MATCH(F400,D_被动技能!$B:$B,0))</f>
        <v>卓·蟠桃</v>
      </c>
      <c r="H400" s="2">
        <v>1</v>
      </c>
      <c r="I400" s="2">
        <v>975</v>
      </c>
    </row>
    <row r="401" spans="1:9" x14ac:dyDescent="0.35">
      <c r="A401" s="2">
        <v>307</v>
      </c>
      <c r="B401" s="2">
        <f>INDEX(D_伙伴表!$A:$A,MATCH(LEFT(C401,LEN(C401)-5),D_伙伴表!$C:$C,0))</f>
        <v>100019</v>
      </c>
      <c r="C401" s="2" t="str">
        <f>D_伙伴表!$C$23&amp;"技能库-金"</f>
        <v>神通猪阿呆技能库-金</v>
      </c>
      <c r="D401" s="2" t="str">
        <f>INDEX(D_伙伴表!$N:$N,MATCH(LEFT(C401,LEN(C401)-5),D_伙伴表!$C:$C,0))</f>
        <v>妖族</v>
      </c>
      <c r="E401" s="2">
        <f t="shared" si="19"/>
        <v>41801</v>
      </c>
      <c r="F401" s="2">
        <v>418</v>
      </c>
      <c r="G401" s="2" t="str">
        <f>INDEX(D_被动技能!$C:$C,MATCH(F401,D_被动技能!$B:$B,0))</f>
        <v>卓·真龙金身</v>
      </c>
      <c r="H401" s="2">
        <v>1</v>
      </c>
      <c r="I401" s="2">
        <v>975</v>
      </c>
    </row>
    <row r="402" spans="1:9" x14ac:dyDescent="0.35">
      <c r="A402" s="2">
        <v>308</v>
      </c>
      <c r="B402" s="2">
        <f>INDEX(D_伙伴表!$A:$A,MATCH(LEFT(C402,LEN(C402)-5),D_伙伴表!$C:$C,0))</f>
        <v>100019</v>
      </c>
      <c r="C402" s="2" t="str">
        <f>D_伙伴表!$C$23&amp;"技能库-金"</f>
        <v>神通猪阿呆技能库-金</v>
      </c>
      <c r="D402" s="2" t="str">
        <f>INDEX(D_伙伴表!$N:$N,MATCH(LEFT(C402,LEN(C402)-5),D_伙伴表!$C:$C,0))</f>
        <v>妖族</v>
      </c>
      <c r="E402" s="2">
        <f t="shared" si="19"/>
        <v>31601</v>
      </c>
      <c r="F402" s="2">
        <v>316</v>
      </c>
      <c r="G402" s="2" t="str">
        <f>INDEX(D_被动技能!$C:$C,MATCH(F402,D_被动技能!$B:$B,0))</f>
        <v>优·东皇钟</v>
      </c>
      <c r="H402" s="2">
        <v>1</v>
      </c>
      <c r="I402" s="2">
        <v>1992</v>
      </c>
    </row>
    <row r="403" spans="1:9" x14ac:dyDescent="0.35">
      <c r="A403" s="2">
        <v>309</v>
      </c>
      <c r="B403" s="2">
        <f>INDEX(D_伙伴表!$A:$A,MATCH(LEFT(C403,LEN(C403)-5),D_伙伴表!$C:$C,0))</f>
        <v>100019</v>
      </c>
      <c r="C403" s="2" t="str">
        <f>D_伙伴表!$C$23&amp;"技能库-金"</f>
        <v>神通猪阿呆技能库-金</v>
      </c>
      <c r="D403" s="2" t="str">
        <f>INDEX(D_伙伴表!$N:$N,MATCH(LEFT(C403,LEN(C403)-5),D_伙伴表!$C:$C,0))</f>
        <v>妖族</v>
      </c>
      <c r="E403" s="2">
        <f t="shared" si="19"/>
        <v>31701</v>
      </c>
      <c r="F403" s="2">
        <v>317</v>
      </c>
      <c r="G403" s="2" t="str">
        <f>INDEX(D_被动技能!$C:$C,MATCH(F403,D_被动技能!$B:$B,0))</f>
        <v>优·蟠桃</v>
      </c>
      <c r="H403" s="2">
        <v>1</v>
      </c>
      <c r="I403" s="2">
        <v>1992</v>
      </c>
    </row>
    <row r="404" spans="1:9" x14ac:dyDescent="0.35">
      <c r="A404" s="2">
        <v>310</v>
      </c>
      <c r="B404" s="2">
        <f>INDEX(D_伙伴表!$A:$A,MATCH(LEFT(C404,LEN(C404)-5),D_伙伴表!$C:$C,0))</f>
        <v>100019</v>
      </c>
      <c r="C404" s="2" t="str">
        <f>D_伙伴表!$C$23&amp;"技能库-金"</f>
        <v>神通猪阿呆技能库-金</v>
      </c>
      <c r="D404" s="2" t="str">
        <f>INDEX(D_伙伴表!$N:$N,MATCH(LEFT(C404,LEN(C404)-5),D_伙伴表!$C:$C,0))</f>
        <v>妖族</v>
      </c>
      <c r="E404" s="2">
        <f t="shared" si="19"/>
        <v>31801</v>
      </c>
      <c r="F404" s="2">
        <v>318</v>
      </c>
      <c r="G404" s="2" t="str">
        <f>INDEX(D_被动技能!$C:$C,MATCH(F404,D_被动技能!$B:$B,0))</f>
        <v>优·真龙金身</v>
      </c>
      <c r="H404" s="2">
        <v>1</v>
      </c>
      <c r="I404" s="2">
        <v>1922</v>
      </c>
    </row>
    <row r="405" spans="1:9" x14ac:dyDescent="0.35">
      <c r="A405" s="2">
        <v>311</v>
      </c>
      <c r="B405" s="2">
        <f>INDEX(D_伙伴表!$A:$A,MATCH(LEFT(C405,LEN(C405)-5),D_伙伴表!$C:$C,0))</f>
        <v>100019</v>
      </c>
      <c r="C405" s="2" t="str">
        <f>D_伙伴表!$C$23&amp;"技能库-金"</f>
        <v>神通猪阿呆技能库-金</v>
      </c>
      <c r="D405" s="2" t="str">
        <f>INDEX(D_伙伴表!$N:$N,MATCH(LEFT(C405,LEN(C405)-5),D_伙伴表!$C:$C,0))</f>
        <v>妖族</v>
      </c>
      <c r="E405" s="2">
        <f t="shared" si="19"/>
        <v>45501</v>
      </c>
      <c r="F405" s="2">
        <v>455</v>
      </c>
      <c r="G405" s="2" t="str">
        <f>INDEX(D_被动技能!$C:$C,MATCH(F405,D_被动技能!$B:$B,0))</f>
        <v>卓·灵墟宝鼎</v>
      </c>
      <c r="H405" s="2">
        <v>1</v>
      </c>
      <c r="I405" s="2">
        <v>150</v>
      </c>
    </row>
    <row r="406" spans="1:9" x14ac:dyDescent="0.35">
      <c r="A406" s="2">
        <v>312</v>
      </c>
      <c r="B406" s="2">
        <f>INDEX(D_伙伴表!$A:$A,MATCH(LEFT(C406,LEN(C406)-5),D_伙伴表!$C:$C,0))</f>
        <v>100019</v>
      </c>
      <c r="C406" s="2" t="str">
        <f>D_伙伴表!$C$23&amp;"技能库-金"</f>
        <v>神通猪阿呆技能库-金</v>
      </c>
      <c r="D406" s="2" t="str">
        <f>INDEX(D_伙伴表!$N:$N,MATCH(LEFT(C406,LEN(C406)-5),D_伙伴表!$C:$C,0))</f>
        <v>妖族</v>
      </c>
      <c r="E406" s="2">
        <f t="shared" si="19"/>
        <v>55501</v>
      </c>
      <c r="F406" s="2">
        <v>555</v>
      </c>
      <c r="G406" s="2" t="str">
        <f>INDEX(D_被动技能!$C:$C,MATCH(F406,D_被动技能!$B:$B,0))</f>
        <v>精·灵墟宝鼎</v>
      </c>
      <c r="H406" s="2">
        <v>1</v>
      </c>
      <c r="I406" s="2">
        <v>50</v>
      </c>
    </row>
    <row r="407" spans="1:9" x14ac:dyDescent="0.35">
      <c r="A407" s="2">
        <v>313</v>
      </c>
      <c r="B407" s="2">
        <f>INDEX(D_伙伴表!$A:$A,MATCH(LEFT(C407,LEN(C407)-5),D_伙伴表!$C:$C,0))</f>
        <v>100020</v>
      </c>
      <c r="C407" s="2" t="str">
        <f>D_伙伴表!$C$24&amp;"技能库-金"</f>
        <v>神通蘑菇咕咕技能库-金</v>
      </c>
      <c r="D407" s="2" t="str">
        <f>INDEX(D_伙伴表!$N:$N,MATCH(LEFT(C407,LEN(C407)-5),D_伙伴表!$C:$C,0))</f>
        <v>妖族</v>
      </c>
      <c r="E407" s="2">
        <f t="shared" si="19"/>
        <v>51201</v>
      </c>
      <c r="F407" s="2">
        <f>INDEX(D_被动技能!$B:$B,MATCH(LEFT(C407,LEN(C407)-5),D_被动技能!$K:$K,0))</f>
        <v>512</v>
      </c>
      <c r="G407" s="2" t="str">
        <f>INDEX(D_被动技能!$C:$C,MATCH(F407,D_被动技能!$B:$B,0))</f>
        <v>精·摩诃珠</v>
      </c>
      <c r="H407" s="2">
        <v>1</v>
      </c>
      <c r="I407" s="2">
        <v>20</v>
      </c>
    </row>
    <row r="408" spans="1:9" x14ac:dyDescent="0.35">
      <c r="A408" s="2">
        <v>314</v>
      </c>
      <c r="B408" s="2">
        <f>INDEX(D_伙伴表!$A:$A,MATCH(LEFT(C408,LEN(C408)-5),D_伙伴表!$C:$C,0))</f>
        <v>100020</v>
      </c>
      <c r="C408" s="2" t="str">
        <f>D_伙伴表!$C$24&amp;"技能库-金"</f>
        <v>神通蘑菇咕咕技能库-金</v>
      </c>
      <c r="D408" s="2" t="str">
        <f>INDEX(D_伙伴表!$N:$N,MATCH(LEFT(C408,LEN(C408)-5),D_伙伴表!$C:$C,0))</f>
        <v>妖族</v>
      </c>
      <c r="E408" s="2">
        <f t="shared" ref="E408:E431" si="20">F408*100+H408</f>
        <v>59301</v>
      </c>
      <c r="F408" s="2">
        <v>593</v>
      </c>
      <c r="G408" s="2" t="str">
        <f>INDEX(D_被动技能!$C:$C,MATCH(F408,D_被动技能!$B:$B,0))</f>
        <v>精·破虏令</v>
      </c>
      <c r="H408" s="2">
        <v>1</v>
      </c>
      <c r="I408" s="2">
        <v>316</v>
      </c>
    </row>
    <row r="409" spans="1:9" x14ac:dyDescent="0.35">
      <c r="A409" s="2">
        <v>315</v>
      </c>
      <c r="B409" s="2">
        <f>INDEX(D_伙伴表!$A:$A,MATCH(LEFT(C409,LEN(C409)-5),D_伙伴表!$C:$C,0))</f>
        <v>100020</v>
      </c>
      <c r="C409" s="2" t="str">
        <f>D_伙伴表!$C$24&amp;"技能库-金"</f>
        <v>神通蘑菇咕咕技能库-金</v>
      </c>
      <c r="D409" s="2" t="str">
        <f>INDEX(D_伙伴表!$N:$N,MATCH(LEFT(C409,LEN(C409)-5),D_伙伴表!$C:$C,0))</f>
        <v>妖族</v>
      </c>
      <c r="E409" s="2">
        <f t="shared" si="20"/>
        <v>59401</v>
      </c>
      <c r="F409" s="2">
        <v>594</v>
      </c>
      <c r="G409" s="2" t="str">
        <f>INDEX(D_被动技能!$C:$C,MATCH(F409,D_被动技能!$B:$B,0))</f>
        <v>精·三昧真火</v>
      </c>
      <c r="H409" s="2">
        <v>1</v>
      </c>
      <c r="I409" s="2">
        <v>317</v>
      </c>
    </row>
    <row r="410" spans="1:9" x14ac:dyDescent="0.35">
      <c r="A410" s="2">
        <v>316</v>
      </c>
      <c r="B410" s="2">
        <f>INDEX(D_伙伴表!$A:$A,MATCH(LEFT(C410,LEN(C410)-5),D_伙伴表!$C:$C,0))</f>
        <v>100020</v>
      </c>
      <c r="C410" s="2" t="str">
        <f>D_伙伴表!$C$24&amp;"技能库-金"</f>
        <v>神通蘑菇咕咕技能库-金</v>
      </c>
      <c r="D410" s="2" t="str">
        <f>INDEX(D_伙伴表!$N:$N,MATCH(LEFT(C410,LEN(C410)-5),D_伙伴表!$C:$C,0))</f>
        <v>妖族</v>
      </c>
      <c r="E410" s="2">
        <f t="shared" si="20"/>
        <v>59501</v>
      </c>
      <c r="F410" s="2">
        <v>595</v>
      </c>
      <c r="G410" s="2" t="str">
        <f>INDEX(D_被动技能!$C:$C,MATCH(F410,D_被动技能!$B:$B,0))</f>
        <v>精·捆仙索</v>
      </c>
      <c r="H410" s="2">
        <v>1</v>
      </c>
      <c r="I410" s="2">
        <v>316</v>
      </c>
    </row>
    <row r="411" spans="1:9" x14ac:dyDescent="0.35">
      <c r="A411" s="2">
        <v>317</v>
      </c>
      <c r="B411" s="2">
        <f>INDEX(D_伙伴表!$A:$A,MATCH(LEFT(C411,LEN(C411)-5),D_伙伴表!$C:$C,0))</f>
        <v>100020</v>
      </c>
      <c r="C411" s="2" t="str">
        <f>D_伙伴表!$C$24&amp;"技能库-金"</f>
        <v>神通蘑菇咕咕技能库-金</v>
      </c>
      <c r="D411" s="2" t="str">
        <f>INDEX(D_伙伴表!$N:$N,MATCH(LEFT(C411,LEN(C411)-5),D_伙伴表!$C:$C,0))</f>
        <v>妖族</v>
      </c>
      <c r="E411" s="2">
        <f t="shared" si="20"/>
        <v>41301</v>
      </c>
      <c r="F411" s="2">
        <v>413</v>
      </c>
      <c r="G411" s="2" t="str">
        <f>INDEX(D_被动技能!$C:$C,MATCH(F411,D_被动技能!$B:$B,0))</f>
        <v>卓·破虏令</v>
      </c>
      <c r="H411" s="2">
        <v>1</v>
      </c>
      <c r="I411" s="2">
        <v>975</v>
      </c>
    </row>
    <row r="412" spans="1:9" x14ac:dyDescent="0.35">
      <c r="A412" s="2">
        <v>318</v>
      </c>
      <c r="B412" s="2">
        <f>INDEX(D_伙伴表!$A:$A,MATCH(LEFT(C412,LEN(C412)-5),D_伙伴表!$C:$C,0))</f>
        <v>100020</v>
      </c>
      <c r="C412" s="2" t="str">
        <f>D_伙伴表!$C$24&amp;"技能库-金"</f>
        <v>神通蘑菇咕咕技能库-金</v>
      </c>
      <c r="D412" s="2" t="str">
        <f>INDEX(D_伙伴表!$N:$N,MATCH(LEFT(C412,LEN(C412)-5),D_伙伴表!$C:$C,0))</f>
        <v>妖族</v>
      </c>
      <c r="E412" s="2">
        <f t="shared" si="20"/>
        <v>41401</v>
      </c>
      <c r="F412" s="2">
        <v>414</v>
      </c>
      <c r="G412" s="2" t="str">
        <f>INDEX(D_被动技能!$C:$C,MATCH(F412,D_被动技能!$B:$B,0))</f>
        <v>卓·三昧真火</v>
      </c>
      <c r="H412" s="2">
        <v>1</v>
      </c>
      <c r="I412" s="2">
        <v>975</v>
      </c>
    </row>
    <row r="413" spans="1:9" x14ac:dyDescent="0.35">
      <c r="A413" s="2">
        <v>319</v>
      </c>
      <c r="B413" s="2">
        <f>INDEX(D_伙伴表!$A:$A,MATCH(LEFT(C413,LEN(C413)-5),D_伙伴表!$C:$C,0))</f>
        <v>100020</v>
      </c>
      <c r="C413" s="2" t="str">
        <f>D_伙伴表!$C$24&amp;"技能库-金"</f>
        <v>神通蘑菇咕咕技能库-金</v>
      </c>
      <c r="D413" s="2" t="str">
        <f>INDEX(D_伙伴表!$N:$N,MATCH(LEFT(C413,LEN(C413)-5),D_伙伴表!$C:$C,0))</f>
        <v>妖族</v>
      </c>
      <c r="E413" s="2">
        <f t="shared" si="20"/>
        <v>41501</v>
      </c>
      <c r="F413" s="2">
        <v>415</v>
      </c>
      <c r="G413" s="2" t="str">
        <f>INDEX(D_被动技能!$C:$C,MATCH(F413,D_被动技能!$B:$B,0))</f>
        <v>卓·捆仙索</v>
      </c>
      <c r="H413" s="2">
        <v>1</v>
      </c>
      <c r="I413" s="2">
        <v>975</v>
      </c>
    </row>
    <row r="414" spans="1:9" x14ac:dyDescent="0.35">
      <c r="A414" s="2">
        <v>320</v>
      </c>
      <c r="B414" s="2">
        <f>INDEX(D_伙伴表!$A:$A,MATCH(LEFT(C414,LEN(C414)-5),D_伙伴表!$C:$C,0))</f>
        <v>100020</v>
      </c>
      <c r="C414" s="2" t="str">
        <f>D_伙伴表!$C$24&amp;"技能库-金"</f>
        <v>神通蘑菇咕咕技能库-金</v>
      </c>
      <c r="D414" s="2" t="str">
        <f>INDEX(D_伙伴表!$N:$N,MATCH(LEFT(C414,LEN(C414)-5),D_伙伴表!$C:$C,0))</f>
        <v>妖族</v>
      </c>
      <c r="E414" s="2">
        <f t="shared" si="20"/>
        <v>31301</v>
      </c>
      <c r="F414" s="2">
        <v>313</v>
      </c>
      <c r="G414" s="2" t="str">
        <f>INDEX(D_被动技能!$C:$C,MATCH(F414,D_被动技能!$B:$B,0))</f>
        <v>优·破虏令</v>
      </c>
      <c r="H414" s="2">
        <v>1</v>
      </c>
      <c r="I414" s="2">
        <v>1992</v>
      </c>
    </row>
    <row r="415" spans="1:9" x14ac:dyDescent="0.35">
      <c r="A415" s="2">
        <v>321</v>
      </c>
      <c r="B415" s="2">
        <f>INDEX(D_伙伴表!$A:$A,MATCH(LEFT(C415,LEN(C415)-5),D_伙伴表!$C:$C,0))</f>
        <v>100020</v>
      </c>
      <c r="C415" s="2" t="str">
        <f>D_伙伴表!$C$24&amp;"技能库-金"</f>
        <v>神通蘑菇咕咕技能库-金</v>
      </c>
      <c r="D415" s="2" t="str">
        <f>INDEX(D_伙伴表!$N:$N,MATCH(LEFT(C415,LEN(C415)-5),D_伙伴表!$C:$C,0))</f>
        <v>妖族</v>
      </c>
      <c r="E415" s="2">
        <f t="shared" si="20"/>
        <v>31401</v>
      </c>
      <c r="F415" s="2">
        <v>314</v>
      </c>
      <c r="G415" s="2" t="str">
        <f>INDEX(D_被动技能!$C:$C,MATCH(F415,D_被动技能!$B:$B,0))</f>
        <v>优·三昧真火</v>
      </c>
      <c r="H415" s="2">
        <v>1</v>
      </c>
      <c r="I415" s="2">
        <v>1992</v>
      </c>
    </row>
    <row r="416" spans="1:9" x14ac:dyDescent="0.35">
      <c r="A416" s="2">
        <v>322</v>
      </c>
      <c r="B416" s="2">
        <f>INDEX(D_伙伴表!$A:$A,MATCH(LEFT(C416,LEN(C416)-5),D_伙伴表!$C:$C,0))</f>
        <v>100020</v>
      </c>
      <c r="C416" s="2" t="str">
        <f>D_伙伴表!$C$24&amp;"技能库-金"</f>
        <v>神通蘑菇咕咕技能库-金</v>
      </c>
      <c r="D416" s="2" t="str">
        <f>INDEX(D_伙伴表!$N:$N,MATCH(LEFT(C416,LEN(C416)-5),D_伙伴表!$C:$C,0))</f>
        <v>妖族</v>
      </c>
      <c r="E416" s="2">
        <f t="shared" si="20"/>
        <v>31501</v>
      </c>
      <c r="F416" s="2">
        <v>315</v>
      </c>
      <c r="G416" s="2" t="str">
        <f>INDEX(D_被动技能!$C:$C,MATCH(F416,D_被动技能!$B:$B,0))</f>
        <v>优·捆仙索</v>
      </c>
      <c r="H416" s="2">
        <v>1</v>
      </c>
      <c r="I416" s="2">
        <v>1922</v>
      </c>
    </row>
    <row r="417" spans="1:9" x14ac:dyDescent="0.35">
      <c r="A417" s="2">
        <v>323</v>
      </c>
      <c r="B417" s="2">
        <f>INDEX(D_伙伴表!$A:$A,MATCH(LEFT(C417,LEN(C417)-5),D_伙伴表!$C:$C,0))</f>
        <v>100020</v>
      </c>
      <c r="C417" s="2" t="str">
        <f>D_伙伴表!$C$24&amp;"技能库-金"</f>
        <v>神通蘑菇咕咕技能库-金</v>
      </c>
      <c r="D417" s="2" t="str">
        <f>INDEX(D_伙伴表!$N:$N,MATCH(LEFT(C417,LEN(C417)-5),D_伙伴表!$C:$C,0))</f>
        <v>妖族</v>
      </c>
      <c r="E417" s="2">
        <f t="shared" si="20"/>
        <v>45401</v>
      </c>
      <c r="F417" s="2">
        <v>454</v>
      </c>
      <c r="G417" s="2" t="str">
        <f>INDEX(D_被动技能!$C:$C,MATCH(F417,D_被动技能!$B:$B,0))</f>
        <v>卓·日曜石</v>
      </c>
      <c r="H417" s="2">
        <v>1</v>
      </c>
      <c r="I417" s="2">
        <v>150</v>
      </c>
    </row>
    <row r="418" spans="1:9" x14ac:dyDescent="0.35">
      <c r="A418" s="2">
        <v>324</v>
      </c>
      <c r="B418" s="2">
        <f>INDEX(D_伙伴表!$A:$A,MATCH(LEFT(C418,LEN(C418)-5),D_伙伴表!$C:$C,0))</f>
        <v>100020</v>
      </c>
      <c r="C418" s="2" t="str">
        <f>D_伙伴表!$C$24&amp;"技能库-金"</f>
        <v>神通蘑菇咕咕技能库-金</v>
      </c>
      <c r="D418" s="2" t="str">
        <f>INDEX(D_伙伴表!$N:$N,MATCH(LEFT(C418,LEN(C418)-5),D_伙伴表!$C:$C,0))</f>
        <v>妖族</v>
      </c>
      <c r="E418" s="2">
        <f t="shared" si="20"/>
        <v>55401</v>
      </c>
      <c r="F418" s="2">
        <v>554</v>
      </c>
      <c r="G418" s="2" t="str">
        <f>INDEX(D_被动技能!$C:$C,MATCH(F418,D_被动技能!$B:$B,0))</f>
        <v>精·日曜石</v>
      </c>
      <c r="H418" s="2">
        <v>1</v>
      </c>
      <c r="I418" s="2">
        <v>50</v>
      </c>
    </row>
    <row r="419" spans="1:9" x14ac:dyDescent="0.35">
      <c r="A419" s="2">
        <v>325</v>
      </c>
      <c r="B419" s="2">
        <f>INDEX(D_伙伴表!$A:$A,MATCH(LEFT(C419,LEN(C419)-5),D_伙伴表!$C:$C,0))</f>
        <v>100021</v>
      </c>
      <c r="C419" s="2" t="str">
        <f>D_伙伴表!$C$25&amp;"技能库-金"</f>
        <v>神通刺猬叮叮技能库-金</v>
      </c>
      <c r="D419" s="2" t="str">
        <f>INDEX(D_伙伴表!$N:$N,MATCH(LEFT(C419,LEN(C419)-5),D_伙伴表!$C:$C,0))</f>
        <v>妖族</v>
      </c>
      <c r="E419" s="2">
        <f t="shared" si="20"/>
        <v>51301</v>
      </c>
      <c r="F419" s="2">
        <f>INDEX(D_被动技能!$B:$B,MATCH(LEFT(C419,LEN(C419)-5),D_被动技能!$K:$K,0))</f>
        <v>513</v>
      </c>
      <c r="G419" s="2" t="str">
        <f>INDEX(D_被动技能!$C:$C,MATCH(F419,D_被动技能!$B:$B,0))</f>
        <v>精·释迦禅杖</v>
      </c>
      <c r="H419" s="2">
        <v>1</v>
      </c>
      <c r="I419" s="2">
        <v>20</v>
      </c>
    </row>
    <row r="420" spans="1:9" x14ac:dyDescent="0.35">
      <c r="A420" s="2">
        <v>326</v>
      </c>
      <c r="B420" s="2">
        <f>INDEX(D_伙伴表!$A:$A,MATCH(LEFT(C420,LEN(C420)-5),D_伙伴表!$C:$C,0))</f>
        <v>100021</v>
      </c>
      <c r="C420" s="2" t="str">
        <f>D_伙伴表!$C$25&amp;"技能库-金"</f>
        <v>神通刺猬叮叮技能库-金</v>
      </c>
      <c r="D420" s="2" t="str">
        <f>INDEX(D_伙伴表!$N:$N,MATCH(LEFT(C420,LEN(C420)-5),D_伙伴表!$C:$C,0))</f>
        <v>妖族</v>
      </c>
      <c r="E420" s="2">
        <f t="shared" si="20"/>
        <v>59601</v>
      </c>
      <c r="F420" s="2">
        <v>596</v>
      </c>
      <c r="G420" s="2" t="str">
        <f>INDEX(D_被动技能!$C:$C,MATCH(F420,D_被动技能!$B:$B,0))</f>
        <v>精·东皇钟</v>
      </c>
      <c r="H420" s="2">
        <v>1</v>
      </c>
      <c r="I420" s="2">
        <v>316</v>
      </c>
    </row>
    <row r="421" spans="1:9" x14ac:dyDescent="0.35">
      <c r="A421" s="2">
        <v>327</v>
      </c>
      <c r="B421" s="2">
        <f>INDEX(D_伙伴表!$A:$A,MATCH(LEFT(C421,LEN(C421)-5),D_伙伴表!$C:$C,0))</f>
        <v>100021</v>
      </c>
      <c r="C421" s="2" t="str">
        <f>D_伙伴表!$C$25&amp;"技能库-金"</f>
        <v>神通刺猬叮叮技能库-金</v>
      </c>
      <c r="D421" s="2" t="str">
        <f>INDEX(D_伙伴表!$N:$N,MATCH(LEFT(C421,LEN(C421)-5),D_伙伴表!$C:$C,0))</f>
        <v>妖族</v>
      </c>
      <c r="E421" s="2">
        <f t="shared" si="20"/>
        <v>59701</v>
      </c>
      <c r="F421" s="2">
        <v>597</v>
      </c>
      <c r="G421" s="2" t="str">
        <f>INDEX(D_被动技能!$C:$C,MATCH(F421,D_被动技能!$B:$B,0))</f>
        <v>精·蟠桃</v>
      </c>
      <c r="H421" s="2">
        <v>1</v>
      </c>
      <c r="I421" s="2">
        <v>317</v>
      </c>
    </row>
    <row r="422" spans="1:9" x14ac:dyDescent="0.35">
      <c r="A422" s="2">
        <v>328</v>
      </c>
      <c r="B422" s="2">
        <f>INDEX(D_伙伴表!$A:$A,MATCH(LEFT(C422,LEN(C422)-5),D_伙伴表!$C:$C,0))</f>
        <v>100021</v>
      </c>
      <c r="C422" s="2" t="str">
        <f>D_伙伴表!$C$25&amp;"技能库-金"</f>
        <v>神通刺猬叮叮技能库-金</v>
      </c>
      <c r="D422" s="2" t="str">
        <f>INDEX(D_伙伴表!$N:$N,MATCH(LEFT(C422,LEN(C422)-5),D_伙伴表!$C:$C,0))</f>
        <v>妖族</v>
      </c>
      <c r="E422" s="2">
        <f t="shared" si="20"/>
        <v>59801</v>
      </c>
      <c r="F422" s="2">
        <v>598</v>
      </c>
      <c r="G422" s="2" t="str">
        <f>INDEX(D_被动技能!$C:$C,MATCH(F422,D_被动技能!$B:$B,0))</f>
        <v>精·真龙金身</v>
      </c>
      <c r="H422" s="2">
        <v>1</v>
      </c>
      <c r="I422" s="2">
        <v>316</v>
      </c>
    </row>
    <row r="423" spans="1:9" x14ac:dyDescent="0.35">
      <c r="A423" s="2">
        <v>329</v>
      </c>
      <c r="B423" s="2">
        <f>INDEX(D_伙伴表!$A:$A,MATCH(LEFT(C423,LEN(C423)-5),D_伙伴表!$C:$C,0))</f>
        <v>100021</v>
      </c>
      <c r="C423" s="2" t="str">
        <f>D_伙伴表!$C$25&amp;"技能库-金"</f>
        <v>神通刺猬叮叮技能库-金</v>
      </c>
      <c r="D423" s="2" t="str">
        <f>INDEX(D_伙伴表!$N:$N,MATCH(LEFT(C423,LEN(C423)-5),D_伙伴表!$C:$C,0))</f>
        <v>妖族</v>
      </c>
      <c r="E423" s="2">
        <f t="shared" si="20"/>
        <v>41601</v>
      </c>
      <c r="F423" s="2">
        <v>416</v>
      </c>
      <c r="G423" s="2" t="str">
        <f>INDEX(D_被动技能!$C:$C,MATCH(F423,D_被动技能!$B:$B,0))</f>
        <v>卓·东皇钟</v>
      </c>
      <c r="H423" s="2">
        <v>1</v>
      </c>
      <c r="I423" s="2">
        <v>975</v>
      </c>
    </row>
    <row r="424" spans="1:9" x14ac:dyDescent="0.35">
      <c r="A424" s="2">
        <v>330</v>
      </c>
      <c r="B424" s="2">
        <f>INDEX(D_伙伴表!$A:$A,MATCH(LEFT(C424,LEN(C424)-5),D_伙伴表!$C:$C,0))</f>
        <v>100021</v>
      </c>
      <c r="C424" s="2" t="str">
        <f>D_伙伴表!$C$25&amp;"技能库-金"</f>
        <v>神通刺猬叮叮技能库-金</v>
      </c>
      <c r="D424" s="2" t="str">
        <f>INDEX(D_伙伴表!$N:$N,MATCH(LEFT(C424,LEN(C424)-5),D_伙伴表!$C:$C,0))</f>
        <v>妖族</v>
      </c>
      <c r="E424" s="2">
        <f t="shared" si="20"/>
        <v>41701</v>
      </c>
      <c r="F424" s="2">
        <v>417</v>
      </c>
      <c r="G424" s="2" t="str">
        <f>INDEX(D_被动技能!$C:$C,MATCH(F424,D_被动技能!$B:$B,0))</f>
        <v>卓·蟠桃</v>
      </c>
      <c r="H424" s="2">
        <v>1</v>
      </c>
      <c r="I424" s="2">
        <v>975</v>
      </c>
    </row>
    <row r="425" spans="1:9" x14ac:dyDescent="0.35">
      <c r="A425" s="2">
        <v>331</v>
      </c>
      <c r="B425" s="2">
        <f>INDEX(D_伙伴表!$A:$A,MATCH(LEFT(C425,LEN(C425)-5),D_伙伴表!$C:$C,0))</f>
        <v>100021</v>
      </c>
      <c r="C425" s="2" t="str">
        <f>D_伙伴表!$C$25&amp;"技能库-金"</f>
        <v>神通刺猬叮叮技能库-金</v>
      </c>
      <c r="D425" s="2" t="str">
        <f>INDEX(D_伙伴表!$N:$N,MATCH(LEFT(C425,LEN(C425)-5),D_伙伴表!$C:$C,0))</f>
        <v>妖族</v>
      </c>
      <c r="E425" s="2">
        <f t="shared" si="20"/>
        <v>41801</v>
      </c>
      <c r="F425" s="2">
        <v>418</v>
      </c>
      <c r="G425" s="2" t="str">
        <f>INDEX(D_被动技能!$C:$C,MATCH(F425,D_被动技能!$B:$B,0))</f>
        <v>卓·真龙金身</v>
      </c>
      <c r="H425" s="2">
        <v>1</v>
      </c>
      <c r="I425" s="2">
        <v>975</v>
      </c>
    </row>
    <row r="426" spans="1:9" x14ac:dyDescent="0.35">
      <c r="A426" s="2">
        <v>332</v>
      </c>
      <c r="B426" s="2">
        <f>INDEX(D_伙伴表!$A:$A,MATCH(LEFT(C426,LEN(C426)-5),D_伙伴表!$C:$C,0))</f>
        <v>100021</v>
      </c>
      <c r="C426" s="2" t="str">
        <f>D_伙伴表!$C$25&amp;"技能库-金"</f>
        <v>神通刺猬叮叮技能库-金</v>
      </c>
      <c r="D426" s="2" t="str">
        <f>INDEX(D_伙伴表!$N:$N,MATCH(LEFT(C426,LEN(C426)-5),D_伙伴表!$C:$C,0))</f>
        <v>妖族</v>
      </c>
      <c r="E426" s="2">
        <f t="shared" si="20"/>
        <v>31601</v>
      </c>
      <c r="F426" s="2">
        <v>316</v>
      </c>
      <c r="G426" s="2" t="str">
        <f>INDEX(D_被动技能!$C:$C,MATCH(F426,D_被动技能!$B:$B,0))</f>
        <v>优·东皇钟</v>
      </c>
      <c r="H426" s="2">
        <v>1</v>
      </c>
      <c r="I426" s="2">
        <v>1992</v>
      </c>
    </row>
    <row r="427" spans="1:9" x14ac:dyDescent="0.35">
      <c r="A427" s="2">
        <v>333</v>
      </c>
      <c r="B427" s="2">
        <f>INDEX(D_伙伴表!$A:$A,MATCH(LEFT(C427,LEN(C427)-5),D_伙伴表!$C:$C,0))</f>
        <v>100021</v>
      </c>
      <c r="C427" s="2" t="str">
        <f>D_伙伴表!$C$25&amp;"技能库-金"</f>
        <v>神通刺猬叮叮技能库-金</v>
      </c>
      <c r="D427" s="2" t="str">
        <f>INDEX(D_伙伴表!$N:$N,MATCH(LEFT(C427,LEN(C427)-5),D_伙伴表!$C:$C,0))</f>
        <v>妖族</v>
      </c>
      <c r="E427" s="2">
        <f t="shared" si="20"/>
        <v>31701</v>
      </c>
      <c r="F427" s="2">
        <v>317</v>
      </c>
      <c r="G427" s="2" t="str">
        <f>INDEX(D_被动技能!$C:$C,MATCH(F427,D_被动技能!$B:$B,0))</f>
        <v>优·蟠桃</v>
      </c>
      <c r="H427" s="2">
        <v>1</v>
      </c>
      <c r="I427" s="2">
        <v>1992</v>
      </c>
    </row>
    <row r="428" spans="1:9" x14ac:dyDescent="0.35">
      <c r="A428" s="2">
        <v>334</v>
      </c>
      <c r="B428" s="2">
        <f>INDEX(D_伙伴表!$A:$A,MATCH(LEFT(C428,LEN(C428)-5),D_伙伴表!$C:$C,0))</f>
        <v>100021</v>
      </c>
      <c r="C428" s="2" t="str">
        <f>D_伙伴表!$C$25&amp;"技能库-金"</f>
        <v>神通刺猬叮叮技能库-金</v>
      </c>
      <c r="D428" s="2" t="str">
        <f>INDEX(D_伙伴表!$N:$N,MATCH(LEFT(C428,LEN(C428)-5),D_伙伴表!$C:$C,0))</f>
        <v>妖族</v>
      </c>
      <c r="E428" s="2">
        <f t="shared" si="20"/>
        <v>31801</v>
      </c>
      <c r="F428" s="2">
        <v>318</v>
      </c>
      <c r="G428" s="2" t="str">
        <f>INDEX(D_被动技能!$C:$C,MATCH(F428,D_被动技能!$B:$B,0))</f>
        <v>优·真龙金身</v>
      </c>
      <c r="H428" s="2">
        <v>1</v>
      </c>
      <c r="I428" s="2">
        <v>1922</v>
      </c>
    </row>
    <row r="429" spans="1:9" x14ac:dyDescent="0.35">
      <c r="A429" s="2">
        <v>335</v>
      </c>
      <c r="B429" s="2">
        <f>INDEX(D_伙伴表!$A:$A,MATCH(LEFT(C429,LEN(C429)-5),D_伙伴表!$C:$C,0))</f>
        <v>100021</v>
      </c>
      <c r="C429" s="2" t="str">
        <f>D_伙伴表!$C$25&amp;"技能库-金"</f>
        <v>神通刺猬叮叮技能库-金</v>
      </c>
      <c r="D429" s="2" t="str">
        <f>INDEX(D_伙伴表!$N:$N,MATCH(LEFT(C429,LEN(C429)-5),D_伙伴表!$C:$C,0))</f>
        <v>妖族</v>
      </c>
      <c r="E429" s="2">
        <f t="shared" si="20"/>
        <v>45501</v>
      </c>
      <c r="F429" s="2">
        <v>455</v>
      </c>
      <c r="G429" s="2" t="str">
        <f>INDEX(D_被动技能!$C:$C,MATCH(F429,D_被动技能!$B:$B,0))</f>
        <v>卓·灵墟宝鼎</v>
      </c>
      <c r="H429" s="2">
        <v>1</v>
      </c>
      <c r="I429" s="2">
        <v>150</v>
      </c>
    </row>
    <row r="430" spans="1:9" x14ac:dyDescent="0.35">
      <c r="A430" s="2">
        <v>336</v>
      </c>
      <c r="B430" s="2">
        <f>INDEX(D_伙伴表!$A:$A,MATCH(LEFT(C430,LEN(C430)-5),D_伙伴表!$C:$C,0))</f>
        <v>100021</v>
      </c>
      <c r="C430" s="2" t="str">
        <f>D_伙伴表!$C$25&amp;"技能库-金"</f>
        <v>神通刺猬叮叮技能库-金</v>
      </c>
      <c r="D430" s="2" t="str">
        <f>INDEX(D_伙伴表!$N:$N,MATCH(LEFT(C430,LEN(C430)-5),D_伙伴表!$C:$C,0))</f>
        <v>妖族</v>
      </c>
      <c r="E430" s="2">
        <f t="shared" si="20"/>
        <v>55501</v>
      </c>
      <c r="F430" s="2">
        <v>555</v>
      </c>
      <c r="G430" s="2" t="str">
        <f>INDEX(D_被动技能!$C:$C,MATCH(F430,D_被动技能!$B:$B,0))</f>
        <v>精·灵墟宝鼎</v>
      </c>
      <c r="H430" s="2">
        <v>1</v>
      </c>
      <c r="I430" s="2">
        <v>50</v>
      </c>
    </row>
    <row r="431" spans="1:9" x14ac:dyDescent="0.35">
      <c r="A431" s="2">
        <v>337</v>
      </c>
      <c r="B431" s="2">
        <f>INDEX(D_伙伴表!$A:$A,MATCH(LEFT(C431,LEN(C431)-5),D_伙伴表!$C:$C,0))</f>
        <v>100022</v>
      </c>
      <c r="C431" s="2" t="str">
        <f>D_伙伴表!$C$26&amp;"技能库-金"</f>
        <v>神通鹏精大嘴技能库-金</v>
      </c>
      <c r="D431" s="2" t="str">
        <f>INDEX(D_伙伴表!$N:$N,MATCH(LEFT(C431,LEN(C431)-5),D_伙伴表!$C:$C,0))</f>
        <v>妖族</v>
      </c>
      <c r="E431" s="2">
        <f t="shared" si="20"/>
        <v>51401</v>
      </c>
      <c r="F431" s="2">
        <f>INDEX(D_被动技能!$B:$B,MATCH(LEFT(C431,LEN(C431)-5),D_被动技能!$K:$K,0))</f>
        <v>514</v>
      </c>
      <c r="G431" s="2" t="str">
        <f>INDEX(D_被动技能!$C:$C,MATCH(F431,D_被动技能!$B:$B,0))</f>
        <v>精·七层宝塔</v>
      </c>
      <c r="H431" s="2">
        <v>1</v>
      </c>
      <c r="I431" s="2">
        <v>20</v>
      </c>
    </row>
    <row r="432" spans="1:9" x14ac:dyDescent="0.35">
      <c r="A432" s="2">
        <v>338</v>
      </c>
      <c r="B432" s="2">
        <f>INDEX(D_伙伴表!$A:$A,MATCH(LEFT(C432,LEN(C432)-5),D_伙伴表!$C:$C,0))</f>
        <v>100022</v>
      </c>
      <c r="C432" s="2" t="str">
        <f>D_伙伴表!$C$26&amp;"技能库-金"</f>
        <v>神通鹏精大嘴技能库-金</v>
      </c>
      <c r="D432" s="2" t="str">
        <f>INDEX(D_伙伴表!$N:$N,MATCH(LEFT(C432,LEN(C432)-5),D_伙伴表!$C:$C,0))</f>
        <v>妖族</v>
      </c>
      <c r="E432" s="2">
        <f t="shared" ref="E432:E454" si="21">F432*100+H432</f>
        <v>59301</v>
      </c>
      <c r="F432" s="2">
        <v>593</v>
      </c>
      <c r="G432" s="2" t="str">
        <f>INDEX(D_被动技能!$C:$C,MATCH(F432,D_被动技能!$B:$B,0))</f>
        <v>精·破虏令</v>
      </c>
      <c r="H432" s="2">
        <v>1</v>
      </c>
      <c r="I432" s="2">
        <v>316</v>
      </c>
    </row>
    <row r="433" spans="1:9" x14ac:dyDescent="0.35">
      <c r="A433" s="2">
        <v>339</v>
      </c>
      <c r="B433" s="2">
        <f>INDEX(D_伙伴表!$A:$A,MATCH(LEFT(C433,LEN(C433)-5),D_伙伴表!$C:$C,0))</f>
        <v>100022</v>
      </c>
      <c r="C433" s="2" t="str">
        <f>D_伙伴表!$C$26&amp;"技能库-金"</f>
        <v>神通鹏精大嘴技能库-金</v>
      </c>
      <c r="D433" s="2" t="str">
        <f>INDEX(D_伙伴表!$N:$N,MATCH(LEFT(C433,LEN(C433)-5),D_伙伴表!$C:$C,0))</f>
        <v>妖族</v>
      </c>
      <c r="E433" s="2">
        <f t="shared" si="21"/>
        <v>59401</v>
      </c>
      <c r="F433" s="2">
        <v>594</v>
      </c>
      <c r="G433" s="2" t="str">
        <f>INDEX(D_被动技能!$C:$C,MATCH(F433,D_被动技能!$B:$B,0))</f>
        <v>精·三昧真火</v>
      </c>
      <c r="H433" s="2">
        <v>1</v>
      </c>
      <c r="I433" s="2">
        <v>317</v>
      </c>
    </row>
    <row r="434" spans="1:9" x14ac:dyDescent="0.35">
      <c r="A434" s="2">
        <v>340</v>
      </c>
      <c r="B434" s="2">
        <f>INDEX(D_伙伴表!$A:$A,MATCH(LEFT(C434,LEN(C434)-5),D_伙伴表!$C:$C,0))</f>
        <v>100022</v>
      </c>
      <c r="C434" s="2" t="str">
        <f>D_伙伴表!$C$26&amp;"技能库-金"</f>
        <v>神通鹏精大嘴技能库-金</v>
      </c>
      <c r="D434" s="2" t="str">
        <f>INDEX(D_伙伴表!$N:$N,MATCH(LEFT(C434,LEN(C434)-5),D_伙伴表!$C:$C,0))</f>
        <v>妖族</v>
      </c>
      <c r="E434" s="2">
        <f t="shared" si="21"/>
        <v>59501</v>
      </c>
      <c r="F434" s="2">
        <v>595</v>
      </c>
      <c r="G434" s="2" t="str">
        <f>INDEX(D_被动技能!$C:$C,MATCH(F434,D_被动技能!$B:$B,0))</f>
        <v>精·捆仙索</v>
      </c>
      <c r="H434" s="2">
        <v>1</v>
      </c>
      <c r="I434" s="2">
        <v>316</v>
      </c>
    </row>
    <row r="435" spans="1:9" x14ac:dyDescent="0.35">
      <c r="A435" s="2">
        <v>341</v>
      </c>
      <c r="B435" s="2">
        <f>INDEX(D_伙伴表!$A:$A,MATCH(LEFT(C435,LEN(C435)-5),D_伙伴表!$C:$C,0))</f>
        <v>100022</v>
      </c>
      <c r="C435" s="2" t="str">
        <f>D_伙伴表!$C$26&amp;"技能库-金"</f>
        <v>神通鹏精大嘴技能库-金</v>
      </c>
      <c r="D435" s="2" t="str">
        <f>INDEX(D_伙伴表!$N:$N,MATCH(LEFT(C435,LEN(C435)-5),D_伙伴表!$C:$C,0))</f>
        <v>妖族</v>
      </c>
      <c r="E435" s="2">
        <f t="shared" si="21"/>
        <v>41301</v>
      </c>
      <c r="F435" s="2">
        <v>413</v>
      </c>
      <c r="G435" s="2" t="str">
        <f>INDEX(D_被动技能!$C:$C,MATCH(F435,D_被动技能!$B:$B,0))</f>
        <v>卓·破虏令</v>
      </c>
      <c r="H435" s="2">
        <v>1</v>
      </c>
      <c r="I435" s="2">
        <v>975</v>
      </c>
    </row>
    <row r="436" spans="1:9" x14ac:dyDescent="0.35">
      <c r="A436" s="2">
        <v>342</v>
      </c>
      <c r="B436" s="2">
        <f>INDEX(D_伙伴表!$A:$A,MATCH(LEFT(C436,LEN(C436)-5),D_伙伴表!$C:$C,0))</f>
        <v>100022</v>
      </c>
      <c r="C436" s="2" t="str">
        <f>D_伙伴表!$C$26&amp;"技能库-金"</f>
        <v>神通鹏精大嘴技能库-金</v>
      </c>
      <c r="D436" s="2" t="str">
        <f>INDEX(D_伙伴表!$N:$N,MATCH(LEFT(C436,LEN(C436)-5),D_伙伴表!$C:$C,0))</f>
        <v>妖族</v>
      </c>
      <c r="E436" s="2">
        <f t="shared" si="21"/>
        <v>41401</v>
      </c>
      <c r="F436" s="2">
        <v>414</v>
      </c>
      <c r="G436" s="2" t="str">
        <f>INDEX(D_被动技能!$C:$C,MATCH(F436,D_被动技能!$B:$B,0))</f>
        <v>卓·三昧真火</v>
      </c>
      <c r="H436" s="2">
        <v>1</v>
      </c>
      <c r="I436" s="2">
        <v>975</v>
      </c>
    </row>
    <row r="437" spans="1:9" x14ac:dyDescent="0.35">
      <c r="A437" s="2">
        <v>343</v>
      </c>
      <c r="B437" s="2">
        <f>INDEX(D_伙伴表!$A:$A,MATCH(LEFT(C437,LEN(C437)-5),D_伙伴表!$C:$C,0))</f>
        <v>100022</v>
      </c>
      <c r="C437" s="2" t="str">
        <f>D_伙伴表!$C$26&amp;"技能库-金"</f>
        <v>神通鹏精大嘴技能库-金</v>
      </c>
      <c r="D437" s="2" t="str">
        <f>INDEX(D_伙伴表!$N:$N,MATCH(LEFT(C437,LEN(C437)-5),D_伙伴表!$C:$C,0))</f>
        <v>妖族</v>
      </c>
      <c r="E437" s="2">
        <f t="shared" si="21"/>
        <v>41501</v>
      </c>
      <c r="F437" s="2">
        <v>415</v>
      </c>
      <c r="G437" s="2" t="str">
        <f>INDEX(D_被动技能!$C:$C,MATCH(F437,D_被动技能!$B:$B,0))</f>
        <v>卓·捆仙索</v>
      </c>
      <c r="H437" s="2">
        <v>1</v>
      </c>
      <c r="I437" s="2">
        <v>975</v>
      </c>
    </row>
    <row r="438" spans="1:9" x14ac:dyDescent="0.35">
      <c r="A438" s="2">
        <v>344</v>
      </c>
      <c r="B438" s="2">
        <f>INDEX(D_伙伴表!$A:$A,MATCH(LEFT(C438,LEN(C438)-5),D_伙伴表!$C:$C,0))</f>
        <v>100022</v>
      </c>
      <c r="C438" s="2" t="str">
        <f>D_伙伴表!$C$26&amp;"技能库-金"</f>
        <v>神通鹏精大嘴技能库-金</v>
      </c>
      <c r="D438" s="2" t="str">
        <f>INDEX(D_伙伴表!$N:$N,MATCH(LEFT(C438,LEN(C438)-5),D_伙伴表!$C:$C,0))</f>
        <v>妖族</v>
      </c>
      <c r="E438" s="2">
        <f t="shared" si="21"/>
        <v>31301</v>
      </c>
      <c r="F438" s="2">
        <v>313</v>
      </c>
      <c r="G438" s="2" t="str">
        <f>INDEX(D_被动技能!$C:$C,MATCH(F438,D_被动技能!$B:$B,0))</f>
        <v>优·破虏令</v>
      </c>
      <c r="H438" s="2">
        <v>1</v>
      </c>
      <c r="I438" s="2">
        <v>1992</v>
      </c>
    </row>
    <row r="439" spans="1:9" x14ac:dyDescent="0.35">
      <c r="A439" s="2">
        <v>345</v>
      </c>
      <c r="B439" s="2">
        <f>INDEX(D_伙伴表!$A:$A,MATCH(LEFT(C439,LEN(C439)-5),D_伙伴表!$C:$C,0))</f>
        <v>100022</v>
      </c>
      <c r="C439" s="2" t="str">
        <f>D_伙伴表!$C$26&amp;"技能库-金"</f>
        <v>神通鹏精大嘴技能库-金</v>
      </c>
      <c r="D439" s="2" t="str">
        <f>INDEX(D_伙伴表!$N:$N,MATCH(LEFT(C439,LEN(C439)-5),D_伙伴表!$C:$C,0))</f>
        <v>妖族</v>
      </c>
      <c r="E439" s="2">
        <f t="shared" si="21"/>
        <v>31401</v>
      </c>
      <c r="F439" s="2">
        <v>314</v>
      </c>
      <c r="G439" s="2" t="str">
        <f>INDEX(D_被动技能!$C:$C,MATCH(F439,D_被动技能!$B:$B,0))</f>
        <v>优·三昧真火</v>
      </c>
      <c r="H439" s="2">
        <v>1</v>
      </c>
      <c r="I439" s="2">
        <v>1992</v>
      </c>
    </row>
    <row r="440" spans="1:9" x14ac:dyDescent="0.35">
      <c r="A440" s="2">
        <v>346</v>
      </c>
      <c r="B440" s="2">
        <f>INDEX(D_伙伴表!$A:$A,MATCH(LEFT(C440,LEN(C440)-5),D_伙伴表!$C:$C,0))</f>
        <v>100022</v>
      </c>
      <c r="C440" s="2" t="str">
        <f>D_伙伴表!$C$26&amp;"技能库-金"</f>
        <v>神通鹏精大嘴技能库-金</v>
      </c>
      <c r="D440" s="2" t="str">
        <f>INDEX(D_伙伴表!$N:$N,MATCH(LEFT(C440,LEN(C440)-5),D_伙伴表!$C:$C,0))</f>
        <v>妖族</v>
      </c>
      <c r="E440" s="2">
        <f t="shared" si="21"/>
        <v>31501</v>
      </c>
      <c r="F440" s="2">
        <v>315</v>
      </c>
      <c r="G440" s="2" t="str">
        <f>INDEX(D_被动技能!$C:$C,MATCH(F440,D_被动技能!$B:$B,0))</f>
        <v>优·捆仙索</v>
      </c>
      <c r="H440" s="2">
        <v>1</v>
      </c>
      <c r="I440" s="2">
        <v>1922</v>
      </c>
    </row>
    <row r="441" spans="1:9" x14ac:dyDescent="0.35">
      <c r="A441" s="2">
        <v>347</v>
      </c>
      <c r="B441" s="2">
        <f>INDEX(D_伙伴表!$A:$A,MATCH(LEFT(C441,LEN(C441)-5),D_伙伴表!$C:$C,0))</f>
        <v>100022</v>
      </c>
      <c r="C441" s="2" t="str">
        <f>D_伙伴表!$C$26&amp;"技能库-金"</f>
        <v>神通鹏精大嘴技能库-金</v>
      </c>
      <c r="D441" s="2" t="str">
        <f>INDEX(D_伙伴表!$N:$N,MATCH(LEFT(C441,LEN(C441)-5),D_伙伴表!$C:$C,0))</f>
        <v>妖族</v>
      </c>
      <c r="E441" s="2">
        <f t="shared" si="21"/>
        <v>45401</v>
      </c>
      <c r="F441" s="2">
        <v>454</v>
      </c>
      <c r="G441" s="2" t="str">
        <f>INDEX(D_被动技能!$C:$C,MATCH(F441,D_被动技能!$B:$B,0))</f>
        <v>卓·日曜石</v>
      </c>
      <c r="H441" s="2">
        <v>1</v>
      </c>
      <c r="I441" s="2">
        <v>150</v>
      </c>
    </row>
    <row r="442" spans="1:9" x14ac:dyDescent="0.35">
      <c r="A442" s="2">
        <v>348</v>
      </c>
      <c r="B442" s="2">
        <f>INDEX(D_伙伴表!$A:$A,MATCH(LEFT(C442,LEN(C442)-5),D_伙伴表!$C:$C,0))</f>
        <v>100022</v>
      </c>
      <c r="C442" s="2" t="str">
        <f>D_伙伴表!$C$26&amp;"技能库-金"</f>
        <v>神通鹏精大嘴技能库-金</v>
      </c>
      <c r="D442" s="2" t="str">
        <f>INDEX(D_伙伴表!$N:$N,MATCH(LEFT(C442,LEN(C442)-5),D_伙伴表!$C:$C,0))</f>
        <v>妖族</v>
      </c>
      <c r="E442" s="2">
        <f t="shared" si="21"/>
        <v>55401</v>
      </c>
      <c r="F442" s="2">
        <v>554</v>
      </c>
      <c r="G442" s="2" t="str">
        <f>INDEX(D_被动技能!$C:$C,MATCH(F442,D_被动技能!$B:$B,0))</f>
        <v>精·日曜石</v>
      </c>
      <c r="H442" s="2">
        <v>1</v>
      </c>
      <c r="I442" s="2">
        <v>50</v>
      </c>
    </row>
    <row r="443" spans="1:9" x14ac:dyDescent="0.35">
      <c r="A443" s="2">
        <v>349</v>
      </c>
      <c r="B443" s="2">
        <f>INDEX(D_伙伴表!$A:$A,MATCH(LEFT(C443,LEN(C443)-5),D_伙伴表!$C:$C,0))</f>
        <v>100023</v>
      </c>
      <c r="C443" s="2" t="str">
        <f>D_伙伴表!$C$27&amp;"技能库-金"</f>
        <v>神通花妖花花技能库-金</v>
      </c>
      <c r="D443" s="2" t="str">
        <f>INDEX(D_伙伴表!$N:$N,MATCH(LEFT(C443,LEN(C443)-5),D_伙伴表!$C:$C,0))</f>
        <v>妖族</v>
      </c>
      <c r="E443" s="2">
        <f t="shared" si="21"/>
        <v>51501</v>
      </c>
      <c r="F443" s="2">
        <f>INDEX(D_被动技能!$B:$B,MATCH(LEFT(C443,LEN(C443)-5),D_被动技能!$K:$K,0))</f>
        <v>515</v>
      </c>
      <c r="G443" s="2" t="str">
        <f>INDEX(D_被动技能!$C:$C,MATCH(F443,D_被动技能!$B:$B,0))</f>
        <v>精·乾坤宝袋</v>
      </c>
      <c r="H443" s="2">
        <v>1</v>
      </c>
      <c r="I443" s="2">
        <v>20</v>
      </c>
    </row>
    <row r="444" spans="1:9" x14ac:dyDescent="0.35">
      <c r="A444" s="2">
        <v>350</v>
      </c>
      <c r="B444" s="2">
        <f>INDEX(D_伙伴表!$A:$A,MATCH(LEFT(C444,LEN(C444)-5),D_伙伴表!$C:$C,0))</f>
        <v>100023</v>
      </c>
      <c r="C444" s="2" t="str">
        <f>D_伙伴表!$C$27&amp;"技能库-金"</f>
        <v>神通花妖花花技能库-金</v>
      </c>
      <c r="D444" s="2" t="str">
        <f>INDEX(D_伙伴表!$N:$N,MATCH(LEFT(C444,LEN(C444)-5),D_伙伴表!$C:$C,0))</f>
        <v>妖族</v>
      </c>
      <c r="E444" s="2">
        <f t="shared" si="21"/>
        <v>59601</v>
      </c>
      <c r="F444" s="2">
        <v>596</v>
      </c>
      <c r="G444" s="2" t="str">
        <f>INDEX(D_被动技能!$C:$C,MATCH(F444,D_被动技能!$B:$B,0))</f>
        <v>精·东皇钟</v>
      </c>
      <c r="H444" s="2">
        <v>1</v>
      </c>
      <c r="I444" s="2">
        <v>316</v>
      </c>
    </row>
    <row r="445" spans="1:9" x14ac:dyDescent="0.35">
      <c r="A445" s="2">
        <v>351</v>
      </c>
      <c r="B445" s="2">
        <f>INDEX(D_伙伴表!$A:$A,MATCH(LEFT(C445,LEN(C445)-5),D_伙伴表!$C:$C,0))</f>
        <v>100023</v>
      </c>
      <c r="C445" s="2" t="str">
        <f>D_伙伴表!$C$27&amp;"技能库-金"</f>
        <v>神通花妖花花技能库-金</v>
      </c>
      <c r="D445" s="2" t="str">
        <f>INDEX(D_伙伴表!$N:$N,MATCH(LEFT(C445,LEN(C445)-5),D_伙伴表!$C:$C,0))</f>
        <v>妖族</v>
      </c>
      <c r="E445" s="2">
        <f t="shared" si="21"/>
        <v>59701</v>
      </c>
      <c r="F445" s="2">
        <v>597</v>
      </c>
      <c r="G445" s="2" t="str">
        <f>INDEX(D_被动技能!$C:$C,MATCH(F445,D_被动技能!$B:$B,0))</f>
        <v>精·蟠桃</v>
      </c>
      <c r="H445" s="2">
        <v>1</v>
      </c>
      <c r="I445" s="2">
        <v>317</v>
      </c>
    </row>
    <row r="446" spans="1:9" x14ac:dyDescent="0.35">
      <c r="A446" s="2">
        <v>352</v>
      </c>
      <c r="B446" s="2">
        <f>INDEX(D_伙伴表!$A:$A,MATCH(LEFT(C446,LEN(C446)-5),D_伙伴表!$C:$C,0))</f>
        <v>100023</v>
      </c>
      <c r="C446" s="2" t="str">
        <f>D_伙伴表!$C$27&amp;"技能库-金"</f>
        <v>神通花妖花花技能库-金</v>
      </c>
      <c r="D446" s="2" t="str">
        <f>INDEX(D_伙伴表!$N:$N,MATCH(LEFT(C446,LEN(C446)-5),D_伙伴表!$C:$C,0))</f>
        <v>妖族</v>
      </c>
      <c r="E446" s="2">
        <f t="shared" si="21"/>
        <v>59801</v>
      </c>
      <c r="F446" s="2">
        <v>598</v>
      </c>
      <c r="G446" s="2" t="str">
        <f>INDEX(D_被动技能!$C:$C,MATCH(F446,D_被动技能!$B:$B,0))</f>
        <v>精·真龙金身</v>
      </c>
      <c r="H446" s="2">
        <v>1</v>
      </c>
      <c r="I446" s="2">
        <v>316</v>
      </c>
    </row>
    <row r="447" spans="1:9" x14ac:dyDescent="0.35">
      <c r="A447" s="2">
        <v>353</v>
      </c>
      <c r="B447" s="2">
        <f>INDEX(D_伙伴表!$A:$A,MATCH(LEFT(C447,LEN(C447)-5),D_伙伴表!$C:$C,0))</f>
        <v>100023</v>
      </c>
      <c r="C447" s="2" t="str">
        <f>D_伙伴表!$C$27&amp;"技能库-金"</f>
        <v>神通花妖花花技能库-金</v>
      </c>
      <c r="D447" s="2" t="str">
        <f>INDEX(D_伙伴表!$N:$N,MATCH(LEFT(C447,LEN(C447)-5),D_伙伴表!$C:$C,0))</f>
        <v>妖族</v>
      </c>
      <c r="E447" s="2">
        <f t="shared" si="21"/>
        <v>41601</v>
      </c>
      <c r="F447" s="2">
        <v>416</v>
      </c>
      <c r="G447" s="2" t="str">
        <f>INDEX(D_被动技能!$C:$C,MATCH(F447,D_被动技能!$B:$B,0))</f>
        <v>卓·东皇钟</v>
      </c>
      <c r="H447" s="2">
        <v>1</v>
      </c>
      <c r="I447" s="2">
        <v>975</v>
      </c>
    </row>
    <row r="448" spans="1:9" x14ac:dyDescent="0.35">
      <c r="A448" s="2">
        <v>354</v>
      </c>
      <c r="B448" s="2">
        <f>INDEX(D_伙伴表!$A:$A,MATCH(LEFT(C448,LEN(C448)-5),D_伙伴表!$C:$C,0))</f>
        <v>100023</v>
      </c>
      <c r="C448" s="2" t="str">
        <f>D_伙伴表!$C$27&amp;"技能库-金"</f>
        <v>神通花妖花花技能库-金</v>
      </c>
      <c r="D448" s="2" t="str">
        <f>INDEX(D_伙伴表!$N:$N,MATCH(LEFT(C448,LEN(C448)-5),D_伙伴表!$C:$C,0))</f>
        <v>妖族</v>
      </c>
      <c r="E448" s="2">
        <f t="shared" si="21"/>
        <v>41701</v>
      </c>
      <c r="F448" s="2">
        <v>417</v>
      </c>
      <c r="G448" s="2" t="str">
        <f>INDEX(D_被动技能!$C:$C,MATCH(F448,D_被动技能!$B:$B,0))</f>
        <v>卓·蟠桃</v>
      </c>
      <c r="H448" s="2">
        <v>1</v>
      </c>
      <c r="I448" s="2">
        <v>975</v>
      </c>
    </row>
    <row r="449" spans="1:9" x14ac:dyDescent="0.35">
      <c r="A449" s="2">
        <v>355</v>
      </c>
      <c r="B449" s="2">
        <f>INDEX(D_伙伴表!$A:$A,MATCH(LEFT(C449,LEN(C449)-5),D_伙伴表!$C:$C,0))</f>
        <v>100023</v>
      </c>
      <c r="C449" s="2" t="str">
        <f>D_伙伴表!$C$27&amp;"技能库-金"</f>
        <v>神通花妖花花技能库-金</v>
      </c>
      <c r="D449" s="2" t="str">
        <f>INDEX(D_伙伴表!$N:$N,MATCH(LEFT(C449,LEN(C449)-5),D_伙伴表!$C:$C,0))</f>
        <v>妖族</v>
      </c>
      <c r="E449" s="2">
        <f t="shared" si="21"/>
        <v>41801</v>
      </c>
      <c r="F449" s="2">
        <v>418</v>
      </c>
      <c r="G449" s="2" t="str">
        <f>INDEX(D_被动技能!$C:$C,MATCH(F449,D_被动技能!$B:$B,0))</f>
        <v>卓·真龙金身</v>
      </c>
      <c r="H449" s="2">
        <v>1</v>
      </c>
      <c r="I449" s="2">
        <v>975</v>
      </c>
    </row>
    <row r="450" spans="1:9" x14ac:dyDescent="0.35">
      <c r="A450" s="2">
        <v>356</v>
      </c>
      <c r="B450" s="2">
        <f>INDEX(D_伙伴表!$A:$A,MATCH(LEFT(C450,LEN(C450)-5),D_伙伴表!$C:$C,0))</f>
        <v>100023</v>
      </c>
      <c r="C450" s="2" t="str">
        <f>D_伙伴表!$C$27&amp;"技能库-金"</f>
        <v>神通花妖花花技能库-金</v>
      </c>
      <c r="D450" s="2" t="str">
        <f>INDEX(D_伙伴表!$N:$N,MATCH(LEFT(C450,LEN(C450)-5),D_伙伴表!$C:$C,0))</f>
        <v>妖族</v>
      </c>
      <c r="E450" s="2">
        <f t="shared" si="21"/>
        <v>31601</v>
      </c>
      <c r="F450" s="2">
        <v>316</v>
      </c>
      <c r="G450" s="2" t="str">
        <f>INDEX(D_被动技能!$C:$C,MATCH(F450,D_被动技能!$B:$B,0))</f>
        <v>优·东皇钟</v>
      </c>
      <c r="H450" s="2">
        <v>1</v>
      </c>
      <c r="I450" s="2">
        <v>1992</v>
      </c>
    </row>
    <row r="451" spans="1:9" x14ac:dyDescent="0.35">
      <c r="A451" s="2">
        <v>357</v>
      </c>
      <c r="B451" s="2">
        <f>INDEX(D_伙伴表!$A:$A,MATCH(LEFT(C451,LEN(C451)-5),D_伙伴表!$C:$C,0))</f>
        <v>100023</v>
      </c>
      <c r="C451" s="2" t="str">
        <f>D_伙伴表!$C$27&amp;"技能库-金"</f>
        <v>神通花妖花花技能库-金</v>
      </c>
      <c r="D451" s="2" t="str">
        <f>INDEX(D_伙伴表!$N:$N,MATCH(LEFT(C451,LEN(C451)-5),D_伙伴表!$C:$C,0))</f>
        <v>妖族</v>
      </c>
      <c r="E451" s="2">
        <f t="shared" si="21"/>
        <v>31701</v>
      </c>
      <c r="F451" s="2">
        <v>317</v>
      </c>
      <c r="G451" s="2" t="str">
        <f>INDEX(D_被动技能!$C:$C,MATCH(F451,D_被动技能!$B:$B,0))</f>
        <v>优·蟠桃</v>
      </c>
      <c r="H451" s="2">
        <v>1</v>
      </c>
      <c r="I451" s="2">
        <v>1992</v>
      </c>
    </row>
    <row r="452" spans="1:9" x14ac:dyDescent="0.35">
      <c r="A452" s="2">
        <v>358</v>
      </c>
      <c r="B452" s="2">
        <f>INDEX(D_伙伴表!$A:$A,MATCH(LEFT(C452,LEN(C452)-5),D_伙伴表!$C:$C,0))</f>
        <v>100023</v>
      </c>
      <c r="C452" s="2" t="str">
        <f>D_伙伴表!$C$27&amp;"技能库-金"</f>
        <v>神通花妖花花技能库-金</v>
      </c>
      <c r="D452" s="2" t="str">
        <f>INDEX(D_伙伴表!$N:$N,MATCH(LEFT(C452,LEN(C452)-5),D_伙伴表!$C:$C,0))</f>
        <v>妖族</v>
      </c>
      <c r="E452" s="2">
        <f t="shared" si="21"/>
        <v>31801</v>
      </c>
      <c r="F452" s="2">
        <v>318</v>
      </c>
      <c r="G452" s="2" t="str">
        <f>INDEX(D_被动技能!$C:$C,MATCH(F452,D_被动技能!$B:$B,0))</f>
        <v>优·真龙金身</v>
      </c>
      <c r="H452" s="2">
        <v>1</v>
      </c>
      <c r="I452" s="2">
        <v>1922</v>
      </c>
    </row>
    <row r="453" spans="1:9" x14ac:dyDescent="0.35">
      <c r="A453" s="2">
        <v>359</v>
      </c>
      <c r="B453" s="2">
        <f>INDEX(D_伙伴表!$A:$A,MATCH(LEFT(C453,LEN(C453)-5),D_伙伴表!$C:$C,0))</f>
        <v>100023</v>
      </c>
      <c r="C453" s="2" t="str">
        <f>D_伙伴表!$C$27&amp;"技能库-金"</f>
        <v>神通花妖花花技能库-金</v>
      </c>
      <c r="D453" s="2" t="str">
        <f>INDEX(D_伙伴表!$N:$N,MATCH(LEFT(C453,LEN(C453)-5),D_伙伴表!$C:$C,0))</f>
        <v>妖族</v>
      </c>
      <c r="E453" s="2">
        <f t="shared" si="21"/>
        <v>45501</v>
      </c>
      <c r="F453" s="2">
        <v>455</v>
      </c>
      <c r="G453" s="2" t="str">
        <f>INDEX(D_被动技能!$C:$C,MATCH(F453,D_被动技能!$B:$B,0))</f>
        <v>卓·灵墟宝鼎</v>
      </c>
      <c r="H453" s="2">
        <v>1</v>
      </c>
      <c r="I453" s="2">
        <v>150</v>
      </c>
    </row>
    <row r="454" spans="1:9" x14ac:dyDescent="0.35">
      <c r="A454" s="2">
        <v>360</v>
      </c>
      <c r="B454" s="2">
        <f>INDEX(D_伙伴表!$A:$A,MATCH(LEFT(C454,LEN(C454)-5),D_伙伴表!$C:$C,0))</f>
        <v>100023</v>
      </c>
      <c r="C454" s="2" t="str">
        <f>D_伙伴表!$C$27&amp;"技能库-金"</f>
        <v>神通花妖花花技能库-金</v>
      </c>
      <c r="D454" s="2" t="str">
        <f>INDEX(D_伙伴表!$N:$N,MATCH(LEFT(C454,LEN(C454)-5),D_伙伴表!$C:$C,0))</f>
        <v>妖族</v>
      </c>
      <c r="E454" s="2">
        <f t="shared" si="21"/>
        <v>55501</v>
      </c>
      <c r="F454" s="2">
        <v>555</v>
      </c>
      <c r="G454" s="2" t="str">
        <f>INDEX(D_被动技能!$C:$C,MATCH(F454,D_被动技能!$B:$B,0))</f>
        <v>精·灵墟宝鼎</v>
      </c>
      <c r="H454" s="2">
        <v>1</v>
      </c>
      <c r="I454" s="2">
        <v>50</v>
      </c>
    </row>
    <row r="455" spans="1:9" x14ac:dyDescent="0.35">
      <c r="A455" s="2">
        <v>361</v>
      </c>
      <c r="B455" s="2">
        <f>INDEX(D_伙伴表!$A:$A,MATCH(LEFT(C455,LEN(C455)-5),D_伙伴表!$C:$C,0))</f>
        <v>100024</v>
      </c>
      <c r="C455" s="2" t="str">
        <f>D_伙伴表!$C$28&amp;"技能库-金"</f>
        <v>神通白骨夫人技能库-金</v>
      </c>
      <c r="D455" s="2" t="str">
        <f>INDEX(D_伙伴表!$N:$N,MATCH(LEFT(C455,LEN(C455)-5),D_伙伴表!$C:$C,0))</f>
        <v>妖族</v>
      </c>
      <c r="E455" s="2">
        <f t="shared" ref="E455:E478" si="22">F455*100+H455</f>
        <v>51201</v>
      </c>
      <c r="F455" s="2">
        <v>512</v>
      </c>
      <c r="G455" s="2" t="str">
        <f>INDEX(D_被动技能!$C:$C,MATCH(F455,D_被动技能!$B:$B,0))</f>
        <v>精·摩诃珠</v>
      </c>
      <c r="H455" s="2">
        <v>1</v>
      </c>
      <c r="I455" s="2">
        <v>20</v>
      </c>
    </row>
    <row r="456" spans="1:9" x14ac:dyDescent="0.35">
      <c r="A456" s="2">
        <v>362</v>
      </c>
      <c r="B456" s="2">
        <f>INDEX(D_伙伴表!$A:$A,MATCH(LEFT(C456,LEN(C456)-5),D_伙伴表!$C:$C,0))</f>
        <v>100024</v>
      </c>
      <c r="C456" s="2" t="str">
        <f>D_伙伴表!$C$28&amp;"技能库-金"</f>
        <v>神通白骨夫人技能库-金</v>
      </c>
      <c r="D456" s="2" t="str">
        <f>INDEX(D_伙伴表!$N:$N,MATCH(LEFT(C456,LEN(C456)-5),D_伙伴表!$C:$C,0))</f>
        <v>妖族</v>
      </c>
      <c r="E456" s="2">
        <f t="shared" si="22"/>
        <v>59601</v>
      </c>
      <c r="F456" s="2">
        <v>596</v>
      </c>
      <c r="G456" s="2" t="str">
        <f>INDEX(D_被动技能!$C:$C,MATCH(F456,D_被动技能!$B:$B,0))</f>
        <v>精·东皇钟</v>
      </c>
      <c r="H456" s="2">
        <v>1</v>
      </c>
      <c r="I456" s="2">
        <v>316</v>
      </c>
    </row>
    <row r="457" spans="1:9" x14ac:dyDescent="0.35">
      <c r="A457" s="2">
        <v>363</v>
      </c>
      <c r="B457" s="2">
        <f>INDEX(D_伙伴表!$A:$A,MATCH(LEFT(C457,LEN(C457)-5),D_伙伴表!$C:$C,0))</f>
        <v>100024</v>
      </c>
      <c r="C457" s="2" t="str">
        <f>D_伙伴表!$C$28&amp;"技能库-金"</f>
        <v>神通白骨夫人技能库-金</v>
      </c>
      <c r="D457" s="2" t="str">
        <f>INDEX(D_伙伴表!$N:$N,MATCH(LEFT(C457,LEN(C457)-5),D_伙伴表!$C:$C,0))</f>
        <v>妖族</v>
      </c>
      <c r="E457" s="2">
        <f t="shared" si="22"/>
        <v>59701</v>
      </c>
      <c r="F457" s="2">
        <v>597</v>
      </c>
      <c r="G457" s="2" t="str">
        <f>INDEX(D_被动技能!$C:$C,MATCH(F457,D_被动技能!$B:$B,0))</f>
        <v>精·蟠桃</v>
      </c>
      <c r="H457" s="2">
        <v>1</v>
      </c>
      <c r="I457" s="2">
        <v>317</v>
      </c>
    </row>
    <row r="458" spans="1:9" x14ac:dyDescent="0.35">
      <c r="A458" s="2">
        <v>364</v>
      </c>
      <c r="B458" s="2">
        <f>INDEX(D_伙伴表!$A:$A,MATCH(LEFT(C458,LEN(C458)-5),D_伙伴表!$C:$C,0))</f>
        <v>100024</v>
      </c>
      <c r="C458" s="2" t="str">
        <f>D_伙伴表!$C$28&amp;"技能库-金"</f>
        <v>神通白骨夫人技能库-金</v>
      </c>
      <c r="D458" s="2" t="str">
        <f>INDEX(D_伙伴表!$N:$N,MATCH(LEFT(C458,LEN(C458)-5),D_伙伴表!$C:$C,0))</f>
        <v>妖族</v>
      </c>
      <c r="E458" s="2">
        <f t="shared" si="22"/>
        <v>59801</v>
      </c>
      <c r="F458" s="2">
        <v>598</v>
      </c>
      <c r="G458" s="2" t="str">
        <f>INDEX(D_被动技能!$C:$C,MATCH(F458,D_被动技能!$B:$B,0))</f>
        <v>精·真龙金身</v>
      </c>
      <c r="H458" s="2">
        <v>1</v>
      </c>
      <c r="I458" s="2">
        <v>316</v>
      </c>
    </row>
    <row r="459" spans="1:9" x14ac:dyDescent="0.35">
      <c r="A459" s="2">
        <v>365</v>
      </c>
      <c r="B459" s="2">
        <f>INDEX(D_伙伴表!$A:$A,MATCH(LEFT(C459,LEN(C459)-5),D_伙伴表!$C:$C,0))</f>
        <v>100024</v>
      </c>
      <c r="C459" s="2" t="str">
        <f>D_伙伴表!$C$28&amp;"技能库-金"</f>
        <v>神通白骨夫人技能库-金</v>
      </c>
      <c r="D459" s="2" t="str">
        <f>INDEX(D_伙伴表!$N:$N,MATCH(LEFT(C459,LEN(C459)-5),D_伙伴表!$C:$C,0))</f>
        <v>妖族</v>
      </c>
      <c r="E459" s="2">
        <f t="shared" si="22"/>
        <v>41601</v>
      </c>
      <c r="F459" s="2">
        <v>416</v>
      </c>
      <c r="G459" s="2" t="str">
        <f>INDEX(D_被动技能!$C:$C,MATCH(F459,D_被动技能!$B:$B,0))</f>
        <v>卓·东皇钟</v>
      </c>
      <c r="H459" s="2">
        <v>1</v>
      </c>
      <c r="I459" s="2">
        <v>975</v>
      </c>
    </row>
    <row r="460" spans="1:9" x14ac:dyDescent="0.35">
      <c r="A460" s="2">
        <v>366</v>
      </c>
      <c r="B460" s="2">
        <f>INDEX(D_伙伴表!$A:$A,MATCH(LEFT(C460,LEN(C460)-5),D_伙伴表!$C:$C,0))</f>
        <v>100024</v>
      </c>
      <c r="C460" s="2" t="str">
        <f>D_伙伴表!$C$28&amp;"技能库-金"</f>
        <v>神通白骨夫人技能库-金</v>
      </c>
      <c r="D460" s="2" t="str">
        <f>INDEX(D_伙伴表!$N:$N,MATCH(LEFT(C460,LEN(C460)-5),D_伙伴表!$C:$C,0))</f>
        <v>妖族</v>
      </c>
      <c r="E460" s="2">
        <f t="shared" si="22"/>
        <v>41701</v>
      </c>
      <c r="F460" s="2">
        <v>417</v>
      </c>
      <c r="G460" s="2" t="str">
        <f>INDEX(D_被动技能!$C:$C,MATCH(F460,D_被动技能!$B:$B,0))</f>
        <v>卓·蟠桃</v>
      </c>
      <c r="H460" s="2">
        <v>1</v>
      </c>
      <c r="I460" s="2">
        <v>975</v>
      </c>
    </row>
    <row r="461" spans="1:9" x14ac:dyDescent="0.35">
      <c r="A461" s="2">
        <v>367</v>
      </c>
      <c r="B461" s="2">
        <f>INDEX(D_伙伴表!$A:$A,MATCH(LEFT(C461,LEN(C461)-5),D_伙伴表!$C:$C,0))</f>
        <v>100024</v>
      </c>
      <c r="C461" s="2" t="str">
        <f>D_伙伴表!$C$28&amp;"技能库-金"</f>
        <v>神通白骨夫人技能库-金</v>
      </c>
      <c r="D461" s="2" t="str">
        <f>INDEX(D_伙伴表!$N:$N,MATCH(LEFT(C461,LEN(C461)-5),D_伙伴表!$C:$C,0))</f>
        <v>妖族</v>
      </c>
      <c r="E461" s="2">
        <f t="shared" si="22"/>
        <v>41801</v>
      </c>
      <c r="F461" s="2">
        <v>418</v>
      </c>
      <c r="G461" s="2" t="str">
        <f>INDEX(D_被动技能!$C:$C,MATCH(F461,D_被动技能!$B:$B,0))</f>
        <v>卓·真龙金身</v>
      </c>
      <c r="H461" s="2">
        <v>1</v>
      </c>
      <c r="I461" s="2">
        <v>975</v>
      </c>
    </row>
    <row r="462" spans="1:9" x14ac:dyDescent="0.35">
      <c r="A462" s="2">
        <v>368</v>
      </c>
      <c r="B462" s="2">
        <f>INDEX(D_伙伴表!$A:$A,MATCH(LEFT(C462,LEN(C462)-5),D_伙伴表!$C:$C,0))</f>
        <v>100024</v>
      </c>
      <c r="C462" s="2" t="str">
        <f>D_伙伴表!$C$28&amp;"技能库-金"</f>
        <v>神通白骨夫人技能库-金</v>
      </c>
      <c r="D462" s="2" t="str">
        <f>INDEX(D_伙伴表!$N:$N,MATCH(LEFT(C462,LEN(C462)-5),D_伙伴表!$C:$C,0))</f>
        <v>妖族</v>
      </c>
      <c r="E462" s="2">
        <f t="shared" si="22"/>
        <v>31601</v>
      </c>
      <c r="F462" s="2">
        <v>316</v>
      </c>
      <c r="G462" s="2" t="str">
        <f>INDEX(D_被动技能!$C:$C,MATCH(F462,D_被动技能!$B:$B,0))</f>
        <v>优·东皇钟</v>
      </c>
      <c r="H462" s="2">
        <v>1</v>
      </c>
      <c r="I462" s="2">
        <v>1992</v>
      </c>
    </row>
    <row r="463" spans="1:9" x14ac:dyDescent="0.35">
      <c r="A463" s="2">
        <v>369</v>
      </c>
      <c r="B463" s="2">
        <f>INDEX(D_伙伴表!$A:$A,MATCH(LEFT(C463,LEN(C463)-5),D_伙伴表!$C:$C,0))</f>
        <v>100024</v>
      </c>
      <c r="C463" s="2" t="str">
        <f>D_伙伴表!$C$28&amp;"技能库-金"</f>
        <v>神通白骨夫人技能库-金</v>
      </c>
      <c r="D463" s="2" t="str">
        <f>INDEX(D_伙伴表!$N:$N,MATCH(LEFT(C463,LEN(C463)-5),D_伙伴表!$C:$C,0))</f>
        <v>妖族</v>
      </c>
      <c r="E463" s="2">
        <f t="shared" si="22"/>
        <v>31701</v>
      </c>
      <c r="F463" s="2">
        <v>317</v>
      </c>
      <c r="G463" s="2" t="str">
        <f>INDEX(D_被动技能!$C:$C,MATCH(F463,D_被动技能!$B:$B,0))</f>
        <v>优·蟠桃</v>
      </c>
      <c r="H463" s="2">
        <v>1</v>
      </c>
      <c r="I463" s="2">
        <v>1992</v>
      </c>
    </row>
    <row r="464" spans="1:9" x14ac:dyDescent="0.35">
      <c r="A464" s="2">
        <v>370</v>
      </c>
      <c r="B464" s="2">
        <f>INDEX(D_伙伴表!$A:$A,MATCH(LEFT(C464,LEN(C464)-5),D_伙伴表!$C:$C,0))</f>
        <v>100024</v>
      </c>
      <c r="C464" s="2" t="str">
        <f>D_伙伴表!$C$28&amp;"技能库-金"</f>
        <v>神通白骨夫人技能库-金</v>
      </c>
      <c r="D464" s="2" t="str">
        <f>INDEX(D_伙伴表!$N:$N,MATCH(LEFT(C464,LEN(C464)-5),D_伙伴表!$C:$C,0))</f>
        <v>妖族</v>
      </c>
      <c r="E464" s="2">
        <f t="shared" si="22"/>
        <v>31801</v>
      </c>
      <c r="F464" s="2">
        <v>318</v>
      </c>
      <c r="G464" s="2" t="str">
        <f>INDEX(D_被动技能!$C:$C,MATCH(F464,D_被动技能!$B:$B,0))</f>
        <v>优·真龙金身</v>
      </c>
      <c r="H464" s="2">
        <v>1</v>
      </c>
      <c r="I464" s="2">
        <v>1922</v>
      </c>
    </row>
    <row r="465" spans="1:9" x14ac:dyDescent="0.35">
      <c r="A465" s="2">
        <v>371</v>
      </c>
      <c r="B465" s="2">
        <f>INDEX(D_伙伴表!$A:$A,MATCH(LEFT(C465,LEN(C465)-5),D_伙伴表!$C:$C,0))</f>
        <v>100024</v>
      </c>
      <c r="C465" s="2" t="str">
        <f>D_伙伴表!$C$28&amp;"技能库-金"</f>
        <v>神通白骨夫人技能库-金</v>
      </c>
      <c r="D465" s="2" t="str">
        <f>INDEX(D_伙伴表!$N:$N,MATCH(LEFT(C465,LEN(C465)-5),D_伙伴表!$C:$C,0))</f>
        <v>妖族</v>
      </c>
      <c r="E465" s="2">
        <f t="shared" si="22"/>
        <v>45501</v>
      </c>
      <c r="F465" s="2">
        <v>455</v>
      </c>
      <c r="G465" s="2" t="str">
        <f>INDEX(D_被动技能!$C:$C,MATCH(F465,D_被动技能!$B:$B,0))</f>
        <v>卓·灵墟宝鼎</v>
      </c>
      <c r="H465" s="2">
        <v>1</v>
      </c>
      <c r="I465" s="2">
        <v>150</v>
      </c>
    </row>
    <row r="466" spans="1:9" x14ac:dyDescent="0.35">
      <c r="A466" s="2">
        <v>372</v>
      </c>
      <c r="B466" s="2">
        <f>INDEX(D_伙伴表!$A:$A,MATCH(LEFT(C466,LEN(C466)-5),D_伙伴表!$C:$C,0))</f>
        <v>100024</v>
      </c>
      <c r="C466" s="2" t="str">
        <f>D_伙伴表!$C$28&amp;"技能库-金"</f>
        <v>神通白骨夫人技能库-金</v>
      </c>
      <c r="D466" s="2" t="str">
        <f>INDEX(D_伙伴表!$N:$N,MATCH(LEFT(C466,LEN(C466)-5),D_伙伴表!$C:$C,0))</f>
        <v>妖族</v>
      </c>
      <c r="E466" s="2">
        <f t="shared" si="22"/>
        <v>55501</v>
      </c>
      <c r="F466" s="2">
        <v>555</v>
      </c>
      <c r="G466" s="2" t="str">
        <f>INDEX(D_被动技能!$C:$C,MATCH(F466,D_被动技能!$B:$B,0))</f>
        <v>精·灵墟宝鼎</v>
      </c>
      <c r="H466" s="2">
        <v>1</v>
      </c>
      <c r="I466" s="2">
        <v>50</v>
      </c>
    </row>
    <row r="467" spans="1:9" x14ac:dyDescent="0.35">
      <c r="A467" s="2">
        <v>373</v>
      </c>
      <c r="B467" s="2">
        <f>INDEX(D_伙伴表!$A:$A,MATCH(LEFT(C467,LEN(C467)-5),D_伙伴表!$C:$C,0))</f>
        <v>100025</v>
      </c>
      <c r="C467" s="2" t="str">
        <f>D_伙伴表!$C$29&amp;"技能库-金"</f>
        <v>至尊猪阿呆技能库-金</v>
      </c>
      <c r="D467" s="2" t="str">
        <f>INDEX(D_伙伴表!$N:$N,MATCH(LEFT(C467,LEN(C467)-5),D_伙伴表!$C:$C,0))</f>
        <v>妖族</v>
      </c>
      <c r="E467" s="2">
        <f t="shared" si="22"/>
        <v>51701</v>
      </c>
      <c r="F467" s="2">
        <f>INDEX(D_被动技能!$B:$B,MATCH(LEFT(C467,LEN(C467)-5),D_被动技能!$K:$K,0))</f>
        <v>517</v>
      </c>
      <c r="G467" s="2" t="str">
        <f>INDEX(D_被动技能!$C:$C,MATCH(F467,D_被动技能!$B:$B,0))</f>
        <v>精·提多罗吒琵琶</v>
      </c>
      <c r="H467" s="2">
        <v>1</v>
      </c>
      <c r="I467" s="2">
        <v>20</v>
      </c>
    </row>
    <row r="468" spans="1:9" x14ac:dyDescent="0.35">
      <c r="A468" s="2">
        <v>374</v>
      </c>
      <c r="B468" s="2">
        <f>INDEX(D_伙伴表!$A:$A,MATCH(LEFT(C468,LEN(C468)-5),D_伙伴表!$C:$C,0))</f>
        <v>100025</v>
      </c>
      <c r="C468" s="2" t="str">
        <f>D_伙伴表!$C$29&amp;"技能库-金"</f>
        <v>至尊猪阿呆技能库-金</v>
      </c>
      <c r="D468" s="2" t="str">
        <f>INDEX(D_伙伴表!$N:$N,MATCH(LEFT(C468,LEN(C468)-5),D_伙伴表!$C:$C,0))</f>
        <v>妖族</v>
      </c>
      <c r="E468" s="2">
        <f t="shared" si="22"/>
        <v>59301</v>
      </c>
      <c r="F468" s="2">
        <v>593</v>
      </c>
      <c r="G468" s="2" t="str">
        <f>INDEX(D_被动技能!$C:$C,MATCH(F468,D_被动技能!$B:$B,0))</f>
        <v>精·破虏令</v>
      </c>
      <c r="H468" s="2">
        <v>1</v>
      </c>
      <c r="I468" s="2">
        <v>316</v>
      </c>
    </row>
    <row r="469" spans="1:9" x14ac:dyDescent="0.35">
      <c r="A469" s="2">
        <v>375</v>
      </c>
      <c r="B469" s="2">
        <f>INDEX(D_伙伴表!$A:$A,MATCH(LEFT(C469,LEN(C469)-5),D_伙伴表!$C:$C,0))</f>
        <v>100025</v>
      </c>
      <c r="C469" s="2" t="str">
        <f>D_伙伴表!$C$29&amp;"技能库-金"</f>
        <v>至尊猪阿呆技能库-金</v>
      </c>
      <c r="D469" s="2" t="str">
        <f>INDEX(D_伙伴表!$N:$N,MATCH(LEFT(C469,LEN(C469)-5),D_伙伴表!$C:$C,0))</f>
        <v>妖族</v>
      </c>
      <c r="E469" s="2">
        <f t="shared" si="22"/>
        <v>59401</v>
      </c>
      <c r="F469" s="2">
        <v>594</v>
      </c>
      <c r="G469" s="2" t="str">
        <f>INDEX(D_被动技能!$C:$C,MATCH(F469,D_被动技能!$B:$B,0))</f>
        <v>精·三昧真火</v>
      </c>
      <c r="H469" s="2">
        <v>1</v>
      </c>
      <c r="I469" s="2">
        <v>317</v>
      </c>
    </row>
    <row r="470" spans="1:9" x14ac:dyDescent="0.35">
      <c r="A470" s="2">
        <v>376</v>
      </c>
      <c r="B470" s="2">
        <f>INDEX(D_伙伴表!$A:$A,MATCH(LEFT(C470,LEN(C470)-5),D_伙伴表!$C:$C,0))</f>
        <v>100025</v>
      </c>
      <c r="C470" s="2" t="str">
        <f>D_伙伴表!$C$29&amp;"技能库-金"</f>
        <v>至尊猪阿呆技能库-金</v>
      </c>
      <c r="D470" s="2" t="str">
        <f>INDEX(D_伙伴表!$N:$N,MATCH(LEFT(C470,LEN(C470)-5),D_伙伴表!$C:$C,0))</f>
        <v>妖族</v>
      </c>
      <c r="E470" s="2">
        <f t="shared" si="22"/>
        <v>59501</v>
      </c>
      <c r="F470" s="2">
        <v>595</v>
      </c>
      <c r="G470" s="2" t="str">
        <f>INDEX(D_被动技能!$C:$C,MATCH(F470,D_被动技能!$B:$B,0))</f>
        <v>精·捆仙索</v>
      </c>
      <c r="H470" s="2">
        <v>1</v>
      </c>
      <c r="I470" s="2">
        <v>316</v>
      </c>
    </row>
    <row r="471" spans="1:9" x14ac:dyDescent="0.35">
      <c r="A471" s="2">
        <v>377</v>
      </c>
      <c r="B471" s="2">
        <f>INDEX(D_伙伴表!$A:$A,MATCH(LEFT(C471,LEN(C471)-5),D_伙伴表!$C:$C,0))</f>
        <v>100025</v>
      </c>
      <c r="C471" s="2" t="str">
        <f>D_伙伴表!$C$29&amp;"技能库-金"</f>
        <v>至尊猪阿呆技能库-金</v>
      </c>
      <c r="D471" s="2" t="str">
        <f>INDEX(D_伙伴表!$N:$N,MATCH(LEFT(C471,LEN(C471)-5),D_伙伴表!$C:$C,0))</f>
        <v>妖族</v>
      </c>
      <c r="E471" s="2">
        <f t="shared" si="22"/>
        <v>41301</v>
      </c>
      <c r="F471" s="2">
        <v>413</v>
      </c>
      <c r="G471" s="2" t="str">
        <f>INDEX(D_被动技能!$C:$C,MATCH(F471,D_被动技能!$B:$B,0))</f>
        <v>卓·破虏令</v>
      </c>
      <c r="H471" s="2">
        <v>1</v>
      </c>
      <c r="I471" s="2">
        <v>975</v>
      </c>
    </row>
    <row r="472" spans="1:9" x14ac:dyDescent="0.35">
      <c r="A472" s="2">
        <v>378</v>
      </c>
      <c r="B472" s="2">
        <f>INDEX(D_伙伴表!$A:$A,MATCH(LEFT(C472,LEN(C472)-5),D_伙伴表!$C:$C,0))</f>
        <v>100025</v>
      </c>
      <c r="C472" s="2" t="str">
        <f>D_伙伴表!$C$29&amp;"技能库-金"</f>
        <v>至尊猪阿呆技能库-金</v>
      </c>
      <c r="D472" s="2" t="str">
        <f>INDEX(D_伙伴表!$N:$N,MATCH(LEFT(C472,LEN(C472)-5),D_伙伴表!$C:$C,0))</f>
        <v>妖族</v>
      </c>
      <c r="E472" s="2">
        <f t="shared" si="22"/>
        <v>41401</v>
      </c>
      <c r="F472" s="2">
        <v>414</v>
      </c>
      <c r="G472" s="2" t="str">
        <f>INDEX(D_被动技能!$C:$C,MATCH(F472,D_被动技能!$B:$B,0))</f>
        <v>卓·三昧真火</v>
      </c>
      <c r="H472" s="2">
        <v>1</v>
      </c>
      <c r="I472" s="2">
        <v>975</v>
      </c>
    </row>
    <row r="473" spans="1:9" x14ac:dyDescent="0.35">
      <c r="A473" s="2">
        <v>379</v>
      </c>
      <c r="B473" s="2">
        <f>INDEX(D_伙伴表!$A:$A,MATCH(LEFT(C473,LEN(C473)-5),D_伙伴表!$C:$C,0))</f>
        <v>100025</v>
      </c>
      <c r="C473" s="2" t="str">
        <f>D_伙伴表!$C$29&amp;"技能库-金"</f>
        <v>至尊猪阿呆技能库-金</v>
      </c>
      <c r="D473" s="2" t="str">
        <f>INDEX(D_伙伴表!$N:$N,MATCH(LEFT(C473,LEN(C473)-5),D_伙伴表!$C:$C,0))</f>
        <v>妖族</v>
      </c>
      <c r="E473" s="2">
        <f t="shared" si="22"/>
        <v>41501</v>
      </c>
      <c r="F473" s="2">
        <v>415</v>
      </c>
      <c r="G473" s="2" t="str">
        <f>INDEX(D_被动技能!$C:$C,MATCH(F473,D_被动技能!$B:$B,0))</f>
        <v>卓·捆仙索</v>
      </c>
      <c r="H473" s="2">
        <v>1</v>
      </c>
      <c r="I473" s="2">
        <v>975</v>
      </c>
    </row>
    <row r="474" spans="1:9" x14ac:dyDescent="0.35">
      <c r="A474" s="2">
        <v>380</v>
      </c>
      <c r="B474" s="2">
        <f>INDEX(D_伙伴表!$A:$A,MATCH(LEFT(C474,LEN(C474)-5),D_伙伴表!$C:$C,0))</f>
        <v>100025</v>
      </c>
      <c r="C474" s="2" t="str">
        <f>D_伙伴表!$C$29&amp;"技能库-金"</f>
        <v>至尊猪阿呆技能库-金</v>
      </c>
      <c r="D474" s="2" t="str">
        <f>INDEX(D_伙伴表!$N:$N,MATCH(LEFT(C474,LEN(C474)-5),D_伙伴表!$C:$C,0))</f>
        <v>妖族</v>
      </c>
      <c r="E474" s="2">
        <f t="shared" si="22"/>
        <v>31301</v>
      </c>
      <c r="F474" s="2">
        <v>313</v>
      </c>
      <c r="G474" s="2" t="str">
        <f>INDEX(D_被动技能!$C:$C,MATCH(F474,D_被动技能!$B:$B,0))</f>
        <v>优·破虏令</v>
      </c>
      <c r="H474" s="2">
        <v>1</v>
      </c>
      <c r="I474" s="2">
        <v>1992</v>
      </c>
    </row>
    <row r="475" spans="1:9" x14ac:dyDescent="0.35">
      <c r="A475" s="2">
        <v>381</v>
      </c>
      <c r="B475" s="2">
        <f>INDEX(D_伙伴表!$A:$A,MATCH(LEFT(C475,LEN(C475)-5),D_伙伴表!$C:$C,0))</f>
        <v>100025</v>
      </c>
      <c r="C475" s="2" t="str">
        <f>D_伙伴表!$C$29&amp;"技能库-金"</f>
        <v>至尊猪阿呆技能库-金</v>
      </c>
      <c r="D475" s="2" t="str">
        <f>INDEX(D_伙伴表!$N:$N,MATCH(LEFT(C475,LEN(C475)-5),D_伙伴表!$C:$C,0))</f>
        <v>妖族</v>
      </c>
      <c r="E475" s="2">
        <f t="shared" si="22"/>
        <v>31401</v>
      </c>
      <c r="F475" s="2">
        <v>314</v>
      </c>
      <c r="G475" s="2" t="str">
        <f>INDEX(D_被动技能!$C:$C,MATCH(F475,D_被动技能!$B:$B,0))</f>
        <v>优·三昧真火</v>
      </c>
      <c r="H475" s="2">
        <v>1</v>
      </c>
      <c r="I475" s="2">
        <v>1992</v>
      </c>
    </row>
    <row r="476" spans="1:9" x14ac:dyDescent="0.35">
      <c r="A476" s="2">
        <v>382</v>
      </c>
      <c r="B476" s="2">
        <f>INDEX(D_伙伴表!$A:$A,MATCH(LEFT(C476,LEN(C476)-5),D_伙伴表!$C:$C,0))</f>
        <v>100025</v>
      </c>
      <c r="C476" s="2" t="str">
        <f>D_伙伴表!$C$29&amp;"技能库-金"</f>
        <v>至尊猪阿呆技能库-金</v>
      </c>
      <c r="D476" s="2" t="str">
        <f>INDEX(D_伙伴表!$N:$N,MATCH(LEFT(C476,LEN(C476)-5),D_伙伴表!$C:$C,0))</f>
        <v>妖族</v>
      </c>
      <c r="E476" s="2">
        <f t="shared" si="22"/>
        <v>31501</v>
      </c>
      <c r="F476" s="2">
        <v>315</v>
      </c>
      <c r="G476" s="2" t="str">
        <f>INDEX(D_被动技能!$C:$C,MATCH(F476,D_被动技能!$B:$B,0))</f>
        <v>优·捆仙索</v>
      </c>
      <c r="H476" s="2">
        <v>1</v>
      </c>
      <c r="I476" s="2">
        <v>1922</v>
      </c>
    </row>
    <row r="477" spans="1:9" x14ac:dyDescent="0.35">
      <c r="A477" s="2">
        <v>383</v>
      </c>
      <c r="B477" s="2">
        <f>INDEX(D_伙伴表!$A:$A,MATCH(LEFT(C477,LEN(C477)-5),D_伙伴表!$C:$C,0))</f>
        <v>100025</v>
      </c>
      <c r="C477" s="2" t="str">
        <f>D_伙伴表!$C$29&amp;"技能库-金"</f>
        <v>至尊猪阿呆技能库-金</v>
      </c>
      <c r="D477" s="2" t="str">
        <f>INDEX(D_伙伴表!$N:$N,MATCH(LEFT(C477,LEN(C477)-5),D_伙伴表!$C:$C,0))</f>
        <v>妖族</v>
      </c>
      <c r="E477" s="2">
        <f t="shared" si="22"/>
        <v>45401</v>
      </c>
      <c r="F477" s="2">
        <v>454</v>
      </c>
      <c r="G477" s="2" t="str">
        <f>INDEX(D_被动技能!$C:$C,MATCH(F477,D_被动技能!$B:$B,0))</f>
        <v>卓·日曜石</v>
      </c>
      <c r="H477" s="2">
        <v>1</v>
      </c>
      <c r="I477" s="2">
        <v>150</v>
      </c>
    </row>
    <row r="478" spans="1:9" x14ac:dyDescent="0.35">
      <c r="A478" s="2">
        <v>384</v>
      </c>
      <c r="B478" s="2">
        <f>INDEX(D_伙伴表!$A:$A,MATCH(LEFT(C478,LEN(C478)-5),D_伙伴表!$C:$C,0))</f>
        <v>100025</v>
      </c>
      <c r="C478" s="2" t="str">
        <f>D_伙伴表!$C$29&amp;"技能库-金"</f>
        <v>至尊猪阿呆技能库-金</v>
      </c>
      <c r="D478" s="2" t="str">
        <f>INDEX(D_伙伴表!$N:$N,MATCH(LEFT(C478,LEN(C478)-5),D_伙伴表!$C:$C,0))</f>
        <v>妖族</v>
      </c>
      <c r="E478" s="2">
        <f t="shared" si="22"/>
        <v>55401</v>
      </c>
      <c r="F478" s="2">
        <v>554</v>
      </c>
      <c r="G478" s="2" t="str">
        <f>INDEX(D_被动技能!$C:$C,MATCH(F478,D_被动技能!$B:$B,0))</f>
        <v>精·日曜石</v>
      </c>
      <c r="H478" s="2">
        <v>1</v>
      </c>
      <c r="I478" s="2">
        <v>50</v>
      </c>
    </row>
    <row r="479" spans="1:9" x14ac:dyDescent="0.35">
      <c r="A479" s="2">
        <v>385</v>
      </c>
      <c r="B479" s="2">
        <f>INDEX(D_伙伴表!$A:$A,MATCH(LEFT(C479,LEN(C479)-5),D_伙伴表!$C:$C,0))</f>
        <v>100026</v>
      </c>
      <c r="C479" s="2" t="str">
        <f>D_伙伴表!$C$30&amp;"技能库-金"</f>
        <v>至尊蘑菇咕咕技能库-金</v>
      </c>
      <c r="D479" s="2" t="str">
        <f>INDEX(D_伙伴表!$N:$N,MATCH(LEFT(C479,LEN(C479)-5),D_伙伴表!$C:$C,0))</f>
        <v>妖族</v>
      </c>
      <c r="E479" s="2">
        <f t="shared" ref="E479:E502" si="23">F479*100+H479</f>
        <v>51801</v>
      </c>
      <c r="F479" s="2">
        <f>INDEX(D_被动技能!$B:$B,MATCH(LEFT(C479,LEN(C479)-5),D_被动技能!$K:$K,0))</f>
        <v>518</v>
      </c>
      <c r="G479" s="2" t="str">
        <f>INDEX(D_被动技能!$C:$C,MATCH(F479,D_被动技能!$B:$B,0))</f>
        <v>精·须弥法神</v>
      </c>
      <c r="H479" s="2">
        <v>1</v>
      </c>
      <c r="I479" s="2">
        <v>20</v>
      </c>
    </row>
    <row r="480" spans="1:9" x14ac:dyDescent="0.35">
      <c r="A480" s="2">
        <v>386</v>
      </c>
      <c r="B480" s="2">
        <f>INDEX(D_伙伴表!$A:$A,MATCH(LEFT(C480,LEN(C480)-5),D_伙伴表!$C:$C,0))</f>
        <v>100026</v>
      </c>
      <c r="C480" s="2" t="str">
        <f>D_伙伴表!$C$30&amp;"技能库-金"</f>
        <v>至尊蘑菇咕咕技能库-金</v>
      </c>
      <c r="D480" s="2" t="str">
        <f>INDEX(D_伙伴表!$N:$N,MATCH(LEFT(C480,LEN(C480)-5),D_伙伴表!$C:$C,0))</f>
        <v>妖族</v>
      </c>
      <c r="E480" s="2">
        <f t="shared" si="23"/>
        <v>59601</v>
      </c>
      <c r="F480" s="2">
        <v>596</v>
      </c>
      <c r="G480" s="2" t="str">
        <f>INDEX(D_被动技能!$C:$C,MATCH(F480,D_被动技能!$B:$B,0))</f>
        <v>精·东皇钟</v>
      </c>
      <c r="H480" s="2">
        <v>1</v>
      </c>
      <c r="I480" s="2">
        <v>316</v>
      </c>
    </row>
    <row r="481" spans="1:9" x14ac:dyDescent="0.35">
      <c r="A481" s="2">
        <v>387</v>
      </c>
      <c r="B481" s="2">
        <f>INDEX(D_伙伴表!$A:$A,MATCH(LEFT(C481,LEN(C481)-5),D_伙伴表!$C:$C,0))</f>
        <v>100026</v>
      </c>
      <c r="C481" s="2" t="str">
        <f>D_伙伴表!$C$30&amp;"技能库-金"</f>
        <v>至尊蘑菇咕咕技能库-金</v>
      </c>
      <c r="D481" s="2" t="str">
        <f>INDEX(D_伙伴表!$N:$N,MATCH(LEFT(C481,LEN(C481)-5),D_伙伴表!$C:$C,0))</f>
        <v>妖族</v>
      </c>
      <c r="E481" s="2">
        <f t="shared" si="23"/>
        <v>59701</v>
      </c>
      <c r="F481" s="2">
        <v>597</v>
      </c>
      <c r="G481" s="2" t="str">
        <f>INDEX(D_被动技能!$C:$C,MATCH(F481,D_被动技能!$B:$B,0))</f>
        <v>精·蟠桃</v>
      </c>
      <c r="H481" s="2">
        <v>1</v>
      </c>
      <c r="I481" s="2">
        <v>317</v>
      </c>
    </row>
    <row r="482" spans="1:9" x14ac:dyDescent="0.35">
      <c r="A482" s="2">
        <v>388</v>
      </c>
      <c r="B482" s="2">
        <f>INDEX(D_伙伴表!$A:$A,MATCH(LEFT(C482,LEN(C482)-5),D_伙伴表!$C:$C,0))</f>
        <v>100026</v>
      </c>
      <c r="C482" s="2" t="str">
        <f>D_伙伴表!$C$30&amp;"技能库-金"</f>
        <v>至尊蘑菇咕咕技能库-金</v>
      </c>
      <c r="D482" s="2" t="str">
        <f>INDEX(D_伙伴表!$N:$N,MATCH(LEFT(C482,LEN(C482)-5),D_伙伴表!$C:$C,0))</f>
        <v>妖族</v>
      </c>
      <c r="E482" s="2">
        <f t="shared" si="23"/>
        <v>59801</v>
      </c>
      <c r="F482" s="2">
        <v>598</v>
      </c>
      <c r="G482" s="2" t="str">
        <f>INDEX(D_被动技能!$C:$C,MATCH(F482,D_被动技能!$B:$B,0))</f>
        <v>精·真龙金身</v>
      </c>
      <c r="H482" s="2">
        <v>1</v>
      </c>
      <c r="I482" s="2">
        <v>316</v>
      </c>
    </row>
    <row r="483" spans="1:9" x14ac:dyDescent="0.35">
      <c r="A483" s="2">
        <v>389</v>
      </c>
      <c r="B483" s="2">
        <f>INDEX(D_伙伴表!$A:$A,MATCH(LEFT(C483,LEN(C483)-5),D_伙伴表!$C:$C,0))</f>
        <v>100026</v>
      </c>
      <c r="C483" s="2" t="str">
        <f>D_伙伴表!$C$30&amp;"技能库-金"</f>
        <v>至尊蘑菇咕咕技能库-金</v>
      </c>
      <c r="D483" s="2" t="str">
        <f>INDEX(D_伙伴表!$N:$N,MATCH(LEFT(C483,LEN(C483)-5),D_伙伴表!$C:$C,0))</f>
        <v>妖族</v>
      </c>
      <c r="E483" s="2">
        <f t="shared" si="23"/>
        <v>41601</v>
      </c>
      <c r="F483" s="2">
        <v>416</v>
      </c>
      <c r="G483" s="2" t="str">
        <f>INDEX(D_被动技能!$C:$C,MATCH(F483,D_被动技能!$B:$B,0))</f>
        <v>卓·东皇钟</v>
      </c>
      <c r="H483" s="2">
        <v>1</v>
      </c>
      <c r="I483" s="2">
        <v>975</v>
      </c>
    </row>
    <row r="484" spans="1:9" x14ac:dyDescent="0.35">
      <c r="A484" s="2">
        <v>390</v>
      </c>
      <c r="B484" s="2">
        <f>INDEX(D_伙伴表!$A:$A,MATCH(LEFT(C484,LEN(C484)-5),D_伙伴表!$C:$C,0))</f>
        <v>100026</v>
      </c>
      <c r="C484" s="2" t="str">
        <f>D_伙伴表!$C$30&amp;"技能库-金"</f>
        <v>至尊蘑菇咕咕技能库-金</v>
      </c>
      <c r="D484" s="2" t="str">
        <f>INDEX(D_伙伴表!$N:$N,MATCH(LEFT(C484,LEN(C484)-5),D_伙伴表!$C:$C,0))</f>
        <v>妖族</v>
      </c>
      <c r="E484" s="2">
        <f t="shared" si="23"/>
        <v>41701</v>
      </c>
      <c r="F484" s="2">
        <v>417</v>
      </c>
      <c r="G484" s="2" t="str">
        <f>INDEX(D_被动技能!$C:$C,MATCH(F484,D_被动技能!$B:$B,0))</f>
        <v>卓·蟠桃</v>
      </c>
      <c r="H484" s="2">
        <v>1</v>
      </c>
      <c r="I484" s="2">
        <v>975</v>
      </c>
    </row>
    <row r="485" spans="1:9" x14ac:dyDescent="0.35">
      <c r="A485" s="2">
        <v>391</v>
      </c>
      <c r="B485" s="2">
        <f>INDEX(D_伙伴表!$A:$A,MATCH(LEFT(C485,LEN(C485)-5),D_伙伴表!$C:$C,0))</f>
        <v>100026</v>
      </c>
      <c r="C485" s="2" t="str">
        <f>D_伙伴表!$C$30&amp;"技能库-金"</f>
        <v>至尊蘑菇咕咕技能库-金</v>
      </c>
      <c r="D485" s="2" t="str">
        <f>INDEX(D_伙伴表!$N:$N,MATCH(LEFT(C485,LEN(C485)-5),D_伙伴表!$C:$C,0))</f>
        <v>妖族</v>
      </c>
      <c r="E485" s="2">
        <f t="shared" si="23"/>
        <v>41801</v>
      </c>
      <c r="F485" s="2">
        <v>418</v>
      </c>
      <c r="G485" s="2" t="str">
        <f>INDEX(D_被动技能!$C:$C,MATCH(F485,D_被动技能!$B:$B,0))</f>
        <v>卓·真龙金身</v>
      </c>
      <c r="H485" s="2">
        <v>1</v>
      </c>
      <c r="I485" s="2">
        <v>975</v>
      </c>
    </row>
    <row r="486" spans="1:9" x14ac:dyDescent="0.35">
      <c r="A486" s="2">
        <v>392</v>
      </c>
      <c r="B486" s="2">
        <f>INDEX(D_伙伴表!$A:$A,MATCH(LEFT(C486,LEN(C486)-5),D_伙伴表!$C:$C,0))</f>
        <v>100026</v>
      </c>
      <c r="C486" s="2" t="str">
        <f>D_伙伴表!$C$30&amp;"技能库-金"</f>
        <v>至尊蘑菇咕咕技能库-金</v>
      </c>
      <c r="D486" s="2" t="str">
        <f>INDEX(D_伙伴表!$N:$N,MATCH(LEFT(C486,LEN(C486)-5),D_伙伴表!$C:$C,0))</f>
        <v>妖族</v>
      </c>
      <c r="E486" s="2">
        <f t="shared" si="23"/>
        <v>31601</v>
      </c>
      <c r="F486" s="2">
        <v>316</v>
      </c>
      <c r="G486" s="2" t="str">
        <f>INDEX(D_被动技能!$C:$C,MATCH(F486,D_被动技能!$B:$B,0))</f>
        <v>优·东皇钟</v>
      </c>
      <c r="H486" s="2">
        <v>1</v>
      </c>
      <c r="I486" s="2">
        <v>1992</v>
      </c>
    </row>
    <row r="487" spans="1:9" x14ac:dyDescent="0.35">
      <c r="A487" s="2">
        <v>393</v>
      </c>
      <c r="B487" s="2">
        <f>INDEX(D_伙伴表!$A:$A,MATCH(LEFT(C487,LEN(C487)-5),D_伙伴表!$C:$C,0))</f>
        <v>100026</v>
      </c>
      <c r="C487" s="2" t="str">
        <f>D_伙伴表!$C$30&amp;"技能库-金"</f>
        <v>至尊蘑菇咕咕技能库-金</v>
      </c>
      <c r="D487" s="2" t="str">
        <f>INDEX(D_伙伴表!$N:$N,MATCH(LEFT(C487,LEN(C487)-5),D_伙伴表!$C:$C,0))</f>
        <v>妖族</v>
      </c>
      <c r="E487" s="2">
        <f t="shared" si="23"/>
        <v>31701</v>
      </c>
      <c r="F487" s="2">
        <v>317</v>
      </c>
      <c r="G487" s="2" t="str">
        <f>INDEX(D_被动技能!$C:$C,MATCH(F487,D_被动技能!$B:$B,0))</f>
        <v>优·蟠桃</v>
      </c>
      <c r="H487" s="2">
        <v>1</v>
      </c>
      <c r="I487" s="2">
        <v>1992</v>
      </c>
    </row>
    <row r="488" spans="1:9" x14ac:dyDescent="0.35">
      <c r="A488" s="2">
        <v>394</v>
      </c>
      <c r="B488" s="2">
        <f>INDEX(D_伙伴表!$A:$A,MATCH(LEFT(C488,LEN(C488)-5),D_伙伴表!$C:$C,0))</f>
        <v>100026</v>
      </c>
      <c r="C488" s="2" t="str">
        <f>D_伙伴表!$C$30&amp;"技能库-金"</f>
        <v>至尊蘑菇咕咕技能库-金</v>
      </c>
      <c r="D488" s="2" t="str">
        <f>INDEX(D_伙伴表!$N:$N,MATCH(LEFT(C488,LEN(C488)-5),D_伙伴表!$C:$C,0))</f>
        <v>妖族</v>
      </c>
      <c r="E488" s="2">
        <f t="shared" si="23"/>
        <v>31801</v>
      </c>
      <c r="F488" s="2">
        <v>318</v>
      </c>
      <c r="G488" s="2" t="str">
        <f>INDEX(D_被动技能!$C:$C,MATCH(F488,D_被动技能!$B:$B,0))</f>
        <v>优·真龙金身</v>
      </c>
      <c r="H488" s="2">
        <v>1</v>
      </c>
      <c r="I488" s="2">
        <v>1922</v>
      </c>
    </row>
    <row r="489" spans="1:9" x14ac:dyDescent="0.35">
      <c r="A489" s="2">
        <v>395</v>
      </c>
      <c r="B489" s="2">
        <f>INDEX(D_伙伴表!$A:$A,MATCH(LEFT(C489,LEN(C489)-5),D_伙伴表!$C:$C,0))</f>
        <v>100026</v>
      </c>
      <c r="C489" s="2" t="str">
        <f>D_伙伴表!$C$30&amp;"技能库-金"</f>
        <v>至尊蘑菇咕咕技能库-金</v>
      </c>
      <c r="D489" s="2" t="str">
        <f>INDEX(D_伙伴表!$N:$N,MATCH(LEFT(C489,LEN(C489)-5),D_伙伴表!$C:$C,0))</f>
        <v>妖族</v>
      </c>
      <c r="E489" s="2">
        <f t="shared" si="23"/>
        <v>45501</v>
      </c>
      <c r="F489" s="2">
        <v>455</v>
      </c>
      <c r="G489" s="2" t="str">
        <f>INDEX(D_被动技能!$C:$C,MATCH(F489,D_被动技能!$B:$B,0))</f>
        <v>卓·灵墟宝鼎</v>
      </c>
      <c r="H489" s="2">
        <v>1</v>
      </c>
      <c r="I489" s="2">
        <v>150</v>
      </c>
    </row>
    <row r="490" spans="1:9" x14ac:dyDescent="0.35">
      <c r="A490" s="2">
        <v>396</v>
      </c>
      <c r="B490" s="2">
        <f>INDEX(D_伙伴表!$A:$A,MATCH(LEFT(C490,LEN(C490)-5),D_伙伴表!$C:$C,0))</f>
        <v>100026</v>
      </c>
      <c r="C490" s="2" t="str">
        <f>D_伙伴表!$C$30&amp;"技能库-金"</f>
        <v>至尊蘑菇咕咕技能库-金</v>
      </c>
      <c r="D490" s="2" t="str">
        <f>INDEX(D_伙伴表!$N:$N,MATCH(LEFT(C490,LEN(C490)-5),D_伙伴表!$C:$C,0))</f>
        <v>妖族</v>
      </c>
      <c r="E490" s="2">
        <f t="shared" si="23"/>
        <v>55501</v>
      </c>
      <c r="F490" s="2">
        <v>555</v>
      </c>
      <c r="G490" s="2" t="str">
        <f>INDEX(D_被动技能!$C:$C,MATCH(F490,D_被动技能!$B:$B,0))</f>
        <v>精·灵墟宝鼎</v>
      </c>
      <c r="H490" s="2">
        <v>1</v>
      </c>
      <c r="I490" s="2">
        <v>50</v>
      </c>
    </row>
    <row r="491" spans="1:9" x14ac:dyDescent="0.35">
      <c r="A491" s="2">
        <v>397</v>
      </c>
      <c r="B491" s="2">
        <f>INDEX(D_伙伴表!$A:$A,MATCH(LEFT(C491,LEN(C491)-5),D_伙伴表!$C:$C,0))</f>
        <v>100027</v>
      </c>
      <c r="C491" s="2" t="str">
        <f>D_伙伴表!$C$31&amp;"技能库-金"</f>
        <v>至尊刺猬叮叮技能库-金</v>
      </c>
      <c r="D491" s="2" t="str">
        <f>INDEX(D_伙伴表!$N:$N,MATCH(LEFT(C491,LEN(C491)-5),D_伙伴表!$C:$C,0))</f>
        <v>妖族</v>
      </c>
      <c r="E491" s="2">
        <f t="shared" si="23"/>
        <v>51901</v>
      </c>
      <c r="F491" s="2">
        <f>INDEX(D_被动技能!$B:$B,MATCH(LEFT(C491,LEN(C491)-5),D_被动技能!$K:$K,0))</f>
        <v>519</v>
      </c>
      <c r="G491" s="2" t="str">
        <f>INDEX(D_被动技能!$C:$C,MATCH(F491,D_被动技能!$B:$B,0))</f>
        <v>精·天眼</v>
      </c>
      <c r="H491" s="2">
        <v>1</v>
      </c>
      <c r="I491" s="2">
        <v>20</v>
      </c>
    </row>
    <row r="492" spans="1:9" x14ac:dyDescent="0.35">
      <c r="A492" s="2">
        <v>398</v>
      </c>
      <c r="B492" s="2">
        <f>INDEX(D_伙伴表!$A:$A,MATCH(LEFT(C492,LEN(C492)-5),D_伙伴表!$C:$C,0))</f>
        <v>100027</v>
      </c>
      <c r="C492" s="2" t="str">
        <f>D_伙伴表!$C$31&amp;"技能库-金"</f>
        <v>至尊刺猬叮叮技能库-金</v>
      </c>
      <c r="D492" s="2" t="str">
        <f>INDEX(D_伙伴表!$N:$N,MATCH(LEFT(C492,LEN(C492)-5),D_伙伴表!$C:$C,0))</f>
        <v>妖族</v>
      </c>
      <c r="E492" s="2">
        <f t="shared" si="23"/>
        <v>59301</v>
      </c>
      <c r="F492" s="2">
        <v>593</v>
      </c>
      <c r="G492" s="2" t="str">
        <f>INDEX(D_被动技能!$C:$C,MATCH(F492,D_被动技能!$B:$B,0))</f>
        <v>精·破虏令</v>
      </c>
      <c r="H492" s="2">
        <v>1</v>
      </c>
      <c r="I492" s="2">
        <v>316</v>
      </c>
    </row>
    <row r="493" spans="1:9" x14ac:dyDescent="0.35">
      <c r="A493" s="2">
        <v>399</v>
      </c>
      <c r="B493" s="2">
        <f>INDEX(D_伙伴表!$A:$A,MATCH(LEFT(C493,LEN(C493)-5),D_伙伴表!$C:$C,0))</f>
        <v>100027</v>
      </c>
      <c r="C493" s="2" t="str">
        <f>D_伙伴表!$C$31&amp;"技能库-金"</f>
        <v>至尊刺猬叮叮技能库-金</v>
      </c>
      <c r="D493" s="2" t="str">
        <f>INDEX(D_伙伴表!$N:$N,MATCH(LEFT(C493,LEN(C493)-5),D_伙伴表!$C:$C,0))</f>
        <v>妖族</v>
      </c>
      <c r="E493" s="2">
        <f t="shared" si="23"/>
        <v>59401</v>
      </c>
      <c r="F493" s="2">
        <v>594</v>
      </c>
      <c r="G493" s="2" t="str">
        <f>INDEX(D_被动技能!$C:$C,MATCH(F493,D_被动技能!$B:$B,0))</f>
        <v>精·三昧真火</v>
      </c>
      <c r="H493" s="2">
        <v>1</v>
      </c>
      <c r="I493" s="2">
        <v>317</v>
      </c>
    </row>
    <row r="494" spans="1:9" x14ac:dyDescent="0.35">
      <c r="A494" s="2">
        <v>400</v>
      </c>
      <c r="B494" s="2">
        <f>INDEX(D_伙伴表!$A:$A,MATCH(LEFT(C494,LEN(C494)-5),D_伙伴表!$C:$C,0))</f>
        <v>100027</v>
      </c>
      <c r="C494" s="2" t="str">
        <f>D_伙伴表!$C$31&amp;"技能库-金"</f>
        <v>至尊刺猬叮叮技能库-金</v>
      </c>
      <c r="D494" s="2" t="str">
        <f>INDEX(D_伙伴表!$N:$N,MATCH(LEFT(C494,LEN(C494)-5),D_伙伴表!$C:$C,0))</f>
        <v>妖族</v>
      </c>
      <c r="E494" s="2">
        <f t="shared" si="23"/>
        <v>59501</v>
      </c>
      <c r="F494" s="2">
        <v>595</v>
      </c>
      <c r="G494" s="2" t="str">
        <f>INDEX(D_被动技能!$C:$C,MATCH(F494,D_被动技能!$B:$B,0))</f>
        <v>精·捆仙索</v>
      </c>
      <c r="H494" s="2">
        <v>1</v>
      </c>
      <c r="I494" s="2">
        <v>316</v>
      </c>
    </row>
    <row r="495" spans="1:9" x14ac:dyDescent="0.35">
      <c r="A495" s="2">
        <v>401</v>
      </c>
      <c r="B495" s="2">
        <f>INDEX(D_伙伴表!$A:$A,MATCH(LEFT(C495,LEN(C495)-5),D_伙伴表!$C:$C,0))</f>
        <v>100027</v>
      </c>
      <c r="C495" s="2" t="str">
        <f>D_伙伴表!$C$31&amp;"技能库-金"</f>
        <v>至尊刺猬叮叮技能库-金</v>
      </c>
      <c r="D495" s="2" t="str">
        <f>INDEX(D_伙伴表!$N:$N,MATCH(LEFT(C495,LEN(C495)-5),D_伙伴表!$C:$C,0))</f>
        <v>妖族</v>
      </c>
      <c r="E495" s="2">
        <f t="shared" si="23"/>
        <v>41301</v>
      </c>
      <c r="F495" s="2">
        <v>413</v>
      </c>
      <c r="G495" s="2" t="str">
        <f>INDEX(D_被动技能!$C:$C,MATCH(F495,D_被动技能!$B:$B,0))</f>
        <v>卓·破虏令</v>
      </c>
      <c r="H495" s="2">
        <v>1</v>
      </c>
      <c r="I495" s="2">
        <v>975</v>
      </c>
    </row>
    <row r="496" spans="1:9" x14ac:dyDescent="0.35">
      <c r="A496" s="2">
        <v>402</v>
      </c>
      <c r="B496" s="2">
        <f>INDEX(D_伙伴表!$A:$A,MATCH(LEFT(C496,LEN(C496)-5),D_伙伴表!$C:$C,0))</f>
        <v>100027</v>
      </c>
      <c r="C496" s="2" t="str">
        <f>D_伙伴表!$C$31&amp;"技能库-金"</f>
        <v>至尊刺猬叮叮技能库-金</v>
      </c>
      <c r="D496" s="2" t="str">
        <f>INDEX(D_伙伴表!$N:$N,MATCH(LEFT(C496,LEN(C496)-5),D_伙伴表!$C:$C,0))</f>
        <v>妖族</v>
      </c>
      <c r="E496" s="2">
        <f t="shared" si="23"/>
        <v>41401</v>
      </c>
      <c r="F496" s="2">
        <v>414</v>
      </c>
      <c r="G496" s="2" t="str">
        <f>INDEX(D_被动技能!$C:$C,MATCH(F496,D_被动技能!$B:$B,0))</f>
        <v>卓·三昧真火</v>
      </c>
      <c r="H496" s="2">
        <v>1</v>
      </c>
      <c r="I496" s="2">
        <v>975</v>
      </c>
    </row>
    <row r="497" spans="1:9" x14ac:dyDescent="0.35">
      <c r="A497" s="2">
        <v>403</v>
      </c>
      <c r="B497" s="2">
        <f>INDEX(D_伙伴表!$A:$A,MATCH(LEFT(C497,LEN(C497)-5),D_伙伴表!$C:$C,0))</f>
        <v>100027</v>
      </c>
      <c r="C497" s="2" t="str">
        <f>D_伙伴表!$C$31&amp;"技能库-金"</f>
        <v>至尊刺猬叮叮技能库-金</v>
      </c>
      <c r="D497" s="2" t="str">
        <f>INDEX(D_伙伴表!$N:$N,MATCH(LEFT(C497,LEN(C497)-5),D_伙伴表!$C:$C,0))</f>
        <v>妖族</v>
      </c>
      <c r="E497" s="2">
        <f t="shared" si="23"/>
        <v>41501</v>
      </c>
      <c r="F497" s="2">
        <v>415</v>
      </c>
      <c r="G497" s="2" t="str">
        <f>INDEX(D_被动技能!$C:$C,MATCH(F497,D_被动技能!$B:$B,0))</f>
        <v>卓·捆仙索</v>
      </c>
      <c r="H497" s="2">
        <v>1</v>
      </c>
      <c r="I497" s="2">
        <v>975</v>
      </c>
    </row>
    <row r="498" spans="1:9" x14ac:dyDescent="0.35">
      <c r="A498" s="2">
        <v>404</v>
      </c>
      <c r="B498" s="2">
        <f>INDEX(D_伙伴表!$A:$A,MATCH(LEFT(C498,LEN(C498)-5),D_伙伴表!$C:$C,0))</f>
        <v>100027</v>
      </c>
      <c r="C498" s="2" t="str">
        <f>D_伙伴表!$C$31&amp;"技能库-金"</f>
        <v>至尊刺猬叮叮技能库-金</v>
      </c>
      <c r="D498" s="2" t="str">
        <f>INDEX(D_伙伴表!$N:$N,MATCH(LEFT(C498,LEN(C498)-5),D_伙伴表!$C:$C,0))</f>
        <v>妖族</v>
      </c>
      <c r="E498" s="2">
        <f t="shared" si="23"/>
        <v>31301</v>
      </c>
      <c r="F498" s="2">
        <v>313</v>
      </c>
      <c r="G498" s="2" t="str">
        <f>INDEX(D_被动技能!$C:$C,MATCH(F498,D_被动技能!$B:$B,0))</f>
        <v>优·破虏令</v>
      </c>
      <c r="H498" s="2">
        <v>1</v>
      </c>
      <c r="I498" s="2">
        <v>1992</v>
      </c>
    </row>
    <row r="499" spans="1:9" x14ac:dyDescent="0.35">
      <c r="A499" s="2">
        <v>405</v>
      </c>
      <c r="B499" s="2">
        <f>INDEX(D_伙伴表!$A:$A,MATCH(LEFT(C499,LEN(C499)-5),D_伙伴表!$C:$C,0))</f>
        <v>100027</v>
      </c>
      <c r="C499" s="2" t="str">
        <f>D_伙伴表!$C$31&amp;"技能库-金"</f>
        <v>至尊刺猬叮叮技能库-金</v>
      </c>
      <c r="D499" s="2" t="str">
        <f>INDEX(D_伙伴表!$N:$N,MATCH(LEFT(C499,LEN(C499)-5),D_伙伴表!$C:$C,0))</f>
        <v>妖族</v>
      </c>
      <c r="E499" s="2">
        <f t="shared" si="23"/>
        <v>31401</v>
      </c>
      <c r="F499" s="2">
        <v>314</v>
      </c>
      <c r="G499" s="2" t="str">
        <f>INDEX(D_被动技能!$C:$C,MATCH(F499,D_被动技能!$B:$B,0))</f>
        <v>优·三昧真火</v>
      </c>
      <c r="H499" s="2">
        <v>1</v>
      </c>
      <c r="I499" s="2">
        <v>1992</v>
      </c>
    </row>
    <row r="500" spans="1:9" x14ac:dyDescent="0.35">
      <c r="A500" s="2">
        <v>406</v>
      </c>
      <c r="B500" s="2">
        <f>INDEX(D_伙伴表!$A:$A,MATCH(LEFT(C500,LEN(C500)-5),D_伙伴表!$C:$C,0))</f>
        <v>100027</v>
      </c>
      <c r="C500" s="2" t="str">
        <f>D_伙伴表!$C$31&amp;"技能库-金"</f>
        <v>至尊刺猬叮叮技能库-金</v>
      </c>
      <c r="D500" s="2" t="str">
        <f>INDEX(D_伙伴表!$N:$N,MATCH(LEFT(C500,LEN(C500)-5),D_伙伴表!$C:$C,0))</f>
        <v>妖族</v>
      </c>
      <c r="E500" s="2">
        <f t="shared" si="23"/>
        <v>31501</v>
      </c>
      <c r="F500" s="2">
        <v>315</v>
      </c>
      <c r="G500" s="2" t="str">
        <f>INDEX(D_被动技能!$C:$C,MATCH(F500,D_被动技能!$B:$B,0))</f>
        <v>优·捆仙索</v>
      </c>
      <c r="H500" s="2">
        <v>1</v>
      </c>
      <c r="I500" s="2">
        <v>1922</v>
      </c>
    </row>
    <row r="501" spans="1:9" x14ac:dyDescent="0.35">
      <c r="A501" s="2">
        <v>407</v>
      </c>
      <c r="B501" s="2">
        <f>INDEX(D_伙伴表!$A:$A,MATCH(LEFT(C501,LEN(C501)-5),D_伙伴表!$C:$C,0))</f>
        <v>100027</v>
      </c>
      <c r="C501" s="2" t="str">
        <f>D_伙伴表!$C$31&amp;"技能库-金"</f>
        <v>至尊刺猬叮叮技能库-金</v>
      </c>
      <c r="D501" s="2" t="str">
        <f>INDEX(D_伙伴表!$N:$N,MATCH(LEFT(C501,LEN(C501)-5),D_伙伴表!$C:$C,0))</f>
        <v>妖族</v>
      </c>
      <c r="E501" s="2">
        <f t="shared" si="23"/>
        <v>45401</v>
      </c>
      <c r="F501" s="2">
        <v>454</v>
      </c>
      <c r="G501" s="2" t="str">
        <f>INDEX(D_被动技能!$C:$C,MATCH(F501,D_被动技能!$B:$B,0))</f>
        <v>卓·日曜石</v>
      </c>
      <c r="H501" s="2">
        <v>1</v>
      </c>
      <c r="I501" s="2">
        <v>150</v>
      </c>
    </row>
    <row r="502" spans="1:9" x14ac:dyDescent="0.35">
      <c r="A502" s="2">
        <v>408</v>
      </c>
      <c r="B502" s="2">
        <f>INDEX(D_伙伴表!$A:$A,MATCH(LEFT(C502,LEN(C502)-5),D_伙伴表!$C:$C,0))</f>
        <v>100027</v>
      </c>
      <c r="C502" s="2" t="str">
        <f>D_伙伴表!$C$31&amp;"技能库-金"</f>
        <v>至尊刺猬叮叮技能库-金</v>
      </c>
      <c r="D502" s="2" t="str">
        <f>INDEX(D_伙伴表!$N:$N,MATCH(LEFT(C502,LEN(C502)-5),D_伙伴表!$C:$C,0))</f>
        <v>妖族</v>
      </c>
      <c r="E502" s="2">
        <f t="shared" si="23"/>
        <v>55401</v>
      </c>
      <c r="F502" s="2">
        <v>554</v>
      </c>
      <c r="G502" s="2" t="str">
        <f>INDEX(D_被动技能!$C:$C,MATCH(F502,D_被动技能!$B:$B,0))</f>
        <v>精·日曜石</v>
      </c>
      <c r="H502" s="2">
        <v>1</v>
      </c>
      <c r="I502" s="2">
        <v>50</v>
      </c>
    </row>
    <row r="503" spans="1:9" x14ac:dyDescent="0.35">
      <c r="A503" s="2">
        <v>409</v>
      </c>
      <c r="B503" s="2">
        <f>INDEX(D_伙伴表!$A:$A,MATCH(LEFT(C503,LEN(C503)-5),D_伙伴表!$C:$C,0))</f>
        <v>100028</v>
      </c>
      <c r="C503" s="2" t="str">
        <f>D_伙伴表!$C$32&amp;"技能库-金"</f>
        <v>至尊鹏精大嘴技能库-金</v>
      </c>
      <c r="D503" s="2" t="str">
        <f>INDEX(D_伙伴表!$N:$N,MATCH(LEFT(C503,LEN(C503)-5),D_伙伴表!$C:$C,0))</f>
        <v>妖族</v>
      </c>
      <c r="E503" s="2">
        <f t="shared" ref="E503:E514" si="24">F503*100+H503</f>
        <v>52001</v>
      </c>
      <c r="F503" s="2">
        <f>INDEX(D_被动技能!$B:$B,MATCH(LEFT(C503,LEN(C503)-5),D_被动技能!$K:$K,0))</f>
        <v>520</v>
      </c>
      <c r="G503" s="2" t="str">
        <f>INDEX(D_被动技能!$C:$C,MATCH(F503,D_被动技能!$B:$B,0))</f>
        <v>精·毗沙门慧伞</v>
      </c>
      <c r="H503" s="2">
        <v>1</v>
      </c>
      <c r="I503" s="2">
        <v>20</v>
      </c>
    </row>
    <row r="504" spans="1:9" x14ac:dyDescent="0.35">
      <c r="A504" s="2">
        <v>410</v>
      </c>
      <c r="B504" s="2">
        <f>INDEX(D_伙伴表!$A:$A,MATCH(LEFT(C504,LEN(C504)-5),D_伙伴表!$C:$C,0))</f>
        <v>100028</v>
      </c>
      <c r="C504" s="2" t="str">
        <f>D_伙伴表!$C$32&amp;"技能库-金"</f>
        <v>至尊鹏精大嘴技能库-金</v>
      </c>
      <c r="D504" s="2" t="str">
        <f>INDEX(D_伙伴表!$N:$N,MATCH(LEFT(C504,LEN(C504)-5),D_伙伴表!$C:$C,0))</f>
        <v>妖族</v>
      </c>
      <c r="E504" s="2">
        <f t="shared" si="24"/>
        <v>59601</v>
      </c>
      <c r="F504" s="2">
        <v>596</v>
      </c>
      <c r="G504" s="2" t="str">
        <f>INDEX(D_被动技能!$C:$C,MATCH(F504,D_被动技能!$B:$B,0))</f>
        <v>精·东皇钟</v>
      </c>
      <c r="H504" s="2">
        <v>1</v>
      </c>
      <c r="I504" s="2">
        <v>316</v>
      </c>
    </row>
    <row r="505" spans="1:9" x14ac:dyDescent="0.35">
      <c r="A505" s="2">
        <v>411</v>
      </c>
      <c r="B505" s="2">
        <f>INDEX(D_伙伴表!$A:$A,MATCH(LEFT(C505,LEN(C505)-5),D_伙伴表!$C:$C,0))</f>
        <v>100028</v>
      </c>
      <c r="C505" s="2" t="str">
        <f>D_伙伴表!$C$32&amp;"技能库-金"</f>
        <v>至尊鹏精大嘴技能库-金</v>
      </c>
      <c r="D505" s="2" t="str">
        <f>INDEX(D_伙伴表!$N:$N,MATCH(LEFT(C505,LEN(C505)-5),D_伙伴表!$C:$C,0))</f>
        <v>妖族</v>
      </c>
      <c r="E505" s="2">
        <f t="shared" si="24"/>
        <v>59701</v>
      </c>
      <c r="F505" s="2">
        <v>597</v>
      </c>
      <c r="G505" s="2" t="str">
        <f>INDEX(D_被动技能!$C:$C,MATCH(F505,D_被动技能!$B:$B,0))</f>
        <v>精·蟠桃</v>
      </c>
      <c r="H505" s="2">
        <v>1</v>
      </c>
      <c r="I505" s="2">
        <v>317</v>
      </c>
    </row>
    <row r="506" spans="1:9" x14ac:dyDescent="0.35">
      <c r="A506" s="2">
        <v>412</v>
      </c>
      <c r="B506" s="2">
        <f>INDEX(D_伙伴表!$A:$A,MATCH(LEFT(C506,LEN(C506)-5),D_伙伴表!$C:$C,0))</f>
        <v>100028</v>
      </c>
      <c r="C506" s="2" t="str">
        <f>D_伙伴表!$C$32&amp;"技能库-金"</f>
        <v>至尊鹏精大嘴技能库-金</v>
      </c>
      <c r="D506" s="2" t="str">
        <f>INDEX(D_伙伴表!$N:$N,MATCH(LEFT(C506,LEN(C506)-5),D_伙伴表!$C:$C,0))</f>
        <v>妖族</v>
      </c>
      <c r="E506" s="2">
        <f t="shared" si="24"/>
        <v>59801</v>
      </c>
      <c r="F506" s="2">
        <v>598</v>
      </c>
      <c r="G506" s="2" t="str">
        <f>INDEX(D_被动技能!$C:$C,MATCH(F506,D_被动技能!$B:$B,0))</f>
        <v>精·真龙金身</v>
      </c>
      <c r="H506" s="2">
        <v>1</v>
      </c>
      <c r="I506" s="2">
        <v>316</v>
      </c>
    </row>
    <row r="507" spans="1:9" x14ac:dyDescent="0.35">
      <c r="A507" s="2">
        <v>413</v>
      </c>
      <c r="B507" s="2">
        <f>INDEX(D_伙伴表!$A:$A,MATCH(LEFT(C507,LEN(C507)-5),D_伙伴表!$C:$C,0))</f>
        <v>100028</v>
      </c>
      <c r="C507" s="2" t="str">
        <f>D_伙伴表!$C$32&amp;"技能库-金"</f>
        <v>至尊鹏精大嘴技能库-金</v>
      </c>
      <c r="D507" s="2" t="str">
        <f>INDEX(D_伙伴表!$N:$N,MATCH(LEFT(C507,LEN(C507)-5),D_伙伴表!$C:$C,0))</f>
        <v>妖族</v>
      </c>
      <c r="E507" s="2">
        <f t="shared" si="24"/>
        <v>41601</v>
      </c>
      <c r="F507" s="2">
        <v>416</v>
      </c>
      <c r="G507" s="2" t="str">
        <f>INDEX(D_被动技能!$C:$C,MATCH(F507,D_被动技能!$B:$B,0))</f>
        <v>卓·东皇钟</v>
      </c>
      <c r="H507" s="2">
        <v>1</v>
      </c>
      <c r="I507" s="2">
        <v>975</v>
      </c>
    </row>
    <row r="508" spans="1:9" x14ac:dyDescent="0.35">
      <c r="A508" s="2">
        <v>414</v>
      </c>
      <c r="B508" s="2">
        <f>INDEX(D_伙伴表!$A:$A,MATCH(LEFT(C508,LEN(C508)-5),D_伙伴表!$C:$C,0))</f>
        <v>100028</v>
      </c>
      <c r="C508" s="2" t="str">
        <f>D_伙伴表!$C$32&amp;"技能库-金"</f>
        <v>至尊鹏精大嘴技能库-金</v>
      </c>
      <c r="D508" s="2" t="str">
        <f>INDEX(D_伙伴表!$N:$N,MATCH(LEFT(C508,LEN(C508)-5),D_伙伴表!$C:$C,0))</f>
        <v>妖族</v>
      </c>
      <c r="E508" s="2">
        <f t="shared" si="24"/>
        <v>41701</v>
      </c>
      <c r="F508" s="2">
        <v>417</v>
      </c>
      <c r="G508" s="2" t="str">
        <f>INDEX(D_被动技能!$C:$C,MATCH(F508,D_被动技能!$B:$B,0))</f>
        <v>卓·蟠桃</v>
      </c>
      <c r="H508" s="2">
        <v>1</v>
      </c>
      <c r="I508" s="2">
        <v>975</v>
      </c>
    </row>
    <row r="509" spans="1:9" x14ac:dyDescent="0.35">
      <c r="A509" s="2">
        <v>415</v>
      </c>
      <c r="B509" s="2">
        <f>INDEX(D_伙伴表!$A:$A,MATCH(LEFT(C509,LEN(C509)-5),D_伙伴表!$C:$C,0))</f>
        <v>100028</v>
      </c>
      <c r="C509" s="2" t="str">
        <f>D_伙伴表!$C$32&amp;"技能库-金"</f>
        <v>至尊鹏精大嘴技能库-金</v>
      </c>
      <c r="D509" s="2" t="str">
        <f>INDEX(D_伙伴表!$N:$N,MATCH(LEFT(C509,LEN(C509)-5),D_伙伴表!$C:$C,0))</f>
        <v>妖族</v>
      </c>
      <c r="E509" s="2">
        <f t="shared" si="24"/>
        <v>41801</v>
      </c>
      <c r="F509" s="2">
        <v>418</v>
      </c>
      <c r="G509" s="2" t="str">
        <f>INDEX(D_被动技能!$C:$C,MATCH(F509,D_被动技能!$B:$B,0))</f>
        <v>卓·真龙金身</v>
      </c>
      <c r="H509" s="2">
        <v>1</v>
      </c>
      <c r="I509" s="2">
        <v>975</v>
      </c>
    </row>
    <row r="510" spans="1:9" x14ac:dyDescent="0.35">
      <c r="A510" s="2">
        <v>416</v>
      </c>
      <c r="B510" s="2">
        <f>INDEX(D_伙伴表!$A:$A,MATCH(LEFT(C510,LEN(C510)-5),D_伙伴表!$C:$C,0))</f>
        <v>100028</v>
      </c>
      <c r="C510" s="2" t="str">
        <f>D_伙伴表!$C$32&amp;"技能库-金"</f>
        <v>至尊鹏精大嘴技能库-金</v>
      </c>
      <c r="D510" s="2" t="str">
        <f>INDEX(D_伙伴表!$N:$N,MATCH(LEFT(C510,LEN(C510)-5),D_伙伴表!$C:$C,0))</f>
        <v>妖族</v>
      </c>
      <c r="E510" s="2">
        <f t="shared" si="24"/>
        <v>31601</v>
      </c>
      <c r="F510" s="2">
        <v>316</v>
      </c>
      <c r="G510" s="2" t="str">
        <f>INDEX(D_被动技能!$C:$C,MATCH(F510,D_被动技能!$B:$B,0))</f>
        <v>优·东皇钟</v>
      </c>
      <c r="H510" s="2">
        <v>1</v>
      </c>
      <c r="I510" s="2">
        <v>1992</v>
      </c>
    </row>
    <row r="511" spans="1:9" x14ac:dyDescent="0.35">
      <c r="A511" s="2">
        <v>417</v>
      </c>
      <c r="B511" s="2">
        <f>INDEX(D_伙伴表!$A:$A,MATCH(LEFT(C511,LEN(C511)-5),D_伙伴表!$C:$C,0))</f>
        <v>100028</v>
      </c>
      <c r="C511" s="2" t="str">
        <f>D_伙伴表!$C$32&amp;"技能库-金"</f>
        <v>至尊鹏精大嘴技能库-金</v>
      </c>
      <c r="D511" s="2" t="str">
        <f>INDEX(D_伙伴表!$N:$N,MATCH(LEFT(C511,LEN(C511)-5),D_伙伴表!$C:$C,0))</f>
        <v>妖族</v>
      </c>
      <c r="E511" s="2">
        <f t="shared" si="24"/>
        <v>31701</v>
      </c>
      <c r="F511" s="2">
        <v>317</v>
      </c>
      <c r="G511" s="2" t="str">
        <f>INDEX(D_被动技能!$C:$C,MATCH(F511,D_被动技能!$B:$B,0))</f>
        <v>优·蟠桃</v>
      </c>
      <c r="H511" s="2">
        <v>1</v>
      </c>
      <c r="I511" s="2">
        <v>1992</v>
      </c>
    </row>
    <row r="512" spans="1:9" x14ac:dyDescent="0.35">
      <c r="A512" s="2">
        <v>418</v>
      </c>
      <c r="B512" s="2">
        <f>INDEX(D_伙伴表!$A:$A,MATCH(LEFT(C512,LEN(C512)-5),D_伙伴表!$C:$C,0))</f>
        <v>100028</v>
      </c>
      <c r="C512" s="2" t="str">
        <f>D_伙伴表!$C$32&amp;"技能库-金"</f>
        <v>至尊鹏精大嘴技能库-金</v>
      </c>
      <c r="D512" s="2" t="str">
        <f>INDEX(D_伙伴表!$N:$N,MATCH(LEFT(C512,LEN(C512)-5),D_伙伴表!$C:$C,0))</f>
        <v>妖族</v>
      </c>
      <c r="E512" s="2">
        <f t="shared" si="24"/>
        <v>31801</v>
      </c>
      <c r="F512" s="2">
        <v>318</v>
      </c>
      <c r="G512" s="2" t="str">
        <f>INDEX(D_被动技能!$C:$C,MATCH(F512,D_被动技能!$B:$B,0))</f>
        <v>优·真龙金身</v>
      </c>
      <c r="H512" s="2">
        <v>1</v>
      </c>
      <c r="I512" s="2">
        <v>1922</v>
      </c>
    </row>
    <row r="513" spans="1:9" x14ac:dyDescent="0.35">
      <c r="A513" s="2">
        <v>419</v>
      </c>
      <c r="B513" s="2">
        <f>INDEX(D_伙伴表!$A:$A,MATCH(LEFT(C513,LEN(C513)-5),D_伙伴表!$C:$C,0))</f>
        <v>100028</v>
      </c>
      <c r="C513" s="2" t="str">
        <f>D_伙伴表!$C$32&amp;"技能库-金"</f>
        <v>至尊鹏精大嘴技能库-金</v>
      </c>
      <c r="D513" s="2" t="str">
        <f>INDEX(D_伙伴表!$N:$N,MATCH(LEFT(C513,LEN(C513)-5),D_伙伴表!$C:$C,0))</f>
        <v>妖族</v>
      </c>
      <c r="E513" s="2">
        <f t="shared" si="24"/>
        <v>45501</v>
      </c>
      <c r="F513" s="2">
        <v>455</v>
      </c>
      <c r="G513" s="2" t="str">
        <f>INDEX(D_被动技能!$C:$C,MATCH(F513,D_被动技能!$B:$B,0))</f>
        <v>卓·灵墟宝鼎</v>
      </c>
      <c r="H513" s="2">
        <v>1</v>
      </c>
      <c r="I513" s="2">
        <v>150</v>
      </c>
    </row>
    <row r="514" spans="1:9" x14ac:dyDescent="0.35">
      <c r="A514" s="2">
        <v>420</v>
      </c>
      <c r="B514" s="2">
        <f>INDEX(D_伙伴表!$A:$A,MATCH(LEFT(C514,LEN(C514)-5),D_伙伴表!$C:$C,0))</f>
        <v>100028</v>
      </c>
      <c r="C514" s="2" t="str">
        <f>D_伙伴表!$C$32&amp;"技能库-金"</f>
        <v>至尊鹏精大嘴技能库-金</v>
      </c>
      <c r="D514" s="2" t="str">
        <f>INDEX(D_伙伴表!$N:$N,MATCH(LEFT(C514,LEN(C514)-5),D_伙伴表!$C:$C,0))</f>
        <v>妖族</v>
      </c>
      <c r="E514" s="2">
        <f t="shared" si="24"/>
        <v>55501</v>
      </c>
      <c r="F514" s="2">
        <v>555</v>
      </c>
      <c r="G514" s="2" t="str">
        <f>INDEX(D_被动技能!$C:$C,MATCH(F514,D_被动技能!$B:$B,0))</f>
        <v>精·灵墟宝鼎</v>
      </c>
      <c r="H514" s="2">
        <v>1</v>
      </c>
      <c r="I514" s="2">
        <v>50</v>
      </c>
    </row>
    <row r="515" spans="1:9" x14ac:dyDescent="0.35">
      <c r="A515" s="2">
        <v>421</v>
      </c>
      <c r="B515" s="2">
        <f>INDEX(D_伙伴表!$A:$A,MATCH(LEFT(C515,LEN(C515)-5),D_伙伴表!$C:$C,0))</f>
        <v>100001</v>
      </c>
      <c r="C515" s="2" t="str">
        <f>D_伙伴表!$C$5&amp;"技能库-金"</f>
        <v>小猪技能库-金</v>
      </c>
      <c r="D515" s="2" t="str">
        <f>INDEX(D_伙伴表!$N:$N,MATCH(LEFT(C515,LEN(C515)-5),D_伙伴表!$C:$C,0))</f>
        <v>妖族</v>
      </c>
      <c r="E515" s="2">
        <f t="shared" ref="E515" si="25">F515*100+H515</f>
        <v>60101</v>
      </c>
      <c r="F515" s="2">
        <f>INDEX(D_被动技能!$B:$B,MATCH(LEFT(C515,LEN(C515)-5),D_被动技能!$K:$K,0))</f>
        <v>601</v>
      </c>
      <c r="G515" s="2" t="str">
        <f>INDEX(D_被动技能!$C:$C,MATCH(F515,D_被动技能!$B:$B,0))</f>
        <v>绝·罗悲净瓶</v>
      </c>
      <c r="H515" s="2">
        <v>1</v>
      </c>
      <c r="I515" s="2">
        <v>20</v>
      </c>
    </row>
    <row r="516" spans="1:9" x14ac:dyDescent="0.35">
      <c r="A516" s="2">
        <v>422</v>
      </c>
      <c r="B516" s="2">
        <f>INDEX(D_伙伴表!$A:$A,MATCH(LEFT(C516,LEN(C516)-5),D_伙伴表!$C:$C,0))</f>
        <v>100001</v>
      </c>
      <c r="C516" s="2" t="str">
        <f>D_伙伴表!$C$5&amp;"技能库-金"</f>
        <v>小猪技能库-金</v>
      </c>
      <c r="D516" s="2" t="str">
        <f>INDEX(D_伙伴表!$N:$N,MATCH(LEFT(C516,LEN(C516)-5),D_伙伴表!$C:$C,0))</f>
        <v>妖族</v>
      </c>
      <c r="E516" s="2">
        <v>69301</v>
      </c>
      <c r="F516" s="2">
        <v>693</v>
      </c>
      <c r="G516" s="2" t="s">
        <v>396</v>
      </c>
      <c r="H516" s="2">
        <v>1</v>
      </c>
      <c r="I516" s="2">
        <v>316</v>
      </c>
    </row>
    <row r="517" spans="1:9" x14ac:dyDescent="0.35">
      <c r="A517" s="2">
        <v>423</v>
      </c>
      <c r="B517" s="2">
        <f>INDEX(D_伙伴表!$A:$A,MATCH(LEFT(C517,LEN(C517)-5),D_伙伴表!$C:$C,0))</f>
        <v>100001</v>
      </c>
      <c r="C517" s="2" t="str">
        <f>D_伙伴表!$C$5&amp;"技能库-金"</f>
        <v>小猪技能库-金</v>
      </c>
      <c r="D517" s="2" t="str">
        <f>INDEX(D_伙伴表!$N:$N,MATCH(LEFT(C517,LEN(C517)-5),D_伙伴表!$C:$C,0))</f>
        <v>妖族</v>
      </c>
      <c r="E517" s="2">
        <v>69401</v>
      </c>
      <c r="F517" s="2">
        <v>694</v>
      </c>
      <c r="G517" s="2" t="s">
        <v>397</v>
      </c>
      <c r="H517" s="2">
        <v>1</v>
      </c>
      <c r="I517" s="2">
        <v>317</v>
      </c>
    </row>
    <row r="518" spans="1:9" x14ac:dyDescent="0.35">
      <c r="A518" s="2">
        <v>424</v>
      </c>
      <c r="B518" s="2">
        <f>INDEX(D_伙伴表!$A:$A,MATCH(LEFT(C518,LEN(C518)-5),D_伙伴表!$C:$C,0))</f>
        <v>100001</v>
      </c>
      <c r="C518" s="2" t="str">
        <f>D_伙伴表!$C$5&amp;"技能库-金"</f>
        <v>小猪技能库-金</v>
      </c>
      <c r="D518" s="2" t="str">
        <f>INDEX(D_伙伴表!$N:$N,MATCH(LEFT(C518,LEN(C518)-5),D_伙伴表!$C:$C,0))</f>
        <v>妖族</v>
      </c>
      <c r="E518" s="2">
        <v>69501</v>
      </c>
      <c r="F518" s="2">
        <v>695</v>
      </c>
      <c r="G518" s="2" t="s">
        <v>398</v>
      </c>
      <c r="H518" s="2">
        <v>1</v>
      </c>
      <c r="I518" s="2">
        <v>316</v>
      </c>
    </row>
    <row r="519" spans="1:9" x14ac:dyDescent="0.35">
      <c r="A519" s="2">
        <v>425</v>
      </c>
      <c r="B519" s="2">
        <f>INDEX(D_伙伴表!$A:$A,MATCH(LEFT(C519,LEN(C519)-5),D_伙伴表!$C:$C,0))</f>
        <v>100001</v>
      </c>
      <c r="C519" s="2" t="str">
        <f>D_伙伴表!$C$5&amp;"技能库-金"</f>
        <v>小猪技能库-金</v>
      </c>
      <c r="D519" s="2" t="str">
        <f>INDEX(D_伙伴表!$N:$N,MATCH(LEFT(C519,LEN(C519)-5),D_伙伴表!$C:$C,0))</f>
        <v>妖族</v>
      </c>
      <c r="E519" s="2">
        <v>59301</v>
      </c>
      <c r="F519" s="2">
        <v>593</v>
      </c>
      <c r="G519" s="2" t="s">
        <v>399</v>
      </c>
      <c r="H519" s="2">
        <v>1</v>
      </c>
      <c r="I519" s="2">
        <v>634</v>
      </c>
    </row>
    <row r="520" spans="1:9" x14ac:dyDescent="0.35">
      <c r="A520" s="2">
        <v>426</v>
      </c>
      <c r="B520" s="2">
        <f>INDEX(D_伙伴表!$A:$A,MATCH(LEFT(C520,LEN(C520)-5),D_伙伴表!$C:$C,0))</f>
        <v>100001</v>
      </c>
      <c r="C520" s="2" t="str">
        <f>D_伙伴表!$C$5&amp;"技能库-金"</f>
        <v>小猪技能库-金</v>
      </c>
      <c r="D520" s="2" t="str">
        <f>INDEX(D_伙伴表!$N:$N,MATCH(LEFT(C520,LEN(C520)-5),D_伙伴表!$C:$C,0))</f>
        <v>妖族</v>
      </c>
      <c r="E520" s="2">
        <v>59401</v>
      </c>
      <c r="F520" s="2">
        <v>594</v>
      </c>
      <c r="G520" s="2" t="s">
        <v>400</v>
      </c>
      <c r="H520" s="2">
        <v>1</v>
      </c>
      <c r="I520" s="2">
        <v>633</v>
      </c>
    </row>
    <row r="521" spans="1:9" x14ac:dyDescent="0.35">
      <c r="A521" s="2">
        <v>427</v>
      </c>
      <c r="B521" s="2">
        <f>INDEX(D_伙伴表!$A:$A,MATCH(LEFT(C521,LEN(C521)-5),D_伙伴表!$C:$C,0))</f>
        <v>100001</v>
      </c>
      <c r="C521" s="2" t="str">
        <f>D_伙伴表!$C$5&amp;"技能库-金"</f>
        <v>小猪技能库-金</v>
      </c>
      <c r="D521" s="2" t="str">
        <f>INDEX(D_伙伴表!$N:$N,MATCH(LEFT(C521,LEN(C521)-5),D_伙伴表!$C:$C,0))</f>
        <v>妖族</v>
      </c>
      <c r="E521" s="2">
        <v>59501</v>
      </c>
      <c r="F521" s="2">
        <v>595</v>
      </c>
      <c r="G521" s="2" t="s">
        <v>401</v>
      </c>
      <c r="H521" s="2">
        <v>1</v>
      </c>
      <c r="I521" s="2">
        <v>633</v>
      </c>
    </row>
    <row r="522" spans="1:9" x14ac:dyDescent="0.35">
      <c r="A522" s="2">
        <v>428</v>
      </c>
      <c r="B522" s="2">
        <f>INDEX(D_伙伴表!$A:$A,MATCH(LEFT(C522,LEN(C522)-5),D_伙伴表!$C:$C,0))</f>
        <v>100001</v>
      </c>
      <c r="C522" s="2" t="str">
        <f>D_伙伴表!$C$5&amp;"技能库-金"</f>
        <v>小猪技能库-金</v>
      </c>
      <c r="D522" s="2" t="str">
        <f>INDEX(D_伙伴表!$N:$N,MATCH(LEFT(C522,LEN(C522)-5),D_伙伴表!$C:$C,0))</f>
        <v>妖族</v>
      </c>
      <c r="E522" s="2">
        <v>41301</v>
      </c>
      <c r="F522" s="2">
        <v>413</v>
      </c>
      <c r="G522" s="2" t="s">
        <v>402</v>
      </c>
      <c r="H522" s="2">
        <v>1</v>
      </c>
      <c r="I522" s="2">
        <v>1100</v>
      </c>
    </row>
    <row r="523" spans="1:9" x14ac:dyDescent="0.35">
      <c r="A523" s="2">
        <v>429</v>
      </c>
      <c r="B523" s="2">
        <f>INDEX(D_伙伴表!$A:$A,MATCH(LEFT(C523,LEN(C523)-5),D_伙伴表!$C:$C,0))</f>
        <v>100001</v>
      </c>
      <c r="C523" s="2" t="str">
        <f>D_伙伴表!$C$5&amp;"技能库-金"</f>
        <v>小猪技能库-金</v>
      </c>
      <c r="D523" s="2" t="str">
        <f>INDEX(D_伙伴表!$N:$N,MATCH(LEFT(C523,LEN(C523)-5),D_伙伴表!$C:$C,0))</f>
        <v>妖族</v>
      </c>
      <c r="E523" s="2">
        <v>41401</v>
      </c>
      <c r="F523" s="2">
        <v>414</v>
      </c>
      <c r="G523" s="2" t="s">
        <v>403</v>
      </c>
      <c r="H523" s="2">
        <v>1</v>
      </c>
      <c r="I523" s="2">
        <v>1100</v>
      </c>
    </row>
    <row r="524" spans="1:9" x14ac:dyDescent="0.35">
      <c r="A524" s="2">
        <v>430</v>
      </c>
      <c r="B524" s="2">
        <f>INDEX(D_伙伴表!$A:$A,MATCH(LEFT(C524,LEN(C524)-5),D_伙伴表!$C:$C,0))</f>
        <v>100001</v>
      </c>
      <c r="C524" s="2" t="str">
        <f>D_伙伴表!$C$5&amp;"技能库-金"</f>
        <v>小猪技能库-金</v>
      </c>
      <c r="D524" s="2" t="str">
        <f>INDEX(D_伙伴表!$N:$N,MATCH(LEFT(C524,LEN(C524)-5),D_伙伴表!$C:$C,0))</f>
        <v>妖族</v>
      </c>
      <c r="E524" s="2">
        <v>41501</v>
      </c>
      <c r="F524" s="2">
        <v>415</v>
      </c>
      <c r="G524" s="2" t="s">
        <v>404</v>
      </c>
      <c r="H524" s="2">
        <v>1</v>
      </c>
      <c r="I524" s="2">
        <v>1100</v>
      </c>
    </row>
    <row r="525" spans="1:9" x14ac:dyDescent="0.35">
      <c r="A525" s="2">
        <v>431</v>
      </c>
      <c r="B525" s="2">
        <f>INDEX(D_伙伴表!$A:$A,MATCH(LEFT(C525,LEN(C525)-5),D_伙伴表!$C:$C,0))</f>
        <v>100001</v>
      </c>
      <c r="C525" s="2" t="str">
        <f>D_伙伴表!$C$5&amp;"技能库-金"</f>
        <v>小猪技能库-金</v>
      </c>
      <c r="D525" s="2" t="str">
        <f>INDEX(D_伙伴表!$N:$N,MATCH(LEFT(C525,LEN(C525)-5),D_伙伴表!$C:$C,0))</f>
        <v>妖族</v>
      </c>
      <c r="E525" s="2">
        <v>31301</v>
      </c>
      <c r="F525" s="2">
        <v>313</v>
      </c>
      <c r="G525" s="2" t="s">
        <v>405</v>
      </c>
      <c r="H525" s="2">
        <v>1</v>
      </c>
      <c r="I525" s="2">
        <v>1160</v>
      </c>
    </row>
    <row r="526" spans="1:9" x14ac:dyDescent="0.35">
      <c r="A526" s="2">
        <v>432</v>
      </c>
      <c r="B526" s="2">
        <f>INDEX(D_伙伴表!$A:$A,MATCH(LEFT(C526,LEN(C526)-5),D_伙伴表!$C:$C,0))</f>
        <v>100001</v>
      </c>
      <c r="C526" s="2" t="str">
        <f>D_伙伴表!$C$5&amp;"技能库-金"</f>
        <v>小猪技能库-金</v>
      </c>
      <c r="D526" s="2" t="str">
        <f>INDEX(D_伙伴表!$N:$N,MATCH(LEFT(C526,LEN(C526)-5),D_伙伴表!$C:$C,0))</f>
        <v>妖族</v>
      </c>
      <c r="E526" s="2">
        <v>31401</v>
      </c>
      <c r="F526" s="2">
        <v>314</v>
      </c>
      <c r="G526" s="2" t="s">
        <v>406</v>
      </c>
      <c r="H526" s="2">
        <v>1</v>
      </c>
      <c r="I526" s="2">
        <v>1161</v>
      </c>
    </row>
    <row r="527" spans="1:9" x14ac:dyDescent="0.35">
      <c r="A527" s="2">
        <v>433</v>
      </c>
      <c r="B527" s="2">
        <f>INDEX(D_伙伴表!$A:$A,MATCH(LEFT(C527,LEN(C527)-5),D_伙伴表!$C:$C,0))</f>
        <v>100001</v>
      </c>
      <c r="C527" s="2" t="str">
        <f>D_伙伴表!$C$5&amp;"技能库-金"</f>
        <v>小猪技能库-金</v>
      </c>
      <c r="D527" s="2" t="str">
        <f>INDEX(D_伙伴表!$N:$N,MATCH(LEFT(C527,LEN(C527)-5),D_伙伴表!$C:$C,0))</f>
        <v>妖族</v>
      </c>
      <c r="E527" s="2">
        <v>31501</v>
      </c>
      <c r="F527" s="2">
        <v>315</v>
      </c>
      <c r="G527" s="2" t="s">
        <v>407</v>
      </c>
      <c r="H527" s="2">
        <v>1</v>
      </c>
      <c r="I527" s="2">
        <v>1160</v>
      </c>
    </row>
    <row r="528" spans="1:9" x14ac:dyDescent="0.35">
      <c r="A528" s="2">
        <v>434</v>
      </c>
      <c r="B528" s="2">
        <f>INDEX(D_伙伴表!$A:$A,MATCH(LEFT(C528,LEN(C528)-5),D_伙伴表!$C:$C,0))</f>
        <v>100001</v>
      </c>
      <c r="C528" s="2" t="str">
        <f>D_伙伴表!$C$5&amp;"技能库-金"</f>
        <v>小猪技能库-金</v>
      </c>
      <c r="D528" s="2" t="str">
        <f>INDEX(D_伙伴表!$N:$N,MATCH(LEFT(C528,LEN(C528)-5),D_伙伴表!$C:$C,0))</f>
        <v>妖族</v>
      </c>
      <c r="E528" s="2">
        <v>65401</v>
      </c>
      <c r="F528" s="2">
        <v>654</v>
      </c>
      <c r="G528" s="2" t="s">
        <v>408</v>
      </c>
      <c r="H528" s="2">
        <v>1</v>
      </c>
      <c r="I528" s="2">
        <v>50</v>
      </c>
    </row>
    <row r="529" spans="1:9" x14ac:dyDescent="0.35">
      <c r="A529" s="2">
        <v>435</v>
      </c>
      <c r="B529" s="2">
        <f>INDEX(D_伙伴表!$A:$A,MATCH(LEFT(C529,LEN(C529)-5),D_伙伴表!$C:$C,0))</f>
        <v>100001</v>
      </c>
      <c r="C529" s="2" t="str">
        <f>D_伙伴表!$C$5&amp;"技能库-金"</f>
        <v>小猪技能库-金</v>
      </c>
      <c r="D529" s="2" t="str">
        <f>INDEX(D_伙伴表!$N:$N,MATCH(LEFT(C529,LEN(C529)-5),D_伙伴表!$C:$C,0))</f>
        <v>妖族</v>
      </c>
      <c r="E529" s="2">
        <v>55401</v>
      </c>
      <c r="F529" s="2">
        <v>554</v>
      </c>
      <c r="G529" s="2" t="s">
        <v>409</v>
      </c>
      <c r="H529" s="2">
        <v>1</v>
      </c>
      <c r="I529" s="2">
        <v>100</v>
      </c>
    </row>
    <row r="530" spans="1:9" x14ac:dyDescent="0.35">
      <c r="A530" s="2">
        <v>436</v>
      </c>
      <c r="B530" s="2">
        <f>INDEX(D_伙伴表!$A:$A,MATCH(LEFT(C530,LEN(C530)-5),D_伙伴表!$C:$C,0))</f>
        <v>100001</v>
      </c>
      <c r="C530" s="2" t="str">
        <f>D_伙伴表!$C$5&amp;"技能库-金"</f>
        <v>小猪技能库-金</v>
      </c>
      <c r="D530" s="2" t="str">
        <f>INDEX(D_伙伴表!$N:$N,MATCH(LEFT(C530,LEN(C530)-5),D_伙伴表!$C:$C,0))</f>
        <v>妖族</v>
      </c>
      <c r="E530" s="2">
        <v>45401</v>
      </c>
      <c r="F530" s="2">
        <v>454</v>
      </c>
      <c r="G530" s="2" t="s">
        <v>410</v>
      </c>
      <c r="H530" s="2">
        <v>1</v>
      </c>
      <c r="I530" s="2">
        <v>200</v>
      </c>
    </row>
    <row r="531" spans="1:9" x14ac:dyDescent="0.35">
      <c r="A531" s="2">
        <v>437</v>
      </c>
      <c r="B531" s="2">
        <f>INDEX(D_伙伴表!$A:$A,MATCH(LEFT(C531,LEN(C531)-5),D_伙伴表!$C:$C,0))</f>
        <v>100002</v>
      </c>
      <c r="C531" s="2" t="str">
        <f>D_伙伴表!$C$6&amp;"技能库-金"</f>
        <v>小蘑菇技能库-金</v>
      </c>
      <c r="D531" s="2" t="str">
        <f>INDEX(D_伙伴表!$N:$N,MATCH(LEFT(C531,LEN(C531)-5),D_伙伴表!$C:$C,0))</f>
        <v>妖族</v>
      </c>
      <c r="E531" s="2">
        <f t="shared" ref="E531" si="26">F531*100+H531</f>
        <v>60201</v>
      </c>
      <c r="F531" s="2">
        <f>INDEX(D_被动技能!$B:$B,MATCH(LEFT(C531,LEN(C531)-5),D_被动技能!$K:$K,0))</f>
        <v>602</v>
      </c>
      <c r="G531" s="2" t="str">
        <f>INDEX(D_被动技能!$C:$C,MATCH(F531,D_被动技能!$B:$B,0))</f>
        <v>绝·乾坤镜</v>
      </c>
      <c r="H531" s="2">
        <v>1</v>
      </c>
      <c r="I531" s="2">
        <v>20</v>
      </c>
    </row>
    <row r="532" spans="1:9" x14ac:dyDescent="0.35">
      <c r="A532" s="2">
        <v>438</v>
      </c>
      <c r="B532" s="2">
        <f>INDEX(D_伙伴表!$A:$A,MATCH(LEFT(C532,LEN(C532)-5),D_伙伴表!$C:$C,0))</f>
        <v>100002</v>
      </c>
      <c r="C532" s="2" t="str">
        <f>D_伙伴表!$C$6&amp;"技能库-金"</f>
        <v>小蘑菇技能库-金</v>
      </c>
      <c r="D532" s="2" t="str">
        <f>INDEX(D_伙伴表!$N:$N,MATCH(LEFT(C532,LEN(C532)-5),D_伙伴表!$C:$C,0))</f>
        <v>妖族</v>
      </c>
      <c r="E532" s="2">
        <v>69301</v>
      </c>
      <c r="F532" s="2">
        <v>693</v>
      </c>
      <c r="G532" s="2" t="s">
        <v>396</v>
      </c>
      <c r="H532" s="2">
        <v>1</v>
      </c>
      <c r="I532" s="2">
        <v>316</v>
      </c>
    </row>
    <row r="533" spans="1:9" x14ac:dyDescent="0.35">
      <c r="A533" s="2">
        <v>439</v>
      </c>
      <c r="B533" s="2">
        <f>INDEX(D_伙伴表!$A:$A,MATCH(LEFT(C533,LEN(C533)-5),D_伙伴表!$C:$C,0))</f>
        <v>100002</v>
      </c>
      <c r="C533" s="2" t="str">
        <f>D_伙伴表!$C$6&amp;"技能库-金"</f>
        <v>小蘑菇技能库-金</v>
      </c>
      <c r="D533" s="2" t="str">
        <f>INDEX(D_伙伴表!$N:$N,MATCH(LEFT(C533,LEN(C533)-5),D_伙伴表!$C:$C,0))</f>
        <v>妖族</v>
      </c>
      <c r="E533" s="2">
        <v>69401</v>
      </c>
      <c r="F533" s="2">
        <v>694</v>
      </c>
      <c r="G533" s="2" t="s">
        <v>397</v>
      </c>
      <c r="H533" s="2">
        <v>1</v>
      </c>
      <c r="I533" s="2">
        <v>317</v>
      </c>
    </row>
    <row r="534" spans="1:9" x14ac:dyDescent="0.35">
      <c r="A534" s="2">
        <v>440</v>
      </c>
      <c r="B534" s="2">
        <f>INDEX(D_伙伴表!$A:$A,MATCH(LEFT(C534,LEN(C534)-5),D_伙伴表!$C:$C,0))</f>
        <v>100002</v>
      </c>
      <c r="C534" s="2" t="str">
        <f>D_伙伴表!$C$6&amp;"技能库-金"</f>
        <v>小蘑菇技能库-金</v>
      </c>
      <c r="D534" s="2" t="str">
        <f>INDEX(D_伙伴表!$N:$N,MATCH(LEFT(C534,LEN(C534)-5),D_伙伴表!$C:$C,0))</f>
        <v>妖族</v>
      </c>
      <c r="E534" s="2">
        <v>69501</v>
      </c>
      <c r="F534" s="2">
        <v>695</v>
      </c>
      <c r="G534" s="2" t="s">
        <v>398</v>
      </c>
      <c r="H534" s="2">
        <v>1</v>
      </c>
      <c r="I534" s="2">
        <v>316</v>
      </c>
    </row>
    <row r="535" spans="1:9" x14ac:dyDescent="0.35">
      <c r="A535" s="2">
        <v>441</v>
      </c>
      <c r="B535" s="2">
        <f>INDEX(D_伙伴表!$A:$A,MATCH(LEFT(C535,LEN(C535)-5),D_伙伴表!$C:$C,0))</f>
        <v>100002</v>
      </c>
      <c r="C535" s="2" t="str">
        <f>D_伙伴表!$C$6&amp;"技能库-金"</f>
        <v>小蘑菇技能库-金</v>
      </c>
      <c r="D535" s="2" t="str">
        <f>INDEX(D_伙伴表!$N:$N,MATCH(LEFT(C535,LEN(C535)-5),D_伙伴表!$C:$C,0))</f>
        <v>妖族</v>
      </c>
      <c r="E535" s="2">
        <v>59301</v>
      </c>
      <c r="F535" s="2">
        <v>593</v>
      </c>
      <c r="G535" s="2" t="s">
        <v>399</v>
      </c>
      <c r="H535" s="2">
        <v>1</v>
      </c>
      <c r="I535" s="2">
        <v>634</v>
      </c>
    </row>
    <row r="536" spans="1:9" x14ac:dyDescent="0.35">
      <c r="A536" s="2">
        <v>442</v>
      </c>
      <c r="B536" s="2">
        <f>INDEX(D_伙伴表!$A:$A,MATCH(LEFT(C536,LEN(C536)-5),D_伙伴表!$C:$C,0))</f>
        <v>100002</v>
      </c>
      <c r="C536" s="2" t="str">
        <f>D_伙伴表!$C$6&amp;"技能库-金"</f>
        <v>小蘑菇技能库-金</v>
      </c>
      <c r="D536" s="2" t="str">
        <f>INDEX(D_伙伴表!$N:$N,MATCH(LEFT(C536,LEN(C536)-5),D_伙伴表!$C:$C,0))</f>
        <v>妖族</v>
      </c>
      <c r="E536" s="2">
        <v>59401</v>
      </c>
      <c r="F536" s="2">
        <v>594</v>
      </c>
      <c r="G536" s="2" t="s">
        <v>400</v>
      </c>
      <c r="H536" s="2">
        <v>1</v>
      </c>
      <c r="I536" s="2">
        <v>633</v>
      </c>
    </row>
    <row r="537" spans="1:9" x14ac:dyDescent="0.35">
      <c r="A537" s="2">
        <v>443</v>
      </c>
      <c r="B537" s="2">
        <f>INDEX(D_伙伴表!$A:$A,MATCH(LEFT(C537,LEN(C537)-5),D_伙伴表!$C:$C,0))</f>
        <v>100002</v>
      </c>
      <c r="C537" s="2" t="str">
        <f>D_伙伴表!$C$6&amp;"技能库-金"</f>
        <v>小蘑菇技能库-金</v>
      </c>
      <c r="D537" s="2" t="str">
        <f>INDEX(D_伙伴表!$N:$N,MATCH(LEFT(C537,LEN(C537)-5),D_伙伴表!$C:$C,0))</f>
        <v>妖族</v>
      </c>
      <c r="E537" s="2">
        <v>59501</v>
      </c>
      <c r="F537" s="2">
        <v>595</v>
      </c>
      <c r="G537" s="2" t="s">
        <v>401</v>
      </c>
      <c r="H537" s="2">
        <v>1</v>
      </c>
      <c r="I537" s="2">
        <v>633</v>
      </c>
    </row>
    <row r="538" spans="1:9" x14ac:dyDescent="0.35">
      <c r="A538" s="2">
        <v>444</v>
      </c>
      <c r="B538" s="2">
        <f>INDEX(D_伙伴表!$A:$A,MATCH(LEFT(C538,LEN(C538)-5),D_伙伴表!$C:$C,0))</f>
        <v>100002</v>
      </c>
      <c r="C538" s="2" t="str">
        <f>D_伙伴表!$C$6&amp;"技能库-金"</f>
        <v>小蘑菇技能库-金</v>
      </c>
      <c r="D538" s="2" t="str">
        <f>INDEX(D_伙伴表!$N:$N,MATCH(LEFT(C538,LEN(C538)-5),D_伙伴表!$C:$C,0))</f>
        <v>妖族</v>
      </c>
      <c r="E538" s="2">
        <v>41301</v>
      </c>
      <c r="F538" s="2">
        <v>413</v>
      </c>
      <c r="G538" s="2" t="s">
        <v>402</v>
      </c>
      <c r="H538" s="2">
        <v>1</v>
      </c>
      <c r="I538" s="2">
        <v>1100</v>
      </c>
    </row>
    <row r="539" spans="1:9" x14ac:dyDescent="0.35">
      <c r="A539" s="2">
        <v>445</v>
      </c>
      <c r="B539" s="2">
        <f>INDEX(D_伙伴表!$A:$A,MATCH(LEFT(C539,LEN(C539)-5),D_伙伴表!$C:$C,0))</f>
        <v>100002</v>
      </c>
      <c r="C539" s="2" t="str">
        <f>D_伙伴表!$C$6&amp;"技能库-金"</f>
        <v>小蘑菇技能库-金</v>
      </c>
      <c r="D539" s="2" t="str">
        <f>INDEX(D_伙伴表!$N:$N,MATCH(LEFT(C539,LEN(C539)-5),D_伙伴表!$C:$C,0))</f>
        <v>妖族</v>
      </c>
      <c r="E539" s="2">
        <v>41401</v>
      </c>
      <c r="F539" s="2">
        <v>414</v>
      </c>
      <c r="G539" s="2" t="s">
        <v>403</v>
      </c>
      <c r="H539" s="2">
        <v>1</v>
      </c>
      <c r="I539" s="2">
        <v>1100</v>
      </c>
    </row>
    <row r="540" spans="1:9" x14ac:dyDescent="0.35">
      <c r="A540" s="2">
        <v>446</v>
      </c>
      <c r="B540" s="2">
        <f>INDEX(D_伙伴表!$A:$A,MATCH(LEFT(C540,LEN(C540)-5),D_伙伴表!$C:$C,0))</f>
        <v>100002</v>
      </c>
      <c r="C540" s="2" t="str">
        <f>D_伙伴表!$C$6&amp;"技能库-金"</f>
        <v>小蘑菇技能库-金</v>
      </c>
      <c r="D540" s="2" t="str">
        <f>INDEX(D_伙伴表!$N:$N,MATCH(LEFT(C540,LEN(C540)-5),D_伙伴表!$C:$C,0))</f>
        <v>妖族</v>
      </c>
      <c r="E540" s="2">
        <v>41501</v>
      </c>
      <c r="F540" s="2">
        <v>415</v>
      </c>
      <c r="G540" s="2" t="s">
        <v>404</v>
      </c>
      <c r="H540" s="2">
        <v>1</v>
      </c>
      <c r="I540" s="2">
        <v>1100</v>
      </c>
    </row>
    <row r="541" spans="1:9" x14ac:dyDescent="0.35">
      <c r="A541" s="2">
        <v>447</v>
      </c>
      <c r="B541" s="2">
        <f>INDEX(D_伙伴表!$A:$A,MATCH(LEFT(C541,LEN(C541)-5),D_伙伴表!$C:$C,0))</f>
        <v>100002</v>
      </c>
      <c r="C541" s="2" t="str">
        <f>D_伙伴表!$C$6&amp;"技能库-金"</f>
        <v>小蘑菇技能库-金</v>
      </c>
      <c r="D541" s="2" t="str">
        <f>INDEX(D_伙伴表!$N:$N,MATCH(LEFT(C541,LEN(C541)-5),D_伙伴表!$C:$C,0))</f>
        <v>妖族</v>
      </c>
      <c r="E541" s="2">
        <v>31301</v>
      </c>
      <c r="F541" s="2">
        <v>313</v>
      </c>
      <c r="G541" s="2" t="s">
        <v>405</v>
      </c>
      <c r="H541" s="2">
        <v>1</v>
      </c>
      <c r="I541" s="2">
        <v>1160</v>
      </c>
    </row>
    <row r="542" spans="1:9" x14ac:dyDescent="0.35">
      <c r="A542" s="2">
        <v>448</v>
      </c>
      <c r="B542" s="2">
        <f>INDEX(D_伙伴表!$A:$A,MATCH(LEFT(C542,LEN(C542)-5),D_伙伴表!$C:$C,0))</f>
        <v>100002</v>
      </c>
      <c r="C542" s="2" t="str">
        <f>D_伙伴表!$C$6&amp;"技能库-金"</f>
        <v>小蘑菇技能库-金</v>
      </c>
      <c r="D542" s="2" t="str">
        <f>INDEX(D_伙伴表!$N:$N,MATCH(LEFT(C542,LEN(C542)-5),D_伙伴表!$C:$C,0))</f>
        <v>妖族</v>
      </c>
      <c r="E542" s="2">
        <v>31401</v>
      </c>
      <c r="F542" s="2">
        <v>314</v>
      </c>
      <c r="G542" s="2" t="s">
        <v>406</v>
      </c>
      <c r="H542" s="2">
        <v>1</v>
      </c>
      <c r="I542" s="2">
        <v>1161</v>
      </c>
    </row>
    <row r="543" spans="1:9" x14ac:dyDescent="0.35">
      <c r="A543" s="2">
        <v>449</v>
      </c>
      <c r="B543" s="2">
        <f>INDEX(D_伙伴表!$A:$A,MATCH(LEFT(C543,LEN(C543)-5),D_伙伴表!$C:$C,0))</f>
        <v>100002</v>
      </c>
      <c r="C543" s="2" t="str">
        <f>D_伙伴表!$C$6&amp;"技能库-金"</f>
        <v>小蘑菇技能库-金</v>
      </c>
      <c r="D543" s="2" t="str">
        <f>INDEX(D_伙伴表!$N:$N,MATCH(LEFT(C543,LEN(C543)-5),D_伙伴表!$C:$C,0))</f>
        <v>妖族</v>
      </c>
      <c r="E543" s="2">
        <v>31501</v>
      </c>
      <c r="F543" s="2">
        <v>315</v>
      </c>
      <c r="G543" s="2" t="s">
        <v>407</v>
      </c>
      <c r="H543" s="2">
        <v>1</v>
      </c>
      <c r="I543" s="2">
        <v>1160</v>
      </c>
    </row>
    <row r="544" spans="1:9" x14ac:dyDescent="0.35">
      <c r="A544" s="2">
        <v>450</v>
      </c>
      <c r="B544" s="2">
        <f>INDEX(D_伙伴表!$A:$A,MATCH(LEFT(C544,LEN(C544)-5),D_伙伴表!$C:$C,0))</f>
        <v>100002</v>
      </c>
      <c r="C544" s="2" t="str">
        <f>D_伙伴表!$C$6&amp;"技能库-金"</f>
        <v>小蘑菇技能库-金</v>
      </c>
      <c r="D544" s="2" t="str">
        <f>INDEX(D_伙伴表!$N:$N,MATCH(LEFT(C544,LEN(C544)-5),D_伙伴表!$C:$C,0))</f>
        <v>妖族</v>
      </c>
      <c r="E544" s="2">
        <v>65401</v>
      </c>
      <c r="F544" s="2">
        <v>654</v>
      </c>
      <c r="G544" s="2" t="s">
        <v>408</v>
      </c>
      <c r="H544" s="2">
        <v>1</v>
      </c>
      <c r="I544" s="2">
        <v>50</v>
      </c>
    </row>
    <row r="545" spans="1:9" x14ac:dyDescent="0.35">
      <c r="A545" s="2">
        <v>451</v>
      </c>
      <c r="B545" s="2">
        <f>INDEX(D_伙伴表!$A:$A,MATCH(LEFT(C545,LEN(C545)-5),D_伙伴表!$C:$C,0))</f>
        <v>100002</v>
      </c>
      <c r="C545" s="2" t="str">
        <f>D_伙伴表!$C$6&amp;"技能库-金"</f>
        <v>小蘑菇技能库-金</v>
      </c>
      <c r="D545" s="2" t="str">
        <f>INDEX(D_伙伴表!$N:$N,MATCH(LEFT(C545,LEN(C545)-5),D_伙伴表!$C:$C,0))</f>
        <v>妖族</v>
      </c>
      <c r="E545" s="2">
        <v>55401</v>
      </c>
      <c r="F545" s="2">
        <v>554</v>
      </c>
      <c r="G545" s="2" t="s">
        <v>409</v>
      </c>
      <c r="H545" s="2">
        <v>1</v>
      </c>
      <c r="I545" s="2">
        <v>100</v>
      </c>
    </row>
    <row r="546" spans="1:9" x14ac:dyDescent="0.35">
      <c r="A546" s="2">
        <v>452</v>
      </c>
      <c r="B546" s="2">
        <f>INDEX(D_伙伴表!$A:$A,MATCH(LEFT(C546,LEN(C546)-5),D_伙伴表!$C:$C,0))</f>
        <v>100002</v>
      </c>
      <c r="C546" s="2" t="str">
        <f>D_伙伴表!$C$6&amp;"技能库-金"</f>
        <v>小蘑菇技能库-金</v>
      </c>
      <c r="D546" s="2" t="str">
        <f>INDEX(D_伙伴表!$N:$N,MATCH(LEFT(C546,LEN(C546)-5),D_伙伴表!$C:$C,0))</f>
        <v>妖族</v>
      </c>
      <c r="E546" s="2">
        <v>45401</v>
      </c>
      <c r="F546" s="2">
        <v>454</v>
      </c>
      <c r="G546" s="2" t="s">
        <v>410</v>
      </c>
      <c r="H546" s="2">
        <v>1</v>
      </c>
      <c r="I546" s="2">
        <v>200</v>
      </c>
    </row>
    <row r="547" spans="1:9" x14ac:dyDescent="0.35">
      <c r="A547" s="2">
        <v>453</v>
      </c>
      <c r="B547" s="2">
        <f>INDEX(D_伙伴表!$A:$A,MATCH(LEFT(C547,LEN(C547)-5),D_伙伴表!$C:$C,0))</f>
        <v>100003</v>
      </c>
      <c r="C547" s="2" t="str">
        <f>D_伙伴表!$C$7&amp;"技能库-金"</f>
        <v>小刺猬技能库-金</v>
      </c>
      <c r="D547" s="2" t="str">
        <f>INDEX(D_伙伴表!$N:$N,MATCH(LEFT(C547,LEN(C547)-5),D_伙伴表!$C:$C,0))</f>
        <v>妖族</v>
      </c>
      <c r="E547" s="2">
        <f t="shared" ref="E547" si="27">F547*100+H547</f>
        <v>60301</v>
      </c>
      <c r="F547" s="2">
        <f>INDEX(D_被动技能!$B:$B,MATCH(LEFT(C547,LEN(C547)-5),D_被动技能!$K:$K,0))</f>
        <v>603</v>
      </c>
      <c r="G547" s="2" t="str">
        <f>INDEX(D_被动技能!$C:$C,MATCH(F547,D_被动技能!$B:$B,0))</f>
        <v>绝·人森果</v>
      </c>
      <c r="H547" s="2">
        <v>1</v>
      </c>
      <c r="I547" s="2">
        <v>20</v>
      </c>
    </row>
    <row r="548" spans="1:9" x14ac:dyDescent="0.35">
      <c r="A548" s="2">
        <v>454</v>
      </c>
      <c r="B548" s="2">
        <f>INDEX(D_伙伴表!$A:$A,MATCH(LEFT(C548,LEN(C548)-5),D_伙伴表!$C:$C,0))</f>
        <v>100003</v>
      </c>
      <c r="C548" s="2" t="str">
        <f>D_伙伴表!$C$7&amp;"技能库-金"</f>
        <v>小刺猬技能库-金</v>
      </c>
      <c r="D548" s="2" t="str">
        <f>INDEX(D_伙伴表!$N:$N,MATCH(LEFT(C548,LEN(C548)-5),D_伙伴表!$C:$C,0))</f>
        <v>妖族</v>
      </c>
      <c r="E548" s="2">
        <v>69601</v>
      </c>
      <c r="F548" s="2">
        <v>696</v>
      </c>
      <c r="G548" s="2" t="s">
        <v>411</v>
      </c>
      <c r="H548" s="2">
        <v>1</v>
      </c>
      <c r="I548" s="2">
        <v>316</v>
      </c>
    </row>
    <row r="549" spans="1:9" x14ac:dyDescent="0.35">
      <c r="A549" s="2">
        <v>455</v>
      </c>
      <c r="B549" s="2">
        <f>INDEX(D_伙伴表!$A:$A,MATCH(LEFT(C549,LEN(C549)-5),D_伙伴表!$C:$C,0))</f>
        <v>100003</v>
      </c>
      <c r="C549" s="2" t="str">
        <f>D_伙伴表!$C$7&amp;"技能库-金"</f>
        <v>小刺猬技能库-金</v>
      </c>
      <c r="D549" s="2" t="str">
        <f>INDEX(D_伙伴表!$N:$N,MATCH(LEFT(C549,LEN(C549)-5),D_伙伴表!$C:$C,0))</f>
        <v>妖族</v>
      </c>
      <c r="E549" s="2">
        <v>69701</v>
      </c>
      <c r="F549" s="2">
        <v>697</v>
      </c>
      <c r="G549" s="2" t="s">
        <v>412</v>
      </c>
      <c r="H549" s="2">
        <v>1</v>
      </c>
      <c r="I549" s="2">
        <v>317</v>
      </c>
    </row>
    <row r="550" spans="1:9" x14ac:dyDescent="0.35">
      <c r="A550" s="2">
        <v>456</v>
      </c>
      <c r="B550" s="2">
        <f>INDEX(D_伙伴表!$A:$A,MATCH(LEFT(C550,LEN(C550)-5),D_伙伴表!$C:$C,0))</f>
        <v>100003</v>
      </c>
      <c r="C550" s="2" t="str">
        <f>D_伙伴表!$C$7&amp;"技能库-金"</f>
        <v>小刺猬技能库-金</v>
      </c>
      <c r="D550" s="2" t="str">
        <f>INDEX(D_伙伴表!$N:$N,MATCH(LEFT(C550,LEN(C550)-5),D_伙伴表!$C:$C,0))</f>
        <v>妖族</v>
      </c>
      <c r="E550" s="2">
        <v>69801</v>
      </c>
      <c r="F550" s="2">
        <v>698</v>
      </c>
      <c r="G550" s="2" t="s">
        <v>413</v>
      </c>
      <c r="H550" s="2">
        <v>1</v>
      </c>
      <c r="I550" s="2">
        <v>316</v>
      </c>
    </row>
    <row r="551" spans="1:9" x14ac:dyDescent="0.35">
      <c r="A551" s="2">
        <v>457</v>
      </c>
      <c r="B551" s="2">
        <f>INDEX(D_伙伴表!$A:$A,MATCH(LEFT(C551,LEN(C551)-5),D_伙伴表!$C:$C,0))</f>
        <v>100003</v>
      </c>
      <c r="C551" s="2" t="str">
        <f>D_伙伴表!$C$7&amp;"技能库-金"</f>
        <v>小刺猬技能库-金</v>
      </c>
      <c r="D551" s="2" t="str">
        <f>INDEX(D_伙伴表!$N:$N,MATCH(LEFT(C551,LEN(C551)-5),D_伙伴表!$C:$C,0))</f>
        <v>妖族</v>
      </c>
      <c r="E551" s="2">
        <v>59601</v>
      </c>
      <c r="F551" s="2">
        <v>596</v>
      </c>
      <c r="G551" s="2" t="s">
        <v>414</v>
      </c>
      <c r="H551" s="2">
        <v>1</v>
      </c>
      <c r="I551" s="2">
        <v>634</v>
      </c>
    </row>
    <row r="552" spans="1:9" x14ac:dyDescent="0.35">
      <c r="A552" s="2">
        <v>458</v>
      </c>
      <c r="B552" s="2">
        <f>INDEX(D_伙伴表!$A:$A,MATCH(LEFT(C552,LEN(C552)-5),D_伙伴表!$C:$C,0))</f>
        <v>100003</v>
      </c>
      <c r="C552" s="2" t="str">
        <f>D_伙伴表!$C$7&amp;"技能库-金"</f>
        <v>小刺猬技能库-金</v>
      </c>
      <c r="D552" s="2" t="str">
        <f>INDEX(D_伙伴表!$N:$N,MATCH(LEFT(C552,LEN(C552)-5),D_伙伴表!$C:$C,0))</f>
        <v>妖族</v>
      </c>
      <c r="E552" s="2">
        <v>59701</v>
      </c>
      <c r="F552" s="2">
        <v>597</v>
      </c>
      <c r="G552" s="2" t="s">
        <v>415</v>
      </c>
      <c r="H552" s="2">
        <v>1</v>
      </c>
      <c r="I552" s="2">
        <v>633</v>
      </c>
    </row>
    <row r="553" spans="1:9" x14ac:dyDescent="0.35">
      <c r="A553" s="2">
        <v>459</v>
      </c>
      <c r="B553" s="2">
        <f>INDEX(D_伙伴表!$A:$A,MATCH(LEFT(C553,LEN(C553)-5),D_伙伴表!$C:$C,0))</f>
        <v>100003</v>
      </c>
      <c r="C553" s="2" t="str">
        <f>D_伙伴表!$C$7&amp;"技能库-金"</f>
        <v>小刺猬技能库-金</v>
      </c>
      <c r="D553" s="2" t="str">
        <f>INDEX(D_伙伴表!$N:$N,MATCH(LEFT(C553,LEN(C553)-5),D_伙伴表!$C:$C,0))</f>
        <v>妖族</v>
      </c>
      <c r="E553" s="2">
        <v>59801</v>
      </c>
      <c r="F553" s="2">
        <v>598</v>
      </c>
      <c r="G553" s="2" t="s">
        <v>416</v>
      </c>
      <c r="H553" s="2">
        <v>1</v>
      </c>
      <c r="I553" s="2">
        <v>633</v>
      </c>
    </row>
    <row r="554" spans="1:9" x14ac:dyDescent="0.35">
      <c r="A554" s="2">
        <v>460</v>
      </c>
      <c r="B554" s="2">
        <f>INDEX(D_伙伴表!$A:$A,MATCH(LEFT(C554,LEN(C554)-5),D_伙伴表!$C:$C,0))</f>
        <v>100003</v>
      </c>
      <c r="C554" s="2" t="str">
        <f>D_伙伴表!$C$7&amp;"技能库-金"</f>
        <v>小刺猬技能库-金</v>
      </c>
      <c r="D554" s="2" t="str">
        <f>INDEX(D_伙伴表!$N:$N,MATCH(LEFT(C554,LEN(C554)-5),D_伙伴表!$C:$C,0))</f>
        <v>妖族</v>
      </c>
      <c r="E554" s="2">
        <v>41601</v>
      </c>
      <c r="F554" s="2">
        <v>416</v>
      </c>
      <c r="G554" s="2" t="s">
        <v>417</v>
      </c>
      <c r="H554" s="2">
        <v>1</v>
      </c>
      <c r="I554" s="2">
        <v>1100</v>
      </c>
    </row>
    <row r="555" spans="1:9" x14ac:dyDescent="0.35">
      <c r="A555" s="2">
        <v>461</v>
      </c>
      <c r="B555" s="2">
        <f>INDEX(D_伙伴表!$A:$A,MATCH(LEFT(C555,LEN(C555)-5),D_伙伴表!$C:$C,0))</f>
        <v>100003</v>
      </c>
      <c r="C555" s="2" t="str">
        <f>D_伙伴表!$C$7&amp;"技能库-金"</f>
        <v>小刺猬技能库-金</v>
      </c>
      <c r="D555" s="2" t="str">
        <f>INDEX(D_伙伴表!$N:$N,MATCH(LEFT(C555,LEN(C555)-5),D_伙伴表!$C:$C,0))</f>
        <v>妖族</v>
      </c>
      <c r="E555" s="2">
        <v>41701</v>
      </c>
      <c r="F555" s="2">
        <v>417</v>
      </c>
      <c r="G555" s="2" t="s">
        <v>418</v>
      </c>
      <c r="H555" s="2">
        <v>1</v>
      </c>
      <c r="I555" s="2">
        <v>1100</v>
      </c>
    </row>
    <row r="556" spans="1:9" x14ac:dyDescent="0.35">
      <c r="A556" s="2">
        <v>462</v>
      </c>
      <c r="B556" s="2">
        <f>INDEX(D_伙伴表!$A:$A,MATCH(LEFT(C556,LEN(C556)-5),D_伙伴表!$C:$C,0))</f>
        <v>100003</v>
      </c>
      <c r="C556" s="2" t="str">
        <f>D_伙伴表!$C$7&amp;"技能库-金"</f>
        <v>小刺猬技能库-金</v>
      </c>
      <c r="D556" s="2" t="str">
        <f>INDEX(D_伙伴表!$N:$N,MATCH(LEFT(C556,LEN(C556)-5),D_伙伴表!$C:$C,0))</f>
        <v>妖族</v>
      </c>
      <c r="E556" s="2">
        <v>41801</v>
      </c>
      <c r="F556" s="2">
        <v>418</v>
      </c>
      <c r="G556" s="2" t="s">
        <v>419</v>
      </c>
      <c r="H556" s="2">
        <v>1</v>
      </c>
      <c r="I556" s="2">
        <v>1100</v>
      </c>
    </row>
    <row r="557" spans="1:9" x14ac:dyDescent="0.35">
      <c r="A557" s="2">
        <v>463</v>
      </c>
      <c r="B557" s="2">
        <f>INDEX(D_伙伴表!$A:$A,MATCH(LEFT(C557,LEN(C557)-5),D_伙伴表!$C:$C,0))</f>
        <v>100003</v>
      </c>
      <c r="C557" s="2" t="str">
        <f>D_伙伴表!$C$7&amp;"技能库-金"</f>
        <v>小刺猬技能库-金</v>
      </c>
      <c r="D557" s="2" t="str">
        <f>INDEX(D_伙伴表!$N:$N,MATCH(LEFT(C557,LEN(C557)-5),D_伙伴表!$C:$C,0))</f>
        <v>妖族</v>
      </c>
      <c r="E557" s="2">
        <v>31601</v>
      </c>
      <c r="F557" s="2">
        <v>316</v>
      </c>
      <c r="G557" s="2" t="s">
        <v>420</v>
      </c>
      <c r="H557" s="2">
        <v>1</v>
      </c>
      <c r="I557" s="2">
        <v>1160</v>
      </c>
    </row>
    <row r="558" spans="1:9" x14ac:dyDescent="0.35">
      <c r="A558" s="2">
        <v>464</v>
      </c>
      <c r="B558" s="2">
        <f>INDEX(D_伙伴表!$A:$A,MATCH(LEFT(C558,LEN(C558)-5),D_伙伴表!$C:$C,0))</f>
        <v>100003</v>
      </c>
      <c r="C558" s="2" t="str">
        <f>D_伙伴表!$C$7&amp;"技能库-金"</f>
        <v>小刺猬技能库-金</v>
      </c>
      <c r="D558" s="2" t="str">
        <f>INDEX(D_伙伴表!$N:$N,MATCH(LEFT(C558,LEN(C558)-5),D_伙伴表!$C:$C,0))</f>
        <v>妖族</v>
      </c>
      <c r="E558" s="2">
        <v>31701</v>
      </c>
      <c r="F558" s="2">
        <v>317</v>
      </c>
      <c r="G558" s="2" t="s">
        <v>421</v>
      </c>
      <c r="H558" s="2">
        <v>1</v>
      </c>
      <c r="I558" s="2">
        <v>1161</v>
      </c>
    </row>
    <row r="559" spans="1:9" x14ac:dyDescent="0.35">
      <c r="A559" s="2">
        <v>465</v>
      </c>
      <c r="B559" s="2">
        <f>INDEX(D_伙伴表!$A:$A,MATCH(LEFT(C559,LEN(C559)-5),D_伙伴表!$C:$C,0))</f>
        <v>100003</v>
      </c>
      <c r="C559" s="2" t="str">
        <f>D_伙伴表!$C$7&amp;"技能库-金"</f>
        <v>小刺猬技能库-金</v>
      </c>
      <c r="D559" s="2" t="str">
        <f>INDEX(D_伙伴表!$N:$N,MATCH(LEFT(C559,LEN(C559)-5),D_伙伴表!$C:$C,0))</f>
        <v>妖族</v>
      </c>
      <c r="E559" s="2">
        <v>31801</v>
      </c>
      <c r="F559" s="2">
        <v>318</v>
      </c>
      <c r="G559" s="2" t="s">
        <v>422</v>
      </c>
      <c r="H559" s="2">
        <v>1</v>
      </c>
      <c r="I559" s="2">
        <v>1160</v>
      </c>
    </row>
    <row r="560" spans="1:9" x14ac:dyDescent="0.35">
      <c r="A560" s="2">
        <v>466</v>
      </c>
      <c r="B560" s="2">
        <f>INDEX(D_伙伴表!$A:$A,MATCH(LEFT(C560,LEN(C560)-5),D_伙伴表!$C:$C,0))</f>
        <v>100003</v>
      </c>
      <c r="C560" s="2" t="str">
        <f>D_伙伴表!$C$7&amp;"技能库-金"</f>
        <v>小刺猬技能库-金</v>
      </c>
      <c r="D560" s="2" t="str">
        <f>INDEX(D_伙伴表!$N:$N,MATCH(LEFT(C560,LEN(C560)-5),D_伙伴表!$C:$C,0))</f>
        <v>妖族</v>
      </c>
      <c r="E560" s="2">
        <v>65501</v>
      </c>
      <c r="F560" s="2">
        <v>655</v>
      </c>
      <c r="G560" s="2" t="s">
        <v>423</v>
      </c>
      <c r="H560" s="2">
        <v>1</v>
      </c>
      <c r="I560" s="2">
        <v>50</v>
      </c>
    </row>
    <row r="561" spans="1:9" x14ac:dyDescent="0.35">
      <c r="A561" s="2">
        <v>467</v>
      </c>
      <c r="B561" s="2">
        <f>INDEX(D_伙伴表!$A:$A,MATCH(LEFT(C561,LEN(C561)-5),D_伙伴表!$C:$C,0))</f>
        <v>100003</v>
      </c>
      <c r="C561" s="2" t="str">
        <f>D_伙伴表!$C$7&amp;"技能库-金"</f>
        <v>小刺猬技能库-金</v>
      </c>
      <c r="D561" s="2" t="str">
        <f>INDEX(D_伙伴表!$N:$N,MATCH(LEFT(C561,LEN(C561)-5),D_伙伴表!$C:$C,0))</f>
        <v>妖族</v>
      </c>
      <c r="E561" s="2">
        <v>55501</v>
      </c>
      <c r="F561" s="2">
        <v>555</v>
      </c>
      <c r="G561" s="2" t="s">
        <v>424</v>
      </c>
      <c r="H561" s="2">
        <v>1</v>
      </c>
      <c r="I561" s="2">
        <v>100</v>
      </c>
    </row>
    <row r="562" spans="1:9" x14ac:dyDescent="0.35">
      <c r="A562" s="2">
        <v>468</v>
      </c>
      <c r="B562" s="2">
        <f>INDEX(D_伙伴表!$A:$A,MATCH(LEFT(C562,LEN(C562)-5),D_伙伴表!$C:$C,0))</f>
        <v>100003</v>
      </c>
      <c r="C562" s="2" t="str">
        <f>D_伙伴表!$C$7&amp;"技能库-金"</f>
        <v>小刺猬技能库-金</v>
      </c>
      <c r="D562" s="2" t="str">
        <f>INDEX(D_伙伴表!$N:$N,MATCH(LEFT(C562,LEN(C562)-5),D_伙伴表!$C:$C,0))</f>
        <v>妖族</v>
      </c>
      <c r="E562" s="2">
        <v>45501</v>
      </c>
      <c r="F562" s="2">
        <v>455</v>
      </c>
      <c r="G562" s="2" t="s">
        <v>425</v>
      </c>
      <c r="H562" s="2">
        <v>1</v>
      </c>
      <c r="I562" s="2">
        <v>200</v>
      </c>
    </row>
    <row r="563" spans="1:9" x14ac:dyDescent="0.35">
      <c r="A563" s="2">
        <v>469</v>
      </c>
      <c r="B563" s="2">
        <f>INDEX(D_伙伴表!$A:$A,MATCH(LEFT(C563,LEN(C563)-5),D_伙伴表!$C:$C,0))</f>
        <v>100004</v>
      </c>
      <c r="C563" s="2" t="str">
        <f>D_伙伴表!$C$8&amp;"技能库-金"</f>
        <v>小鹏精技能库-金</v>
      </c>
      <c r="D563" s="2" t="str">
        <f>INDEX(D_伙伴表!$N:$N,MATCH(LEFT(C563,LEN(C563)-5),D_伙伴表!$C:$C,0))</f>
        <v>妖族</v>
      </c>
      <c r="E563" s="2">
        <f t="shared" ref="E563" si="28">F563*100+H563</f>
        <v>60401</v>
      </c>
      <c r="F563" s="2">
        <f>INDEX(D_被动技能!$B:$B,MATCH(LEFT(C563,LEN(C563)-5),D_被动技能!$K:$K,0))</f>
        <v>604</v>
      </c>
      <c r="G563" s="2" t="str">
        <f>INDEX(D_被动技能!$C:$C,MATCH(F563,D_被动技能!$B:$B,0))</f>
        <v>绝·谛听</v>
      </c>
      <c r="H563" s="2">
        <v>1</v>
      </c>
      <c r="I563" s="2">
        <v>20</v>
      </c>
    </row>
    <row r="564" spans="1:9" x14ac:dyDescent="0.35">
      <c r="A564" s="2">
        <v>470</v>
      </c>
      <c r="B564" s="2">
        <f>INDEX(D_伙伴表!$A:$A,MATCH(LEFT(C564,LEN(C564)-5),D_伙伴表!$C:$C,0))</f>
        <v>100004</v>
      </c>
      <c r="C564" s="2" t="str">
        <f>D_伙伴表!$C$8&amp;"技能库-金"</f>
        <v>小鹏精技能库-金</v>
      </c>
      <c r="D564" s="2" t="str">
        <f>INDEX(D_伙伴表!$N:$N,MATCH(LEFT(C564,LEN(C564)-5),D_伙伴表!$C:$C,0))</f>
        <v>妖族</v>
      </c>
      <c r="E564" s="2">
        <v>69601</v>
      </c>
      <c r="F564" s="2">
        <v>696</v>
      </c>
      <c r="G564" s="2" t="s">
        <v>411</v>
      </c>
      <c r="H564" s="2">
        <v>1</v>
      </c>
      <c r="I564" s="2">
        <v>316</v>
      </c>
    </row>
    <row r="565" spans="1:9" x14ac:dyDescent="0.35">
      <c r="A565" s="2">
        <v>471</v>
      </c>
      <c r="B565" s="2">
        <f>INDEX(D_伙伴表!$A:$A,MATCH(LEFT(C565,LEN(C565)-5),D_伙伴表!$C:$C,0))</f>
        <v>100004</v>
      </c>
      <c r="C565" s="2" t="str">
        <f>D_伙伴表!$C$8&amp;"技能库-金"</f>
        <v>小鹏精技能库-金</v>
      </c>
      <c r="D565" s="2" t="str">
        <f>INDEX(D_伙伴表!$N:$N,MATCH(LEFT(C565,LEN(C565)-5),D_伙伴表!$C:$C,0))</f>
        <v>妖族</v>
      </c>
      <c r="E565" s="2">
        <v>69701</v>
      </c>
      <c r="F565" s="2">
        <v>697</v>
      </c>
      <c r="G565" s="2" t="s">
        <v>412</v>
      </c>
      <c r="H565" s="2">
        <v>1</v>
      </c>
      <c r="I565" s="2">
        <v>317</v>
      </c>
    </row>
    <row r="566" spans="1:9" x14ac:dyDescent="0.35">
      <c r="A566" s="2">
        <v>472</v>
      </c>
      <c r="B566" s="2">
        <f>INDEX(D_伙伴表!$A:$A,MATCH(LEFT(C566,LEN(C566)-5),D_伙伴表!$C:$C,0))</f>
        <v>100004</v>
      </c>
      <c r="C566" s="2" t="str">
        <f>D_伙伴表!$C$8&amp;"技能库-金"</f>
        <v>小鹏精技能库-金</v>
      </c>
      <c r="D566" s="2" t="str">
        <f>INDEX(D_伙伴表!$N:$N,MATCH(LEFT(C566,LEN(C566)-5),D_伙伴表!$C:$C,0))</f>
        <v>妖族</v>
      </c>
      <c r="E566" s="2">
        <v>69801</v>
      </c>
      <c r="F566" s="2">
        <v>698</v>
      </c>
      <c r="G566" s="2" t="s">
        <v>413</v>
      </c>
      <c r="H566" s="2">
        <v>1</v>
      </c>
      <c r="I566" s="2">
        <v>316</v>
      </c>
    </row>
    <row r="567" spans="1:9" x14ac:dyDescent="0.35">
      <c r="A567" s="2">
        <v>473</v>
      </c>
      <c r="B567" s="2">
        <f>INDEX(D_伙伴表!$A:$A,MATCH(LEFT(C567,LEN(C567)-5),D_伙伴表!$C:$C,0))</f>
        <v>100004</v>
      </c>
      <c r="C567" s="2" t="str">
        <f>D_伙伴表!$C$8&amp;"技能库-金"</f>
        <v>小鹏精技能库-金</v>
      </c>
      <c r="D567" s="2" t="str">
        <f>INDEX(D_伙伴表!$N:$N,MATCH(LEFT(C567,LEN(C567)-5),D_伙伴表!$C:$C,0))</f>
        <v>妖族</v>
      </c>
      <c r="E567" s="2">
        <v>59601</v>
      </c>
      <c r="F567" s="2">
        <v>596</v>
      </c>
      <c r="G567" s="2" t="s">
        <v>414</v>
      </c>
      <c r="H567" s="2">
        <v>1</v>
      </c>
      <c r="I567" s="2">
        <v>634</v>
      </c>
    </row>
    <row r="568" spans="1:9" x14ac:dyDescent="0.35">
      <c r="A568" s="2">
        <v>474</v>
      </c>
      <c r="B568" s="2">
        <f>INDEX(D_伙伴表!$A:$A,MATCH(LEFT(C568,LEN(C568)-5),D_伙伴表!$C:$C,0))</f>
        <v>100004</v>
      </c>
      <c r="C568" s="2" t="str">
        <f>D_伙伴表!$C$8&amp;"技能库-金"</f>
        <v>小鹏精技能库-金</v>
      </c>
      <c r="D568" s="2" t="str">
        <f>INDEX(D_伙伴表!$N:$N,MATCH(LEFT(C568,LEN(C568)-5),D_伙伴表!$C:$C,0))</f>
        <v>妖族</v>
      </c>
      <c r="E568" s="2">
        <v>59701</v>
      </c>
      <c r="F568" s="2">
        <v>597</v>
      </c>
      <c r="G568" s="2" t="s">
        <v>415</v>
      </c>
      <c r="H568" s="2">
        <v>1</v>
      </c>
      <c r="I568" s="2">
        <v>633</v>
      </c>
    </row>
    <row r="569" spans="1:9" x14ac:dyDescent="0.35">
      <c r="A569" s="2">
        <v>475</v>
      </c>
      <c r="B569" s="2">
        <f>INDEX(D_伙伴表!$A:$A,MATCH(LEFT(C569,LEN(C569)-5),D_伙伴表!$C:$C,0))</f>
        <v>100004</v>
      </c>
      <c r="C569" s="2" t="str">
        <f>D_伙伴表!$C$8&amp;"技能库-金"</f>
        <v>小鹏精技能库-金</v>
      </c>
      <c r="D569" s="2" t="str">
        <f>INDEX(D_伙伴表!$N:$N,MATCH(LEFT(C569,LEN(C569)-5),D_伙伴表!$C:$C,0))</f>
        <v>妖族</v>
      </c>
      <c r="E569" s="2">
        <v>59801</v>
      </c>
      <c r="F569" s="2">
        <v>598</v>
      </c>
      <c r="G569" s="2" t="s">
        <v>416</v>
      </c>
      <c r="H569" s="2">
        <v>1</v>
      </c>
      <c r="I569" s="2">
        <v>633</v>
      </c>
    </row>
    <row r="570" spans="1:9" x14ac:dyDescent="0.35">
      <c r="A570" s="2">
        <v>476</v>
      </c>
      <c r="B570" s="2">
        <f>INDEX(D_伙伴表!$A:$A,MATCH(LEFT(C570,LEN(C570)-5),D_伙伴表!$C:$C,0))</f>
        <v>100004</v>
      </c>
      <c r="C570" s="2" t="str">
        <f>D_伙伴表!$C$8&amp;"技能库-金"</f>
        <v>小鹏精技能库-金</v>
      </c>
      <c r="D570" s="2" t="str">
        <f>INDEX(D_伙伴表!$N:$N,MATCH(LEFT(C570,LEN(C570)-5),D_伙伴表!$C:$C,0))</f>
        <v>妖族</v>
      </c>
      <c r="E570" s="2">
        <v>41601</v>
      </c>
      <c r="F570" s="2">
        <v>416</v>
      </c>
      <c r="G570" s="2" t="s">
        <v>417</v>
      </c>
      <c r="H570" s="2">
        <v>1</v>
      </c>
      <c r="I570" s="2">
        <v>1100</v>
      </c>
    </row>
    <row r="571" spans="1:9" x14ac:dyDescent="0.35">
      <c r="A571" s="2">
        <v>477</v>
      </c>
      <c r="B571" s="2">
        <f>INDEX(D_伙伴表!$A:$A,MATCH(LEFT(C571,LEN(C571)-5),D_伙伴表!$C:$C,0))</f>
        <v>100004</v>
      </c>
      <c r="C571" s="2" t="str">
        <f>D_伙伴表!$C$8&amp;"技能库-金"</f>
        <v>小鹏精技能库-金</v>
      </c>
      <c r="D571" s="2" t="str">
        <f>INDEX(D_伙伴表!$N:$N,MATCH(LEFT(C571,LEN(C571)-5),D_伙伴表!$C:$C,0))</f>
        <v>妖族</v>
      </c>
      <c r="E571" s="2">
        <v>41701</v>
      </c>
      <c r="F571" s="2">
        <v>417</v>
      </c>
      <c r="G571" s="2" t="s">
        <v>418</v>
      </c>
      <c r="H571" s="2">
        <v>1</v>
      </c>
      <c r="I571" s="2">
        <v>1100</v>
      </c>
    </row>
    <row r="572" spans="1:9" x14ac:dyDescent="0.35">
      <c r="A572" s="2">
        <v>478</v>
      </c>
      <c r="B572" s="2">
        <f>INDEX(D_伙伴表!$A:$A,MATCH(LEFT(C572,LEN(C572)-5),D_伙伴表!$C:$C,0))</f>
        <v>100004</v>
      </c>
      <c r="C572" s="2" t="str">
        <f>D_伙伴表!$C$8&amp;"技能库-金"</f>
        <v>小鹏精技能库-金</v>
      </c>
      <c r="D572" s="2" t="str">
        <f>INDEX(D_伙伴表!$N:$N,MATCH(LEFT(C572,LEN(C572)-5),D_伙伴表!$C:$C,0))</f>
        <v>妖族</v>
      </c>
      <c r="E572" s="2">
        <v>41801</v>
      </c>
      <c r="F572" s="2">
        <v>418</v>
      </c>
      <c r="G572" s="2" t="s">
        <v>419</v>
      </c>
      <c r="H572" s="2">
        <v>1</v>
      </c>
      <c r="I572" s="2">
        <v>1100</v>
      </c>
    </row>
    <row r="573" spans="1:9" x14ac:dyDescent="0.35">
      <c r="A573" s="2">
        <v>479</v>
      </c>
      <c r="B573" s="2">
        <f>INDEX(D_伙伴表!$A:$A,MATCH(LEFT(C573,LEN(C573)-5),D_伙伴表!$C:$C,0))</f>
        <v>100004</v>
      </c>
      <c r="C573" s="2" t="str">
        <f>D_伙伴表!$C$8&amp;"技能库-金"</f>
        <v>小鹏精技能库-金</v>
      </c>
      <c r="D573" s="2" t="str">
        <f>INDEX(D_伙伴表!$N:$N,MATCH(LEFT(C573,LEN(C573)-5),D_伙伴表!$C:$C,0))</f>
        <v>妖族</v>
      </c>
      <c r="E573" s="2">
        <v>31601</v>
      </c>
      <c r="F573" s="2">
        <v>316</v>
      </c>
      <c r="G573" s="2" t="s">
        <v>420</v>
      </c>
      <c r="H573" s="2">
        <v>1</v>
      </c>
      <c r="I573" s="2">
        <v>1160</v>
      </c>
    </row>
    <row r="574" spans="1:9" x14ac:dyDescent="0.35">
      <c r="A574" s="2">
        <v>480</v>
      </c>
      <c r="B574" s="2">
        <f>INDEX(D_伙伴表!$A:$A,MATCH(LEFT(C574,LEN(C574)-5),D_伙伴表!$C:$C,0))</f>
        <v>100004</v>
      </c>
      <c r="C574" s="2" t="str">
        <f>D_伙伴表!$C$8&amp;"技能库-金"</f>
        <v>小鹏精技能库-金</v>
      </c>
      <c r="D574" s="2" t="str">
        <f>INDEX(D_伙伴表!$N:$N,MATCH(LEFT(C574,LEN(C574)-5),D_伙伴表!$C:$C,0))</f>
        <v>妖族</v>
      </c>
      <c r="E574" s="2">
        <v>31701</v>
      </c>
      <c r="F574" s="2">
        <v>317</v>
      </c>
      <c r="G574" s="2" t="s">
        <v>421</v>
      </c>
      <c r="H574" s="2">
        <v>1</v>
      </c>
      <c r="I574" s="2">
        <v>1161</v>
      </c>
    </row>
    <row r="575" spans="1:9" x14ac:dyDescent="0.35">
      <c r="A575" s="2">
        <v>481</v>
      </c>
      <c r="B575" s="2">
        <f>INDEX(D_伙伴表!$A:$A,MATCH(LEFT(C575,LEN(C575)-5),D_伙伴表!$C:$C,0))</f>
        <v>100004</v>
      </c>
      <c r="C575" s="2" t="str">
        <f>D_伙伴表!$C$8&amp;"技能库-金"</f>
        <v>小鹏精技能库-金</v>
      </c>
      <c r="D575" s="2" t="str">
        <f>INDEX(D_伙伴表!$N:$N,MATCH(LEFT(C575,LEN(C575)-5),D_伙伴表!$C:$C,0))</f>
        <v>妖族</v>
      </c>
      <c r="E575" s="2">
        <v>31801</v>
      </c>
      <c r="F575" s="2">
        <v>318</v>
      </c>
      <c r="G575" s="2" t="s">
        <v>422</v>
      </c>
      <c r="H575" s="2">
        <v>1</v>
      </c>
      <c r="I575" s="2">
        <v>1160</v>
      </c>
    </row>
    <row r="576" spans="1:9" x14ac:dyDescent="0.35">
      <c r="A576" s="2">
        <v>482</v>
      </c>
      <c r="B576" s="2">
        <f>INDEX(D_伙伴表!$A:$A,MATCH(LEFT(C576,LEN(C576)-5),D_伙伴表!$C:$C,0))</f>
        <v>100004</v>
      </c>
      <c r="C576" s="2" t="str">
        <f>D_伙伴表!$C$8&amp;"技能库-金"</f>
        <v>小鹏精技能库-金</v>
      </c>
      <c r="D576" s="2" t="str">
        <f>INDEX(D_伙伴表!$N:$N,MATCH(LEFT(C576,LEN(C576)-5),D_伙伴表!$C:$C,0))</f>
        <v>妖族</v>
      </c>
      <c r="E576" s="2">
        <v>65501</v>
      </c>
      <c r="F576" s="2">
        <v>655</v>
      </c>
      <c r="G576" s="2" t="s">
        <v>423</v>
      </c>
      <c r="H576" s="2">
        <v>1</v>
      </c>
      <c r="I576" s="2">
        <v>50</v>
      </c>
    </row>
    <row r="577" spans="1:9" x14ac:dyDescent="0.35">
      <c r="A577" s="2">
        <v>483</v>
      </c>
      <c r="B577" s="2">
        <f>INDEX(D_伙伴表!$A:$A,MATCH(LEFT(C577,LEN(C577)-5),D_伙伴表!$C:$C,0))</f>
        <v>100004</v>
      </c>
      <c r="C577" s="2" t="str">
        <f>D_伙伴表!$C$8&amp;"技能库-金"</f>
        <v>小鹏精技能库-金</v>
      </c>
      <c r="D577" s="2" t="str">
        <f>INDEX(D_伙伴表!$N:$N,MATCH(LEFT(C577,LEN(C577)-5),D_伙伴表!$C:$C,0))</f>
        <v>妖族</v>
      </c>
      <c r="E577" s="2">
        <v>55501</v>
      </c>
      <c r="F577" s="2">
        <v>555</v>
      </c>
      <c r="G577" s="2" t="s">
        <v>424</v>
      </c>
      <c r="H577" s="2">
        <v>1</v>
      </c>
      <c r="I577" s="2">
        <v>100</v>
      </c>
    </row>
    <row r="578" spans="1:9" x14ac:dyDescent="0.35">
      <c r="A578" s="2">
        <v>484</v>
      </c>
      <c r="B578" s="2">
        <f>INDEX(D_伙伴表!$A:$A,MATCH(LEFT(C578,LEN(C578)-5),D_伙伴表!$C:$C,0))</f>
        <v>100004</v>
      </c>
      <c r="C578" s="2" t="str">
        <f>D_伙伴表!$C$8&amp;"技能库-金"</f>
        <v>小鹏精技能库-金</v>
      </c>
      <c r="D578" s="2" t="str">
        <f>INDEX(D_伙伴表!$N:$N,MATCH(LEFT(C578,LEN(C578)-5),D_伙伴表!$C:$C,0))</f>
        <v>妖族</v>
      </c>
      <c r="E578" s="2">
        <v>45501</v>
      </c>
      <c r="F578" s="2">
        <v>455</v>
      </c>
      <c r="G578" s="2" t="s">
        <v>425</v>
      </c>
      <c r="H578" s="2">
        <v>1</v>
      </c>
      <c r="I578" s="2">
        <v>200</v>
      </c>
    </row>
    <row r="579" spans="1:9" x14ac:dyDescent="0.35">
      <c r="A579" s="2">
        <v>485</v>
      </c>
      <c r="B579" s="2">
        <f>INDEX(D_伙伴表!$A:$A,MATCH(LEFT(C579,LEN(C579)-5),D_伙伴表!$C:$C,0))</f>
        <v>100005</v>
      </c>
      <c r="C579" s="2" t="str">
        <f>D_伙伴表!$C$9&amp;"技能库-金"</f>
        <v>小花妖技能库-金</v>
      </c>
      <c r="D579" s="2" t="str">
        <f>INDEX(D_伙伴表!$N:$N,MATCH(LEFT(C579,LEN(C579)-5),D_伙伴表!$C:$C,0))</f>
        <v>妖族</v>
      </c>
      <c r="E579" s="2">
        <f t="shared" ref="E579" si="29">F579*100+H579</f>
        <v>60501</v>
      </c>
      <c r="F579" s="2">
        <f>INDEX(D_被动技能!$B:$B,MATCH(LEFT(C579,LEN(C579)-5),D_被动技能!$K:$K,0))</f>
        <v>605</v>
      </c>
      <c r="G579" s="2" t="str">
        <f>INDEX(D_被动技能!$C:$C,MATCH(F579,D_被动技能!$B:$B,0))</f>
        <v>绝·慧剑</v>
      </c>
      <c r="H579" s="2">
        <v>1</v>
      </c>
      <c r="I579" s="2">
        <v>20</v>
      </c>
    </row>
    <row r="580" spans="1:9" x14ac:dyDescent="0.35">
      <c r="A580" s="2">
        <v>486</v>
      </c>
      <c r="B580" s="2">
        <f>INDEX(D_伙伴表!$A:$A,MATCH(LEFT(C580,LEN(C580)-5),D_伙伴表!$C:$C,0))</f>
        <v>100005</v>
      </c>
      <c r="C580" s="2" t="str">
        <f>D_伙伴表!$C$9&amp;"技能库-金"</f>
        <v>小花妖技能库-金</v>
      </c>
      <c r="D580" s="2" t="str">
        <f>INDEX(D_伙伴表!$N:$N,MATCH(LEFT(C580,LEN(C580)-5),D_伙伴表!$C:$C,0))</f>
        <v>妖族</v>
      </c>
      <c r="E580" s="2">
        <v>69301</v>
      </c>
      <c r="F580" s="2">
        <v>693</v>
      </c>
      <c r="G580" s="2" t="s">
        <v>396</v>
      </c>
      <c r="H580" s="2">
        <v>1</v>
      </c>
      <c r="I580" s="2">
        <v>316</v>
      </c>
    </row>
    <row r="581" spans="1:9" x14ac:dyDescent="0.35">
      <c r="A581" s="2">
        <v>487</v>
      </c>
      <c r="B581" s="2">
        <f>INDEX(D_伙伴表!$A:$A,MATCH(LEFT(C581,LEN(C581)-5),D_伙伴表!$C:$C,0))</f>
        <v>100005</v>
      </c>
      <c r="C581" s="2" t="str">
        <f>D_伙伴表!$C$9&amp;"技能库-金"</f>
        <v>小花妖技能库-金</v>
      </c>
      <c r="D581" s="2" t="str">
        <f>INDEX(D_伙伴表!$N:$N,MATCH(LEFT(C581,LEN(C581)-5),D_伙伴表!$C:$C,0))</f>
        <v>妖族</v>
      </c>
      <c r="E581" s="2">
        <v>69401</v>
      </c>
      <c r="F581" s="2">
        <v>694</v>
      </c>
      <c r="G581" s="2" t="s">
        <v>397</v>
      </c>
      <c r="H581" s="2">
        <v>1</v>
      </c>
      <c r="I581" s="2">
        <v>317</v>
      </c>
    </row>
    <row r="582" spans="1:9" x14ac:dyDescent="0.35">
      <c r="A582" s="2">
        <v>488</v>
      </c>
      <c r="B582" s="2">
        <f>INDEX(D_伙伴表!$A:$A,MATCH(LEFT(C582,LEN(C582)-5),D_伙伴表!$C:$C,0))</f>
        <v>100005</v>
      </c>
      <c r="C582" s="2" t="str">
        <f>D_伙伴表!$C$9&amp;"技能库-金"</f>
        <v>小花妖技能库-金</v>
      </c>
      <c r="D582" s="2" t="str">
        <f>INDEX(D_伙伴表!$N:$N,MATCH(LEFT(C582,LEN(C582)-5),D_伙伴表!$C:$C,0))</f>
        <v>妖族</v>
      </c>
      <c r="E582" s="2">
        <v>69501</v>
      </c>
      <c r="F582" s="2">
        <v>695</v>
      </c>
      <c r="G582" s="2" t="s">
        <v>398</v>
      </c>
      <c r="H582" s="2">
        <v>1</v>
      </c>
      <c r="I582" s="2">
        <v>316</v>
      </c>
    </row>
    <row r="583" spans="1:9" x14ac:dyDescent="0.35">
      <c r="A583" s="2">
        <v>489</v>
      </c>
      <c r="B583" s="2">
        <f>INDEX(D_伙伴表!$A:$A,MATCH(LEFT(C583,LEN(C583)-5),D_伙伴表!$C:$C,0))</f>
        <v>100005</v>
      </c>
      <c r="C583" s="2" t="str">
        <f>D_伙伴表!$C$9&amp;"技能库-金"</f>
        <v>小花妖技能库-金</v>
      </c>
      <c r="D583" s="2" t="str">
        <f>INDEX(D_伙伴表!$N:$N,MATCH(LEFT(C583,LEN(C583)-5),D_伙伴表!$C:$C,0))</f>
        <v>妖族</v>
      </c>
      <c r="E583" s="2">
        <v>59301</v>
      </c>
      <c r="F583" s="2">
        <v>593</v>
      </c>
      <c r="G583" s="2" t="s">
        <v>399</v>
      </c>
      <c r="H583" s="2">
        <v>1</v>
      </c>
      <c r="I583" s="2">
        <v>634</v>
      </c>
    </row>
    <row r="584" spans="1:9" x14ac:dyDescent="0.35">
      <c r="A584" s="2">
        <v>490</v>
      </c>
      <c r="B584" s="2">
        <f>INDEX(D_伙伴表!$A:$A,MATCH(LEFT(C584,LEN(C584)-5),D_伙伴表!$C:$C,0))</f>
        <v>100005</v>
      </c>
      <c r="C584" s="2" t="str">
        <f>D_伙伴表!$C$9&amp;"技能库-金"</f>
        <v>小花妖技能库-金</v>
      </c>
      <c r="D584" s="2" t="str">
        <f>INDEX(D_伙伴表!$N:$N,MATCH(LEFT(C584,LEN(C584)-5),D_伙伴表!$C:$C,0))</f>
        <v>妖族</v>
      </c>
      <c r="E584" s="2">
        <v>59401</v>
      </c>
      <c r="F584" s="2">
        <v>594</v>
      </c>
      <c r="G584" s="2" t="s">
        <v>400</v>
      </c>
      <c r="H584" s="2">
        <v>1</v>
      </c>
      <c r="I584" s="2">
        <v>633</v>
      </c>
    </row>
    <row r="585" spans="1:9" x14ac:dyDescent="0.35">
      <c r="A585" s="2">
        <v>491</v>
      </c>
      <c r="B585" s="2">
        <f>INDEX(D_伙伴表!$A:$A,MATCH(LEFT(C585,LEN(C585)-5),D_伙伴表!$C:$C,0))</f>
        <v>100005</v>
      </c>
      <c r="C585" s="2" t="str">
        <f>D_伙伴表!$C$9&amp;"技能库-金"</f>
        <v>小花妖技能库-金</v>
      </c>
      <c r="D585" s="2" t="str">
        <f>INDEX(D_伙伴表!$N:$N,MATCH(LEFT(C585,LEN(C585)-5),D_伙伴表!$C:$C,0))</f>
        <v>妖族</v>
      </c>
      <c r="E585" s="2">
        <v>59501</v>
      </c>
      <c r="F585" s="2">
        <v>595</v>
      </c>
      <c r="G585" s="2" t="s">
        <v>401</v>
      </c>
      <c r="H585" s="2">
        <v>1</v>
      </c>
      <c r="I585" s="2">
        <v>633</v>
      </c>
    </row>
    <row r="586" spans="1:9" x14ac:dyDescent="0.35">
      <c r="A586" s="2">
        <v>492</v>
      </c>
      <c r="B586" s="2">
        <f>INDEX(D_伙伴表!$A:$A,MATCH(LEFT(C586,LEN(C586)-5),D_伙伴表!$C:$C,0))</f>
        <v>100005</v>
      </c>
      <c r="C586" s="2" t="str">
        <f>D_伙伴表!$C$9&amp;"技能库-金"</f>
        <v>小花妖技能库-金</v>
      </c>
      <c r="D586" s="2" t="str">
        <f>INDEX(D_伙伴表!$N:$N,MATCH(LEFT(C586,LEN(C586)-5),D_伙伴表!$C:$C,0))</f>
        <v>妖族</v>
      </c>
      <c r="E586" s="2">
        <v>41301</v>
      </c>
      <c r="F586" s="2">
        <v>413</v>
      </c>
      <c r="G586" s="2" t="s">
        <v>402</v>
      </c>
      <c r="H586" s="2">
        <v>1</v>
      </c>
      <c r="I586" s="2">
        <v>1100</v>
      </c>
    </row>
    <row r="587" spans="1:9" x14ac:dyDescent="0.35">
      <c r="A587" s="2">
        <v>493</v>
      </c>
      <c r="B587" s="2">
        <f>INDEX(D_伙伴表!$A:$A,MATCH(LEFT(C587,LEN(C587)-5),D_伙伴表!$C:$C,0))</f>
        <v>100005</v>
      </c>
      <c r="C587" s="2" t="str">
        <f>D_伙伴表!$C$9&amp;"技能库-金"</f>
        <v>小花妖技能库-金</v>
      </c>
      <c r="D587" s="2" t="str">
        <f>INDEX(D_伙伴表!$N:$N,MATCH(LEFT(C587,LEN(C587)-5),D_伙伴表!$C:$C,0))</f>
        <v>妖族</v>
      </c>
      <c r="E587" s="2">
        <v>41401</v>
      </c>
      <c r="F587" s="2">
        <v>414</v>
      </c>
      <c r="G587" s="2" t="s">
        <v>403</v>
      </c>
      <c r="H587" s="2">
        <v>1</v>
      </c>
      <c r="I587" s="2">
        <v>1100</v>
      </c>
    </row>
    <row r="588" spans="1:9" x14ac:dyDescent="0.35">
      <c r="A588" s="2">
        <v>494</v>
      </c>
      <c r="B588" s="2">
        <f>INDEX(D_伙伴表!$A:$A,MATCH(LEFT(C588,LEN(C588)-5),D_伙伴表!$C:$C,0))</f>
        <v>100005</v>
      </c>
      <c r="C588" s="2" t="str">
        <f>D_伙伴表!$C$9&amp;"技能库-金"</f>
        <v>小花妖技能库-金</v>
      </c>
      <c r="D588" s="2" t="str">
        <f>INDEX(D_伙伴表!$N:$N,MATCH(LEFT(C588,LEN(C588)-5),D_伙伴表!$C:$C,0))</f>
        <v>妖族</v>
      </c>
      <c r="E588" s="2">
        <v>41501</v>
      </c>
      <c r="F588" s="2">
        <v>415</v>
      </c>
      <c r="G588" s="2" t="s">
        <v>404</v>
      </c>
      <c r="H588" s="2">
        <v>1</v>
      </c>
      <c r="I588" s="2">
        <v>1100</v>
      </c>
    </row>
    <row r="589" spans="1:9" x14ac:dyDescent="0.35">
      <c r="A589" s="2">
        <v>495</v>
      </c>
      <c r="B589" s="2">
        <f>INDEX(D_伙伴表!$A:$A,MATCH(LEFT(C589,LEN(C589)-5),D_伙伴表!$C:$C,0))</f>
        <v>100005</v>
      </c>
      <c r="C589" s="2" t="str">
        <f>D_伙伴表!$C$9&amp;"技能库-金"</f>
        <v>小花妖技能库-金</v>
      </c>
      <c r="D589" s="2" t="str">
        <f>INDEX(D_伙伴表!$N:$N,MATCH(LEFT(C589,LEN(C589)-5),D_伙伴表!$C:$C,0))</f>
        <v>妖族</v>
      </c>
      <c r="E589" s="2">
        <v>31301</v>
      </c>
      <c r="F589" s="2">
        <v>313</v>
      </c>
      <c r="G589" s="2" t="s">
        <v>405</v>
      </c>
      <c r="H589" s="2">
        <v>1</v>
      </c>
      <c r="I589" s="2">
        <v>1160</v>
      </c>
    </row>
    <row r="590" spans="1:9" x14ac:dyDescent="0.35">
      <c r="A590" s="2">
        <v>496</v>
      </c>
      <c r="B590" s="2">
        <f>INDEX(D_伙伴表!$A:$A,MATCH(LEFT(C590,LEN(C590)-5),D_伙伴表!$C:$C,0))</f>
        <v>100005</v>
      </c>
      <c r="C590" s="2" t="str">
        <f>D_伙伴表!$C$9&amp;"技能库-金"</f>
        <v>小花妖技能库-金</v>
      </c>
      <c r="D590" s="2" t="str">
        <f>INDEX(D_伙伴表!$N:$N,MATCH(LEFT(C590,LEN(C590)-5),D_伙伴表!$C:$C,0))</f>
        <v>妖族</v>
      </c>
      <c r="E590" s="2">
        <v>31401</v>
      </c>
      <c r="F590" s="2">
        <v>314</v>
      </c>
      <c r="G590" s="2" t="s">
        <v>406</v>
      </c>
      <c r="H590" s="2">
        <v>1</v>
      </c>
      <c r="I590" s="2">
        <v>1161</v>
      </c>
    </row>
    <row r="591" spans="1:9" x14ac:dyDescent="0.35">
      <c r="A591" s="2">
        <v>497</v>
      </c>
      <c r="B591" s="2">
        <f>INDEX(D_伙伴表!$A:$A,MATCH(LEFT(C591,LEN(C591)-5),D_伙伴表!$C:$C,0))</f>
        <v>100005</v>
      </c>
      <c r="C591" s="2" t="str">
        <f>D_伙伴表!$C$9&amp;"技能库-金"</f>
        <v>小花妖技能库-金</v>
      </c>
      <c r="D591" s="2" t="str">
        <f>INDEX(D_伙伴表!$N:$N,MATCH(LEFT(C591,LEN(C591)-5),D_伙伴表!$C:$C,0))</f>
        <v>妖族</v>
      </c>
      <c r="E591" s="2">
        <v>31501</v>
      </c>
      <c r="F591" s="2">
        <v>315</v>
      </c>
      <c r="G591" s="2" t="s">
        <v>407</v>
      </c>
      <c r="H591" s="2">
        <v>1</v>
      </c>
      <c r="I591" s="2">
        <v>1160</v>
      </c>
    </row>
    <row r="592" spans="1:9" x14ac:dyDescent="0.35">
      <c r="A592" s="2">
        <v>498</v>
      </c>
      <c r="B592" s="2">
        <f>INDEX(D_伙伴表!$A:$A,MATCH(LEFT(C592,LEN(C592)-5),D_伙伴表!$C:$C,0))</f>
        <v>100005</v>
      </c>
      <c r="C592" s="2" t="str">
        <f>D_伙伴表!$C$9&amp;"技能库-金"</f>
        <v>小花妖技能库-金</v>
      </c>
      <c r="D592" s="2" t="str">
        <f>INDEX(D_伙伴表!$N:$N,MATCH(LEFT(C592,LEN(C592)-5),D_伙伴表!$C:$C,0))</f>
        <v>妖族</v>
      </c>
      <c r="E592" s="2">
        <v>65401</v>
      </c>
      <c r="F592" s="2">
        <v>654</v>
      </c>
      <c r="G592" s="2" t="s">
        <v>408</v>
      </c>
      <c r="H592" s="2">
        <v>1</v>
      </c>
      <c r="I592" s="2">
        <v>50</v>
      </c>
    </row>
    <row r="593" spans="1:9" x14ac:dyDescent="0.35">
      <c r="A593" s="2">
        <v>499</v>
      </c>
      <c r="B593" s="2">
        <f>INDEX(D_伙伴表!$A:$A,MATCH(LEFT(C593,LEN(C593)-5),D_伙伴表!$C:$C,0))</f>
        <v>100005</v>
      </c>
      <c r="C593" s="2" t="str">
        <f>D_伙伴表!$C$9&amp;"技能库-金"</f>
        <v>小花妖技能库-金</v>
      </c>
      <c r="D593" s="2" t="str">
        <f>INDEX(D_伙伴表!$N:$N,MATCH(LEFT(C593,LEN(C593)-5),D_伙伴表!$C:$C,0))</f>
        <v>妖族</v>
      </c>
      <c r="E593" s="2">
        <v>55401</v>
      </c>
      <c r="F593" s="2">
        <v>554</v>
      </c>
      <c r="G593" s="2" t="s">
        <v>409</v>
      </c>
      <c r="H593" s="2">
        <v>1</v>
      </c>
      <c r="I593" s="2">
        <v>100</v>
      </c>
    </row>
    <row r="594" spans="1:9" x14ac:dyDescent="0.35">
      <c r="A594" s="2">
        <v>500</v>
      </c>
      <c r="B594" s="2">
        <f>INDEX(D_伙伴表!$A:$A,MATCH(LEFT(C594,LEN(C594)-5),D_伙伴表!$C:$C,0))</f>
        <v>100005</v>
      </c>
      <c r="C594" s="2" t="str">
        <f>D_伙伴表!$C$9&amp;"技能库-金"</f>
        <v>小花妖技能库-金</v>
      </c>
      <c r="D594" s="2" t="str">
        <f>INDEX(D_伙伴表!$N:$N,MATCH(LEFT(C594,LEN(C594)-5),D_伙伴表!$C:$C,0))</f>
        <v>妖族</v>
      </c>
      <c r="E594" s="2">
        <v>45401</v>
      </c>
      <c r="F594" s="2">
        <v>454</v>
      </c>
      <c r="G594" s="2" t="s">
        <v>410</v>
      </c>
      <c r="H594" s="2">
        <v>1</v>
      </c>
      <c r="I594" s="2">
        <v>200</v>
      </c>
    </row>
    <row r="595" spans="1:9" x14ac:dyDescent="0.35">
      <c r="A595" s="2">
        <v>501</v>
      </c>
      <c r="B595" s="2">
        <f>INDEX(D_伙伴表!$A:$A,MATCH(LEFT(C595,LEN(C595)-5),D_伙伴表!$C:$C,0))</f>
        <v>100006</v>
      </c>
      <c r="C595" s="2" t="str">
        <f>D_伙伴表!$C$10&amp;"技能库-金"</f>
        <v>白骨精技能库-金</v>
      </c>
      <c r="D595" s="2" t="str">
        <f>INDEX(D_伙伴表!$N:$N,MATCH(LEFT(C595,LEN(C595)-5),D_伙伴表!$C:$C,0))</f>
        <v>妖族</v>
      </c>
      <c r="E595" s="2">
        <f t="shared" ref="E595" si="30">F595*100+H595</f>
        <v>69201</v>
      </c>
      <c r="F595" s="2">
        <v>692</v>
      </c>
      <c r="G595" s="2" t="str">
        <f>INDEX(D_被动技能!$C:$C,MATCH(F595,D_被动技能!$B:$B,0))</f>
        <v>绝·炼魂葫芦</v>
      </c>
      <c r="H595" s="2">
        <v>1</v>
      </c>
      <c r="I595" s="2">
        <v>20</v>
      </c>
    </row>
    <row r="596" spans="1:9" x14ac:dyDescent="0.35">
      <c r="A596" s="2">
        <v>502</v>
      </c>
      <c r="B596" s="2">
        <f>INDEX(D_伙伴表!$A:$A,MATCH(LEFT(C596,LEN(C596)-5),D_伙伴表!$C:$C,0))</f>
        <v>100006</v>
      </c>
      <c r="C596" s="2" t="str">
        <f>D_伙伴表!$C$10&amp;"技能库-金"</f>
        <v>白骨精技能库-金</v>
      </c>
      <c r="D596" s="2" t="str">
        <f>INDEX(D_伙伴表!$N:$N,MATCH(LEFT(C596,LEN(C596)-5),D_伙伴表!$C:$C,0))</f>
        <v>妖族</v>
      </c>
      <c r="E596" s="2">
        <v>69301</v>
      </c>
      <c r="F596" s="2">
        <v>693</v>
      </c>
      <c r="G596" s="2" t="s">
        <v>396</v>
      </c>
      <c r="H596" s="2">
        <v>1</v>
      </c>
      <c r="I596" s="2">
        <v>316</v>
      </c>
    </row>
    <row r="597" spans="1:9" x14ac:dyDescent="0.35">
      <c r="A597" s="2">
        <v>503</v>
      </c>
      <c r="B597" s="2">
        <f>INDEX(D_伙伴表!$A:$A,MATCH(LEFT(C597,LEN(C597)-5),D_伙伴表!$C:$C,0))</f>
        <v>100006</v>
      </c>
      <c r="C597" s="2" t="str">
        <f>D_伙伴表!$C$10&amp;"技能库-金"</f>
        <v>白骨精技能库-金</v>
      </c>
      <c r="D597" s="2" t="str">
        <f>INDEX(D_伙伴表!$N:$N,MATCH(LEFT(C597,LEN(C597)-5),D_伙伴表!$C:$C,0))</f>
        <v>妖族</v>
      </c>
      <c r="E597" s="2">
        <v>69401</v>
      </c>
      <c r="F597" s="2">
        <v>694</v>
      </c>
      <c r="G597" s="2" t="s">
        <v>397</v>
      </c>
      <c r="H597" s="2">
        <v>1</v>
      </c>
      <c r="I597" s="2">
        <v>317</v>
      </c>
    </row>
    <row r="598" spans="1:9" x14ac:dyDescent="0.35">
      <c r="A598" s="2">
        <v>504</v>
      </c>
      <c r="B598" s="2">
        <f>INDEX(D_伙伴表!$A:$A,MATCH(LEFT(C598,LEN(C598)-5),D_伙伴表!$C:$C,0))</f>
        <v>100006</v>
      </c>
      <c r="C598" s="2" t="str">
        <f>D_伙伴表!$C$10&amp;"技能库-金"</f>
        <v>白骨精技能库-金</v>
      </c>
      <c r="D598" s="2" t="str">
        <f>INDEX(D_伙伴表!$N:$N,MATCH(LEFT(C598,LEN(C598)-5),D_伙伴表!$C:$C,0))</f>
        <v>妖族</v>
      </c>
      <c r="E598" s="2">
        <v>69501</v>
      </c>
      <c r="F598" s="2">
        <v>695</v>
      </c>
      <c r="G598" s="2" t="s">
        <v>398</v>
      </c>
      <c r="H598" s="2">
        <v>1</v>
      </c>
      <c r="I598" s="2">
        <v>316</v>
      </c>
    </row>
    <row r="599" spans="1:9" x14ac:dyDescent="0.35">
      <c r="A599" s="2">
        <v>505</v>
      </c>
      <c r="B599" s="2">
        <f>INDEX(D_伙伴表!$A:$A,MATCH(LEFT(C599,LEN(C599)-5),D_伙伴表!$C:$C,0))</f>
        <v>100006</v>
      </c>
      <c r="C599" s="2" t="str">
        <f>D_伙伴表!$C$10&amp;"技能库-金"</f>
        <v>白骨精技能库-金</v>
      </c>
      <c r="D599" s="2" t="str">
        <f>INDEX(D_伙伴表!$N:$N,MATCH(LEFT(C599,LEN(C599)-5),D_伙伴表!$C:$C,0))</f>
        <v>妖族</v>
      </c>
      <c r="E599" s="2">
        <v>59301</v>
      </c>
      <c r="F599" s="2">
        <v>593</v>
      </c>
      <c r="G599" s="2" t="s">
        <v>399</v>
      </c>
      <c r="H599" s="2">
        <v>1</v>
      </c>
      <c r="I599" s="2">
        <v>634</v>
      </c>
    </row>
    <row r="600" spans="1:9" x14ac:dyDescent="0.35">
      <c r="A600" s="2">
        <v>506</v>
      </c>
      <c r="B600" s="2">
        <f>INDEX(D_伙伴表!$A:$A,MATCH(LEFT(C600,LEN(C600)-5),D_伙伴表!$C:$C,0))</f>
        <v>100006</v>
      </c>
      <c r="C600" s="2" t="str">
        <f>D_伙伴表!$C$10&amp;"技能库-金"</f>
        <v>白骨精技能库-金</v>
      </c>
      <c r="D600" s="2" t="str">
        <f>INDEX(D_伙伴表!$N:$N,MATCH(LEFT(C600,LEN(C600)-5),D_伙伴表!$C:$C,0))</f>
        <v>妖族</v>
      </c>
      <c r="E600" s="2">
        <v>59401</v>
      </c>
      <c r="F600" s="2">
        <v>594</v>
      </c>
      <c r="G600" s="2" t="s">
        <v>400</v>
      </c>
      <c r="H600" s="2">
        <v>1</v>
      </c>
      <c r="I600" s="2">
        <v>633</v>
      </c>
    </row>
    <row r="601" spans="1:9" x14ac:dyDescent="0.35">
      <c r="A601" s="2">
        <v>507</v>
      </c>
      <c r="B601" s="2">
        <f>INDEX(D_伙伴表!$A:$A,MATCH(LEFT(C601,LEN(C601)-5),D_伙伴表!$C:$C,0))</f>
        <v>100006</v>
      </c>
      <c r="C601" s="2" t="str">
        <f>D_伙伴表!$C$10&amp;"技能库-金"</f>
        <v>白骨精技能库-金</v>
      </c>
      <c r="D601" s="2" t="str">
        <f>INDEX(D_伙伴表!$N:$N,MATCH(LEFT(C601,LEN(C601)-5),D_伙伴表!$C:$C,0))</f>
        <v>妖族</v>
      </c>
      <c r="E601" s="2">
        <v>59501</v>
      </c>
      <c r="F601" s="2">
        <v>595</v>
      </c>
      <c r="G601" s="2" t="s">
        <v>401</v>
      </c>
      <c r="H601" s="2">
        <v>1</v>
      </c>
      <c r="I601" s="2">
        <v>633</v>
      </c>
    </row>
    <row r="602" spans="1:9" x14ac:dyDescent="0.35">
      <c r="A602" s="2">
        <v>508</v>
      </c>
      <c r="B602" s="2">
        <f>INDEX(D_伙伴表!$A:$A,MATCH(LEFT(C602,LEN(C602)-5),D_伙伴表!$C:$C,0))</f>
        <v>100006</v>
      </c>
      <c r="C602" s="2" t="str">
        <f>D_伙伴表!$C$10&amp;"技能库-金"</f>
        <v>白骨精技能库-金</v>
      </c>
      <c r="D602" s="2" t="str">
        <f>INDEX(D_伙伴表!$N:$N,MATCH(LEFT(C602,LEN(C602)-5),D_伙伴表!$C:$C,0))</f>
        <v>妖族</v>
      </c>
      <c r="E602" s="2">
        <v>41301</v>
      </c>
      <c r="F602" s="2">
        <v>413</v>
      </c>
      <c r="G602" s="2" t="s">
        <v>402</v>
      </c>
      <c r="H602" s="2">
        <v>1</v>
      </c>
      <c r="I602" s="2">
        <v>1100</v>
      </c>
    </row>
    <row r="603" spans="1:9" x14ac:dyDescent="0.35">
      <c r="A603" s="2">
        <v>509</v>
      </c>
      <c r="B603" s="2">
        <f>INDEX(D_伙伴表!$A:$A,MATCH(LEFT(C603,LEN(C603)-5),D_伙伴表!$C:$C,0))</f>
        <v>100006</v>
      </c>
      <c r="C603" s="2" t="str">
        <f>D_伙伴表!$C$10&amp;"技能库-金"</f>
        <v>白骨精技能库-金</v>
      </c>
      <c r="D603" s="2" t="str">
        <f>INDEX(D_伙伴表!$N:$N,MATCH(LEFT(C603,LEN(C603)-5),D_伙伴表!$C:$C,0))</f>
        <v>妖族</v>
      </c>
      <c r="E603" s="2">
        <v>41401</v>
      </c>
      <c r="F603" s="2">
        <v>414</v>
      </c>
      <c r="G603" s="2" t="s">
        <v>403</v>
      </c>
      <c r="H603" s="2">
        <v>1</v>
      </c>
      <c r="I603" s="2">
        <v>1100</v>
      </c>
    </row>
    <row r="604" spans="1:9" x14ac:dyDescent="0.35">
      <c r="A604" s="2">
        <v>510</v>
      </c>
      <c r="B604" s="2">
        <f>INDEX(D_伙伴表!$A:$A,MATCH(LEFT(C604,LEN(C604)-5),D_伙伴表!$C:$C,0))</f>
        <v>100006</v>
      </c>
      <c r="C604" s="2" t="str">
        <f>D_伙伴表!$C$10&amp;"技能库-金"</f>
        <v>白骨精技能库-金</v>
      </c>
      <c r="D604" s="2" t="str">
        <f>INDEX(D_伙伴表!$N:$N,MATCH(LEFT(C604,LEN(C604)-5),D_伙伴表!$C:$C,0))</f>
        <v>妖族</v>
      </c>
      <c r="E604" s="2">
        <v>41501</v>
      </c>
      <c r="F604" s="2">
        <v>415</v>
      </c>
      <c r="G604" s="2" t="s">
        <v>404</v>
      </c>
      <c r="H604" s="2">
        <v>1</v>
      </c>
      <c r="I604" s="2">
        <v>1100</v>
      </c>
    </row>
    <row r="605" spans="1:9" x14ac:dyDescent="0.35">
      <c r="A605" s="2">
        <v>511</v>
      </c>
      <c r="B605" s="2">
        <f>INDEX(D_伙伴表!$A:$A,MATCH(LEFT(C605,LEN(C605)-5),D_伙伴表!$C:$C,0))</f>
        <v>100006</v>
      </c>
      <c r="C605" s="2" t="str">
        <f>D_伙伴表!$C$10&amp;"技能库-金"</f>
        <v>白骨精技能库-金</v>
      </c>
      <c r="D605" s="2" t="str">
        <f>INDEX(D_伙伴表!$N:$N,MATCH(LEFT(C605,LEN(C605)-5),D_伙伴表!$C:$C,0))</f>
        <v>妖族</v>
      </c>
      <c r="E605" s="2">
        <v>31301</v>
      </c>
      <c r="F605" s="2">
        <v>313</v>
      </c>
      <c r="G605" s="2" t="s">
        <v>405</v>
      </c>
      <c r="H605" s="2">
        <v>1</v>
      </c>
      <c r="I605" s="2">
        <v>1160</v>
      </c>
    </row>
    <row r="606" spans="1:9" x14ac:dyDescent="0.35">
      <c r="A606" s="2">
        <v>512</v>
      </c>
      <c r="B606" s="2">
        <f>INDEX(D_伙伴表!$A:$A,MATCH(LEFT(C606,LEN(C606)-5),D_伙伴表!$C:$C,0))</f>
        <v>100006</v>
      </c>
      <c r="C606" s="2" t="str">
        <f>D_伙伴表!$C$10&amp;"技能库-金"</f>
        <v>白骨精技能库-金</v>
      </c>
      <c r="D606" s="2" t="str">
        <f>INDEX(D_伙伴表!$N:$N,MATCH(LEFT(C606,LEN(C606)-5),D_伙伴表!$C:$C,0))</f>
        <v>妖族</v>
      </c>
      <c r="E606" s="2">
        <v>31401</v>
      </c>
      <c r="F606" s="2">
        <v>314</v>
      </c>
      <c r="G606" s="2" t="s">
        <v>406</v>
      </c>
      <c r="H606" s="2">
        <v>1</v>
      </c>
      <c r="I606" s="2">
        <v>1161</v>
      </c>
    </row>
    <row r="607" spans="1:9" x14ac:dyDescent="0.35">
      <c r="A607" s="2">
        <v>513</v>
      </c>
      <c r="B607" s="2">
        <f>INDEX(D_伙伴表!$A:$A,MATCH(LEFT(C607,LEN(C607)-5),D_伙伴表!$C:$C,0))</f>
        <v>100006</v>
      </c>
      <c r="C607" s="2" t="str">
        <f>D_伙伴表!$C$10&amp;"技能库-金"</f>
        <v>白骨精技能库-金</v>
      </c>
      <c r="D607" s="2" t="str">
        <f>INDEX(D_伙伴表!$N:$N,MATCH(LEFT(C607,LEN(C607)-5),D_伙伴表!$C:$C,0))</f>
        <v>妖族</v>
      </c>
      <c r="E607" s="2">
        <v>31501</v>
      </c>
      <c r="F607" s="2">
        <v>315</v>
      </c>
      <c r="G607" s="2" t="s">
        <v>407</v>
      </c>
      <c r="H607" s="2">
        <v>1</v>
      </c>
      <c r="I607" s="2">
        <v>1160</v>
      </c>
    </row>
    <row r="608" spans="1:9" x14ac:dyDescent="0.35">
      <c r="A608" s="2">
        <v>514</v>
      </c>
      <c r="B608" s="2">
        <f>INDEX(D_伙伴表!$A:$A,MATCH(LEFT(C608,LEN(C608)-5),D_伙伴表!$C:$C,0))</f>
        <v>100006</v>
      </c>
      <c r="C608" s="2" t="str">
        <f>D_伙伴表!$C$10&amp;"技能库-金"</f>
        <v>白骨精技能库-金</v>
      </c>
      <c r="D608" s="2" t="str">
        <f>INDEX(D_伙伴表!$N:$N,MATCH(LEFT(C608,LEN(C608)-5),D_伙伴表!$C:$C,0))</f>
        <v>妖族</v>
      </c>
      <c r="E608" s="2">
        <v>65401</v>
      </c>
      <c r="F608" s="2">
        <v>654</v>
      </c>
      <c r="G608" s="2" t="s">
        <v>408</v>
      </c>
      <c r="H608" s="2">
        <v>1</v>
      </c>
      <c r="I608" s="2">
        <v>50</v>
      </c>
    </row>
    <row r="609" spans="1:9" x14ac:dyDescent="0.35">
      <c r="A609" s="2">
        <v>515</v>
      </c>
      <c r="B609" s="2">
        <f>INDEX(D_伙伴表!$A:$A,MATCH(LEFT(C609,LEN(C609)-5),D_伙伴表!$C:$C,0))</f>
        <v>100006</v>
      </c>
      <c r="C609" s="2" t="str">
        <f>D_伙伴表!$C$10&amp;"技能库-金"</f>
        <v>白骨精技能库-金</v>
      </c>
      <c r="D609" s="2" t="str">
        <f>INDEX(D_伙伴表!$N:$N,MATCH(LEFT(C609,LEN(C609)-5),D_伙伴表!$C:$C,0))</f>
        <v>妖族</v>
      </c>
      <c r="E609" s="2">
        <v>55401</v>
      </c>
      <c r="F609" s="2">
        <v>554</v>
      </c>
      <c r="G609" s="2" t="s">
        <v>409</v>
      </c>
      <c r="H609" s="2">
        <v>1</v>
      </c>
      <c r="I609" s="2">
        <v>100</v>
      </c>
    </row>
    <row r="610" spans="1:9" x14ac:dyDescent="0.35">
      <c r="A610" s="2">
        <v>516</v>
      </c>
      <c r="B610" s="2">
        <f>INDEX(D_伙伴表!$A:$A,MATCH(LEFT(C610,LEN(C610)-5),D_伙伴表!$C:$C,0))</f>
        <v>100006</v>
      </c>
      <c r="C610" s="2" t="str">
        <f>D_伙伴表!$C$10&amp;"技能库-金"</f>
        <v>白骨精技能库-金</v>
      </c>
      <c r="D610" s="2" t="str">
        <f>INDEX(D_伙伴表!$N:$N,MATCH(LEFT(C610,LEN(C610)-5),D_伙伴表!$C:$C,0))</f>
        <v>妖族</v>
      </c>
      <c r="E610" s="2">
        <v>45401</v>
      </c>
      <c r="F610" s="2">
        <v>454</v>
      </c>
      <c r="G610" s="2" t="s">
        <v>410</v>
      </c>
      <c r="H610" s="2">
        <v>1</v>
      </c>
      <c r="I610" s="2">
        <v>200</v>
      </c>
    </row>
    <row r="611" spans="1:9" x14ac:dyDescent="0.35">
      <c r="A611" s="2">
        <v>517</v>
      </c>
      <c r="B611" s="2">
        <f>INDEX(D_伙伴表!$A:$A,MATCH(LEFT(C611,LEN(C611)-5),D_伙伴表!$C:$C,0))</f>
        <v>100007</v>
      </c>
      <c r="C611" s="2" t="str">
        <f>D_伙伴表!$C$11&amp;"技能库-金"</f>
        <v>坚强猪阿呆技能库-金</v>
      </c>
      <c r="D611" s="2" t="str">
        <f>INDEX(D_伙伴表!$N:$N,MATCH(LEFT(C611,LEN(C611)-5),D_伙伴表!$C:$C,0))</f>
        <v>妖族</v>
      </c>
      <c r="E611" s="2">
        <f t="shared" ref="E611" si="31">F611*100+H611</f>
        <v>60701</v>
      </c>
      <c r="F611" s="2">
        <f>INDEX(D_被动技能!$B:$B,MATCH(LEFT(C611,LEN(C611)-5),D_被动技能!$K:$K,0))</f>
        <v>607</v>
      </c>
      <c r="G611" s="2" t="str">
        <f>INDEX(D_被动技能!$C:$C,MATCH(F611,D_被动技能!$B:$B,0))</f>
        <v>绝·太极拂尘</v>
      </c>
      <c r="H611" s="2">
        <v>1</v>
      </c>
      <c r="I611" s="2">
        <v>20</v>
      </c>
    </row>
    <row r="612" spans="1:9" x14ac:dyDescent="0.35">
      <c r="A612" s="2">
        <v>518</v>
      </c>
      <c r="B612" s="2">
        <f>INDEX(D_伙伴表!$A:$A,MATCH(LEFT(C612,LEN(C612)-5),D_伙伴表!$C:$C,0))</f>
        <v>100007</v>
      </c>
      <c r="C612" s="2" t="str">
        <f>D_伙伴表!$C$11&amp;"技能库-金"</f>
        <v>坚强猪阿呆技能库-金</v>
      </c>
      <c r="D612" s="2" t="str">
        <f>INDEX(D_伙伴表!$N:$N,MATCH(LEFT(C612,LEN(C612)-5),D_伙伴表!$C:$C,0))</f>
        <v>妖族</v>
      </c>
      <c r="E612" s="2">
        <v>69601</v>
      </c>
      <c r="F612" s="2">
        <v>696</v>
      </c>
      <c r="G612" s="2" t="s">
        <v>411</v>
      </c>
      <c r="H612" s="2">
        <v>1</v>
      </c>
      <c r="I612" s="2">
        <v>316</v>
      </c>
    </row>
    <row r="613" spans="1:9" x14ac:dyDescent="0.35">
      <c r="A613" s="2">
        <v>519</v>
      </c>
      <c r="B613" s="2">
        <f>INDEX(D_伙伴表!$A:$A,MATCH(LEFT(C613,LEN(C613)-5),D_伙伴表!$C:$C,0))</f>
        <v>100007</v>
      </c>
      <c r="C613" s="2" t="str">
        <f>D_伙伴表!$C$11&amp;"技能库-金"</f>
        <v>坚强猪阿呆技能库-金</v>
      </c>
      <c r="D613" s="2" t="str">
        <f>INDEX(D_伙伴表!$N:$N,MATCH(LEFT(C613,LEN(C613)-5),D_伙伴表!$C:$C,0))</f>
        <v>妖族</v>
      </c>
      <c r="E613" s="2">
        <v>69701</v>
      </c>
      <c r="F613" s="2">
        <v>697</v>
      </c>
      <c r="G613" s="2" t="s">
        <v>412</v>
      </c>
      <c r="H613" s="2">
        <v>1</v>
      </c>
      <c r="I613" s="2">
        <v>317</v>
      </c>
    </row>
    <row r="614" spans="1:9" x14ac:dyDescent="0.35">
      <c r="A614" s="2">
        <v>520</v>
      </c>
      <c r="B614" s="2">
        <f>INDEX(D_伙伴表!$A:$A,MATCH(LEFT(C614,LEN(C614)-5),D_伙伴表!$C:$C,0))</f>
        <v>100007</v>
      </c>
      <c r="C614" s="2" t="str">
        <f>D_伙伴表!$C$11&amp;"技能库-金"</f>
        <v>坚强猪阿呆技能库-金</v>
      </c>
      <c r="D614" s="2" t="str">
        <f>INDEX(D_伙伴表!$N:$N,MATCH(LEFT(C614,LEN(C614)-5),D_伙伴表!$C:$C,0))</f>
        <v>妖族</v>
      </c>
      <c r="E614" s="2">
        <v>69801</v>
      </c>
      <c r="F614" s="2">
        <v>698</v>
      </c>
      <c r="G614" s="2" t="s">
        <v>413</v>
      </c>
      <c r="H614" s="2">
        <v>1</v>
      </c>
      <c r="I614" s="2">
        <v>316</v>
      </c>
    </row>
    <row r="615" spans="1:9" x14ac:dyDescent="0.35">
      <c r="A615" s="2">
        <v>521</v>
      </c>
      <c r="B615" s="2">
        <f>INDEX(D_伙伴表!$A:$A,MATCH(LEFT(C615,LEN(C615)-5),D_伙伴表!$C:$C,0))</f>
        <v>100007</v>
      </c>
      <c r="C615" s="2" t="str">
        <f>D_伙伴表!$C$11&amp;"技能库-金"</f>
        <v>坚强猪阿呆技能库-金</v>
      </c>
      <c r="D615" s="2" t="str">
        <f>INDEX(D_伙伴表!$N:$N,MATCH(LEFT(C615,LEN(C615)-5),D_伙伴表!$C:$C,0))</f>
        <v>妖族</v>
      </c>
      <c r="E615" s="2">
        <v>59601</v>
      </c>
      <c r="F615" s="2">
        <v>596</v>
      </c>
      <c r="G615" s="2" t="s">
        <v>414</v>
      </c>
      <c r="H615" s="2">
        <v>1</v>
      </c>
      <c r="I615" s="2">
        <v>634</v>
      </c>
    </row>
    <row r="616" spans="1:9" x14ac:dyDescent="0.35">
      <c r="A616" s="2">
        <v>522</v>
      </c>
      <c r="B616" s="2">
        <f>INDEX(D_伙伴表!$A:$A,MATCH(LEFT(C616,LEN(C616)-5),D_伙伴表!$C:$C,0))</f>
        <v>100007</v>
      </c>
      <c r="C616" s="2" t="str">
        <f>D_伙伴表!$C$11&amp;"技能库-金"</f>
        <v>坚强猪阿呆技能库-金</v>
      </c>
      <c r="D616" s="2" t="str">
        <f>INDEX(D_伙伴表!$N:$N,MATCH(LEFT(C616,LEN(C616)-5),D_伙伴表!$C:$C,0))</f>
        <v>妖族</v>
      </c>
      <c r="E616" s="2">
        <v>59701</v>
      </c>
      <c r="F616" s="2">
        <v>597</v>
      </c>
      <c r="G616" s="2" t="s">
        <v>415</v>
      </c>
      <c r="H616" s="2">
        <v>1</v>
      </c>
      <c r="I616" s="2">
        <v>633</v>
      </c>
    </row>
    <row r="617" spans="1:9" x14ac:dyDescent="0.35">
      <c r="A617" s="2">
        <v>523</v>
      </c>
      <c r="B617" s="2">
        <f>INDEX(D_伙伴表!$A:$A,MATCH(LEFT(C617,LEN(C617)-5),D_伙伴表!$C:$C,0))</f>
        <v>100007</v>
      </c>
      <c r="C617" s="2" t="str">
        <f>D_伙伴表!$C$11&amp;"技能库-金"</f>
        <v>坚强猪阿呆技能库-金</v>
      </c>
      <c r="D617" s="2" t="str">
        <f>INDEX(D_伙伴表!$N:$N,MATCH(LEFT(C617,LEN(C617)-5),D_伙伴表!$C:$C,0))</f>
        <v>妖族</v>
      </c>
      <c r="E617" s="2">
        <v>59801</v>
      </c>
      <c r="F617" s="2">
        <v>598</v>
      </c>
      <c r="G617" s="2" t="s">
        <v>416</v>
      </c>
      <c r="H617" s="2">
        <v>1</v>
      </c>
      <c r="I617" s="2">
        <v>633</v>
      </c>
    </row>
    <row r="618" spans="1:9" x14ac:dyDescent="0.35">
      <c r="A618" s="2">
        <v>524</v>
      </c>
      <c r="B618" s="2">
        <f>INDEX(D_伙伴表!$A:$A,MATCH(LEFT(C618,LEN(C618)-5),D_伙伴表!$C:$C,0))</f>
        <v>100007</v>
      </c>
      <c r="C618" s="2" t="str">
        <f>D_伙伴表!$C$11&amp;"技能库-金"</f>
        <v>坚强猪阿呆技能库-金</v>
      </c>
      <c r="D618" s="2" t="str">
        <f>INDEX(D_伙伴表!$N:$N,MATCH(LEFT(C618,LEN(C618)-5),D_伙伴表!$C:$C,0))</f>
        <v>妖族</v>
      </c>
      <c r="E618" s="2">
        <v>41601</v>
      </c>
      <c r="F618" s="2">
        <v>416</v>
      </c>
      <c r="G618" s="2" t="s">
        <v>417</v>
      </c>
      <c r="H618" s="2">
        <v>1</v>
      </c>
      <c r="I618" s="2">
        <v>1100</v>
      </c>
    </row>
    <row r="619" spans="1:9" x14ac:dyDescent="0.35">
      <c r="A619" s="2">
        <v>525</v>
      </c>
      <c r="B619" s="2">
        <f>INDEX(D_伙伴表!$A:$A,MATCH(LEFT(C619,LEN(C619)-5),D_伙伴表!$C:$C,0))</f>
        <v>100007</v>
      </c>
      <c r="C619" s="2" t="str">
        <f>D_伙伴表!$C$11&amp;"技能库-金"</f>
        <v>坚强猪阿呆技能库-金</v>
      </c>
      <c r="D619" s="2" t="str">
        <f>INDEX(D_伙伴表!$N:$N,MATCH(LEFT(C619,LEN(C619)-5),D_伙伴表!$C:$C,0))</f>
        <v>妖族</v>
      </c>
      <c r="E619" s="2">
        <v>41701</v>
      </c>
      <c r="F619" s="2">
        <v>417</v>
      </c>
      <c r="G619" s="2" t="s">
        <v>418</v>
      </c>
      <c r="H619" s="2">
        <v>1</v>
      </c>
      <c r="I619" s="2">
        <v>1100</v>
      </c>
    </row>
    <row r="620" spans="1:9" x14ac:dyDescent="0.35">
      <c r="A620" s="2">
        <v>526</v>
      </c>
      <c r="B620" s="2">
        <f>INDEX(D_伙伴表!$A:$A,MATCH(LEFT(C620,LEN(C620)-5),D_伙伴表!$C:$C,0))</f>
        <v>100007</v>
      </c>
      <c r="C620" s="2" t="str">
        <f>D_伙伴表!$C$11&amp;"技能库-金"</f>
        <v>坚强猪阿呆技能库-金</v>
      </c>
      <c r="D620" s="2" t="str">
        <f>INDEX(D_伙伴表!$N:$N,MATCH(LEFT(C620,LEN(C620)-5),D_伙伴表!$C:$C,0))</f>
        <v>妖族</v>
      </c>
      <c r="E620" s="2">
        <v>41801</v>
      </c>
      <c r="F620" s="2">
        <v>418</v>
      </c>
      <c r="G620" s="2" t="s">
        <v>419</v>
      </c>
      <c r="H620" s="2">
        <v>1</v>
      </c>
      <c r="I620" s="2">
        <v>1100</v>
      </c>
    </row>
    <row r="621" spans="1:9" x14ac:dyDescent="0.35">
      <c r="A621" s="2">
        <v>527</v>
      </c>
      <c r="B621" s="2">
        <f>INDEX(D_伙伴表!$A:$A,MATCH(LEFT(C621,LEN(C621)-5),D_伙伴表!$C:$C,0))</f>
        <v>100007</v>
      </c>
      <c r="C621" s="2" t="str">
        <f>D_伙伴表!$C$11&amp;"技能库-金"</f>
        <v>坚强猪阿呆技能库-金</v>
      </c>
      <c r="D621" s="2" t="str">
        <f>INDEX(D_伙伴表!$N:$N,MATCH(LEFT(C621,LEN(C621)-5),D_伙伴表!$C:$C,0))</f>
        <v>妖族</v>
      </c>
      <c r="E621" s="2">
        <v>31601</v>
      </c>
      <c r="F621" s="2">
        <v>316</v>
      </c>
      <c r="G621" s="2" t="s">
        <v>420</v>
      </c>
      <c r="H621" s="2">
        <v>1</v>
      </c>
      <c r="I621" s="2">
        <v>1160</v>
      </c>
    </row>
    <row r="622" spans="1:9" x14ac:dyDescent="0.35">
      <c r="A622" s="2">
        <v>528</v>
      </c>
      <c r="B622" s="2">
        <f>INDEX(D_伙伴表!$A:$A,MATCH(LEFT(C622,LEN(C622)-5),D_伙伴表!$C:$C,0))</f>
        <v>100007</v>
      </c>
      <c r="C622" s="2" t="str">
        <f>D_伙伴表!$C$11&amp;"技能库-金"</f>
        <v>坚强猪阿呆技能库-金</v>
      </c>
      <c r="D622" s="2" t="str">
        <f>INDEX(D_伙伴表!$N:$N,MATCH(LEFT(C622,LEN(C622)-5),D_伙伴表!$C:$C,0))</f>
        <v>妖族</v>
      </c>
      <c r="E622" s="2">
        <v>31701</v>
      </c>
      <c r="F622" s="2">
        <v>317</v>
      </c>
      <c r="G622" s="2" t="s">
        <v>421</v>
      </c>
      <c r="H622" s="2">
        <v>1</v>
      </c>
      <c r="I622" s="2">
        <v>1161</v>
      </c>
    </row>
    <row r="623" spans="1:9" x14ac:dyDescent="0.35">
      <c r="A623" s="2">
        <v>529</v>
      </c>
      <c r="B623" s="2">
        <f>INDEX(D_伙伴表!$A:$A,MATCH(LEFT(C623,LEN(C623)-5),D_伙伴表!$C:$C,0))</f>
        <v>100007</v>
      </c>
      <c r="C623" s="2" t="str">
        <f>D_伙伴表!$C$11&amp;"技能库-金"</f>
        <v>坚强猪阿呆技能库-金</v>
      </c>
      <c r="D623" s="2" t="str">
        <f>INDEX(D_伙伴表!$N:$N,MATCH(LEFT(C623,LEN(C623)-5),D_伙伴表!$C:$C,0))</f>
        <v>妖族</v>
      </c>
      <c r="E623" s="2">
        <v>31801</v>
      </c>
      <c r="F623" s="2">
        <v>318</v>
      </c>
      <c r="G623" s="2" t="s">
        <v>422</v>
      </c>
      <c r="H623" s="2">
        <v>1</v>
      </c>
      <c r="I623" s="2">
        <v>1160</v>
      </c>
    </row>
    <row r="624" spans="1:9" x14ac:dyDescent="0.35">
      <c r="A624" s="2">
        <v>530</v>
      </c>
      <c r="B624" s="2">
        <f>INDEX(D_伙伴表!$A:$A,MATCH(LEFT(C624,LEN(C624)-5),D_伙伴表!$C:$C,0))</f>
        <v>100007</v>
      </c>
      <c r="C624" s="2" t="str">
        <f>D_伙伴表!$C$11&amp;"技能库-金"</f>
        <v>坚强猪阿呆技能库-金</v>
      </c>
      <c r="D624" s="2" t="str">
        <f>INDEX(D_伙伴表!$N:$N,MATCH(LEFT(C624,LEN(C624)-5),D_伙伴表!$C:$C,0))</f>
        <v>妖族</v>
      </c>
      <c r="E624" s="2">
        <v>65501</v>
      </c>
      <c r="F624" s="2">
        <v>655</v>
      </c>
      <c r="G624" s="2" t="s">
        <v>423</v>
      </c>
      <c r="H624" s="2">
        <v>1</v>
      </c>
      <c r="I624" s="2">
        <v>50</v>
      </c>
    </row>
    <row r="625" spans="1:9" x14ac:dyDescent="0.35">
      <c r="A625" s="2">
        <v>531</v>
      </c>
      <c r="B625" s="2">
        <f>INDEX(D_伙伴表!$A:$A,MATCH(LEFT(C625,LEN(C625)-5),D_伙伴表!$C:$C,0))</f>
        <v>100007</v>
      </c>
      <c r="C625" s="2" t="str">
        <f>D_伙伴表!$C$11&amp;"技能库-金"</f>
        <v>坚强猪阿呆技能库-金</v>
      </c>
      <c r="D625" s="2" t="str">
        <f>INDEX(D_伙伴表!$N:$N,MATCH(LEFT(C625,LEN(C625)-5),D_伙伴表!$C:$C,0))</f>
        <v>妖族</v>
      </c>
      <c r="E625" s="2">
        <v>55501</v>
      </c>
      <c r="F625" s="2">
        <v>555</v>
      </c>
      <c r="G625" s="2" t="s">
        <v>424</v>
      </c>
      <c r="H625" s="2">
        <v>1</v>
      </c>
      <c r="I625" s="2">
        <v>100</v>
      </c>
    </row>
    <row r="626" spans="1:9" x14ac:dyDescent="0.35">
      <c r="A626" s="2">
        <v>532</v>
      </c>
      <c r="B626" s="2">
        <f>INDEX(D_伙伴表!$A:$A,MATCH(LEFT(C626,LEN(C626)-5),D_伙伴表!$C:$C,0))</f>
        <v>100007</v>
      </c>
      <c r="C626" s="2" t="str">
        <f>D_伙伴表!$C$11&amp;"技能库-金"</f>
        <v>坚强猪阿呆技能库-金</v>
      </c>
      <c r="D626" s="2" t="str">
        <f>INDEX(D_伙伴表!$N:$N,MATCH(LEFT(C626,LEN(C626)-5),D_伙伴表!$C:$C,0))</f>
        <v>妖族</v>
      </c>
      <c r="E626" s="2">
        <v>45501</v>
      </c>
      <c r="F626" s="2">
        <v>455</v>
      </c>
      <c r="G626" s="2" t="s">
        <v>425</v>
      </c>
      <c r="H626" s="2">
        <v>1</v>
      </c>
      <c r="I626" s="2">
        <v>200</v>
      </c>
    </row>
    <row r="627" spans="1:9" x14ac:dyDescent="0.35">
      <c r="A627" s="2">
        <v>533</v>
      </c>
      <c r="B627" s="2">
        <f>INDEX(D_伙伴表!$A:$A,MATCH(LEFT(C627,LEN(C627)-5),D_伙伴表!$C:$C,0))</f>
        <v>100008</v>
      </c>
      <c r="C627" s="2" t="str">
        <f>D_伙伴表!$C$12&amp;"技能库-金"</f>
        <v>坚强蘑菇咕咕技能库-金</v>
      </c>
      <c r="D627" s="2" t="str">
        <f>INDEX(D_伙伴表!$N:$N,MATCH(LEFT(C627,LEN(C627)-5),D_伙伴表!$C:$C,0))</f>
        <v>妖族</v>
      </c>
      <c r="E627" s="2">
        <f t="shared" ref="E627" si="32">F627*100+H627</f>
        <v>60801</v>
      </c>
      <c r="F627" s="2">
        <f>INDEX(D_被动技能!$B:$B,MATCH(LEFT(C627,LEN(C627)-5),D_被动技能!$K:$K,0))</f>
        <v>608</v>
      </c>
      <c r="G627" s="2" t="str">
        <f>INDEX(D_被动技能!$C:$C,MATCH(F627,D_被动技能!$B:$B,0))</f>
        <v>绝·混元珠</v>
      </c>
      <c r="H627" s="2">
        <v>1</v>
      </c>
      <c r="I627" s="2">
        <v>20</v>
      </c>
    </row>
    <row r="628" spans="1:9" x14ac:dyDescent="0.35">
      <c r="A628" s="2">
        <v>534</v>
      </c>
      <c r="B628" s="2">
        <f>INDEX(D_伙伴表!$A:$A,MATCH(LEFT(C628,LEN(C628)-5),D_伙伴表!$C:$C,0))</f>
        <v>100008</v>
      </c>
      <c r="C628" s="2" t="str">
        <f>D_伙伴表!$C$12&amp;"技能库-金"</f>
        <v>坚强蘑菇咕咕技能库-金</v>
      </c>
      <c r="D628" s="2" t="str">
        <f>INDEX(D_伙伴表!$N:$N,MATCH(LEFT(C628,LEN(C628)-5),D_伙伴表!$C:$C,0))</f>
        <v>妖族</v>
      </c>
      <c r="E628" s="2">
        <v>69601</v>
      </c>
      <c r="F628" s="2">
        <v>696</v>
      </c>
      <c r="G628" s="2" t="s">
        <v>411</v>
      </c>
      <c r="H628" s="2">
        <v>1</v>
      </c>
      <c r="I628" s="2">
        <v>316</v>
      </c>
    </row>
    <row r="629" spans="1:9" x14ac:dyDescent="0.35">
      <c r="A629" s="2">
        <v>535</v>
      </c>
      <c r="B629" s="2">
        <f>INDEX(D_伙伴表!$A:$A,MATCH(LEFT(C629,LEN(C629)-5),D_伙伴表!$C:$C,0))</f>
        <v>100008</v>
      </c>
      <c r="C629" s="2" t="str">
        <f>D_伙伴表!$C$12&amp;"技能库-金"</f>
        <v>坚强蘑菇咕咕技能库-金</v>
      </c>
      <c r="D629" s="2" t="str">
        <f>INDEX(D_伙伴表!$N:$N,MATCH(LEFT(C629,LEN(C629)-5),D_伙伴表!$C:$C,0))</f>
        <v>妖族</v>
      </c>
      <c r="E629" s="2">
        <v>69701</v>
      </c>
      <c r="F629" s="2">
        <v>697</v>
      </c>
      <c r="G629" s="2" t="s">
        <v>412</v>
      </c>
      <c r="H629" s="2">
        <v>1</v>
      </c>
      <c r="I629" s="2">
        <v>317</v>
      </c>
    </row>
    <row r="630" spans="1:9" x14ac:dyDescent="0.35">
      <c r="A630" s="2">
        <v>536</v>
      </c>
      <c r="B630" s="2">
        <f>INDEX(D_伙伴表!$A:$A,MATCH(LEFT(C630,LEN(C630)-5),D_伙伴表!$C:$C,0))</f>
        <v>100008</v>
      </c>
      <c r="C630" s="2" t="str">
        <f>D_伙伴表!$C$12&amp;"技能库-金"</f>
        <v>坚强蘑菇咕咕技能库-金</v>
      </c>
      <c r="D630" s="2" t="str">
        <f>INDEX(D_伙伴表!$N:$N,MATCH(LEFT(C630,LEN(C630)-5),D_伙伴表!$C:$C,0))</f>
        <v>妖族</v>
      </c>
      <c r="E630" s="2">
        <v>69801</v>
      </c>
      <c r="F630" s="2">
        <v>698</v>
      </c>
      <c r="G630" s="2" t="s">
        <v>413</v>
      </c>
      <c r="H630" s="2">
        <v>1</v>
      </c>
      <c r="I630" s="2">
        <v>316</v>
      </c>
    </row>
    <row r="631" spans="1:9" x14ac:dyDescent="0.35">
      <c r="A631" s="2">
        <v>537</v>
      </c>
      <c r="B631" s="2">
        <f>INDEX(D_伙伴表!$A:$A,MATCH(LEFT(C631,LEN(C631)-5),D_伙伴表!$C:$C,0))</f>
        <v>100008</v>
      </c>
      <c r="C631" s="2" t="str">
        <f>D_伙伴表!$C$12&amp;"技能库-金"</f>
        <v>坚强蘑菇咕咕技能库-金</v>
      </c>
      <c r="D631" s="2" t="str">
        <f>INDEX(D_伙伴表!$N:$N,MATCH(LEFT(C631,LEN(C631)-5),D_伙伴表!$C:$C,0))</f>
        <v>妖族</v>
      </c>
      <c r="E631" s="2">
        <v>59601</v>
      </c>
      <c r="F631" s="2">
        <v>596</v>
      </c>
      <c r="G631" s="2" t="s">
        <v>414</v>
      </c>
      <c r="H631" s="2">
        <v>1</v>
      </c>
      <c r="I631" s="2">
        <v>634</v>
      </c>
    </row>
    <row r="632" spans="1:9" x14ac:dyDescent="0.35">
      <c r="A632" s="2">
        <v>538</v>
      </c>
      <c r="B632" s="2">
        <f>INDEX(D_伙伴表!$A:$A,MATCH(LEFT(C632,LEN(C632)-5),D_伙伴表!$C:$C,0))</f>
        <v>100008</v>
      </c>
      <c r="C632" s="2" t="str">
        <f>D_伙伴表!$C$12&amp;"技能库-金"</f>
        <v>坚强蘑菇咕咕技能库-金</v>
      </c>
      <c r="D632" s="2" t="str">
        <f>INDEX(D_伙伴表!$N:$N,MATCH(LEFT(C632,LEN(C632)-5),D_伙伴表!$C:$C,0))</f>
        <v>妖族</v>
      </c>
      <c r="E632" s="2">
        <v>59701</v>
      </c>
      <c r="F632" s="2">
        <v>597</v>
      </c>
      <c r="G632" s="2" t="s">
        <v>415</v>
      </c>
      <c r="H632" s="2">
        <v>1</v>
      </c>
      <c r="I632" s="2">
        <v>633</v>
      </c>
    </row>
    <row r="633" spans="1:9" x14ac:dyDescent="0.35">
      <c r="A633" s="2">
        <v>539</v>
      </c>
      <c r="B633" s="2">
        <f>INDEX(D_伙伴表!$A:$A,MATCH(LEFT(C633,LEN(C633)-5),D_伙伴表!$C:$C,0))</f>
        <v>100008</v>
      </c>
      <c r="C633" s="2" t="str">
        <f>D_伙伴表!$C$12&amp;"技能库-金"</f>
        <v>坚强蘑菇咕咕技能库-金</v>
      </c>
      <c r="D633" s="2" t="str">
        <f>INDEX(D_伙伴表!$N:$N,MATCH(LEFT(C633,LEN(C633)-5),D_伙伴表!$C:$C,0))</f>
        <v>妖族</v>
      </c>
      <c r="E633" s="2">
        <v>59801</v>
      </c>
      <c r="F633" s="2">
        <v>598</v>
      </c>
      <c r="G633" s="2" t="s">
        <v>416</v>
      </c>
      <c r="H633" s="2">
        <v>1</v>
      </c>
      <c r="I633" s="2">
        <v>633</v>
      </c>
    </row>
    <row r="634" spans="1:9" x14ac:dyDescent="0.35">
      <c r="A634" s="2">
        <v>540</v>
      </c>
      <c r="B634" s="2">
        <f>INDEX(D_伙伴表!$A:$A,MATCH(LEFT(C634,LEN(C634)-5),D_伙伴表!$C:$C,0))</f>
        <v>100008</v>
      </c>
      <c r="C634" s="2" t="str">
        <f>D_伙伴表!$C$12&amp;"技能库-金"</f>
        <v>坚强蘑菇咕咕技能库-金</v>
      </c>
      <c r="D634" s="2" t="str">
        <f>INDEX(D_伙伴表!$N:$N,MATCH(LEFT(C634,LEN(C634)-5),D_伙伴表!$C:$C,0))</f>
        <v>妖族</v>
      </c>
      <c r="E634" s="2">
        <v>41601</v>
      </c>
      <c r="F634" s="2">
        <v>416</v>
      </c>
      <c r="G634" s="2" t="s">
        <v>417</v>
      </c>
      <c r="H634" s="2">
        <v>1</v>
      </c>
      <c r="I634" s="2">
        <v>1100</v>
      </c>
    </row>
    <row r="635" spans="1:9" x14ac:dyDescent="0.35">
      <c r="A635" s="2">
        <v>541</v>
      </c>
      <c r="B635" s="2">
        <f>INDEX(D_伙伴表!$A:$A,MATCH(LEFT(C635,LEN(C635)-5),D_伙伴表!$C:$C,0))</f>
        <v>100008</v>
      </c>
      <c r="C635" s="2" t="str">
        <f>D_伙伴表!$C$12&amp;"技能库-金"</f>
        <v>坚强蘑菇咕咕技能库-金</v>
      </c>
      <c r="D635" s="2" t="str">
        <f>INDEX(D_伙伴表!$N:$N,MATCH(LEFT(C635,LEN(C635)-5),D_伙伴表!$C:$C,0))</f>
        <v>妖族</v>
      </c>
      <c r="E635" s="2">
        <v>41701</v>
      </c>
      <c r="F635" s="2">
        <v>417</v>
      </c>
      <c r="G635" s="2" t="s">
        <v>418</v>
      </c>
      <c r="H635" s="2">
        <v>1</v>
      </c>
      <c r="I635" s="2">
        <v>1100</v>
      </c>
    </row>
    <row r="636" spans="1:9" x14ac:dyDescent="0.35">
      <c r="A636" s="2">
        <v>542</v>
      </c>
      <c r="B636" s="2">
        <f>INDEX(D_伙伴表!$A:$A,MATCH(LEFT(C636,LEN(C636)-5),D_伙伴表!$C:$C,0))</f>
        <v>100008</v>
      </c>
      <c r="C636" s="2" t="str">
        <f>D_伙伴表!$C$12&amp;"技能库-金"</f>
        <v>坚强蘑菇咕咕技能库-金</v>
      </c>
      <c r="D636" s="2" t="str">
        <f>INDEX(D_伙伴表!$N:$N,MATCH(LEFT(C636,LEN(C636)-5),D_伙伴表!$C:$C,0))</f>
        <v>妖族</v>
      </c>
      <c r="E636" s="2">
        <v>41801</v>
      </c>
      <c r="F636" s="2">
        <v>418</v>
      </c>
      <c r="G636" s="2" t="s">
        <v>419</v>
      </c>
      <c r="H636" s="2">
        <v>1</v>
      </c>
      <c r="I636" s="2">
        <v>1100</v>
      </c>
    </row>
    <row r="637" spans="1:9" x14ac:dyDescent="0.35">
      <c r="A637" s="2">
        <v>543</v>
      </c>
      <c r="B637" s="2">
        <f>INDEX(D_伙伴表!$A:$A,MATCH(LEFT(C637,LEN(C637)-5),D_伙伴表!$C:$C,0))</f>
        <v>100008</v>
      </c>
      <c r="C637" s="2" t="str">
        <f>D_伙伴表!$C$12&amp;"技能库-金"</f>
        <v>坚强蘑菇咕咕技能库-金</v>
      </c>
      <c r="D637" s="2" t="str">
        <f>INDEX(D_伙伴表!$N:$N,MATCH(LEFT(C637,LEN(C637)-5),D_伙伴表!$C:$C,0))</f>
        <v>妖族</v>
      </c>
      <c r="E637" s="2">
        <v>31601</v>
      </c>
      <c r="F637" s="2">
        <v>316</v>
      </c>
      <c r="G637" s="2" t="s">
        <v>420</v>
      </c>
      <c r="H637" s="2">
        <v>1</v>
      </c>
      <c r="I637" s="2">
        <v>1160</v>
      </c>
    </row>
    <row r="638" spans="1:9" x14ac:dyDescent="0.35">
      <c r="A638" s="2">
        <v>544</v>
      </c>
      <c r="B638" s="2">
        <f>INDEX(D_伙伴表!$A:$A,MATCH(LEFT(C638,LEN(C638)-5),D_伙伴表!$C:$C,0))</f>
        <v>100008</v>
      </c>
      <c r="C638" s="2" t="str">
        <f>D_伙伴表!$C$12&amp;"技能库-金"</f>
        <v>坚强蘑菇咕咕技能库-金</v>
      </c>
      <c r="D638" s="2" t="str">
        <f>INDEX(D_伙伴表!$N:$N,MATCH(LEFT(C638,LEN(C638)-5),D_伙伴表!$C:$C,0))</f>
        <v>妖族</v>
      </c>
      <c r="E638" s="2">
        <v>31701</v>
      </c>
      <c r="F638" s="2">
        <v>317</v>
      </c>
      <c r="G638" s="2" t="s">
        <v>421</v>
      </c>
      <c r="H638" s="2">
        <v>1</v>
      </c>
      <c r="I638" s="2">
        <v>1161</v>
      </c>
    </row>
    <row r="639" spans="1:9" x14ac:dyDescent="0.35">
      <c r="A639" s="2">
        <v>545</v>
      </c>
      <c r="B639" s="2">
        <f>INDEX(D_伙伴表!$A:$A,MATCH(LEFT(C639,LEN(C639)-5),D_伙伴表!$C:$C,0))</f>
        <v>100008</v>
      </c>
      <c r="C639" s="2" t="str">
        <f>D_伙伴表!$C$12&amp;"技能库-金"</f>
        <v>坚强蘑菇咕咕技能库-金</v>
      </c>
      <c r="D639" s="2" t="str">
        <f>INDEX(D_伙伴表!$N:$N,MATCH(LEFT(C639,LEN(C639)-5),D_伙伴表!$C:$C,0))</f>
        <v>妖族</v>
      </c>
      <c r="E639" s="2">
        <v>31801</v>
      </c>
      <c r="F639" s="2">
        <v>318</v>
      </c>
      <c r="G639" s="2" t="s">
        <v>422</v>
      </c>
      <c r="H639" s="2">
        <v>1</v>
      </c>
      <c r="I639" s="2">
        <v>1160</v>
      </c>
    </row>
    <row r="640" spans="1:9" x14ac:dyDescent="0.35">
      <c r="A640" s="2">
        <v>546</v>
      </c>
      <c r="B640" s="2">
        <f>INDEX(D_伙伴表!$A:$A,MATCH(LEFT(C640,LEN(C640)-5),D_伙伴表!$C:$C,0))</f>
        <v>100008</v>
      </c>
      <c r="C640" s="2" t="str">
        <f>D_伙伴表!$C$12&amp;"技能库-金"</f>
        <v>坚强蘑菇咕咕技能库-金</v>
      </c>
      <c r="D640" s="2" t="str">
        <f>INDEX(D_伙伴表!$N:$N,MATCH(LEFT(C640,LEN(C640)-5),D_伙伴表!$C:$C,0))</f>
        <v>妖族</v>
      </c>
      <c r="E640" s="2">
        <v>65501</v>
      </c>
      <c r="F640" s="2">
        <v>655</v>
      </c>
      <c r="G640" s="2" t="s">
        <v>423</v>
      </c>
      <c r="H640" s="2">
        <v>1</v>
      </c>
      <c r="I640" s="2">
        <v>50</v>
      </c>
    </row>
    <row r="641" spans="1:9" x14ac:dyDescent="0.35">
      <c r="A641" s="2">
        <v>547</v>
      </c>
      <c r="B641" s="2">
        <f>INDEX(D_伙伴表!$A:$A,MATCH(LEFT(C641,LEN(C641)-5),D_伙伴表!$C:$C,0))</f>
        <v>100008</v>
      </c>
      <c r="C641" s="2" t="str">
        <f>D_伙伴表!$C$12&amp;"技能库-金"</f>
        <v>坚强蘑菇咕咕技能库-金</v>
      </c>
      <c r="D641" s="2" t="str">
        <f>INDEX(D_伙伴表!$N:$N,MATCH(LEFT(C641,LEN(C641)-5),D_伙伴表!$C:$C,0))</f>
        <v>妖族</v>
      </c>
      <c r="E641" s="2">
        <v>55501</v>
      </c>
      <c r="F641" s="2">
        <v>555</v>
      </c>
      <c r="G641" s="2" t="s">
        <v>424</v>
      </c>
      <c r="H641" s="2">
        <v>1</v>
      </c>
      <c r="I641" s="2">
        <v>100</v>
      </c>
    </row>
    <row r="642" spans="1:9" x14ac:dyDescent="0.35">
      <c r="A642" s="2">
        <v>548</v>
      </c>
      <c r="B642" s="2">
        <f>INDEX(D_伙伴表!$A:$A,MATCH(LEFT(C642,LEN(C642)-5),D_伙伴表!$C:$C,0))</f>
        <v>100008</v>
      </c>
      <c r="C642" s="2" t="str">
        <f>D_伙伴表!$C$12&amp;"技能库-金"</f>
        <v>坚强蘑菇咕咕技能库-金</v>
      </c>
      <c r="D642" s="2" t="str">
        <f>INDEX(D_伙伴表!$N:$N,MATCH(LEFT(C642,LEN(C642)-5),D_伙伴表!$C:$C,0))</f>
        <v>妖族</v>
      </c>
      <c r="E642" s="2">
        <v>45501</v>
      </c>
      <c r="F642" s="2">
        <v>455</v>
      </c>
      <c r="G642" s="2" t="s">
        <v>425</v>
      </c>
      <c r="H642" s="2">
        <v>1</v>
      </c>
      <c r="I642" s="2">
        <v>200</v>
      </c>
    </row>
  </sheetData>
  <phoneticPr fontId="4" type="noConversion"/>
  <conditionalFormatting sqref="H287">
    <cfRule type="cellIs" dxfId="583" priority="90" stopIfTrue="1" operator="notEqual">
      <formula>INDIRECT("Dummy_for_Comparison10!"&amp;ADDRESS(ROW(),COLUMN()))</formula>
    </cfRule>
  </conditionalFormatting>
  <conditionalFormatting sqref="H299">
    <cfRule type="cellIs" dxfId="582" priority="86" stopIfTrue="1" operator="notEqual">
      <formula>INDIRECT("Dummy_for_Comparison10!"&amp;ADDRESS(ROW(),COLUMN()))</formula>
    </cfRule>
  </conditionalFormatting>
  <conditionalFormatting sqref="H311">
    <cfRule type="cellIs" dxfId="581" priority="82" stopIfTrue="1" operator="notEqual">
      <formula>INDIRECT("Dummy_for_Comparison10!"&amp;ADDRESS(ROW(),COLUMN()))</formula>
    </cfRule>
  </conditionalFormatting>
  <conditionalFormatting sqref="H323">
    <cfRule type="cellIs" dxfId="580" priority="107" stopIfTrue="1" operator="notEqual">
      <formula>INDIRECT("Dummy_for_Comparison10!"&amp;ADDRESS(ROW(),COLUMN()))</formula>
    </cfRule>
  </conditionalFormatting>
  <conditionalFormatting sqref="H335">
    <cfRule type="cellIs" dxfId="579" priority="78" stopIfTrue="1" operator="notEqual">
      <formula>INDIRECT("Dummy_for_Comparison10!"&amp;ADDRESS(ROW(),COLUMN()))</formula>
    </cfRule>
  </conditionalFormatting>
  <conditionalFormatting sqref="H347">
    <cfRule type="cellIs" dxfId="578" priority="76" stopIfTrue="1" operator="notEqual">
      <formula>INDIRECT("Dummy_for_Comparison10!"&amp;ADDRESS(ROW(),COLUMN()))</formula>
    </cfRule>
  </conditionalFormatting>
  <conditionalFormatting sqref="H359">
    <cfRule type="cellIs" dxfId="577" priority="72" stopIfTrue="1" operator="notEqual">
      <formula>INDIRECT("Dummy_for_Comparison10!"&amp;ADDRESS(ROW(),COLUMN()))</formula>
    </cfRule>
  </conditionalFormatting>
  <conditionalFormatting sqref="H371">
    <cfRule type="cellIs" dxfId="576" priority="68" stopIfTrue="1" operator="notEqual">
      <formula>INDIRECT("Dummy_for_Comparison10!"&amp;ADDRESS(ROW(),COLUMN()))</formula>
    </cfRule>
  </conditionalFormatting>
  <conditionalFormatting sqref="H383">
    <cfRule type="cellIs" dxfId="575" priority="63" stopIfTrue="1" operator="notEqual">
      <formula>INDIRECT("Dummy_for_Comparison10!"&amp;ADDRESS(ROW(),COLUMN()))</formula>
    </cfRule>
  </conditionalFormatting>
  <conditionalFormatting sqref="H395">
    <cfRule type="cellIs" dxfId="574" priority="60" stopIfTrue="1" operator="notEqual">
      <formula>INDIRECT("Dummy_for_Comparison10!"&amp;ADDRESS(ROW(),COLUMN()))</formula>
    </cfRule>
  </conditionalFormatting>
  <conditionalFormatting sqref="H407">
    <cfRule type="cellIs" dxfId="573" priority="57" stopIfTrue="1" operator="notEqual">
      <formula>INDIRECT("Dummy_for_Comparison10!"&amp;ADDRESS(ROW(),COLUMN()))</formula>
    </cfRule>
  </conditionalFormatting>
  <conditionalFormatting sqref="H419">
    <cfRule type="cellIs" dxfId="572" priority="54" stopIfTrue="1" operator="notEqual">
      <formula>INDIRECT("Dummy_for_Comparison10!"&amp;ADDRESS(ROW(),COLUMN()))</formula>
    </cfRule>
  </conditionalFormatting>
  <conditionalFormatting sqref="H431">
    <cfRule type="cellIs" dxfId="571" priority="51" stopIfTrue="1" operator="notEqual">
      <formula>INDIRECT("Dummy_for_Comparison10!"&amp;ADDRESS(ROW(),COLUMN()))</formula>
    </cfRule>
  </conditionalFormatting>
  <conditionalFormatting sqref="H443">
    <cfRule type="cellIs" dxfId="570" priority="48" stopIfTrue="1" operator="notEqual">
      <formula>INDIRECT("Dummy_for_Comparison10!"&amp;ADDRESS(ROW(),COLUMN()))</formula>
    </cfRule>
  </conditionalFormatting>
  <conditionalFormatting sqref="H455">
    <cfRule type="cellIs" dxfId="569" priority="45" stopIfTrue="1" operator="notEqual">
      <formula>INDIRECT("Dummy_for_Comparison10!"&amp;ADDRESS(ROW(),COLUMN()))</formula>
    </cfRule>
  </conditionalFormatting>
  <conditionalFormatting sqref="H467">
    <cfRule type="cellIs" dxfId="568" priority="42" stopIfTrue="1" operator="notEqual">
      <formula>INDIRECT("Dummy_for_Comparison10!"&amp;ADDRESS(ROW(),COLUMN()))</formula>
    </cfRule>
  </conditionalFormatting>
  <conditionalFormatting sqref="H479">
    <cfRule type="cellIs" dxfId="567" priority="39" stopIfTrue="1" operator="notEqual">
      <formula>INDIRECT("Dummy_for_Comparison10!"&amp;ADDRESS(ROW(),COLUMN()))</formula>
    </cfRule>
  </conditionalFormatting>
  <conditionalFormatting sqref="H491">
    <cfRule type="cellIs" dxfId="566" priority="36" stopIfTrue="1" operator="notEqual">
      <formula>INDIRECT("Dummy_for_Comparison10!"&amp;ADDRESS(ROW(),COLUMN()))</formula>
    </cfRule>
  </conditionalFormatting>
  <conditionalFormatting sqref="H503">
    <cfRule type="cellIs" dxfId="565" priority="33" stopIfTrue="1" operator="notEqual">
      <formula>INDIRECT("Dummy_for_Comparison10!"&amp;ADDRESS(ROW(),COLUMN()))</formula>
    </cfRule>
  </conditionalFormatting>
  <conditionalFormatting sqref="H515">
    <cfRule type="cellIs" dxfId="564" priority="21" stopIfTrue="1" operator="notEqual">
      <formula>INDIRECT("Dummy_for_Comparison10!"&amp;ADDRESS(ROW(),COLUMN()))</formula>
    </cfRule>
  </conditionalFormatting>
  <conditionalFormatting sqref="H531">
    <cfRule type="cellIs" dxfId="563" priority="18" stopIfTrue="1" operator="notEqual">
      <formula>INDIRECT("Dummy_for_Comparison10!"&amp;ADDRESS(ROW(),COLUMN()))</formula>
    </cfRule>
  </conditionalFormatting>
  <conditionalFormatting sqref="H547">
    <cfRule type="cellIs" dxfId="562" priority="16" stopIfTrue="1" operator="notEqual">
      <formula>INDIRECT("Dummy_for_Comparison10!"&amp;ADDRESS(ROW(),COLUMN()))</formula>
    </cfRule>
  </conditionalFormatting>
  <conditionalFormatting sqref="H563">
    <cfRule type="cellIs" dxfId="561" priority="13" stopIfTrue="1" operator="notEqual">
      <formula>INDIRECT("Dummy_for_Comparison10!"&amp;ADDRESS(ROW(),COLUMN()))</formula>
    </cfRule>
  </conditionalFormatting>
  <conditionalFormatting sqref="H579">
    <cfRule type="cellIs" dxfId="560" priority="10" stopIfTrue="1" operator="notEqual">
      <formula>INDIRECT("Dummy_for_Comparison10!"&amp;ADDRESS(ROW(),COLUMN()))</formula>
    </cfRule>
  </conditionalFormatting>
  <conditionalFormatting sqref="H595">
    <cfRule type="cellIs" dxfId="559" priority="7" stopIfTrue="1" operator="notEqual">
      <formula>INDIRECT("Dummy_for_Comparison10!"&amp;ADDRESS(ROW(),COLUMN()))</formula>
    </cfRule>
  </conditionalFormatting>
  <conditionalFormatting sqref="H611">
    <cfRule type="cellIs" dxfId="558" priority="4" stopIfTrue="1" operator="notEqual">
      <formula>INDIRECT("Dummy_for_Comparison10!"&amp;ADDRESS(ROW(),COLUMN()))</formula>
    </cfRule>
  </conditionalFormatting>
  <conditionalFormatting sqref="H627">
    <cfRule type="cellIs" dxfId="557" priority="1" stopIfTrue="1" operator="notEqual">
      <formula>INDIRECT("Dummy_for_Comparison10!"&amp;ADDRESS(ROW(),COLUMN()))</formula>
    </cfRule>
  </conditionalFormatting>
  <conditionalFormatting sqref="A200:A214">
    <cfRule type="cellIs" dxfId="556" priority="32" stopIfTrue="1" operator="notEqual">
      <formula>INDIRECT("Dummy_for_Comparison10!"&amp;ADDRESS(ROW(),COLUMN()))</formula>
    </cfRule>
  </conditionalFormatting>
  <conditionalFormatting sqref="A215:A229">
    <cfRule type="cellIs" dxfId="555" priority="30" stopIfTrue="1" operator="notEqual">
      <formula>INDIRECT("Dummy_for_Comparison10!"&amp;ADDRESS(ROW(),COLUMN()))</formula>
    </cfRule>
  </conditionalFormatting>
  <conditionalFormatting sqref="A230:A244">
    <cfRule type="cellIs" dxfId="554" priority="28" stopIfTrue="1" operator="notEqual">
      <formula>INDIRECT("Dummy_for_Comparison10!"&amp;ADDRESS(ROW(),COLUMN()))</formula>
    </cfRule>
  </conditionalFormatting>
  <conditionalFormatting sqref="A245:A259">
    <cfRule type="cellIs" dxfId="553" priority="26" stopIfTrue="1" operator="notEqual">
      <formula>INDIRECT("Dummy_for_Comparison10!"&amp;ADDRESS(ROW(),COLUMN()))</formula>
    </cfRule>
  </conditionalFormatting>
  <conditionalFormatting sqref="A260:A274">
    <cfRule type="cellIs" dxfId="552" priority="24" stopIfTrue="1" operator="notEqual">
      <formula>INDIRECT("Dummy_for_Comparison10!"&amp;ADDRESS(ROW(),COLUMN()))</formula>
    </cfRule>
  </conditionalFormatting>
  <conditionalFormatting sqref="H275:H283">
    <cfRule type="cellIs" dxfId="551" priority="109" stopIfTrue="1" operator="notEqual">
      <formula>INDIRECT("Dummy_for_Comparison10!"&amp;ADDRESS(ROW(),COLUMN()))</formula>
    </cfRule>
  </conditionalFormatting>
  <conditionalFormatting sqref="H300:H310">
    <cfRule type="cellIs" dxfId="550" priority="88" stopIfTrue="1" operator="notEqual">
      <formula>INDIRECT("Dummy_for_Comparison10!"&amp;ADDRESS(ROW(),COLUMN()))</formula>
    </cfRule>
  </conditionalFormatting>
  <conditionalFormatting sqref="H312:H322">
    <cfRule type="cellIs" dxfId="549" priority="84" stopIfTrue="1" operator="notEqual">
      <formula>INDIRECT("Dummy_for_Comparison10!"&amp;ADDRESS(ROW(),COLUMN()))</formula>
    </cfRule>
  </conditionalFormatting>
  <conditionalFormatting sqref="H336:H346">
    <cfRule type="cellIs" dxfId="548" priority="80" stopIfTrue="1" operator="notEqual">
      <formula>INDIRECT("Dummy_for_Comparison10!"&amp;ADDRESS(ROW(),COLUMN()))</formula>
    </cfRule>
  </conditionalFormatting>
  <conditionalFormatting sqref="H360:H370">
    <cfRule type="cellIs" dxfId="547" priority="74" stopIfTrue="1" operator="notEqual">
      <formula>INDIRECT("Dummy_for_Comparison10!"&amp;ADDRESS(ROW(),COLUMN()))</formula>
    </cfRule>
  </conditionalFormatting>
  <conditionalFormatting sqref="H372:H382">
    <cfRule type="cellIs" dxfId="546" priority="70" stopIfTrue="1" operator="notEqual">
      <formula>INDIRECT("Dummy_for_Comparison10!"&amp;ADDRESS(ROW(),COLUMN()))</formula>
    </cfRule>
  </conditionalFormatting>
  <conditionalFormatting sqref="N276:XFD280 I276:L280 I281:XFD286 A1:XFD6 B119:XFD129 I275:XFD275 B7:XFD13 B59:XFD68 B14:G58 J14:XFD58 B275:G286 E324:XFD334 B288:G298 B287:D287 I288:XFD298 J287:XFD287 J299:XFD323 E348:F358 B299:D502 A7:A199 A275:A502 A503:D514 J335:XFD515 J531:XFD547 J563:XFD642 A643:XFD1048576 C563:D642 C548:XFD562 C531:D547 C516:XFD530 C515:D515 A515:B642">
    <cfRule type="cellIs" dxfId="545" priority="128" stopIfTrue="1" operator="notEqual">
      <formula>INDIRECT("Dummy_for_Comparison10!"&amp;ADDRESS(ROW(),COLUMN()))</formula>
    </cfRule>
  </conditionalFormatting>
  <conditionalFormatting sqref="H14:I22">
    <cfRule type="cellIs" dxfId="544" priority="96" stopIfTrue="1" operator="notEqual">
      <formula>INDIRECT("Dummy_for_Comparison10!"&amp;ADDRESS(ROW(),COLUMN()))</formula>
    </cfRule>
  </conditionalFormatting>
  <conditionalFormatting sqref="H23:I31">
    <cfRule type="cellIs" dxfId="543" priority="95" stopIfTrue="1" operator="notEqual">
      <formula>INDIRECT("Dummy_for_Comparison10!"&amp;ADDRESS(ROW(),COLUMN()))</formula>
    </cfRule>
  </conditionalFormatting>
  <conditionalFormatting sqref="H32:I40">
    <cfRule type="cellIs" dxfId="542" priority="94" stopIfTrue="1" operator="notEqual">
      <formula>INDIRECT("Dummy_for_Comparison10!"&amp;ADDRESS(ROW(),COLUMN()))</formula>
    </cfRule>
  </conditionalFormatting>
  <conditionalFormatting sqref="H41:I49">
    <cfRule type="cellIs" dxfId="541" priority="93" stopIfTrue="1" operator="notEqual">
      <formula>INDIRECT("Dummy_for_Comparison10!"&amp;ADDRESS(ROW(),COLUMN()))</formula>
    </cfRule>
  </conditionalFormatting>
  <conditionalFormatting sqref="H50:I58">
    <cfRule type="cellIs" dxfId="540" priority="92" stopIfTrue="1" operator="notEqual">
      <formula>INDIRECT("Dummy_for_Comparison10!"&amp;ADDRESS(ROW(),COLUMN()))</formula>
    </cfRule>
  </conditionalFormatting>
  <conditionalFormatting sqref="B69:XFD78">
    <cfRule type="cellIs" dxfId="539" priority="106" stopIfTrue="1" operator="notEqual">
      <formula>INDIRECT("Dummy_for_Comparison10!"&amp;ADDRESS(ROW(),COLUMN()))</formula>
    </cfRule>
  </conditionalFormatting>
  <conditionalFormatting sqref="B79:XFD88">
    <cfRule type="cellIs" dxfId="538" priority="105" stopIfTrue="1" operator="notEqual">
      <formula>INDIRECT("Dummy_for_Comparison10!"&amp;ADDRESS(ROW(),COLUMN()))</formula>
    </cfRule>
  </conditionalFormatting>
  <conditionalFormatting sqref="B89:XFD98">
    <cfRule type="cellIs" dxfId="537" priority="104" stopIfTrue="1" operator="notEqual">
      <formula>INDIRECT("Dummy_for_Comparison10!"&amp;ADDRESS(ROW(),COLUMN()))</formula>
    </cfRule>
  </conditionalFormatting>
  <conditionalFormatting sqref="B99:XFD108">
    <cfRule type="cellIs" dxfId="536" priority="103" stopIfTrue="1" operator="notEqual">
      <formula>INDIRECT("Dummy_for_Comparison10!"&amp;ADDRESS(ROW(),COLUMN()))</formula>
    </cfRule>
  </conditionalFormatting>
  <conditionalFormatting sqref="B109:XFD118">
    <cfRule type="cellIs" dxfId="535" priority="102" stopIfTrue="1" operator="notEqual">
      <formula>INDIRECT("Dummy_for_Comparison10!"&amp;ADDRESS(ROW(),COLUMN()))</formula>
    </cfRule>
  </conditionalFormatting>
  <conditionalFormatting sqref="B130:XFD140">
    <cfRule type="cellIs" dxfId="534" priority="101" stopIfTrue="1" operator="notEqual">
      <formula>INDIRECT("Dummy_for_Comparison10!"&amp;ADDRESS(ROW(),COLUMN()))</formula>
    </cfRule>
  </conditionalFormatting>
  <conditionalFormatting sqref="B141:XFD151">
    <cfRule type="cellIs" dxfId="533" priority="100" stopIfTrue="1" operator="notEqual">
      <formula>INDIRECT("Dummy_for_Comparison10!"&amp;ADDRESS(ROW(),COLUMN()))</formula>
    </cfRule>
  </conditionalFormatting>
  <conditionalFormatting sqref="B152:XFD162">
    <cfRule type="cellIs" dxfId="532" priority="99" stopIfTrue="1" operator="notEqual">
      <formula>INDIRECT("Dummy_for_Comparison10!"&amp;ADDRESS(ROW(),COLUMN()))</formula>
    </cfRule>
  </conditionalFormatting>
  <conditionalFormatting sqref="B163:XFD173">
    <cfRule type="cellIs" dxfId="531" priority="98" stopIfTrue="1" operator="notEqual">
      <formula>INDIRECT("Dummy_for_Comparison10!"&amp;ADDRESS(ROW(),COLUMN()))</formula>
    </cfRule>
  </conditionalFormatting>
  <conditionalFormatting sqref="B174:XFD199">
    <cfRule type="cellIs" dxfId="530" priority="97" stopIfTrue="1" operator="notEqual">
      <formula>INDIRECT("Dummy_for_Comparison10!"&amp;ADDRESS(ROW(),COLUMN()))</formula>
    </cfRule>
  </conditionalFormatting>
  <conditionalFormatting sqref="B200:XFD214 B215:B229">
    <cfRule type="cellIs" dxfId="529" priority="31" stopIfTrue="1" operator="notEqual">
      <formula>INDIRECT("Dummy_for_Comparison10!"&amp;ADDRESS(ROW(),COLUMN()))</formula>
    </cfRule>
  </conditionalFormatting>
  <conditionalFormatting sqref="C215:XFD229">
    <cfRule type="cellIs" dxfId="528" priority="29" stopIfTrue="1" operator="notEqual">
      <formula>INDIRECT("Dummy_for_Comparison10!"&amp;ADDRESS(ROW(),COLUMN()))</formula>
    </cfRule>
  </conditionalFormatting>
  <conditionalFormatting sqref="B230:XFD244">
    <cfRule type="cellIs" dxfId="527" priority="27" stopIfTrue="1" operator="notEqual">
      <formula>INDIRECT("Dummy_for_Comparison10!"&amp;ADDRESS(ROW(),COLUMN()))</formula>
    </cfRule>
  </conditionalFormatting>
  <conditionalFormatting sqref="B245:XFD259">
    <cfRule type="cellIs" dxfId="526" priority="25" stopIfTrue="1" operator="notEqual">
      <formula>INDIRECT("Dummy_for_Comparison10!"&amp;ADDRESS(ROW(),COLUMN()))</formula>
    </cfRule>
  </conditionalFormatting>
  <conditionalFormatting sqref="B260:XFD274">
    <cfRule type="cellIs" dxfId="525" priority="23" stopIfTrue="1" operator="notEqual">
      <formula>INDIRECT("Dummy_for_Comparison10!"&amp;ADDRESS(ROW(),COLUMN()))</formula>
    </cfRule>
  </conditionalFormatting>
  <conditionalFormatting sqref="H284:H286 H288:H298">
    <cfRule type="cellIs" dxfId="524" priority="114" stopIfTrue="1" operator="notEqual">
      <formula>INDIRECT("Dummy_for_Comparison10!"&amp;ADDRESS(ROW(),COLUMN()))</formula>
    </cfRule>
  </conditionalFormatting>
  <conditionalFormatting sqref="I287 E287:G287">
    <cfRule type="cellIs" dxfId="523" priority="91" stopIfTrue="1" operator="notEqual">
      <formula>INDIRECT("Dummy_for_Comparison10!"&amp;ADDRESS(ROW(),COLUMN()))</formula>
    </cfRule>
  </conditionalFormatting>
  <conditionalFormatting sqref="I299 E299:G299">
    <cfRule type="cellIs" dxfId="522" priority="87" stopIfTrue="1" operator="notEqual">
      <formula>INDIRECT("Dummy_for_Comparison10!"&amp;ADDRESS(ROW(),COLUMN()))</formula>
    </cfRule>
  </conditionalFormatting>
  <conditionalFormatting sqref="E300:G310 I300:I310">
    <cfRule type="cellIs" dxfId="521" priority="89" stopIfTrue="1" operator="notEqual">
      <formula>INDIRECT("Dummy_for_Comparison10!"&amp;ADDRESS(ROW(),COLUMN()))</formula>
    </cfRule>
  </conditionalFormatting>
  <conditionalFormatting sqref="I311 E311:G311">
    <cfRule type="cellIs" dxfId="520" priority="83" stopIfTrue="1" operator="notEqual">
      <formula>INDIRECT("Dummy_for_Comparison10!"&amp;ADDRESS(ROW(),COLUMN()))</formula>
    </cfRule>
  </conditionalFormatting>
  <conditionalFormatting sqref="E312:G322 I312:I322">
    <cfRule type="cellIs" dxfId="519" priority="85" stopIfTrue="1" operator="notEqual">
      <formula>INDIRECT("Dummy_for_Comparison10!"&amp;ADDRESS(ROW(),COLUMN()))</formula>
    </cfRule>
  </conditionalFormatting>
  <conditionalFormatting sqref="I323 E323:G323">
    <cfRule type="cellIs" dxfId="518" priority="108" stopIfTrue="1" operator="notEqual">
      <formula>INDIRECT("Dummy_for_Comparison10!"&amp;ADDRESS(ROW(),COLUMN()))</formula>
    </cfRule>
  </conditionalFormatting>
  <conditionalFormatting sqref="I335 E335:G335">
    <cfRule type="cellIs" dxfId="517" priority="79" stopIfTrue="1" operator="notEqual">
      <formula>INDIRECT("Dummy_for_Comparison10!"&amp;ADDRESS(ROW(),COLUMN()))</formula>
    </cfRule>
  </conditionalFormatting>
  <conditionalFormatting sqref="E336:G346 I336:I346">
    <cfRule type="cellIs" dxfId="516" priority="81" stopIfTrue="1" operator="notEqual">
      <formula>INDIRECT("Dummy_for_Comparison10!"&amp;ADDRESS(ROW(),COLUMN()))</formula>
    </cfRule>
  </conditionalFormatting>
  <conditionalFormatting sqref="I347 E347:G347">
    <cfRule type="cellIs" dxfId="515" priority="77" stopIfTrue="1" operator="notEqual">
      <formula>INDIRECT("Dummy_for_Comparison10!"&amp;ADDRESS(ROW(),COLUMN()))</formula>
    </cfRule>
  </conditionalFormatting>
  <conditionalFormatting sqref="G348:I355">
    <cfRule type="cellIs" dxfId="514" priority="125" stopIfTrue="1" operator="notEqual">
      <formula>INDIRECT("Dummy_for_Comparison10!"&amp;ADDRESS(ROW(),COLUMN()))</formula>
    </cfRule>
  </conditionalFormatting>
  <conditionalFormatting sqref="G356:I358">
    <cfRule type="cellIs" dxfId="513" priority="124" stopIfTrue="1" operator="notEqual">
      <formula>INDIRECT("Dummy_for_Comparison10!"&amp;ADDRESS(ROW(),COLUMN()))</formula>
    </cfRule>
  </conditionalFormatting>
  <conditionalFormatting sqref="I359 E359:G359">
    <cfRule type="cellIs" dxfId="512" priority="73" stopIfTrue="1" operator="notEqual">
      <formula>INDIRECT("Dummy_for_Comparison10!"&amp;ADDRESS(ROW(),COLUMN()))</formula>
    </cfRule>
  </conditionalFormatting>
  <conditionalFormatting sqref="E360:G370 I360:I370">
    <cfRule type="cellIs" dxfId="511" priority="75" stopIfTrue="1" operator="notEqual">
      <formula>INDIRECT("Dummy_for_Comparison10!"&amp;ADDRESS(ROW(),COLUMN()))</formula>
    </cfRule>
  </conditionalFormatting>
  <conditionalFormatting sqref="I371 E371:G371">
    <cfRule type="cellIs" dxfId="510" priority="69" stopIfTrue="1" operator="notEqual">
      <formula>INDIRECT("Dummy_for_Comparison10!"&amp;ADDRESS(ROW(),COLUMN()))</formula>
    </cfRule>
  </conditionalFormatting>
  <conditionalFormatting sqref="E372:G382 I372:I382">
    <cfRule type="cellIs" dxfId="509" priority="71" stopIfTrue="1" operator="notEqual">
      <formula>INDIRECT("Dummy_for_Comparison10!"&amp;ADDRESS(ROW(),COLUMN()))</formula>
    </cfRule>
  </conditionalFormatting>
  <conditionalFormatting sqref="I383 F383:G383">
    <cfRule type="cellIs" dxfId="508" priority="64" stopIfTrue="1" operator="notEqual">
      <formula>INDIRECT("Dummy_for_Comparison10!"&amp;ADDRESS(ROW(),COLUMN()))</formula>
    </cfRule>
  </conditionalFormatting>
  <conditionalFormatting sqref="E384:F394 E383">
    <cfRule type="cellIs" dxfId="507" priority="67" stopIfTrue="1" operator="notEqual">
      <formula>INDIRECT("Dummy_for_Comparison10!"&amp;ADDRESS(ROW(),COLUMN()))</formula>
    </cfRule>
  </conditionalFormatting>
  <conditionalFormatting sqref="G384:I391">
    <cfRule type="cellIs" dxfId="506" priority="66" stopIfTrue="1" operator="notEqual">
      <formula>INDIRECT("Dummy_for_Comparison10!"&amp;ADDRESS(ROW(),COLUMN()))</formula>
    </cfRule>
  </conditionalFormatting>
  <conditionalFormatting sqref="G392:I394">
    <cfRule type="cellIs" dxfId="505" priority="65" stopIfTrue="1" operator="notEqual">
      <formula>INDIRECT("Dummy_for_Comparison10!"&amp;ADDRESS(ROW(),COLUMN()))</formula>
    </cfRule>
  </conditionalFormatting>
  <conditionalFormatting sqref="I395 E395:G395">
    <cfRule type="cellIs" dxfId="504" priority="61" stopIfTrue="1" operator="notEqual">
      <formula>INDIRECT("Dummy_for_Comparison10!"&amp;ADDRESS(ROW(),COLUMN()))</formula>
    </cfRule>
  </conditionalFormatting>
  <conditionalFormatting sqref="E396:I406">
    <cfRule type="cellIs" dxfId="503" priority="62" stopIfTrue="1" operator="notEqual">
      <formula>INDIRECT("Dummy_for_Comparison10!"&amp;ADDRESS(ROW(),COLUMN()))</formula>
    </cfRule>
  </conditionalFormatting>
  <conditionalFormatting sqref="I407 E407:G407">
    <cfRule type="cellIs" dxfId="502" priority="58" stopIfTrue="1" operator="notEqual">
      <formula>INDIRECT("Dummy_for_Comparison10!"&amp;ADDRESS(ROW(),COLUMN()))</formula>
    </cfRule>
  </conditionalFormatting>
  <conditionalFormatting sqref="E408:I418">
    <cfRule type="cellIs" dxfId="501" priority="59" stopIfTrue="1" operator="notEqual">
      <formula>INDIRECT("Dummy_for_Comparison10!"&amp;ADDRESS(ROW(),COLUMN()))</formula>
    </cfRule>
  </conditionalFormatting>
  <conditionalFormatting sqref="I419 E419:G419">
    <cfRule type="cellIs" dxfId="500" priority="55" stopIfTrue="1" operator="notEqual">
      <formula>INDIRECT("Dummy_for_Comparison10!"&amp;ADDRESS(ROW(),COLUMN()))</formula>
    </cfRule>
  </conditionalFormatting>
  <conditionalFormatting sqref="E420:I430">
    <cfRule type="cellIs" dxfId="499" priority="56" stopIfTrue="1" operator="notEqual">
      <formula>INDIRECT("Dummy_for_Comparison10!"&amp;ADDRESS(ROW(),COLUMN()))</formula>
    </cfRule>
  </conditionalFormatting>
  <conditionalFormatting sqref="I431 E431:G431">
    <cfRule type="cellIs" dxfId="498" priority="52" stopIfTrue="1" operator="notEqual">
      <formula>INDIRECT("Dummy_for_Comparison10!"&amp;ADDRESS(ROW(),COLUMN()))</formula>
    </cfRule>
  </conditionalFormatting>
  <conditionalFormatting sqref="E432:I442">
    <cfRule type="cellIs" dxfId="497" priority="53" stopIfTrue="1" operator="notEqual">
      <formula>INDIRECT("Dummy_for_Comparison10!"&amp;ADDRESS(ROW(),COLUMN()))</formula>
    </cfRule>
  </conditionalFormatting>
  <conditionalFormatting sqref="I443 E443:G443">
    <cfRule type="cellIs" dxfId="496" priority="49" stopIfTrue="1" operator="notEqual">
      <formula>INDIRECT("Dummy_for_Comparison10!"&amp;ADDRESS(ROW(),COLUMN()))</formula>
    </cfRule>
  </conditionalFormatting>
  <conditionalFormatting sqref="E444:I454">
    <cfRule type="cellIs" dxfId="495" priority="50" stopIfTrue="1" operator="notEqual">
      <formula>INDIRECT("Dummy_for_Comparison10!"&amp;ADDRESS(ROW(),COLUMN()))</formula>
    </cfRule>
  </conditionalFormatting>
  <conditionalFormatting sqref="I455 E455:G455">
    <cfRule type="cellIs" dxfId="494" priority="46" stopIfTrue="1" operator="notEqual">
      <formula>INDIRECT("Dummy_for_Comparison10!"&amp;ADDRESS(ROW(),COLUMN()))</formula>
    </cfRule>
  </conditionalFormatting>
  <conditionalFormatting sqref="E456:I466">
    <cfRule type="cellIs" dxfId="493" priority="47" stopIfTrue="1" operator="notEqual">
      <formula>INDIRECT("Dummy_for_Comparison10!"&amp;ADDRESS(ROW(),COLUMN()))</formula>
    </cfRule>
  </conditionalFormatting>
  <conditionalFormatting sqref="I467 E467:G467">
    <cfRule type="cellIs" dxfId="492" priority="43" stopIfTrue="1" operator="notEqual">
      <formula>INDIRECT("Dummy_for_Comparison10!"&amp;ADDRESS(ROW(),COLUMN()))</formula>
    </cfRule>
  </conditionalFormatting>
  <conditionalFormatting sqref="E468:I478">
    <cfRule type="cellIs" dxfId="491" priority="44" stopIfTrue="1" operator="notEqual">
      <formula>INDIRECT("Dummy_for_Comparison10!"&amp;ADDRESS(ROW(),COLUMN()))</formula>
    </cfRule>
  </conditionalFormatting>
  <conditionalFormatting sqref="I479 E479:G479">
    <cfRule type="cellIs" dxfId="490" priority="40" stopIfTrue="1" operator="notEqual">
      <formula>INDIRECT("Dummy_for_Comparison10!"&amp;ADDRESS(ROW(),COLUMN()))</formula>
    </cfRule>
  </conditionalFormatting>
  <conditionalFormatting sqref="E480:I490">
    <cfRule type="cellIs" dxfId="489" priority="41" stopIfTrue="1" operator="notEqual">
      <formula>INDIRECT("Dummy_for_Comparison10!"&amp;ADDRESS(ROW(),COLUMN()))</formula>
    </cfRule>
  </conditionalFormatting>
  <conditionalFormatting sqref="I491 E491:G491">
    <cfRule type="cellIs" dxfId="488" priority="37" stopIfTrue="1" operator="notEqual">
      <formula>INDIRECT("Dummy_for_Comparison10!"&amp;ADDRESS(ROW(),COLUMN()))</formula>
    </cfRule>
  </conditionalFormatting>
  <conditionalFormatting sqref="E492:I502">
    <cfRule type="cellIs" dxfId="487" priority="38" stopIfTrue="1" operator="notEqual">
      <formula>INDIRECT("Dummy_for_Comparison10!"&amp;ADDRESS(ROW(),COLUMN()))</formula>
    </cfRule>
  </conditionalFormatting>
  <conditionalFormatting sqref="I503 E503:G503">
    <cfRule type="cellIs" dxfId="486" priority="34" stopIfTrue="1" operator="notEqual">
      <formula>INDIRECT("Dummy_for_Comparison10!"&amp;ADDRESS(ROW(),COLUMN()))</formula>
    </cfRule>
  </conditionalFormatting>
  <conditionalFormatting sqref="E504:I514">
    <cfRule type="cellIs" dxfId="485" priority="35" stopIfTrue="1" operator="notEqual">
      <formula>INDIRECT("Dummy_for_Comparison10!"&amp;ADDRESS(ROW(),COLUMN()))</formula>
    </cfRule>
  </conditionalFormatting>
  <conditionalFormatting sqref="I515 E515:G515">
    <cfRule type="cellIs" dxfId="484" priority="22" stopIfTrue="1" operator="notEqual">
      <formula>INDIRECT("Dummy_for_Comparison10!"&amp;ADDRESS(ROW(),COLUMN()))</formula>
    </cfRule>
  </conditionalFormatting>
  <conditionalFormatting sqref="I531 E531:G531">
    <cfRule type="cellIs" dxfId="483" priority="19" stopIfTrue="1" operator="notEqual">
      <formula>INDIRECT("Dummy_for_Comparison10!"&amp;ADDRESS(ROW(),COLUMN()))</formula>
    </cfRule>
  </conditionalFormatting>
  <conditionalFormatting sqref="E532:I546">
    <cfRule type="cellIs" dxfId="482" priority="20" stopIfTrue="1" operator="notEqual">
      <formula>INDIRECT("Dummy_for_Comparison10!"&amp;ADDRESS(ROW(),COLUMN()))</formula>
    </cfRule>
  </conditionalFormatting>
  <conditionalFormatting sqref="I547 E547:G547">
    <cfRule type="cellIs" dxfId="481" priority="17" stopIfTrue="1" operator="notEqual">
      <formula>INDIRECT("Dummy_for_Comparison10!"&amp;ADDRESS(ROW(),COLUMN()))</formula>
    </cfRule>
  </conditionalFormatting>
  <conditionalFormatting sqref="I563 E563:G563">
    <cfRule type="cellIs" dxfId="480" priority="14" stopIfTrue="1" operator="notEqual">
      <formula>INDIRECT("Dummy_for_Comparison10!"&amp;ADDRESS(ROW(),COLUMN()))</formula>
    </cfRule>
  </conditionalFormatting>
  <conditionalFormatting sqref="E564:I578">
    <cfRule type="cellIs" dxfId="479" priority="15" stopIfTrue="1" operator="notEqual">
      <formula>INDIRECT("Dummy_for_Comparison10!"&amp;ADDRESS(ROW(),COLUMN()))</formula>
    </cfRule>
  </conditionalFormatting>
  <conditionalFormatting sqref="I579 E579:G579">
    <cfRule type="cellIs" dxfId="478" priority="11" stopIfTrue="1" operator="notEqual">
      <formula>INDIRECT("Dummy_for_Comparison10!"&amp;ADDRESS(ROW(),COLUMN()))</formula>
    </cfRule>
  </conditionalFormatting>
  <conditionalFormatting sqref="E580:I594">
    <cfRule type="cellIs" dxfId="477" priority="12" stopIfTrue="1" operator="notEqual">
      <formula>INDIRECT("Dummy_for_Comparison10!"&amp;ADDRESS(ROW(),COLUMN()))</formula>
    </cfRule>
  </conditionalFormatting>
  <conditionalFormatting sqref="I595 E595:G595">
    <cfRule type="cellIs" dxfId="476" priority="8" stopIfTrue="1" operator="notEqual">
      <formula>INDIRECT("Dummy_for_Comparison10!"&amp;ADDRESS(ROW(),COLUMN()))</formula>
    </cfRule>
  </conditionalFormatting>
  <conditionalFormatting sqref="E596:I610">
    <cfRule type="cellIs" dxfId="475" priority="9" stopIfTrue="1" operator="notEqual">
      <formula>INDIRECT("Dummy_for_Comparison10!"&amp;ADDRESS(ROW(),COLUMN()))</formula>
    </cfRule>
  </conditionalFormatting>
  <conditionalFormatting sqref="I611 E611:G611">
    <cfRule type="cellIs" dxfId="474" priority="5" stopIfTrue="1" operator="notEqual">
      <formula>INDIRECT("Dummy_for_Comparison10!"&amp;ADDRESS(ROW(),COLUMN()))</formula>
    </cfRule>
  </conditionalFormatting>
  <conditionalFormatting sqref="E612:I626">
    <cfRule type="cellIs" dxfId="473" priority="6" stopIfTrue="1" operator="notEqual">
      <formula>INDIRECT("Dummy_for_Comparison10!"&amp;ADDRESS(ROW(),COLUMN()))</formula>
    </cfRule>
  </conditionalFormatting>
  <conditionalFormatting sqref="I627 E627:G627">
    <cfRule type="cellIs" dxfId="472" priority="2" stopIfTrue="1" operator="notEqual">
      <formula>INDIRECT("Dummy_for_Comparison10!"&amp;ADDRESS(ROW(),COLUMN()))</formula>
    </cfRule>
  </conditionalFormatting>
  <conditionalFormatting sqref="E628:I642">
    <cfRule type="cellIs" dxfId="471" priority="3" stopIfTrue="1" operator="notEqual">
      <formula>INDIRECT("Dummy_for_Comparison10!"&amp;ADDRESS(ROW(),COLUMN()))</formula>
    </cfRule>
  </conditionalFormatting>
  <pageMargins left="0.69930555555555596" right="0.69930555555555596"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424"/>
  <sheetViews>
    <sheetView topLeftCell="A25" workbookViewId="0">
      <selection activeCell="Q10" sqref="Q10"/>
    </sheetView>
  </sheetViews>
  <sheetFormatPr defaultColWidth="9" defaultRowHeight="16.5" x14ac:dyDescent="0.35"/>
  <cols>
    <col min="1" max="1" width="9" style="1"/>
    <col min="2" max="2" width="11.5" style="1" customWidth="1"/>
    <col min="3" max="3" width="19.125" style="1" customWidth="1"/>
    <col min="4" max="5" width="13.125" style="1" customWidth="1"/>
    <col min="6" max="7" width="9" style="1"/>
    <col min="8" max="9" width="9.625" style="1" customWidth="1"/>
    <col min="10" max="16384" width="9" style="1"/>
  </cols>
  <sheetData>
    <row r="1" spans="1:10" x14ac:dyDescent="0.35">
      <c r="A1" s="2" t="s">
        <v>258</v>
      </c>
      <c r="B1" s="2" t="s">
        <v>58</v>
      </c>
      <c r="C1" s="2" t="s">
        <v>426</v>
      </c>
      <c r="D1" s="2" t="s">
        <v>427</v>
      </c>
      <c r="E1" s="2" t="s">
        <v>428</v>
      </c>
      <c r="F1" s="2" t="s">
        <v>51</v>
      </c>
      <c r="G1" s="2" t="s">
        <v>52</v>
      </c>
      <c r="H1" s="2" t="s">
        <v>429</v>
      </c>
      <c r="I1" s="2" t="s">
        <v>430</v>
      </c>
      <c r="J1" s="2" t="s">
        <v>260</v>
      </c>
    </row>
    <row r="2" spans="1:10" x14ac:dyDescent="0.35">
      <c r="A2" s="2" t="s">
        <v>96</v>
      </c>
      <c r="B2" s="2" t="s">
        <v>96</v>
      </c>
      <c r="C2" s="2" t="s">
        <v>96</v>
      </c>
      <c r="D2" s="2" t="s">
        <v>96</v>
      </c>
      <c r="E2" s="2" t="s">
        <v>96</v>
      </c>
      <c r="F2" s="2" t="s">
        <v>96</v>
      </c>
      <c r="G2" s="2" t="s">
        <v>96</v>
      </c>
      <c r="H2" s="2" t="s">
        <v>96</v>
      </c>
      <c r="I2" s="2" t="s">
        <v>96</v>
      </c>
      <c r="J2" s="2" t="s">
        <v>96</v>
      </c>
    </row>
    <row r="3" spans="1:10" x14ac:dyDescent="0.35">
      <c r="A3" s="2" t="s">
        <v>61</v>
      </c>
      <c r="B3" s="2" t="s">
        <v>89</v>
      </c>
      <c r="C3" s="2" t="s">
        <v>233</v>
      </c>
      <c r="D3" s="2"/>
      <c r="E3" s="2" t="s">
        <v>69</v>
      </c>
      <c r="F3" s="2" t="s">
        <v>298</v>
      </c>
      <c r="G3" s="2"/>
      <c r="H3" s="2" t="s">
        <v>431</v>
      </c>
      <c r="I3" s="2" t="s">
        <v>432</v>
      </c>
      <c r="J3" s="2" t="s">
        <v>265</v>
      </c>
    </row>
    <row r="4" spans="1:10" x14ac:dyDescent="0.35">
      <c r="A4" s="2" t="s">
        <v>92</v>
      </c>
      <c r="B4" s="2" t="s">
        <v>92</v>
      </c>
      <c r="C4" s="2" t="s">
        <v>93</v>
      </c>
      <c r="D4" s="2" t="s">
        <v>92</v>
      </c>
      <c r="E4" s="2" t="s">
        <v>92</v>
      </c>
      <c r="F4" s="2" t="s">
        <v>92</v>
      </c>
      <c r="G4" s="2" t="s">
        <v>93</v>
      </c>
      <c r="H4" s="2" t="s">
        <v>92</v>
      </c>
      <c r="I4" s="2" t="s">
        <v>92</v>
      </c>
      <c r="J4" s="2" t="s">
        <v>92</v>
      </c>
    </row>
    <row r="5" spans="1:10" x14ac:dyDescent="0.35">
      <c r="A5" s="2">
        <v>1</v>
      </c>
      <c r="B5" s="2">
        <f>D5*100+E5</f>
        <v>101</v>
      </c>
      <c r="C5" s="2" t="str">
        <f>"阵列"&amp;D5&amp;INDEX(计算页!$E$4:$E$9,D_随机属性库!E5)&amp;"色随机库"</f>
        <v>阵列1白色随机库</v>
      </c>
      <c r="D5" s="2">
        <v>1</v>
      </c>
      <c r="E5" s="2">
        <v>1</v>
      </c>
      <c r="F5" s="2">
        <f>IF(G5="","",INDEX(计算页!$A:$A,MATCH(G5,计算页!$B:$B,0)))</f>
        <v>1</v>
      </c>
      <c r="G5" s="2" t="s">
        <v>97</v>
      </c>
      <c r="H5" s="2">
        <f>ROUND(INDEX(计算页!$I$4:$I$9,D_随机属性库!E5)/INDEX(计算页!$C:$C,MATCH(G5,计算页!$B:$B,0)),0)</f>
        <v>0</v>
      </c>
      <c r="I5" s="2">
        <f>ROUND(INDEX(计算页!$J$4:$J$9,D_随机属性库!E5)/INDEX(计算页!$C:$C,MATCH(G5,计算页!$B:$B,0)),0)</f>
        <v>0</v>
      </c>
      <c r="J5" s="2">
        <v>2670</v>
      </c>
    </row>
    <row r="6" spans="1:10" x14ac:dyDescent="0.35">
      <c r="A6" s="2">
        <v>2</v>
      </c>
      <c r="B6" s="2">
        <f t="shared" ref="B6:B50" si="0">D6*100+E6</f>
        <v>101</v>
      </c>
      <c r="C6" s="2" t="str">
        <f>"阵列"&amp;D6&amp;INDEX(计算页!$E$4:$E$9,D_随机属性库!E6)&amp;"色随机库"</f>
        <v>阵列1白色随机库</v>
      </c>
      <c r="D6" s="2">
        <v>1</v>
      </c>
      <c r="E6" s="2">
        <v>1</v>
      </c>
      <c r="F6" s="2">
        <f>IF(G6="","",INDEX(计算页!$A:$A,MATCH(G6,计算页!$B:$B,0)))</f>
        <v>3</v>
      </c>
      <c r="G6" s="2" t="s">
        <v>101</v>
      </c>
      <c r="H6" s="2">
        <f>ROUND(INDEX(计算页!$I$4:$I$9,D_随机属性库!E6)/INDEX(计算页!$C:$C,MATCH(G6,计算页!$B:$B,0)),0)</f>
        <v>0</v>
      </c>
      <c r="I6" s="2">
        <f>ROUND(INDEX(计算页!$J$4:$J$9,D_随机属性库!E6)/INDEX(计算页!$C:$C,MATCH(G6,计算页!$B:$B,0)),0)</f>
        <v>0</v>
      </c>
      <c r="J6" s="2">
        <v>2670</v>
      </c>
    </row>
    <row r="7" spans="1:10" x14ac:dyDescent="0.35">
      <c r="A7" s="2">
        <v>3</v>
      </c>
      <c r="B7" s="2">
        <f t="shared" si="0"/>
        <v>101</v>
      </c>
      <c r="C7" s="2" t="str">
        <f>"阵列"&amp;D7&amp;INDEX(计算页!$E$4:$E$9,D_随机属性库!E7)&amp;"色随机库"</f>
        <v>阵列1白色随机库</v>
      </c>
      <c r="D7" s="2">
        <v>1</v>
      </c>
      <c r="E7" s="2">
        <v>1</v>
      </c>
      <c r="F7" s="2">
        <f>IF(G7="","",INDEX(计算页!$A:$A,MATCH(G7,计算页!$B:$B,0)))</f>
        <v>4</v>
      </c>
      <c r="G7" s="2" t="s">
        <v>98</v>
      </c>
      <c r="H7" s="2">
        <f>ROUND(INDEX(计算页!$I$4:$I$9,D_随机属性库!E7)/INDEX(计算页!$C:$C,MATCH(G7,计算页!$B:$B,0)),0)</f>
        <v>0</v>
      </c>
      <c r="I7" s="2">
        <f>ROUND(INDEX(计算页!$J$4:$J$9,D_随机属性库!E7)/INDEX(计算页!$C:$C,MATCH(G7,计算页!$B:$B,0)),0)</f>
        <v>0</v>
      </c>
      <c r="J7" s="2">
        <v>2670</v>
      </c>
    </row>
    <row r="8" spans="1:10" x14ac:dyDescent="0.35">
      <c r="A8" s="2">
        <v>4</v>
      </c>
      <c r="B8" s="2">
        <f t="shared" si="0"/>
        <v>101</v>
      </c>
      <c r="C8" s="2" t="str">
        <f>"阵列"&amp;D8&amp;INDEX(计算页!$E$4:$E$9,D_随机属性库!E8)&amp;"色随机库"</f>
        <v>阵列1白色随机库</v>
      </c>
      <c r="D8" s="2">
        <v>1</v>
      </c>
      <c r="E8" s="2">
        <v>1</v>
      </c>
      <c r="F8" s="2">
        <f>IF(G8="","",INDEX(计算页!$A:$A,MATCH(G8,计算页!$B:$B,0)))</f>
        <v>3</v>
      </c>
      <c r="G8" s="2" t="s">
        <v>101</v>
      </c>
      <c r="H8" s="2">
        <f>ROUND(INDEX(计算页!$I$4:$I$9,D_随机属性库!E8)/INDEX(计算页!$C:$C,MATCH(G8,计算页!$B:$B,0)),0)</f>
        <v>0</v>
      </c>
      <c r="I8" s="2">
        <f>ROUND(INDEX(计算页!$J$4:$J$9,D_随机属性库!E8)/INDEX(计算页!$C:$C,MATCH(G8,计算页!$B:$B,0)),0)</f>
        <v>0</v>
      </c>
      <c r="J8" s="2">
        <v>500</v>
      </c>
    </row>
    <row r="9" spans="1:10" x14ac:dyDescent="0.35">
      <c r="A9" s="2">
        <v>5</v>
      </c>
      <c r="B9" s="2">
        <f t="shared" si="0"/>
        <v>101</v>
      </c>
      <c r="C9" s="2" t="str">
        <f>"阵列"&amp;D9&amp;INDEX(计算页!$E$4:$E$9,D_随机属性库!E9)&amp;"色随机库"</f>
        <v>阵列1白色随机库</v>
      </c>
      <c r="D9" s="2">
        <v>1</v>
      </c>
      <c r="E9" s="2">
        <v>1</v>
      </c>
      <c r="F9" s="2">
        <f>IF(G9="","",INDEX(计算页!$A:$A,MATCH(G9,计算页!$B:$B,0)))</f>
        <v>4</v>
      </c>
      <c r="G9" s="2" t="s">
        <v>98</v>
      </c>
      <c r="H9" s="2">
        <f>ROUND(INDEX(计算页!$I$4:$I$9,D_随机属性库!E9)/INDEX(计算页!$C:$C,MATCH(G9,计算页!$B:$B,0)),0)</f>
        <v>0</v>
      </c>
      <c r="I9" s="2">
        <f>ROUND(INDEX(计算页!$J$4:$J$9,D_随机属性库!E9)/INDEX(计算页!$C:$C,MATCH(G9,计算页!$B:$B,0)),0)</f>
        <v>0</v>
      </c>
      <c r="J9" s="2">
        <v>500</v>
      </c>
    </row>
    <row r="10" spans="1:10" x14ac:dyDescent="0.35">
      <c r="A10" s="2">
        <v>6</v>
      </c>
      <c r="B10" s="2">
        <f t="shared" si="0"/>
        <v>101</v>
      </c>
      <c r="C10" s="2" t="str">
        <f>"阵列"&amp;D10&amp;INDEX(计算页!$E$4:$E$9,D_随机属性库!E10)&amp;"色随机库"</f>
        <v>阵列1白色随机库</v>
      </c>
      <c r="D10" s="2">
        <v>1</v>
      </c>
      <c r="E10" s="2">
        <v>1</v>
      </c>
      <c r="F10" s="2">
        <f>IF(G10="","",INDEX(计算页!$A:$A,MATCH(G10,计算页!$B:$B,0)))</f>
        <v>1</v>
      </c>
      <c r="G10" s="2" t="s">
        <v>97</v>
      </c>
      <c r="H10" s="2">
        <f>ROUND(INDEX(计算页!$I$4:$I$9,D_随机属性库!E10)/INDEX(计算页!$C:$C,MATCH(G10,计算页!$B:$B,0)),0)</f>
        <v>0</v>
      </c>
      <c r="I10" s="2">
        <f>ROUND(INDEX(计算页!$J$4:$J$9,D_随机属性库!E10)/INDEX(计算页!$C:$C,MATCH(G10,计算页!$B:$B,0)),0)</f>
        <v>0</v>
      </c>
      <c r="J10" s="2">
        <v>500</v>
      </c>
    </row>
    <row r="11" spans="1:10" x14ac:dyDescent="0.35">
      <c r="A11" s="2">
        <v>7</v>
      </c>
      <c r="B11" s="2">
        <f t="shared" si="0"/>
        <v>101</v>
      </c>
      <c r="C11" s="2" t="str">
        <f>"阵列"&amp;D11&amp;INDEX(计算页!$E$4:$E$9,D_随机属性库!E11)&amp;"色随机库"</f>
        <v>阵列1白色随机库</v>
      </c>
      <c r="D11" s="2">
        <v>1</v>
      </c>
      <c r="E11" s="2">
        <v>1</v>
      </c>
      <c r="F11" s="2">
        <f>IF(G11="","",INDEX(计算页!$A:$A,MATCH(G11,计算页!$B:$B,0)))</f>
        <v>3</v>
      </c>
      <c r="G11" s="2" t="s">
        <v>101</v>
      </c>
      <c r="H11" s="2">
        <f>ROUND(INDEX(计算页!$I$4:$I$9,D_随机属性库!E11)/INDEX(计算页!$C:$C,MATCH(G11,计算页!$B:$B,0)),0)</f>
        <v>0</v>
      </c>
      <c r="I11" s="2">
        <f>ROUND(INDEX(计算页!$J$4:$J$9,D_随机属性库!E11)/INDEX(计算页!$C:$C,MATCH(G11,计算页!$B:$B,0)),0)</f>
        <v>0</v>
      </c>
      <c r="J11" s="2">
        <v>100</v>
      </c>
    </row>
    <row r="12" spans="1:10" x14ac:dyDescent="0.35">
      <c r="A12" s="2">
        <v>8</v>
      </c>
      <c r="B12" s="2">
        <f t="shared" si="0"/>
        <v>101</v>
      </c>
      <c r="C12" s="2" t="str">
        <f>"阵列"&amp;D12&amp;INDEX(计算页!$E$4:$E$9,D_随机属性库!E12)&amp;"色随机库"</f>
        <v>阵列1白色随机库</v>
      </c>
      <c r="D12" s="2">
        <v>1</v>
      </c>
      <c r="E12" s="2">
        <v>1</v>
      </c>
      <c r="F12" s="2">
        <f>IF(G12="","",INDEX(计算页!$A:$A,MATCH(G12,计算页!$B:$B,0)))</f>
        <v>4</v>
      </c>
      <c r="G12" s="2" t="s">
        <v>98</v>
      </c>
      <c r="H12" s="2">
        <f>ROUND(INDEX(计算页!$I$4:$I$9,D_随机属性库!E12)/INDEX(计算页!$C:$C,MATCH(G12,计算页!$B:$B,0)),0)</f>
        <v>0</v>
      </c>
      <c r="I12" s="2">
        <f>ROUND(INDEX(计算页!$J$4:$J$9,D_随机属性库!E12)/INDEX(计算页!$C:$C,MATCH(G12,计算页!$B:$B,0)),0)</f>
        <v>0</v>
      </c>
      <c r="J12" s="2">
        <v>100</v>
      </c>
    </row>
    <row r="13" spans="1:10" x14ac:dyDescent="0.35">
      <c r="A13" s="2">
        <v>9</v>
      </c>
      <c r="B13" s="2">
        <f t="shared" si="0"/>
        <v>101</v>
      </c>
      <c r="C13" s="2" t="str">
        <f>"阵列"&amp;D13&amp;INDEX(计算页!$E$4:$E$9,D_随机属性库!E13)&amp;"色随机库"</f>
        <v>阵列1白色随机库</v>
      </c>
      <c r="D13" s="2">
        <v>1</v>
      </c>
      <c r="E13" s="2">
        <v>1</v>
      </c>
      <c r="F13" s="2">
        <f>IF(G13="","",INDEX(计算页!$A:$A,MATCH(G13,计算页!$B:$B,0)))</f>
        <v>1</v>
      </c>
      <c r="G13" s="2" t="s">
        <v>97</v>
      </c>
      <c r="H13" s="2">
        <f>ROUND(INDEX(计算页!$I$4:$I$9,D_随机属性库!E13)/INDEX(计算页!$C:$C,MATCH(G13,计算页!$B:$B,0)),0)</f>
        <v>0</v>
      </c>
      <c r="I13" s="2">
        <f>ROUND(INDEX(计算页!$J$4:$J$9,D_随机属性库!E13)/INDEX(计算页!$C:$C,MATCH(G13,计算页!$B:$B,0)),0)</f>
        <v>0</v>
      </c>
      <c r="J13" s="2">
        <v>100</v>
      </c>
    </row>
    <row r="14" spans="1:10" x14ac:dyDescent="0.35">
      <c r="A14" s="2">
        <v>10</v>
      </c>
      <c r="B14" s="2">
        <f t="shared" si="0"/>
        <v>101</v>
      </c>
      <c r="C14" s="2" t="str">
        <f>"阵列"&amp;D14&amp;INDEX(计算页!$E$4:$E$9,D_随机属性库!E14)&amp;"色随机库"</f>
        <v>阵列1白色随机库</v>
      </c>
      <c r="D14" s="2">
        <v>1</v>
      </c>
      <c r="E14" s="2">
        <v>1</v>
      </c>
      <c r="F14" s="2">
        <f>IF(G14="","",INDEX(计算页!$A:$A,MATCH(G14,计算页!$B:$B,0)))</f>
        <v>3</v>
      </c>
      <c r="G14" s="2" t="s">
        <v>101</v>
      </c>
      <c r="H14" s="2">
        <f>ROUND(INDEX(计算页!$I$4:$I$9,D_随机属性库!E14)/INDEX(计算页!$C:$C,MATCH(G14,计算页!$B:$B,0)),0)</f>
        <v>0</v>
      </c>
      <c r="I14" s="2">
        <f>ROUND(INDEX(计算页!$J$4:$J$9,D_随机属性库!E14)/INDEX(计算页!$C:$C,MATCH(G14,计算页!$B:$B,0)),0)</f>
        <v>0</v>
      </c>
      <c r="J14" s="2">
        <v>55</v>
      </c>
    </row>
    <row r="15" spans="1:10" x14ac:dyDescent="0.35">
      <c r="A15" s="2">
        <v>11</v>
      </c>
      <c r="B15" s="2">
        <f t="shared" si="0"/>
        <v>101</v>
      </c>
      <c r="C15" s="2" t="str">
        <f>"阵列"&amp;D15&amp;INDEX(计算页!$E$4:$E$9,D_随机属性库!E15)&amp;"色随机库"</f>
        <v>阵列1白色随机库</v>
      </c>
      <c r="D15" s="2">
        <v>1</v>
      </c>
      <c r="E15" s="2">
        <v>1</v>
      </c>
      <c r="F15" s="2">
        <f>IF(G15="","",INDEX(计算页!$A:$A,MATCH(G15,计算页!$B:$B,0)))</f>
        <v>4</v>
      </c>
      <c r="G15" s="2" t="s">
        <v>98</v>
      </c>
      <c r="H15" s="2">
        <f>ROUND(INDEX(计算页!$I$4:$I$9,D_随机属性库!E15)/INDEX(计算页!$C:$C,MATCH(G15,计算页!$B:$B,0)),0)</f>
        <v>0</v>
      </c>
      <c r="I15" s="2">
        <f>ROUND(INDEX(计算页!$J$4:$J$9,D_随机属性库!E15)/INDEX(计算页!$C:$C,MATCH(G15,计算页!$B:$B,0)),0)</f>
        <v>0</v>
      </c>
      <c r="J15" s="2">
        <v>55</v>
      </c>
    </row>
    <row r="16" spans="1:10" x14ac:dyDescent="0.35">
      <c r="A16" s="2">
        <v>12</v>
      </c>
      <c r="B16" s="2">
        <f t="shared" si="0"/>
        <v>101</v>
      </c>
      <c r="C16" s="2" t="str">
        <f>"阵列"&amp;D16&amp;INDEX(计算页!$E$4:$E$9,D_随机属性库!E16)&amp;"色随机库"</f>
        <v>阵列1白色随机库</v>
      </c>
      <c r="D16" s="2">
        <v>1</v>
      </c>
      <c r="E16" s="2">
        <v>1</v>
      </c>
      <c r="F16" s="2">
        <f>IF(G16="","",INDEX(计算页!$A:$A,MATCH(G16,计算页!$B:$B,0)))</f>
        <v>1</v>
      </c>
      <c r="G16" s="2" t="s">
        <v>97</v>
      </c>
      <c r="H16" s="2">
        <f>ROUND(INDEX(计算页!$I$4:$I$9,D_随机属性库!E16)/INDEX(计算页!$C:$C,MATCH(G16,计算页!$B:$B,0)),0)</f>
        <v>0</v>
      </c>
      <c r="I16" s="2">
        <f>ROUND(INDEX(计算页!$J$4:$J$9,D_随机属性库!E16)/INDEX(计算页!$C:$C,MATCH(G16,计算页!$B:$B,0)),0)</f>
        <v>0</v>
      </c>
      <c r="J16" s="2">
        <v>55</v>
      </c>
    </row>
    <row r="17" spans="1:10" x14ac:dyDescent="0.35">
      <c r="A17" s="2">
        <v>13</v>
      </c>
      <c r="B17" s="2">
        <f t="shared" si="0"/>
        <v>101</v>
      </c>
      <c r="C17" s="2" t="str">
        <f>"阵列"&amp;D17&amp;INDEX(计算页!$E$4:$E$9,D_随机属性库!E17)&amp;"色随机库"</f>
        <v>阵列1白色随机库</v>
      </c>
      <c r="D17" s="2">
        <v>1</v>
      </c>
      <c r="E17" s="2">
        <v>1</v>
      </c>
      <c r="F17" s="2">
        <f>IF(G17="","",INDEX(计算页!$A:$A,MATCH(G17,计算页!$B:$B,0)))</f>
        <v>5</v>
      </c>
      <c r="G17" s="2" t="s">
        <v>140</v>
      </c>
      <c r="H17" s="2">
        <f>ROUND(INDEX(计算页!$I$4:$I$9,D_随机属性库!E17)/INDEX(计算页!$C:$C,MATCH(G17,计算页!$B:$B,0)),0)</f>
        <v>0</v>
      </c>
      <c r="I17" s="2">
        <f>ROUND(INDEX(计算页!$J$4:$J$9,D_随机属性库!E17)/INDEX(计算页!$C:$C,MATCH(G17,计算页!$B:$B,0)),0)</f>
        <v>0</v>
      </c>
      <c r="J17" s="2">
        <v>10</v>
      </c>
    </row>
    <row r="18" spans="1:10" x14ac:dyDescent="0.35">
      <c r="A18" s="2">
        <v>14</v>
      </c>
      <c r="B18" s="2">
        <f t="shared" si="0"/>
        <v>101</v>
      </c>
      <c r="C18" s="2" t="str">
        <f>"阵列"&amp;D18&amp;INDEX(计算页!$E$4:$E$9,D_随机属性库!E18)&amp;"色随机库"</f>
        <v>阵列1白色随机库</v>
      </c>
      <c r="D18" s="2">
        <v>1</v>
      </c>
      <c r="E18" s="2">
        <v>1</v>
      </c>
      <c r="F18" s="2">
        <f>IF(G18="","",INDEX(计算页!$A:$A,MATCH(G18,计算页!$B:$B,0)))</f>
        <v>8</v>
      </c>
      <c r="G18" s="2" t="s">
        <v>135</v>
      </c>
      <c r="H18" s="2">
        <f>ROUND(INDEX(计算页!$I$4:$I$9,D_随机属性库!E18)/INDEX(计算页!$C:$C,MATCH(G18,计算页!$B:$B,0)),0)</f>
        <v>0</v>
      </c>
      <c r="I18" s="2">
        <f>ROUND(INDEX(计算页!$J$4:$J$9,D_随机属性库!E18)/INDEX(计算页!$C:$C,MATCH(G18,计算页!$B:$B,0)),0)</f>
        <v>0</v>
      </c>
      <c r="J18" s="2">
        <v>10</v>
      </c>
    </row>
    <row r="19" spans="1:10" x14ac:dyDescent="0.35">
      <c r="A19" s="2">
        <v>15</v>
      </c>
      <c r="B19" s="2">
        <f t="shared" si="0"/>
        <v>101</v>
      </c>
      <c r="C19" s="2" t="str">
        <f>"阵列"&amp;D19&amp;INDEX(计算页!$E$4:$E$9,D_随机属性库!E19)&amp;"色随机库"</f>
        <v>阵列1白色随机库</v>
      </c>
      <c r="D19" s="2">
        <v>1</v>
      </c>
      <c r="E19" s="2">
        <v>1</v>
      </c>
      <c r="F19" s="2">
        <f>IF(G19="","",INDEX(计算页!$A:$A,MATCH(G19,计算页!$B:$B,0)))</f>
        <v>121</v>
      </c>
      <c r="G19" s="2" t="s">
        <v>433</v>
      </c>
      <c r="H19" s="2">
        <f>ROUND(INDEX(计算页!$I$4:$I$9,D_随机属性库!E19)/INDEX(计算页!$C:$C,MATCH(G19,计算页!$B:$B,0)),0)</f>
        <v>0</v>
      </c>
      <c r="I19" s="2">
        <f>ROUND(INDEX(计算页!$J$4:$J$9,D_随机属性库!E19)/INDEX(计算页!$C:$C,MATCH(G19,计算页!$B:$B,0)),0)</f>
        <v>0</v>
      </c>
      <c r="J19" s="2">
        <v>5</v>
      </c>
    </row>
    <row r="20" spans="1:10" x14ac:dyDescent="0.35">
      <c r="A20" s="2">
        <v>16</v>
      </c>
      <c r="B20" s="2">
        <f t="shared" si="0"/>
        <v>102</v>
      </c>
      <c r="C20" s="2" t="str">
        <f>"阵列"&amp;D20&amp;INDEX(计算页!$E$4:$E$9,D_随机属性库!E20)&amp;"色随机库"</f>
        <v>阵列1绿色随机库</v>
      </c>
      <c r="D20" s="2">
        <v>1</v>
      </c>
      <c r="E20" s="2">
        <v>2</v>
      </c>
      <c r="F20" s="2">
        <f>IF(G20="","",INDEX(计算页!$A:$A,MATCH(G20,计算页!$B:$B,0)))</f>
        <v>1</v>
      </c>
      <c r="G20" s="2" t="s">
        <v>97</v>
      </c>
      <c r="H20" s="2">
        <f>ROUND(INDEX(计算页!$I$4:$I$9,D_随机属性库!E20)/INDEX(计算页!$C:$C,MATCH(G20,计算页!$B:$B,0)),0)</f>
        <v>0</v>
      </c>
      <c r="I20" s="2">
        <f>ROUND(INDEX(计算页!$J$4:$J$9,D_随机属性库!E20)/INDEX(计算页!$C:$C,MATCH(G20,计算页!$B:$B,0)),0)</f>
        <v>0</v>
      </c>
      <c r="J20" s="2">
        <v>2670</v>
      </c>
    </row>
    <row r="21" spans="1:10" x14ac:dyDescent="0.35">
      <c r="A21" s="2">
        <v>17</v>
      </c>
      <c r="B21" s="2">
        <f t="shared" si="0"/>
        <v>102</v>
      </c>
      <c r="C21" s="2" t="str">
        <f>"阵列"&amp;D21&amp;INDEX(计算页!$E$4:$E$9,D_随机属性库!E21)&amp;"色随机库"</f>
        <v>阵列1绿色随机库</v>
      </c>
      <c r="D21" s="2">
        <v>1</v>
      </c>
      <c r="E21" s="2">
        <v>2</v>
      </c>
      <c r="F21" s="2">
        <f>IF(G21="","",INDEX(计算页!$A:$A,MATCH(G21,计算页!$B:$B,0)))</f>
        <v>3</v>
      </c>
      <c r="G21" s="2" t="s">
        <v>101</v>
      </c>
      <c r="H21" s="2">
        <f>ROUND(INDEX(计算页!$I$4:$I$9,D_随机属性库!E21)/INDEX(计算页!$C:$C,MATCH(G21,计算页!$B:$B,0)),0)</f>
        <v>0</v>
      </c>
      <c r="I21" s="2">
        <f>ROUND(INDEX(计算页!$J$4:$J$9,D_随机属性库!E21)/INDEX(计算页!$C:$C,MATCH(G21,计算页!$B:$B,0)),0)</f>
        <v>0</v>
      </c>
      <c r="J21" s="2">
        <v>2670</v>
      </c>
    </row>
    <row r="22" spans="1:10" x14ac:dyDescent="0.35">
      <c r="A22" s="2">
        <v>18</v>
      </c>
      <c r="B22" s="2">
        <f t="shared" si="0"/>
        <v>102</v>
      </c>
      <c r="C22" s="2" t="str">
        <f>"阵列"&amp;D22&amp;INDEX(计算页!$E$4:$E$9,D_随机属性库!E22)&amp;"色随机库"</f>
        <v>阵列1绿色随机库</v>
      </c>
      <c r="D22" s="2">
        <v>1</v>
      </c>
      <c r="E22" s="2">
        <v>2</v>
      </c>
      <c r="F22" s="2">
        <f>IF(G22="","",INDEX(计算页!$A:$A,MATCH(G22,计算页!$B:$B,0)))</f>
        <v>4</v>
      </c>
      <c r="G22" s="2" t="s">
        <v>98</v>
      </c>
      <c r="H22" s="2">
        <f>ROUND(INDEX(计算页!$I$4:$I$9,D_随机属性库!E22)/INDEX(计算页!$C:$C,MATCH(G22,计算页!$B:$B,0)),0)</f>
        <v>0</v>
      </c>
      <c r="I22" s="2">
        <f>ROUND(INDEX(计算页!$J$4:$J$9,D_随机属性库!E22)/INDEX(计算页!$C:$C,MATCH(G22,计算页!$B:$B,0)),0)</f>
        <v>0</v>
      </c>
      <c r="J22" s="2">
        <v>2670</v>
      </c>
    </row>
    <row r="23" spans="1:10" x14ac:dyDescent="0.35">
      <c r="A23" s="2">
        <v>19</v>
      </c>
      <c r="B23" s="2">
        <f t="shared" si="0"/>
        <v>102</v>
      </c>
      <c r="C23" s="2" t="str">
        <f>"阵列"&amp;D23&amp;INDEX(计算页!$E$4:$E$9,D_随机属性库!E23)&amp;"色随机库"</f>
        <v>阵列1绿色随机库</v>
      </c>
      <c r="D23" s="2">
        <v>1</v>
      </c>
      <c r="E23" s="2">
        <v>2</v>
      </c>
      <c r="F23" s="2">
        <f>IF(G23="","",INDEX(计算页!$A:$A,MATCH(G23,计算页!$B:$B,0)))</f>
        <v>3</v>
      </c>
      <c r="G23" s="2" t="s">
        <v>101</v>
      </c>
      <c r="H23" s="2">
        <f>ROUND(INDEX(计算页!$I$4:$I$9,D_随机属性库!E23)/INDEX(计算页!$C:$C,MATCH(G23,计算页!$B:$B,0)),0)</f>
        <v>0</v>
      </c>
      <c r="I23" s="2">
        <f>ROUND(INDEX(计算页!$J$4:$J$9,D_随机属性库!E23)/INDEX(计算页!$C:$C,MATCH(G23,计算页!$B:$B,0)),0)</f>
        <v>0</v>
      </c>
      <c r="J23" s="2">
        <v>500</v>
      </c>
    </row>
    <row r="24" spans="1:10" x14ac:dyDescent="0.35">
      <c r="A24" s="2">
        <v>20</v>
      </c>
      <c r="B24" s="2">
        <f t="shared" si="0"/>
        <v>102</v>
      </c>
      <c r="C24" s="2" t="str">
        <f>"阵列"&amp;D24&amp;INDEX(计算页!$E$4:$E$9,D_随机属性库!E24)&amp;"色随机库"</f>
        <v>阵列1绿色随机库</v>
      </c>
      <c r="D24" s="2">
        <v>1</v>
      </c>
      <c r="E24" s="2">
        <v>2</v>
      </c>
      <c r="F24" s="2">
        <f>IF(G24="","",INDEX(计算页!$A:$A,MATCH(G24,计算页!$B:$B,0)))</f>
        <v>4</v>
      </c>
      <c r="G24" s="2" t="s">
        <v>98</v>
      </c>
      <c r="H24" s="2">
        <f>ROUND(INDEX(计算页!$I$4:$I$9,D_随机属性库!E24)/INDEX(计算页!$C:$C,MATCH(G24,计算页!$B:$B,0)),0)</f>
        <v>0</v>
      </c>
      <c r="I24" s="2">
        <f>ROUND(INDEX(计算页!$J$4:$J$9,D_随机属性库!E24)/INDEX(计算页!$C:$C,MATCH(G24,计算页!$B:$B,0)),0)</f>
        <v>0</v>
      </c>
      <c r="J24" s="2">
        <v>500</v>
      </c>
    </row>
    <row r="25" spans="1:10" x14ac:dyDescent="0.35">
      <c r="A25" s="2">
        <v>21</v>
      </c>
      <c r="B25" s="2">
        <f t="shared" si="0"/>
        <v>102</v>
      </c>
      <c r="C25" s="2" t="str">
        <f>"阵列"&amp;D25&amp;INDEX(计算页!$E$4:$E$9,D_随机属性库!E25)&amp;"色随机库"</f>
        <v>阵列1绿色随机库</v>
      </c>
      <c r="D25" s="2">
        <v>1</v>
      </c>
      <c r="E25" s="2">
        <v>2</v>
      </c>
      <c r="F25" s="2">
        <f>IF(G25="","",INDEX(计算页!$A:$A,MATCH(G25,计算页!$B:$B,0)))</f>
        <v>1</v>
      </c>
      <c r="G25" s="2" t="s">
        <v>97</v>
      </c>
      <c r="H25" s="2">
        <f>ROUND(INDEX(计算页!$I$4:$I$9,D_随机属性库!E25)/INDEX(计算页!$C:$C,MATCH(G25,计算页!$B:$B,0)),0)</f>
        <v>0</v>
      </c>
      <c r="I25" s="2">
        <f>ROUND(INDEX(计算页!$J$4:$J$9,D_随机属性库!E25)/INDEX(计算页!$C:$C,MATCH(G25,计算页!$B:$B,0)),0)</f>
        <v>0</v>
      </c>
      <c r="J25" s="2">
        <v>500</v>
      </c>
    </row>
    <row r="26" spans="1:10" x14ac:dyDescent="0.35">
      <c r="A26" s="2">
        <v>22</v>
      </c>
      <c r="B26" s="2">
        <f t="shared" si="0"/>
        <v>102</v>
      </c>
      <c r="C26" s="2" t="str">
        <f>"阵列"&amp;D26&amp;INDEX(计算页!$E$4:$E$9,D_随机属性库!E26)&amp;"色随机库"</f>
        <v>阵列1绿色随机库</v>
      </c>
      <c r="D26" s="2">
        <v>1</v>
      </c>
      <c r="E26" s="2">
        <v>2</v>
      </c>
      <c r="F26" s="2">
        <f>IF(G26="","",INDEX(计算页!$A:$A,MATCH(G26,计算页!$B:$B,0)))</f>
        <v>3</v>
      </c>
      <c r="G26" s="2" t="s">
        <v>101</v>
      </c>
      <c r="H26" s="2">
        <f>ROUND(INDEX(计算页!$I$4:$I$9,D_随机属性库!E26)/INDEX(计算页!$C:$C,MATCH(G26,计算页!$B:$B,0)),0)</f>
        <v>0</v>
      </c>
      <c r="I26" s="2">
        <f>ROUND(INDEX(计算页!$J$4:$J$9,D_随机属性库!E26)/INDEX(计算页!$C:$C,MATCH(G26,计算页!$B:$B,0)),0)</f>
        <v>0</v>
      </c>
      <c r="J26" s="2">
        <v>100</v>
      </c>
    </row>
    <row r="27" spans="1:10" x14ac:dyDescent="0.35">
      <c r="A27" s="2">
        <v>23</v>
      </c>
      <c r="B27" s="2">
        <f t="shared" si="0"/>
        <v>102</v>
      </c>
      <c r="C27" s="2" t="str">
        <f>"阵列"&amp;D27&amp;INDEX(计算页!$E$4:$E$9,D_随机属性库!E27)&amp;"色随机库"</f>
        <v>阵列1绿色随机库</v>
      </c>
      <c r="D27" s="2">
        <v>1</v>
      </c>
      <c r="E27" s="2">
        <v>2</v>
      </c>
      <c r="F27" s="2">
        <f>IF(G27="","",INDEX(计算页!$A:$A,MATCH(G27,计算页!$B:$B,0)))</f>
        <v>4</v>
      </c>
      <c r="G27" s="2" t="s">
        <v>98</v>
      </c>
      <c r="H27" s="2">
        <f>ROUND(INDEX(计算页!$I$4:$I$9,D_随机属性库!E27)/INDEX(计算页!$C:$C,MATCH(G27,计算页!$B:$B,0)),0)</f>
        <v>0</v>
      </c>
      <c r="I27" s="2">
        <f>ROUND(INDEX(计算页!$J$4:$J$9,D_随机属性库!E27)/INDEX(计算页!$C:$C,MATCH(G27,计算页!$B:$B,0)),0)</f>
        <v>0</v>
      </c>
      <c r="J27" s="2">
        <v>100</v>
      </c>
    </row>
    <row r="28" spans="1:10" x14ac:dyDescent="0.35">
      <c r="A28" s="2">
        <v>24</v>
      </c>
      <c r="B28" s="2">
        <f t="shared" si="0"/>
        <v>102</v>
      </c>
      <c r="C28" s="2" t="str">
        <f>"阵列"&amp;D28&amp;INDEX(计算页!$E$4:$E$9,D_随机属性库!E28)&amp;"色随机库"</f>
        <v>阵列1绿色随机库</v>
      </c>
      <c r="D28" s="2">
        <v>1</v>
      </c>
      <c r="E28" s="2">
        <v>2</v>
      </c>
      <c r="F28" s="2">
        <f>IF(G28="","",INDEX(计算页!$A:$A,MATCH(G28,计算页!$B:$B,0)))</f>
        <v>1</v>
      </c>
      <c r="G28" s="2" t="s">
        <v>97</v>
      </c>
      <c r="H28" s="2">
        <f>ROUND(INDEX(计算页!$I$4:$I$9,D_随机属性库!E28)/INDEX(计算页!$C:$C,MATCH(G28,计算页!$B:$B,0)),0)</f>
        <v>0</v>
      </c>
      <c r="I28" s="2">
        <f>ROUND(INDEX(计算页!$J$4:$J$9,D_随机属性库!E28)/INDEX(计算页!$C:$C,MATCH(G28,计算页!$B:$B,0)),0)</f>
        <v>0</v>
      </c>
      <c r="J28" s="2">
        <v>100</v>
      </c>
    </row>
    <row r="29" spans="1:10" x14ac:dyDescent="0.35">
      <c r="A29" s="2">
        <v>25</v>
      </c>
      <c r="B29" s="2">
        <f t="shared" si="0"/>
        <v>102</v>
      </c>
      <c r="C29" s="2" t="str">
        <f>"阵列"&amp;D29&amp;INDEX(计算页!$E$4:$E$9,D_随机属性库!E29)&amp;"色随机库"</f>
        <v>阵列1绿色随机库</v>
      </c>
      <c r="D29" s="2">
        <v>1</v>
      </c>
      <c r="E29" s="2">
        <v>2</v>
      </c>
      <c r="F29" s="2">
        <f>IF(G29="","",INDEX(计算页!$A:$A,MATCH(G29,计算页!$B:$B,0)))</f>
        <v>3</v>
      </c>
      <c r="G29" s="2" t="s">
        <v>101</v>
      </c>
      <c r="H29" s="2">
        <f>ROUND(INDEX(计算页!$I$4:$I$9,D_随机属性库!E29)/INDEX(计算页!$C:$C,MATCH(G29,计算页!$B:$B,0)),0)</f>
        <v>0</v>
      </c>
      <c r="I29" s="2">
        <f>ROUND(INDEX(计算页!$J$4:$J$9,D_随机属性库!E29)/INDEX(计算页!$C:$C,MATCH(G29,计算页!$B:$B,0)),0)</f>
        <v>0</v>
      </c>
      <c r="J29" s="2">
        <v>55</v>
      </c>
    </row>
    <row r="30" spans="1:10" x14ac:dyDescent="0.35">
      <c r="A30" s="2">
        <v>26</v>
      </c>
      <c r="B30" s="2">
        <f t="shared" si="0"/>
        <v>102</v>
      </c>
      <c r="C30" s="2" t="str">
        <f>"阵列"&amp;D30&amp;INDEX(计算页!$E$4:$E$9,D_随机属性库!E30)&amp;"色随机库"</f>
        <v>阵列1绿色随机库</v>
      </c>
      <c r="D30" s="2">
        <v>1</v>
      </c>
      <c r="E30" s="2">
        <v>2</v>
      </c>
      <c r="F30" s="2">
        <f>IF(G30="","",INDEX(计算页!$A:$A,MATCH(G30,计算页!$B:$B,0)))</f>
        <v>4</v>
      </c>
      <c r="G30" s="2" t="s">
        <v>98</v>
      </c>
      <c r="H30" s="2">
        <f>ROUND(INDEX(计算页!$I$4:$I$9,D_随机属性库!E30)/INDEX(计算页!$C:$C,MATCH(G30,计算页!$B:$B,0)),0)</f>
        <v>0</v>
      </c>
      <c r="I30" s="2">
        <f>ROUND(INDEX(计算页!$J$4:$J$9,D_随机属性库!E30)/INDEX(计算页!$C:$C,MATCH(G30,计算页!$B:$B,0)),0)</f>
        <v>0</v>
      </c>
      <c r="J30" s="2">
        <v>55</v>
      </c>
    </row>
    <row r="31" spans="1:10" x14ac:dyDescent="0.35">
      <c r="A31" s="2">
        <v>27</v>
      </c>
      <c r="B31" s="2">
        <f t="shared" si="0"/>
        <v>102</v>
      </c>
      <c r="C31" s="2" t="str">
        <f>"阵列"&amp;D31&amp;INDEX(计算页!$E$4:$E$9,D_随机属性库!E31)&amp;"色随机库"</f>
        <v>阵列1绿色随机库</v>
      </c>
      <c r="D31" s="2">
        <v>1</v>
      </c>
      <c r="E31" s="2">
        <v>2</v>
      </c>
      <c r="F31" s="2">
        <f>IF(G31="","",INDEX(计算页!$A:$A,MATCH(G31,计算页!$B:$B,0)))</f>
        <v>1</v>
      </c>
      <c r="G31" s="2" t="s">
        <v>97</v>
      </c>
      <c r="H31" s="2">
        <f>ROUND(INDEX(计算页!$I$4:$I$9,D_随机属性库!E31)/INDEX(计算页!$C:$C,MATCH(G31,计算页!$B:$B,0)),0)</f>
        <v>0</v>
      </c>
      <c r="I31" s="2">
        <f>ROUND(INDEX(计算页!$J$4:$J$9,D_随机属性库!E31)/INDEX(计算页!$C:$C,MATCH(G31,计算页!$B:$B,0)),0)</f>
        <v>0</v>
      </c>
      <c r="J31" s="2">
        <v>55</v>
      </c>
    </row>
    <row r="32" spans="1:10" x14ac:dyDescent="0.35">
      <c r="A32" s="2">
        <v>28</v>
      </c>
      <c r="B32" s="2">
        <f t="shared" si="0"/>
        <v>102</v>
      </c>
      <c r="C32" s="2" t="str">
        <f>"阵列"&amp;D32&amp;INDEX(计算页!$E$4:$E$9,D_随机属性库!E32)&amp;"色随机库"</f>
        <v>阵列1绿色随机库</v>
      </c>
      <c r="D32" s="2">
        <v>1</v>
      </c>
      <c r="E32" s="2">
        <v>2</v>
      </c>
      <c r="F32" s="2">
        <f>IF(G32="","",INDEX(计算页!$A:$A,MATCH(G32,计算页!$B:$B,0)))</f>
        <v>5</v>
      </c>
      <c r="G32" s="2" t="s">
        <v>140</v>
      </c>
      <c r="H32" s="2">
        <f>ROUND(INDEX(计算页!$I$4:$I$9,D_随机属性库!E32)/INDEX(计算页!$C:$C,MATCH(G32,计算页!$B:$B,0)),0)</f>
        <v>0</v>
      </c>
      <c r="I32" s="2">
        <f>ROUND(INDEX(计算页!$J$4:$J$9,D_随机属性库!E32)/INDEX(计算页!$C:$C,MATCH(G32,计算页!$B:$B,0)),0)</f>
        <v>0</v>
      </c>
      <c r="J32" s="2">
        <v>10</v>
      </c>
    </row>
    <row r="33" spans="1:10" x14ac:dyDescent="0.35">
      <c r="A33" s="2">
        <v>29</v>
      </c>
      <c r="B33" s="2">
        <f t="shared" si="0"/>
        <v>102</v>
      </c>
      <c r="C33" s="2" t="str">
        <f>"阵列"&amp;D33&amp;INDEX(计算页!$E$4:$E$9,D_随机属性库!E33)&amp;"色随机库"</f>
        <v>阵列1绿色随机库</v>
      </c>
      <c r="D33" s="2">
        <v>1</v>
      </c>
      <c r="E33" s="2">
        <v>2</v>
      </c>
      <c r="F33" s="2">
        <f>IF(G33="","",INDEX(计算页!$A:$A,MATCH(G33,计算页!$B:$B,0)))</f>
        <v>8</v>
      </c>
      <c r="G33" s="2" t="s">
        <v>135</v>
      </c>
      <c r="H33" s="2">
        <f>ROUND(INDEX(计算页!$I$4:$I$9,D_随机属性库!E33)/INDEX(计算页!$C:$C,MATCH(G33,计算页!$B:$B,0)),0)</f>
        <v>0</v>
      </c>
      <c r="I33" s="2">
        <f>ROUND(INDEX(计算页!$J$4:$J$9,D_随机属性库!E33)/INDEX(计算页!$C:$C,MATCH(G33,计算页!$B:$B,0)),0)</f>
        <v>0</v>
      </c>
      <c r="J33" s="2">
        <v>10</v>
      </c>
    </row>
    <row r="34" spans="1:10" x14ac:dyDescent="0.35">
      <c r="A34" s="2">
        <v>30</v>
      </c>
      <c r="B34" s="2">
        <f t="shared" si="0"/>
        <v>102</v>
      </c>
      <c r="C34" s="2" t="str">
        <f>"阵列"&amp;D34&amp;INDEX(计算页!$E$4:$E$9,D_随机属性库!E34)&amp;"色随机库"</f>
        <v>阵列1绿色随机库</v>
      </c>
      <c r="D34" s="2">
        <v>1</v>
      </c>
      <c r="E34" s="2">
        <v>2</v>
      </c>
      <c r="F34" s="2">
        <f>IF(G34="","",INDEX(计算页!$A:$A,MATCH(G34,计算页!$B:$B,0)))</f>
        <v>121</v>
      </c>
      <c r="G34" s="2" t="s">
        <v>433</v>
      </c>
      <c r="H34" s="2">
        <f>ROUND(INDEX(计算页!$I$4:$I$9,D_随机属性库!E34)/INDEX(计算页!$C:$C,MATCH(G34,计算页!$B:$B,0)),0)</f>
        <v>0</v>
      </c>
      <c r="I34" s="2">
        <f>ROUND(INDEX(计算页!$J$4:$J$9,D_随机属性库!E34)/INDEX(计算页!$C:$C,MATCH(G34,计算页!$B:$B,0)),0)</f>
        <v>0</v>
      </c>
      <c r="J34" s="2">
        <v>5</v>
      </c>
    </row>
    <row r="35" spans="1:10" x14ac:dyDescent="0.35">
      <c r="A35" s="2">
        <v>31</v>
      </c>
      <c r="B35" s="2">
        <f t="shared" si="0"/>
        <v>103</v>
      </c>
      <c r="C35" s="2" t="str">
        <f>"阵列"&amp;D35&amp;INDEX(计算页!$E$4:$E$9,D_随机属性库!E35)&amp;"色随机库"</f>
        <v>阵列1蓝色随机库</v>
      </c>
      <c r="D35" s="2">
        <v>1</v>
      </c>
      <c r="E35" s="2">
        <v>3</v>
      </c>
      <c r="F35" s="2">
        <f>IF(G35="","",INDEX(计算页!$A:$A,MATCH(G35,计算页!$B:$B,0)))</f>
        <v>1</v>
      </c>
      <c r="G35" s="2" t="s">
        <v>97</v>
      </c>
      <c r="H35" s="2">
        <f>ROUND(INDEX(计算页!$I$4:$I$9,D_随机属性库!E35)/INDEX(计算页!$C:$C,MATCH(G35,计算页!$B:$B,0)),0)</f>
        <v>0</v>
      </c>
      <c r="I35" s="2">
        <f>ROUND(INDEX(计算页!$J$4:$J$9,D_随机属性库!E35)/INDEX(计算页!$C:$C,MATCH(G35,计算页!$B:$B,0)),0)</f>
        <v>0</v>
      </c>
      <c r="J35" s="2">
        <v>2670</v>
      </c>
    </row>
    <row r="36" spans="1:10" x14ac:dyDescent="0.35">
      <c r="A36" s="2">
        <v>32</v>
      </c>
      <c r="B36" s="2">
        <f t="shared" si="0"/>
        <v>103</v>
      </c>
      <c r="C36" s="2" t="str">
        <f>"阵列"&amp;D36&amp;INDEX(计算页!$E$4:$E$9,D_随机属性库!E36)&amp;"色随机库"</f>
        <v>阵列1蓝色随机库</v>
      </c>
      <c r="D36" s="2">
        <v>1</v>
      </c>
      <c r="E36" s="2">
        <v>3</v>
      </c>
      <c r="F36" s="2">
        <f>IF(G36="","",INDEX(计算页!$A:$A,MATCH(G36,计算页!$B:$B,0)))</f>
        <v>3</v>
      </c>
      <c r="G36" s="2" t="s">
        <v>101</v>
      </c>
      <c r="H36" s="2">
        <f>ROUND(INDEX(计算页!$I$4:$I$9,D_随机属性库!E36)/INDEX(计算页!$C:$C,MATCH(G36,计算页!$B:$B,0)),0)</f>
        <v>0</v>
      </c>
      <c r="I36" s="2">
        <f>ROUND(INDEX(计算页!$J$4:$J$9,D_随机属性库!E36)/INDEX(计算页!$C:$C,MATCH(G36,计算页!$B:$B,0)),0)</f>
        <v>0</v>
      </c>
      <c r="J36" s="2">
        <v>2670</v>
      </c>
    </row>
    <row r="37" spans="1:10" x14ac:dyDescent="0.35">
      <c r="A37" s="2">
        <v>33</v>
      </c>
      <c r="B37" s="2">
        <f t="shared" si="0"/>
        <v>103</v>
      </c>
      <c r="C37" s="2" t="str">
        <f>"阵列"&amp;D37&amp;INDEX(计算页!$E$4:$E$9,D_随机属性库!E37)&amp;"色随机库"</f>
        <v>阵列1蓝色随机库</v>
      </c>
      <c r="D37" s="2">
        <v>1</v>
      </c>
      <c r="E37" s="2">
        <v>3</v>
      </c>
      <c r="F37" s="2">
        <f>IF(G37="","",INDEX(计算页!$A:$A,MATCH(G37,计算页!$B:$B,0)))</f>
        <v>4</v>
      </c>
      <c r="G37" s="2" t="s">
        <v>98</v>
      </c>
      <c r="H37" s="2">
        <f>ROUND(INDEX(计算页!$I$4:$I$9,D_随机属性库!E37)/INDEX(计算页!$C:$C,MATCH(G37,计算页!$B:$B,0)),0)</f>
        <v>0</v>
      </c>
      <c r="I37" s="2">
        <f>ROUND(INDEX(计算页!$J$4:$J$9,D_随机属性库!E37)/INDEX(计算页!$C:$C,MATCH(G37,计算页!$B:$B,0)),0)</f>
        <v>0</v>
      </c>
      <c r="J37" s="2">
        <v>2670</v>
      </c>
    </row>
    <row r="38" spans="1:10" x14ac:dyDescent="0.35">
      <c r="A38" s="2">
        <v>34</v>
      </c>
      <c r="B38" s="2">
        <f t="shared" si="0"/>
        <v>103</v>
      </c>
      <c r="C38" s="2" t="str">
        <f>"阵列"&amp;D38&amp;INDEX(计算页!$E$4:$E$9,D_随机属性库!E38)&amp;"色随机库"</f>
        <v>阵列1蓝色随机库</v>
      </c>
      <c r="D38" s="2">
        <v>1</v>
      </c>
      <c r="E38" s="2">
        <v>3</v>
      </c>
      <c r="F38" s="2">
        <f>IF(G38="","",INDEX(计算页!$A:$A,MATCH(G38,计算页!$B:$B,0)))</f>
        <v>3</v>
      </c>
      <c r="G38" s="2" t="s">
        <v>101</v>
      </c>
      <c r="H38" s="2">
        <f>ROUND(INDEX(计算页!$I$4:$I$9,D_随机属性库!E38)/INDEX(计算页!$C:$C,MATCH(G38,计算页!$B:$B,0)),0)</f>
        <v>0</v>
      </c>
      <c r="I38" s="2">
        <f>ROUND(INDEX(计算页!$J$4:$J$9,D_随机属性库!E38)/INDEX(计算页!$C:$C,MATCH(G38,计算页!$B:$B,0)),0)</f>
        <v>0</v>
      </c>
      <c r="J38" s="2">
        <v>500</v>
      </c>
    </row>
    <row r="39" spans="1:10" x14ac:dyDescent="0.35">
      <c r="A39" s="2">
        <v>35</v>
      </c>
      <c r="B39" s="2">
        <f t="shared" si="0"/>
        <v>103</v>
      </c>
      <c r="C39" s="2" t="str">
        <f>"阵列"&amp;D39&amp;INDEX(计算页!$E$4:$E$9,D_随机属性库!E39)&amp;"色随机库"</f>
        <v>阵列1蓝色随机库</v>
      </c>
      <c r="D39" s="2">
        <v>1</v>
      </c>
      <c r="E39" s="2">
        <v>3</v>
      </c>
      <c r="F39" s="2">
        <f>IF(G39="","",INDEX(计算页!$A:$A,MATCH(G39,计算页!$B:$B,0)))</f>
        <v>4</v>
      </c>
      <c r="G39" s="2" t="s">
        <v>98</v>
      </c>
      <c r="H39" s="2">
        <f>ROUND(INDEX(计算页!$I$4:$I$9,D_随机属性库!E39)/INDEX(计算页!$C:$C,MATCH(G39,计算页!$B:$B,0)),0)</f>
        <v>0</v>
      </c>
      <c r="I39" s="2">
        <f>ROUND(INDEX(计算页!$J$4:$J$9,D_随机属性库!E39)/INDEX(计算页!$C:$C,MATCH(G39,计算页!$B:$B,0)),0)</f>
        <v>0</v>
      </c>
      <c r="J39" s="2">
        <v>500</v>
      </c>
    </row>
    <row r="40" spans="1:10" x14ac:dyDescent="0.35">
      <c r="A40" s="2">
        <v>36</v>
      </c>
      <c r="B40" s="2">
        <f t="shared" si="0"/>
        <v>103</v>
      </c>
      <c r="C40" s="2" t="str">
        <f>"阵列"&amp;D40&amp;INDEX(计算页!$E$4:$E$9,D_随机属性库!E40)&amp;"色随机库"</f>
        <v>阵列1蓝色随机库</v>
      </c>
      <c r="D40" s="2">
        <v>1</v>
      </c>
      <c r="E40" s="2">
        <v>3</v>
      </c>
      <c r="F40" s="2">
        <f>IF(G40="","",INDEX(计算页!$A:$A,MATCH(G40,计算页!$B:$B,0)))</f>
        <v>1</v>
      </c>
      <c r="G40" s="2" t="s">
        <v>97</v>
      </c>
      <c r="H40" s="2">
        <f>ROUND(INDEX(计算页!$I$4:$I$9,D_随机属性库!E40)/INDEX(计算页!$C:$C,MATCH(G40,计算页!$B:$B,0)),0)</f>
        <v>0</v>
      </c>
      <c r="I40" s="2">
        <f>ROUND(INDEX(计算页!$J$4:$J$9,D_随机属性库!E40)/INDEX(计算页!$C:$C,MATCH(G40,计算页!$B:$B,0)),0)</f>
        <v>0</v>
      </c>
      <c r="J40" s="2">
        <v>500</v>
      </c>
    </row>
    <row r="41" spans="1:10" x14ac:dyDescent="0.35">
      <c r="A41" s="2">
        <v>37</v>
      </c>
      <c r="B41" s="2">
        <f t="shared" si="0"/>
        <v>103</v>
      </c>
      <c r="C41" s="2" t="str">
        <f>"阵列"&amp;D41&amp;INDEX(计算页!$E$4:$E$9,D_随机属性库!E41)&amp;"色随机库"</f>
        <v>阵列1蓝色随机库</v>
      </c>
      <c r="D41" s="2">
        <v>1</v>
      </c>
      <c r="E41" s="2">
        <v>3</v>
      </c>
      <c r="F41" s="2">
        <f>IF(G41="","",INDEX(计算页!$A:$A,MATCH(G41,计算页!$B:$B,0)))</f>
        <v>3</v>
      </c>
      <c r="G41" s="2" t="s">
        <v>101</v>
      </c>
      <c r="H41" s="2">
        <f>ROUND(INDEX(计算页!$I$4:$I$9,D_随机属性库!E41)/INDEX(计算页!$C:$C,MATCH(G41,计算页!$B:$B,0)),0)</f>
        <v>0</v>
      </c>
      <c r="I41" s="2">
        <f>ROUND(INDEX(计算页!$J$4:$J$9,D_随机属性库!E41)/INDEX(计算页!$C:$C,MATCH(G41,计算页!$B:$B,0)),0)</f>
        <v>0</v>
      </c>
      <c r="J41" s="2">
        <v>100</v>
      </c>
    </row>
    <row r="42" spans="1:10" x14ac:dyDescent="0.35">
      <c r="A42" s="2">
        <v>38</v>
      </c>
      <c r="B42" s="2">
        <f t="shared" si="0"/>
        <v>103</v>
      </c>
      <c r="C42" s="2" t="str">
        <f>"阵列"&amp;D42&amp;INDEX(计算页!$E$4:$E$9,D_随机属性库!E42)&amp;"色随机库"</f>
        <v>阵列1蓝色随机库</v>
      </c>
      <c r="D42" s="2">
        <v>1</v>
      </c>
      <c r="E42" s="2">
        <v>3</v>
      </c>
      <c r="F42" s="2">
        <f>IF(G42="","",INDEX(计算页!$A:$A,MATCH(G42,计算页!$B:$B,0)))</f>
        <v>4</v>
      </c>
      <c r="G42" s="2" t="s">
        <v>98</v>
      </c>
      <c r="H42" s="2">
        <f>ROUND(INDEX(计算页!$I$4:$I$9,D_随机属性库!E42)/INDEX(计算页!$C:$C,MATCH(G42,计算页!$B:$B,0)),0)</f>
        <v>0</v>
      </c>
      <c r="I42" s="2">
        <f>ROUND(INDEX(计算页!$J$4:$J$9,D_随机属性库!E42)/INDEX(计算页!$C:$C,MATCH(G42,计算页!$B:$B,0)),0)</f>
        <v>0</v>
      </c>
      <c r="J42" s="2">
        <v>100</v>
      </c>
    </row>
    <row r="43" spans="1:10" x14ac:dyDescent="0.35">
      <c r="A43" s="2">
        <v>39</v>
      </c>
      <c r="B43" s="2">
        <f t="shared" si="0"/>
        <v>103</v>
      </c>
      <c r="C43" s="2" t="str">
        <f>"阵列"&amp;D43&amp;INDEX(计算页!$E$4:$E$9,D_随机属性库!E43)&amp;"色随机库"</f>
        <v>阵列1蓝色随机库</v>
      </c>
      <c r="D43" s="2">
        <v>1</v>
      </c>
      <c r="E43" s="2">
        <v>3</v>
      </c>
      <c r="F43" s="2">
        <f>IF(G43="","",INDEX(计算页!$A:$A,MATCH(G43,计算页!$B:$B,0)))</f>
        <v>1</v>
      </c>
      <c r="G43" s="2" t="s">
        <v>97</v>
      </c>
      <c r="H43" s="2">
        <f>ROUND(INDEX(计算页!$I$4:$I$9,D_随机属性库!E43)/INDEX(计算页!$C:$C,MATCH(G43,计算页!$B:$B,0)),0)</f>
        <v>0</v>
      </c>
      <c r="I43" s="2">
        <f>ROUND(INDEX(计算页!$J$4:$J$9,D_随机属性库!E43)/INDEX(计算页!$C:$C,MATCH(G43,计算页!$B:$B,0)),0)</f>
        <v>0</v>
      </c>
      <c r="J43" s="2">
        <v>100</v>
      </c>
    </row>
    <row r="44" spans="1:10" x14ac:dyDescent="0.35">
      <c r="A44" s="2">
        <v>40</v>
      </c>
      <c r="B44" s="2">
        <f t="shared" si="0"/>
        <v>103</v>
      </c>
      <c r="C44" s="2" t="str">
        <f>"阵列"&amp;D44&amp;INDEX(计算页!$E$4:$E$9,D_随机属性库!E44)&amp;"色随机库"</f>
        <v>阵列1蓝色随机库</v>
      </c>
      <c r="D44" s="2">
        <v>1</v>
      </c>
      <c r="E44" s="2">
        <v>3</v>
      </c>
      <c r="F44" s="2">
        <f>IF(G44="","",INDEX(计算页!$A:$A,MATCH(G44,计算页!$B:$B,0)))</f>
        <v>3</v>
      </c>
      <c r="G44" s="2" t="s">
        <v>101</v>
      </c>
      <c r="H44" s="2">
        <f>ROUND(INDEX(计算页!$I$4:$I$9,D_随机属性库!E44)/INDEX(计算页!$C:$C,MATCH(G44,计算页!$B:$B,0)),0)</f>
        <v>0</v>
      </c>
      <c r="I44" s="2">
        <f>ROUND(INDEX(计算页!$J$4:$J$9,D_随机属性库!E44)/INDEX(计算页!$C:$C,MATCH(G44,计算页!$B:$B,0)),0)</f>
        <v>0</v>
      </c>
      <c r="J44" s="2">
        <v>55</v>
      </c>
    </row>
    <row r="45" spans="1:10" x14ac:dyDescent="0.35">
      <c r="A45" s="2">
        <v>41</v>
      </c>
      <c r="B45" s="2">
        <f t="shared" si="0"/>
        <v>103</v>
      </c>
      <c r="C45" s="2" t="str">
        <f>"阵列"&amp;D45&amp;INDEX(计算页!$E$4:$E$9,D_随机属性库!E45)&amp;"色随机库"</f>
        <v>阵列1蓝色随机库</v>
      </c>
      <c r="D45" s="2">
        <v>1</v>
      </c>
      <c r="E45" s="2">
        <v>3</v>
      </c>
      <c r="F45" s="2">
        <f>IF(G45="","",INDEX(计算页!$A:$A,MATCH(G45,计算页!$B:$B,0)))</f>
        <v>4</v>
      </c>
      <c r="G45" s="2" t="s">
        <v>98</v>
      </c>
      <c r="H45" s="2">
        <f>ROUND(INDEX(计算页!$I$4:$I$9,D_随机属性库!E45)/INDEX(计算页!$C:$C,MATCH(G45,计算页!$B:$B,0)),0)</f>
        <v>0</v>
      </c>
      <c r="I45" s="2">
        <f>ROUND(INDEX(计算页!$J$4:$J$9,D_随机属性库!E45)/INDEX(计算页!$C:$C,MATCH(G45,计算页!$B:$B,0)),0)</f>
        <v>0</v>
      </c>
      <c r="J45" s="2">
        <v>55</v>
      </c>
    </row>
    <row r="46" spans="1:10" x14ac:dyDescent="0.35">
      <c r="A46" s="2">
        <v>42</v>
      </c>
      <c r="B46" s="2">
        <f t="shared" si="0"/>
        <v>103</v>
      </c>
      <c r="C46" s="2" t="str">
        <f>"阵列"&amp;D46&amp;INDEX(计算页!$E$4:$E$9,D_随机属性库!E46)&amp;"色随机库"</f>
        <v>阵列1蓝色随机库</v>
      </c>
      <c r="D46" s="2">
        <v>1</v>
      </c>
      <c r="E46" s="2">
        <v>3</v>
      </c>
      <c r="F46" s="2">
        <f>IF(G46="","",INDEX(计算页!$A:$A,MATCH(G46,计算页!$B:$B,0)))</f>
        <v>1</v>
      </c>
      <c r="G46" s="2" t="s">
        <v>97</v>
      </c>
      <c r="H46" s="2">
        <f>ROUND(INDEX(计算页!$I$4:$I$9,D_随机属性库!E46)/INDEX(计算页!$C:$C,MATCH(G46,计算页!$B:$B,0)),0)</f>
        <v>0</v>
      </c>
      <c r="I46" s="2">
        <f>ROUND(INDEX(计算页!$J$4:$J$9,D_随机属性库!E46)/INDEX(计算页!$C:$C,MATCH(G46,计算页!$B:$B,0)),0)</f>
        <v>0</v>
      </c>
      <c r="J46" s="2">
        <v>55</v>
      </c>
    </row>
    <row r="47" spans="1:10" x14ac:dyDescent="0.35">
      <c r="A47" s="2">
        <v>43</v>
      </c>
      <c r="B47" s="2">
        <f t="shared" si="0"/>
        <v>103</v>
      </c>
      <c r="C47" s="2" t="str">
        <f>"阵列"&amp;D47&amp;INDEX(计算页!$E$4:$E$9,D_随机属性库!E47)&amp;"色随机库"</f>
        <v>阵列1蓝色随机库</v>
      </c>
      <c r="D47" s="2">
        <v>1</v>
      </c>
      <c r="E47" s="2">
        <v>3</v>
      </c>
      <c r="F47" s="2">
        <f>IF(G47="","",INDEX(计算页!$A:$A,MATCH(G47,计算页!$B:$B,0)))</f>
        <v>5</v>
      </c>
      <c r="G47" s="2" t="s">
        <v>140</v>
      </c>
      <c r="H47" s="2">
        <f>ROUND(INDEX(计算页!$I$4:$I$9,D_随机属性库!E47)/INDEX(计算页!$C:$C,MATCH(G47,计算页!$B:$B,0)),0)</f>
        <v>0</v>
      </c>
      <c r="I47" s="2">
        <f>ROUND(INDEX(计算页!$J$4:$J$9,D_随机属性库!E47)/INDEX(计算页!$C:$C,MATCH(G47,计算页!$B:$B,0)),0)</f>
        <v>0</v>
      </c>
      <c r="J47" s="2">
        <v>10</v>
      </c>
    </row>
    <row r="48" spans="1:10" x14ac:dyDescent="0.35">
      <c r="A48" s="2">
        <v>44</v>
      </c>
      <c r="B48" s="2">
        <f t="shared" si="0"/>
        <v>103</v>
      </c>
      <c r="C48" s="2" t="str">
        <f>"阵列"&amp;D48&amp;INDEX(计算页!$E$4:$E$9,D_随机属性库!E48)&amp;"色随机库"</f>
        <v>阵列1蓝色随机库</v>
      </c>
      <c r="D48" s="2">
        <v>1</v>
      </c>
      <c r="E48" s="2">
        <v>3</v>
      </c>
      <c r="F48" s="2">
        <f>IF(G48="","",INDEX(计算页!$A:$A,MATCH(G48,计算页!$B:$B,0)))</f>
        <v>8</v>
      </c>
      <c r="G48" s="2" t="s">
        <v>135</v>
      </c>
      <c r="H48" s="2">
        <f>ROUND(INDEX(计算页!$I$4:$I$9,D_随机属性库!E48)/INDEX(计算页!$C:$C,MATCH(G48,计算页!$B:$B,0)),0)</f>
        <v>0</v>
      </c>
      <c r="I48" s="2">
        <f>ROUND(INDEX(计算页!$J$4:$J$9,D_随机属性库!E48)/INDEX(计算页!$C:$C,MATCH(G48,计算页!$B:$B,0)),0)</f>
        <v>0</v>
      </c>
      <c r="J48" s="2">
        <v>10</v>
      </c>
    </row>
    <row r="49" spans="1:10" x14ac:dyDescent="0.35">
      <c r="A49" s="2">
        <v>45</v>
      </c>
      <c r="B49" s="2">
        <f t="shared" si="0"/>
        <v>103</v>
      </c>
      <c r="C49" s="2" t="str">
        <f>"阵列"&amp;D49&amp;INDEX(计算页!$E$4:$E$9,D_随机属性库!E49)&amp;"色随机库"</f>
        <v>阵列1蓝色随机库</v>
      </c>
      <c r="D49" s="2">
        <v>1</v>
      </c>
      <c r="E49" s="2">
        <v>3</v>
      </c>
      <c r="F49" s="2">
        <f>IF(G49="","",INDEX(计算页!$A:$A,MATCH(G49,计算页!$B:$B,0)))</f>
        <v>121</v>
      </c>
      <c r="G49" s="2" t="s">
        <v>433</v>
      </c>
      <c r="H49" s="2">
        <f>ROUND(INDEX(计算页!$I$4:$I$9,D_随机属性库!E49)/INDEX(计算页!$C:$C,MATCH(G49,计算页!$B:$B,0)),0)</f>
        <v>0</v>
      </c>
      <c r="I49" s="2">
        <f>ROUND(INDEX(计算页!$J$4:$J$9,D_随机属性库!E49)/INDEX(计算页!$C:$C,MATCH(G49,计算页!$B:$B,0)),0)</f>
        <v>0</v>
      </c>
      <c r="J49" s="2">
        <v>5</v>
      </c>
    </row>
    <row r="50" spans="1:10" x14ac:dyDescent="0.35">
      <c r="A50" s="2">
        <v>46</v>
      </c>
      <c r="B50" s="2">
        <f t="shared" si="0"/>
        <v>104</v>
      </c>
      <c r="C50" s="2" t="str">
        <f>"阵列"&amp;D50&amp;INDEX(计算页!$E$4:$E$9,D_随机属性库!E50)&amp;"色随机库"</f>
        <v>阵列1紫色随机库</v>
      </c>
      <c r="D50" s="2">
        <v>1</v>
      </c>
      <c r="E50" s="2">
        <v>4</v>
      </c>
      <c r="F50" s="2">
        <f>IF(G50="","",INDEX(计算页!$A:$A,MATCH(G50,计算页!$B:$B,0)))</f>
        <v>1</v>
      </c>
      <c r="G50" s="2" t="s">
        <v>97</v>
      </c>
      <c r="H50" s="2">
        <f>ROUND(INDEX(计算页!$I$4:$I$9,D_随机属性库!E50)/INDEX(计算页!$C:$C,MATCH(G50,计算页!$B:$B,0)),0)</f>
        <v>1505</v>
      </c>
      <c r="I50" s="2">
        <f>ROUND(INDEX(计算页!$J$4:$J$9,D_随机属性库!E50)/INDEX(计算页!$C:$C,MATCH(G50,计算页!$B:$B,0)),0)</f>
        <v>3735</v>
      </c>
      <c r="J50" s="2">
        <v>2670</v>
      </c>
    </row>
    <row r="51" spans="1:10" x14ac:dyDescent="0.35">
      <c r="A51" s="2">
        <v>47</v>
      </c>
      <c r="B51" s="2">
        <f t="shared" ref="B51:B154" si="1">D51*100+E51</f>
        <v>104</v>
      </c>
      <c r="C51" s="2" t="str">
        <f>"阵列"&amp;D51&amp;INDEX(计算页!$E$4:$E$9,D_随机属性库!E51)&amp;"色随机库"</f>
        <v>阵列1紫色随机库</v>
      </c>
      <c r="D51" s="2">
        <v>1</v>
      </c>
      <c r="E51" s="2">
        <v>4</v>
      </c>
      <c r="F51" s="2">
        <f>IF(G51="","",INDEX(计算页!$A:$A,MATCH(G51,计算页!$B:$B,0)))</f>
        <v>3</v>
      </c>
      <c r="G51" s="2" t="s">
        <v>101</v>
      </c>
      <c r="H51" s="2">
        <f>ROUND(INDEX(计算页!$I$4:$I$9,D_随机属性库!E51)/INDEX(计算页!$C:$C,MATCH(G51,计算页!$B:$B,0)),0)</f>
        <v>151</v>
      </c>
      <c r="I51" s="2">
        <f>ROUND(INDEX(计算页!$J$4:$J$9,D_随机属性库!E51)/INDEX(计算页!$C:$C,MATCH(G51,计算页!$B:$B,0)),0)</f>
        <v>374</v>
      </c>
      <c r="J51" s="2">
        <v>2670</v>
      </c>
    </row>
    <row r="52" spans="1:10" x14ac:dyDescent="0.35">
      <c r="A52" s="2">
        <v>48</v>
      </c>
      <c r="B52" s="2">
        <f t="shared" si="1"/>
        <v>104</v>
      </c>
      <c r="C52" s="2" t="str">
        <f>"阵列"&amp;D52&amp;INDEX(计算页!$E$4:$E$9,D_随机属性库!E52)&amp;"色随机库"</f>
        <v>阵列1紫色随机库</v>
      </c>
      <c r="D52" s="2">
        <v>1</v>
      </c>
      <c r="E52" s="2">
        <v>4</v>
      </c>
      <c r="F52" s="2">
        <f>IF(G52="","",INDEX(计算页!$A:$A,MATCH(G52,计算页!$B:$B,0)))</f>
        <v>4</v>
      </c>
      <c r="G52" s="2" t="s">
        <v>98</v>
      </c>
      <c r="H52" s="2">
        <f>ROUND(INDEX(计算页!$I$4:$I$9,D_随机属性库!E52)/INDEX(计算页!$C:$C,MATCH(G52,计算页!$B:$B,0)),0)</f>
        <v>301</v>
      </c>
      <c r="I52" s="2">
        <f>ROUND(INDEX(计算页!$J$4:$J$9,D_随机属性库!E52)/INDEX(计算页!$C:$C,MATCH(G52,计算页!$B:$B,0)),0)</f>
        <v>747</v>
      </c>
      <c r="J52" s="2">
        <v>2670</v>
      </c>
    </row>
    <row r="53" spans="1:10" x14ac:dyDescent="0.35">
      <c r="A53" s="2">
        <v>49</v>
      </c>
      <c r="B53" s="2">
        <f t="shared" si="1"/>
        <v>104</v>
      </c>
      <c r="C53" s="2" t="str">
        <f>"阵列"&amp;D53&amp;INDEX(计算页!$E$4:$E$9,D_随机属性库!E53)&amp;"色随机库"</f>
        <v>阵列1紫色随机库</v>
      </c>
      <c r="D53" s="2">
        <v>1</v>
      </c>
      <c r="E53" s="2">
        <v>4</v>
      </c>
      <c r="F53" s="2">
        <f>IF(G53="","",INDEX(计算页!$A:$A,MATCH(G53,计算页!$B:$B,0)))</f>
        <v>3</v>
      </c>
      <c r="G53" s="2" t="s">
        <v>101</v>
      </c>
      <c r="H53" s="2">
        <f>ROUND(INDEX(计算页!$I$4:$I$9,D_随机属性库!E53)/INDEX(计算页!$C:$C,MATCH(G53,计算页!$B:$B,0)),0)</f>
        <v>151</v>
      </c>
      <c r="I53" s="2">
        <f>ROUND(INDEX(计算页!$J$4:$J$9,D_随机属性库!E53)/INDEX(计算页!$C:$C,MATCH(G53,计算页!$B:$B,0)),0)</f>
        <v>374</v>
      </c>
      <c r="J53" s="2">
        <v>500</v>
      </c>
    </row>
    <row r="54" spans="1:10" x14ac:dyDescent="0.35">
      <c r="A54" s="2">
        <v>50</v>
      </c>
      <c r="B54" s="2">
        <f t="shared" si="1"/>
        <v>104</v>
      </c>
      <c r="C54" s="2" t="str">
        <f>"阵列"&amp;D54&amp;INDEX(计算页!$E$4:$E$9,D_随机属性库!E54)&amp;"色随机库"</f>
        <v>阵列1紫色随机库</v>
      </c>
      <c r="D54" s="2">
        <v>1</v>
      </c>
      <c r="E54" s="2">
        <v>4</v>
      </c>
      <c r="F54" s="2">
        <f>IF(G54="","",INDEX(计算页!$A:$A,MATCH(G54,计算页!$B:$B,0)))</f>
        <v>4</v>
      </c>
      <c r="G54" s="2" t="s">
        <v>98</v>
      </c>
      <c r="H54" s="2">
        <f>ROUND(INDEX(计算页!$I$4:$I$9,D_随机属性库!E54)/INDEX(计算页!$C:$C,MATCH(G54,计算页!$B:$B,0)),0)</f>
        <v>301</v>
      </c>
      <c r="I54" s="2">
        <f>ROUND(INDEX(计算页!$J$4:$J$9,D_随机属性库!E54)/INDEX(计算页!$C:$C,MATCH(G54,计算页!$B:$B,0)),0)</f>
        <v>747</v>
      </c>
      <c r="J54" s="2">
        <v>500</v>
      </c>
    </row>
    <row r="55" spans="1:10" x14ac:dyDescent="0.35">
      <c r="A55" s="2">
        <v>51</v>
      </c>
      <c r="B55" s="2">
        <f t="shared" si="1"/>
        <v>104</v>
      </c>
      <c r="C55" s="2" t="str">
        <f>"阵列"&amp;D55&amp;INDEX(计算页!$E$4:$E$9,D_随机属性库!E55)&amp;"色随机库"</f>
        <v>阵列1紫色随机库</v>
      </c>
      <c r="D55" s="2">
        <v>1</v>
      </c>
      <c r="E55" s="2">
        <v>4</v>
      </c>
      <c r="F55" s="2">
        <f>IF(G55="","",INDEX(计算页!$A:$A,MATCH(G55,计算页!$B:$B,0)))</f>
        <v>1</v>
      </c>
      <c r="G55" s="2" t="s">
        <v>97</v>
      </c>
      <c r="H55" s="2">
        <f>ROUND(INDEX(计算页!$I$4:$I$9,D_随机属性库!E55)/INDEX(计算页!$C:$C,MATCH(G55,计算页!$B:$B,0)),0)</f>
        <v>1505</v>
      </c>
      <c r="I55" s="2">
        <f>ROUND(INDEX(计算页!$J$4:$J$9,D_随机属性库!E55)/INDEX(计算页!$C:$C,MATCH(G55,计算页!$B:$B,0)),0)</f>
        <v>3735</v>
      </c>
      <c r="J55" s="2">
        <v>500</v>
      </c>
    </row>
    <row r="56" spans="1:10" x14ac:dyDescent="0.35">
      <c r="A56" s="2">
        <v>52</v>
      </c>
      <c r="B56" s="2">
        <f t="shared" si="1"/>
        <v>104</v>
      </c>
      <c r="C56" s="2" t="str">
        <f>"阵列"&amp;D56&amp;INDEX(计算页!$E$4:$E$9,D_随机属性库!E56)&amp;"色随机库"</f>
        <v>阵列1紫色随机库</v>
      </c>
      <c r="D56" s="2">
        <v>1</v>
      </c>
      <c r="E56" s="2">
        <v>4</v>
      </c>
      <c r="F56" s="2">
        <f>IF(G56="","",INDEX(计算页!$A:$A,MATCH(G56,计算页!$B:$B,0)))</f>
        <v>3</v>
      </c>
      <c r="G56" s="2" t="s">
        <v>101</v>
      </c>
      <c r="H56" s="2">
        <f>ROUND(INDEX(计算页!$I$4:$I$9,D_随机属性库!E56)/INDEX(计算页!$C:$C,MATCH(G56,计算页!$B:$B,0)),0)</f>
        <v>151</v>
      </c>
      <c r="I56" s="2">
        <f>ROUND(INDEX(计算页!$J$4:$J$9,D_随机属性库!E56)/INDEX(计算页!$C:$C,MATCH(G56,计算页!$B:$B,0)),0)</f>
        <v>374</v>
      </c>
      <c r="J56" s="2">
        <v>100</v>
      </c>
    </row>
    <row r="57" spans="1:10" x14ac:dyDescent="0.35">
      <c r="A57" s="2">
        <v>53</v>
      </c>
      <c r="B57" s="2">
        <f t="shared" si="1"/>
        <v>104</v>
      </c>
      <c r="C57" s="2" t="str">
        <f>"阵列"&amp;D57&amp;INDEX(计算页!$E$4:$E$9,D_随机属性库!E57)&amp;"色随机库"</f>
        <v>阵列1紫色随机库</v>
      </c>
      <c r="D57" s="2">
        <v>1</v>
      </c>
      <c r="E57" s="2">
        <v>4</v>
      </c>
      <c r="F57" s="2">
        <f>IF(G57="","",INDEX(计算页!$A:$A,MATCH(G57,计算页!$B:$B,0)))</f>
        <v>4</v>
      </c>
      <c r="G57" s="2" t="s">
        <v>98</v>
      </c>
      <c r="H57" s="2">
        <f>ROUND(INDEX(计算页!$I$4:$I$9,D_随机属性库!E57)/INDEX(计算页!$C:$C,MATCH(G57,计算页!$B:$B,0)),0)</f>
        <v>301</v>
      </c>
      <c r="I57" s="2">
        <f>ROUND(INDEX(计算页!$J$4:$J$9,D_随机属性库!E57)/INDEX(计算页!$C:$C,MATCH(G57,计算页!$B:$B,0)),0)</f>
        <v>747</v>
      </c>
      <c r="J57" s="2">
        <v>100</v>
      </c>
    </row>
    <row r="58" spans="1:10" x14ac:dyDescent="0.35">
      <c r="A58" s="2">
        <v>54</v>
      </c>
      <c r="B58" s="2">
        <f t="shared" si="1"/>
        <v>104</v>
      </c>
      <c r="C58" s="2" t="str">
        <f>"阵列"&amp;D58&amp;INDEX(计算页!$E$4:$E$9,D_随机属性库!E58)&amp;"色随机库"</f>
        <v>阵列1紫色随机库</v>
      </c>
      <c r="D58" s="2">
        <v>1</v>
      </c>
      <c r="E58" s="2">
        <v>4</v>
      </c>
      <c r="F58" s="2">
        <f>IF(G58="","",INDEX(计算页!$A:$A,MATCH(G58,计算页!$B:$B,0)))</f>
        <v>1</v>
      </c>
      <c r="G58" s="2" t="s">
        <v>97</v>
      </c>
      <c r="H58" s="2">
        <f>ROUND(INDEX(计算页!$I$4:$I$9,D_随机属性库!E58)/INDEX(计算页!$C:$C,MATCH(G58,计算页!$B:$B,0)),0)</f>
        <v>1505</v>
      </c>
      <c r="I58" s="2">
        <f>ROUND(INDEX(计算页!$J$4:$J$9,D_随机属性库!E58)/INDEX(计算页!$C:$C,MATCH(G58,计算页!$B:$B,0)),0)</f>
        <v>3735</v>
      </c>
      <c r="J58" s="2">
        <v>100</v>
      </c>
    </row>
    <row r="59" spans="1:10" x14ac:dyDescent="0.35">
      <c r="A59" s="2">
        <v>55</v>
      </c>
      <c r="B59" s="2">
        <f t="shared" si="1"/>
        <v>104</v>
      </c>
      <c r="C59" s="2" t="str">
        <f>"阵列"&amp;D59&amp;INDEX(计算页!$E$4:$E$9,D_随机属性库!E59)&amp;"色随机库"</f>
        <v>阵列1紫色随机库</v>
      </c>
      <c r="D59" s="2">
        <v>1</v>
      </c>
      <c r="E59" s="2">
        <v>4</v>
      </c>
      <c r="F59" s="2">
        <f>IF(G59="","",INDEX(计算页!$A:$A,MATCH(G59,计算页!$B:$B,0)))</f>
        <v>3</v>
      </c>
      <c r="G59" s="2" t="s">
        <v>101</v>
      </c>
      <c r="H59" s="2">
        <f>ROUND(INDEX(计算页!$I$4:$I$9,D_随机属性库!E59)/INDEX(计算页!$C:$C,MATCH(G59,计算页!$B:$B,0)),0)</f>
        <v>151</v>
      </c>
      <c r="I59" s="2">
        <f>ROUND(INDEX(计算页!$J$4:$J$9,D_随机属性库!E59)/INDEX(计算页!$C:$C,MATCH(G59,计算页!$B:$B,0)),0)</f>
        <v>374</v>
      </c>
      <c r="J59" s="2">
        <v>55</v>
      </c>
    </row>
    <row r="60" spans="1:10" x14ac:dyDescent="0.35">
      <c r="A60" s="2">
        <v>56</v>
      </c>
      <c r="B60" s="2">
        <f t="shared" si="1"/>
        <v>104</v>
      </c>
      <c r="C60" s="2" t="str">
        <f>"阵列"&amp;D60&amp;INDEX(计算页!$E$4:$E$9,D_随机属性库!E60)&amp;"色随机库"</f>
        <v>阵列1紫色随机库</v>
      </c>
      <c r="D60" s="2">
        <v>1</v>
      </c>
      <c r="E60" s="2">
        <v>4</v>
      </c>
      <c r="F60" s="2">
        <f>IF(G60="","",INDEX(计算页!$A:$A,MATCH(G60,计算页!$B:$B,0)))</f>
        <v>4</v>
      </c>
      <c r="G60" s="2" t="s">
        <v>98</v>
      </c>
      <c r="H60" s="2">
        <f>ROUND(INDEX(计算页!$I$4:$I$9,D_随机属性库!E60)/INDEX(计算页!$C:$C,MATCH(G60,计算页!$B:$B,0)),0)</f>
        <v>301</v>
      </c>
      <c r="I60" s="2">
        <f>ROUND(INDEX(计算页!$J$4:$J$9,D_随机属性库!E60)/INDEX(计算页!$C:$C,MATCH(G60,计算页!$B:$B,0)),0)</f>
        <v>747</v>
      </c>
      <c r="J60" s="2">
        <v>55</v>
      </c>
    </row>
    <row r="61" spans="1:10" x14ac:dyDescent="0.35">
      <c r="A61" s="2">
        <v>57</v>
      </c>
      <c r="B61" s="2">
        <f t="shared" si="1"/>
        <v>104</v>
      </c>
      <c r="C61" s="2" t="str">
        <f>"阵列"&amp;D61&amp;INDEX(计算页!$E$4:$E$9,D_随机属性库!E61)&amp;"色随机库"</f>
        <v>阵列1紫色随机库</v>
      </c>
      <c r="D61" s="2">
        <v>1</v>
      </c>
      <c r="E61" s="2">
        <v>4</v>
      </c>
      <c r="F61" s="2">
        <f>IF(G61="","",INDEX(计算页!$A:$A,MATCH(G61,计算页!$B:$B,0)))</f>
        <v>1</v>
      </c>
      <c r="G61" s="2" t="s">
        <v>97</v>
      </c>
      <c r="H61" s="2">
        <f>ROUND(INDEX(计算页!$I$4:$I$9,D_随机属性库!E61)/INDEX(计算页!$C:$C,MATCH(G61,计算页!$B:$B,0)),0)</f>
        <v>1505</v>
      </c>
      <c r="I61" s="2">
        <f>ROUND(INDEX(计算页!$J$4:$J$9,D_随机属性库!E61)/INDEX(计算页!$C:$C,MATCH(G61,计算页!$B:$B,0)),0)</f>
        <v>3735</v>
      </c>
      <c r="J61" s="2">
        <v>55</v>
      </c>
    </row>
    <row r="62" spans="1:10" x14ac:dyDescent="0.35">
      <c r="A62" s="2">
        <v>58</v>
      </c>
      <c r="B62" s="2">
        <f t="shared" si="1"/>
        <v>104</v>
      </c>
      <c r="C62" s="2" t="str">
        <f>"阵列"&amp;D62&amp;INDEX(计算页!$E$4:$E$9,D_随机属性库!E62)&amp;"色随机库"</f>
        <v>阵列1紫色随机库</v>
      </c>
      <c r="D62" s="2">
        <v>1</v>
      </c>
      <c r="E62" s="2">
        <v>4</v>
      </c>
      <c r="F62" s="2">
        <f>IF(G62="","",INDEX(计算页!$A:$A,MATCH(G62,计算页!$B:$B,0)))</f>
        <v>5</v>
      </c>
      <c r="G62" s="2" t="s">
        <v>140</v>
      </c>
      <c r="H62" s="2">
        <f>ROUND(INDEX(计算页!$I$4:$I$9,D_随机属性库!E62)/INDEX(计算页!$C:$C,MATCH(G62,计算页!$B:$B,0)),0)</f>
        <v>60</v>
      </c>
      <c r="I62" s="2">
        <f>ROUND(INDEX(计算页!$J$4:$J$9,D_随机属性库!E62)/INDEX(计算页!$C:$C,MATCH(G62,计算页!$B:$B,0)),0)</f>
        <v>149</v>
      </c>
      <c r="J62" s="2">
        <v>10</v>
      </c>
    </row>
    <row r="63" spans="1:10" x14ac:dyDescent="0.35">
      <c r="A63" s="2">
        <v>59</v>
      </c>
      <c r="B63" s="2">
        <f t="shared" si="1"/>
        <v>104</v>
      </c>
      <c r="C63" s="2" t="str">
        <f>"阵列"&amp;D63&amp;INDEX(计算页!$E$4:$E$9,D_随机属性库!E63)&amp;"色随机库"</f>
        <v>阵列1紫色随机库</v>
      </c>
      <c r="D63" s="2">
        <v>1</v>
      </c>
      <c r="E63" s="2">
        <v>4</v>
      </c>
      <c r="F63" s="2">
        <f>IF(G63="","",INDEX(计算页!$A:$A,MATCH(G63,计算页!$B:$B,0)))</f>
        <v>8</v>
      </c>
      <c r="G63" s="2" t="s">
        <v>135</v>
      </c>
      <c r="H63" s="2">
        <f>ROUND(INDEX(计算页!$I$4:$I$9,D_随机属性库!E63)/INDEX(计算页!$C:$C,MATCH(G63,计算页!$B:$B,0)),0)</f>
        <v>60</v>
      </c>
      <c r="I63" s="2">
        <f>ROUND(INDEX(计算页!$J$4:$J$9,D_随机属性库!E63)/INDEX(计算页!$C:$C,MATCH(G63,计算页!$B:$B,0)),0)</f>
        <v>149</v>
      </c>
      <c r="J63" s="2">
        <v>10</v>
      </c>
    </row>
    <row r="64" spans="1:10" x14ac:dyDescent="0.35">
      <c r="A64" s="2">
        <v>60</v>
      </c>
      <c r="B64" s="2">
        <f t="shared" si="1"/>
        <v>104</v>
      </c>
      <c r="C64" s="2" t="str">
        <f>"阵列"&amp;D64&amp;INDEX(计算页!$E$4:$E$9,D_随机属性库!E64)&amp;"色随机库"</f>
        <v>阵列1紫色随机库</v>
      </c>
      <c r="D64" s="2">
        <v>1</v>
      </c>
      <c r="E64" s="2">
        <v>4</v>
      </c>
      <c r="F64" s="2">
        <f>IF(G64="","",INDEX(计算页!$A:$A,MATCH(G64,计算页!$B:$B,0)))</f>
        <v>121</v>
      </c>
      <c r="G64" s="2" t="s">
        <v>433</v>
      </c>
      <c r="H64" s="2">
        <f>ROUND(INDEX(计算页!$I$4:$I$9,D_随机属性库!E64)/INDEX(计算页!$C:$C,MATCH(G64,计算页!$B:$B,0)),0)</f>
        <v>151</v>
      </c>
      <c r="I64" s="2">
        <f>ROUND(INDEX(计算页!$J$4:$J$9,D_随机属性库!E64)/INDEX(计算页!$C:$C,MATCH(G64,计算页!$B:$B,0)),0)</f>
        <v>374</v>
      </c>
      <c r="J64" s="2">
        <v>5</v>
      </c>
    </row>
    <row r="65" spans="1:10" x14ac:dyDescent="0.35">
      <c r="A65" s="2">
        <v>61</v>
      </c>
      <c r="B65" s="2">
        <f t="shared" si="1"/>
        <v>105</v>
      </c>
      <c r="C65" s="2" t="str">
        <f>"阵列"&amp;D65&amp;INDEX(计算页!$E$4:$E$9,D_随机属性库!E65)&amp;"色随机库"</f>
        <v>阵列1金色随机库</v>
      </c>
      <c r="D65" s="2">
        <v>1</v>
      </c>
      <c r="E65" s="2">
        <v>5</v>
      </c>
      <c r="F65" s="2">
        <f>IF(G65="","",INDEX(计算页!$A:$A,MATCH(G65,计算页!$B:$B,0)))</f>
        <v>1</v>
      </c>
      <c r="G65" s="2" t="s">
        <v>97</v>
      </c>
      <c r="H65" s="2">
        <f>ROUND(INDEX(计算页!$I$4:$I$9,D_随机属性库!E65)/INDEX(计算页!$C:$C,MATCH(G65,计算页!$B:$B,0)),0)</f>
        <v>2430</v>
      </c>
      <c r="I65" s="2">
        <f>ROUND(INDEX(计算页!$J$4:$J$9,D_随机属性库!E65)/INDEX(计算页!$C:$C,MATCH(G65,计算页!$B:$B,0)),0)</f>
        <v>6040</v>
      </c>
      <c r="J65" s="2">
        <v>2670</v>
      </c>
    </row>
    <row r="66" spans="1:10" x14ac:dyDescent="0.35">
      <c r="A66" s="2">
        <v>62</v>
      </c>
      <c r="B66" s="2">
        <f t="shared" si="1"/>
        <v>105</v>
      </c>
      <c r="C66" s="2" t="str">
        <f>"阵列"&amp;D66&amp;INDEX(计算页!$E$4:$E$9,D_随机属性库!E66)&amp;"色随机库"</f>
        <v>阵列1金色随机库</v>
      </c>
      <c r="D66" s="2">
        <v>1</v>
      </c>
      <c r="E66" s="2">
        <v>5</v>
      </c>
      <c r="F66" s="2">
        <f>IF(G66="","",INDEX(计算页!$A:$A,MATCH(G66,计算页!$B:$B,0)))</f>
        <v>3</v>
      </c>
      <c r="G66" s="2" t="s">
        <v>101</v>
      </c>
      <c r="H66" s="2">
        <f>ROUND(INDEX(计算页!$I$4:$I$9,D_随机属性库!E66)/INDEX(计算页!$C:$C,MATCH(G66,计算页!$B:$B,0)),0)</f>
        <v>243</v>
      </c>
      <c r="I66" s="2">
        <f>ROUND(INDEX(计算页!$J$4:$J$9,D_随机属性库!E66)/INDEX(计算页!$C:$C,MATCH(G66,计算页!$B:$B,0)),0)</f>
        <v>604</v>
      </c>
      <c r="J66" s="2">
        <v>2670</v>
      </c>
    </row>
    <row r="67" spans="1:10" x14ac:dyDescent="0.35">
      <c r="A67" s="2">
        <v>63</v>
      </c>
      <c r="B67" s="2">
        <f t="shared" si="1"/>
        <v>105</v>
      </c>
      <c r="C67" s="2" t="str">
        <f>"阵列"&amp;D67&amp;INDEX(计算页!$E$4:$E$9,D_随机属性库!E67)&amp;"色随机库"</f>
        <v>阵列1金色随机库</v>
      </c>
      <c r="D67" s="2">
        <v>1</v>
      </c>
      <c r="E67" s="2">
        <v>5</v>
      </c>
      <c r="F67" s="2">
        <f>IF(G67="","",INDEX(计算页!$A:$A,MATCH(G67,计算页!$B:$B,0)))</f>
        <v>4</v>
      </c>
      <c r="G67" s="2" t="s">
        <v>98</v>
      </c>
      <c r="H67" s="2">
        <f>ROUND(INDEX(计算页!$I$4:$I$9,D_随机属性库!E67)/INDEX(计算页!$C:$C,MATCH(G67,计算页!$B:$B,0)),0)</f>
        <v>486</v>
      </c>
      <c r="I67" s="2">
        <f>ROUND(INDEX(计算页!$J$4:$J$9,D_随机属性库!E67)/INDEX(计算页!$C:$C,MATCH(G67,计算页!$B:$B,0)),0)</f>
        <v>1208</v>
      </c>
      <c r="J67" s="2">
        <v>2670</v>
      </c>
    </row>
    <row r="68" spans="1:10" x14ac:dyDescent="0.35">
      <c r="A68" s="2">
        <v>64</v>
      </c>
      <c r="B68" s="2">
        <f t="shared" si="1"/>
        <v>105</v>
      </c>
      <c r="C68" s="2" t="str">
        <f>"阵列"&amp;D68&amp;INDEX(计算页!$E$4:$E$9,D_随机属性库!E68)&amp;"色随机库"</f>
        <v>阵列1金色随机库</v>
      </c>
      <c r="D68" s="2">
        <v>1</v>
      </c>
      <c r="E68" s="2">
        <v>5</v>
      </c>
      <c r="F68" s="2">
        <f>IF(G68="","",INDEX(计算页!$A:$A,MATCH(G68,计算页!$B:$B,0)))</f>
        <v>3</v>
      </c>
      <c r="G68" s="2" t="s">
        <v>101</v>
      </c>
      <c r="H68" s="2">
        <f>ROUND(INDEX(计算页!$I$4:$I$9,D_随机属性库!E68)/INDEX(计算页!$C:$C,MATCH(G68,计算页!$B:$B,0)),0)</f>
        <v>243</v>
      </c>
      <c r="I68" s="2">
        <f>ROUND(INDEX(计算页!$J$4:$J$9,D_随机属性库!E68)/INDEX(计算页!$C:$C,MATCH(G68,计算页!$B:$B,0)),0)</f>
        <v>604</v>
      </c>
      <c r="J68" s="2">
        <v>500</v>
      </c>
    </row>
    <row r="69" spans="1:10" x14ac:dyDescent="0.35">
      <c r="A69" s="2">
        <v>65</v>
      </c>
      <c r="B69" s="2">
        <f t="shared" si="1"/>
        <v>105</v>
      </c>
      <c r="C69" s="2" t="str">
        <f>"阵列"&amp;D69&amp;INDEX(计算页!$E$4:$E$9,D_随机属性库!E69)&amp;"色随机库"</f>
        <v>阵列1金色随机库</v>
      </c>
      <c r="D69" s="2">
        <v>1</v>
      </c>
      <c r="E69" s="2">
        <v>5</v>
      </c>
      <c r="F69" s="2">
        <f>IF(G69="","",INDEX(计算页!$A:$A,MATCH(G69,计算页!$B:$B,0)))</f>
        <v>4</v>
      </c>
      <c r="G69" s="2" t="s">
        <v>98</v>
      </c>
      <c r="H69" s="2">
        <f>ROUND(INDEX(计算页!$I$4:$I$9,D_随机属性库!E69)/INDEX(计算页!$C:$C,MATCH(G69,计算页!$B:$B,0)),0)</f>
        <v>486</v>
      </c>
      <c r="I69" s="2">
        <f>ROUND(INDEX(计算页!$J$4:$J$9,D_随机属性库!E69)/INDEX(计算页!$C:$C,MATCH(G69,计算页!$B:$B,0)),0)</f>
        <v>1208</v>
      </c>
      <c r="J69" s="2">
        <v>500</v>
      </c>
    </row>
    <row r="70" spans="1:10" x14ac:dyDescent="0.35">
      <c r="A70" s="2">
        <v>66</v>
      </c>
      <c r="B70" s="2">
        <f t="shared" si="1"/>
        <v>105</v>
      </c>
      <c r="C70" s="2" t="str">
        <f>"阵列"&amp;D70&amp;INDEX(计算页!$E$4:$E$9,D_随机属性库!E70)&amp;"色随机库"</f>
        <v>阵列1金色随机库</v>
      </c>
      <c r="D70" s="2">
        <v>1</v>
      </c>
      <c r="E70" s="2">
        <v>5</v>
      </c>
      <c r="F70" s="2">
        <f>IF(G70="","",INDEX(计算页!$A:$A,MATCH(G70,计算页!$B:$B,0)))</f>
        <v>1</v>
      </c>
      <c r="G70" s="2" t="s">
        <v>97</v>
      </c>
      <c r="H70" s="2">
        <f>ROUND(INDEX(计算页!$I$4:$I$9,D_随机属性库!E70)/INDEX(计算页!$C:$C,MATCH(G70,计算页!$B:$B,0)),0)</f>
        <v>2430</v>
      </c>
      <c r="I70" s="2">
        <f>ROUND(INDEX(计算页!$J$4:$J$9,D_随机属性库!E70)/INDEX(计算页!$C:$C,MATCH(G70,计算页!$B:$B,0)),0)</f>
        <v>6040</v>
      </c>
      <c r="J70" s="2">
        <v>500</v>
      </c>
    </row>
    <row r="71" spans="1:10" x14ac:dyDescent="0.35">
      <c r="A71" s="2">
        <v>67</v>
      </c>
      <c r="B71" s="2">
        <f t="shared" si="1"/>
        <v>105</v>
      </c>
      <c r="C71" s="2" t="str">
        <f>"阵列"&amp;D71&amp;INDEX(计算页!$E$4:$E$9,D_随机属性库!E71)&amp;"色随机库"</f>
        <v>阵列1金色随机库</v>
      </c>
      <c r="D71" s="2">
        <v>1</v>
      </c>
      <c r="E71" s="2">
        <v>5</v>
      </c>
      <c r="F71" s="2">
        <f>IF(G71="","",INDEX(计算页!$A:$A,MATCH(G71,计算页!$B:$B,0)))</f>
        <v>3</v>
      </c>
      <c r="G71" s="2" t="s">
        <v>101</v>
      </c>
      <c r="H71" s="2">
        <f>ROUND(INDEX(计算页!$I$4:$I$9,D_随机属性库!E71)/INDEX(计算页!$C:$C,MATCH(G71,计算页!$B:$B,0)),0)</f>
        <v>243</v>
      </c>
      <c r="I71" s="2">
        <f>ROUND(INDEX(计算页!$J$4:$J$9,D_随机属性库!E71)/INDEX(计算页!$C:$C,MATCH(G71,计算页!$B:$B,0)),0)</f>
        <v>604</v>
      </c>
      <c r="J71" s="2">
        <v>100</v>
      </c>
    </row>
    <row r="72" spans="1:10" x14ac:dyDescent="0.35">
      <c r="A72" s="2">
        <v>68</v>
      </c>
      <c r="B72" s="2">
        <f t="shared" si="1"/>
        <v>105</v>
      </c>
      <c r="C72" s="2" t="str">
        <f>"阵列"&amp;D72&amp;INDEX(计算页!$E$4:$E$9,D_随机属性库!E72)&amp;"色随机库"</f>
        <v>阵列1金色随机库</v>
      </c>
      <c r="D72" s="2">
        <v>1</v>
      </c>
      <c r="E72" s="2">
        <v>5</v>
      </c>
      <c r="F72" s="2">
        <f>IF(G72="","",INDEX(计算页!$A:$A,MATCH(G72,计算页!$B:$B,0)))</f>
        <v>4</v>
      </c>
      <c r="G72" s="2" t="s">
        <v>98</v>
      </c>
      <c r="H72" s="2">
        <f>ROUND(INDEX(计算页!$I$4:$I$9,D_随机属性库!E72)/INDEX(计算页!$C:$C,MATCH(G72,计算页!$B:$B,0)),0)</f>
        <v>486</v>
      </c>
      <c r="I72" s="2">
        <f>ROUND(INDEX(计算页!$J$4:$J$9,D_随机属性库!E72)/INDEX(计算页!$C:$C,MATCH(G72,计算页!$B:$B,0)),0)</f>
        <v>1208</v>
      </c>
      <c r="J72" s="2">
        <v>100</v>
      </c>
    </row>
    <row r="73" spans="1:10" x14ac:dyDescent="0.35">
      <c r="A73" s="2">
        <v>69</v>
      </c>
      <c r="B73" s="2">
        <f t="shared" si="1"/>
        <v>105</v>
      </c>
      <c r="C73" s="2" t="str">
        <f>"阵列"&amp;D73&amp;INDEX(计算页!$E$4:$E$9,D_随机属性库!E73)&amp;"色随机库"</f>
        <v>阵列1金色随机库</v>
      </c>
      <c r="D73" s="2">
        <v>1</v>
      </c>
      <c r="E73" s="2">
        <v>5</v>
      </c>
      <c r="F73" s="2">
        <f>IF(G73="","",INDEX(计算页!$A:$A,MATCH(G73,计算页!$B:$B,0)))</f>
        <v>1</v>
      </c>
      <c r="G73" s="2" t="s">
        <v>97</v>
      </c>
      <c r="H73" s="2">
        <f>ROUND(INDEX(计算页!$I$4:$I$9,D_随机属性库!E73)/INDEX(计算页!$C:$C,MATCH(G73,计算页!$B:$B,0)),0)</f>
        <v>2430</v>
      </c>
      <c r="I73" s="2">
        <f>ROUND(INDEX(计算页!$J$4:$J$9,D_随机属性库!E73)/INDEX(计算页!$C:$C,MATCH(G73,计算页!$B:$B,0)),0)</f>
        <v>6040</v>
      </c>
      <c r="J73" s="2">
        <v>100</v>
      </c>
    </row>
    <row r="74" spans="1:10" x14ac:dyDescent="0.35">
      <c r="A74" s="2">
        <v>70</v>
      </c>
      <c r="B74" s="2">
        <f t="shared" si="1"/>
        <v>105</v>
      </c>
      <c r="C74" s="2" t="str">
        <f>"阵列"&amp;D74&amp;INDEX(计算页!$E$4:$E$9,D_随机属性库!E74)&amp;"色随机库"</f>
        <v>阵列1金色随机库</v>
      </c>
      <c r="D74" s="2">
        <v>1</v>
      </c>
      <c r="E74" s="2">
        <v>5</v>
      </c>
      <c r="F74" s="2">
        <f>IF(G74="","",INDEX(计算页!$A:$A,MATCH(G74,计算页!$B:$B,0)))</f>
        <v>3</v>
      </c>
      <c r="G74" s="2" t="s">
        <v>101</v>
      </c>
      <c r="H74" s="2">
        <f>ROUND(INDEX(计算页!$I$4:$I$9,D_随机属性库!E74)/INDEX(计算页!$C:$C,MATCH(G74,计算页!$B:$B,0)),0)</f>
        <v>243</v>
      </c>
      <c r="I74" s="2">
        <f>ROUND(INDEX(计算页!$J$4:$J$9,D_随机属性库!E74)/INDEX(计算页!$C:$C,MATCH(G74,计算页!$B:$B,0)),0)</f>
        <v>604</v>
      </c>
      <c r="J74" s="2">
        <v>55</v>
      </c>
    </row>
    <row r="75" spans="1:10" x14ac:dyDescent="0.35">
      <c r="A75" s="2">
        <v>71</v>
      </c>
      <c r="B75" s="2">
        <f t="shared" si="1"/>
        <v>105</v>
      </c>
      <c r="C75" s="2" t="str">
        <f>"阵列"&amp;D75&amp;INDEX(计算页!$E$4:$E$9,D_随机属性库!E75)&amp;"色随机库"</f>
        <v>阵列1金色随机库</v>
      </c>
      <c r="D75" s="2">
        <v>1</v>
      </c>
      <c r="E75" s="2">
        <v>5</v>
      </c>
      <c r="F75" s="2">
        <f>IF(G75="","",INDEX(计算页!$A:$A,MATCH(G75,计算页!$B:$B,0)))</f>
        <v>4</v>
      </c>
      <c r="G75" s="2" t="s">
        <v>98</v>
      </c>
      <c r="H75" s="2">
        <f>ROUND(INDEX(计算页!$I$4:$I$9,D_随机属性库!E75)/INDEX(计算页!$C:$C,MATCH(G75,计算页!$B:$B,0)),0)</f>
        <v>486</v>
      </c>
      <c r="I75" s="2">
        <f>ROUND(INDEX(计算页!$J$4:$J$9,D_随机属性库!E75)/INDEX(计算页!$C:$C,MATCH(G75,计算页!$B:$B,0)),0)</f>
        <v>1208</v>
      </c>
      <c r="J75" s="2">
        <v>55</v>
      </c>
    </row>
    <row r="76" spans="1:10" x14ac:dyDescent="0.35">
      <c r="A76" s="2">
        <v>72</v>
      </c>
      <c r="B76" s="2">
        <f t="shared" si="1"/>
        <v>105</v>
      </c>
      <c r="C76" s="2" t="str">
        <f>"阵列"&amp;D76&amp;INDEX(计算页!$E$4:$E$9,D_随机属性库!E76)&amp;"色随机库"</f>
        <v>阵列1金色随机库</v>
      </c>
      <c r="D76" s="2">
        <v>1</v>
      </c>
      <c r="E76" s="2">
        <v>5</v>
      </c>
      <c r="F76" s="2">
        <f>IF(G76="","",INDEX(计算页!$A:$A,MATCH(G76,计算页!$B:$B,0)))</f>
        <v>1</v>
      </c>
      <c r="G76" s="2" t="s">
        <v>97</v>
      </c>
      <c r="H76" s="2">
        <f>ROUND(INDEX(计算页!$I$4:$I$9,D_随机属性库!E76)/INDEX(计算页!$C:$C,MATCH(G76,计算页!$B:$B,0)),0)</f>
        <v>2430</v>
      </c>
      <c r="I76" s="2">
        <f>ROUND(INDEX(计算页!$J$4:$J$9,D_随机属性库!E76)/INDEX(计算页!$C:$C,MATCH(G76,计算页!$B:$B,0)),0)</f>
        <v>6040</v>
      </c>
      <c r="J76" s="2">
        <v>55</v>
      </c>
    </row>
    <row r="77" spans="1:10" x14ac:dyDescent="0.35">
      <c r="A77" s="2">
        <v>73</v>
      </c>
      <c r="B77" s="2">
        <f t="shared" si="1"/>
        <v>105</v>
      </c>
      <c r="C77" s="2" t="str">
        <f>"阵列"&amp;D77&amp;INDEX(计算页!$E$4:$E$9,D_随机属性库!E77)&amp;"色随机库"</f>
        <v>阵列1金色随机库</v>
      </c>
      <c r="D77" s="2">
        <v>1</v>
      </c>
      <c r="E77" s="2">
        <v>5</v>
      </c>
      <c r="F77" s="2">
        <f>IF(G77="","",INDEX(计算页!$A:$A,MATCH(G77,计算页!$B:$B,0)))</f>
        <v>5</v>
      </c>
      <c r="G77" s="2" t="s">
        <v>140</v>
      </c>
      <c r="H77" s="2">
        <f>ROUND(INDEX(计算页!$I$4:$I$9,D_随机属性库!E77)/INDEX(计算页!$C:$C,MATCH(G77,计算页!$B:$B,0)),0)</f>
        <v>97</v>
      </c>
      <c r="I77" s="2">
        <f>ROUND(INDEX(计算页!$J$4:$J$9,D_随机属性库!E77)/INDEX(计算页!$C:$C,MATCH(G77,计算页!$B:$B,0)),0)</f>
        <v>242</v>
      </c>
      <c r="J77" s="2">
        <v>10</v>
      </c>
    </row>
    <row r="78" spans="1:10" x14ac:dyDescent="0.35">
      <c r="A78" s="2">
        <v>74</v>
      </c>
      <c r="B78" s="2">
        <f t="shared" si="1"/>
        <v>105</v>
      </c>
      <c r="C78" s="2" t="str">
        <f>"阵列"&amp;D78&amp;INDEX(计算页!$E$4:$E$9,D_随机属性库!E78)&amp;"色随机库"</f>
        <v>阵列1金色随机库</v>
      </c>
      <c r="D78" s="2">
        <v>1</v>
      </c>
      <c r="E78" s="2">
        <v>5</v>
      </c>
      <c r="F78" s="2">
        <f>IF(G78="","",INDEX(计算页!$A:$A,MATCH(G78,计算页!$B:$B,0)))</f>
        <v>8</v>
      </c>
      <c r="G78" s="2" t="s">
        <v>135</v>
      </c>
      <c r="H78" s="2">
        <f>ROUND(INDEX(计算页!$I$4:$I$9,D_随机属性库!E78)/INDEX(计算页!$C:$C,MATCH(G78,计算页!$B:$B,0)),0)</f>
        <v>97</v>
      </c>
      <c r="I78" s="2">
        <f>ROUND(INDEX(计算页!$J$4:$J$9,D_随机属性库!E78)/INDEX(计算页!$C:$C,MATCH(G78,计算页!$B:$B,0)),0)</f>
        <v>242</v>
      </c>
      <c r="J78" s="2">
        <v>10</v>
      </c>
    </row>
    <row r="79" spans="1:10" x14ac:dyDescent="0.35">
      <c r="A79" s="2">
        <v>75</v>
      </c>
      <c r="B79" s="2">
        <f t="shared" si="1"/>
        <v>105</v>
      </c>
      <c r="C79" s="2" t="str">
        <f>"阵列"&amp;D79&amp;INDEX(计算页!$E$4:$E$9,D_随机属性库!E79)&amp;"色随机库"</f>
        <v>阵列1金色随机库</v>
      </c>
      <c r="D79" s="2">
        <v>1</v>
      </c>
      <c r="E79" s="2">
        <v>5</v>
      </c>
      <c r="F79" s="2">
        <f>IF(G79="","",INDEX(计算页!$A:$A,MATCH(G79,计算页!$B:$B,0)))</f>
        <v>121</v>
      </c>
      <c r="G79" s="2" t="s">
        <v>433</v>
      </c>
      <c r="H79" s="2">
        <f>ROUND(INDEX(计算页!$I$4:$I$9,D_随机属性库!E79)/INDEX(计算页!$C:$C,MATCH(G79,计算页!$B:$B,0)),0)</f>
        <v>243</v>
      </c>
      <c r="I79" s="2">
        <f>ROUND(INDEX(计算页!$J$4:$J$9,D_随机属性库!E79)/INDEX(计算页!$C:$C,MATCH(G79,计算页!$B:$B,0)),0)</f>
        <v>604</v>
      </c>
      <c r="J79" s="2">
        <v>5</v>
      </c>
    </row>
    <row r="80" spans="1:10" x14ac:dyDescent="0.35">
      <c r="A80" s="2">
        <v>76</v>
      </c>
      <c r="B80" s="2">
        <f t="shared" si="1"/>
        <v>106</v>
      </c>
      <c r="C80" s="2" t="str">
        <f>"阵列"&amp;D80&amp;INDEX(计算页!$E$4:$E$9,D_随机属性库!E80)&amp;"色随机库"</f>
        <v>阵列1红色随机库</v>
      </c>
      <c r="D80" s="2">
        <v>1</v>
      </c>
      <c r="E80" s="2">
        <v>6</v>
      </c>
      <c r="F80" s="2">
        <f>IF(G80="","",INDEX(计算页!$A:$A,MATCH(G80,计算页!$B:$B,0)))</f>
        <v>1</v>
      </c>
      <c r="G80" s="2" t="s">
        <v>97</v>
      </c>
      <c r="H80" s="2">
        <f>ROUND(INDEX(计算页!$I$4:$I$9,D_随机属性库!E80)/INDEX(计算页!$C:$C,MATCH(G80,计算页!$B:$B,0)),0)</f>
        <v>3565</v>
      </c>
      <c r="I80" s="2">
        <f>ROUND(INDEX(计算页!$J$4:$J$9,D_随机属性库!E80)/INDEX(计算页!$C:$C,MATCH(G80,计算页!$B:$B,0)),0)</f>
        <v>8850</v>
      </c>
      <c r="J80" s="2">
        <v>2670</v>
      </c>
    </row>
    <row r="81" spans="1:10" x14ac:dyDescent="0.35">
      <c r="A81" s="2">
        <v>77</v>
      </c>
      <c r="B81" s="2">
        <f t="shared" si="1"/>
        <v>106</v>
      </c>
      <c r="C81" s="2" t="str">
        <f>"阵列"&amp;D81&amp;INDEX(计算页!$E$4:$E$9,D_随机属性库!E81)&amp;"色随机库"</f>
        <v>阵列1红色随机库</v>
      </c>
      <c r="D81" s="2">
        <v>1</v>
      </c>
      <c r="E81" s="2">
        <v>6</v>
      </c>
      <c r="F81" s="2">
        <f>IF(G81="","",INDEX(计算页!$A:$A,MATCH(G81,计算页!$B:$B,0)))</f>
        <v>3</v>
      </c>
      <c r="G81" s="2" t="s">
        <v>101</v>
      </c>
      <c r="H81" s="2">
        <f>ROUND(INDEX(计算页!$I$4:$I$9,D_随机属性库!E81)/INDEX(计算页!$C:$C,MATCH(G81,计算页!$B:$B,0)),0)</f>
        <v>357</v>
      </c>
      <c r="I81" s="2">
        <f>ROUND(INDEX(计算页!$J$4:$J$9,D_随机属性库!E81)/INDEX(计算页!$C:$C,MATCH(G81,计算页!$B:$B,0)),0)</f>
        <v>885</v>
      </c>
      <c r="J81" s="2">
        <v>2670</v>
      </c>
    </row>
    <row r="82" spans="1:10" x14ac:dyDescent="0.35">
      <c r="A82" s="2">
        <v>78</v>
      </c>
      <c r="B82" s="2">
        <f t="shared" si="1"/>
        <v>106</v>
      </c>
      <c r="C82" s="2" t="str">
        <f>"阵列"&amp;D82&amp;INDEX(计算页!$E$4:$E$9,D_随机属性库!E82)&amp;"色随机库"</f>
        <v>阵列1红色随机库</v>
      </c>
      <c r="D82" s="2">
        <v>1</v>
      </c>
      <c r="E82" s="2">
        <v>6</v>
      </c>
      <c r="F82" s="2">
        <f>IF(G82="","",INDEX(计算页!$A:$A,MATCH(G82,计算页!$B:$B,0)))</f>
        <v>4</v>
      </c>
      <c r="G82" s="2" t="s">
        <v>98</v>
      </c>
      <c r="H82" s="2">
        <f>ROUND(INDEX(计算页!$I$4:$I$9,D_随机属性库!E82)/INDEX(计算页!$C:$C,MATCH(G82,计算页!$B:$B,0)),0)</f>
        <v>713</v>
      </c>
      <c r="I82" s="2">
        <f>ROUND(INDEX(计算页!$J$4:$J$9,D_随机属性库!E82)/INDEX(计算页!$C:$C,MATCH(G82,计算页!$B:$B,0)),0)</f>
        <v>1770</v>
      </c>
      <c r="J82" s="2">
        <v>2670</v>
      </c>
    </row>
    <row r="83" spans="1:10" x14ac:dyDescent="0.35">
      <c r="A83" s="2">
        <v>79</v>
      </c>
      <c r="B83" s="2">
        <f t="shared" si="1"/>
        <v>106</v>
      </c>
      <c r="C83" s="2" t="str">
        <f>"阵列"&amp;D83&amp;INDEX(计算页!$E$4:$E$9,D_随机属性库!E83)&amp;"色随机库"</f>
        <v>阵列1红色随机库</v>
      </c>
      <c r="D83" s="2">
        <v>1</v>
      </c>
      <c r="E83" s="2">
        <v>6</v>
      </c>
      <c r="F83" s="2">
        <f>IF(G83="","",INDEX(计算页!$A:$A,MATCH(G83,计算页!$B:$B,0)))</f>
        <v>3</v>
      </c>
      <c r="G83" s="2" t="s">
        <v>101</v>
      </c>
      <c r="H83" s="2">
        <f>ROUND(INDEX(计算页!$I$4:$I$9,D_随机属性库!E83)/INDEX(计算页!$C:$C,MATCH(G83,计算页!$B:$B,0)),0)</f>
        <v>357</v>
      </c>
      <c r="I83" s="2">
        <f>ROUND(INDEX(计算页!$J$4:$J$9,D_随机属性库!E83)/INDEX(计算页!$C:$C,MATCH(G83,计算页!$B:$B,0)),0)</f>
        <v>885</v>
      </c>
      <c r="J83" s="2">
        <v>500</v>
      </c>
    </row>
    <row r="84" spans="1:10" x14ac:dyDescent="0.35">
      <c r="A84" s="2">
        <v>80</v>
      </c>
      <c r="B84" s="2">
        <f t="shared" si="1"/>
        <v>106</v>
      </c>
      <c r="C84" s="2" t="str">
        <f>"阵列"&amp;D84&amp;INDEX(计算页!$E$4:$E$9,D_随机属性库!E84)&amp;"色随机库"</f>
        <v>阵列1红色随机库</v>
      </c>
      <c r="D84" s="2">
        <v>1</v>
      </c>
      <c r="E84" s="2">
        <v>6</v>
      </c>
      <c r="F84" s="2">
        <f>IF(G84="","",INDEX(计算页!$A:$A,MATCH(G84,计算页!$B:$B,0)))</f>
        <v>4</v>
      </c>
      <c r="G84" s="2" t="s">
        <v>98</v>
      </c>
      <c r="H84" s="2">
        <f>ROUND(INDEX(计算页!$I$4:$I$9,D_随机属性库!E84)/INDEX(计算页!$C:$C,MATCH(G84,计算页!$B:$B,0)),0)</f>
        <v>713</v>
      </c>
      <c r="I84" s="2">
        <f>ROUND(INDEX(计算页!$J$4:$J$9,D_随机属性库!E84)/INDEX(计算页!$C:$C,MATCH(G84,计算页!$B:$B,0)),0)</f>
        <v>1770</v>
      </c>
      <c r="J84" s="2">
        <v>500</v>
      </c>
    </row>
    <row r="85" spans="1:10" x14ac:dyDescent="0.35">
      <c r="A85" s="2">
        <v>81</v>
      </c>
      <c r="B85" s="2">
        <f t="shared" si="1"/>
        <v>106</v>
      </c>
      <c r="C85" s="2" t="str">
        <f>"阵列"&amp;D85&amp;INDEX(计算页!$E$4:$E$9,D_随机属性库!E85)&amp;"色随机库"</f>
        <v>阵列1红色随机库</v>
      </c>
      <c r="D85" s="2">
        <v>1</v>
      </c>
      <c r="E85" s="2">
        <v>6</v>
      </c>
      <c r="F85" s="2">
        <f>IF(G85="","",INDEX(计算页!$A:$A,MATCH(G85,计算页!$B:$B,0)))</f>
        <v>1</v>
      </c>
      <c r="G85" s="2" t="s">
        <v>97</v>
      </c>
      <c r="H85" s="2">
        <f>ROUND(INDEX(计算页!$I$4:$I$9,D_随机属性库!E85)/INDEX(计算页!$C:$C,MATCH(G85,计算页!$B:$B,0)),0)</f>
        <v>3565</v>
      </c>
      <c r="I85" s="2">
        <f>ROUND(INDEX(计算页!$J$4:$J$9,D_随机属性库!E85)/INDEX(计算页!$C:$C,MATCH(G85,计算页!$B:$B,0)),0)</f>
        <v>8850</v>
      </c>
      <c r="J85" s="2">
        <v>500</v>
      </c>
    </row>
    <row r="86" spans="1:10" x14ac:dyDescent="0.35">
      <c r="A86" s="2">
        <v>82</v>
      </c>
      <c r="B86" s="2">
        <f t="shared" si="1"/>
        <v>106</v>
      </c>
      <c r="C86" s="2" t="str">
        <f>"阵列"&amp;D86&amp;INDEX(计算页!$E$4:$E$9,D_随机属性库!E86)&amp;"色随机库"</f>
        <v>阵列1红色随机库</v>
      </c>
      <c r="D86" s="2">
        <v>1</v>
      </c>
      <c r="E86" s="2">
        <v>6</v>
      </c>
      <c r="F86" s="2">
        <f>IF(G86="","",INDEX(计算页!$A:$A,MATCH(G86,计算页!$B:$B,0)))</f>
        <v>3</v>
      </c>
      <c r="G86" s="2" t="s">
        <v>101</v>
      </c>
      <c r="H86" s="2">
        <f>ROUND(INDEX(计算页!$I$4:$I$9,D_随机属性库!E86)/INDEX(计算页!$C:$C,MATCH(G86,计算页!$B:$B,0)),0)</f>
        <v>357</v>
      </c>
      <c r="I86" s="2">
        <f>ROUND(INDEX(计算页!$J$4:$J$9,D_随机属性库!E86)/INDEX(计算页!$C:$C,MATCH(G86,计算页!$B:$B,0)),0)</f>
        <v>885</v>
      </c>
      <c r="J86" s="2">
        <v>100</v>
      </c>
    </row>
    <row r="87" spans="1:10" x14ac:dyDescent="0.35">
      <c r="A87" s="2">
        <v>83</v>
      </c>
      <c r="B87" s="2">
        <f t="shared" si="1"/>
        <v>106</v>
      </c>
      <c r="C87" s="2" t="str">
        <f>"阵列"&amp;D87&amp;INDEX(计算页!$E$4:$E$9,D_随机属性库!E87)&amp;"色随机库"</f>
        <v>阵列1红色随机库</v>
      </c>
      <c r="D87" s="2">
        <v>1</v>
      </c>
      <c r="E87" s="2">
        <v>6</v>
      </c>
      <c r="F87" s="2">
        <f>IF(G87="","",INDEX(计算页!$A:$A,MATCH(G87,计算页!$B:$B,0)))</f>
        <v>4</v>
      </c>
      <c r="G87" s="2" t="s">
        <v>98</v>
      </c>
      <c r="H87" s="2">
        <f>ROUND(INDEX(计算页!$I$4:$I$9,D_随机属性库!E87)/INDEX(计算页!$C:$C,MATCH(G87,计算页!$B:$B,0)),0)</f>
        <v>713</v>
      </c>
      <c r="I87" s="2">
        <f>ROUND(INDEX(计算页!$J$4:$J$9,D_随机属性库!E87)/INDEX(计算页!$C:$C,MATCH(G87,计算页!$B:$B,0)),0)</f>
        <v>1770</v>
      </c>
      <c r="J87" s="2">
        <v>100</v>
      </c>
    </row>
    <row r="88" spans="1:10" x14ac:dyDescent="0.35">
      <c r="A88" s="2">
        <v>84</v>
      </c>
      <c r="B88" s="2">
        <f t="shared" si="1"/>
        <v>106</v>
      </c>
      <c r="C88" s="2" t="str">
        <f>"阵列"&amp;D88&amp;INDEX(计算页!$E$4:$E$9,D_随机属性库!E88)&amp;"色随机库"</f>
        <v>阵列1红色随机库</v>
      </c>
      <c r="D88" s="2">
        <v>1</v>
      </c>
      <c r="E88" s="2">
        <v>6</v>
      </c>
      <c r="F88" s="2">
        <f>IF(G88="","",INDEX(计算页!$A:$A,MATCH(G88,计算页!$B:$B,0)))</f>
        <v>1</v>
      </c>
      <c r="G88" s="2" t="s">
        <v>97</v>
      </c>
      <c r="H88" s="2">
        <f>ROUND(INDEX(计算页!$I$4:$I$9,D_随机属性库!E88)/INDEX(计算页!$C:$C,MATCH(G88,计算页!$B:$B,0)),0)</f>
        <v>3565</v>
      </c>
      <c r="I88" s="2">
        <f>ROUND(INDEX(计算页!$J$4:$J$9,D_随机属性库!E88)/INDEX(计算页!$C:$C,MATCH(G88,计算页!$B:$B,0)),0)</f>
        <v>8850</v>
      </c>
      <c r="J88" s="2">
        <v>100</v>
      </c>
    </row>
    <row r="89" spans="1:10" x14ac:dyDescent="0.35">
      <c r="A89" s="2">
        <v>85</v>
      </c>
      <c r="B89" s="2">
        <f t="shared" si="1"/>
        <v>106</v>
      </c>
      <c r="C89" s="2" t="str">
        <f>"阵列"&amp;D89&amp;INDEX(计算页!$E$4:$E$9,D_随机属性库!E89)&amp;"色随机库"</f>
        <v>阵列1红色随机库</v>
      </c>
      <c r="D89" s="2">
        <v>1</v>
      </c>
      <c r="E89" s="2">
        <v>6</v>
      </c>
      <c r="F89" s="2">
        <f>IF(G89="","",INDEX(计算页!$A:$A,MATCH(G89,计算页!$B:$B,0)))</f>
        <v>3</v>
      </c>
      <c r="G89" s="2" t="s">
        <v>101</v>
      </c>
      <c r="H89" s="2">
        <f>ROUND(INDEX(计算页!$I$4:$I$9,D_随机属性库!E89)/INDEX(计算页!$C:$C,MATCH(G89,计算页!$B:$B,0)),0)</f>
        <v>357</v>
      </c>
      <c r="I89" s="2">
        <f>ROUND(INDEX(计算页!$J$4:$J$9,D_随机属性库!E89)/INDEX(计算页!$C:$C,MATCH(G89,计算页!$B:$B,0)),0)</f>
        <v>885</v>
      </c>
      <c r="J89" s="2">
        <v>55</v>
      </c>
    </row>
    <row r="90" spans="1:10" x14ac:dyDescent="0.35">
      <c r="A90" s="2">
        <v>86</v>
      </c>
      <c r="B90" s="2">
        <f t="shared" si="1"/>
        <v>106</v>
      </c>
      <c r="C90" s="2" t="str">
        <f>"阵列"&amp;D90&amp;INDEX(计算页!$E$4:$E$9,D_随机属性库!E90)&amp;"色随机库"</f>
        <v>阵列1红色随机库</v>
      </c>
      <c r="D90" s="2">
        <v>1</v>
      </c>
      <c r="E90" s="2">
        <v>6</v>
      </c>
      <c r="F90" s="2">
        <f>IF(G90="","",INDEX(计算页!$A:$A,MATCH(G90,计算页!$B:$B,0)))</f>
        <v>4</v>
      </c>
      <c r="G90" s="2" t="s">
        <v>98</v>
      </c>
      <c r="H90" s="2">
        <f>ROUND(INDEX(计算页!$I$4:$I$9,D_随机属性库!E90)/INDEX(计算页!$C:$C,MATCH(G90,计算页!$B:$B,0)),0)</f>
        <v>713</v>
      </c>
      <c r="I90" s="2">
        <f>ROUND(INDEX(计算页!$J$4:$J$9,D_随机属性库!E90)/INDEX(计算页!$C:$C,MATCH(G90,计算页!$B:$B,0)),0)</f>
        <v>1770</v>
      </c>
      <c r="J90" s="2">
        <v>55</v>
      </c>
    </row>
    <row r="91" spans="1:10" x14ac:dyDescent="0.35">
      <c r="A91" s="2">
        <v>87</v>
      </c>
      <c r="B91" s="2">
        <f t="shared" si="1"/>
        <v>106</v>
      </c>
      <c r="C91" s="2" t="str">
        <f>"阵列"&amp;D91&amp;INDEX(计算页!$E$4:$E$9,D_随机属性库!E91)&amp;"色随机库"</f>
        <v>阵列1红色随机库</v>
      </c>
      <c r="D91" s="2">
        <v>1</v>
      </c>
      <c r="E91" s="2">
        <v>6</v>
      </c>
      <c r="F91" s="2">
        <f>IF(G91="","",INDEX(计算页!$A:$A,MATCH(G91,计算页!$B:$B,0)))</f>
        <v>1</v>
      </c>
      <c r="G91" s="2" t="s">
        <v>97</v>
      </c>
      <c r="H91" s="2">
        <f>ROUND(INDEX(计算页!$I$4:$I$9,D_随机属性库!E91)/INDEX(计算页!$C:$C,MATCH(G91,计算页!$B:$B,0)),0)</f>
        <v>3565</v>
      </c>
      <c r="I91" s="2">
        <f>ROUND(INDEX(计算页!$J$4:$J$9,D_随机属性库!E91)/INDEX(计算页!$C:$C,MATCH(G91,计算页!$B:$B,0)),0)</f>
        <v>8850</v>
      </c>
      <c r="J91" s="2">
        <v>55</v>
      </c>
    </row>
    <row r="92" spans="1:10" x14ac:dyDescent="0.35">
      <c r="A92" s="2">
        <v>88</v>
      </c>
      <c r="B92" s="2">
        <f t="shared" si="1"/>
        <v>106</v>
      </c>
      <c r="C92" s="2" t="str">
        <f>"阵列"&amp;D92&amp;INDEX(计算页!$E$4:$E$9,D_随机属性库!E92)&amp;"色随机库"</f>
        <v>阵列1红色随机库</v>
      </c>
      <c r="D92" s="2">
        <v>1</v>
      </c>
      <c r="E92" s="2">
        <v>6</v>
      </c>
      <c r="F92" s="2">
        <f>IF(G92="","",INDEX(计算页!$A:$A,MATCH(G92,计算页!$B:$B,0)))</f>
        <v>5</v>
      </c>
      <c r="G92" s="2" t="s">
        <v>140</v>
      </c>
      <c r="H92" s="2">
        <f>ROUND(INDEX(计算页!$I$4:$I$9,D_随机属性库!E92)/INDEX(计算页!$C:$C,MATCH(G92,计算页!$B:$B,0)),0)</f>
        <v>143</v>
      </c>
      <c r="I92" s="2">
        <f>ROUND(INDEX(计算页!$J$4:$J$9,D_随机属性库!E92)/INDEX(计算页!$C:$C,MATCH(G92,计算页!$B:$B,0)),0)</f>
        <v>354</v>
      </c>
      <c r="J92" s="2">
        <v>10</v>
      </c>
    </row>
    <row r="93" spans="1:10" x14ac:dyDescent="0.35">
      <c r="A93" s="2">
        <v>89</v>
      </c>
      <c r="B93" s="2">
        <f t="shared" si="1"/>
        <v>106</v>
      </c>
      <c r="C93" s="2" t="str">
        <f>"阵列"&amp;D93&amp;INDEX(计算页!$E$4:$E$9,D_随机属性库!E93)&amp;"色随机库"</f>
        <v>阵列1红色随机库</v>
      </c>
      <c r="D93" s="2">
        <v>1</v>
      </c>
      <c r="E93" s="2">
        <v>6</v>
      </c>
      <c r="F93" s="2">
        <f>IF(G93="","",INDEX(计算页!$A:$A,MATCH(G93,计算页!$B:$B,0)))</f>
        <v>8</v>
      </c>
      <c r="G93" s="2" t="s">
        <v>135</v>
      </c>
      <c r="H93" s="2">
        <f>ROUND(INDEX(计算页!$I$4:$I$9,D_随机属性库!E93)/INDEX(计算页!$C:$C,MATCH(G93,计算页!$B:$B,0)),0)</f>
        <v>143</v>
      </c>
      <c r="I93" s="2">
        <f>ROUND(INDEX(计算页!$J$4:$J$9,D_随机属性库!E93)/INDEX(计算页!$C:$C,MATCH(G93,计算页!$B:$B,0)),0)</f>
        <v>354</v>
      </c>
      <c r="J93" s="2">
        <v>10</v>
      </c>
    </row>
    <row r="94" spans="1:10" x14ac:dyDescent="0.35">
      <c r="A94" s="2">
        <v>90</v>
      </c>
      <c r="B94" s="2">
        <f t="shared" si="1"/>
        <v>106</v>
      </c>
      <c r="C94" s="2" t="str">
        <f>"阵列"&amp;D94&amp;INDEX(计算页!$E$4:$E$9,D_随机属性库!E94)&amp;"色随机库"</f>
        <v>阵列1红色随机库</v>
      </c>
      <c r="D94" s="2">
        <v>1</v>
      </c>
      <c r="E94" s="2">
        <v>6</v>
      </c>
      <c r="F94" s="2">
        <f>IF(G94="","",INDEX(计算页!$A:$A,MATCH(G94,计算页!$B:$B,0)))</f>
        <v>121</v>
      </c>
      <c r="G94" s="2" t="s">
        <v>433</v>
      </c>
      <c r="H94" s="2">
        <f>ROUND(INDEX(计算页!$I$4:$I$9,D_随机属性库!E94)/INDEX(计算页!$C:$C,MATCH(G94,计算页!$B:$B,0)),0)</f>
        <v>357</v>
      </c>
      <c r="I94" s="2">
        <f>ROUND(INDEX(计算页!$J$4:$J$9,D_随机属性库!E94)/INDEX(计算页!$C:$C,MATCH(G94,计算页!$B:$B,0)),0)</f>
        <v>885</v>
      </c>
      <c r="J94" s="2">
        <v>5</v>
      </c>
    </row>
    <row r="95" spans="1:10" x14ac:dyDescent="0.35">
      <c r="A95" s="2">
        <v>91</v>
      </c>
      <c r="B95" s="2">
        <f t="shared" si="1"/>
        <v>201</v>
      </c>
      <c r="C95" s="2" t="str">
        <f>"阵列"&amp;D95&amp;INDEX(计算页!$E$4:$E$9,D_随机属性库!E95)&amp;"色随机库"</f>
        <v>阵列2白色随机库</v>
      </c>
      <c r="D95" s="2">
        <v>2</v>
      </c>
      <c r="E95" s="2">
        <v>1</v>
      </c>
      <c r="F95" s="2">
        <f>IF(G95="","",INDEX(计算页!$A:$A,MATCH(G95,计算页!$B:$B,0)))</f>
        <v>1</v>
      </c>
      <c r="G95" s="2" t="s">
        <v>97</v>
      </c>
      <c r="H95" s="2">
        <f>ROUND(INDEX(计算页!$O$4:$O$9,D_随机属性库!E95)/INDEX(计算页!$C:$C,MATCH(G95,计算页!$B:$B,0)),0)</f>
        <v>0</v>
      </c>
      <c r="I95" s="2">
        <f>ROUND(INDEX(计算页!$P$4:$P$9,D_随机属性库!E95)/INDEX(计算页!$C:$C,MATCH(G95,计算页!$B:$B,0)),0)</f>
        <v>0</v>
      </c>
      <c r="J95" s="2">
        <v>2670</v>
      </c>
    </row>
    <row r="96" spans="1:10" x14ac:dyDescent="0.35">
      <c r="A96" s="2">
        <v>92</v>
      </c>
      <c r="B96" s="2">
        <f t="shared" ref="B96:B139" si="2">D96*100+E96</f>
        <v>201</v>
      </c>
      <c r="C96" s="2" t="str">
        <f>"阵列"&amp;D96&amp;INDEX(计算页!$E$4:$E$9,D_随机属性库!E96)&amp;"色随机库"</f>
        <v>阵列2白色随机库</v>
      </c>
      <c r="D96" s="2">
        <v>2</v>
      </c>
      <c r="E96" s="2">
        <v>1</v>
      </c>
      <c r="F96" s="2">
        <f>IF(G96="","",INDEX(计算页!$A:$A,MATCH(G96,计算页!$B:$B,0)))</f>
        <v>3</v>
      </c>
      <c r="G96" s="2" t="s">
        <v>101</v>
      </c>
      <c r="H96" s="2">
        <f>ROUND(INDEX(计算页!$O$4:$O$9,D_随机属性库!E96)/INDEX(计算页!$C:$C,MATCH(G96,计算页!$B:$B,0)),0)</f>
        <v>0</v>
      </c>
      <c r="I96" s="2">
        <f>ROUND(INDEX(计算页!$P$4:$P$9,D_随机属性库!E96)/INDEX(计算页!$C:$C,MATCH(G96,计算页!$B:$B,0)),0)</f>
        <v>0</v>
      </c>
      <c r="J96" s="2">
        <v>2670</v>
      </c>
    </row>
    <row r="97" spans="1:10" x14ac:dyDescent="0.35">
      <c r="A97" s="2">
        <v>93</v>
      </c>
      <c r="B97" s="2">
        <f t="shared" si="2"/>
        <v>201</v>
      </c>
      <c r="C97" s="2" t="str">
        <f>"阵列"&amp;D97&amp;INDEX(计算页!$E$4:$E$9,D_随机属性库!E97)&amp;"色随机库"</f>
        <v>阵列2白色随机库</v>
      </c>
      <c r="D97" s="2">
        <v>2</v>
      </c>
      <c r="E97" s="2">
        <v>1</v>
      </c>
      <c r="F97" s="2">
        <f>IF(G97="","",INDEX(计算页!$A:$A,MATCH(G97,计算页!$B:$B,0)))</f>
        <v>4</v>
      </c>
      <c r="G97" s="2" t="s">
        <v>98</v>
      </c>
      <c r="H97" s="2">
        <f>ROUND(INDEX(计算页!$O$4:$O$9,D_随机属性库!E97)/INDEX(计算页!$C:$C,MATCH(G97,计算页!$B:$B,0)),0)</f>
        <v>0</v>
      </c>
      <c r="I97" s="2">
        <f>ROUND(INDEX(计算页!$P$4:$P$9,D_随机属性库!E97)/INDEX(计算页!$C:$C,MATCH(G97,计算页!$B:$B,0)),0)</f>
        <v>0</v>
      </c>
      <c r="J97" s="2">
        <v>2670</v>
      </c>
    </row>
    <row r="98" spans="1:10" x14ac:dyDescent="0.35">
      <c r="A98" s="2">
        <v>94</v>
      </c>
      <c r="B98" s="2">
        <f t="shared" si="2"/>
        <v>201</v>
      </c>
      <c r="C98" s="2" t="str">
        <f>"阵列"&amp;D98&amp;INDEX(计算页!$E$4:$E$9,D_随机属性库!E98)&amp;"色随机库"</f>
        <v>阵列2白色随机库</v>
      </c>
      <c r="D98" s="2">
        <v>2</v>
      </c>
      <c r="E98" s="2">
        <v>1</v>
      </c>
      <c r="F98" s="2">
        <f>IF(G98="","",INDEX(计算页!$A:$A,MATCH(G98,计算页!$B:$B,0)))</f>
        <v>3</v>
      </c>
      <c r="G98" s="2" t="s">
        <v>101</v>
      </c>
      <c r="H98" s="2">
        <f>ROUND(INDEX(计算页!$O$4:$O$9,D_随机属性库!E98)/INDEX(计算页!$C:$C,MATCH(G98,计算页!$B:$B,0)),0)</f>
        <v>0</v>
      </c>
      <c r="I98" s="2">
        <f>ROUND(INDEX(计算页!$P$4:$P$9,D_随机属性库!E98)/INDEX(计算页!$C:$C,MATCH(G98,计算页!$B:$B,0)),0)</f>
        <v>0</v>
      </c>
      <c r="J98" s="2">
        <v>500</v>
      </c>
    </row>
    <row r="99" spans="1:10" x14ac:dyDescent="0.35">
      <c r="A99" s="2">
        <v>95</v>
      </c>
      <c r="B99" s="2">
        <f t="shared" si="2"/>
        <v>201</v>
      </c>
      <c r="C99" s="2" t="str">
        <f>"阵列"&amp;D99&amp;INDEX(计算页!$E$4:$E$9,D_随机属性库!E99)&amp;"色随机库"</f>
        <v>阵列2白色随机库</v>
      </c>
      <c r="D99" s="2">
        <v>2</v>
      </c>
      <c r="E99" s="2">
        <v>1</v>
      </c>
      <c r="F99" s="2">
        <f>IF(G99="","",INDEX(计算页!$A:$A,MATCH(G99,计算页!$B:$B,0)))</f>
        <v>4</v>
      </c>
      <c r="G99" s="2" t="s">
        <v>98</v>
      </c>
      <c r="H99" s="2">
        <f>ROUND(INDEX(计算页!$O$4:$O$9,D_随机属性库!E99)/INDEX(计算页!$C:$C,MATCH(G99,计算页!$B:$B,0)),0)</f>
        <v>0</v>
      </c>
      <c r="I99" s="2">
        <f>ROUND(INDEX(计算页!$P$4:$P$9,D_随机属性库!E99)/INDEX(计算页!$C:$C,MATCH(G99,计算页!$B:$B,0)),0)</f>
        <v>0</v>
      </c>
      <c r="J99" s="2">
        <v>500</v>
      </c>
    </row>
    <row r="100" spans="1:10" x14ac:dyDescent="0.35">
      <c r="A100" s="2">
        <v>96</v>
      </c>
      <c r="B100" s="2">
        <f t="shared" si="2"/>
        <v>201</v>
      </c>
      <c r="C100" s="2" t="str">
        <f>"阵列"&amp;D100&amp;INDEX(计算页!$E$4:$E$9,D_随机属性库!E100)&amp;"色随机库"</f>
        <v>阵列2白色随机库</v>
      </c>
      <c r="D100" s="2">
        <v>2</v>
      </c>
      <c r="E100" s="2">
        <v>1</v>
      </c>
      <c r="F100" s="2">
        <f>IF(G100="","",INDEX(计算页!$A:$A,MATCH(G100,计算页!$B:$B,0)))</f>
        <v>1</v>
      </c>
      <c r="G100" s="2" t="s">
        <v>97</v>
      </c>
      <c r="H100" s="2">
        <f>ROUND(INDEX(计算页!$O$4:$O$9,D_随机属性库!E100)/INDEX(计算页!$C:$C,MATCH(G100,计算页!$B:$B,0)),0)</f>
        <v>0</v>
      </c>
      <c r="I100" s="2">
        <f>ROUND(INDEX(计算页!$P$4:$P$9,D_随机属性库!E100)/INDEX(计算页!$C:$C,MATCH(G100,计算页!$B:$B,0)),0)</f>
        <v>0</v>
      </c>
      <c r="J100" s="2">
        <v>500</v>
      </c>
    </row>
    <row r="101" spans="1:10" x14ac:dyDescent="0.35">
      <c r="A101" s="2">
        <v>97</v>
      </c>
      <c r="B101" s="2">
        <f t="shared" si="2"/>
        <v>201</v>
      </c>
      <c r="C101" s="2" t="str">
        <f>"阵列"&amp;D101&amp;INDEX(计算页!$E$4:$E$9,D_随机属性库!E101)&amp;"色随机库"</f>
        <v>阵列2白色随机库</v>
      </c>
      <c r="D101" s="2">
        <v>2</v>
      </c>
      <c r="E101" s="2">
        <v>1</v>
      </c>
      <c r="F101" s="2">
        <f>IF(G101="","",INDEX(计算页!$A:$A,MATCH(G101,计算页!$B:$B,0)))</f>
        <v>3</v>
      </c>
      <c r="G101" s="2" t="s">
        <v>101</v>
      </c>
      <c r="H101" s="2">
        <f>ROUND(INDEX(计算页!$O$4:$O$9,D_随机属性库!E101)/INDEX(计算页!$C:$C,MATCH(G101,计算页!$B:$B,0)),0)</f>
        <v>0</v>
      </c>
      <c r="I101" s="2">
        <f>ROUND(INDEX(计算页!$P$4:$P$9,D_随机属性库!E101)/INDEX(计算页!$C:$C,MATCH(G101,计算页!$B:$B,0)),0)</f>
        <v>0</v>
      </c>
      <c r="J101" s="2">
        <v>100</v>
      </c>
    </row>
    <row r="102" spans="1:10" x14ac:dyDescent="0.35">
      <c r="A102" s="2">
        <v>98</v>
      </c>
      <c r="B102" s="2">
        <f t="shared" si="2"/>
        <v>201</v>
      </c>
      <c r="C102" s="2" t="str">
        <f>"阵列"&amp;D102&amp;INDEX(计算页!$E$4:$E$9,D_随机属性库!E102)&amp;"色随机库"</f>
        <v>阵列2白色随机库</v>
      </c>
      <c r="D102" s="2">
        <v>2</v>
      </c>
      <c r="E102" s="2">
        <v>1</v>
      </c>
      <c r="F102" s="2">
        <f>IF(G102="","",INDEX(计算页!$A:$A,MATCH(G102,计算页!$B:$B,0)))</f>
        <v>4</v>
      </c>
      <c r="G102" s="2" t="s">
        <v>98</v>
      </c>
      <c r="H102" s="2">
        <f>ROUND(INDEX(计算页!$O$4:$O$9,D_随机属性库!E102)/INDEX(计算页!$C:$C,MATCH(G102,计算页!$B:$B,0)),0)</f>
        <v>0</v>
      </c>
      <c r="I102" s="2">
        <f>ROUND(INDEX(计算页!$P$4:$P$9,D_随机属性库!E102)/INDEX(计算页!$C:$C,MATCH(G102,计算页!$B:$B,0)),0)</f>
        <v>0</v>
      </c>
      <c r="J102" s="2">
        <v>100</v>
      </c>
    </row>
    <row r="103" spans="1:10" x14ac:dyDescent="0.35">
      <c r="A103" s="2">
        <v>99</v>
      </c>
      <c r="B103" s="2">
        <f t="shared" si="2"/>
        <v>201</v>
      </c>
      <c r="C103" s="2" t="str">
        <f>"阵列"&amp;D103&amp;INDEX(计算页!$E$4:$E$9,D_随机属性库!E103)&amp;"色随机库"</f>
        <v>阵列2白色随机库</v>
      </c>
      <c r="D103" s="2">
        <v>2</v>
      </c>
      <c r="E103" s="2">
        <v>1</v>
      </c>
      <c r="F103" s="2">
        <f>IF(G103="","",INDEX(计算页!$A:$A,MATCH(G103,计算页!$B:$B,0)))</f>
        <v>1</v>
      </c>
      <c r="G103" s="2" t="s">
        <v>97</v>
      </c>
      <c r="H103" s="2">
        <f>ROUND(INDEX(计算页!$O$4:$O$9,D_随机属性库!E103)/INDEX(计算页!$C:$C,MATCH(G103,计算页!$B:$B,0)),0)</f>
        <v>0</v>
      </c>
      <c r="I103" s="2">
        <f>ROUND(INDEX(计算页!$P$4:$P$9,D_随机属性库!E103)/INDEX(计算页!$C:$C,MATCH(G103,计算页!$B:$B,0)),0)</f>
        <v>0</v>
      </c>
      <c r="J103" s="2">
        <v>100</v>
      </c>
    </row>
    <row r="104" spans="1:10" x14ac:dyDescent="0.35">
      <c r="A104" s="2">
        <v>100</v>
      </c>
      <c r="B104" s="2">
        <f t="shared" si="2"/>
        <v>201</v>
      </c>
      <c r="C104" s="2" t="str">
        <f>"阵列"&amp;D104&amp;INDEX(计算页!$E$4:$E$9,D_随机属性库!E104)&amp;"色随机库"</f>
        <v>阵列2白色随机库</v>
      </c>
      <c r="D104" s="2">
        <v>2</v>
      </c>
      <c r="E104" s="2">
        <v>1</v>
      </c>
      <c r="F104" s="2">
        <f>IF(G104="","",INDEX(计算页!$A:$A,MATCH(G104,计算页!$B:$B,0)))</f>
        <v>3</v>
      </c>
      <c r="G104" s="2" t="s">
        <v>101</v>
      </c>
      <c r="H104" s="2">
        <f>ROUND(INDEX(计算页!$O$4:$O$9,D_随机属性库!E104)/INDEX(计算页!$C:$C,MATCH(G104,计算页!$B:$B,0)),0)</f>
        <v>0</v>
      </c>
      <c r="I104" s="2">
        <f>ROUND(INDEX(计算页!$P$4:$P$9,D_随机属性库!E104)/INDEX(计算页!$C:$C,MATCH(G104,计算页!$B:$B,0)),0)</f>
        <v>0</v>
      </c>
      <c r="J104" s="2">
        <v>55</v>
      </c>
    </row>
    <row r="105" spans="1:10" x14ac:dyDescent="0.35">
      <c r="A105" s="2">
        <v>101</v>
      </c>
      <c r="B105" s="2">
        <f t="shared" si="2"/>
        <v>201</v>
      </c>
      <c r="C105" s="2" t="str">
        <f>"阵列"&amp;D105&amp;INDEX(计算页!$E$4:$E$9,D_随机属性库!E105)&amp;"色随机库"</f>
        <v>阵列2白色随机库</v>
      </c>
      <c r="D105" s="2">
        <v>2</v>
      </c>
      <c r="E105" s="2">
        <v>1</v>
      </c>
      <c r="F105" s="2">
        <f>IF(G105="","",INDEX(计算页!$A:$A,MATCH(G105,计算页!$B:$B,0)))</f>
        <v>4</v>
      </c>
      <c r="G105" s="2" t="s">
        <v>98</v>
      </c>
      <c r="H105" s="2">
        <f>ROUND(INDEX(计算页!$O$4:$O$9,D_随机属性库!E105)/INDEX(计算页!$C:$C,MATCH(G105,计算页!$B:$B,0)),0)</f>
        <v>0</v>
      </c>
      <c r="I105" s="2">
        <f>ROUND(INDEX(计算页!$P$4:$P$9,D_随机属性库!E105)/INDEX(计算页!$C:$C,MATCH(G105,计算页!$B:$B,0)),0)</f>
        <v>0</v>
      </c>
      <c r="J105" s="2">
        <v>55</v>
      </c>
    </row>
    <row r="106" spans="1:10" x14ac:dyDescent="0.35">
      <c r="A106" s="2">
        <v>102</v>
      </c>
      <c r="B106" s="2">
        <f t="shared" si="2"/>
        <v>201</v>
      </c>
      <c r="C106" s="2" t="str">
        <f>"阵列"&amp;D106&amp;INDEX(计算页!$E$4:$E$9,D_随机属性库!E106)&amp;"色随机库"</f>
        <v>阵列2白色随机库</v>
      </c>
      <c r="D106" s="2">
        <v>2</v>
      </c>
      <c r="E106" s="2">
        <v>1</v>
      </c>
      <c r="F106" s="2">
        <f>IF(G106="","",INDEX(计算页!$A:$A,MATCH(G106,计算页!$B:$B,0)))</f>
        <v>1</v>
      </c>
      <c r="G106" s="2" t="s">
        <v>97</v>
      </c>
      <c r="H106" s="2">
        <f>ROUND(INDEX(计算页!$O$4:$O$9,D_随机属性库!E106)/INDEX(计算页!$C:$C,MATCH(G106,计算页!$B:$B,0)),0)</f>
        <v>0</v>
      </c>
      <c r="I106" s="2">
        <f>ROUND(INDEX(计算页!$P$4:$P$9,D_随机属性库!E106)/INDEX(计算页!$C:$C,MATCH(G106,计算页!$B:$B,0)),0)</f>
        <v>0</v>
      </c>
      <c r="J106" s="2">
        <v>55</v>
      </c>
    </row>
    <row r="107" spans="1:10" x14ac:dyDescent="0.35">
      <c r="A107" s="2">
        <v>103</v>
      </c>
      <c r="B107" s="2">
        <f t="shared" si="2"/>
        <v>201</v>
      </c>
      <c r="C107" s="2" t="str">
        <f>"阵列"&amp;D107&amp;INDEX(计算页!$E$4:$E$9,D_随机属性库!E107)&amp;"色随机库"</f>
        <v>阵列2白色随机库</v>
      </c>
      <c r="D107" s="2">
        <v>2</v>
      </c>
      <c r="E107" s="2">
        <v>1</v>
      </c>
      <c r="F107" s="2">
        <f>IF(G107="","",INDEX(计算页!$A:$A,MATCH(G107,计算页!$B:$B,0)))</f>
        <v>5</v>
      </c>
      <c r="G107" s="2" t="s">
        <v>140</v>
      </c>
      <c r="H107" s="2">
        <f>ROUND(INDEX(计算页!$O$4:$O$9,D_随机属性库!E107)/INDEX(计算页!$C:$C,MATCH(G107,计算页!$B:$B,0)),0)</f>
        <v>0</v>
      </c>
      <c r="I107" s="2">
        <f>ROUND(INDEX(计算页!$P$4:$P$9,D_随机属性库!E107)/INDEX(计算页!$C:$C,MATCH(G107,计算页!$B:$B,0)),0)</f>
        <v>0</v>
      </c>
      <c r="J107" s="2">
        <v>10</v>
      </c>
    </row>
    <row r="108" spans="1:10" x14ac:dyDescent="0.35">
      <c r="A108" s="2">
        <v>104</v>
      </c>
      <c r="B108" s="2">
        <f t="shared" si="2"/>
        <v>201</v>
      </c>
      <c r="C108" s="2" t="str">
        <f>"阵列"&amp;D108&amp;INDEX(计算页!$E$4:$E$9,D_随机属性库!E108)&amp;"色随机库"</f>
        <v>阵列2白色随机库</v>
      </c>
      <c r="D108" s="2">
        <v>2</v>
      </c>
      <c r="E108" s="2">
        <v>1</v>
      </c>
      <c r="F108" s="2">
        <f>IF(G108="","",INDEX(计算页!$A:$A,MATCH(G108,计算页!$B:$B,0)))</f>
        <v>8</v>
      </c>
      <c r="G108" s="2" t="s">
        <v>135</v>
      </c>
      <c r="H108" s="2">
        <f>ROUND(INDEX(计算页!$O$4:$O$9,D_随机属性库!E108)/INDEX(计算页!$C:$C,MATCH(G108,计算页!$B:$B,0)),0)</f>
        <v>0</v>
      </c>
      <c r="I108" s="2">
        <f>ROUND(INDEX(计算页!$P$4:$P$9,D_随机属性库!E108)/INDEX(计算页!$C:$C,MATCH(G108,计算页!$B:$B,0)),0)</f>
        <v>0</v>
      </c>
      <c r="J108" s="2">
        <v>10</v>
      </c>
    </row>
    <row r="109" spans="1:10" x14ac:dyDescent="0.35">
      <c r="A109" s="2">
        <v>105</v>
      </c>
      <c r="B109" s="2">
        <f t="shared" si="2"/>
        <v>201</v>
      </c>
      <c r="C109" s="2" t="str">
        <f>"阵列"&amp;D109&amp;INDEX(计算页!$E$4:$E$9,D_随机属性库!E109)&amp;"色随机库"</f>
        <v>阵列2白色随机库</v>
      </c>
      <c r="D109" s="2">
        <v>2</v>
      </c>
      <c r="E109" s="2">
        <v>1</v>
      </c>
      <c r="F109" s="2">
        <f>IF(G109="","",INDEX(计算页!$A:$A,MATCH(G109,计算页!$B:$B,0)))</f>
        <v>121</v>
      </c>
      <c r="G109" s="2" t="s">
        <v>433</v>
      </c>
      <c r="H109" s="2">
        <f>ROUND(INDEX(计算页!$O$4:$O$9,D_随机属性库!E109)/INDEX(计算页!$C:$C,MATCH(G109,计算页!$B:$B,0)),0)</f>
        <v>0</v>
      </c>
      <c r="I109" s="2">
        <f>ROUND(INDEX(计算页!$P$4:$P$9,D_随机属性库!E109)/INDEX(计算页!$C:$C,MATCH(G109,计算页!$B:$B,0)),0)</f>
        <v>0</v>
      </c>
      <c r="J109" s="2">
        <v>5</v>
      </c>
    </row>
    <row r="110" spans="1:10" x14ac:dyDescent="0.35">
      <c r="A110" s="2">
        <v>106</v>
      </c>
      <c r="B110" s="2">
        <f t="shared" si="2"/>
        <v>202</v>
      </c>
      <c r="C110" s="2" t="str">
        <f>"阵列"&amp;D110&amp;INDEX(计算页!$E$4:$E$9,D_随机属性库!E110)&amp;"色随机库"</f>
        <v>阵列2绿色随机库</v>
      </c>
      <c r="D110" s="2">
        <v>2</v>
      </c>
      <c r="E110" s="2">
        <v>2</v>
      </c>
      <c r="F110" s="2">
        <f>IF(G110="","",INDEX(计算页!$A:$A,MATCH(G110,计算页!$B:$B,0)))</f>
        <v>1</v>
      </c>
      <c r="G110" s="2" t="s">
        <v>97</v>
      </c>
      <c r="H110" s="2">
        <f>ROUND(INDEX(计算页!$O$4:$O$9,D_随机属性库!E110)/INDEX(计算页!$C:$C,MATCH(G110,计算页!$B:$B,0)),0)</f>
        <v>0</v>
      </c>
      <c r="I110" s="2">
        <f>ROUND(INDEX(计算页!$P$4:$P$9,D_随机属性库!E110)/INDEX(计算页!$C:$C,MATCH(G110,计算页!$B:$B,0)),0)</f>
        <v>0</v>
      </c>
      <c r="J110" s="2">
        <v>2670</v>
      </c>
    </row>
    <row r="111" spans="1:10" x14ac:dyDescent="0.35">
      <c r="A111" s="2">
        <v>107</v>
      </c>
      <c r="B111" s="2">
        <f t="shared" si="2"/>
        <v>202</v>
      </c>
      <c r="C111" s="2" t="str">
        <f>"阵列"&amp;D111&amp;INDEX(计算页!$E$4:$E$9,D_随机属性库!E111)&amp;"色随机库"</f>
        <v>阵列2绿色随机库</v>
      </c>
      <c r="D111" s="2">
        <v>2</v>
      </c>
      <c r="E111" s="2">
        <v>2</v>
      </c>
      <c r="F111" s="2">
        <f>IF(G111="","",INDEX(计算页!$A:$A,MATCH(G111,计算页!$B:$B,0)))</f>
        <v>3</v>
      </c>
      <c r="G111" s="2" t="s">
        <v>101</v>
      </c>
      <c r="H111" s="2">
        <f>ROUND(INDEX(计算页!$O$4:$O$9,D_随机属性库!E111)/INDEX(计算页!$C:$C,MATCH(G111,计算页!$B:$B,0)),0)</f>
        <v>0</v>
      </c>
      <c r="I111" s="2">
        <f>ROUND(INDEX(计算页!$P$4:$P$9,D_随机属性库!E111)/INDEX(计算页!$C:$C,MATCH(G111,计算页!$B:$B,0)),0)</f>
        <v>0</v>
      </c>
      <c r="J111" s="2">
        <v>2670</v>
      </c>
    </row>
    <row r="112" spans="1:10" x14ac:dyDescent="0.35">
      <c r="A112" s="2">
        <v>108</v>
      </c>
      <c r="B112" s="2">
        <f t="shared" si="2"/>
        <v>202</v>
      </c>
      <c r="C112" s="2" t="str">
        <f>"阵列"&amp;D112&amp;INDEX(计算页!$E$4:$E$9,D_随机属性库!E112)&amp;"色随机库"</f>
        <v>阵列2绿色随机库</v>
      </c>
      <c r="D112" s="2">
        <v>2</v>
      </c>
      <c r="E112" s="2">
        <v>2</v>
      </c>
      <c r="F112" s="2">
        <f>IF(G112="","",INDEX(计算页!$A:$A,MATCH(G112,计算页!$B:$B,0)))</f>
        <v>4</v>
      </c>
      <c r="G112" s="2" t="s">
        <v>98</v>
      </c>
      <c r="H112" s="2">
        <f>ROUND(INDEX(计算页!$O$4:$O$9,D_随机属性库!E112)/INDEX(计算页!$C:$C,MATCH(G112,计算页!$B:$B,0)),0)</f>
        <v>0</v>
      </c>
      <c r="I112" s="2">
        <f>ROUND(INDEX(计算页!$P$4:$P$9,D_随机属性库!E112)/INDEX(计算页!$C:$C,MATCH(G112,计算页!$B:$B,0)),0)</f>
        <v>0</v>
      </c>
      <c r="J112" s="2">
        <v>2670</v>
      </c>
    </row>
    <row r="113" spans="1:10" x14ac:dyDescent="0.35">
      <c r="A113" s="2">
        <v>109</v>
      </c>
      <c r="B113" s="2">
        <f t="shared" si="2"/>
        <v>202</v>
      </c>
      <c r="C113" s="2" t="str">
        <f>"阵列"&amp;D113&amp;INDEX(计算页!$E$4:$E$9,D_随机属性库!E113)&amp;"色随机库"</f>
        <v>阵列2绿色随机库</v>
      </c>
      <c r="D113" s="2">
        <v>2</v>
      </c>
      <c r="E113" s="2">
        <v>2</v>
      </c>
      <c r="F113" s="2">
        <f>IF(G113="","",INDEX(计算页!$A:$A,MATCH(G113,计算页!$B:$B,0)))</f>
        <v>3</v>
      </c>
      <c r="G113" s="2" t="s">
        <v>101</v>
      </c>
      <c r="H113" s="2">
        <f>ROUND(INDEX(计算页!$O$4:$O$9,D_随机属性库!E113)/INDEX(计算页!$C:$C,MATCH(G113,计算页!$B:$B,0)),0)</f>
        <v>0</v>
      </c>
      <c r="I113" s="2">
        <f>ROUND(INDEX(计算页!$P$4:$P$9,D_随机属性库!E113)/INDEX(计算页!$C:$C,MATCH(G113,计算页!$B:$B,0)),0)</f>
        <v>0</v>
      </c>
      <c r="J113" s="2">
        <v>500</v>
      </c>
    </row>
    <row r="114" spans="1:10" x14ac:dyDescent="0.35">
      <c r="A114" s="2">
        <v>110</v>
      </c>
      <c r="B114" s="2">
        <f t="shared" si="2"/>
        <v>202</v>
      </c>
      <c r="C114" s="2" t="str">
        <f>"阵列"&amp;D114&amp;INDEX(计算页!$E$4:$E$9,D_随机属性库!E114)&amp;"色随机库"</f>
        <v>阵列2绿色随机库</v>
      </c>
      <c r="D114" s="2">
        <v>2</v>
      </c>
      <c r="E114" s="2">
        <v>2</v>
      </c>
      <c r="F114" s="2">
        <f>IF(G114="","",INDEX(计算页!$A:$A,MATCH(G114,计算页!$B:$B,0)))</f>
        <v>4</v>
      </c>
      <c r="G114" s="2" t="s">
        <v>98</v>
      </c>
      <c r="H114" s="2">
        <f>ROUND(INDEX(计算页!$O$4:$O$9,D_随机属性库!E114)/INDEX(计算页!$C:$C,MATCH(G114,计算页!$B:$B,0)),0)</f>
        <v>0</v>
      </c>
      <c r="I114" s="2">
        <f>ROUND(INDEX(计算页!$P$4:$P$9,D_随机属性库!E114)/INDEX(计算页!$C:$C,MATCH(G114,计算页!$B:$B,0)),0)</f>
        <v>0</v>
      </c>
      <c r="J114" s="2">
        <v>500</v>
      </c>
    </row>
    <row r="115" spans="1:10" x14ac:dyDescent="0.35">
      <c r="A115" s="2">
        <v>111</v>
      </c>
      <c r="B115" s="2">
        <f t="shared" si="2"/>
        <v>202</v>
      </c>
      <c r="C115" s="2" t="str">
        <f>"阵列"&amp;D115&amp;INDEX(计算页!$E$4:$E$9,D_随机属性库!E115)&amp;"色随机库"</f>
        <v>阵列2绿色随机库</v>
      </c>
      <c r="D115" s="2">
        <v>2</v>
      </c>
      <c r="E115" s="2">
        <v>2</v>
      </c>
      <c r="F115" s="2">
        <f>IF(G115="","",INDEX(计算页!$A:$A,MATCH(G115,计算页!$B:$B,0)))</f>
        <v>1</v>
      </c>
      <c r="G115" s="2" t="s">
        <v>97</v>
      </c>
      <c r="H115" s="2">
        <f>ROUND(INDEX(计算页!$O$4:$O$9,D_随机属性库!E115)/INDEX(计算页!$C:$C,MATCH(G115,计算页!$B:$B,0)),0)</f>
        <v>0</v>
      </c>
      <c r="I115" s="2">
        <f>ROUND(INDEX(计算页!$P$4:$P$9,D_随机属性库!E115)/INDEX(计算页!$C:$C,MATCH(G115,计算页!$B:$B,0)),0)</f>
        <v>0</v>
      </c>
      <c r="J115" s="2">
        <v>500</v>
      </c>
    </row>
    <row r="116" spans="1:10" x14ac:dyDescent="0.35">
      <c r="A116" s="2">
        <v>112</v>
      </c>
      <c r="B116" s="2">
        <f t="shared" si="2"/>
        <v>202</v>
      </c>
      <c r="C116" s="2" t="str">
        <f>"阵列"&amp;D116&amp;INDEX(计算页!$E$4:$E$9,D_随机属性库!E116)&amp;"色随机库"</f>
        <v>阵列2绿色随机库</v>
      </c>
      <c r="D116" s="2">
        <v>2</v>
      </c>
      <c r="E116" s="2">
        <v>2</v>
      </c>
      <c r="F116" s="2">
        <f>IF(G116="","",INDEX(计算页!$A:$A,MATCH(G116,计算页!$B:$B,0)))</f>
        <v>3</v>
      </c>
      <c r="G116" s="2" t="s">
        <v>101</v>
      </c>
      <c r="H116" s="2">
        <f>ROUND(INDEX(计算页!$O$4:$O$9,D_随机属性库!E116)/INDEX(计算页!$C:$C,MATCH(G116,计算页!$B:$B,0)),0)</f>
        <v>0</v>
      </c>
      <c r="I116" s="2">
        <f>ROUND(INDEX(计算页!$P$4:$P$9,D_随机属性库!E116)/INDEX(计算页!$C:$C,MATCH(G116,计算页!$B:$B,0)),0)</f>
        <v>0</v>
      </c>
      <c r="J116" s="2">
        <v>100</v>
      </c>
    </row>
    <row r="117" spans="1:10" x14ac:dyDescent="0.35">
      <c r="A117" s="2">
        <v>113</v>
      </c>
      <c r="B117" s="2">
        <f t="shared" si="2"/>
        <v>202</v>
      </c>
      <c r="C117" s="2" t="str">
        <f>"阵列"&amp;D117&amp;INDEX(计算页!$E$4:$E$9,D_随机属性库!E117)&amp;"色随机库"</f>
        <v>阵列2绿色随机库</v>
      </c>
      <c r="D117" s="2">
        <v>2</v>
      </c>
      <c r="E117" s="2">
        <v>2</v>
      </c>
      <c r="F117" s="2">
        <f>IF(G117="","",INDEX(计算页!$A:$A,MATCH(G117,计算页!$B:$B,0)))</f>
        <v>4</v>
      </c>
      <c r="G117" s="2" t="s">
        <v>98</v>
      </c>
      <c r="H117" s="2">
        <f>ROUND(INDEX(计算页!$O$4:$O$9,D_随机属性库!E117)/INDEX(计算页!$C:$C,MATCH(G117,计算页!$B:$B,0)),0)</f>
        <v>0</v>
      </c>
      <c r="I117" s="2">
        <f>ROUND(INDEX(计算页!$P$4:$P$9,D_随机属性库!E117)/INDEX(计算页!$C:$C,MATCH(G117,计算页!$B:$B,0)),0)</f>
        <v>0</v>
      </c>
      <c r="J117" s="2">
        <v>100</v>
      </c>
    </row>
    <row r="118" spans="1:10" x14ac:dyDescent="0.35">
      <c r="A118" s="2">
        <v>114</v>
      </c>
      <c r="B118" s="2">
        <f t="shared" si="2"/>
        <v>202</v>
      </c>
      <c r="C118" s="2" t="str">
        <f>"阵列"&amp;D118&amp;INDEX(计算页!$E$4:$E$9,D_随机属性库!E118)&amp;"色随机库"</f>
        <v>阵列2绿色随机库</v>
      </c>
      <c r="D118" s="2">
        <v>2</v>
      </c>
      <c r="E118" s="2">
        <v>2</v>
      </c>
      <c r="F118" s="2">
        <f>IF(G118="","",INDEX(计算页!$A:$A,MATCH(G118,计算页!$B:$B,0)))</f>
        <v>1</v>
      </c>
      <c r="G118" s="2" t="s">
        <v>97</v>
      </c>
      <c r="H118" s="2">
        <f>ROUND(INDEX(计算页!$O$4:$O$9,D_随机属性库!E118)/INDEX(计算页!$C:$C,MATCH(G118,计算页!$B:$B,0)),0)</f>
        <v>0</v>
      </c>
      <c r="I118" s="2">
        <f>ROUND(INDEX(计算页!$P$4:$P$9,D_随机属性库!E118)/INDEX(计算页!$C:$C,MATCH(G118,计算页!$B:$B,0)),0)</f>
        <v>0</v>
      </c>
      <c r="J118" s="2">
        <v>100</v>
      </c>
    </row>
    <row r="119" spans="1:10" x14ac:dyDescent="0.35">
      <c r="A119" s="2">
        <v>115</v>
      </c>
      <c r="B119" s="2">
        <f t="shared" si="2"/>
        <v>202</v>
      </c>
      <c r="C119" s="2" t="str">
        <f>"阵列"&amp;D119&amp;INDEX(计算页!$E$4:$E$9,D_随机属性库!E119)&amp;"色随机库"</f>
        <v>阵列2绿色随机库</v>
      </c>
      <c r="D119" s="2">
        <v>2</v>
      </c>
      <c r="E119" s="2">
        <v>2</v>
      </c>
      <c r="F119" s="2">
        <f>IF(G119="","",INDEX(计算页!$A:$A,MATCH(G119,计算页!$B:$B,0)))</f>
        <v>3</v>
      </c>
      <c r="G119" s="2" t="s">
        <v>101</v>
      </c>
      <c r="H119" s="2">
        <f>ROUND(INDEX(计算页!$O$4:$O$9,D_随机属性库!E119)/INDEX(计算页!$C:$C,MATCH(G119,计算页!$B:$B,0)),0)</f>
        <v>0</v>
      </c>
      <c r="I119" s="2">
        <f>ROUND(INDEX(计算页!$P$4:$P$9,D_随机属性库!E119)/INDEX(计算页!$C:$C,MATCH(G119,计算页!$B:$B,0)),0)</f>
        <v>0</v>
      </c>
      <c r="J119" s="2">
        <v>55</v>
      </c>
    </row>
    <row r="120" spans="1:10" x14ac:dyDescent="0.35">
      <c r="A120" s="2">
        <v>116</v>
      </c>
      <c r="B120" s="2">
        <f t="shared" si="2"/>
        <v>202</v>
      </c>
      <c r="C120" s="2" t="str">
        <f>"阵列"&amp;D120&amp;INDEX(计算页!$E$4:$E$9,D_随机属性库!E120)&amp;"色随机库"</f>
        <v>阵列2绿色随机库</v>
      </c>
      <c r="D120" s="2">
        <v>2</v>
      </c>
      <c r="E120" s="2">
        <v>2</v>
      </c>
      <c r="F120" s="2">
        <f>IF(G120="","",INDEX(计算页!$A:$A,MATCH(G120,计算页!$B:$B,0)))</f>
        <v>4</v>
      </c>
      <c r="G120" s="2" t="s">
        <v>98</v>
      </c>
      <c r="H120" s="2">
        <f>ROUND(INDEX(计算页!$O$4:$O$9,D_随机属性库!E120)/INDEX(计算页!$C:$C,MATCH(G120,计算页!$B:$B,0)),0)</f>
        <v>0</v>
      </c>
      <c r="I120" s="2">
        <f>ROUND(INDEX(计算页!$P$4:$P$9,D_随机属性库!E120)/INDEX(计算页!$C:$C,MATCH(G120,计算页!$B:$B,0)),0)</f>
        <v>0</v>
      </c>
      <c r="J120" s="2">
        <v>55</v>
      </c>
    </row>
    <row r="121" spans="1:10" x14ac:dyDescent="0.35">
      <c r="A121" s="2">
        <v>117</v>
      </c>
      <c r="B121" s="2">
        <f t="shared" si="2"/>
        <v>202</v>
      </c>
      <c r="C121" s="2" t="str">
        <f>"阵列"&amp;D121&amp;INDEX(计算页!$E$4:$E$9,D_随机属性库!E121)&amp;"色随机库"</f>
        <v>阵列2绿色随机库</v>
      </c>
      <c r="D121" s="2">
        <v>2</v>
      </c>
      <c r="E121" s="2">
        <v>2</v>
      </c>
      <c r="F121" s="2">
        <f>IF(G121="","",INDEX(计算页!$A:$A,MATCH(G121,计算页!$B:$B,0)))</f>
        <v>1</v>
      </c>
      <c r="G121" s="2" t="s">
        <v>97</v>
      </c>
      <c r="H121" s="2">
        <f>ROUND(INDEX(计算页!$O$4:$O$9,D_随机属性库!E121)/INDEX(计算页!$C:$C,MATCH(G121,计算页!$B:$B,0)),0)</f>
        <v>0</v>
      </c>
      <c r="I121" s="2">
        <f>ROUND(INDEX(计算页!$P$4:$P$9,D_随机属性库!E121)/INDEX(计算页!$C:$C,MATCH(G121,计算页!$B:$B,0)),0)</f>
        <v>0</v>
      </c>
      <c r="J121" s="2">
        <v>55</v>
      </c>
    </row>
    <row r="122" spans="1:10" x14ac:dyDescent="0.35">
      <c r="A122" s="2">
        <v>118</v>
      </c>
      <c r="B122" s="2">
        <f t="shared" si="2"/>
        <v>202</v>
      </c>
      <c r="C122" s="2" t="str">
        <f>"阵列"&amp;D122&amp;INDEX(计算页!$E$4:$E$9,D_随机属性库!E122)&amp;"色随机库"</f>
        <v>阵列2绿色随机库</v>
      </c>
      <c r="D122" s="2">
        <v>2</v>
      </c>
      <c r="E122" s="2">
        <v>2</v>
      </c>
      <c r="F122" s="2">
        <f>IF(G122="","",INDEX(计算页!$A:$A,MATCH(G122,计算页!$B:$B,0)))</f>
        <v>5</v>
      </c>
      <c r="G122" s="2" t="s">
        <v>140</v>
      </c>
      <c r="H122" s="2">
        <f>ROUND(INDEX(计算页!$O$4:$O$9,D_随机属性库!E122)/INDEX(计算页!$C:$C,MATCH(G122,计算页!$B:$B,0)),0)</f>
        <v>0</v>
      </c>
      <c r="I122" s="2">
        <f>ROUND(INDEX(计算页!$P$4:$P$9,D_随机属性库!E122)/INDEX(计算页!$C:$C,MATCH(G122,计算页!$B:$B,0)),0)</f>
        <v>0</v>
      </c>
      <c r="J122" s="2">
        <v>10</v>
      </c>
    </row>
    <row r="123" spans="1:10" x14ac:dyDescent="0.35">
      <c r="A123" s="2">
        <v>119</v>
      </c>
      <c r="B123" s="2">
        <f t="shared" si="2"/>
        <v>202</v>
      </c>
      <c r="C123" s="2" t="str">
        <f>"阵列"&amp;D123&amp;INDEX(计算页!$E$4:$E$9,D_随机属性库!E123)&amp;"色随机库"</f>
        <v>阵列2绿色随机库</v>
      </c>
      <c r="D123" s="2">
        <v>2</v>
      </c>
      <c r="E123" s="2">
        <v>2</v>
      </c>
      <c r="F123" s="2">
        <f>IF(G123="","",INDEX(计算页!$A:$A,MATCH(G123,计算页!$B:$B,0)))</f>
        <v>8</v>
      </c>
      <c r="G123" s="2" t="s">
        <v>135</v>
      </c>
      <c r="H123" s="2">
        <f>ROUND(INDEX(计算页!$O$4:$O$9,D_随机属性库!E123)/INDEX(计算页!$C:$C,MATCH(G123,计算页!$B:$B,0)),0)</f>
        <v>0</v>
      </c>
      <c r="I123" s="2">
        <f>ROUND(INDEX(计算页!$P$4:$P$9,D_随机属性库!E123)/INDEX(计算页!$C:$C,MATCH(G123,计算页!$B:$B,0)),0)</f>
        <v>0</v>
      </c>
      <c r="J123" s="2">
        <v>10</v>
      </c>
    </row>
    <row r="124" spans="1:10" x14ac:dyDescent="0.35">
      <c r="A124" s="2">
        <v>120</v>
      </c>
      <c r="B124" s="2">
        <f t="shared" si="2"/>
        <v>202</v>
      </c>
      <c r="C124" s="2" t="str">
        <f>"阵列"&amp;D124&amp;INDEX(计算页!$E$4:$E$9,D_随机属性库!E124)&amp;"色随机库"</f>
        <v>阵列2绿色随机库</v>
      </c>
      <c r="D124" s="2">
        <v>2</v>
      </c>
      <c r="E124" s="2">
        <v>2</v>
      </c>
      <c r="F124" s="2">
        <f>IF(G124="","",INDEX(计算页!$A:$A,MATCH(G124,计算页!$B:$B,0)))</f>
        <v>121</v>
      </c>
      <c r="G124" s="2" t="s">
        <v>433</v>
      </c>
      <c r="H124" s="2">
        <f>ROUND(INDEX(计算页!$O$4:$O$9,D_随机属性库!E124)/INDEX(计算页!$C:$C,MATCH(G124,计算页!$B:$B,0)),0)</f>
        <v>0</v>
      </c>
      <c r="I124" s="2">
        <f>ROUND(INDEX(计算页!$P$4:$P$9,D_随机属性库!E124)/INDEX(计算页!$C:$C,MATCH(G124,计算页!$B:$B,0)),0)</f>
        <v>0</v>
      </c>
      <c r="J124" s="2">
        <v>5</v>
      </c>
    </row>
    <row r="125" spans="1:10" x14ac:dyDescent="0.35">
      <c r="A125" s="2">
        <v>121</v>
      </c>
      <c r="B125" s="2">
        <f t="shared" si="2"/>
        <v>203</v>
      </c>
      <c r="C125" s="2" t="str">
        <f>"阵列"&amp;D125&amp;INDEX(计算页!$E$4:$E$9,D_随机属性库!E125)&amp;"色随机库"</f>
        <v>阵列2蓝色随机库</v>
      </c>
      <c r="D125" s="2">
        <v>2</v>
      </c>
      <c r="E125" s="2">
        <v>3</v>
      </c>
      <c r="F125" s="2">
        <f>IF(G125="","",INDEX(计算页!$A:$A,MATCH(G125,计算页!$B:$B,0)))</f>
        <v>1</v>
      </c>
      <c r="G125" s="2" t="s">
        <v>97</v>
      </c>
      <c r="H125" s="2">
        <f>ROUND(INDEX(计算页!$O$4:$O$9,D_随机属性库!E125)/INDEX(计算页!$C:$C,MATCH(G125,计算页!$B:$B,0)),0)</f>
        <v>1600</v>
      </c>
      <c r="I125" s="2">
        <f>ROUND(INDEX(计算页!$P$4:$P$9,D_随机属性库!E125)/INDEX(计算页!$C:$C,MATCH(G125,计算页!$B:$B,0)),0)</f>
        <v>6400</v>
      </c>
      <c r="J125" s="2">
        <v>2670</v>
      </c>
    </row>
    <row r="126" spans="1:10" x14ac:dyDescent="0.35">
      <c r="A126" s="2">
        <v>122</v>
      </c>
      <c r="B126" s="2">
        <f t="shared" si="2"/>
        <v>203</v>
      </c>
      <c r="C126" s="2" t="str">
        <f>"阵列"&amp;D126&amp;INDEX(计算页!$E$4:$E$9,D_随机属性库!E126)&amp;"色随机库"</f>
        <v>阵列2蓝色随机库</v>
      </c>
      <c r="D126" s="2">
        <v>2</v>
      </c>
      <c r="E126" s="2">
        <v>3</v>
      </c>
      <c r="F126" s="2">
        <f>IF(G126="","",INDEX(计算页!$A:$A,MATCH(G126,计算页!$B:$B,0)))</f>
        <v>3</v>
      </c>
      <c r="G126" s="2" t="s">
        <v>101</v>
      </c>
      <c r="H126" s="2">
        <f>ROUND(INDEX(计算页!$O$4:$O$9,D_随机属性库!E126)/INDEX(计算页!$C:$C,MATCH(G126,计算页!$B:$B,0)),0)</f>
        <v>160</v>
      </c>
      <c r="I126" s="2">
        <f>ROUND(INDEX(计算页!$P$4:$P$9,D_随机属性库!E126)/INDEX(计算页!$C:$C,MATCH(G126,计算页!$B:$B,0)),0)</f>
        <v>640</v>
      </c>
      <c r="J126" s="2">
        <v>2670</v>
      </c>
    </row>
    <row r="127" spans="1:10" x14ac:dyDescent="0.35">
      <c r="A127" s="2">
        <v>123</v>
      </c>
      <c r="B127" s="2">
        <f t="shared" si="2"/>
        <v>203</v>
      </c>
      <c r="C127" s="2" t="str">
        <f>"阵列"&amp;D127&amp;INDEX(计算页!$E$4:$E$9,D_随机属性库!E127)&amp;"色随机库"</f>
        <v>阵列2蓝色随机库</v>
      </c>
      <c r="D127" s="2">
        <v>2</v>
      </c>
      <c r="E127" s="2">
        <v>3</v>
      </c>
      <c r="F127" s="2">
        <f>IF(G127="","",INDEX(计算页!$A:$A,MATCH(G127,计算页!$B:$B,0)))</f>
        <v>4</v>
      </c>
      <c r="G127" s="2" t="s">
        <v>98</v>
      </c>
      <c r="H127" s="2">
        <f>ROUND(INDEX(计算页!$O$4:$O$9,D_随机属性库!E127)/INDEX(计算页!$C:$C,MATCH(G127,计算页!$B:$B,0)),0)</f>
        <v>320</v>
      </c>
      <c r="I127" s="2">
        <f>ROUND(INDEX(计算页!$P$4:$P$9,D_随机属性库!E127)/INDEX(计算页!$C:$C,MATCH(G127,计算页!$B:$B,0)),0)</f>
        <v>1280</v>
      </c>
      <c r="J127" s="2">
        <v>2670</v>
      </c>
    </row>
    <row r="128" spans="1:10" x14ac:dyDescent="0.35">
      <c r="A128" s="2">
        <v>124</v>
      </c>
      <c r="B128" s="2">
        <f t="shared" si="2"/>
        <v>203</v>
      </c>
      <c r="C128" s="2" t="str">
        <f>"阵列"&amp;D128&amp;INDEX(计算页!$E$4:$E$9,D_随机属性库!E128)&amp;"色随机库"</f>
        <v>阵列2蓝色随机库</v>
      </c>
      <c r="D128" s="2">
        <v>2</v>
      </c>
      <c r="E128" s="2">
        <v>3</v>
      </c>
      <c r="F128" s="2">
        <f>IF(G128="","",INDEX(计算页!$A:$A,MATCH(G128,计算页!$B:$B,0)))</f>
        <v>3</v>
      </c>
      <c r="G128" s="2" t="s">
        <v>101</v>
      </c>
      <c r="H128" s="2">
        <f>ROUND(INDEX(计算页!$O$4:$O$9,D_随机属性库!E128)/INDEX(计算页!$C:$C,MATCH(G128,计算页!$B:$B,0)),0)</f>
        <v>160</v>
      </c>
      <c r="I128" s="2">
        <f>ROUND(INDEX(计算页!$P$4:$P$9,D_随机属性库!E128)/INDEX(计算页!$C:$C,MATCH(G128,计算页!$B:$B,0)),0)</f>
        <v>640</v>
      </c>
      <c r="J128" s="2">
        <v>500</v>
      </c>
    </row>
    <row r="129" spans="1:10" x14ac:dyDescent="0.35">
      <c r="A129" s="2">
        <v>125</v>
      </c>
      <c r="B129" s="2">
        <f t="shared" si="2"/>
        <v>203</v>
      </c>
      <c r="C129" s="2" t="str">
        <f>"阵列"&amp;D129&amp;INDEX(计算页!$E$4:$E$9,D_随机属性库!E129)&amp;"色随机库"</f>
        <v>阵列2蓝色随机库</v>
      </c>
      <c r="D129" s="2">
        <v>2</v>
      </c>
      <c r="E129" s="2">
        <v>3</v>
      </c>
      <c r="F129" s="2">
        <f>IF(G129="","",INDEX(计算页!$A:$A,MATCH(G129,计算页!$B:$B,0)))</f>
        <v>4</v>
      </c>
      <c r="G129" s="2" t="s">
        <v>98</v>
      </c>
      <c r="H129" s="2">
        <f>ROUND(INDEX(计算页!$O$4:$O$9,D_随机属性库!E129)/INDEX(计算页!$C:$C,MATCH(G129,计算页!$B:$B,0)),0)</f>
        <v>320</v>
      </c>
      <c r="I129" s="2">
        <f>ROUND(INDEX(计算页!$P$4:$P$9,D_随机属性库!E129)/INDEX(计算页!$C:$C,MATCH(G129,计算页!$B:$B,0)),0)</f>
        <v>1280</v>
      </c>
      <c r="J129" s="2">
        <v>500</v>
      </c>
    </row>
    <row r="130" spans="1:10" x14ac:dyDescent="0.35">
      <c r="A130" s="2">
        <v>126</v>
      </c>
      <c r="B130" s="2">
        <f t="shared" si="2"/>
        <v>203</v>
      </c>
      <c r="C130" s="2" t="str">
        <f>"阵列"&amp;D130&amp;INDEX(计算页!$E$4:$E$9,D_随机属性库!E130)&amp;"色随机库"</f>
        <v>阵列2蓝色随机库</v>
      </c>
      <c r="D130" s="2">
        <v>2</v>
      </c>
      <c r="E130" s="2">
        <v>3</v>
      </c>
      <c r="F130" s="2">
        <f>IF(G130="","",INDEX(计算页!$A:$A,MATCH(G130,计算页!$B:$B,0)))</f>
        <v>1</v>
      </c>
      <c r="G130" s="2" t="s">
        <v>97</v>
      </c>
      <c r="H130" s="2">
        <f>ROUND(INDEX(计算页!$O$4:$O$9,D_随机属性库!E130)/INDEX(计算页!$C:$C,MATCH(G130,计算页!$B:$B,0)),0)</f>
        <v>1600</v>
      </c>
      <c r="I130" s="2">
        <f>ROUND(INDEX(计算页!$P$4:$P$9,D_随机属性库!E130)/INDEX(计算页!$C:$C,MATCH(G130,计算页!$B:$B,0)),0)</f>
        <v>6400</v>
      </c>
      <c r="J130" s="2">
        <v>500</v>
      </c>
    </row>
    <row r="131" spans="1:10" x14ac:dyDescent="0.35">
      <c r="A131" s="2">
        <v>127</v>
      </c>
      <c r="B131" s="2">
        <f t="shared" si="2"/>
        <v>203</v>
      </c>
      <c r="C131" s="2" t="str">
        <f>"阵列"&amp;D131&amp;INDEX(计算页!$E$4:$E$9,D_随机属性库!E131)&amp;"色随机库"</f>
        <v>阵列2蓝色随机库</v>
      </c>
      <c r="D131" s="2">
        <v>2</v>
      </c>
      <c r="E131" s="2">
        <v>3</v>
      </c>
      <c r="F131" s="2">
        <f>IF(G131="","",INDEX(计算页!$A:$A,MATCH(G131,计算页!$B:$B,0)))</f>
        <v>3</v>
      </c>
      <c r="G131" s="2" t="s">
        <v>101</v>
      </c>
      <c r="H131" s="2">
        <f>ROUND(INDEX(计算页!$O$4:$O$9,D_随机属性库!E131)/INDEX(计算页!$C:$C,MATCH(G131,计算页!$B:$B,0)),0)</f>
        <v>160</v>
      </c>
      <c r="I131" s="2">
        <f>ROUND(INDEX(计算页!$P$4:$P$9,D_随机属性库!E131)/INDEX(计算页!$C:$C,MATCH(G131,计算页!$B:$B,0)),0)</f>
        <v>640</v>
      </c>
      <c r="J131" s="2">
        <v>100</v>
      </c>
    </row>
    <row r="132" spans="1:10" x14ac:dyDescent="0.35">
      <c r="A132" s="2">
        <v>128</v>
      </c>
      <c r="B132" s="2">
        <f t="shared" si="2"/>
        <v>203</v>
      </c>
      <c r="C132" s="2" t="str">
        <f>"阵列"&amp;D132&amp;INDEX(计算页!$E$4:$E$9,D_随机属性库!E132)&amp;"色随机库"</f>
        <v>阵列2蓝色随机库</v>
      </c>
      <c r="D132" s="2">
        <v>2</v>
      </c>
      <c r="E132" s="2">
        <v>3</v>
      </c>
      <c r="F132" s="2">
        <f>IF(G132="","",INDEX(计算页!$A:$A,MATCH(G132,计算页!$B:$B,0)))</f>
        <v>4</v>
      </c>
      <c r="G132" s="2" t="s">
        <v>98</v>
      </c>
      <c r="H132" s="2">
        <f>ROUND(INDEX(计算页!$O$4:$O$9,D_随机属性库!E132)/INDEX(计算页!$C:$C,MATCH(G132,计算页!$B:$B,0)),0)</f>
        <v>320</v>
      </c>
      <c r="I132" s="2">
        <f>ROUND(INDEX(计算页!$P$4:$P$9,D_随机属性库!E132)/INDEX(计算页!$C:$C,MATCH(G132,计算页!$B:$B,0)),0)</f>
        <v>1280</v>
      </c>
      <c r="J132" s="2">
        <v>100</v>
      </c>
    </row>
    <row r="133" spans="1:10" x14ac:dyDescent="0.35">
      <c r="A133" s="2">
        <v>129</v>
      </c>
      <c r="B133" s="2">
        <f t="shared" si="2"/>
        <v>203</v>
      </c>
      <c r="C133" s="2" t="str">
        <f>"阵列"&amp;D133&amp;INDEX(计算页!$E$4:$E$9,D_随机属性库!E133)&amp;"色随机库"</f>
        <v>阵列2蓝色随机库</v>
      </c>
      <c r="D133" s="2">
        <v>2</v>
      </c>
      <c r="E133" s="2">
        <v>3</v>
      </c>
      <c r="F133" s="2">
        <f>IF(G133="","",INDEX(计算页!$A:$A,MATCH(G133,计算页!$B:$B,0)))</f>
        <v>1</v>
      </c>
      <c r="G133" s="2" t="s">
        <v>97</v>
      </c>
      <c r="H133" s="2">
        <f>ROUND(INDEX(计算页!$O$4:$O$9,D_随机属性库!E133)/INDEX(计算页!$C:$C,MATCH(G133,计算页!$B:$B,0)),0)</f>
        <v>1600</v>
      </c>
      <c r="I133" s="2">
        <f>ROUND(INDEX(计算页!$P$4:$P$9,D_随机属性库!E133)/INDEX(计算页!$C:$C,MATCH(G133,计算页!$B:$B,0)),0)</f>
        <v>6400</v>
      </c>
      <c r="J133" s="2">
        <v>100</v>
      </c>
    </row>
    <row r="134" spans="1:10" x14ac:dyDescent="0.35">
      <c r="A134" s="2">
        <v>130</v>
      </c>
      <c r="B134" s="2">
        <f t="shared" si="2"/>
        <v>203</v>
      </c>
      <c r="C134" s="2" t="str">
        <f>"阵列"&amp;D134&amp;INDEX(计算页!$E$4:$E$9,D_随机属性库!E134)&amp;"色随机库"</f>
        <v>阵列2蓝色随机库</v>
      </c>
      <c r="D134" s="2">
        <v>2</v>
      </c>
      <c r="E134" s="2">
        <v>3</v>
      </c>
      <c r="F134" s="2">
        <f>IF(G134="","",INDEX(计算页!$A:$A,MATCH(G134,计算页!$B:$B,0)))</f>
        <v>3</v>
      </c>
      <c r="G134" s="2" t="s">
        <v>101</v>
      </c>
      <c r="H134" s="2">
        <f>ROUND(INDEX(计算页!$O$4:$O$9,D_随机属性库!E134)/INDEX(计算页!$C:$C,MATCH(G134,计算页!$B:$B,0)),0)</f>
        <v>160</v>
      </c>
      <c r="I134" s="2">
        <f>ROUND(INDEX(计算页!$P$4:$P$9,D_随机属性库!E134)/INDEX(计算页!$C:$C,MATCH(G134,计算页!$B:$B,0)),0)</f>
        <v>640</v>
      </c>
      <c r="J134" s="2">
        <v>55</v>
      </c>
    </row>
    <row r="135" spans="1:10" x14ac:dyDescent="0.35">
      <c r="A135" s="2">
        <v>131</v>
      </c>
      <c r="B135" s="2">
        <f t="shared" si="2"/>
        <v>203</v>
      </c>
      <c r="C135" s="2" t="str">
        <f>"阵列"&amp;D135&amp;INDEX(计算页!$E$4:$E$9,D_随机属性库!E135)&amp;"色随机库"</f>
        <v>阵列2蓝色随机库</v>
      </c>
      <c r="D135" s="2">
        <v>2</v>
      </c>
      <c r="E135" s="2">
        <v>3</v>
      </c>
      <c r="F135" s="2">
        <f>IF(G135="","",INDEX(计算页!$A:$A,MATCH(G135,计算页!$B:$B,0)))</f>
        <v>4</v>
      </c>
      <c r="G135" s="2" t="s">
        <v>98</v>
      </c>
      <c r="H135" s="2">
        <f>ROUND(INDEX(计算页!$O$4:$O$9,D_随机属性库!E135)/INDEX(计算页!$C:$C,MATCH(G135,计算页!$B:$B,0)),0)</f>
        <v>320</v>
      </c>
      <c r="I135" s="2">
        <f>ROUND(INDEX(计算页!$P$4:$P$9,D_随机属性库!E135)/INDEX(计算页!$C:$C,MATCH(G135,计算页!$B:$B,0)),0)</f>
        <v>1280</v>
      </c>
      <c r="J135" s="2">
        <v>55</v>
      </c>
    </row>
    <row r="136" spans="1:10" x14ac:dyDescent="0.35">
      <c r="A136" s="2">
        <v>132</v>
      </c>
      <c r="B136" s="2">
        <f t="shared" si="2"/>
        <v>203</v>
      </c>
      <c r="C136" s="2" t="str">
        <f>"阵列"&amp;D136&amp;INDEX(计算页!$E$4:$E$9,D_随机属性库!E136)&amp;"色随机库"</f>
        <v>阵列2蓝色随机库</v>
      </c>
      <c r="D136" s="2">
        <v>2</v>
      </c>
      <c r="E136" s="2">
        <v>3</v>
      </c>
      <c r="F136" s="2">
        <f>IF(G136="","",INDEX(计算页!$A:$A,MATCH(G136,计算页!$B:$B,0)))</f>
        <v>1</v>
      </c>
      <c r="G136" s="2" t="s">
        <v>97</v>
      </c>
      <c r="H136" s="2">
        <f>ROUND(INDEX(计算页!$O$4:$O$9,D_随机属性库!E136)/INDEX(计算页!$C:$C,MATCH(G136,计算页!$B:$B,0)),0)</f>
        <v>1600</v>
      </c>
      <c r="I136" s="2">
        <f>ROUND(INDEX(计算页!$P$4:$P$9,D_随机属性库!E136)/INDEX(计算页!$C:$C,MATCH(G136,计算页!$B:$B,0)),0)</f>
        <v>6400</v>
      </c>
      <c r="J136" s="2">
        <v>55</v>
      </c>
    </row>
    <row r="137" spans="1:10" x14ac:dyDescent="0.35">
      <c r="A137" s="2">
        <v>133</v>
      </c>
      <c r="B137" s="2">
        <f t="shared" si="2"/>
        <v>203</v>
      </c>
      <c r="C137" s="2" t="str">
        <f>"阵列"&amp;D137&amp;INDEX(计算页!$E$4:$E$9,D_随机属性库!E137)&amp;"色随机库"</f>
        <v>阵列2蓝色随机库</v>
      </c>
      <c r="D137" s="2">
        <v>2</v>
      </c>
      <c r="E137" s="2">
        <v>3</v>
      </c>
      <c r="F137" s="2">
        <f>IF(G137="","",INDEX(计算页!$A:$A,MATCH(G137,计算页!$B:$B,0)))</f>
        <v>5</v>
      </c>
      <c r="G137" s="2" t="s">
        <v>140</v>
      </c>
      <c r="H137" s="2">
        <f>ROUND(INDEX(计算页!$O$4:$O$9,D_随机属性库!E137)/INDEX(计算页!$C:$C,MATCH(G137,计算页!$B:$B,0)),0)</f>
        <v>64</v>
      </c>
      <c r="I137" s="2">
        <f>ROUND(INDEX(计算页!$P$4:$P$9,D_随机属性库!E137)/INDEX(计算页!$C:$C,MATCH(G137,计算页!$B:$B,0)),0)</f>
        <v>256</v>
      </c>
      <c r="J137" s="2">
        <v>10</v>
      </c>
    </row>
    <row r="138" spans="1:10" x14ac:dyDescent="0.35">
      <c r="A138" s="2">
        <v>134</v>
      </c>
      <c r="B138" s="2">
        <f t="shared" si="2"/>
        <v>203</v>
      </c>
      <c r="C138" s="2" t="str">
        <f>"阵列"&amp;D138&amp;INDEX(计算页!$E$4:$E$9,D_随机属性库!E138)&amp;"色随机库"</f>
        <v>阵列2蓝色随机库</v>
      </c>
      <c r="D138" s="2">
        <v>2</v>
      </c>
      <c r="E138" s="2">
        <v>3</v>
      </c>
      <c r="F138" s="2">
        <f>IF(G138="","",INDEX(计算页!$A:$A,MATCH(G138,计算页!$B:$B,0)))</f>
        <v>8</v>
      </c>
      <c r="G138" s="2" t="s">
        <v>135</v>
      </c>
      <c r="H138" s="2">
        <f>ROUND(INDEX(计算页!$O$4:$O$9,D_随机属性库!E138)/INDEX(计算页!$C:$C,MATCH(G138,计算页!$B:$B,0)),0)</f>
        <v>64</v>
      </c>
      <c r="I138" s="2">
        <f>ROUND(INDEX(计算页!$P$4:$P$9,D_随机属性库!E138)/INDEX(计算页!$C:$C,MATCH(G138,计算页!$B:$B,0)),0)</f>
        <v>256</v>
      </c>
      <c r="J138" s="2">
        <v>10</v>
      </c>
    </row>
    <row r="139" spans="1:10" x14ac:dyDescent="0.35">
      <c r="A139" s="2">
        <v>135</v>
      </c>
      <c r="B139" s="2">
        <f t="shared" si="2"/>
        <v>203</v>
      </c>
      <c r="C139" s="2" t="str">
        <f>"阵列"&amp;D139&amp;INDEX(计算页!$E$4:$E$9,D_随机属性库!E139)&amp;"色随机库"</f>
        <v>阵列2蓝色随机库</v>
      </c>
      <c r="D139" s="2">
        <v>2</v>
      </c>
      <c r="E139" s="2">
        <v>3</v>
      </c>
      <c r="F139" s="2">
        <f>IF(G139="","",INDEX(计算页!$A:$A,MATCH(G139,计算页!$B:$B,0)))</f>
        <v>121</v>
      </c>
      <c r="G139" s="2" t="s">
        <v>433</v>
      </c>
      <c r="H139" s="2">
        <f>ROUND(INDEX(计算页!$O$4:$O$9,D_随机属性库!E139)/INDEX(计算页!$C:$C,MATCH(G139,计算页!$B:$B,0)),0)</f>
        <v>160</v>
      </c>
      <c r="I139" s="2">
        <f>ROUND(INDEX(计算页!$P$4:$P$9,D_随机属性库!E139)/INDEX(计算页!$C:$C,MATCH(G139,计算页!$B:$B,0)),0)</f>
        <v>640</v>
      </c>
      <c r="J139" s="2">
        <v>5</v>
      </c>
    </row>
    <row r="140" spans="1:10" x14ac:dyDescent="0.35">
      <c r="A140" s="2">
        <v>136</v>
      </c>
      <c r="B140" s="2">
        <f t="shared" si="1"/>
        <v>204</v>
      </c>
      <c r="C140" s="2" t="str">
        <f>"阵列"&amp;D140&amp;INDEX(计算页!$E$4:$E$9,D_随机属性库!E140)&amp;"色随机库"</f>
        <v>阵列2紫色随机库</v>
      </c>
      <c r="D140" s="2">
        <v>2</v>
      </c>
      <c r="E140" s="2">
        <v>4</v>
      </c>
      <c r="F140" s="2">
        <f>IF(G140="","",INDEX(计算页!$A:$A,MATCH(G140,计算页!$B:$B,0)))</f>
        <v>1</v>
      </c>
      <c r="G140" s="2" t="s">
        <v>97</v>
      </c>
      <c r="H140" s="2">
        <f>ROUND(INDEX(计算页!$O$4:$O$9,D_随机属性库!E140)/INDEX(计算页!$C:$C,MATCH(G140,计算页!$B:$B,0)),0)</f>
        <v>2570</v>
      </c>
      <c r="I140" s="2">
        <f>ROUND(INDEX(计算页!$P$4:$P$9,D_随机属性库!E140)/INDEX(计算页!$C:$C,MATCH(G140,计算页!$B:$B,0)),0)</f>
        <v>10285</v>
      </c>
      <c r="J140" s="2">
        <v>2670</v>
      </c>
    </row>
    <row r="141" spans="1:10" x14ac:dyDescent="0.35">
      <c r="A141" s="2">
        <v>137</v>
      </c>
      <c r="B141" s="2">
        <f t="shared" si="1"/>
        <v>204</v>
      </c>
      <c r="C141" s="2" t="str">
        <f>"阵列"&amp;D141&amp;INDEX(计算页!$E$4:$E$9,D_随机属性库!E141)&amp;"色随机库"</f>
        <v>阵列2紫色随机库</v>
      </c>
      <c r="D141" s="2">
        <v>2</v>
      </c>
      <c r="E141" s="2">
        <v>4</v>
      </c>
      <c r="F141" s="2">
        <f>IF(G141="","",INDEX(计算页!$A:$A,MATCH(G141,计算页!$B:$B,0)))</f>
        <v>3</v>
      </c>
      <c r="G141" s="2" t="s">
        <v>101</v>
      </c>
      <c r="H141" s="2">
        <f>ROUND(INDEX(计算页!$O$4:$O$9,D_随机属性库!E141)/INDEX(计算页!$C:$C,MATCH(G141,计算页!$B:$B,0)),0)</f>
        <v>257</v>
      </c>
      <c r="I141" s="2">
        <f>ROUND(INDEX(计算页!$P$4:$P$9,D_随机属性库!E141)/INDEX(计算页!$C:$C,MATCH(G141,计算页!$B:$B,0)),0)</f>
        <v>1029</v>
      </c>
      <c r="J141" s="2">
        <v>2670</v>
      </c>
    </row>
    <row r="142" spans="1:10" x14ac:dyDescent="0.35">
      <c r="A142" s="2">
        <v>138</v>
      </c>
      <c r="B142" s="2">
        <f t="shared" si="1"/>
        <v>204</v>
      </c>
      <c r="C142" s="2" t="str">
        <f>"阵列"&amp;D142&amp;INDEX(计算页!$E$4:$E$9,D_随机属性库!E142)&amp;"色随机库"</f>
        <v>阵列2紫色随机库</v>
      </c>
      <c r="D142" s="2">
        <v>2</v>
      </c>
      <c r="E142" s="2">
        <v>4</v>
      </c>
      <c r="F142" s="2">
        <f>IF(G142="","",INDEX(计算页!$A:$A,MATCH(G142,计算页!$B:$B,0)))</f>
        <v>4</v>
      </c>
      <c r="G142" s="2" t="s">
        <v>98</v>
      </c>
      <c r="H142" s="2">
        <f>ROUND(INDEX(计算页!$O$4:$O$9,D_随机属性库!E142)/INDEX(计算页!$C:$C,MATCH(G142,计算页!$B:$B,0)),0)</f>
        <v>514</v>
      </c>
      <c r="I142" s="2">
        <f>ROUND(INDEX(计算页!$P$4:$P$9,D_随机属性库!E142)/INDEX(计算页!$C:$C,MATCH(G142,计算页!$B:$B,0)),0)</f>
        <v>2057</v>
      </c>
      <c r="J142" s="2">
        <v>2670</v>
      </c>
    </row>
    <row r="143" spans="1:10" x14ac:dyDescent="0.35">
      <c r="A143" s="2">
        <v>139</v>
      </c>
      <c r="B143" s="2">
        <f t="shared" si="1"/>
        <v>204</v>
      </c>
      <c r="C143" s="2" t="str">
        <f>"阵列"&amp;D143&amp;INDEX(计算页!$E$4:$E$9,D_随机属性库!E143)&amp;"色随机库"</f>
        <v>阵列2紫色随机库</v>
      </c>
      <c r="D143" s="2">
        <v>2</v>
      </c>
      <c r="E143" s="2">
        <v>4</v>
      </c>
      <c r="F143" s="2">
        <f>IF(G143="","",INDEX(计算页!$A:$A,MATCH(G143,计算页!$B:$B,0)))</f>
        <v>3</v>
      </c>
      <c r="G143" s="2" t="s">
        <v>101</v>
      </c>
      <c r="H143" s="2">
        <f>ROUND(INDEX(计算页!$O$4:$O$9,D_随机属性库!E143)/INDEX(计算页!$C:$C,MATCH(G143,计算页!$B:$B,0)),0)</f>
        <v>257</v>
      </c>
      <c r="I143" s="2">
        <f>ROUND(INDEX(计算页!$P$4:$P$9,D_随机属性库!E143)/INDEX(计算页!$C:$C,MATCH(G143,计算页!$B:$B,0)),0)</f>
        <v>1029</v>
      </c>
      <c r="J143" s="2">
        <v>500</v>
      </c>
    </row>
    <row r="144" spans="1:10" x14ac:dyDescent="0.35">
      <c r="A144" s="2">
        <v>140</v>
      </c>
      <c r="B144" s="2">
        <f t="shared" si="1"/>
        <v>204</v>
      </c>
      <c r="C144" s="2" t="str">
        <f>"阵列"&amp;D144&amp;INDEX(计算页!$E$4:$E$9,D_随机属性库!E144)&amp;"色随机库"</f>
        <v>阵列2紫色随机库</v>
      </c>
      <c r="D144" s="2">
        <v>2</v>
      </c>
      <c r="E144" s="2">
        <v>4</v>
      </c>
      <c r="F144" s="2">
        <f>IF(G144="","",INDEX(计算页!$A:$A,MATCH(G144,计算页!$B:$B,0)))</f>
        <v>4</v>
      </c>
      <c r="G144" s="2" t="s">
        <v>98</v>
      </c>
      <c r="H144" s="2">
        <f>ROUND(INDEX(计算页!$O$4:$O$9,D_随机属性库!E144)/INDEX(计算页!$C:$C,MATCH(G144,计算页!$B:$B,0)),0)</f>
        <v>514</v>
      </c>
      <c r="I144" s="2">
        <f>ROUND(INDEX(计算页!$P$4:$P$9,D_随机属性库!E144)/INDEX(计算页!$C:$C,MATCH(G144,计算页!$B:$B,0)),0)</f>
        <v>2057</v>
      </c>
      <c r="J144" s="2">
        <v>500</v>
      </c>
    </row>
    <row r="145" spans="1:10" x14ac:dyDescent="0.35">
      <c r="A145" s="2">
        <v>141</v>
      </c>
      <c r="B145" s="2">
        <f t="shared" si="1"/>
        <v>204</v>
      </c>
      <c r="C145" s="2" t="str">
        <f>"阵列"&amp;D145&amp;INDEX(计算页!$E$4:$E$9,D_随机属性库!E145)&amp;"色随机库"</f>
        <v>阵列2紫色随机库</v>
      </c>
      <c r="D145" s="2">
        <v>2</v>
      </c>
      <c r="E145" s="2">
        <v>4</v>
      </c>
      <c r="F145" s="2">
        <f>IF(G145="","",INDEX(计算页!$A:$A,MATCH(G145,计算页!$B:$B,0)))</f>
        <v>1</v>
      </c>
      <c r="G145" s="2" t="s">
        <v>97</v>
      </c>
      <c r="H145" s="2">
        <f>ROUND(INDEX(计算页!$O$4:$O$9,D_随机属性库!E145)/INDEX(计算页!$C:$C,MATCH(G145,计算页!$B:$B,0)),0)</f>
        <v>2570</v>
      </c>
      <c r="I145" s="2">
        <f>ROUND(INDEX(计算页!$P$4:$P$9,D_随机属性库!E145)/INDEX(计算页!$C:$C,MATCH(G145,计算页!$B:$B,0)),0)</f>
        <v>10285</v>
      </c>
      <c r="J145" s="2">
        <v>500</v>
      </c>
    </row>
    <row r="146" spans="1:10" x14ac:dyDescent="0.35">
      <c r="A146" s="2">
        <v>142</v>
      </c>
      <c r="B146" s="2">
        <f t="shared" si="1"/>
        <v>204</v>
      </c>
      <c r="C146" s="2" t="str">
        <f>"阵列"&amp;D146&amp;INDEX(计算页!$E$4:$E$9,D_随机属性库!E146)&amp;"色随机库"</f>
        <v>阵列2紫色随机库</v>
      </c>
      <c r="D146" s="2">
        <v>2</v>
      </c>
      <c r="E146" s="2">
        <v>4</v>
      </c>
      <c r="F146" s="2">
        <f>IF(G146="","",INDEX(计算页!$A:$A,MATCH(G146,计算页!$B:$B,0)))</f>
        <v>3</v>
      </c>
      <c r="G146" s="2" t="s">
        <v>101</v>
      </c>
      <c r="H146" s="2">
        <f>ROUND(INDEX(计算页!$O$4:$O$9,D_随机属性库!E146)/INDEX(计算页!$C:$C,MATCH(G146,计算页!$B:$B,0)),0)</f>
        <v>257</v>
      </c>
      <c r="I146" s="2">
        <f>ROUND(INDEX(计算页!$P$4:$P$9,D_随机属性库!E146)/INDEX(计算页!$C:$C,MATCH(G146,计算页!$B:$B,0)),0)</f>
        <v>1029</v>
      </c>
      <c r="J146" s="2">
        <v>100</v>
      </c>
    </row>
    <row r="147" spans="1:10" x14ac:dyDescent="0.35">
      <c r="A147" s="2">
        <v>143</v>
      </c>
      <c r="B147" s="2">
        <f t="shared" si="1"/>
        <v>204</v>
      </c>
      <c r="C147" s="2" t="str">
        <f>"阵列"&amp;D147&amp;INDEX(计算页!$E$4:$E$9,D_随机属性库!E147)&amp;"色随机库"</f>
        <v>阵列2紫色随机库</v>
      </c>
      <c r="D147" s="2">
        <v>2</v>
      </c>
      <c r="E147" s="2">
        <v>4</v>
      </c>
      <c r="F147" s="2">
        <f>IF(G147="","",INDEX(计算页!$A:$A,MATCH(G147,计算页!$B:$B,0)))</f>
        <v>4</v>
      </c>
      <c r="G147" s="2" t="s">
        <v>98</v>
      </c>
      <c r="H147" s="2">
        <f>ROUND(INDEX(计算页!$O$4:$O$9,D_随机属性库!E147)/INDEX(计算页!$C:$C,MATCH(G147,计算页!$B:$B,0)),0)</f>
        <v>514</v>
      </c>
      <c r="I147" s="2">
        <f>ROUND(INDEX(计算页!$P$4:$P$9,D_随机属性库!E147)/INDEX(计算页!$C:$C,MATCH(G147,计算页!$B:$B,0)),0)</f>
        <v>2057</v>
      </c>
      <c r="J147" s="2">
        <v>100</v>
      </c>
    </row>
    <row r="148" spans="1:10" x14ac:dyDescent="0.35">
      <c r="A148" s="2">
        <v>144</v>
      </c>
      <c r="B148" s="2">
        <f t="shared" si="1"/>
        <v>204</v>
      </c>
      <c r="C148" s="2" t="str">
        <f>"阵列"&amp;D148&amp;INDEX(计算页!$E$4:$E$9,D_随机属性库!E148)&amp;"色随机库"</f>
        <v>阵列2紫色随机库</v>
      </c>
      <c r="D148" s="2">
        <v>2</v>
      </c>
      <c r="E148" s="2">
        <v>4</v>
      </c>
      <c r="F148" s="2">
        <f>IF(G148="","",INDEX(计算页!$A:$A,MATCH(G148,计算页!$B:$B,0)))</f>
        <v>1</v>
      </c>
      <c r="G148" s="2" t="s">
        <v>97</v>
      </c>
      <c r="H148" s="2">
        <f>ROUND(INDEX(计算页!$O$4:$O$9,D_随机属性库!E148)/INDEX(计算页!$C:$C,MATCH(G148,计算页!$B:$B,0)),0)</f>
        <v>2570</v>
      </c>
      <c r="I148" s="2">
        <f>ROUND(INDEX(计算页!$P$4:$P$9,D_随机属性库!E148)/INDEX(计算页!$C:$C,MATCH(G148,计算页!$B:$B,0)),0)</f>
        <v>10285</v>
      </c>
      <c r="J148" s="2">
        <v>100</v>
      </c>
    </row>
    <row r="149" spans="1:10" x14ac:dyDescent="0.35">
      <c r="A149" s="2">
        <v>145</v>
      </c>
      <c r="B149" s="2">
        <f t="shared" si="1"/>
        <v>204</v>
      </c>
      <c r="C149" s="2" t="str">
        <f>"阵列"&amp;D149&amp;INDEX(计算页!$E$4:$E$9,D_随机属性库!E149)&amp;"色随机库"</f>
        <v>阵列2紫色随机库</v>
      </c>
      <c r="D149" s="2">
        <v>2</v>
      </c>
      <c r="E149" s="2">
        <v>4</v>
      </c>
      <c r="F149" s="2">
        <f>IF(G149="","",INDEX(计算页!$A:$A,MATCH(G149,计算页!$B:$B,0)))</f>
        <v>3</v>
      </c>
      <c r="G149" s="2" t="s">
        <v>101</v>
      </c>
      <c r="H149" s="2">
        <f>ROUND(INDEX(计算页!$O$4:$O$9,D_随机属性库!E149)/INDEX(计算页!$C:$C,MATCH(G149,计算页!$B:$B,0)),0)</f>
        <v>257</v>
      </c>
      <c r="I149" s="2">
        <f>ROUND(INDEX(计算页!$P$4:$P$9,D_随机属性库!E149)/INDEX(计算页!$C:$C,MATCH(G149,计算页!$B:$B,0)),0)</f>
        <v>1029</v>
      </c>
      <c r="J149" s="2">
        <v>55</v>
      </c>
    </row>
    <row r="150" spans="1:10" x14ac:dyDescent="0.35">
      <c r="A150" s="2">
        <v>146</v>
      </c>
      <c r="B150" s="2">
        <f t="shared" si="1"/>
        <v>204</v>
      </c>
      <c r="C150" s="2" t="str">
        <f>"阵列"&amp;D150&amp;INDEX(计算页!$E$4:$E$9,D_随机属性库!E150)&amp;"色随机库"</f>
        <v>阵列2紫色随机库</v>
      </c>
      <c r="D150" s="2">
        <v>2</v>
      </c>
      <c r="E150" s="2">
        <v>4</v>
      </c>
      <c r="F150" s="2">
        <f>IF(G150="","",INDEX(计算页!$A:$A,MATCH(G150,计算页!$B:$B,0)))</f>
        <v>4</v>
      </c>
      <c r="G150" s="2" t="s">
        <v>98</v>
      </c>
      <c r="H150" s="2">
        <f>ROUND(INDEX(计算页!$O$4:$O$9,D_随机属性库!E150)/INDEX(计算页!$C:$C,MATCH(G150,计算页!$B:$B,0)),0)</f>
        <v>514</v>
      </c>
      <c r="I150" s="2">
        <f>ROUND(INDEX(计算页!$P$4:$P$9,D_随机属性库!E150)/INDEX(计算页!$C:$C,MATCH(G150,计算页!$B:$B,0)),0)</f>
        <v>2057</v>
      </c>
      <c r="J150" s="2">
        <v>55</v>
      </c>
    </row>
    <row r="151" spans="1:10" x14ac:dyDescent="0.35">
      <c r="A151" s="2">
        <v>147</v>
      </c>
      <c r="B151" s="2">
        <f t="shared" si="1"/>
        <v>204</v>
      </c>
      <c r="C151" s="2" t="str">
        <f>"阵列"&amp;D151&amp;INDEX(计算页!$E$4:$E$9,D_随机属性库!E151)&amp;"色随机库"</f>
        <v>阵列2紫色随机库</v>
      </c>
      <c r="D151" s="2">
        <v>2</v>
      </c>
      <c r="E151" s="2">
        <v>4</v>
      </c>
      <c r="F151" s="2">
        <f>IF(G151="","",INDEX(计算页!$A:$A,MATCH(G151,计算页!$B:$B,0)))</f>
        <v>1</v>
      </c>
      <c r="G151" s="2" t="s">
        <v>97</v>
      </c>
      <c r="H151" s="2">
        <f>ROUND(INDEX(计算页!$O$4:$O$9,D_随机属性库!E151)/INDEX(计算页!$C:$C,MATCH(G151,计算页!$B:$B,0)),0)</f>
        <v>2570</v>
      </c>
      <c r="I151" s="2">
        <f>ROUND(INDEX(计算页!$P$4:$P$9,D_随机属性库!E151)/INDEX(计算页!$C:$C,MATCH(G151,计算页!$B:$B,0)),0)</f>
        <v>10285</v>
      </c>
      <c r="J151" s="2">
        <v>55</v>
      </c>
    </row>
    <row r="152" spans="1:10" x14ac:dyDescent="0.35">
      <c r="A152" s="2">
        <v>148</v>
      </c>
      <c r="B152" s="2">
        <f t="shared" si="1"/>
        <v>204</v>
      </c>
      <c r="C152" s="2" t="str">
        <f>"阵列"&amp;D152&amp;INDEX(计算页!$E$4:$E$9,D_随机属性库!E152)&amp;"色随机库"</f>
        <v>阵列2紫色随机库</v>
      </c>
      <c r="D152" s="2">
        <v>2</v>
      </c>
      <c r="E152" s="2">
        <v>4</v>
      </c>
      <c r="F152" s="2">
        <f>IF(G152="","",INDEX(计算页!$A:$A,MATCH(G152,计算页!$B:$B,0)))</f>
        <v>5</v>
      </c>
      <c r="G152" s="2" t="s">
        <v>140</v>
      </c>
      <c r="H152" s="2">
        <f>ROUND(INDEX(计算页!$O$4:$O$9,D_随机属性库!E152)/INDEX(计算页!$C:$C,MATCH(G152,计算页!$B:$B,0)),0)</f>
        <v>103</v>
      </c>
      <c r="I152" s="2">
        <f>ROUND(INDEX(计算页!$P$4:$P$9,D_随机属性库!E152)/INDEX(计算页!$C:$C,MATCH(G152,计算页!$B:$B,0)),0)</f>
        <v>411</v>
      </c>
      <c r="J152" s="2">
        <v>10</v>
      </c>
    </row>
    <row r="153" spans="1:10" x14ac:dyDescent="0.35">
      <c r="A153" s="2">
        <v>149</v>
      </c>
      <c r="B153" s="2">
        <f t="shared" si="1"/>
        <v>204</v>
      </c>
      <c r="C153" s="2" t="str">
        <f>"阵列"&amp;D153&amp;INDEX(计算页!$E$4:$E$9,D_随机属性库!E153)&amp;"色随机库"</f>
        <v>阵列2紫色随机库</v>
      </c>
      <c r="D153" s="2">
        <v>2</v>
      </c>
      <c r="E153" s="2">
        <v>4</v>
      </c>
      <c r="F153" s="2">
        <f>IF(G153="","",INDEX(计算页!$A:$A,MATCH(G153,计算页!$B:$B,0)))</f>
        <v>8</v>
      </c>
      <c r="G153" s="2" t="s">
        <v>135</v>
      </c>
      <c r="H153" s="2">
        <f>ROUND(INDEX(计算页!$O$4:$O$9,D_随机属性库!E153)/INDEX(计算页!$C:$C,MATCH(G153,计算页!$B:$B,0)),0)</f>
        <v>103</v>
      </c>
      <c r="I153" s="2">
        <f>ROUND(INDEX(计算页!$P$4:$P$9,D_随机属性库!E153)/INDEX(计算页!$C:$C,MATCH(G153,计算页!$B:$B,0)),0)</f>
        <v>411</v>
      </c>
      <c r="J153" s="2">
        <v>10</v>
      </c>
    </row>
    <row r="154" spans="1:10" x14ac:dyDescent="0.35">
      <c r="A154" s="2">
        <v>150</v>
      </c>
      <c r="B154" s="2">
        <f t="shared" si="1"/>
        <v>204</v>
      </c>
      <c r="C154" s="2" t="str">
        <f>"阵列"&amp;D154&amp;INDEX(计算页!$E$4:$E$9,D_随机属性库!E154)&amp;"色随机库"</f>
        <v>阵列2紫色随机库</v>
      </c>
      <c r="D154" s="2">
        <v>2</v>
      </c>
      <c r="E154" s="2">
        <v>4</v>
      </c>
      <c r="F154" s="2">
        <f>IF(G154="","",INDEX(计算页!$A:$A,MATCH(G154,计算页!$B:$B,0)))</f>
        <v>121</v>
      </c>
      <c r="G154" s="2" t="s">
        <v>433</v>
      </c>
      <c r="H154" s="2">
        <f>ROUND(INDEX(计算页!$O$4:$O$9,D_随机属性库!E154)/INDEX(计算页!$C:$C,MATCH(G154,计算页!$B:$B,0)),0)</f>
        <v>257</v>
      </c>
      <c r="I154" s="2">
        <f>ROUND(INDEX(计算页!$P$4:$P$9,D_随机属性库!E154)/INDEX(计算页!$C:$C,MATCH(G154,计算页!$B:$B,0)),0)</f>
        <v>1029</v>
      </c>
      <c r="J154" s="2">
        <v>5</v>
      </c>
    </row>
    <row r="155" spans="1:10" x14ac:dyDescent="0.35">
      <c r="A155" s="2">
        <v>151</v>
      </c>
      <c r="B155" s="2">
        <f t="shared" ref="B155:B185" si="3">D155*100+E155</f>
        <v>205</v>
      </c>
      <c r="C155" s="2" t="str">
        <f>"阵列"&amp;D155&amp;INDEX(计算页!$E$4:$E$9,D_随机属性库!E155)&amp;"色随机库"</f>
        <v>阵列2金色随机库</v>
      </c>
      <c r="D155" s="2">
        <v>2</v>
      </c>
      <c r="E155" s="2">
        <v>5</v>
      </c>
      <c r="F155" s="2">
        <f>IF(G155="","",INDEX(计算页!$A:$A,MATCH(G155,计算页!$B:$B,0)))</f>
        <v>1</v>
      </c>
      <c r="G155" s="2" t="s">
        <v>97</v>
      </c>
      <c r="H155" s="2">
        <f>ROUND(INDEX(计算页!$O$4:$O$9,D_随机属性库!E155)/INDEX(计算页!$C:$C,MATCH(G155,计算页!$B:$B,0)),0)</f>
        <v>3790</v>
      </c>
      <c r="I155" s="2">
        <f>ROUND(INDEX(计算页!$P$4:$P$9,D_随机属性库!E155)/INDEX(计算页!$C:$C,MATCH(G155,计算页!$B:$B,0)),0)</f>
        <v>15160</v>
      </c>
      <c r="J155" s="2">
        <v>2670</v>
      </c>
    </row>
    <row r="156" spans="1:10" x14ac:dyDescent="0.35">
      <c r="A156" s="2">
        <v>152</v>
      </c>
      <c r="B156" s="2">
        <f t="shared" si="3"/>
        <v>205</v>
      </c>
      <c r="C156" s="2" t="str">
        <f>"阵列"&amp;D156&amp;INDEX(计算页!$E$4:$E$9,D_随机属性库!E156)&amp;"色随机库"</f>
        <v>阵列2金色随机库</v>
      </c>
      <c r="D156" s="2">
        <v>2</v>
      </c>
      <c r="E156" s="2">
        <v>5</v>
      </c>
      <c r="F156" s="2">
        <f>IF(G156="","",INDEX(计算页!$A:$A,MATCH(G156,计算页!$B:$B,0)))</f>
        <v>3</v>
      </c>
      <c r="G156" s="2" t="s">
        <v>101</v>
      </c>
      <c r="H156" s="2">
        <f>ROUND(INDEX(计算页!$O$4:$O$9,D_随机属性库!E156)/INDEX(计算页!$C:$C,MATCH(G156,计算页!$B:$B,0)),0)</f>
        <v>379</v>
      </c>
      <c r="I156" s="2">
        <f>ROUND(INDEX(计算页!$P$4:$P$9,D_随机属性库!E156)/INDEX(计算页!$C:$C,MATCH(G156,计算页!$B:$B,0)),0)</f>
        <v>1516</v>
      </c>
      <c r="J156" s="2">
        <v>2670</v>
      </c>
    </row>
    <row r="157" spans="1:10" x14ac:dyDescent="0.35">
      <c r="A157" s="2">
        <v>153</v>
      </c>
      <c r="B157" s="2">
        <f t="shared" si="3"/>
        <v>205</v>
      </c>
      <c r="C157" s="2" t="str">
        <f>"阵列"&amp;D157&amp;INDEX(计算页!$E$4:$E$9,D_随机属性库!E157)&amp;"色随机库"</f>
        <v>阵列2金色随机库</v>
      </c>
      <c r="D157" s="2">
        <v>2</v>
      </c>
      <c r="E157" s="2">
        <v>5</v>
      </c>
      <c r="F157" s="2">
        <f>IF(G157="","",INDEX(计算页!$A:$A,MATCH(G157,计算页!$B:$B,0)))</f>
        <v>4</v>
      </c>
      <c r="G157" s="2" t="s">
        <v>98</v>
      </c>
      <c r="H157" s="2">
        <f>ROUND(INDEX(计算页!$O$4:$O$9,D_随机属性库!E157)/INDEX(计算页!$C:$C,MATCH(G157,计算页!$B:$B,0)),0)</f>
        <v>758</v>
      </c>
      <c r="I157" s="2">
        <f>ROUND(INDEX(计算页!$P$4:$P$9,D_随机属性库!E157)/INDEX(计算页!$C:$C,MATCH(G157,计算页!$B:$B,0)),0)</f>
        <v>3032</v>
      </c>
      <c r="J157" s="2">
        <v>2670</v>
      </c>
    </row>
    <row r="158" spans="1:10" x14ac:dyDescent="0.35">
      <c r="A158" s="2">
        <v>154</v>
      </c>
      <c r="B158" s="2">
        <f t="shared" si="3"/>
        <v>205</v>
      </c>
      <c r="C158" s="2" t="str">
        <f>"阵列"&amp;D158&amp;INDEX(计算页!$E$4:$E$9,D_随机属性库!E158)&amp;"色随机库"</f>
        <v>阵列2金色随机库</v>
      </c>
      <c r="D158" s="2">
        <v>2</v>
      </c>
      <c r="E158" s="2">
        <v>5</v>
      </c>
      <c r="F158" s="2">
        <f>IF(G158="","",INDEX(计算页!$A:$A,MATCH(G158,计算页!$B:$B,0)))</f>
        <v>3</v>
      </c>
      <c r="G158" s="2" t="s">
        <v>101</v>
      </c>
      <c r="H158" s="2">
        <f>ROUND(INDEX(计算页!$O$4:$O$9,D_随机属性库!E158)/INDEX(计算页!$C:$C,MATCH(G158,计算页!$B:$B,0)),0)</f>
        <v>379</v>
      </c>
      <c r="I158" s="2">
        <f>ROUND(INDEX(计算页!$P$4:$P$9,D_随机属性库!E158)/INDEX(计算页!$C:$C,MATCH(G158,计算页!$B:$B,0)),0)</f>
        <v>1516</v>
      </c>
      <c r="J158" s="2">
        <v>500</v>
      </c>
    </row>
    <row r="159" spans="1:10" x14ac:dyDescent="0.35">
      <c r="A159" s="2">
        <v>155</v>
      </c>
      <c r="B159" s="2">
        <f t="shared" si="3"/>
        <v>205</v>
      </c>
      <c r="C159" s="2" t="str">
        <f>"阵列"&amp;D159&amp;INDEX(计算页!$E$4:$E$9,D_随机属性库!E159)&amp;"色随机库"</f>
        <v>阵列2金色随机库</v>
      </c>
      <c r="D159" s="2">
        <v>2</v>
      </c>
      <c r="E159" s="2">
        <v>5</v>
      </c>
      <c r="F159" s="2">
        <f>IF(G159="","",INDEX(计算页!$A:$A,MATCH(G159,计算页!$B:$B,0)))</f>
        <v>4</v>
      </c>
      <c r="G159" s="2" t="s">
        <v>98</v>
      </c>
      <c r="H159" s="2">
        <f>ROUND(INDEX(计算页!$O$4:$O$9,D_随机属性库!E159)/INDEX(计算页!$C:$C,MATCH(G159,计算页!$B:$B,0)),0)</f>
        <v>758</v>
      </c>
      <c r="I159" s="2">
        <f>ROUND(INDEX(计算页!$P$4:$P$9,D_随机属性库!E159)/INDEX(计算页!$C:$C,MATCH(G159,计算页!$B:$B,0)),0)</f>
        <v>3032</v>
      </c>
      <c r="J159" s="2">
        <v>500</v>
      </c>
    </row>
    <row r="160" spans="1:10" x14ac:dyDescent="0.35">
      <c r="A160" s="2">
        <v>156</v>
      </c>
      <c r="B160" s="2">
        <f t="shared" si="3"/>
        <v>205</v>
      </c>
      <c r="C160" s="2" t="str">
        <f>"阵列"&amp;D160&amp;INDEX(计算页!$E$4:$E$9,D_随机属性库!E160)&amp;"色随机库"</f>
        <v>阵列2金色随机库</v>
      </c>
      <c r="D160" s="2">
        <v>2</v>
      </c>
      <c r="E160" s="2">
        <v>5</v>
      </c>
      <c r="F160" s="2">
        <f>IF(G160="","",INDEX(计算页!$A:$A,MATCH(G160,计算页!$B:$B,0)))</f>
        <v>1</v>
      </c>
      <c r="G160" s="2" t="s">
        <v>97</v>
      </c>
      <c r="H160" s="2">
        <f>ROUND(INDEX(计算页!$O$4:$O$9,D_随机属性库!E160)/INDEX(计算页!$C:$C,MATCH(G160,计算页!$B:$B,0)),0)</f>
        <v>3790</v>
      </c>
      <c r="I160" s="2">
        <f>ROUND(INDEX(计算页!$P$4:$P$9,D_随机属性库!E160)/INDEX(计算页!$C:$C,MATCH(G160,计算页!$B:$B,0)),0)</f>
        <v>15160</v>
      </c>
      <c r="J160" s="2">
        <v>500</v>
      </c>
    </row>
    <row r="161" spans="1:10" x14ac:dyDescent="0.35">
      <c r="A161" s="2">
        <v>157</v>
      </c>
      <c r="B161" s="2">
        <f t="shared" si="3"/>
        <v>205</v>
      </c>
      <c r="C161" s="2" t="str">
        <f>"阵列"&amp;D161&amp;INDEX(计算页!$E$4:$E$9,D_随机属性库!E161)&amp;"色随机库"</f>
        <v>阵列2金色随机库</v>
      </c>
      <c r="D161" s="2">
        <v>2</v>
      </c>
      <c r="E161" s="2">
        <v>5</v>
      </c>
      <c r="F161" s="2">
        <f>IF(G161="","",INDEX(计算页!$A:$A,MATCH(G161,计算页!$B:$B,0)))</f>
        <v>3</v>
      </c>
      <c r="G161" s="2" t="s">
        <v>101</v>
      </c>
      <c r="H161" s="2">
        <f>ROUND(INDEX(计算页!$O$4:$O$9,D_随机属性库!E161)/INDEX(计算页!$C:$C,MATCH(G161,计算页!$B:$B,0)),0)</f>
        <v>379</v>
      </c>
      <c r="I161" s="2">
        <f>ROUND(INDEX(计算页!$P$4:$P$9,D_随机属性库!E161)/INDEX(计算页!$C:$C,MATCH(G161,计算页!$B:$B,0)),0)</f>
        <v>1516</v>
      </c>
      <c r="J161" s="2">
        <v>100</v>
      </c>
    </row>
    <row r="162" spans="1:10" x14ac:dyDescent="0.35">
      <c r="A162" s="2">
        <v>158</v>
      </c>
      <c r="B162" s="2">
        <f t="shared" si="3"/>
        <v>205</v>
      </c>
      <c r="C162" s="2" t="str">
        <f>"阵列"&amp;D162&amp;INDEX(计算页!$E$4:$E$9,D_随机属性库!E162)&amp;"色随机库"</f>
        <v>阵列2金色随机库</v>
      </c>
      <c r="D162" s="2">
        <v>2</v>
      </c>
      <c r="E162" s="2">
        <v>5</v>
      </c>
      <c r="F162" s="2">
        <f>IF(G162="","",INDEX(计算页!$A:$A,MATCH(G162,计算页!$B:$B,0)))</f>
        <v>4</v>
      </c>
      <c r="G162" s="2" t="s">
        <v>98</v>
      </c>
      <c r="H162" s="2">
        <f>ROUND(INDEX(计算页!$O$4:$O$9,D_随机属性库!E162)/INDEX(计算页!$C:$C,MATCH(G162,计算页!$B:$B,0)),0)</f>
        <v>758</v>
      </c>
      <c r="I162" s="2">
        <f>ROUND(INDEX(计算页!$P$4:$P$9,D_随机属性库!E162)/INDEX(计算页!$C:$C,MATCH(G162,计算页!$B:$B,0)),0)</f>
        <v>3032</v>
      </c>
      <c r="J162" s="2">
        <v>100</v>
      </c>
    </row>
    <row r="163" spans="1:10" x14ac:dyDescent="0.35">
      <c r="A163" s="2">
        <v>159</v>
      </c>
      <c r="B163" s="2">
        <f t="shared" si="3"/>
        <v>205</v>
      </c>
      <c r="C163" s="2" t="str">
        <f>"阵列"&amp;D163&amp;INDEX(计算页!$E$4:$E$9,D_随机属性库!E163)&amp;"色随机库"</f>
        <v>阵列2金色随机库</v>
      </c>
      <c r="D163" s="2">
        <v>2</v>
      </c>
      <c r="E163" s="2">
        <v>5</v>
      </c>
      <c r="F163" s="2">
        <f>IF(G163="","",INDEX(计算页!$A:$A,MATCH(G163,计算页!$B:$B,0)))</f>
        <v>1</v>
      </c>
      <c r="G163" s="2" t="s">
        <v>97</v>
      </c>
      <c r="H163" s="2">
        <f>ROUND(INDEX(计算页!$O$4:$O$9,D_随机属性库!E163)/INDEX(计算页!$C:$C,MATCH(G163,计算页!$B:$B,0)),0)</f>
        <v>3790</v>
      </c>
      <c r="I163" s="2">
        <f>ROUND(INDEX(计算页!$P$4:$P$9,D_随机属性库!E163)/INDEX(计算页!$C:$C,MATCH(G163,计算页!$B:$B,0)),0)</f>
        <v>15160</v>
      </c>
      <c r="J163" s="2">
        <v>100</v>
      </c>
    </row>
    <row r="164" spans="1:10" x14ac:dyDescent="0.35">
      <c r="A164" s="2">
        <v>160</v>
      </c>
      <c r="B164" s="2">
        <f t="shared" si="3"/>
        <v>205</v>
      </c>
      <c r="C164" s="2" t="str">
        <f>"阵列"&amp;D164&amp;INDEX(计算页!$E$4:$E$9,D_随机属性库!E164)&amp;"色随机库"</f>
        <v>阵列2金色随机库</v>
      </c>
      <c r="D164" s="2">
        <v>2</v>
      </c>
      <c r="E164" s="2">
        <v>5</v>
      </c>
      <c r="F164" s="2">
        <f>IF(G164="","",INDEX(计算页!$A:$A,MATCH(G164,计算页!$B:$B,0)))</f>
        <v>3</v>
      </c>
      <c r="G164" s="2" t="s">
        <v>101</v>
      </c>
      <c r="H164" s="2">
        <f>ROUND(INDEX(计算页!$O$4:$O$9,D_随机属性库!E164)/INDEX(计算页!$C:$C,MATCH(G164,计算页!$B:$B,0)),0)</f>
        <v>379</v>
      </c>
      <c r="I164" s="2">
        <f>ROUND(INDEX(计算页!$P$4:$P$9,D_随机属性库!E164)/INDEX(计算页!$C:$C,MATCH(G164,计算页!$B:$B,0)),0)</f>
        <v>1516</v>
      </c>
      <c r="J164" s="2">
        <v>55</v>
      </c>
    </row>
    <row r="165" spans="1:10" x14ac:dyDescent="0.35">
      <c r="A165" s="2">
        <v>161</v>
      </c>
      <c r="B165" s="2">
        <f t="shared" si="3"/>
        <v>205</v>
      </c>
      <c r="C165" s="2" t="str">
        <f>"阵列"&amp;D165&amp;INDEX(计算页!$E$4:$E$9,D_随机属性库!E165)&amp;"色随机库"</f>
        <v>阵列2金色随机库</v>
      </c>
      <c r="D165" s="2">
        <v>2</v>
      </c>
      <c r="E165" s="2">
        <v>5</v>
      </c>
      <c r="F165" s="2">
        <f>IF(G165="","",INDEX(计算页!$A:$A,MATCH(G165,计算页!$B:$B,0)))</f>
        <v>4</v>
      </c>
      <c r="G165" s="2" t="s">
        <v>98</v>
      </c>
      <c r="H165" s="2">
        <f>ROUND(INDEX(计算页!$O$4:$O$9,D_随机属性库!E165)/INDEX(计算页!$C:$C,MATCH(G165,计算页!$B:$B,0)),0)</f>
        <v>758</v>
      </c>
      <c r="I165" s="2">
        <f>ROUND(INDEX(计算页!$P$4:$P$9,D_随机属性库!E165)/INDEX(计算页!$C:$C,MATCH(G165,计算页!$B:$B,0)),0)</f>
        <v>3032</v>
      </c>
      <c r="J165" s="2">
        <v>55</v>
      </c>
    </row>
    <row r="166" spans="1:10" x14ac:dyDescent="0.35">
      <c r="A166" s="2">
        <v>162</v>
      </c>
      <c r="B166" s="2">
        <f t="shared" si="3"/>
        <v>205</v>
      </c>
      <c r="C166" s="2" t="str">
        <f>"阵列"&amp;D166&amp;INDEX(计算页!$E$4:$E$9,D_随机属性库!E166)&amp;"色随机库"</f>
        <v>阵列2金色随机库</v>
      </c>
      <c r="D166" s="2">
        <v>2</v>
      </c>
      <c r="E166" s="2">
        <v>5</v>
      </c>
      <c r="F166" s="2">
        <f>IF(G166="","",INDEX(计算页!$A:$A,MATCH(G166,计算页!$B:$B,0)))</f>
        <v>1</v>
      </c>
      <c r="G166" s="2" t="s">
        <v>97</v>
      </c>
      <c r="H166" s="2">
        <f>ROUND(INDEX(计算页!$O$4:$O$9,D_随机属性库!E166)/INDEX(计算页!$C:$C,MATCH(G166,计算页!$B:$B,0)),0)</f>
        <v>3790</v>
      </c>
      <c r="I166" s="2">
        <f>ROUND(INDEX(计算页!$P$4:$P$9,D_随机属性库!E166)/INDEX(计算页!$C:$C,MATCH(G166,计算页!$B:$B,0)),0)</f>
        <v>15160</v>
      </c>
      <c r="J166" s="2">
        <v>55</v>
      </c>
    </row>
    <row r="167" spans="1:10" x14ac:dyDescent="0.35">
      <c r="A167" s="2">
        <v>163</v>
      </c>
      <c r="B167" s="2">
        <f t="shared" si="3"/>
        <v>205</v>
      </c>
      <c r="C167" s="2" t="str">
        <f>"阵列"&amp;D167&amp;INDEX(计算页!$E$4:$E$9,D_随机属性库!E167)&amp;"色随机库"</f>
        <v>阵列2金色随机库</v>
      </c>
      <c r="D167" s="2">
        <v>2</v>
      </c>
      <c r="E167" s="2">
        <v>5</v>
      </c>
      <c r="F167" s="2">
        <f>IF(G167="","",INDEX(计算页!$A:$A,MATCH(G167,计算页!$B:$B,0)))</f>
        <v>5</v>
      </c>
      <c r="G167" s="2" t="s">
        <v>140</v>
      </c>
      <c r="H167" s="2">
        <f>ROUND(INDEX(计算页!$O$4:$O$9,D_随机属性库!E167)/INDEX(计算页!$C:$C,MATCH(G167,计算页!$B:$B,0)),0)</f>
        <v>152</v>
      </c>
      <c r="I167" s="2">
        <f>ROUND(INDEX(计算页!$P$4:$P$9,D_随机属性库!E167)/INDEX(计算页!$C:$C,MATCH(G167,计算页!$B:$B,0)),0)</f>
        <v>606</v>
      </c>
      <c r="J167" s="2">
        <v>10</v>
      </c>
    </row>
    <row r="168" spans="1:10" x14ac:dyDescent="0.35">
      <c r="A168" s="2">
        <v>164</v>
      </c>
      <c r="B168" s="2">
        <f t="shared" si="3"/>
        <v>205</v>
      </c>
      <c r="C168" s="2" t="str">
        <f>"阵列"&amp;D168&amp;INDEX(计算页!$E$4:$E$9,D_随机属性库!E168)&amp;"色随机库"</f>
        <v>阵列2金色随机库</v>
      </c>
      <c r="D168" s="2">
        <v>2</v>
      </c>
      <c r="E168" s="2">
        <v>5</v>
      </c>
      <c r="F168" s="2">
        <f>IF(G168="","",INDEX(计算页!$A:$A,MATCH(G168,计算页!$B:$B,0)))</f>
        <v>8</v>
      </c>
      <c r="G168" s="2" t="s">
        <v>135</v>
      </c>
      <c r="H168" s="2">
        <f>ROUND(INDEX(计算页!$O$4:$O$9,D_随机属性库!E168)/INDEX(计算页!$C:$C,MATCH(G168,计算页!$B:$B,0)),0)</f>
        <v>152</v>
      </c>
      <c r="I168" s="2">
        <f>ROUND(INDEX(计算页!$P$4:$P$9,D_随机属性库!E168)/INDEX(计算页!$C:$C,MATCH(G168,计算页!$B:$B,0)),0)</f>
        <v>606</v>
      </c>
      <c r="J168" s="2">
        <v>10</v>
      </c>
    </row>
    <row r="169" spans="1:10" x14ac:dyDescent="0.35">
      <c r="A169" s="2">
        <v>165</v>
      </c>
      <c r="B169" s="2">
        <f t="shared" si="3"/>
        <v>205</v>
      </c>
      <c r="C169" s="2" t="str">
        <f>"阵列"&amp;D169&amp;INDEX(计算页!$E$4:$E$9,D_随机属性库!E169)&amp;"色随机库"</f>
        <v>阵列2金色随机库</v>
      </c>
      <c r="D169" s="2">
        <v>2</v>
      </c>
      <c r="E169" s="2">
        <v>5</v>
      </c>
      <c r="F169" s="2">
        <f>IF(G169="","",INDEX(计算页!$A:$A,MATCH(G169,计算页!$B:$B,0)))</f>
        <v>121</v>
      </c>
      <c r="G169" s="2" t="s">
        <v>433</v>
      </c>
      <c r="H169" s="2">
        <f>ROUND(INDEX(计算页!$O$4:$O$9,D_随机属性库!E169)/INDEX(计算页!$C:$C,MATCH(G169,计算页!$B:$B,0)),0)</f>
        <v>379</v>
      </c>
      <c r="I169" s="2">
        <f>ROUND(INDEX(计算页!$P$4:$P$9,D_随机属性库!E169)/INDEX(计算页!$C:$C,MATCH(G169,计算页!$B:$B,0)),0)</f>
        <v>1516</v>
      </c>
      <c r="J169" s="2">
        <v>5</v>
      </c>
    </row>
    <row r="170" spans="1:10" x14ac:dyDescent="0.35">
      <c r="A170" s="2">
        <v>166</v>
      </c>
      <c r="B170" s="2">
        <f t="shared" si="3"/>
        <v>206</v>
      </c>
      <c r="C170" s="2" t="str">
        <f>"阵列"&amp;D170&amp;INDEX(计算页!$E$4:$E$9,D_随机属性库!E170)&amp;"色随机库"</f>
        <v>阵列2红色随机库</v>
      </c>
      <c r="D170" s="2">
        <v>2</v>
      </c>
      <c r="E170" s="2">
        <v>6</v>
      </c>
      <c r="F170" s="2">
        <f>IF(G170="","",INDEX(计算页!$A:$A,MATCH(G170,计算页!$B:$B,0)))</f>
        <v>1</v>
      </c>
      <c r="G170" s="2" t="s">
        <v>97</v>
      </c>
      <c r="H170" s="2">
        <f>ROUND(INDEX(计算页!$O$4:$O$9,D_随机属性库!E170)/INDEX(计算页!$C:$C,MATCH(G170,计算页!$B:$B,0)),0)</f>
        <v>4965</v>
      </c>
      <c r="I170" s="2">
        <f>ROUND(INDEX(计算页!$P$4:$P$9,D_随机属性库!E170)/INDEX(计算页!$C:$C,MATCH(G170,计算页!$B:$B,0)),0)</f>
        <v>19860</v>
      </c>
      <c r="J170" s="2">
        <v>2670</v>
      </c>
    </row>
    <row r="171" spans="1:10" x14ac:dyDescent="0.35">
      <c r="A171" s="2">
        <v>167</v>
      </c>
      <c r="B171" s="2">
        <f t="shared" si="3"/>
        <v>206</v>
      </c>
      <c r="C171" s="2" t="str">
        <f>"阵列"&amp;D171&amp;INDEX(计算页!$E$4:$E$9,D_随机属性库!E171)&amp;"色随机库"</f>
        <v>阵列2红色随机库</v>
      </c>
      <c r="D171" s="2">
        <v>2</v>
      </c>
      <c r="E171" s="2">
        <v>6</v>
      </c>
      <c r="F171" s="2">
        <f>IF(G171="","",INDEX(计算页!$A:$A,MATCH(G171,计算页!$B:$B,0)))</f>
        <v>3</v>
      </c>
      <c r="G171" s="2" t="s">
        <v>101</v>
      </c>
      <c r="H171" s="2">
        <f>ROUND(INDEX(计算页!$O$4:$O$9,D_随机属性库!E171)/INDEX(计算页!$C:$C,MATCH(G171,计算页!$B:$B,0)),0)</f>
        <v>497</v>
      </c>
      <c r="I171" s="2">
        <f>ROUND(INDEX(计算页!$P$4:$P$9,D_随机属性库!E171)/INDEX(计算页!$C:$C,MATCH(G171,计算页!$B:$B,0)),0)</f>
        <v>1986</v>
      </c>
      <c r="J171" s="2">
        <v>2670</v>
      </c>
    </row>
    <row r="172" spans="1:10" x14ac:dyDescent="0.35">
      <c r="A172" s="2">
        <v>168</v>
      </c>
      <c r="B172" s="2">
        <f t="shared" si="3"/>
        <v>206</v>
      </c>
      <c r="C172" s="2" t="str">
        <f>"阵列"&amp;D172&amp;INDEX(计算页!$E$4:$E$9,D_随机属性库!E172)&amp;"色随机库"</f>
        <v>阵列2红色随机库</v>
      </c>
      <c r="D172" s="2">
        <v>2</v>
      </c>
      <c r="E172" s="2">
        <v>6</v>
      </c>
      <c r="F172" s="2">
        <f>IF(G172="","",INDEX(计算页!$A:$A,MATCH(G172,计算页!$B:$B,0)))</f>
        <v>4</v>
      </c>
      <c r="G172" s="2" t="s">
        <v>98</v>
      </c>
      <c r="H172" s="2">
        <f>ROUND(INDEX(计算页!$O$4:$O$9,D_随机属性库!E172)/INDEX(计算页!$C:$C,MATCH(G172,计算页!$B:$B,0)),0)</f>
        <v>993</v>
      </c>
      <c r="I172" s="2">
        <f>ROUND(INDEX(计算页!$P$4:$P$9,D_随机属性库!E172)/INDEX(计算页!$C:$C,MATCH(G172,计算页!$B:$B,0)),0)</f>
        <v>3972</v>
      </c>
      <c r="J172" s="2">
        <v>2670</v>
      </c>
    </row>
    <row r="173" spans="1:10" x14ac:dyDescent="0.35">
      <c r="A173" s="2">
        <v>169</v>
      </c>
      <c r="B173" s="2">
        <f t="shared" si="3"/>
        <v>206</v>
      </c>
      <c r="C173" s="2" t="str">
        <f>"阵列"&amp;D173&amp;INDEX(计算页!$E$4:$E$9,D_随机属性库!E173)&amp;"色随机库"</f>
        <v>阵列2红色随机库</v>
      </c>
      <c r="D173" s="2">
        <v>2</v>
      </c>
      <c r="E173" s="2">
        <v>6</v>
      </c>
      <c r="F173" s="2">
        <f>IF(G173="","",INDEX(计算页!$A:$A,MATCH(G173,计算页!$B:$B,0)))</f>
        <v>3</v>
      </c>
      <c r="G173" s="2" t="s">
        <v>101</v>
      </c>
      <c r="H173" s="2">
        <f>ROUND(INDEX(计算页!$O$4:$O$9,D_随机属性库!E173)/INDEX(计算页!$C:$C,MATCH(G173,计算页!$B:$B,0)),0)</f>
        <v>497</v>
      </c>
      <c r="I173" s="2">
        <f>ROUND(INDEX(计算页!$P$4:$P$9,D_随机属性库!E173)/INDEX(计算页!$C:$C,MATCH(G173,计算页!$B:$B,0)),0)</f>
        <v>1986</v>
      </c>
      <c r="J173" s="2">
        <v>500</v>
      </c>
    </row>
    <row r="174" spans="1:10" x14ac:dyDescent="0.35">
      <c r="A174" s="2">
        <v>170</v>
      </c>
      <c r="B174" s="2">
        <f t="shared" si="3"/>
        <v>206</v>
      </c>
      <c r="C174" s="2" t="str">
        <f>"阵列"&amp;D174&amp;INDEX(计算页!$E$4:$E$9,D_随机属性库!E174)&amp;"色随机库"</f>
        <v>阵列2红色随机库</v>
      </c>
      <c r="D174" s="2">
        <v>2</v>
      </c>
      <c r="E174" s="2">
        <v>6</v>
      </c>
      <c r="F174" s="2">
        <f>IF(G174="","",INDEX(计算页!$A:$A,MATCH(G174,计算页!$B:$B,0)))</f>
        <v>4</v>
      </c>
      <c r="G174" s="2" t="s">
        <v>98</v>
      </c>
      <c r="H174" s="2">
        <f>ROUND(INDEX(计算页!$O$4:$O$9,D_随机属性库!E174)/INDEX(计算页!$C:$C,MATCH(G174,计算页!$B:$B,0)),0)</f>
        <v>993</v>
      </c>
      <c r="I174" s="2">
        <f>ROUND(INDEX(计算页!$P$4:$P$9,D_随机属性库!E174)/INDEX(计算页!$C:$C,MATCH(G174,计算页!$B:$B,0)),0)</f>
        <v>3972</v>
      </c>
      <c r="J174" s="2">
        <v>500</v>
      </c>
    </row>
    <row r="175" spans="1:10" x14ac:dyDescent="0.35">
      <c r="A175" s="2">
        <v>171</v>
      </c>
      <c r="B175" s="2">
        <f t="shared" si="3"/>
        <v>206</v>
      </c>
      <c r="C175" s="2" t="str">
        <f>"阵列"&amp;D175&amp;INDEX(计算页!$E$4:$E$9,D_随机属性库!E175)&amp;"色随机库"</f>
        <v>阵列2红色随机库</v>
      </c>
      <c r="D175" s="2">
        <v>2</v>
      </c>
      <c r="E175" s="2">
        <v>6</v>
      </c>
      <c r="F175" s="2">
        <f>IF(G175="","",INDEX(计算页!$A:$A,MATCH(G175,计算页!$B:$B,0)))</f>
        <v>1</v>
      </c>
      <c r="G175" s="2" t="s">
        <v>97</v>
      </c>
      <c r="H175" s="2">
        <f>ROUND(INDEX(计算页!$O$4:$O$9,D_随机属性库!E175)/INDEX(计算页!$C:$C,MATCH(G175,计算页!$B:$B,0)),0)</f>
        <v>4965</v>
      </c>
      <c r="I175" s="2">
        <f>ROUND(INDEX(计算页!$P$4:$P$9,D_随机属性库!E175)/INDEX(计算页!$C:$C,MATCH(G175,计算页!$B:$B,0)),0)</f>
        <v>19860</v>
      </c>
      <c r="J175" s="2">
        <v>500</v>
      </c>
    </row>
    <row r="176" spans="1:10" x14ac:dyDescent="0.35">
      <c r="A176" s="2">
        <v>172</v>
      </c>
      <c r="B176" s="2">
        <f t="shared" si="3"/>
        <v>206</v>
      </c>
      <c r="C176" s="2" t="str">
        <f>"阵列"&amp;D176&amp;INDEX(计算页!$E$4:$E$9,D_随机属性库!E176)&amp;"色随机库"</f>
        <v>阵列2红色随机库</v>
      </c>
      <c r="D176" s="2">
        <v>2</v>
      </c>
      <c r="E176" s="2">
        <v>6</v>
      </c>
      <c r="F176" s="2">
        <f>IF(G176="","",INDEX(计算页!$A:$A,MATCH(G176,计算页!$B:$B,0)))</f>
        <v>3</v>
      </c>
      <c r="G176" s="2" t="s">
        <v>101</v>
      </c>
      <c r="H176" s="2">
        <f>ROUND(INDEX(计算页!$O$4:$O$9,D_随机属性库!E176)/INDEX(计算页!$C:$C,MATCH(G176,计算页!$B:$B,0)),0)</f>
        <v>497</v>
      </c>
      <c r="I176" s="2">
        <f>ROUND(INDEX(计算页!$P$4:$P$9,D_随机属性库!E176)/INDEX(计算页!$C:$C,MATCH(G176,计算页!$B:$B,0)),0)</f>
        <v>1986</v>
      </c>
      <c r="J176" s="2">
        <v>100</v>
      </c>
    </row>
    <row r="177" spans="1:10" x14ac:dyDescent="0.35">
      <c r="A177" s="2">
        <v>173</v>
      </c>
      <c r="B177" s="2">
        <f t="shared" si="3"/>
        <v>206</v>
      </c>
      <c r="C177" s="2" t="str">
        <f>"阵列"&amp;D177&amp;INDEX(计算页!$E$4:$E$9,D_随机属性库!E177)&amp;"色随机库"</f>
        <v>阵列2红色随机库</v>
      </c>
      <c r="D177" s="2">
        <v>2</v>
      </c>
      <c r="E177" s="2">
        <v>6</v>
      </c>
      <c r="F177" s="2">
        <f>IF(G177="","",INDEX(计算页!$A:$A,MATCH(G177,计算页!$B:$B,0)))</f>
        <v>4</v>
      </c>
      <c r="G177" s="2" t="s">
        <v>98</v>
      </c>
      <c r="H177" s="2">
        <f>ROUND(INDEX(计算页!$O$4:$O$9,D_随机属性库!E177)/INDEX(计算页!$C:$C,MATCH(G177,计算页!$B:$B,0)),0)</f>
        <v>993</v>
      </c>
      <c r="I177" s="2">
        <f>ROUND(INDEX(计算页!$P$4:$P$9,D_随机属性库!E177)/INDEX(计算页!$C:$C,MATCH(G177,计算页!$B:$B,0)),0)</f>
        <v>3972</v>
      </c>
      <c r="J177" s="2">
        <v>100</v>
      </c>
    </row>
    <row r="178" spans="1:10" x14ac:dyDescent="0.35">
      <c r="A178" s="2">
        <v>174</v>
      </c>
      <c r="B178" s="2">
        <f t="shared" si="3"/>
        <v>206</v>
      </c>
      <c r="C178" s="2" t="str">
        <f>"阵列"&amp;D178&amp;INDEX(计算页!$E$4:$E$9,D_随机属性库!E178)&amp;"色随机库"</f>
        <v>阵列2红色随机库</v>
      </c>
      <c r="D178" s="2">
        <v>2</v>
      </c>
      <c r="E178" s="2">
        <v>6</v>
      </c>
      <c r="F178" s="2">
        <f>IF(G178="","",INDEX(计算页!$A:$A,MATCH(G178,计算页!$B:$B,0)))</f>
        <v>1</v>
      </c>
      <c r="G178" s="2" t="s">
        <v>97</v>
      </c>
      <c r="H178" s="2">
        <f>ROUND(INDEX(计算页!$O$4:$O$9,D_随机属性库!E178)/INDEX(计算页!$C:$C,MATCH(G178,计算页!$B:$B,0)),0)</f>
        <v>4965</v>
      </c>
      <c r="I178" s="2">
        <f>ROUND(INDEX(计算页!$P$4:$P$9,D_随机属性库!E178)/INDEX(计算页!$C:$C,MATCH(G178,计算页!$B:$B,0)),0)</f>
        <v>19860</v>
      </c>
      <c r="J178" s="2">
        <v>100</v>
      </c>
    </row>
    <row r="179" spans="1:10" x14ac:dyDescent="0.35">
      <c r="A179" s="2">
        <v>175</v>
      </c>
      <c r="B179" s="2">
        <f t="shared" si="3"/>
        <v>206</v>
      </c>
      <c r="C179" s="2" t="str">
        <f>"阵列"&amp;D179&amp;INDEX(计算页!$E$4:$E$9,D_随机属性库!E179)&amp;"色随机库"</f>
        <v>阵列2红色随机库</v>
      </c>
      <c r="D179" s="2">
        <v>2</v>
      </c>
      <c r="E179" s="2">
        <v>6</v>
      </c>
      <c r="F179" s="2">
        <f>IF(G179="","",INDEX(计算页!$A:$A,MATCH(G179,计算页!$B:$B,0)))</f>
        <v>3</v>
      </c>
      <c r="G179" s="2" t="s">
        <v>101</v>
      </c>
      <c r="H179" s="2">
        <f>ROUND(INDEX(计算页!$O$4:$O$9,D_随机属性库!E179)/INDEX(计算页!$C:$C,MATCH(G179,计算页!$B:$B,0)),0)</f>
        <v>497</v>
      </c>
      <c r="I179" s="2">
        <f>ROUND(INDEX(计算页!$P$4:$P$9,D_随机属性库!E179)/INDEX(计算页!$C:$C,MATCH(G179,计算页!$B:$B,0)),0)</f>
        <v>1986</v>
      </c>
      <c r="J179" s="2">
        <v>55</v>
      </c>
    </row>
    <row r="180" spans="1:10" x14ac:dyDescent="0.35">
      <c r="A180" s="2">
        <v>176</v>
      </c>
      <c r="B180" s="2">
        <f t="shared" si="3"/>
        <v>206</v>
      </c>
      <c r="C180" s="2" t="str">
        <f>"阵列"&amp;D180&amp;INDEX(计算页!$E$4:$E$9,D_随机属性库!E180)&amp;"色随机库"</f>
        <v>阵列2红色随机库</v>
      </c>
      <c r="D180" s="2">
        <v>2</v>
      </c>
      <c r="E180" s="2">
        <v>6</v>
      </c>
      <c r="F180" s="2">
        <f>IF(G180="","",INDEX(计算页!$A:$A,MATCH(G180,计算页!$B:$B,0)))</f>
        <v>4</v>
      </c>
      <c r="G180" s="2" t="s">
        <v>98</v>
      </c>
      <c r="H180" s="2">
        <f>ROUND(INDEX(计算页!$O$4:$O$9,D_随机属性库!E180)/INDEX(计算页!$C:$C,MATCH(G180,计算页!$B:$B,0)),0)</f>
        <v>993</v>
      </c>
      <c r="I180" s="2">
        <f>ROUND(INDEX(计算页!$P$4:$P$9,D_随机属性库!E180)/INDEX(计算页!$C:$C,MATCH(G180,计算页!$B:$B,0)),0)</f>
        <v>3972</v>
      </c>
      <c r="J180" s="2">
        <v>55</v>
      </c>
    </row>
    <row r="181" spans="1:10" x14ac:dyDescent="0.35">
      <c r="A181" s="2">
        <v>177</v>
      </c>
      <c r="B181" s="2">
        <f t="shared" si="3"/>
        <v>206</v>
      </c>
      <c r="C181" s="2" t="str">
        <f>"阵列"&amp;D181&amp;INDEX(计算页!$E$4:$E$9,D_随机属性库!E181)&amp;"色随机库"</f>
        <v>阵列2红色随机库</v>
      </c>
      <c r="D181" s="2">
        <v>2</v>
      </c>
      <c r="E181" s="2">
        <v>6</v>
      </c>
      <c r="F181" s="2">
        <f>IF(G181="","",INDEX(计算页!$A:$A,MATCH(G181,计算页!$B:$B,0)))</f>
        <v>1</v>
      </c>
      <c r="G181" s="2" t="s">
        <v>97</v>
      </c>
      <c r="H181" s="2">
        <f>ROUND(INDEX(计算页!$O$4:$O$9,D_随机属性库!E181)/INDEX(计算页!$C:$C,MATCH(G181,计算页!$B:$B,0)),0)</f>
        <v>4965</v>
      </c>
      <c r="I181" s="2">
        <f>ROUND(INDEX(计算页!$P$4:$P$9,D_随机属性库!E181)/INDEX(计算页!$C:$C,MATCH(G181,计算页!$B:$B,0)),0)</f>
        <v>19860</v>
      </c>
      <c r="J181" s="2">
        <v>55</v>
      </c>
    </row>
    <row r="182" spans="1:10" x14ac:dyDescent="0.35">
      <c r="A182" s="2">
        <v>178</v>
      </c>
      <c r="B182" s="2">
        <f t="shared" si="3"/>
        <v>206</v>
      </c>
      <c r="C182" s="2" t="str">
        <f>"阵列"&amp;D182&amp;INDEX(计算页!$E$4:$E$9,D_随机属性库!E182)&amp;"色随机库"</f>
        <v>阵列2红色随机库</v>
      </c>
      <c r="D182" s="2">
        <v>2</v>
      </c>
      <c r="E182" s="2">
        <v>6</v>
      </c>
      <c r="F182" s="2">
        <f>IF(G182="","",INDEX(计算页!$A:$A,MATCH(G182,计算页!$B:$B,0)))</f>
        <v>5</v>
      </c>
      <c r="G182" s="2" t="s">
        <v>140</v>
      </c>
      <c r="H182" s="2">
        <f>ROUND(INDEX(计算页!$O$4:$O$9,D_随机属性库!E182)/INDEX(计算页!$C:$C,MATCH(G182,计算页!$B:$B,0)),0)</f>
        <v>199</v>
      </c>
      <c r="I182" s="2">
        <f>ROUND(INDEX(计算页!$P$4:$P$9,D_随机属性库!E182)/INDEX(计算页!$C:$C,MATCH(G182,计算页!$B:$B,0)),0)</f>
        <v>794</v>
      </c>
      <c r="J182" s="2">
        <v>10</v>
      </c>
    </row>
    <row r="183" spans="1:10" x14ac:dyDescent="0.35">
      <c r="A183" s="2">
        <v>179</v>
      </c>
      <c r="B183" s="2">
        <f t="shared" si="3"/>
        <v>206</v>
      </c>
      <c r="C183" s="2" t="str">
        <f>"阵列"&amp;D183&amp;INDEX(计算页!$E$4:$E$9,D_随机属性库!E183)&amp;"色随机库"</f>
        <v>阵列2红色随机库</v>
      </c>
      <c r="D183" s="2">
        <v>2</v>
      </c>
      <c r="E183" s="2">
        <v>6</v>
      </c>
      <c r="F183" s="2">
        <f>IF(G183="","",INDEX(计算页!$A:$A,MATCH(G183,计算页!$B:$B,0)))</f>
        <v>8</v>
      </c>
      <c r="G183" s="2" t="s">
        <v>135</v>
      </c>
      <c r="H183" s="2">
        <f>ROUND(INDEX(计算页!$O$4:$O$9,D_随机属性库!E183)/INDEX(计算页!$C:$C,MATCH(G183,计算页!$B:$B,0)),0)</f>
        <v>199</v>
      </c>
      <c r="I183" s="2">
        <f>ROUND(INDEX(计算页!$P$4:$P$9,D_随机属性库!E183)/INDEX(计算页!$C:$C,MATCH(G183,计算页!$B:$B,0)),0)</f>
        <v>794</v>
      </c>
      <c r="J183" s="2">
        <v>10</v>
      </c>
    </row>
    <row r="184" spans="1:10" x14ac:dyDescent="0.35">
      <c r="A184" s="2">
        <v>180</v>
      </c>
      <c r="B184" s="2">
        <f t="shared" si="3"/>
        <v>206</v>
      </c>
      <c r="C184" s="2" t="str">
        <f>"阵列"&amp;D184&amp;INDEX(计算页!$E$4:$E$9,D_随机属性库!E184)&amp;"色随机库"</f>
        <v>阵列2红色随机库</v>
      </c>
      <c r="D184" s="2">
        <v>2</v>
      </c>
      <c r="E184" s="2">
        <v>6</v>
      </c>
      <c r="F184" s="2">
        <f>IF(G184="","",INDEX(计算页!$A:$A,MATCH(G184,计算页!$B:$B,0)))</f>
        <v>121</v>
      </c>
      <c r="G184" s="2" t="s">
        <v>433</v>
      </c>
      <c r="H184" s="2">
        <f>ROUND(INDEX(计算页!$O$4:$O$9,D_随机属性库!E184)/INDEX(计算页!$C:$C,MATCH(G184,计算页!$B:$B,0)),0)</f>
        <v>497</v>
      </c>
      <c r="I184" s="2">
        <f>ROUND(INDEX(计算页!$P$4:$P$9,D_随机属性库!E184)/INDEX(计算页!$C:$C,MATCH(G184,计算页!$B:$B,0)),0)</f>
        <v>1986</v>
      </c>
      <c r="J184" s="2">
        <v>5</v>
      </c>
    </row>
    <row r="185" spans="1:10" x14ac:dyDescent="0.35">
      <c r="A185" s="2">
        <v>181</v>
      </c>
      <c r="B185" s="2">
        <f t="shared" si="3"/>
        <v>301</v>
      </c>
      <c r="C185" s="2" t="str">
        <f>"阵列"&amp;D185&amp;INDEX(计算页!$E$4:$E$9,D_随机属性库!E185)&amp;"色随机库"</f>
        <v>阵列3白色随机库</v>
      </c>
      <c r="D185" s="2">
        <v>3</v>
      </c>
      <c r="E185" s="2">
        <v>1</v>
      </c>
      <c r="F185" s="2">
        <f>IF(G185="","",INDEX(计算页!$A:$A,MATCH(G185,计算页!$B:$B,0)))</f>
        <v>1</v>
      </c>
      <c r="G185" s="2" t="s">
        <v>97</v>
      </c>
      <c r="H185" s="2">
        <f>ROUND(INDEX(计算页!$U$4:$U$9,D_随机属性库!E185)/INDEX(计算页!$C:$C,MATCH(G185,计算页!$B:$B,0)),0)</f>
        <v>0</v>
      </c>
      <c r="I185" s="2">
        <f>ROUND(INDEX(计算页!$V$4:$V$9,D_随机属性库!E185)/INDEX(计算页!$C:$C,MATCH(G185,计算页!$B:$B,0)),0)</f>
        <v>0</v>
      </c>
      <c r="J185" s="2">
        <v>2670</v>
      </c>
    </row>
    <row r="186" spans="1:10" x14ac:dyDescent="0.35">
      <c r="A186" s="2">
        <v>182</v>
      </c>
      <c r="B186" s="2">
        <f t="shared" ref="B186:B230" si="4">D186*100+E186</f>
        <v>301</v>
      </c>
      <c r="C186" s="2" t="str">
        <f>"阵列"&amp;D186&amp;INDEX(计算页!$E$4:$E$9,D_随机属性库!E186)&amp;"色随机库"</f>
        <v>阵列3白色随机库</v>
      </c>
      <c r="D186" s="2">
        <v>3</v>
      </c>
      <c r="E186" s="2">
        <v>1</v>
      </c>
      <c r="F186" s="2">
        <f>IF(G186="","",INDEX(计算页!$A:$A,MATCH(G186,计算页!$B:$B,0)))</f>
        <v>3</v>
      </c>
      <c r="G186" s="2" t="s">
        <v>101</v>
      </c>
      <c r="H186" s="2">
        <f>ROUND(INDEX(计算页!$U$4:$U$9,D_随机属性库!E186)/INDEX(计算页!$C:$C,MATCH(G186,计算页!$B:$B,0)),0)</f>
        <v>0</v>
      </c>
      <c r="I186" s="2">
        <f>ROUND(INDEX(计算页!$V$4:$V$9,D_随机属性库!E186)/INDEX(计算页!$C:$C,MATCH(G186,计算页!$B:$B,0)),0)</f>
        <v>0</v>
      </c>
      <c r="J186" s="2">
        <v>2670</v>
      </c>
    </row>
    <row r="187" spans="1:10" x14ac:dyDescent="0.35">
      <c r="A187" s="2">
        <v>183</v>
      </c>
      <c r="B187" s="2">
        <f t="shared" si="4"/>
        <v>301</v>
      </c>
      <c r="C187" s="2" t="str">
        <f>"阵列"&amp;D187&amp;INDEX(计算页!$E$4:$E$9,D_随机属性库!E187)&amp;"色随机库"</f>
        <v>阵列3白色随机库</v>
      </c>
      <c r="D187" s="2">
        <v>3</v>
      </c>
      <c r="E187" s="2">
        <v>1</v>
      </c>
      <c r="F187" s="2">
        <f>IF(G187="","",INDEX(计算页!$A:$A,MATCH(G187,计算页!$B:$B,0)))</f>
        <v>4</v>
      </c>
      <c r="G187" s="2" t="s">
        <v>98</v>
      </c>
      <c r="H187" s="2">
        <f>ROUND(INDEX(计算页!$U$4:$U$9,D_随机属性库!E187)/INDEX(计算页!$C:$C,MATCH(G187,计算页!$B:$B,0)),0)</f>
        <v>0</v>
      </c>
      <c r="I187" s="2">
        <f>ROUND(INDEX(计算页!$V$4:$V$9,D_随机属性库!E187)/INDEX(计算页!$C:$C,MATCH(G187,计算页!$B:$B,0)),0)</f>
        <v>0</v>
      </c>
      <c r="J187" s="2">
        <v>2670</v>
      </c>
    </row>
    <row r="188" spans="1:10" x14ac:dyDescent="0.35">
      <c r="A188" s="2">
        <v>184</v>
      </c>
      <c r="B188" s="2">
        <f t="shared" si="4"/>
        <v>301</v>
      </c>
      <c r="C188" s="2" t="str">
        <f>"阵列"&amp;D188&amp;INDEX(计算页!$E$4:$E$9,D_随机属性库!E188)&amp;"色随机库"</f>
        <v>阵列3白色随机库</v>
      </c>
      <c r="D188" s="2">
        <v>3</v>
      </c>
      <c r="E188" s="2">
        <v>1</v>
      </c>
      <c r="F188" s="2">
        <f>IF(G188="","",INDEX(计算页!$A:$A,MATCH(G188,计算页!$B:$B,0)))</f>
        <v>3</v>
      </c>
      <c r="G188" s="2" t="s">
        <v>101</v>
      </c>
      <c r="H188" s="2">
        <f>ROUND(INDEX(计算页!$U$4:$U$9,D_随机属性库!E188)/INDEX(计算页!$C:$C,MATCH(G188,计算页!$B:$B,0)),0)</f>
        <v>0</v>
      </c>
      <c r="I188" s="2">
        <f>ROUND(INDEX(计算页!$V$4:$V$9,D_随机属性库!E188)/INDEX(计算页!$C:$C,MATCH(G188,计算页!$B:$B,0)),0)</f>
        <v>0</v>
      </c>
      <c r="J188" s="2">
        <v>500</v>
      </c>
    </row>
    <row r="189" spans="1:10" x14ac:dyDescent="0.35">
      <c r="A189" s="2">
        <v>185</v>
      </c>
      <c r="B189" s="2">
        <f t="shared" si="4"/>
        <v>301</v>
      </c>
      <c r="C189" s="2" t="str">
        <f>"阵列"&amp;D189&amp;INDEX(计算页!$E$4:$E$9,D_随机属性库!E189)&amp;"色随机库"</f>
        <v>阵列3白色随机库</v>
      </c>
      <c r="D189" s="2">
        <v>3</v>
      </c>
      <c r="E189" s="2">
        <v>1</v>
      </c>
      <c r="F189" s="2">
        <f>IF(G189="","",INDEX(计算页!$A:$A,MATCH(G189,计算页!$B:$B,0)))</f>
        <v>4</v>
      </c>
      <c r="G189" s="2" t="s">
        <v>98</v>
      </c>
      <c r="H189" s="2">
        <f>ROUND(INDEX(计算页!$U$4:$U$9,D_随机属性库!E189)/INDEX(计算页!$C:$C,MATCH(G189,计算页!$B:$B,0)),0)</f>
        <v>0</v>
      </c>
      <c r="I189" s="2">
        <f>ROUND(INDEX(计算页!$V$4:$V$9,D_随机属性库!E189)/INDEX(计算页!$C:$C,MATCH(G189,计算页!$B:$B,0)),0)</f>
        <v>0</v>
      </c>
      <c r="J189" s="2">
        <v>500</v>
      </c>
    </row>
    <row r="190" spans="1:10" x14ac:dyDescent="0.35">
      <c r="A190" s="2">
        <v>186</v>
      </c>
      <c r="B190" s="2">
        <f t="shared" si="4"/>
        <v>301</v>
      </c>
      <c r="C190" s="2" t="str">
        <f>"阵列"&amp;D190&amp;INDEX(计算页!$E$4:$E$9,D_随机属性库!E190)&amp;"色随机库"</f>
        <v>阵列3白色随机库</v>
      </c>
      <c r="D190" s="2">
        <v>3</v>
      </c>
      <c r="E190" s="2">
        <v>1</v>
      </c>
      <c r="F190" s="2">
        <f>IF(G190="","",INDEX(计算页!$A:$A,MATCH(G190,计算页!$B:$B,0)))</f>
        <v>1</v>
      </c>
      <c r="G190" s="2" t="s">
        <v>97</v>
      </c>
      <c r="H190" s="2">
        <f>ROUND(INDEX(计算页!$U$4:$U$9,D_随机属性库!E190)/INDEX(计算页!$C:$C,MATCH(G190,计算页!$B:$B,0)),0)</f>
        <v>0</v>
      </c>
      <c r="I190" s="2">
        <f>ROUND(INDEX(计算页!$V$4:$V$9,D_随机属性库!E190)/INDEX(计算页!$C:$C,MATCH(G190,计算页!$B:$B,0)),0)</f>
        <v>0</v>
      </c>
      <c r="J190" s="2">
        <v>500</v>
      </c>
    </row>
    <row r="191" spans="1:10" x14ac:dyDescent="0.35">
      <c r="A191" s="2">
        <v>187</v>
      </c>
      <c r="B191" s="2">
        <f t="shared" si="4"/>
        <v>301</v>
      </c>
      <c r="C191" s="2" t="str">
        <f>"阵列"&amp;D191&amp;INDEX(计算页!$E$4:$E$9,D_随机属性库!E191)&amp;"色随机库"</f>
        <v>阵列3白色随机库</v>
      </c>
      <c r="D191" s="2">
        <v>3</v>
      </c>
      <c r="E191" s="2">
        <v>1</v>
      </c>
      <c r="F191" s="2">
        <f>IF(G191="","",INDEX(计算页!$A:$A,MATCH(G191,计算页!$B:$B,0)))</f>
        <v>3</v>
      </c>
      <c r="G191" s="2" t="s">
        <v>101</v>
      </c>
      <c r="H191" s="2">
        <f>ROUND(INDEX(计算页!$U$4:$U$9,D_随机属性库!E191)/INDEX(计算页!$C:$C,MATCH(G191,计算页!$B:$B,0)),0)</f>
        <v>0</v>
      </c>
      <c r="I191" s="2">
        <f>ROUND(INDEX(计算页!$V$4:$V$9,D_随机属性库!E191)/INDEX(计算页!$C:$C,MATCH(G191,计算页!$B:$B,0)),0)</f>
        <v>0</v>
      </c>
      <c r="J191" s="2">
        <v>100</v>
      </c>
    </row>
    <row r="192" spans="1:10" x14ac:dyDescent="0.35">
      <c r="A192" s="2">
        <v>188</v>
      </c>
      <c r="B192" s="2">
        <f t="shared" si="4"/>
        <v>301</v>
      </c>
      <c r="C192" s="2" t="str">
        <f>"阵列"&amp;D192&amp;INDEX(计算页!$E$4:$E$9,D_随机属性库!E192)&amp;"色随机库"</f>
        <v>阵列3白色随机库</v>
      </c>
      <c r="D192" s="2">
        <v>3</v>
      </c>
      <c r="E192" s="2">
        <v>1</v>
      </c>
      <c r="F192" s="2">
        <f>IF(G192="","",INDEX(计算页!$A:$A,MATCH(G192,计算页!$B:$B,0)))</f>
        <v>4</v>
      </c>
      <c r="G192" s="2" t="s">
        <v>98</v>
      </c>
      <c r="H192" s="2">
        <f>ROUND(INDEX(计算页!$U$4:$U$9,D_随机属性库!E192)/INDEX(计算页!$C:$C,MATCH(G192,计算页!$B:$B,0)),0)</f>
        <v>0</v>
      </c>
      <c r="I192" s="2">
        <f>ROUND(INDEX(计算页!$V$4:$V$9,D_随机属性库!E192)/INDEX(计算页!$C:$C,MATCH(G192,计算页!$B:$B,0)),0)</f>
        <v>0</v>
      </c>
      <c r="J192" s="2">
        <v>100</v>
      </c>
    </row>
    <row r="193" spans="1:10" x14ac:dyDescent="0.35">
      <c r="A193" s="2">
        <v>189</v>
      </c>
      <c r="B193" s="2">
        <f t="shared" si="4"/>
        <v>301</v>
      </c>
      <c r="C193" s="2" t="str">
        <f>"阵列"&amp;D193&amp;INDEX(计算页!$E$4:$E$9,D_随机属性库!E193)&amp;"色随机库"</f>
        <v>阵列3白色随机库</v>
      </c>
      <c r="D193" s="2">
        <v>3</v>
      </c>
      <c r="E193" s="2">
        <v>1</v>
      </c>
      <c r="F193" s="2">
        <f>IF(G193="","",INDEX(计算页!$A:$A,MATCH(G193,计算页!$B:$B,0)))</f>
        <v>1</v>
      </c>
      <c r="G193" s="2" t="s">
        <v>97</v>
      </c>
      <c r="H193" s="2">
        <f>ROUND(INDEX(计算页!$U$4:$U$9,D_随机属性库!E193)/INDEX(计算页!$C:$C,MATCH(G193,计算页!$B:$B,0)),0)</f>
        <v>0</v>
      </c>
      <c r="I193" s="2">
        <f>ROUND(INDEX(计算页!$V$4:$V$9,D_随机属性库!E193)/INDEX(计算页!$C:$C,MATCH(G193,计算页!$B:$B,0)),0)</f>
        <v>0</v>
      </c>
      <c r="J193" s="2">
        <v>100</v>
      </c>
    </row>
    <row r="194" spans="1:10" x14ac:dyDescent="0.35">
      <c r="A194" s="2">
        <v>190</v>
      </c>
      <c r="B194" s="2">
        <f t="shared" si="4"/>
        <v>301</v>
      </c>
      <c r="C194" s="2" t="str">
        <f>"阵列"&amp;D194&amp;INDEX(计算页!$E$4:$E$9,D_随机属性库!E194)&amp;"色随机库"</f>
        <v>阵列3白色随机库</v>
      </c>
      <c r="D194" s="2">
        <v>3</v>
      </c>
      <c r="E194" s="2">
        <v>1</v>
      </c>
      <c r="F194" s="2">
        <f>IF(G194="","",INDEX(计算页!$A:$A,MATCH(G194,计算页!$B:$B,0)))</f>
        <v>3</v>
      </c>
      <c r="G194" s="2" t="s">
        <v>101</v>
      </c>
      <c r="H194" s="2">
        <f>ROUND(INDEX(计算页!$U$4:$U$9,D_随机属性库!E194)/INDEX(计算页!$C:$C,MATCH(G194,计算页!$B:$B,0)),0)</f>
        <v>0</v>
      </c>
      <c r="I194" s="2">
        <f>ROUND(INDEX(计算页!$V$4:$V$9,D_随机属性库!E194)/INDEX(计算页!$C:$C,MATCH(G194,计算页!$B:$B,0)),0)</f>
        <v>0</v>
      </c>
      <c r="J194" s="2">
        <v>55</v>
      </c>
    </row>
    <row r="195" spans="1:10" x14ac:dyDescent="0.35">
      <c r="A195" s="2">
        <v>191</v>
      </c>
      <c r="B195" s="2">
        <f t="shared" si="4"/>
        <v>301</v>
      </c>
      <c r="C195" s="2" t="str">
        <f>"阵列"&amp;D195&amp;INDEX(计算页!$E$4:$E$9,D_随机属性库!E195)&amp;"色随机库"</f>
        <v>阵列3白色随机库</v>
      </c>
      <c r="D195" s="2">
        <v>3</v>
      </c>
      <c r="E195" s="2">
        <v>1</v>
      </c>
      <c r="F195" s="2">
        <f>IF(G195="","",INDEX(计算页!$A:$A,MATCH(G195,计算页!$B:$B,0)))</f>
        <v>4</v>
      </c>
      <c r="G195" s="2" t="s">
        <v>98</v>
      </c>
      <c r="H195" s="2">
        <f>ROUND(INDEX(计算页!$U$4:$U$9,D_随机属性库!E195)/INDEX(计算页!$C:$C,MATCH(G195,计算页!$B:$B,0)),0)</f>
        <v>0</v>
      </c>
      <c r="I195" s="2">
        <f>ROUND(INDEX(计算页!$V$4:$V$9,D_随机属性库!E195)/INDEX(计算页!$C:$C,MATCH(G195,计算页!$B:$B,0)),0)</f>
        <v>0</v>
      </c>
      <c r="J195" s="2">
        <v>55</v>
      </c>
    </row>
    <row r="196" spans="1:10" x14ac:dyDescent="0.35">
      <c r="A196" s="2">
        <v>192</v>
      </c>
      <c r="B196" s="2">
        <f t="shared" si="4"/>
        <v>301</v>
      </c>
      <c r="C196" s="2" t="str">
        <f>"阵列"&amp;D196&amp;INDEX(计算页!$E$4:$E$9,D_随机属性库!E196)&amp;"色随机库"</f>
        <v>阵列3白色随机库</v>
      </c>
      <c r="D196" s="2">
        <v>3</v>
      </c>
      <c r="E196" s="2">
        <v>1</v>
      </c>
      <c r="F196" s="2">
        <f>IF(G196="","",INDEX(计算页!$A:$A,MATCH(G196,计算页!$B:$B,0)))</f>
        <v>1</v>
      </c>
      <c r="G196" s="2" t="s">
        <v>97</v>
      </c>
      <c r="H196" s="2">
        <f>ROUND(INDEX(计算页!$U$4:$U$9,D_随机属性库!E196)/INDEX(计算页!$C:$C,MATCH(G196,计算页!$B:$B,0)),0)</f>
        <v>0</v>
      </c>
      <c r="I196" s="2">
        <f>ROUND(INDEX(计算页!$V$4:$V$9,D_随机属性库!E196)/INDEX(计算页!$C:$C,MATCH(G196,计算页!$B:$B,0)),0)</f>
        <v>0</v>
      </c>
      <c r="J196" s="2">
        <v>55</v>
      </c>
    </row>
    <row r="197" spans="1:10" x14ac:dyDescent="0.35">
      <c r="A197" s="2">
        <v>193</v>
      </c>
      <c r="B197" s="2">
        <f t="shared" si="4"/>
        <v>301</v>
      </c>
      <c r="C197" s="2" t="str">
        <f>"阵列"&amp;D197&amp;INDEX(计算页!$E$4:$E$9,D_随机属性库!E197)&amp;"色随机库"</f>
        <v>阵列3白色随机库</v>
      </c>
      <c r="D197" s="2">
        <v>3</v>
      </c>
      <c r="E197" s="2">
        <v>1</v>
      </c>
      <c r="F197" s="2">
        <f>IF(G197="","",INDEX(计算页!$A:$A,MATCH(G197,计算页!$B:$B,0)))</f>
        <v>5</v>
      </c>
      <c r="G197" s="2" t="s">
        <v>140</v>
      </c>
      <c r="H197" s="2">
        <f>ROUND(INDEX(计算页!$U$4:$U$9,D_随机属性库!E197)/INDEX(计算页!$C:$C,MATCH(G197,计算页!$B:$B,0)),0)</f>
        <v>0</v>
      </c>
      <c r="I197" s="2">
        <f>ROUND(INDEX(计算页!$V$4:$V$9,D_随机属性库!E197)/INDEX(计算页!$C:$C,MATCH(G197,计算页!$B:$B,0)),0)</f>
        <v>0</v>
      </c>
      <c r="J197" s="2">
        <v>10</v>
      </c>
    </row>
    <row r="198" spans="1:10" x14ac:dyDescent="0.35">
      <c r="A198" s="2">
        <v>194</v>
      </c>
      <c r="B198" s="2">
        <f t="shared" si="4"/>
        <v>301</v>
      </c>
      <c r="C198" s="2" t="str">
        <f>"阵列"&amp;D198&amp;INDEX(计算页!$E$4:$E$9,D_随机属性库!E198)&amp;"色随机库"</f>
        <v>阵列3白色随机库</v>
      </c>
      <c r="D198" s="2">
        <v>3</v>
      </c>
      <c r="E198" s="2">
        <v>1</v>
      </c>
      <c r="F198" s="2">
        <f>IF(G198="","",INDEX(计算页!$A:$A,MATCH(G198,计算页!$B:$B,0)))</f>
        <v>8</v>
      </c>
      <c r="G198" s="2" t="s">
        <v>135</v>
      </c>
      <c r="H198" s="2">
        <f>ROUND(INDEX(计算页!$U$4:$U$9,D_随机属性库!E198)/INDEX(计算页!$C:$C,MATCH(G198,计算页!$B:$B,0)),0)</f>
        <v>0</v>
      </c>
      <c r="I198" s="2">
        <f>ROUND(INDEX(计算页!$V$4:$V$9,D_随机属性库!E198)/INDEX(计算页!$C:$C,MATCH(G198,计算页!$B:$B,0)),0)</f>
        <v>0</v>
      </c>
      <c r="J198" s="2">
        <v>10</v>
      </c>
    </row>
    <row r="199" spans="1:10" x14ac:dyDescent="0.35">
      <c r="A199" s="2">
        <v>195</v>
      </c>
      <c r="B199" s="2">
        <f t="shared" si="4"/>
        <v>301</v>
      </c>
      <c r="C199" s="2" t="str">
        <f>"阵列"&amp;D199&amp;INDEX(计算页!$E$4:$E$9,D_随机属性库!E199)&amp;"色随机库"</f>
        <v>阵列3白色随机库</v>
      </c>
      <c r="D199" s="2">
        <v>3</v>
      </c>
      <c r="E199" s="2">
        <v>1</v>
      </c>
      <c r="F199" s="2">
        <f>IF(G199="","",INDEX(计算页!$A:$A,MATCH(G199,计算页!$B:$B,0)))</f>
        <v>121</v>
      </c>
      <c r="G199" s="2" t="s">
        <v>433</v>
      </c>
      <c r="H199" s="2">
        <f>ROUND(INDEX(计算页!$U$4:$U$9,D_随机属性库!E199)/INDEX(计算页!$C:$C,MATCH(G199,计算页!$B:$B,0)),0)</f>
        <v>0</v>
      </c>
      <c r="I199" s="2">
        <f>ROUND(INDEX(计算页!$V$4:$V$9,D_随机属性库!E199)/INDEX(计算页!$C:$C,MATCH(G199,计算页!$B:$B,0)),0)</f>
        <v>0</v>
      </c>
      <c r="J199" s="2">
        <v>5</v>
      </c>
    </row>
    <row r="200" spans="1:10" x14ac:dyDescent="0.35">
      <c r="A200" s="2">
        <v>196</v>
      </c>
      <c r="B200" s="2">
        <f t="shared" si="4"/>
        <v>302</v>
      </c>
      <c r="C200" s="2" t="str">
        <f>"阵列"&amp;D200&amp;INDEX(计算页!$E$4:$E$9,D_随机属性库!E200)&amp;"色随机库"</f>
        <v>阵列3绿色随机库</v>
      </c>
      <c r="D200" s="2">
        <v>3</v>
      </c>
      <c r="E200" s="2">
        <v>2</v>
      </c>
      <c r="F200" s="2">
        <f>IF(G200="","",INDEX(计算页!$A:$A,MATCH(G200,计算页!$B:$B,0)))</f>
        <v>1</v>
      </c>
      <c r="G200" s="2" t="s">
        <v>97</v>
      </c>
      <c r="H200" s="2">
        <f>ROUND(INDEX(计算页!$U$4:$U$9,D_随机属性库!E200)/INDEX(计算页!$C:$C,MATCH(G200,计算页!$B:$B,0)),0)</f>
        <v>0</v>
      </c>
      <c r="I200" s="2">
        <f>ROUND(INDEX(计算页!$V$4:$V$9,D_随机属性库!E200)/INDEX(计算页!$C:$C,MATCH(G200,计算页!$B:$B,0)),0)</f>
        <v>0</v>
      </c>
      <c r="J200" s="2">
        <v>2670</v>
      </c>
    </row>
    <row r="201" spans="1:10" x14ac:dyDescent="0.35">
      <c r="A201" s="2">
        <v>197</v>
      </c>
      <c r="B201" s="2">
        <f t="shared" si="4"/>
        <v>302</v>
      </c>
      <c r="C201" s="2" t="str">
        <f>"阵列"&amp;D201&amp;INDEX(计算页!$E$4:$E$9,D_随机属性库!E201)&amp;"色随机库"</f>
        <v>阵列3绿色随机库</v>
      </c>
      <c r="D201" s="2">
        <v>3</v>
      </c>
      <c r="E201" s="2">
        <v>2</v>
      </c>
      <c r="F201" s="2">
        <f>IF(G201="","",INDEX(计算页!$A:$A,MATCH(G201,计算页!$B:$B,0)))</f>
        <v>3</v>
      </c>
      <c r="G201" s="2" t="s">
        <v>101</v>
      </c>
      <c r="H201" s="2">
        <f>ROUND(INDEX(计算页!$U$4:$U$9,D_随机属性库!E201)/INDEX(计算页!$C:$C,MATCH(G201,计算页!$B:$B,0)),0)</f>
        <v>0</v>
      </c>
      <c r="I201" s="2">
        <f>ROUND(INDEX(计算页!$V$4:$V$9,D_随机属性库!E201)/INDEX(计算页!$C:$C,MATCH(G201,计算页!$B:$B,0)),0)</f>
        <v>0</v>
      </c>
      <c r="J201" s="2">
        <v>2670</v>
      </c>
    </row>
    <row r="202" spans="1:10" x14ac:dyDescent="0.35">
      <c r="A202" s="2">
        <v>198</v>
      </c>
      <c r="B202" s="2">
        <f t="shared" si="4"/>
        <v>302</v>
      </c>
      <c r="C202" s="2" t="str">
        <f>"阵列"&amp;D202&amp;INDEX(计算页!$E$4:$E$9,D_随机属性库!E202)&amp;"色随机库"</f>
        <v>阵列3绿色随机库</v>
      </c>
      <c r="D202" s="2">
        <v>3</v>
      </c>
      <c r="E202" s="2">
        <v>2</v>
      </c>
      <c r="F202" s="2">
        <f>IF(G202="","",INDEX(计算页!$A:$A,MATCH(G202,计算页!$B:$B,0)))</f>
        <v>4</v>
      </c>
      <c r="G202" s="2" t="s">
        <v>98</v>
      </c>
      <c r="H202" s="2">
        <f>ROUND(INDEX(计算页!$U$4:$U$9,D_随机属性库!E202)/INDEX(计算页!$C:$C,MATCH(G202,计算页!$B:$B,0)),0)</f>
        <v>0</v>
      </c>
      <c r="I202" s="2">
        <f>ROUND(INDEX(计算页!$V$4:$V$9,D_随机属性库!E202)/INDEX(计算页!$C:$C,MATCH(G202,计算页!$B:$B,0)),0)</f>
        <v>0</v>
      </c>
      <c r="J202" s="2">
        <v>2670</v>
      </c>
    </row>
    <row r="203" spans="1:10" x14ac:dyDescent="0.35">
      <c r="A203" s="2">
        <v>199</v>
      </c>
      <c r="B203" s="2">
        <f t="shared" si="4"/>
        <v>302</v>
      </c>
      <c r="C203" s="2" t="str">
        <f>"阵列"&amp;D203&amp;INDEX(计算页!$E$4:$E$9,D_随机属性库!E203)&amp;"色随机库"</f>
        <v>阵列3绿色随机库</v>
      </c>
      <c r="D203" s="2">
        <v>3</v>
      </c>
      <c r="E203" s="2">
        <v>2</v>
      </c>
      <c r="F203" s="2">
        <f>IF(G203="","",INDEX(计算页!$A:$A,MATCH(G203,计算页!$B:$B,0)))</f>
        <v>3</v>
      </c>
      <c r="G203" s="2" t="s">
        <v>101</v>
      </c>
      <c r="H203" s="2">
        <f>ROUND(INDEX(计算页!$U$4:$U$9,D_随机属性库!E203)/INDEX(计算页!$C:$C,MATCH(G203,计算页!$B:$B,0)),0)</f>
        <v>0</v>
      </c>
      <c r="I203" s="2">
        <f>ROUND(INDEX(计算页!$V$4:$V$9,D_随机属性库!E203)/INDEX(计算页!$C:$C,MATCH(G203,计算页!$B:$B,0)),0)</f>
        <v>0</v>
      </c>
      <c r="J203" s="2">
        <v>500</v>
      </c>
    </row>
    <row r="204" spans="1:10" x14ac:dyDescent="0.35">
      <c r="A204" s="2">
        <v>200</v>
      </c>
      <c r="B204" s="2">
        <f t="shared" si="4"/>
        <v>302</v>
      </c>
      <c r="C204" s="2" t="str">
        <f>"阵列"&amp;D204&amp;INDEX(计算页!$E$4:$E$9,D_随机属性库!E204)&amp;"色随机库"</f>
        <v>阵列3绿色随机库</v>
      </c>
      <c r="D204" s="2">
        <v>3</v>
      </c>
      <c r="E204" s="2">
        <v>2</v>
      </c>
      <c r="F204" s="2">
        <f>IF(G204="","",INDEX(计算页!$A:$A,MATCH(G204,计算页!$B:$B,0)))</f>
        <v>4</v>
      </c>
      <c r="G204" s="2" t="s">
        <v>98</v>
      </c>
      <c r="H204" s="2">
        <f>ROUND(INDEX(计算页!$U$4:$U$9,D_随机属性库!E204)/INDEX(计算页!$C:$C,MATCH(G204,计算页!$B:$B,0)),0)</f>
        <v>0</v>
      </c>
      <c r="I204" s="2">
        <f>ROUND(INDEX(计算页!$V$4:$V$9,D_随机属性库!E204)/INDEX(计算页!$C:$C,MATCH(G204,计算页!$B:$B,0)),0)</f>
        <v>0</v>
      </c>
      <c r="J204" s="2">
        <v>500</v>
      </c>
    </row>
    <row r="205" spans="1:10" x14ac:dyDescent="0.35">
      <c r="A205" s="2">
        <v>201</v>
      </c>
      <c r="B205" s="2">
        <f t="shared" si="4"/>
        <v>302</v>
      </c>
      <c r="C205" s="2" t="str">
        <f>"阵列"&amp;D205&amp;INDEX(计算页!$E$4:$E$9,D_随机属性库!E205)&amp;"色随机库"</f>
        <v>阵列3绿色随机库</v>
      </c>
      <c r="D205" s="2">
        <v>3</v>
      </c>
      <c r="E205" s="2">
        <v>2</v>
      </c>
      <c r="F205" s="2">
        <f>IF(G205="","",INDEX(计算页!$A:$A,MATCH(G205,计算页!$B:$B,0)))</f>
        <v>1</v>
      </c>
      <c r="G205" s="2" t="s">
        <v>97</v>
      </c>
      <c r="H205" s="2">
        <f>ROUND(INDEX(计算页!$U$4:$U$9,D_随机属性库!E205)/INDEX(计算页!$C:$C,MATCH(G205,计算页!$B:$B,0)),0)</f>
        <v>0</v>
      </c>
      <c r="I205" s="2">
        <f>ROUND(INDEX(计算页!$V$4:$V$9,D_随机属性库!E205)/INDEX(计算页!$C:$C,MATCH(G205,计算页!$B:$B,0)),0)</f>
        <v>0</v>
      </c>
      <c r="J205" s="2">
        <v>500</v>
      </c>
    </row>
    <row r="206" spans="1:10" x14ac:dyDescent="0.35">
      <c r="A206" s="2">
        <v>202</v>
      </c>
      <c r="B206" s="2">
        <f t="shared" si="4"/>
        <v>302</v>
      </c>
      <c r="C206" s="2" t="str">
        <f>"阵列"&amp;D206&amp;INDEX(计算页!$E$4:$E$9,D_随机属性库!E206)&amp;"色随机库"</f>
        <v>阵列3绿色随机库</v>
      </c>
      <c r="D206" s="2">
        <v>3</v>
      </c>
      <c r="E206" s="2">
        <v>2</v>
      </c>
      <c r="F206" s="2">
        <f>IF(G206="","",INDEX(计算页!$A:$A,MATCH(G206,计算页!$B:$B,0)))</f>
        <v>3</v>
      </c>
      <c r="G206" s="2" t="s">
        <v>101</v>
      </c>
      <c r="H206" s="2">
        <f>ROUND(INDEX(计算页!$U$4:$U$9,D_随机属性库!E206)/INDEX(计算页!$C:$C,MATCH(G206,计算页!$B:$B,0)),0)</f>
        <v>0</v>
      </c>
      <c r="I206" s="2">
        <f>ROUND(INDEX(计算页!$V$4:$V$9,D_随机属性库!E206)/INDEX(计算页!$C:$C,MATCH(G206,计算页!$B:$B,0)),0)</f>
        <v>0</v>
      </c>
      <c r="J206" s="2">
        <v>100</v>
      </c>
    </row>
    <row r="207" spans="1:10" x14ac:dyDescent="0.35">
      <c r="A207" s="2">
        <v>203</v>
      </c>
      <c r="B207" s="2">
        <f t="shared" si="4"/>
        <v>302</v>
      </c>
      <c r="C207" s="2" t="str">
        <f>"阵列"&amp;D207&amp;INDEX(计算页!$E$4:$E$9,D_随机属性库!E207)&amp;"色随机库"</f>
        <v>阵列3绿色随机库</v>
      </c>
      <c r="D207" s="2">
        <v>3</v>
      </c>
      <c r="E207" s="2">
        <v>2</v>
      </c>
      <c r="F207" s="2">
        <f>IF(G207="","",INDEX(计算页!$A:$A,MATCH(G207,计算页!$B:$B,0)))</f>
        <v>4</v>
      </c>
      <c r="G207" s="2" t="s">
        <v>98</v>
      </c>
      <c r="H207" s="2">
        <f>ROUND(INDEX(计算页!$U$4:$U$9,D_随机属性库!E207)/INDEX(计算页!$C:$C,MATCH(G207,计算页!$B:$B,0)),0)</f>
        <v>0</v>
      </c>
      <c r="I207" s="2">
        <f>ROUND(INDEX(计算页!$V$4:$V$9,D_随机属性库!E207)/INDEX(计算页!$C:$C,MATCH(G207,计算页!$B:$B,0)),0)</f>
        <v>0</v>
      </c>
      <c r="J207" s="2">
        <v>100</v>
      </c>
    </row>
    <row r="208" spans="1:10" x14ac:dyDescent="0.35">
      <c r="A208" s="2">
        <v>204</v>
      </c>
      <c r="B208" s="2">
        <f t="shared" si="4"/>
        <v>302</v>
      </c>
      <c r="C208" s="2" t="str">
        <f>"阵列"&amp;D208&amp;INDEX(计算页!$E$4:$E$9,D_随机属性库!E208)&amp;"色随机库"</f>
        <v>阵列3绿色随机库</v>
      </c>
      <c r="D208" s="2">
        <v>3</v>
      </c>
      <c r="E208" s="2">
        <v>2</v>
      </c>
      <c r="F208" s="2">
        <f>IF(G208="","",INDEX(计算页!$A:$A,MATCH(G208,计算页!$B:$B,0)))</f>
        <v>1</v>
      </c>
      <c r="G208" s="2" t="s">
        <v>97</v>
      </c>
      <c r="H208" s="2">
        <f>ROUND(INDEX(计算页!$U$4:$U$9,D_随机属性库!E208)/INDEX(计算页!$C:$C,MATCH(G208,计算页!$B:$B,0)),0)</f>
        <v>0</v>
      </c>
      <c r="I208" s="2">
        <f>ROUND(INDEX(计算页!$V$4:$V$9,D_随机属性库!E208)/INDEX(计算页!$C:$C,MATCH(G208,计算页!$B:$B,0)),0)</f>
        <v>0</v>
      </c>
      <c r="J208" s="2">
        <v>100</v>
      </c>
    </row>
    <row r="209" spans="1:10" x14ac:dyDescent="0.35">
      <c r="A209" s="2">
        <v>205</v>
      </c>
      <c r="B209" s="2">
        <f t="shared" si="4"/>
        <v>302</v>
      </c>
      <c r="C209" s="2" t="str">
        <f>"阵列"&amp;D209&amp;INDEX(计算页!$E$4:$E$9,D_随机属性库!E209)&amp;"色随机库"</f>
        <v>阵列3绿色随机库</v>
      </c>
      <c r="D209" s="2">
        <v>3</v>
      </c>
      <c r="E209" s="2">
        <v>2</v>
      </c>
      <c r="F209" s="2">
        <f>IF(G209="","",INDEX(计算页!$A:$A,MATCH(G209,计算页!$B:$B,0)))</f>
        <v>3</v>
      </c>
      <c r="G209" s="2" t="s">
        <v>101</v>
      </c>
      <c r="H209" s="2">
        <f>ROUND(INDEX(计算页!$U$4:$U$9,D_随机属性库!E209)/INDEX(计算页!$C:$C,MATCH(G209,计算页!$B:$B,0)),0)</f>
        <v>0</v>
      </c>
      <c r="I209" s="2">
        <f>ROUND(INDEX(计算页!$V$4:$V$9,D_随机属性库!E209)/INDEX(计算页!$C:$C,MATCH(G209,计算页!$B:$B,0)),0)</f>
        <v>0</v>
      </c>
      <c r="J209" s="2">
        <v>55</v>
      </c>
    </row>
    <row r="210" spans="1:10" x14ac:dyDescent="0.35">
      <c r="A210" s="2">
        <v>206</v>
      </c>
      <c r="B210" s="2">
        <f t="shared" si="4"/>
        <v>302</v>
      </c>
      <c r="C210" s="2" t="str">
        <f>"阵列"&amp;D210&amp;INDEX(计算页!$E$4:$E$9,D_随机属性库!E210)&amp;"色随机库"</f>
        <v>阵列3绿色随机库</v>
      </c>
      <c r="D210" s="2">
        <v>3</v>
      </c>
      <c r="E210" s="2">
        <v>2</v>
      </c>
      <c r="F210" s="2">
        <f>IF(G210="","",INDEX(计算页!$A:$A,MATCH(G210,计算页!$B:$B,0)))</f>
        <v>4</v>
      </c>
      <c r="G210" s="2" t="s">
        <v>98</v>
      </c>
      <c r="H210" s="2">
        <f>ROUND(INDEX(计算页!$U$4:$U$9,D_随机属性库!E210)/INDEX(计算页!$C:$C,MATCH(G210,计算页!$B:$B,0)),0)</f>
        <v>0</v>
      </c>
      <c r="I210" s="2">
        <f>ROUND(INDEX(计算页!$V$4:$V$9,D_随机属性库!E210)/INDEX(计算页!$C:$C,MATCH(G210,计算页!$B:$B,0)),0)</f>
        <v>0</v>
      </c>
      <c r="J210" s="2">
        <v>55</v>
      </c>
    </row>
    <row r="211" spans="1:10" x14ac:dyDescent="0.35">
      <c r="A211" s="2">
        <v>207</v>
      </c>
      <c r="B211" s="2">
        <f t="shared" si="4"/>
        <v>302</v>
      </c>
      <c r="C211" s="2" t="str">
        <f>"阵列"&amp;D211&amp;INDEX(计算页!$E$4:$E$9,D_随机属性库!E211)&amp;"色随机库"</f>
        <v>阵列3绿色随机库</v>
      </c>
      <c r="D211" s="2">
        <v>3</v>
      </c>
      <c r="E211" s="2">
        <v>2</v>
      </c>
      <c r="F211" s="2">
        <f>IF(G211="","",INDEX(计算页!$A:$A,MATCH(G211,计算页!$B:$B,0)))</f>
        <v>1</v>
      </c>
      <c r="G211" s="2" t="s">
        <v>97</v>
      </c>
      <c r="H211" s="2">
        <f>ROUND(INDEX(计算页!$U$4:$U$9,D_随机属性库!E211)/INDEX(计算页!$C:$C,MATCH(G211,计算页!$B:$B,0)),0)</f>
        <v>0</v>
      </c>
      <c r="I211" s="2">
        <f>ROUND(INDEX(计算页!$V$4:$V$9,D_随机属性库!E211)/INDEX(计算页!$C:$C,MATCH(G211,计算页!$B:$B,0)),0)</f>
        <v>0</v>
      </c>
      <c r="J211" s="2">
        <v>55</v>
      </c>
    </row>
    <row r="212" spans="1:10" x14ac:dyDescent="0.35">
      <c r="A212" s="2">
        <v>208</v>
      </c>
      <c r="B212" s="2">
        <f t="shared" si="4"/>
        <v>302</v>
      </c>
      <c r="C212" s="2" t="str">
        <f>"阵列"&amp;D212&amp;INDEX(计算页!$E$4:$E$9,D_随机属性库!E212)&amp;"色随机库"</f>
        <v>阵列3绿色随机库</v>
      </c>
      <c r="D212" s="2">
        <v>3</v>
      </c>
      <c r="E212" s="2">
        <v>2</v>
      </c>
      <c r="F212" s="2">
        <f>IF(G212="","",INDEX(计算页!$A:$A,MATCH(G212,计算页!$B:$B,0)))</f>
        <v>5</v>
      </c>
      <c r="G212" s="2" t="s">
        <v>140</v>
      </c>
      <c r="H212" s="2">
        <f>ROUND(INDEX(计算页!$U$4:$U$9,D_随机属性库!E212)/INDEX(计算页!$C:$C,MATCH(G212,计算页!$B:$B,0)),0)</f>
        <v>0</v>
      </c>
      <c r="I212" s="2">
        <f>ROUND(INDEX(计算页!$V$4:$V$9,D_随机属性库!E212)/INDEX(计算页!$C:$C,MATCH(G212,计算页!$B:$B,0)),0)</f>
        <v>0</v>
      </c>
      <c r="J212" s="2">
        <v>10</v>
      </c>
    </row>
    <row r="213" spans="1:10" x14ac:dyDescent="0.35">
      <c r="A213" s="2">
        <v>209</v>
      </c>
      <c r="B213" s="2">
        <f t="shared" si="4"/>
        <v>302</v>
      </c>
      <c r="C213" s="2" t="str">
        <f>"阵列"&amp;D213&amp;INDEX(计算页!$E$4:$E$9,D_随机属性库!E213)&amp;"色随机库"</f>
        <v>阵列3绿色随机库</v>
      </c>
      <c r="D213" s="2">
        <v>3</v>
      </c>
      <c r="E213" s="2">
        <v>2</v>
      </c>
      <c r="F213" s="2">
        <f>IF(G213="","",INDEX(计算页!$A:$A,MATCH(G213,计算页!$B:$B,0)))</f>
        <v>8</v>
      </c>
      <c r="G213" s="2" t="s">
        <v>135</v>
      </c>
      <c r="H213" s="2">
        <f>ROUND(INDEX(计算页!$U$4:$U$9,D_随机属性库!E213)/INDEX(计算页!$C:$C,MATCH(G213,计算页!$B:$B,0)),0)</f>
        <v>0</v>
      </c>
      <c r="I213" s="2">
        <f>ROUND(INDEX(计算页!$V$4:$V$9,D_随机属性库!E213)/INDEX(计算页!$C:$C,MATCH(G213,计算页!$B:$B,0)),0)</f>
        <v>0</v>
      </c>
      <c r="J213" s="2">
        <v>10</v>
      </c>
    </row>
    <row r="214" spans="1:10" x14ac:dyDescent="0.35">
      <c r="A214" s="2">
        <v>210</v>
      </c>
      <c r="B214" s="2">
        <f t="shared" si="4"/>
        <v>302</v>
      </c>
      <c r="C214" s="2" t="str">
        <f>"阵列"&amp;D214&amp;INDEX(计算页!$E$4:$E$9,D_随机属性库!E214)&amp;"色随机库"</f>
        <v>阵列3绿色随机库</v>
      </c>
      <c r="D214" s="2">
        <v>3</v>
      </c>
      <c r="E214" s="2">
        <v>2</v>
      </c>
      <c r="F214" s="2">
        <f>IF(G214="","",INDEX(计算页!$A:$A,MATCH(G214,计算页!$B:$B,0)))</f>
        <v>121</v>
      </c>
      <c r="G214" s="2" t="s">
        <v>433</v>
      </c>
      <c r="H214" s="2">
        <f>ROUND(INDEX(计算页!$U$4:$U$9,D_随机属性库!E214)/INDEX(计算页!$C:$C,MATCH(G214,计算页!$B:$B,0)),0)</f>
        <v>0</v>
      </c>
      <c r="I214" s="2">
        <f>ROUND(INDEX(计算页!$V$4:$V$9,D_随机属性库!E214)/INDEX(计算页!$C:$C,MATCH(G214,计算页!$B:$B,0)),0)</f>
        <v>0</v>
      </c>
      <c r="J214" s="2">
        <v>5</v>
      </c>
    </row>
    <row r="215" spans="1:10" x14ac:dyDescent="0.35">
      <c r="A215" s="2">
        <v>211</v>
      </c>
      <c r="B215" s="2">
        <f t="shared" si="4"/>
        <v>303</v>
      </c>
      <c r="C215" s="2" t="str">
        <f>"阵列"&amp;D215&amp;INDEX(计算页!$E$4:$E$9,D_随机属性库!E215)&amp;"色随机库"</f>
        <v>阵列3蓝色随机库</v>
      </c>
      <c r="D215" s="2">
        <v>3</v>
      </c>
      <c r="E215" s="2">
        <v>3</v>
      </c>
      <c r="F215" s="2">
        <f>IF(G215="","",INDEX(计算页!$A:$A,MATCH(G215,计算页!$B:$B,0)))</f>
        <v>1</v>
      </c>
      <c r="G215" s="2" t="s">
        <v>97</v>
      </c>
      <c r="H215" s="2">
        <f>ROUND(INDEX(计算页!$U$4:$U$9,D_随机属性库!E215)/INDEX(计算页!$C:$C,MATCH(G215,计算页!$B:$B,0)),0)</f>
        <v>6400</v>
      </c>
      <c r="I215" s="2">
        <f>ROUND(INDEX(计算页!$V$4:$V$9,D_随机属性库!E215)/INDEX(计算页!$C:$C,MATCH(G215,计算页!$B:$B,0)),0)</f>
        <v>25600</v>
      </c>
      <c r="J215" s="2">
        <v>2670</v>
      </c>
    </row>
    <row r="216" spans="1:10" x14ac:dyDescent="0.35">
      <c r="A216" s="2">
        <v>212</v>
      </c>
      <c r="B216" s="2">
        <f t="shared" si="4"/>
        <v>303</v>
      </c>
      <c r="C216" s="2" t="str">
        <f>"阵列"&amp;D216&amp;INDEX(计算页!$E$4:$E$9,D_随机属性库!E216)&amp;"色随机库"</f>
        <v>阵列3蓝色随机库</v>
      </c>
      <c r="D216" s="2">
        <v>3</v>
      </c>
      <c r="E216" s="2">
        <v>3</v>
      </c>
      <c r="F216" s="2">
        <f>IF(G216="","",INDEX(计算页!$A:$A,MATCH(G216,计算页!$B:$B,0)))</f>
        <v>3</v>
      </c>
      <c r="G216" s="2" t="s">
        <v>101</v>
      </c>
      <c r="H216" s="2">
        <f>ROUND(INDEX(计算页!$U$4:$U$9,D_随机属性库!E216)/INDEX(计算页!$C:$C,MATCH(G216,计算页!$B:$B,0)),0)</f>
        <v>640</v>
      </c>
      <c r="I216" s="2">
        <f>ROUND(INDEX(计算页!$V$4:$V$9,D_随机属性库!E216)/INDEX(计算页!$C:$C,MATCH(G216,计算页!$B:$B,0)),0)</f>
        <v>2560</v>
      </c>
      <c r="J216" s="2">
        <v>2670</v>
      </c>
    </row>
    <row r="217" spans="1:10" x14ac:dyDescent="0.35">
      <c r="A217" s="2">
        <v>213</v>
      </c>
      <c r="B217" s="2">
        <f t="shared" si="4"/>
        <v>303</v>
      </c>
      <c r="C217" s="2" t="str">
        <f>"阵列"&amp;D217&amp;INDEX(计算页!$E$4:$E$9,D_随机属性库!E217)&amp;"色随机库"</f>
        <v>阵列3蓝色随机库</v>
      </c>
      <c r="D217" s="2">
        <v>3</v>
      </c>
      <c r="E217" s="2">
        <v>3</v>
      </c>
      <c r="F217" s="2">
        <f>IF(G217="","",INDEX(计算页!$A:$A,MATCH(G217,计算页!$B:$B,0)))</f>
        <v>4</v>
      </c>
      <c r="G217" s="2" t="s">
        <v>98</v>
      </c>
      <c r="H217" s="2">
        <f>ROUND(INDEX(计算页!$U$4:$U$9,D_随机属性库!E217)/INDEX(计算页!$C:$C,MATCH(G217,计算页!$B:$B,0)),0)</f>
        <v>1280</v>
      </c>
      <c r="I217" s="2">
        <f>ROUND(INDEX(计算页!$V$4:$V$9,D_随机属性库!E217)/INDEX(计算页!$C:$C,MATCH(G217,计算页!$B:$B,0)),0)</f>
        <v>5120</v>
      </c>
      <c r="J217" s="2">
        <v>2670</v>
      </c>
    </row>
    <row r="218" spans="1:10" x14ac:dyDescent="0.35">
      <c r="A218" s="2">
        <v>214</v>
      </c>
      <c r="B218" s="2">
        <f t="shared" si="4"/>
        <v>303</v>
      </c>
      <c r="C218" s="2" t="str">
        <f>"阵列"&amp;D218&amp;INDEX(计算页!$E$4:$E$9,D_随机属性库!E218)&amp;"色随机库"</f>
        <v>阵列3蓝色随机库</v>
      </c>
      <c r="D218" s="2">
        <v>3</v>
      </c>
      <c r="E218" s="2">
        <v>3</v>
      </c>
      <c r="F218" s="2">
        <f>IF(G218="","",INDEX(计算页!$A:$A,MATCH(G218,计算页!$B:$B,0)))</f>
        <v>3</v>
      </c>
      <c r="G218" s="2" t="s">
        <v>101</v>
      </c>
      <c r="H218" s="2">
        <f>ROUND(INDEX(计算页!$U$4:$U$9,D_随机属性库!E218)/INDEX(计算页!$C:$C,MATCH(G218,计算页!$B:$B,0)),0)</f>
        <v>640</v>
      </c>
      <c r="I218" s="2">
        <f>ROUND(INDEX(计算页!$V$4:$V$9,D_随机属性库!E218)/INDEX(计算页!$C:$C,MATCH(G218,计算页!$B:$B,0)),0)</f>
        <v>2560</v>
      </c>
      <c r="J218" s="2">
        <v>500</v>
      </c>
    </row>
    <row r="219" spans="1:10" x14ac:dyDescent="0.35">
      <c r="A219" s="2">
        <v>215</v>
      </c>
      <c r="B219" s="2">
        <f t="shared" si="4"/>
        <v>303</v>
      </c>
      <c r="C219" s="2" t="str">
        <f>"阵列"&amp;D219&amp;INDEX(计算页!$E$4:$E$9,D_随机属性库!E219)&amp;"色随机库"</f>
        <v>阵列3蓝色随机库</v>
      </c>
      <c r="D219" s="2">
        <v>3</v>
      </c>
      <c r="E219" s="2">
        <v>3</v>
      </c>
      <c r="F219" s="2">
        <f>IF(G219="","",INDEX(计算页!$A:$A,MATCH(G219,计算页!$B:$B,0)))</f>
        <v>4</v>
      </c>
      <c r="G219" s="2" t="s">
        <v>98</v>
      </c>
      <c r="H219" s="2">
        <f>ROUND(INDEX(计算页!$U$4:$U$9,D_随机属性库!E219)/INDEX(计算页!$C:$C,MATCH(G219,计算页!$B:$B,0)),0)</f>
        <v>1280</v>
      </c>
      <c r="I219" s="2">
        <f>ROUND(INDEX(计算页!$V$4:$V$9,D_随机属性库!E219)/INDEX(计算页!$C:$C,MATCH(G219,计算页!$B:$B,0)),0)</f>
        <v>5120</v>
      </c>
      <c r="J219" s="2">
        <v>500</v>
      </c>
    </row>
    <row r="220" spans="1:10" x14ac:dyDescent="0.35">
      <c r="A220" s="2">
        <v>216</v>
      </c>
      <c r="B220" s="2">
        <f t="shared" si="4"/>
        <v>303</v>
      </c>
      <c r="C220" s="2" t="str">
        <f>"阵列"&amp;D220&amp;INDEX(计算页!$E$4:$E$9,D_随机属性库!E220)&amp;"色随机库"</f>
        <v>阵列3蓝色随机库</v>
      </c>
      <c r="D220" s="2">
        <v>3</v>
      </c>
      <c r="E220" s="2">
        <v>3</v>
      </c>
      <c r="F220" s="2">
        <f>IF(G220="","",INDEX(计算页!$A:$A,MATCH(G220,计算页!$B:$B,0)))</f>
        <v>1</v>
      </c>
      <c r="G220" s="2" t="s">
        <v>97</v>
      </c>
      <c r="H220" s="2">
        <f>ROUND(INDEX(计算页!$U$4:$U$9,D_随机属性库!E220)/INDEX(计算页!$C:$C,MATCH(G220,计算页!$B:$B,0)),0)</f>
        <v>6400</v>
      </c>
      <c r="I220" s="2">
        <f>ROUND(INDEX(计算页!$V$4:$V$9,D_随机属性库!E220)/INDEX(计算页!$C:$C,MATCH(G220,计算页!$B:$B,0)),0)</f>
        <v>25600</v>
      </c>
      <c r="J220" s="2">
        <v>500</v>
      </c>
    </row>
    <row r="221" spans="1:10" x14ac:dyDescent="0.35">
      <c r="A221" s="2">
        <v>217</v>
      </c>
      <c r="B221" s="2">
        <f t="shared" si="4"/>
        <v>303</v>
      </c>
      <c r="C221" s="2" t="str">
        <f>"阵列"&amp;D221&amp;INDEX(计算页!$E$4:$E$9,D_随机属性库!E221)&amp;"色随机库"</f>
        <v>阵列3蓝色随机库</v>
      </c>
      <c r="D221" s="2">
        <v>3</v>
      </c>
      <c r="E221" s="2">
        <v>3</v>
      </c>
      <c r="F221" s="2">
        <f>IF(G221="","",INDEX(计算页!$A:$A,MATCH(G221,计算页!$B:$B,0)))</f>
        <v>3</v>
      </c>
      <c r="G221" s="2" t="s">
        <v>101</v>
      </c>
      <c r="H221" s="2">
        <f>ROUND(INDEX(计算页!$U$4:$U$9,D_随机属性库!E221)/INDEX(计算页!$C:$C,MATCH(G221,计算页!$B:$B,0)),0)</f>
        <v>640</v>
      </c>
      <c r="I221" s="2">
        <f>ROUND(INDEX(计算页!$V$4:$V$9,D_随机属性库!E221)/INDEX(计算页!$C:$C,MATCH(G221,计算页!$B:$B,0)),0)</f>
        <v>2560</v>
      </c>
      <c r="J221" s="2">
        <v>100</v>
      </c>
    </row>
    <row r="222" spans="1:10" x14ac:dyDescent="0.35">
      <c r="A222" s="2">
        <v>218</v>
      </c>
      <c r="B222" s="2">
        <f t="shared" si="4"/>
        <v>303</v>
      </c>
      <c r="C222" s="2" t="str">
        <f>"阵列"&amp;D222&amp;INDEX(计算页!$E$4:$E$9,D_随机属性库!E222)&amp;"色随机库"</f>
        <v>阵列3蓝色随机库</v>
      </c>
      <c r="D222" s="2">
        <v>3</v>
      </c>
      <c r="E222" s="2">
        <v>3</v>
      </c>
      <c r="F222" s="2">
        <f>IF(G222="","",INDEX(计算页!$A:$A,MATCH(G222,计算页!$B:$B,0)))</f>
        <v>4</v>
      </c>
      <c r="G222" s="2" t="s">
        <v>98</v>
      </c>
      <c r="H222" s="2">
        <f>ROUND(INDEX(计算页!$U$4:$U$9,D_随机属性库!E222)/INDEX(计算页!$C:$C,MATCH(G222,计算页!$B:$B,0)),0)</f>
        <v>1280</v>
      </c>
      <c r="I222" s="2">
        <f>ROUND(INDEX(计算页!$V$4:$V$9,D_随机属性库!E222)/INDEX(计算页!$C:$C,MATCH(G222,计算页!$B:$B,0)),0)</f>
        <v>5120</v>
      </c>
      <c r="J222" s="2">
        <v>100</v>
      </c>
    </row>
    <row r="223" spans="1:10" x14ac:dyDescent="0.35">
      <c r="A223" s="2">
        <v>219</v>
      </c>
      <c r="B223" s="2">
        <f t="shared" si="4"/>
        <v>303</v>
      </c>
      <c r="C223" s="2" t="str">
        <f>"阵列"&amp;D223&amp;INDEX(计算页!$E$4:$E$9,D_随机属性库!E223)&amp;"色随机库"</f>
        <v>阵列3蓝色随机库</v>
      </c>
      <c r="D223" s="2">
        <v>3</v>
      </c>
      <c r="E223" s="2">
        <v>3</v>
      </c>
      <c r="F223" s="2">
        <f>IF(G223="","",INDEX(计算页!$A:$A,MATCH(G223,计算页!$B:$B,0)))</f>
        <v>1</v>
      </c>
      <c r="G223" s="2" t="s">
        <v>97</v>
      </c>
      <c r="H223" s="2">
        <f>ROUND(INDEX(计算页!$U$4:$U$9,D_随机属性库!E223)/INDEX(计算页!$C:$C,MATCH(G223,计算页!$B:$B,0)),0)</f>
        <v>6400</v>
      </c>
      <c r="I223" s="2">
        <f>ROUND(INDEX(计算页!$V$4:$V$9,D_随机属性库!E223)/INDEX(计算页!$C:$C,MATCH(G223,计算页!$B:$B,0)),0)</f>
        <v>25600</v>
      </c>
      <c r="J223" s="2">
        <v>100</v>
      </c>
    </row>
    <row r="224" spans="1:10" x14ac:dyDescent="0.35">
      <c r="A224" s="2">
        <v>220</v>
      </c>
      <c r="B224" s="2">
        <f t="shared" si="4"/>
        <v>303</v>
      </c>
      <c r="C224" s="2" t="str">
        <f>"阵列"&amp;D224&amp;INDEX(计算页!$E$4:$E$9,D_随机属性库!E224)&amp;"色随机库"</f>
        <v>阵列3蓝色随机库</v>
      </c>
      <c r="D224" s="2">
        <v>3</v>
      </c>
      <c r="E224" s="2">
        <v>3</v>
      </c>
      <c r="F224" s="2">
        <f>IF(G224="","",INDEX(计算页!$A:$A,MATCH(G224,计算页!$B:$B,0)))</f>
        <v>3</v>
      </c>
      <c r="G224" s="2" t="s">
        <v>101</v>
      </c>
      <c r="H224" s="2">
        <f>ROUND(INDEX(计算页!$U$4:$U$9,D_随机属性库!E224)/INDEX(计算页!$C:$C,MATCH(G224,计算页!$B:$B,0)),0)</f>
        <v>640</v>
      </c>
      <c r="I224" s="2">
        <f>ROUND(INDEX(计算页!$V$4:$V$9,D_随机属性库!E224)/INDEX(计算页!$C:$C,MATCH(G224,计算页!$B:$B,0)),0)</f>
        <v>2560</v>
      </c>
      <c r="J224" s="2">
        <v>55</v>
      </c>
    </row>
    <row r="225" spans="1:10" x14ac:dyDescent="0.35">
      <c r="A225" s="2">
        <v>221</v>
      </c>
      <c r="B225" s="2">
        <f t="shared" si="4"/>
        <v>303</v>
      </c>
      <c r="C225" s="2" t="str">
        <f>"阵列"&amp;D225&amp;INDEX(计算页!$E$4:$E$9,D_随机属性库!E225)&amp;"色随机库"</f>
        <v>阵列3蓝色随机库</v>
      </c>
      <c r="D225" s="2">
        <v>3</v>
      </c>
      <c r="E225" s="2">
        <v>3</v>
      </c>
      <c r="F225" s="2">
        <f>IF(G225="","",INDEX(计算页!$A:$A,MATCH(G225,计算页!$B:$B,0)))</f>
        <v>4</v>
      </c>
      <c r="G225" s="2" t="s">
        <v>98</v>
      </c>
      <c r="H225" s="2">
        <f>ROUND(INDEX(计算页!$U$4:$U$9,D_随机属性库!E225)/INDEX(计算页!$C:$C,MATCH(G225,计算页!$B:$B,0)),0)</f>
        <v>1280</v>
      </c>
      <c r="I225" s="2">
        <f>ROUND(INDEX(计算页!$V$4:$V$9,D_随机属性库!E225)/INDEX(计算页!$C:$C,MATCH(G225,计算页!$B:$B,0)),0)</f>
        <v>5120</v>
      </c>
      <c r="J225" s="2">
        <v>55</v>
      </c>
    </row>
    <row r="226" spans="1:10" x14ac:dyDescent="0.35">
      <c r="A226" s="2">
        <v>222</v>
      </c>
      <c r="B226" s="2">
        <f t="shared" si="4"/>
        <v>303</v>
      </c>
      <c r="C226" s="2" t="str">
        <f>"阵列"&amp;D226&amp;INDEX(计算页!$E$4:$E$9,D_随机属性库!E226)&amp;"色随机库"</f>
        <v>阵列3蓝色随机库</v>
      </c>
      <c r="D226" s="2">
        <v>3</v>
      </c>
      <c r="E226" s="2">
        <v>3</v>
      </c>
      <c r="F226" s="2">
        <f>IF(G226="","",INDEX(计算页!$A:$A,MATCH(G226,计算页!$B:$B,0)))</f>
        <v>1</v>
      </c>
      <c r="G226" s="2" t="s">
        <v>97</v>
      </c>
      <c r="H226" s="2">
        <f>ROUND(INDEX(计算页!$U$4:$U$9,D_随机属性库!E226)/INDEX(计算页!$C:$C,MATCH(G226,计算页!$B:$B,0)),0)</f>
        <v>6400</v>
      </c>
      <c r="I226" s="2">
        <f>ROUND(INDEX(计算页!$V$4:$V$9,D_随机属性库!E226)/INDEX(计算页!$C:$C,MATCH(G226,计算页!$B:$B,0)),0)</f>
        <v>25600</v>
      </c>
      <c r="J226" s="2">
        <v>55</v>
      </c>
    </row>
    <row r="227" spans="1:10" x14ac:dyDescent="0.35">
      <c r="A227" s="2">
        <v>223</v>
      </c>
      <c r="B227" s="2">
        <f t="shared" si="4"/>
        <v>303</v>
      </c>
      <c r="C227" s="2" t="str">
        <f>"阵列"&amp;D227&amp;INDEX(计算页!$E$4:$E$9,D_随机属性库!E227)&amp;"色随机库"</f>
        <v>阵列3蓝色随机库</v>
      </c>
      <c r="D227" s="2">
        <v>3</v>
      </c>
      <c r="E227" s="2">
        <v>3</v>
      </c>
      <c r="F227" s="2">
        <f>IF(G227="","",INDEX(计算页!$A:$A,MATCH(G227,计算页!$B:$B,0)))</f>
        <v>5</v>
      </c>
      <c r="G227" s="2" t="s">
        <v>140</v>
      </c>
      <c r="H227" s="2">
        <f>ROUND(INDEX(计算页!$U$4:$U$9,D_随机属性库!E227)/INDEX(计算页!$C:$C,MATCH(G227,计算页!$B:$B,0)),0)</f>
        <v>256</v>
      </c>
      <c r="I227" s="2">
        <f>ROUND(INDEX(计算页!$V$4:$V$9,D_随机属性库!E227)/INDEX(计算页!$C:$C,MATCH(G227,计算页!$B:$B,0)),0)</f>
        <v>1024</v>
      </c>
      <c r="J227" s="2">
        <v>10</v>
      </c>
    </row>
    <row r="228" spans="1:10" x14ac:dyDescent="0.35">
      <c r="A228" s="2">
        <v>224</v>
      </c>
      <c r="B228" s="2">
        <f t="shared" si="4"/>
        <v>303</v>
      </c>
      <c r="C228" s="2" t="str">
        <f>"阵列"&amp;D228&amp;INDEX(计算页!$E$4:$E$9,D_随机属性库!E228)&amp;"色随机库"</f>
        <v>阵列3蓝色随机库</v>
      </c>
      <c r="D228" s="2">
        <v>3</v>
      </c>
      <c r="E228" s="2">
        <v>3</v>
      </c>
      <c r="F228" s="2">
        <f>IF(G228="","",INDEX(计算页!$A:$A,MATCH(G228,计算页!$B:$B,0)))</f>
        <v>8</v>
      </c>
      <c r="G228" s="2" t="s">
        <v>135</v>
      </c>
      <c r="H228" s="2">
        <f>ROUND(INDEX(计算页!$U$4:$U$9,D_随机属性库!E228)/INDEX(计算页!$C:$C,MATCH(G228,计算页!$B:$B,0)),0)</f>
        <v>256</v>
      </c>
      <c r="I228" s="2">
        <f>ROUND(INDEX(计算页!$V$4:$V$9,D_随机属性库!E228)/INDEX(计算页!$C:$C,MATCH(G228,计算页!$B:$B,0)),0)</f>
        <v>1024</v>
      </c>
      <c r="J228" s="2">
        <v>10</v>
      </c>
    </row>
    <row r="229" spans="1:10" x14ac:dyDescent="0.35">
      <c r="A229" s="2">
        <v>225</v>
      </c>
      <c r="B229" s="2">
        <f t="shared" si="4"/>
        <v>303</v>
      </c>
      <c r="C229" s="2" t="str">
        <f>"阵列"&amp;D229&amp;INDEX(计算页!$E$4:$E$9,D_随机属性库!E229)&amp;"色随机库"</f>
        <v>阵列3蓝色随机库</v>
      </c>
      <c r="D229" s="2">
        <v>3</v>
      </c>
      <c r="E229" s="2">
        <v>3</v>
      </c>
      <c r="F229" s="2">
        <f>IF(G229="","",INDEX(计算页!$A:$A,MATCH(G229,计算页!$B:$B,0)))</f>
        <v>121</v>
      </c>
      <c r="G229" s="2" t="s">
        <v>433</v>
      </c>
      <c r="H229" s="2">
        <f>ROUND(INDEX(计算页!$U$4:$U$9,D_随机属性库!E229)/INDEX(计算页!$C:$C,MATCH(G229,计算页!$B:$B,0)),0)</f>
        <v>640</v>
      </c>
      <c r="I229" s="2">
        <f>ROUND(INDEX(计算页!$V$4:$V$9,D_随机属性库!E229)/INDEX(计算页!$C:$C,MATCH(G229,计算页!$B:$B,0)),0)</f>
        <v>2560</v>
      </c>
      <c r="J229" s="2">
        <v>5</v>
      </c>
    </row>
    <row r="230" spans="1:10" x14ac:dyDescent="0.35">
      <c r="A230" s="2">
        <v>226</v>
      </c>
      <c r="B230" s="2">
        <f t="shared" si="4"/>
        <v>304</v>
      </c>
      <c r="C230" s="2" t="str">
        <f>"阵列"&amp;D230&amp;INDEX(计算页!$E$4:$E$9,D_随机属性库!E230)&amp;"色随机库"</f>
        <v>阵列3紫色随机库</v>
      </c>
      <c r="D230" s="2">
        <v>3</v>
      </c>
      <c r="E230" s="2">
        <v>4</v>
      </c>
      <c r="F230" s="2">
        <f>IF(G230="","",INDEX(计算页!$A:$A,MATCH(G230,计算页!$B:$B,0)))</f>
        <v>1</v>
      </c>
      <c r="G230" s="2" t="s">
        <v>97</v>
      </c>
      <c r="H230" s="2">
        <f>ROUND(INDEX(计算页!$U$4:$U$9,D_随机属性库!E230)/INDEX(计算页!$C:$C,MATCH(G230,计算页!$B:$B,0)),0)</f>
        <v>10285</v>
      </c>
      <c r="I230" s="2">
        <f>ROUND(INDEX(计算页!$V$4:$V$9,D_随机属性库!E230)/INDEX(计算页!$C:$C,MATCH(G230,计算页!$B:$B,0)),0)</f>
        <v>41145</v>
      </c>
      <c r="J230" s="2">
        <v>2670</v>
      </c>
    </row>
    <row r="231" spans="1:10" x14ac:dyDescent="0.35">
      <c r="A231" s="2">
        <v>227</v>
      </c>
      <c r="B231" s="2">
        <f t="shared" ref="B231:B274" si="5">D231*100+E231</f>
        <v>304</v>
      </c>
      <c r="C231" s="2" t="str">
        <f>"阵列"&amp;D231&amp;INDEX(计算页!$E$4:$E$9,D_随机属性库!E231)&amp;"色随机库"</f>
        <v>阵列3紫色随机库</v>
      </c>
      <c r="D231" s="2">
        <v>3</v>
      </c>
      <c r="E231" s="2">
        <v>4</v>
      </c>
      <c r="F231" s="2">
        <f>IF(G231="","",INDEX(计算页!$A:$A,MATCH(G231,计算页!$B:$B,0)))</f>
        <v>3</v>
      </c>
      <c r="G231" s="2" t="s">
        <v>101</v>
      </c>
      <c r="H231" s="2">
        <f>ROUND(INDEX(计算页!$U$4:$U$9,D_随机属性库!E231)/INDEX(计算页!$C:$C,MATCH(G231,计算页!$B:$B,0)),0)</f>
        <v>1029</v>
      </c>
      <c r="I231" s="2">
        <f>ROUND(INDEX(计算页!$V$4:$V$9,D_随机属性库!E231)/INDEX(计算页!$C:$C,MATCH(G231,计算页!$B:$B,0)),0)</f>
        <v>4115</v>
      </c>
      <c r="J231" s="2">
        <v>2670</v>
      </c>
    </row>
    <row r="232" spans="1:10" x14ac:dyDescent="0.35">
      <c r="A232" s="2">
        <v>228</v>
      </c>
      <c r="B232" s="2">
        <f t="shared" si="5"/>
        <v>304</v>
      </c>
      <c r="C232" s="2" t="str">
        <f>"阵列"&amp;D232&amp;INDEX(计算页!$E$4:$E$9,D_随机属性库!E232)&amp;"色随机库"</f>
        <v>阵列3紫色随机库</v>
      </c>
      <c r="D232" s="2">
        <v>3</v>
      </c>
      <c r="E232" s="2">
        <v>4</v>
      </c>
      <c r="F232" s="2">
        <f>IF(G232="","",INDEX(计算页!$A:$A,MATCH(G232,计算页!$B:$B,0)))</f>
        <v>4</v>
      </c>
      <c r="G232" s="2" t="s">
        <v>98</v>
      </c>
      <c r="H232" s="2">
        <f>ROUND(INDEX(计算页!$U$4:$U$9,D_随机属性库!E232)/INDEX(计算页!$C:$C,MATCH(G232,计算页!$B:$B,0)),0)</f>
        <v>2057</v>
      </c>
      <c r="I232" s="2">
        <f>ROUND(INDEX(计算页!$V$4:$V$9,D_随机属性库!E232)/INDEX(计算页!$C:$C,MATCH(G232,计算页!$B:$B,0)),0)</f>
        <v>8229</v>
      </c>
      <c r="J232" s="2">
        <v>2670</v>
      </c>
    </row>
    <row r="233" spans="1:10" x14ac:dyDescent="0.35">
      <c r="A233" s="2">
        <v>229</v>
      </c>
      <c r="B233" s="2">
        <f t="shared" si="5"/>
        <v>304</v>
      </c>
      <c r="C233" s="2" t="str">
        <f>"阵列"&amp;D233&amp;INDEX(计算页!$E$4:$E$9,D_随机属性库!E233)&amp;"色随机库"</f>
        <v>阵列3紫色随机库</v>
      </c>
      <c r="D233" s="2">
        <v>3</v>
      </c>
      <c r="E233" s="2">
        <v>4</v>
      </c>
      <c r="F233" s="2">
        <f>IF(G233="","",INDEX(计算页!$A:$A,MATCH(G233,计算页!$B:$B,0)))</f>
        <v>3</v>
      </c>
      <c r="G233" s="2" t="s">
        <v>101</v>
      </c>
      <c r="H233" s="2">
        <f>ROUND(INDEX(计算页!$U$4:$U$9,D_随机属性库!E233)/INDEX(计算页!$C:$C,MATCH(G233,计算页!$B:$B,0)),0)</f>
        <v>1029</v>
      </c>
      <c r="I233" s="2">
        <f>ROUND(INDEX(计算页!$V$4:$V$9,D_随机属性库!E233)/INDEX(计算页!$C:$C,MATCH(G233,计算页!$B:$B,0)),0)</f>
        <v>4115</v>
      </c>
      <c r="J233" s="2">
        <v>500</v>
      </c>
    </row>
    <row r="234" spans="1:10" x14ac:dyDescent="0.35">
      <c r="A234" s="2">
        <v>230</v>
      </c>
      <c r="B234" s="2">
        <f t="shared" si="5"/>
        <v>304</v>
      </c>
      <c r="C234" s="2" t="str">
        <f>"阵列"&amp;D234&amp;INDEX(计算页!$E$4:$E$9,D_随机属性库!E234)&amp;"色随机库"</f>
        <v>阵列3紫色随机库</v>
      </c>
      <c r="D234" s="2">
        <v>3</v>
      </c>
      <c r="E234" s="2">
        <v>4</v>
      </c>
      <c r="F234" s="2">
        <f>IF(G234="","",INDEX(计算页!$A:$A,MATCH(G234,计算页!$B:$B,0)))</f>
        <v>4</v>
      </c>
      <c r="G234" s="2" t="s">
        <v>98</v>
      </c>
      <c r="H234" s="2">
        <f>ROUND(INDEX(计算页!$U$4:$U$9,D_随机属性库!E234)/INDEX(计算页!$C:$C,MATCH(G234,计算页!$B:$B,0)),0)</f>
        <v>2057</v>
      </c>
      <c r="I234" s="2">
        <f>ROUND(INDEX(计算页!$V$4:$V$9,D_随机属性库!E234)/INDEX(计算页!$C:$C,MATCH(G234,计算页!$B:$B,0)),0)</f>
        <v>8229</v>
      </c>
      <c r="J234" s="2">
        <v>500</v>
      </c>
    </row>
    <row r="235" spans="1:10" x14ac:dyDescent="0.35">
      <c r="A235" s="2">
        <v>231</v>
      </c>
      <c r="B235" s="2">
        <f t="shared" si="5"/>
        <v>304</v>
      </c>
      <c r="C235" s="2" t="str">
        <f>"阵列"&amp;D235&amp;INDEX(计算页!$E$4:$E$9,D_随机属性库!E235)&amp;"色随机库"</f>
        <v>阵列3紫色随机库</v>
      </c>
      <c r="D235" s="2">
        <v>3</v>
      </c>
      <c r="E235" s="2">
        <v>4</v>
      </c>
      <c r="F235" s="2">
        <f>IF(G235="","",INDEX(计算页!$A:$A,MATCH(G235,计算页!$B:$B,0)))</f>
        <v>1</v>
      </c>
      <c r="G235" s="2" t="s">
        <v>97</v>
      </c>
      <c r="H235" s="2">
        <f>ROUND(INDEX(计算页!$U$4:$U$9,D_随机属性库!E235)/INDEX(计算页!$C:$C,MATCH(G235,计算页!$B:$B,0)),0)</f>
        <v>10285</v>
      </c>
      <c r="I235" s="2">
        <f>ROUND(INDEX(计算页!$V$4:$V$9,D_随机属性库!E235)/INDEX(计算页!$C:$C,MATCH(G235,计算页!$B:$B,0)),0)</f>
        <v>41145</v>
      </c>
      <c r="J235" s="2">
        <v>500</v>
      </c>
    </row>
    <row r="236" spans="1:10" x14ac:dyDescent="0.35">
      <c r="A236" s="2">
        <v>232</v>
      </c>
      <c r="B236" s="2">
        <f t="shared" si="5"/>
        <v>304</v>
      </c>
      <c r="C236" s="2" t="str">
        <f>"阵列"&amp;D236&amp;INDEX(计算页!$E$4:$E$9,D_随机属性库!E236)&amp;"色随机库"</f>
        <v>阵列3紫色随机库</v>
      </c>
      <c r="D236" s="2">
        <v>3</v>
      </c>
      <c r="E236" s="2">
        <v>4</v>
      </c>
      <c r="F236" s="2">
        <f>IF(G236="","",INDEX(计算页!$A:$A,MATCH(G236,计算页!$B:$B,0)))</f>
        <v>3</v>
      </c>
      <c r="G236" s="2" t="s">
        <v>101</v>
      </c>
      <c r="H236" s="2">
        <f>ROUND(INDEX(计算页!$U$4:$U$9,D_随机属性库!E236)/INDEX(计算页!$C:$C,MATCH(G236,计算页!$B:$B,0)),0)</f>
        <v>1029</v>
      </c>
      <c r="I236" s="2">
        <f>ROUND(INDEX(计算页!$V$4:$V$9,D_随机属性库!E236)/INDEX(计算页!$C:$C,MATCH(G236,计算页!$B:$B,0)),0)</f>
        <v>4115</v>
      </c>
      <c r="J236" s="2">
        <v>100</v>
      </c>
    </row>
    <row r="237" spans="1:10" x14ac:dyDescent="0.35">
      <c r="A237" s="2">
        <v>233</v>
      </c>
      <c r="B237" s="2">
        <f t="shared" si="5"/>
        <v>304</v>
      </c>
      <c r="C237" s="2" t="str">
        <f>"阵列"&amp;D237&amp;INDEX(计算页!$E$4:$E$9,D_随机属性库!E237)&amp;"色随机库"</f>
        <v>阵列3紫色随机库</v>
      </c>
      <c r="D237" s="2">
        <v>3</v>
      </c>
      <c r="E237" s="2">
        <v>4</v>
      </c>
      <c r="F237" s="2">
        <f>IF(G237="","",INDEX(计算页!$A:$A,MATCH(G237,计算页!$B:$B,0)))</f>
        <v>4</v>
      </c>
      <c r="G237" s="2" t="s">
        <v>98</v>
      </c>
      <c r="H237" s="2">
        <f>ROUND(INDEX(计算页!$U$4:$U$9,D_随机属性库!E237)/INDEX(计算页!$C:$C,MATCH(G237,计算页!$B:$B,0)),0)</f>
        <v>2057</v>
      </c>
      <c r="I237" s="2">
        <f>ROUND(INDEX(计算页!$V$4:$V$9,D_随机属性库!E237)/INDEX(计算页!$C:$C,MATCH(G237,计算页!$B:$B,0)),0)</f>
        <v>8229</v>
      </c>
      <c r="J237" s="2">
        <v>100</v>
      </c>
    </row>
    <row r="238" spans="1:10" x14ac:dyDescent="0.35">
      <c r="A238" s="2">
        <v>234</v>
      </c>
      <c r="B238" s="2">
        <f t="shared" si="5"/>
        <v>304</v>
      </c>
      <c r="C238" s="2" t="str">
        <f>"阵列"&amp;D238&amp;INDEX(计算页!$E$4:$E$9,D_随机属性库!E238)&amp;"色随机库"</f>
        <v>阵列3紫色随机库</v>
      </c>
      <c r="D238" s="2">
        <v>3</v>
      </c>
      <c r="E238" s="2">
        <v>4</v>
      </c>
      <c r="F238" s="2">
        <f>IF(G238="","",INDEX(计算页!$A:$A,MATCH(G238,计算页!$B:$B,0)))</f>
        <v>1</v>
      </c>
      <c r="G238" s="2" t="s">
        <v>97</v>
      </c>
      <c r="H238" s="2">
        <f>ROUND(INDEX(计算页!$U$4:$U$9,D_随机属性库!E238)/INDEX(计算页!$C:$C,MATCH(G238,计算页!$B:$B,0)),0)</f>
        <v>10285</v>
      </c>
      <c r="I238" s="2">
        <f>ROUND(INDEX(计算页!$V$4:$V$9,D_随机属性库!E238)/INDEX(计算页!$C:$C,MATCH(G238,计算页!$B:$B,0)),0)</f>
        <v>41145</v>
      </c>
      <c r="J238" s="2">
        <v>100</v>
      </c>
    </row>
    <row r="239" spans="1:10" x14ac:dyDescent="0.35">
      <c r="A239" s="2">
        <v>235</v>
      </c>
      <c r="B239" s="2">
        <f t="shared" si="5"/>
        <v>304</v>
      </c>
      <c r="C239" s="2" t="str">
        <f>"阵列"&amp;D239&amp;INDEX(计算页!$E$4:$E$9,D_随机属性库!E239)&amp;"色随机库"</f>
        <v>阵列3紫色随机库</v>
      </c>
      <c r="D239" s="2">
        <v>3</v>
      </c>
      <c r="E239" s="2">
        <v>4</v>
      </c>
      <c r="F239" s="2">
        <f>IF(G239="","",INDEX(计算页!$A:$A,MATCH(G239,计算页!$B:$B,0)))</f>
        <v>3</v>
      </c>
      <c r="G239" s="2" t="s">
        <v>101</v>
      </c>
      <c r="H239" s="2">
        <f>ROUND(INDEX(计算页!$U$4:$U$9,D_随机属性库!E239)/INDEX(计算页!$C:$C,MATCH(G239,计算页!$B:$B,0)),0)</f>
        <v>1029</v>
      </c>
      <c r="I239" s="2">
        <f>ROUND(INDEX(计算页!$V$4:$V$9,D_随机属性库!E239)/INDEX(计算页!$C:$C,MATCH(G239,计算页!$B:$B,0)),0)</f>
        <v>4115</v>
      </c>
      <c r="J239" s="2">
        <v>55</v>
      </c>
    </row>
    <row r="240" spans="1:10" x14ac:dyDescent="0.35">
      <c r="A240" s="2">
        <v>236</v>
      </c>
      <c r="B240" s="2">
        <f t="shared" si="5"/>
        <v>304</v>
      </c>
      <c r="C240" s="2" t="str">
        <f>"阵列"&amp;D240&amp;INDEX(计算页!$E$4:$E$9,D_随机属性库!E240)&amp;"色随机库"</f>
        <v>阵列3紫色随机库</v>
      </c>
      <c r="D240" s="2">
        <v>3</v>
      </c>
      <c r="E240" s="2">
        <v>4</v>
      </c>
      <c r="F240" s="2">
        <f>IF(G240="","",INDEX(计算页!$A:$A,MATCH(G240,计算页!$B:$B,0)))</f>
        <v>4</v>
      </c>
      <c r="G240" s="2" t="s">
        <v>98</v>
      </c>
      <c r="H240" s="2">
        <f>ROUND(INDEX(计算页!$U$4:$U$9,D_随机属性库!E240)/INDEX(计算页!$C:$C,MATCH(G240,计算页!$B:$B,0)),0)</f>
        <v>2057</v>
      </c>
      <c r="I240" s="2">
        <f>ROUND(INDEX(计算页!$V$4:$V$9,D_随机属性库!E240)/INDEX(计算页!$C:$C,MATCH(G240,计算页!$B:$B,0)),0)</f>
        <v>8229</v>
      </c>
      <c r="J240" s="2">
        <v>55</v>
      </c>
    </row>
    <row r="241" spans="1:10" x14ac:dyDescent="0.35">
      <c r="A241" s="2">
        <v>237</v>
      </c>
      <c r="B241" s="2">
        <f t="shared" si="5"/>
        <v>304</v>
      </c>
      <c r="C241" s="2" t="str">
        <f>"阵列"&amp;D241&amp;INDEX(计算页!$E$4:$E$9,D_随机属性库!E241)&amp;"色随机库"</f>
        <v>阵列3紫色随机库</v>
      </c>
      <c r="D241" s="2">
        <v>3</v>
      </c>
      <c r="E241" s="2">
        <v>4</v>
      </c>
      <c r="F241" s="2">
        <f>IF(G241="","",INDEX(计算页!$A:$A,MATCH(G241,计算页!$B:$B,0)))</f>
        <v>1</v>
      </c>
      <c r="G241" s="2" t="s">
        <v>97</v>
      </c>
      <c r="H241" s="2">
        <f>ROUND(INDEX(计算页!$U$4:$U$9,D_随机属性库!E241)/INDEX(计算页!$C:$C,MATCH(G241,计算页!$B:$B,0)),0)</f>
        <v>10285</v>
      </c>
      <c r="I241" s="2">
        <f>ROUND(INDEX(计算页!$V$4:$V$9,D_随机属性库!E241)/INDEX(计算页!$C:$C,MATCH(G241,计算页!$B:$B,0)),0)</f>
        <v>41145</v>
      </c>
      <c r="J241" s="2">
        <v>55</v>
      </c>
    </row>
    <row r="242" spans="1:10" x14ac:dyDescent="0.35">
      <c r="A242" s="2">
        <v>238</v>
      </c>
      <c r="B242" s="2">
        <f t="shared" si="5"/>
        <v>304</v>
      </c>
      <c r="C242" s="2" t="str">
        <f>"阵列"&amp;D242&amp;INDEX(计算页!$E$4:$E$9,D_随机属性库!E242)&amp;"色随机库"</f>
        <v>阵列3紫色随机库</v>
      </c>
      <c r="D242" s="2">
        <v>3</v>
      </c>
      <c r="E242" s="2">
        <v>4</v>
      </c>
      <c r="F242" s="2">
        <f>IF(G242="","",INDEX(计算页!$A:$A,MATCH(G242,计算页!$B:$B,0)))</f>
        <v>5</v>
      </c>
      <c r="G242" s="2" t="s">
        <v>140</v>
      </c>
      <c r="H242" s="2">
        <f>ROUND(INDEX(计算页!$U$4:$U$9,D_随机属性库!E242)/INDEX(计算页!$C:$C,MATCH(G242,计算页!$B:$B,0)),0)</f>
        <v>411</v>
      </c>
      <c r="I242" s="2">
        <f>ROUND(INDEX(计算页!$V$4:$V$9,D_随机属性库!E242)/INDEX(计算页!$C:$C,MATCH(G242,计算页!$B:$B,0)),0)</f>
        <v>1646</v>
      </c>
      <c r="J242" s="2">
        <v>10</v>
      </c>
    </row>
    <row r="243" spans="1:10" x14ac:dyDescent="0.35">
      <c r="A243" s="2">
        <v>239</v>
      </c>
      <c r="B243" s="2">
        <f t="shared" si="5"/>
        <v>304</v>
      </c>
      <c r="C243" s="2" t="str">
        <f>"阵列"&amp;D243&amp;INDEX(计算页!$E$4:$E$9,D_随机属性库!E243)&amp;"色随机库"</f>
        <v>阵列3紫色随机库</v>
      </c>
      <c r="D243" s="2">
        <v>3</v>
      </c>
      <c r="E243" s="2">
        <v>4</v>
      </c>
      <c r="F243" s="2">
        <f>IF(G243="","",INDEX(计算页!$A:$A,MATCH(G243,计算页!$B:$B,0)))</f>
        <v>8</v>
      </c>
      <c r="G243" s="2" t="s">
        <v>135</v>
      </c>
      <c r="H243" s="2">
        <f>ROUND(INDEX(计算页!$U$4:$U$9,D_随机属性库!E243)/INDEX(计算页!$C:$C,MATCH(G243,计算页!$B:$B,0)),0)</f>
        <v>411</v>
      </c>
      <c r="I243" s="2">
        <f>ROUND(INDEX(计算页!$V$4:$V$9,D_随机属性库!E243)/INDEX(计算页!$C:$C,MATCH(G243,计算页!$B:$B,0)),0)</f>
        <v>1646</v>
      </c>
      <c r="J243" s="2">
        <v>10</v>
      </c>
    </row>
    <row r="244" spans="1:10" x14ac:dyDescent="0.35">
      <c r="A244" s="2">
        <v>240</v>
      </c>
      <c r="B244" s="2">
        <f t="shared" si="5"/>
        <v>304</v>
      </c>
      <c r="C244" s="2" t="str">
        <f>"阵列"&amp;D244&amp;INDEX(计算页!$E$4:$E$9,D_随机属性库!E244)&amp;"色随机库"</f>
        <v>阵列3紫色随机库</v>
      </c>
      <c r="D244" s="2">
        <v>3</v>
      </c>
      <c r="E244" s="2">
        <v>4</v>
      </c>
      <c r="F244" s="2">
        <f>IF(G244="","",INDEX(计算页!$A:$A,MATCH(G244,计算页!$B:$B,0)))</f>
        <v>121</v>
      </c>
      <c r="G244" s="2" t="s">
        <v>433</v>
      </c>
      <c r="H244" s="2">
        <f>ROUND(INDEX(计算页!$U$4:$U$9,D_随机属性库!E244)/INDEX(计算页!$C:$C,MATCH(G244,计算页!$B:$B,0)),0)</f>
        <v>1029</v>
      </c>
      <c r="I244" s="2">
        <f>ROUND(INDEX(计算页!$V$4:$V$9,D_随机属性库!E244)/INDEX(计算页!$C:$C,MATCH(G244,计算页!$B:$B,0)),0)</f>
        <v>4115</v>
      </c>
      <c r="J244" s="2">
        <v>5</v>
      </c>
    </row>
    <row r="245" spans="1:10" x14ac:dyDescent="0.35">
      <c r="A245" s="2">
        <v>241</v>
      </c>
      <c r="B245" s="2">
        <f t="shared" si="5"/>
        <v>305</v>
      </c>
      <c r="C245" s="2" t="str">
        <f>"阵列"&amp;D245&amp;INDEX(计算页!$E$4:$E$9,D_随机属性库!E245)&amp;"色随机库"</f>
        <v>阵列3金色随机库</v>
      </c>
      <c r="D245" s="2">
        <v>3</v>
      </c>
      <c r="E245" s="2">
        <v>5</v>
      </c>
      <c r="F245" s="2">
        <f>IF(G245="","",INDEX(计算页!$A:$A,MATCH(G245,计算页!$B:$B,0)))</f>
        <v>1</v>
      </c>
      <c r="G245" s="2" t="s">
        <v>97</v>
      </c>
      <c r="H245" s="2">
        <f>ROUND(INDEX(计算页!$U$4:$U$9,D_随机属性库!E245)/INDEX(计算页!$C:$C,MATCH(G245,计算页!$B:$B,0)),0)</f>
        <v>15160</v>
      </c>
      <c r="I245" s="2">
        <f>ROUND(INDEX(计算页!$V$4:$V$9,D_随机属性库!E245)/INDEX(计算页!$C:$C,MATCH(G245,计算页!$B:$B,0)),0)</f>
        <v>60630</v>
      </c>
      <c r="J245" s="2">
        <v>2670</v>
      </c>
    </row>
    <row r="246" spans="1:10" x14ac:dyDescent="0.35">
      <c r="A246" s="2">
        <v>242</v>
      </c>
      <c r="B246" s="2">
        <f t="shared" si="5"/>
        <v>305</v>
      </c>
      <c r="C246" s="2" t="str">
        <f>"阵列"&amp;D246&amp;INDEX(计算页!$E$4:$E$9,D_随机属性库!E246)&amp;"色随机库"</f>
        <v>阵列3金色随机库</v>
      </c>
      <c r="D246" s="2">
        <v>3</v>
      </c>
      <c r="E246" s="2">
        <v>5</v>
      </c>
      <c r="F246" s="2">
        <f>IF(G246="","",INDEX(计算页!$A:$A,MATCH(G246,计算页!$B:$B,0)))</f>
        <v>3</v>
      </c>
      <c r="G246" s="2" t="s">
        <v>101</v>
      </c>
      <c r="H246" s="2">
        <f>ROUND(INDEX(计算页!$U$4:$U$9,D_随机属性库!E246)/INDEX(计算页!$C:$C,MATCH(G246,计算页!$B:$B,0)),0)</f>
        <v>1516</v>
      </c>
      <c r="I246" s="2">
        <f>ROUND(INDEX(计算页!$V$4:$V$9,D_随机属性库!E246)/INDEX(计算页!$C:$C,MATCH(G246,计算页!$B:$B,0)),0)</f>
        <v>6063</v>
      </c>
      <c r="J246" s="2">
        <v>2670</v>
      </c>
    </row>
    <row r="247" spans="1:10" x14ac:dyDescent="0.35">
      <c r="A247" s="2">
        <v>243</v>
      </c>
      <c r="B247" s="2">
        <f t="shared" si="5"/>
        <v>305</v>
      </c>
      <c r="C247" s="2" t="str">
        <f>"阵列"&amp;D247&amp;INDEX(计算页!$E$4:$E$9,D_随机属性库!E247)&amp;"色随机库"</f>
        <v>阵列3金色随机库</v>
      </c>
      <c r="D247" s="2">
        <v>3</v>
      </c>
      <c r="E247" s="2">
        <v>5</v>
      </c>
      <c r="F247" s="2">
        <f>IF(G247="","",INDEX(计算页!$A:$A,MATCH(G247,计算页!$B:$B,0)))</f>
        <v>4</v>
      </c>
      <c r="G247" s="2" t="s">
        <v>98</v>
      </c>
      <c r="H247" s="2">
        <f>ROUND(INDEX(计算页!$U$4:$U$9,D_随机属性库!E247)/INDEX(计算页!$C:$C,MATCH(G247,计算页!$B:$B,0)),0)</f>
        <v>3032</v>
      </c>
      <c r="I247" s="2">
        <f>ROUND(INDEX(计算页!$V$4:$V$9,D_随机属性库!E247)/INDEX(计算页!$C:$C,MATCH(G247,计算页!$B:$B,0)),0)</f>
        <v>12126</v>
      </c>
      <c r="J247" s="2">
        <v>2670</v>
      </c>
    </row>
    <row r="248" spans="1:10" x14ac:dyDescent="0.35">
      <c r="A248" s="2">
        <v>244</v>
      </c>
      <c r="B248" s="2">
        <f t="shared" si="5"/>
        <v>305</v>
      </c>
      <c r="C248" s="2" t="str">
        <f>"阵列"&amp;D248&amp;INDEX(计算页!$E$4:$E$9,D_随机属性库!E248)&amp;"色随机库"</f>
        <v>阵列3金色随机库</v>
      </c>
      <c r="D248" s="2">
        <v>3</v>
      </c>
      <c r="E248" s="2">
        <v>5</v>
      </c>
      <c r="F248" s="2">
        <f>IF(G248="","",INDEX(计算页!$A:$A,MATCH(G248,计算页!$B:$B,0)))</f>
        <v>3</v>
      </c>
      <c r="G248" s="2" t="s">
        <v>101</v>
      </c>
      <c r="H248" s="2">
        <f>ROUND(INDEX(计算页!$U$4:$U$9,D_随机属性库!E248)/INDEX(计算页!$C:$C,MATCH(G248,计算页!$B:$B,0)),0)</f>
        <v>1516</v>
      </c>
      <c r="I248" s="2">
        <f>ROUND(INDEX(计算页!$V$4:$V$9,D_随机属性库!E248)/INDEX(计算页!$C:$C,MATCH(G248,计算页!$B:$B,0)),0)</f>
        <v>6063</v>
      </c>
      <c r="J248" s="2">
        <v>500</v>
      </c>
    </row>
    <row r="249" spans="1:10" x14ac:dyDescent="0.35">
      <c r="A249" s="2">
        <v>245</v>
      </c>
      <c r="B249" s="2">
        <f t="shared" si="5"/>
        <v>305</v>
      </c>
      <c r="C249" s="2" t="str">
        <f>"阵列"&amp;D249&amp;INDEX(计算页!$E$4:$E$9,D_随机属性库!E249)&amp;"色随机库"</f>
        <v>阵列3金色随机库</v>
      </c>
      <c r="D249" s="2">
        <v>3</v>
      </c>
      <c r="E249" s="2">
        <v>5</v>
      </c>
      <c r="F249" s="2">
        <f>IF(G249="","",INDEX(计算页!$A:$A,MATCH(G249,计算页!$B:$B,0)))</f>
        <v>4</v>
      </c>
      <c r="G249" s="2" t="s">
        <v>98</v>
      </c>
      <c r="H249" s="2">
        <f>ROUND(INDEX(计算页!$U$4:$U$9,D_随机属性库!E249)/INDEX(计算页!$C:$C,MATCH(G249,计算页!$B:$B,0)),0)</f>
        <v>3032</v>
      </c>
      <c r="I249" s="2">
        <f>ROUND(INDEX(计算页!$V$4:$V$9,D_随机属性库!E249)/INDEX(计算页!$C:$C,MATCH(G249,计算页!$B:$B,0)),0)</f>
        <v>12126</v>
      </c>
      <c r="J249" s="2">
        <v>500</v>
      </c>
    </row>
    <row r="250" spans="1:10" x14ac:dyDescent="0.35">
      <c r="A250" s="2">
        <v>246</v>
      </c>
      <c r="B250" s="2">
        <f t="shared" si="5"/>
        <v>305</v>
      </c>
      <c r="C250" s="2" t="str">
        <f>"阵列"&amp;D250&amp;INDEX(计算页!$E$4:$E$9,D_随机属性库!E250)&amp;"色随机库"</f>
        <v>阵列3金色随机库</v>
      </c>
      <c r="D250" s="2">
        <v>3</v>
      </c>
      <c r="E250" s="2">
        <v>5</v>
      </c>
      <c r="F250" s="2">
        <f>IF(G250="","",INDEX(计算页!$A:$A,MATCH(G250,计算页!$B:$B,0)))</f>
        <v>1</v>
      </c>
      <c r="G250" s="2" t="s">
        <v>97</v>
      </c>
      <c r="H250" s="2">
        <f>ROUND(INDEX(计算页!$U$4:$U$9,D_随机属性库!E250)/INDEX(计算页!$C:$C,MATCH(G250,计算页!$B:$B,0)),0)</f>
        <v>15160</v>
      </c>
      <c r="I250" s="2">
        <f>ROUND(INDEX(计算页!$V$4:$V$9,D_随机属性库!E250)/INDEX(计算页!$C:$C,MATCH(G250,计算页!$B:$B,0)),0)</f>
        <v>60630</v>
      </c>
      <c r="J250" s="2">
        <v>500</v>
      </c>
    </row>
    <row r="251" spans="1:10" x14ac:dyDescent="0.35">
      <c r="A251" s="2">
        <v>247</v>
      </c>
      <c r="B251" s="2">
        <f t="shared" si="5"/>
        <v>305</v>
      </c>
      <c r="C251" s="2" t="str">
        <f>"阵列"&amp;D251&amp;INDEX(计算页!$E$4:$E$9,D_随机属性库!E251)&amp;"色随机库"</f>
        <v>阵列3金色随机库</v>
      </c>
      <c r="D251" s="2">
        <v>3</v>
      </c>
      <c r="E251" s="2">
        <v>5</v>
      </c>
      <c r="F251" s="2">
        <f>IF(G251="","",INDEX(计算页!$A:$A,MATCH(G251,计算页!$B:$B,0)))</f>
        <v>3</v>
      </c>
      <c r="G251" s="2" t="s">
        <v>101</v>
      </c>
      <c r="H251" s="2">
        <f>ROUND(INDEX(计算页!$U$4:$U$9,D_随机属性库!E251)/INDEX(计算页!$C:$C,MATCH(G251,计算页!$B:$B,0)),0)</f>
        <v>1516</v>
      </c>
      <c r="I251" s="2">
        <f>ROUND(INDEX(计算页!$V$4:$V$9,D_随机属性库!E251)/INDEX(计算页!$C:$C,MATCH(G251,计算页!$B:$B,0)),0)</f>
        <v>6063</v>
      </c>
      <c r="J251" s="2">
        <v>100</v>
      </c>
    </row>
    <row r="252" spans="1:10" x14ac:dyDescent="0.35">
      <c r="A252" s="2">
        <v>248</v>
      </c>
      <c r="B252" s="2">
        <f t="shared" si="5"/>
        <v>305</v>
      </c>
      <c r="C252" s="2" t="str">
        <f>"阵列"&amp;D252&amp;INDEX(计算页!$E$4:$E$9,D_随机属性库!E252)&amp;"色随机库"</f>
        <v>阵列3金色随机库</v>
      </c>
      <c r="D252" s="2">
        <v>3</v>
      </c>
      <c r="E252" s="2">
        <v>5</v>
      </c>
      <c r="F252" s="2">
        <f>IF(G252="","",INDEX(计算页!$A:$A,MATCH(G252,计算页!$B:$B,0)))</f>
        <v>4</v>
      </c>
      <c r="G252" s="2" t="s">
        <v>98</v>
      </c>
      <c r="H252" s="2">
        <f>ROUND(INDEX(计算页!$U$4:$U$9,D_随机属性库!E252)/INDEX(计算页!$C:$C,MATCH(G252,计算页!$B:$B,0)),0)</f>
        <v>3032</v>
      </c>
      <c r="I252" s="2">
        <f>ROUND(INDEX(计算页!$V$4:$V$9,D_随机属性库!E252)/INDEX(计算页!$C:$C,MATCH(G252,计算页!$B:$B,0)),0)</f>
        <v>12126</v>
      </c>
      <c r="J252" s="2">
        <v>100</v>
      </c>
    </row>
    <row r="253" spans="1:10" x14ac:dyDescent="0.35">
      <c r="A253" s="2">
        <v>249</v>
      </c>
      <c r="B253" s="2">
        <f t="shared" si="5"/>
        <v>305</v>
      </c>
      <c r="C253" s="2" t="str">
        <f>"阵列"&amp;D253&amp;INDEX(计算页!$E$4:$E$9,D_随机属性库!E253)&amp;"色随机库"</f>
        <v>阵列3金色随机库</v>
      </c>
      <c r="D253" s="2">
        <v>3</v>
      </c>
      <c r="E253" s="2">
        <v>5</v>
      </c>
      <c r="F253" s="2">
        <f>IF(G253="","",INDEX(计算页!$A:$A,MATCH(G253,计算页!$B:$B,0)))</f>
        <v>1</v>
      </c>
      <c r="G253" s="2" t="s">
        <v>97</v>
      </c>
      <c r="H253" s="2">
        <f>ROUND(INDEX(计算页!$U$4:$U$9,D_随机属性库!E253)/INDEX(计算页!$C:$C,MATCH(G253,计算页!$B:$B,0)),0)</f>
        <v>15160</v>
      </c>
      <c r="I253" s="2">
        <f>ROUND(INDEX(计算页!$V$4:$V$9,D_随机属性库!E253)/INDEX(计算页!$C:$C,MATCH(G253,计算页!$B:$B,0)),0)</f>
        <v>60630</v>
      </c>
      <c r="J253" s="2">
        <v>100</v>
      </c>
    </row>
    <row r="254" spans="1:10" x14ac:dyDescent="0.35">
      <c r="A254" s="2">
        <v>250</v>
      </c>
      <c r="B254" s="2">
        <f t="shared" si="5"/>
        <v>305</v>
      </c>
      <c r="C254" s="2" t="str">
        <f>"阵列"&amp;D254&amp;INDEX(计算页!$E$4:$E$9,D_随机属性库!E254)&amp;"色随机库"</f>
        <v>阵列3金色随机库</v>
      </c>
      <c r="D254" s="2">
        <v>3</v>
      </c>
      <c r="E254" s="2">
        <v>5</v>
      </c>
      <c r="F254" s="2">
        <f>IF(G254="","",INDEX(计算页!$A:$A,MATCH(G254,计算页!$B:$B,0)))</f>
        <v>3</v>
      </c>
      <c r="G254" s="2" t="s">
        <v>101</v>
      </c>
      <c r="H254" s="2">
        <f>ROUND(INDEX(计算页!$U$4:$U$9,D_随机属性库!E254)/INDEX(计算页!$C:$C,MATCH(G254,计算页!$B:$B,0)),0)</f>
        <v>1516</v>
      </c>
      <c r="I254" s="2">
        <f>ROUND(INDEX(计算页!$V$4:$V$9,D_随机属性库!E254)/INDEX(计算页!$C:$C,MATCH(G254,计算页!$B:$B,0)),0)</f>
        <v>6063</v>
      </c>
      <c r="J254" s="2">
        <v>55</v>
      </c>
    </row>
    <row r="255" spans="1:10" x14ac:dyDescent="0.35">
      <c r="A255" s="2">
        <v>251</v>
      </c>
      <c r="B255" s="2">
        <f t="shared" si="5"/>
        <v>305</v>
      </c>
      <c r="C255" s="2" t="str">
        <f>"阵列"&amp;D255&amp;INDEX(计算页!$E$4:$E$9,D_随机属性库!E255)&amp;"色随机库"</f>
        <v>阵列3金色随机库</v>
      </c>
      <c r="D255" s="2">
        <v>3</v>
      </c>
      <c r="E255" s="2">
        <v>5</v>
      </c>
      <c r="F255" s="2">
        <f>IF(G255="","",INDEX(计算页!$A:$A,MATCH(G255,计算页!$B:$B,0)))</f>
        <v>4</v>
      </c>
      <c r="G255" s="2" t="s">
        <v>98</v>
      </c>
      <c r="H255" s="2">
        <f>ROUND(INDEX(计算页!$U$4:$U$9,D_随机属性库!E255)/INDEX(计算页!$C:$C,MATCH(G255,计算页!$B:$B,0)),0)</f>
        <v>3032</v>
      </c>
      <c r="I255" s="2">
        <f>ROUND(INDEX(计算页!$V$4:$V$9,D_随机属性库!E255)/INDEX(计算页!$C:$C,MATCH(G255,计算页!$B:$B,0)),0)</f>
        <v>12126</v>
      </c>
      <c r="J255" s="2">
        <v>55</v>
      </c>
    </row>
    <row r="256" spans="1:10" x14ac:dyDescent="0.35">
      <c r="A256" s="2">
        <v>252</v>
      </c>
      <c r="B256" s="2">
        <f t="shared" si="5"/>
        <v>305</v>
      </c>
      <c r="C256" s="2" t="str">
        <f>"阵列"&amp;D256&amp;INDEX(计算页!$E$4:$E$9,D_随机属性库!E256)&amp;"色随机库"</f>
        <v>阵列3金色随机库</v>
      </c>
      <c r="D256" s="2">
        <v>3</v>
      </c>
      <c r="E256" s="2">
        <v>5</v>
      </c>
      <c r="F256" s="2">
        <f>IF(G256="","",INDEX(计算页!$A:$A,MATCH(G256,计算页!$B:$B,0)))</f>
        <v>1</v>
      </c>
      <c r="G256" s="2" t="s">
        <v>97</v>
      </c>
      <c r="H256" s="2">
        <f>ROUND(INDEX(计算页!$U$4:$U$9,D_随机属性库!E256)/INDEX(计算页!$C:$C,MATCH(G256,计算页!$B:$B,0)),0)</f>
        <v>15160</v>
      </c>
      <c r="I256" s="2">
        <f>ROUND(INDEX(计算页!$V$4:$V$9,D_随机属性库!E256)/INDEX(计算页!$C:$C,MATCH(G256,计算页!$B:$B,0)),0)</f>
        <v>60630</v>
      </c>
      <c r="J256" s="2">
        <v>55</v>
      </c>
    </row>
    <row r="257" spans="1:10" x14ac:dyDescent="0.35">
      <c r="A257" s="2">
        <v>253</v>
      </c>
      <c r="B257" s="2">
        <f t="shared" si="5"/>
        <v>305</v>
      </c>
      <c r="C257" s="2" t="str">
        <f>"阵列"&amp;D257&amp;INDEX(计算页!$E$4:$E$9,D_随机属性库!E257)&amp;"色随机库"</f>
        <v>阵列3金色随机库</v>
      </c>
      <c r="D257" s="2">
        <v>3</v>
      </c>
      <c r="E257" s="2">
        <v>5</v>
      </c>
      <c r="F257" s="2">
        <f>IF(G257="","",INDEX(计算页!$A:$A,MATCH(G257,计算页!$B:$B,0)))</f>
        <v>5</v>
      </c>
      <c r="G257" s="2" t="s">
        <v>140</v>
      </c>
      <c r="H257" s="2">
        <f>ROUND(INDEX(计算页!$U$4:$U$9,D_随机属性库!E257)/INDEX(计算页!$C:$C,MATCH(G257,计算页!$B:$B,0)),0)</f>
        <v>606</v>
      </c>
      <c r="I257" s="2">
        <f>ROUND(INDEX(计算页!$V$4:$V$9,D_随机属性库!E257)/INDEX(计算页!$C:$C,MATCH(G257,计算页!$B:$B,0)),0)</f>
        <v>2425</v>
      </c>
      <c r="J257" s="2">
        <v>10</v>
      </c>
    </row>
    <row r="258" spans="1:10" x14ac:dyDescent="0.35">
      <c r="A258" s="2">
        <v>254</v>
      </c>
      <c r="B258" s="2">
        <f t="shared" si="5"/>
        <v>305</v>
      </c>
      <c r="C258" s="2" t="str">
        <f>"阵列"&amp;D258&amp;INDEX(计算页!$E$4:$E$9,D_随机属性库!E258)&amp;"色随机库"</f>
        <v>阵列3金色随机库</v>
      </c>
      <c r="D258" s="2">
        <v>3</v>
      </c>
      <c r="E258" s="2">
        <v>5</v>
      </c>
      <c r="F258" s="2">
        <f>IF(G258="","",INDEX(计算页!$A:$A,MATCH(G258,计算页!$B:$B,0)))</f>
        <v>8</v>
      </c>
      <c r="G258" s="2" t="s">
        <v>135</v>
      </c>
      <c r="H258" s="2">
        <f>ROUND(INDEX(计算页!$U$4:$U$9,D_随机属性库!E258)/INDEX(计算页!$C:$C,MATCH(G258,计算页!$B:$B,0)),0)</f>
        <v>606</v>
      </c>
      <c r="I258" s="2">
        <f>ROUND(INDEX(计算页!$V$4:$V$9,D_随机属性库!E258)/INDEX(计算页!$C:$C,MATCH(G258,计算页!$B:$B,0)),0)</f>
        <v>2425</v>
      </c>
      <c r="J258" s="2">
        <v>10</v>
      </c>
    </row>
    <row r="259" spans="1:10" x14ac:dyDescent="0.35">
      <c r="A259" s="2">
        <v>255</v>
      </c>
      <c r="B259" s="2">
        <f t="shared" si="5"/>
        <v>305</v>
      </c>
      <c r="C259" s="2" t="str">
        <f>"阵列"&amp;D259&amp;INDEX(计算页!$E$4:$E$9,D_随机属性库!E259)&amp;"色随机库"</f>
        <v>阵列3金色随机库</v>
      </c>
      <c r="D259" s="2">
        <v>3</v>
      </c>
      <c r="E259" s="2">
        <v>5</v>
      </c>
      <c r="F259" s="2">
        <f>IF(G259="","",INDEX(计算页!$A:$A,MATCH(G259,计算页!$B:$B,0)))</f>
        <v>121</v>
      </c>
      <c r="G259" s="2" t="s">
        <v>433</v>
      </c>
      <c r="H259" s="2">
        <f>ROUND(INDEX(计算页!$U$4:$U$9,D_随机属性库!E259)/INDEX(计算页!$C:$C,MATCH(G259,计算页!$B:$B,0)),0)</f>
        <v>1516</v>
      </c>
      <c r="I259" s="2">
        <f>ROUND(INDEX(计算页!$V$4:$V$9,D_随机属性库!E259)/INDEX(计算页!$C:$C,MATCH(G259,计算页!$B:$B,0)),0)</f>
        <v>6063</v>
      </c>
      <c r="J259" s="2">
        <v>5</v>
      </c>
    </row>
    <row r="260" spans="1:10" x14ac:dyDescent="0.35">
      <c r="A260" s="2">
        <v>256</v>
      </c>
      <c r="B260" s="2">
        <f t="shared" si="5"/>
        <v>306</v>
      </c>
      <c r="C260" s="2" t="str">
        <f>"阵列"&amp;D260&amp;INDEX(计算页!$E$4:$E$9,D_随机属性库!E260)&amp;"色随机库"</f>
        <v>阵列3红色随机库</v>
      </c>
      <c r="D260" s="2">
        <v>3</v>
      </c>
      <c r="E260" s="2">
        <v>6</v>
      </c>
      <c r="F260" s="2">
        <f>IF(G260="","",INDEX(计算页!$A:$A,MATCH(G260,计算页!$B:$B,0)))</f>
        <v>1</v>
      </c>
      <c r="G260" s="2" t="s">
        <v>97</v>
      </c>
      <c r="H260" s="2">
        <f>ROUND(INDEX(计算页!$U$4:$U$9,D_随机属性库!E260)/INDEX(计算页!$C:$C,MATCH(G260,计算页!$B:$B,0)),0)</f>
        <v>19860</v>
      </c>
      <c r="I260" s="2">
        <f>ROUND(INDEX(计算页!$V$4:$V$9,D_随机属性库!E260)/INDEX(计算页!$C:$C,MATCH(G260,计算页!$B:$B,0)),0)</f>
        <v>79450</v>
      </c>
      <c r="J260" s="2">
        <v>2670</v>
      </c>
    </row>
    <row r="261" spans="1:10" x14ac:dyDescent="0.35">
      <c r="A261" s="2">
        <v>257</v>
      </c>
      <c r="B261" s="2">
        <f t="shared" si="5"/>
        <v>306</v>
      </c>
      <c r="C261" s="2" t="str">
        <f>"阵列"&amp;D261&amp;INDEX(计算页!$E$4:$E$9,D_随机属性库!E261)&amp;"色随机库"</f>
        <v>阵列3红色随机库</v>
      </c>
      <c r="D261" s="2">
        <v>3</v>
      </c>
      <c r="E261" s="2">
        <v>6</v>
      </c>
      <c r="F261" s="2">
        <f>IF(G261="","",INDEX(计算页!$A:$A,MATCH(G261,计算页!$B:$B,0)))</f>
        <v>3</v>
      </c>
      <c r="G261" s="2" t="s">
        <v>101</v>
      </c>
      <c r="H261" s="2">
        <f>ROUND(INDEX(计算页!$U$4:$U$9,D_随机属性库!E261)/INDEX(计算页!$C:$C,MATCH(G261,计算页!$B:$B,0)),0)</f>
        <v>1986</v>
      </c>
      <c r="I261" s="2">
        <f>ROUND(INDEX(计算页!$V$4:$V$9,D_随机属性库!E261)/INDEX(计算页!$C:$C,MATCH(G261,计算页!$B:$B,0)),0)</f>
        <v>7945</v>
      </c>
      <c r="J261" s="2">
        <v>2670</v>
      </c>
    </row>
    <row r="262" spans="1:10" x14ac:dyDescent="0.35">
      <c r="A262" s="2">
        <v>258</v>
      </c>
      <c r="B262" s="2">
        <f t="shared" si="5"/>
        <v>306</v>
      </c>
      <c r="C262" s="2" t="str">
        <f>"阵列"&amp;D262&amp;INDEX(计算页!$E$4:$E$9,D_随机属性库!E262)&amp;"色随机库"</f>
        <v>阵列3红色随机库</v>
      </c>
      <c r="D262" s="2">
        <v>3</v>
      </c>
      <c r="E262" s="2">
        <v>6</v>
      </c>
      <c r="F262" s="2">
        <f>IF(G262="","",INDEX(计算页!$A:$A,MATCH(G262,计算页!$B:$B,0)))</f>
        <v>4</v>
      </c>
      <c r="G262" s="2" t="s">
        <v>98</v>
      </c>
      <c r="H262" s="2">
        <f>ROUND(INDEX(计算页!$U$4:$U$9,D_随机属性库!E262)/INDEX(计算页!$C:$C,MATCH(G262,计算页!$B:$B,0)),0)</f>
        <v>3972</v>
      </c>
      <c r="I262" s="2">
        <f>ROUND(INDEX(计算页!$V$4:$V$9,D_随机属性库!E262)/INDEX(计算页!$C:$C,MATCH(G262,计算页!$B:$B,0)),0)</f>
        <v>15890</v>
      </c>
      <c r="J262" s="2">
        <v>2670</v>
      </c>
    </row>
    <row r="263" spans="1:10" x14ac:dyDescent="0.35">
      <c r="A263" s="2">
        <v>259</v>
      </c>
      <c r="B263" s="2">
        <f t="shared" si="5"/>
        <v>306</v>
      </c>
      <c r="C263" s="2" t="str">
        <f>"阵列"&amp;D263&amp;INDEX(计算页!$E$4:$E$9,D_随机属性库!E263)&amp;"色随机库"</f>
        <v>阵列3红色随机库</v>
      </c>
      <c r="D263" s="2">
        <v>3</v>
      </c>
      <c r="E263" s="2">
        <v>6</v>
      </c>
      <c r="F263" s="2">
        <f>IF(G263="","",INDEX(计算页!$A:$A,MATCH(G263,计算页!$B:$B,0)))</f>
        <v>3</v>
      </c>
      <c r="G263" s="2" t="s">
        <v>101</v>
      </c>
      <c r="H263" s="2">
        <f>ROUND(INDEX(计算页!$U$4:$U$9,D_随机属性库!E263)/INDEX(计算页!$C:$C,MATCH(G263,计算页!$B:$B,0)),0)</f>
        <v>1986</v>
      </c>
      <c r="I263" s="2">
        <f>ROUND(INDEX(计算页!$V$4:$V$9,D_随机属性库!E263)/INDEX(计算页!$C:$C,MATCH(G263,计算页!$B:$B,0)),0)</f>
        <v>7945</v>
      </c>
      <c r="J263" s="2">
        <v>500</v>
      </c>
    </row>
    <row r="264" spans="1:10" x14ac:dyDescent="0.35">
      <c r="A264" s="2">
        <v>260</v>
      </c>
      <c r="B264" s="2">
        <f t="shared" si="5"/>
        <v>306</v>
      </c>
      <c r="C264" s="2" t="str">
        <f>"阵列"&amp;D264&amp;INDEX(计算页!$E$4:$E$9,D_随机属性库!E264)&amp;"色随机库"</f>
        <v>阵列3红色随机库</v>
      </c>
      <c r="D264" s="2">
        <v>3</v>
      </c>
      <c r="E264" s="2">
        <v>6</v>
      </c>
      <c r="F264" s="2">
        <f>IF(G264="","",INDEX(计算页!$A:$A,MATCH(G264,计算页!$B:$B,0)))</f>
        <v>4</v>
      </c>
      <c r="G264" s="2" t="s">
        <v>98</v>
      </c>
      <c r="H264" s="2">
        <f>ROUND(INDEX(计算页!$U$4:$U$9,D_随机属性库!E264)/INDEX(计算页!$C:$C,MATCH(G264,计算页!$B:$B,0)),0)</f>
        <v>3972</v>
      </c>
      <c r="I264" s="2">
        <f>ROUND(INDEX(计算页!$V$4:$V$9,D_随机属性库!E264)/INDEX(计算页!$C:$C,MATCH(G264,计算页!$B:$B,0)),0)</f>
        <v>15890</v>
      </c>
      <c r="J264" s="2">
        <v>500</v>
      </c>
    </row>
    <row r="265" spans="1:10" x14ac:dyDescent="0.35">
      <c r="A265" s="2">
        <v>261</v>
      </c>
      <c r="B265" s="2">
        <f t="shared" si="5"/>
        <v>306</v>
      </c>
      <c r="C265" s="2" t="str">
        <f>"阵列"&amp;D265&amp;INDEX(计算页!$E$4:$E$9,D_随机属性库!E265)&amp;"色随机库"</f>
        <v>阵列3红色随机库</v>
      </c>
      <c r="D265" s="2">
        <v>3</v>
      </c>
      <c r="E265" s="2">
        <v>6</v>
      </c>
      <c r="F265" s="2">
        <f>IF(G265="","",INDEX(计算页!$A:$A,MATCH(G265,计算页!$B:$B,0)))</f>
        <v>1</v>
      </c>
      <c r="G265" s="2" t="s">
        <v>97</v>
      </c>
      <c r="H265" s="2">
        <f>ROUND(INDEX(计算页!$U$4:$U$9,D_随机属性库!E265)/INDEX(计算页!$C:$C,MATCH(G265,计算页!$B:$B,0)),0)</f>
        <v>19860</v>
      </c>
      <c r="I265" s="2">
        <f>ROUND(INDEX(计算页!$V$4:$V$9,D_随机属性库!E265)/INDEX(计算页!$C:$C,MATCH(G265,计算页!$B:$B,0)),0)</f>
        <v>79450</v>
      </c>
      <c r="J265" s="2">
        <v>500</v>
      </c>
    </row>
    <row r="266" spans="1:10" x14ac:dyDescent="0.35">
      <c r="A266" s="2">
        <v>262</v>
      </c>
      <c r="B266" s="2">
        <f t="shared" si="5"/>
        <v>306</v>
      </c>
      <c r="C266" s="2" t="str">
        <f>"阵列"&amp;D266&amp;INDEX(计算页!$E$4:$E$9,D_随机属性库!E266)&amp;"色随机库"</f>
        <v>阵列3红色随机库</v>
      </c>
      <c r="D266" s="2">
        <v>3</v>
      </c>
      <c r="E266" s="2">
        <v>6</v>
      </c>
      <c r="F266" s="2">
        <f>IF(G266="","",INDEX(计算页!$A:$A,MATCH(G266,计算页!$B:$B,0)))</f>
        <v>3</v>
      </c>
      <c r="G266" s="2" t="s">
        <v>101</v>
      </c>
      <c r="H266" s="2">
        <f>ROUND(INDEX(计算页!$U$4:$U$9,D_随机属性库!E266)/INDEX(计算页!$C:$C,MATCH(G266,计算页!$B:$B,0)),0)</f>
        <v>1986</v>
      </c>
      <c r="I266" s="2">
        <f>ROUND(INDEX(计算页!$V$4:$V$9,D_随机属性库!E266)/INDEX(计算页!$C:$C,MATCH(G266,计算页!$B:$B,0)),0)</f>
        <v>7945</v>
      </c>
      <c r="J266" s="2">
        <v>100</v>
      </c>
    </row>
    <row r="267" spans="1:10" x14ac:dyDescent="0.35">
      <c r="A267" s="2">
        <v>263</v>
      </c>
      <c r="B267" s="2">
        <f t="shared" si="5"/>
        <v>306</v>
      </c>
      <c r="C267" s="2" t="str">
        <f>"阵列"&amp;D267&amp;INDEX(计算页!$E$4:$E$9,D_随机属性库!E267)&amp;"色随机库"</f>
        <v>阵列3红色随机库</v>
      </c>
      <c r="D267" s="2">
        <v>3</v>
      </c>
      <c r="E267" s="2">
        <v>6</v>
      </c>
      <c r="F267" s="2">
        <f>IF(G267="","",INDEX(计算页!$A:$A,MATCH(G267,计算页!$B:$B,0)))</f>
        <v>4</v>
      </c>
      <c r="G267" s="2" t="s">
        <v>98</v>
      </c>
      <c r="H267" s="2">
        <f>ROUND(INDEX(计算页!$U$4:$U$9,D_随机属性库!E267)/INDEX(计算页!$C:$C,MATCH(G267,计算页!$B:$B,0)),0)</f>
        <v>3972</v>
      </c>
      <c r="I267" s="2">
        <f>ROUND(INDEX(计算页!$V$4:$V$9,D_随机属性库!E267)/INDEX(计算页!$C:$C,MATCH(G267,计算页!$B:$B,0)),0)</f>
        <v>15890</v>
      </c>
      <c r="J267" s="2">
        <v>100</v>
      </c>
    </row>
    <row r="268" spans="1:10" x14ac:dyDescent="0.35">
      <c r="A268" s="2">
        <v>264</v>
      </c>
      <c r="B268" s="2">
        <f t="shared" si="5"/>
        <v>306</v>
      </c>
      <c r="C268" s="2" t="str">
        <f>"阵列"&amp;D268&amp;INDEX(计算页!$E$4:$E$9,D_随机属性库!E268)&amp;"色随机库"</f>
        <v>阵列3红色随机库</v>
      </c>
      <c r="D268" s="2">
        <v>3</v>
      </c>
      <c r="E268" s="2">
        <v>6</v>
      </c>
      <c r="F268" s="2">
        <f>IF(G268="","",INDEX(计算页!$A:$A,MATCH(G268,计算页!$B:$B,0)))</f>
        <v>1</v>
      </c>
      <c r="G268" s="2" t="s">
        <v>97</v>
      </c>
      <c r="H268" s="2">
        <f>ROUND(INDEX(计算页!$U$4:$U$9,D_随机属性库!E268)/INDEX(计算页!$C:$C,MATCH(G268,计算页!$B:$B,0)),0)</f>
        <v>19860</v>
      </c>
      <c r="I268" s="2">
        <f>ROUND(INDEX(计算页!$V$4:$V$9,D_随机属性库!E268)/INDEX(计算页!$C:$C,MATCH(G268,计算页!$B:$B,0)),0)</f>
        <v>79450</v>
      </c>
      <c r="J268" s="2">
        <v>100</v>
      </c>
    </row>
    <row r="269" spans="1:10" x14ac:dyDescent="0.35">
      <c r="A269" s="2">
        <v>265</v>
      </c>
      <c r="B269" s="2">
        <f t="shared" si="5"/>
        <v>306</v>
      </c>
      <c r="C269" s="2" t="str">
        <f>"阵列"&amp;D269&amp;INDEX(计算页!$E$4:$E$9,D_随机属性库!E269)&amp;"色随机库"</f>
        <v>阵列3红色随机库</v>
      </c>
      <c r="D269" s="2">
        <v>3</v>
      </c>
      <c r="E269" s="2">
        <v>6</v>
      </c>
      <c r="F269" s="2">
        <f>IF(G269="","",INDEX(计算页!$A:$A,MATCH(G269,计算页!$B:$B,0)))</f>
        <v>3</v>
      </c>
      <c r="G269" s="2" t="s">
        <v>101</v>
      </c>
      <c r="H269" s="2">
        <f>ROUND(INDEX(计算页!$U$4:$U$9,D_随机属性库!E269)/INDEX(计算页!$C:$C,MATCH(G269,计算页!$B:$B,0)),0)</f>
        <v>1986</v>
      </c>
      <c r="I269" s="2">
        <f>ROUND(INDEX(计算页!$V$4:$V$9,D_随机属性库!E269)/INDEX(计算页!$C:$C,MATCH(G269,计算页!$B:$B,0)),0)</f>
        <v>7945</v>
      </c>
      <c r="J269" s="2">
        <v>55</v>
      </c>
    </row>
    <row r="270" spans="1:10" x14ac:dyDescent="0.35">
      <c r="A270" s="2">
        <v>266</v>
      </c>
      <c r="B270" s="2">
        <f t="shared" si="5"/>
        <v>306</v>
      </c>
      <c r="C270" s="2" t="str">
        <f>"阵列"&amp;D270&amp;INDEX(计算页!$E$4:$E$9,D_随机属性库!E270)&amp;"色随机库"</f>
        <v>阵列3红色随机库</v>
      </c>
      <c r="D270" s="2">
        <v>3</v>
      </c>
      <c r="E270" s="2">
        <v>6</v>
      </c>
      <c r="F270" s="2">
        <f>IF(G270="","",INDEX(计算页!$A:$A,MATCH(G270,计算页!$B:$B,0)))</f>
        <v>4</v>
      </c>
      <c r="G270" s="2" t="s">
        <v>98</v>
      </c>
      <c r="H270" s="2">
        <f>ROUND(INDEX(计算页!$U$4:$U$9,D_随机属性库!E270)/INDEX(计算页!$C:$C,MATCH(G270,计算页!$B:$B,0)),0)</f>
        <v>3972</v>
      </c>
      <c r="I270" s="2">
        <f>ROUND(INDEX(计算页!$V$4:$V$9,D_随机属性库!E270)/INDEX(计算页!$C:$C,MATCH(G270,计算页!$B:$B,0)),0)</f>
        <v>15890</v>
      </c>
      <c r="J270" s="2">
        <v>55</v>
      </c>
    </row>
    <row r="271" spans="1:10" x14ac:dyDescent="0.35">
      <c r="A271" s="2">
        <v>267</v>
      </c>
      <c r="B271" s="2">
        <f t="shared" si="5"/>
        <v>306</v>
      </c>
      <c r="C271" s="2" t="str">
        <f>"阵列"&amp;D271&amp;INDEX(计算页!$E$4:$E$9,D_随机属性库!E271)&amp;"色随机库"</f>
        <v>阵列3红色随机库</v>
      </c>
      <c r="D271" s="2">
        <v>3</v>
      </c>
      <c r="E271" s="2">
        <v>6</v>
      </c>
      <c r="F271" s="2">
        <f>IF(G271="","",INDEX(计算页!$A:$A,MATCH(G271,计算页!$B:$B,0)))</f>
        <v>1</v>
      </c>
      <c r="G271" s="2" t="s">
        <v>97</v>
      </c>
      <c r="H271" s="2">
        <f>ROUND(INDEX(计算页!$U$4:$U$9,D_随机属性库!E271)/INDEX(计算页!$C:$C,MATCH(G271,计算页!$B:$B,0)),0)</f>
        <v>19860</v>
      </c>
      <c r="I271" s="2">
        <f>ROUND(INDEX(计算页!$V$4:$V$9,D_随机属性库!E271)/INDEX(计算页!$C:$C,MATCH(G271,计算页!$B:$B,0)),0)</f>
        <v>79450</v>
      </c>
      <c r="J271" s="2">
        <v>55</v>
      </c>
    </row>
    <row r="272" spans="1:10" x14ac:dyDescent="0.35">
      <c r="A272" s="2">
        <v>268</v>
      </c>
      <c r="B272" s="2">
        <f t="shared" si="5"/>
        <v>306</v>
      </c>
      <c r="C272" s="2" t="str">
        <f>"阵列"&amp;D272&amp;INDEX(计算页!$E$4:$E$9,D_随机属性库!E272)&amp;"色随机库"</f>
        <v>阵列3红色随机库</v>
      </c>
      <c r="D272" s="2">
        <v>3</v>
      </c>
      <c r="E272" s="2">
        <v>6</v>
      </c>
      <c r="F272" s="2">
        <f>IF(G272="","",INDEX(计算页!$A:$A,MATCH(G272,计算页!$B:$B,0)))</f>
        <v>5</v>
      </c>
      <c r="G272" s="2" t="s">
        <v>140</v>
      </c>
      <c r="H272" s="2">
        <f>ROUND(INDEX(计算页!$U$4:$U$9,D_随机属性库!E272)/INDEX(计算页!$C:$C,MATCH(G272,计算页!$B:$B,0)),0)</f>
        <v>794</v>
      </c>
      <c r="I272" s="2">
        <f>ROUND(INDEX(计算页!$V$4:$V$9,D_随机属性库!E272)/INDEX(计算页!$C:$C,MATCH(G272,计算页!$B:$B,0)),0)</f>
        <v>3178</v>
      </c>
      <c r="J272" s="2">
        <v>10</v>
      </c>
    </row>
    <row r="273" spans="1:10" x14ac:dyDescent="0.35">
      <c r="A273" s="2">
        <v>269</v>
      </c>
      <c r="B273" s="2">
        <f t="shared" si="5"/>
        <v>306</v>
      </c>
      <c r="C273" s="2" t="str">
        <f>"阵列"&amp;D273&amp;INDEX(计算页!$E$4:$E$9,D_随机属性库!E273)&amp;"色随机库"</f>
        <v>阵列3红色随机库</v>
      </c>
      <c r="D273" s="2">
        <v>3</v>
      </c>
      <c r="E273" s="2">
        <v>6</v>
      </c>
      <c r="F273" s="2">
        <f>IF(G273="","",INDEX(计算页!$A:$A,MATCH(G273,计算页!$B:$B,0)))</f>
        <v>8</v>
      </c>
      <c r="G273" s="2" t="s">
        <v>135</v>
      </c>
      <c r="H273" s="2">
        <f>ROUND(INDEX(计算页!$U$4:$U$9,D_随机属性库!E273)/INDEX(计算页!$C:$C,MATCH(G273,计算页!$B:$B,0)),0)</f>
        <v>794</v>
      </c>
      <c r="I273" s="2">
        <f>ROUND(INDEX(计算页!$V$4:$V$9,D_随机属性库!E273)/INDEX(计算页!$C:$C,MATCH(G273,计算页!$B:$B,0)),0)</f>
        <v>3178</v>
      </c>
      <c r="J273" s="2">
        <v>10</v>
      </c>
    </row>
    <row r="274" spans="1:10" x14ac:dyDescent="0.35">
      <c r="A274" s="2">
        <v>270</v>
      </c>
      <c r="B274" s="2">
        <f t="shared" si="5"/>
        <v>306</v>
      </c>
      <c r="C274" s="2" t="str">
        <f>"阵列"&amp;D274&amp;INDEX(计算页!$E$4:$E$9,D_随机属性库!E274)&amp;"色随机库"</f>
        <v>阵列3红色随机库</v>
      </c>
      <c r="D274" s="2">
        <v>3</v>
      </c>
      <c r="E274" s="2">
        <v>6</v>
      </c>
      <c r="F274" s="2">
        <f>IF(G274="","",INDEX(计算页!$A:$A,MATCH(G274,计算页!$B:$B,0)))</f>
        <v>121</v>
      </c>
      <c r="G274" s="2" t="s">
        <v>433</v>
      </c>
      <c r="H274" s="2">
        <f>ROUND(INDEX(计算页!$U$4:$U$9,D_随机属性库!E274)/INDEX(计算页!$C:$C,MATCH(G274,计算页!$B:$B,0)),0)</f>
        <v>1986</v>
      </c>
      <c r="I274" s="2">
        <f>ROUND(INDEX(计算页!$V$4:$V$9,D_随机属性库!E274)/INDEX(计算页!$C:$C,MATCH(G274,计算页!$B:$B,0)),0)</f>
        <v>7945</v>
      </c>
      <c r="J274" s="2">
        <v>5</v>
      </c>
    </row>
    <row r="275" spans="1:10" x14ac:dyDescent="0.35">
      <c r="F275" s="1" t="str">
        <f>IF(G275="","",INDEX(计算页!$A:$A,MATCH(G275,计算页!$B:$B,0)))</f>
        <v/>
      </c>
    </row>
    <row r="276" spans="1:10" x14ac:dyDescent="0.35">
      <c r="F276" s="1" t="str">
        <f>IF(G276="","",INDEX(计算页!$A:$A,MATCH(G276,计算页!$B:$B,0)))</f>
        <v/>
      </c>
    </row>
    <row r="277" spans="1:10" x14ac:dyDescent="0.35">
      <c r="F277" s="1" t="str">
        <f>IF(G277="","",INDEX(计算页!$A:$A,MATCH(G277,计算页!$B:$B,0)))</f>
        <v/>
      </c>
    </row>
    <row r="278" spans="1:10" x14ac:dyDescent="0.35">
      <c r="F278" s="1" t="str">
        <f>IF(G278="","",INDEX(计算页!$A:$A,MATCH(G278,计算页!$B:$B,0)))</f>
        <v/>
      </c>
    </row>
    <row r="279" spans="1:10" x14ac:dyDescent="0.35">
      <c r="F279" s="1" t="str">
        <f>IF(G279="","",INDEX(计算页!$A:$A,MATCH(G279,计算页!$B:$B,0)))</f>
        <v/>
      </c>
    </row>
    <row r="280" spans="1:10" x14ac:dyDescent="0.35">
      <c r="F280" s="1" t="str">
        <f>IF(G280="","",INDEX(计算页!$A:$A,MATCH(G280,计算页!$B:$B,0)))</f>
        <v/>
      </c>
    </row>
    <row r="281" spans="1:10" x14ac:dyDescent="0.35">
      <c r="F281" s="1" t="str">
        <f>IF(G281="","",INDEX(计算页!$A:$A,MATCH(G281,计算页!$B:$B,0)))</f>
        <v/>
      </c>
    </row>
    <row r="282" spans="1:10" x14ac:dyDescent="0.35">
      <c r="F282" s="1" t="str">
        <f>IF(G282="","",INDEX(计算页!$A:$A,MATCH(G282,计算页!$B:$B,0)))</f>
        <v/>
      </c>
    </row>
    <row r="283" spans="1:10" x14ac:dyDescent="0.35">
      <c r="F283" s="1" t="str">
        <f>IF(G283="","",INDEX(计算页!$A:$A,MATCH(G283,计算页!$B:$B,0)))</f>
        <v/>
      </c>
    </row>
    <row r="284" spans="1:10" x14ac:dyDescent="0.35">
      <c r="F284" s="1" t="str">
        <f>IF(G284="","",INDEX(计算页!$A:$A,MATCH(G284,计算页!$B:$B,0)))</f>
        <v/>
      </c>
    </row>
    <row r="285" spans="1:10" x14ac:dyDescent="0.35">
      <c r="F285" s="1" t="str">
        <f>IF(G285="","",INDEX(计算页!$A:$A,MATCH(G285,计算页!$B:$B,0)))</f>
        <v/>
      </c>
    </row>
    <row r="286" spans="1:10" x14ac:dyDescent="0.35">
      <c r="F286" s="1" t="str">
        <f>IF(G286="","",INDEX(计算页!$A:$A,MATCH(G286,计算页!$B:$B,0)))</f>
        <v/>
      </c>
    </row>
    <row r="287" spans="1:10" x14ac:dyDescent="0.35">
      <c r="F287" s="1" t="str">
        <f>IF(G287="","",INDEX(计算页!$A:$A,MATCH(G287,计算页!$B:$B,0)))</f>
        <v/>
      </c>
    </row>
    <row r="288" spans="1:10" x14ac:dyDescent="0.35">
      <c r="F288" s="1" t="str">
        <f>IF(G288="","",INDEX(计算页!$A:$A,MATCH(G288,计算页!$B:$B,0)))</f>
        <v/>
      </c>
    </row>
    <row r="289" spans="6:6" x14ac:dyDescent="0.35">
      <c r="F289" s="1" t="str">
        <f>IF(G289="","",INDEX(计算页!$A:$A,MATCH(G289,计算页!$B:$B,0)))</f>
        <v/>
      </c>
    </row>
    <row r="290" spans="6:6" x14ac:dyDescent="0.35">
      <c r="F290" s="1" t="str">
        <f>IF(G290="","",INDEX(计算页!$A:$A,MATCH(G290,计算页!$B:$B,0)))</f>
        <v/>
      </c>
    </row>
    <row r="291" spans="6:6" x14ac:dyDescent="0.35">
      <c r="F291" s="1" t="str">
        <f>IF(G291="","",INDEX(计算页!$A:$A,MATCH(G291,计算页!$B:$B,0)))</f>
        <v/>
      </c>
    </row>
    <row r="292" spans="6:6" x14ac:dyDescent="0.35">
      <c r="F292" s="1" t="str">
        <f>IF(G292="","",INDEX(计算页!$A:$A,MATCH(G292,计算页!$B:$B,0)))</f>
        <v/>
      </c>
    </row>
    <row r="293" spans="6:6" x14ac:dyDescent="0.35">
      <c r="F293" s="1" t="str">
        <f>IF(G293="","",INDEX(计算页!$A:$A,MATCH(G293,计算页!$B:$B,0)))</f>
        <v/>
      </c>
    </row>
    <row r="294" spans="6:6" x14ac:dyDescent="0.35">
      <c r="F294" s="1" t="str">
        <f>IF(G294="","",INDEX(计算页!$A:$A,MATCH(G294,计算页!$B:$B,0)))</f>
        <v/>
      </c>
    </row>
    <row r="295" spans="6:6" x14ac:dyDescent="0.35">
      <c r="F295" s="1" t="str">
        <f>IF(G295="","",INDEX(计算页!$A:$A,MATCH(G295,计算页!$B:$B,0)))</f>
        <v/>
      </c>
    </row>
    <row r="296" spans="6:6" x14ac:dyDescent="0.35">
      <c r="F296" s="1" t="str">
        <f>IF(G296="","",INDEX(计算页!$A:$A,MATCH(G296,计算页!$B:$B,0)))</f>
        <v/>
      </c>
    </row>
    <row r="297" spans="6:6" x14ac:dyDescent="0.35">
      <c r="F297" s="1" t="str">
        <f>IF(G297="","",INDEX(计算页!$A:$A,MATCH(G297,计算页!$B:$B,0)))</f>
        <v/>
      </c>
    </row>
    <row r="298" spans="6:6" x14ac:dyDescent="0.35">
      <c r="F298" s="1" t="str">
        <f>IF(G298="","",INDEX(计算页!$A:$A,MATCH(G298,计算页!$B:$B,0)))</f>
        <v/>
      </c>
    </row>
    <row r="299" spans="6:6" x14ac:dyDescent="0.35">
      <c r="F299" s="1" t="str">
        <f>IF(G299="","",INDEX(计算页!$A:$A,MATCH(G299,计算页!$B:$B,0)))</f>
        <v/>
      </c>
    </row>
    <row r="300" spans="6:6" x14ac:dyDescent="0.35">
      <c r="F300" s="1" t="str">
        <f>IF(G300="","",INDEX(计算页!$A:$A,MATCH(G300,计算页!$B:$B,0)))</f>
        <v/>
      </c>
    </row>
    <row r="301" spans="6:6" x14ac:dyDescent="0.35">
      <c r="F301" s="1" t="str">
        <f>IF(G301="","",INDEX(计算页!$A:$A,MATCH(G301,计算页!$B:$B,0)))</f>
        <v/>
      </c>
    </row>
    <row r="302" spans="6:6" x14ac:dyDescent="0.35">
      <c r="F302" s="1" t="str">
        <f>IF(G302="","",INDEX(计算页!$A:$A,MATCH(G302,计算页!$B:$B,0)))</f>
        <v/>
      </c>
    </row>
    <row r="303" spans="6:6" x14ac:dyDescent="0.35">
      <c r="F303" s="1" t="str">
        <f>IF(G303="","",INDEX(计算页!$A:$A,MATCH(G303,计算页!$B:$B,0)))</f>
        <v/>
      </c>
    </row>
    <row r="304" spans="6:6" x14ac:dyDescent="0.35">
      <c r="F304" s="1" t="str">
        <f>IF(G304="","",INDEX(计算页!$A:$A,MATCH(G304,计算页!$B:$B,0)))</f>
        <v/>
      </c>
    </row>
    <row r="305" spans="6:6" x14ac:dyDescent="0.35">
      <c r="F305" s="1" t="str">
        <f>IF(G305="","",INDEX(计算页!$A:$A,MATCH(G305,计算页!$B:$B,0)))</f>
        <v/>
      </c>
    </row>
    <row r="306" spans="6:6" x14ac:dyDescent="0.35">
      <c r="F306" s="1" t="str">
        <f>IF(G306="","",INDEX(计算页!$A:$A,MATCH(G306,计算页!$B:$B,0)))</f>
        <v/>
      </c>
    </row>
    <row r="307" spans="6:6" x14ac:dyDescent="0.35">
      <c r="F307" s="1" t="str">
        <f>IF(G307="","",INDEX(计算页!$A:$A,MATCH(G307,计算页!$B:$B,0)))</f>
        <v/>
      </c>
    </row>
    <row r="308" spans="6:6" x14ac:dyDescent="0.35">
      <c r="F308" s="1" t="str">
        <f>IF(G308="","",INDEX(计算页!$A:$A,MATCH(G308,计算页!$B:$B,0)))</f>
        <v/>
      </c>
    </row>
    <row r="309" spans="6:6" x14ac:dyDescent="0.35">
      <c r="F309" s="1" t="str">
        <f>IF(G309="","",INDEX(计算页!$A:$A,MATCH(G309,计算页!$B:$B,0)))</f>
        <v/>
      </c>
    </row>
    <row r="310" spans="6:6" x14ac:dyDescent="0.35">
      <c r="F310" s="1" t="str">
        <f>IF(G310="","",INDEX(计算页!$A:$A,MATCH(G310,计算页!$B:$B,0)))</f>
        <v/>
      </c>
    </row>
    <row r="311" spans="6:6" x14ac:dyDescent="0.35">
      <c r="F311" s="1" t="str">
        <f>IF(G311="","",INDEX(计算页!$A:$A,MATCH(G311,计算页!$B:$B,0)))</f>
        <v/>
      </c>
    </row>
    <row r="312" spans="6:6" x14ac:dyDescent="0.35">
      <c r="F312" s="1" t="str">
        <f>IF(G312="","",INDEX(计算页!$A:$A,MATCH(G312,计算页!$B:$B,0)))</f>
        <v/>
      </c>
    </row>
    <row r="313" spans="6:6" x14ac:dyDescent="0.35">
      <c r="F313" s="1" t="str">
        <f>IF(G313="","",INDEX(计算页!$A:$A,MATCH(G313,计算页!$B:$B,0)))</f>
        <v/>
      </c>
    </row>
    <row r="314" spans="6:6" x14ac:dyDescent="0.35">
      <c r="F314" s="1" t="str">
        <f>IF(G314="","",INDEX(计算页!$A:$A,MATCH(G314,计算页!$B:$B,0)))</f>
        <v/>
      </c>
    </row>
    <row r="315" spans="6:6" x14ac:dyDescent="0.35">
      <c r="F315" s="1" t="str">
        <f>IF(G315="","",INDEX(计算页!$A:$A,MATCH(G315,计算页!$B:$B,0)))</f>
        <v/>
      </c>
    </row>
    <row r="316" spans="6:6" x14ac:dyDescent="0.35">
      <c r="F316" s="1" t="str">
        <f>IF(G316="","",INDEX(计算页!$A:$A,MATCH(G316,计算页!$B:$B,0)))</f>
        <v/>
      </c>
    </row>
    <row r="317" spans="6:6" x14ac:dyDescent="0.35">
      <c r="F317" s="1" t="str">
        <f>IF(G317="","",INDEX(计算页!$A:$A,MATCH(G317,计算页!$B:$B,0)))</f>
        <v/>
      </c>
    </row>
    <row r="318" spans="6:6" x14ac:dyDescent="0.35">
      <c r="F318" s="1" t="str">
        <f>IF(G318="","",INDEX(计算页!$A:$A,MATCH(G318,计算页!$B:$B,0)))</f>
        <v/>
      </c>
    </row>
    <row r="319" spans="6:6" x14ac:dyDescent="0.35">
      <c r="F319" s="1" t="str">
        <f>IF(G319="","",INDEX(计算页!$A:$A,MATCH(G319,计算页!$B:$B,0)))</f>
        <v/>
      </c>
    </row>
    <row r="320" spans="6:6" x14ac:dyDescent="0.35">
      <c r="F320" s="1" t="str">
        <f>IF(G320="","",INDEX(计算页!$A:$A,MATCH(G320,计算页!$B:$B,0)))</f>
        <v/>
      </c>
    </row>
    <row r="321" spans="6:6" x14ac:dyDescent="0.35">
      <c r="F321" s="1" t="str">
        <f>IF(G321="","",INDEX(计算页!$A:$A,MATCH(G321,计算页!$B:$B,0)))</f>
        <v/>
      </c>
    </row>
    <row r="322" spans="6:6" x14ac:dyDescent="0.35">
      <c r="F322" s="1" t="str">
        <f>IF(G322="","",INDEX(计算页!$A:$A,MATCH(G322,计算页!$B:$B,0)))</f>
        <v/>
      </c>
    </row>
    <row r="323" spans="6:6" x14ac:dyDescent="0.35">
      <c r="F323" s="1" t="str">
        <f>IF(G323="","",INDEX(计算页!$A:$A,MATCH(G323,计算页!$B:$B,0)))</f>
        <v/>
      </c>
    </row>
    <row r="324" spans="6:6" x14ac:dyDescent="0.35">
      <c r="F324" s="1" t="str">
        <f>IF(G324="","",INDEX(计算页!$A:$A,MATCH(G324,计算页!$B:$B,0)))</f>
        <v/>
      </c>
    </row>
    <row r="325" spans="6:6" x14ac:dyDescent="0.35">
      <c r="F325" s="1" t="str">
        <f>IF(G325="","",INDEX(计算页!$A:$A,MATCH(G325,计算页!$B:$B,0)))</f>
        <v/>
      </c>
    </row>
    <row r="326" spans="6:6" x14ac:dyDescent="0.35">
      <c r="F326" s="1" t="str">
        <f>IF(G326="","",INDEX(计算页!$A:$A,MATCH(G326,计算页!$B:$B,0)))</f>
        <v/>
      </c>
    </row>
    <row r="327" spans="6:6" x14ac:dyDescent="0.35">
      <c r="F327" s="1" t="str">
        <f>IF(G327="","",INDEX(计算页!$A:$A,MATCH(G327,计算页!$B:$B,0)))</f>
        <v/>
      </c>
    </row>
    <row r="328" spans="6:6" x14ac:dyDescent="0.35">
      <c r="F328" s="1" t="str">
        <f>IF(G328="","",INDEX(计算页!$A:$A,MATCH(G328,计算页!$B:$B,0)))</f>
        <v/>
      </c>
    </row>
    <row r="329" spans="6:6" x14ac:dyDescent="0.35">
      <c r="F329" s="1" t="str">
        <f>IF(G329="","",INDEX(计算页!$A:$A,MATCH(G329,计算页!$B:$B,0)))</f>
        <v/>
      </c>
    </row>
    <row r="330" spans="6:6" x14ac:dyDescent="0.35">
      <c r="F330" s="1" t="str">
        <f>IF(G330="","",INDEX(计算页!$A:$A,MATCH(G330,计算页!$B:$B,0)))</f>
        <v/>
      </c>
    </row>
    <row r="331" spans="6:6" x14ac:dyDescent="0.35">
      <c r="F331" s="1" t="str">
        <f>IF(G331="","",INDEX(计算页!$A:$A,MATCH(G331,计算页!$B:$B,0)))</f>
        <v/>
      </c>
    </row>
    <row r="332" spans="6:6" x14ac:dyDescent="0.35">
      <c r="F332" s="1" t="str">
        <f>IF(G332="","",INDEX(计算页!$A:$A,MATCH(G332,计算页!$B:$B,0)))</f>
        <v/>
      </c>
    </row>
    <row r="333" spans="6:6" x14ac:dyDescent="0.35">
      <c r="F333" s="1" t="str">
        <f>IF(G333="","",INDEX(计算页!$A:$A,MATCH(G333,计算页!$B:$B,0)))</f>
        <v/>
      </c>
    </row>
    <row r="334" spans="6:6" x14ac:dyDescent="0.35">
      <c r="F334" s="1" t="str">
        <f>IF(G334="","",INDEX(计算页!$A:$A,MATCH(G334,计算页!$B:$B,0)))</f>
        <v/>
      </c>
    </row>
    <row r="335" spans="6:6" x14ac:dyDescent="0.35">
      <c r="F335" s="1" t="str">
        <f>IF(G335="","",INDEX(计算页!$A:$A,MATCH(G335,计算页!$B:$B,0)))</f>
        <v/>
      </c>
    </row>
    <row r="336" spans="6:6" x14ac:dyDescent="0.35">
      <c r="F336" s="1" t="str">
        <f>IF(G336="","",INDEX(计算页!$A:$A,MATCH(G336,计算页!$B:$B,0)))</f>
        <v/>
      </c>
    </row>
    <row r="337" spans="6:6" x14ac:dyDescent="0.35">
      <c r="F337" s="1" t="str">
        <f>IF(G337="","",INDEX(计算页!$A:$A,MATCH(G337,计算页!$B:$B,0)))</f>
        <v/>
      </c>
    </row>
    <row r="338" spans="6:6" x14ac:dyDescent="0.35">
      <c r="F338" s="1" t="str">
        <f>IF(G338="","",INDEX(计算页!$A:$A,MATCH(G338,计算页!$B:$B,0)))</f>
        <v/>
      </c>
    </row>
    <row r="339" spans="6:6" x14ac:dyDescent="0.35">
      <c r="F339" s="1" t="str">
        <f>IF(G339="","",INDEX(计算页!$A:$A,MATCH(G339,计算页!$B:$B,0)))</f>
        <v/>
      </c>
    </row>
    <row r="340" spans="6:6" x14ac:dyDescent="0.35">
      <c r="F340" s="1" t="str">
        <f>IF(G340="","",INDEX(计算页!$A:$A,MATCH(G340,计算页!$B:$B,0)))</f>
        <v/>
      </c>
    </row>
    <row r="341" spans="6:6" x14ac:dyDescent="0.35">
      <c r="F341" s="1" t="str">
        <f>IF(G341="","",INDEX(计算页!$A:$A,MATCH(G341,计算页!$B:$B,0)))</f>
        <v/>
      </c>
    </row>
    <row r="342" spans="6:6" x14ac:dyDescent="0.35">
      <c r="F342" s="1" t="str">
        <f>IF(G342="","",INDEX(计算页!$A:$A,MATCH(G342,计算页!$B:$B,0)))</f>
        <v/>
      </c>
    </row>
    <row r="343" spans="6:6" x14ac:dyDescent="0.35">
      <c r="F343" s="1" t="str">
        <f>IF(G343="","",INDEX(计算页!$A:$A,MATCH(G343,计算页!$B:$B,0)))</f>
        <v/>
      </c>
    </row>
    <row r="344" spans="6:6" x14ac:dyDescent="0.35">
      <c r="F344" s="1" t="str">
        <f>IF(G344="","",INDEX(计算页!$A:$A,MATCH(G344,计算页!$B:$B,0)))</f>
        <v/>
      </c>
    </row>
    <row r="345" spans="6:6" x14ac:dyDescent="0.35">
      <c r="F345" s="1" t="str">
        <f>IF(G345="","",INDEX(计算页!$A:$A,MATCH(G345,计算页!$B:$B,0)))</f>
        <v/>
      </c>
    </row>
    <row r="346" spans="6:6" x14ac:dyDescent="0.35">
      <c r="F346" s="1" t="str">
        <f>IF(G346="","",INDEX(计算页!$A:$A,MATCH(G346,计算页!$B:$B,0)))</f>
        <v/>
      </c>
    </row>
    <row r="347" spans="6:6" x14ac:dyDescent="0.35">
      <c r="F347" s="1" t="str">
        <f>IF(G347="","",INDEX(计算页!$A:$A,MATCH(G347,计算页!$B:$B,0)))</f>
        <v/>
      </c>
    </row>
    <row r="348" spans="6:6" x14ac:dyDescent="0.35">
      <c r="F348" s="1" t="str">
        <f>IF(G348="","",INDEX(计算页!$A:$A,MATCH(G348,计算页!$B:$B,0)))</f>
        <v/>
      </c>
    </row>
    <row r="349" spans="6:6" x14ac:dyDescent="0.35">
      <c r="F349" s="1" t="str">
        <f>IF(G349="","",INDEX(计算页!$A:$A,MATCH(G349,计算页!$B:$B,0)))</f>
        <v/>
      </c>
    </row>
    <row r="350" spans="6:6" x14ac:dyDescent="0.35">
      <c r="F350" s="1" t="str">
        <f>IF(G350="","",INDEX(计算页!$A:$A,MATCH(G350,计算页!$B:$B,0)))</f>
        <v/>
      </c>
    </row>
    <row r="351" spans="6:6" x14ac:dyDescent="0.35">
      <c r="F351" s="1" t="str">
        <f>IF(G351="","",INDEX(计算页!$A:$A,MATCH(G351,计算页!$B:$B,0)))</f>
        <v/>
      </c>
    </row>
    <row r="352" spans="6:6" x14ac:dyDescent="0.35">
      <c r="F352" s="1" t="str">
        <f>IF(G352="","",INDEX(计算页!$A:$A,MATCH(G352,计算页!$B:$B,0)))</f>
        <v/>
      </c>
    </row>
    <row r="353" spans="6:6" x14ac:dyDescent="0.35">
      <c r="F353" s="1" t="str">
        <f>IF(G353="","",INDEX(计算页!$A:$A,MATCH(G353,计算页!$B:$B,0)))</f>
        <v/>
      </c>
    </row>
    <row r="354" spans="6:6" x14ac:dyDescent="0.35">
      <c r="F354" s="1" t="str">
        <f>IF(G354="","",INDEX(计算页!$A:$A,MATCH(G354,计算页!$B:$B,0)))</f>
        <v/>
      </c>
    </row>
    <row r="355" spans="6:6" x14ac:dyDescent="0.35">
      <c r="F355" s="1" t="str">
        <f>IF(G355="","",INDEX(计算页!$A:$A,MATCH(G355,计算页!$B:$B,0)))</f>
        <v/>
      </c>
    </row>
    <row r="356" spans="6:6" x14ac:dyDescent="0.35">
      <c r="F356" s="1" t="str">
        <f>IF(G356="","",INDEX(计算页!$A:$A,MATCH(G356,计算页!$B:$B,0)))</f>
        <v/>
      </c>
    </row>
    <row r="357" spans="6:6" x14ac:dyDescent="0.35">
      <c r="F357" s="1" t="str">
        <f>IF(G357="","",INDEX(计算页!$A:$A,MATCH(G357,计算页!$B:$B,0)))</f>
        <v/>
      </c>
    </row>
    <row r="358" spans="6:6" x14ac:dyDescent="0.35">
      <c r="F358" s="1" t="str">
        <f>IF(G358="","",INDEX(计算页!$A:$A,MATCH(G358,计算页!$B:$B,0)))</f>
        <v/>
      </c>
    </row>
    <row r="359" spans="6:6" x14ac:dyDescent="0.35">
      <c r="F359" s="1" t="str">
        <f>IF(G359="","",INDEX(计算页!$A:$A,MATCH(G359,计算页!$B:$B,0)))</f>
        <v/>
      </c>
    </row>
    <row r="360" spans="6:6" x14ac:dyDescent="0.35">
      <c r="F360" s="1" t="str">
        <f>IF(G360="","",INDEX(计算页!$A:$A,MATCH(G360,计算页!$B:$B,0)))</f>
        <v/>
      </c>
    </row>
    <row r="361" spans="6:6" x14ac:dyDescent="0.35">
      <c r="F361" s="1" t="str">
        <f>IF(G361="","",INDEX(计算页!$A:$A,MATCH(G361,计算页!$B:$B,0)))</f>
        <v/>
      </c>
    </row>
    <row r="362" spans="6:6" x14ac:dyDescent="0.35">
      <c r="F362" s="1" t="str">
        <f>IF(G362="","",INDEX(计算页!$A:$A,MATCH(G362,计算页!$B:$B,0)))</f>
        <v/>
      </c>
    </row>
    <row r="363" spans="6:6" x14ac:dyDescent="0.35">
      <c r="F363" s="1" t="str">
        <f>IF(G363="","",INDEX(计算页!$A:$A,MATCH(G363,计算页!$B:$B,0)))</f>
        <v/>
      </c>
    </row>
    <row r="364" spans="6:6" x14ac:dyDescent="0.35">
      <c r="F364" s="1" t="str">
        <f>IF(G364="","",INDEX(计算页!$A:$A,MATCH(G364,计算页!$B:$B,0)))</f>
        <v/>
      </c>
    </row>
    <row r="365" spans="6:6" x14ac:dyDescent="0.35">
      <c r="F365" s="1" t="str">
        <f>IF(G365="","",INDEX(计算页!$A:$A,MATCH(G365,计算页!$B:$B,0)))</f>
        <v/>
      </c>
    </row>
    <row r="366" spans="6:6" x14ac:dyDescent="0.35">
      <c r="F366" s="1" t="str">
        <f>IF(G366="","",INDEX(计算页!$A:$A,MATCH(G366,计算页!$B:$B,0)))</f>
        <v/>
      </c>
    </row>
    <row r="367" spans="6:6" x14ac:dyDescent="0.35">
      <c r="F367" s="1" t="str">
        <f>IF(G367="","",INDEX(计算页!$A:$A,MATCH(G367,计算页!$B:$B,0)))</f>
        <v/>
      </c>
    </row>
    <row r="368" spans="6:6" x14ac:dyDescent="0.35">
      <c r="F368" s="1" t="str">
        <f>IF(G368="","",INDEX(计算页!$A:$A,MATCH(G368,计算页!$B:$B,0)))</f>
        <v/>
      </c>
    </row>
    <row r="369" spans="6:6" x14ac:dyDescent="0.35">
      <c r="F369" s="1" t="str">
        <f>IF(G369="","",INDEX(计算页!$A:$A,MATCH(G369,计算页!$B:$B,0)))</f>
        <v/>
      </c>
    </row>
    <row r="370" spans="6:6" x14ac:dyDescent="0.35">
      <c r="F370" s="1" t="str">
        <f>IF(G370="","",INDEX(计算页!$A:$A,MATCH(G370,计算页!$B:$B,0)))</f>
        <v/>
      </c>
    </row>
    <row r="371" spans="6:6" x14ac:dyDescent="0.35">
      <c r="F371" s="1" t="str">
        <f>IF(G371="","",INDEX(计算页!$A:$A,MATCH(G371,计算页!$B:$B,0)))</f>
        <v/>
      </c>
    </row>
    <row r="372" spans="6:6" x14ac:dyDescent="0.35">
      <c r="F372" s="1" t="str">
        <f>IF(G372="","",INDEX(计算页!$A:$A,MATCH(G372,计算页!$B:$B,0)))</f>
        <v/>
      </c>
    </row>
    <row r="373" spans="6:6" x14ac:dyDescent="0.35">
      <c r="F373" s="1" t="str">
        <f>IF(G373="","",INDEX(计算页!$A:$A,MATCH(G373,计算页!$B:$B,0)))</f>
        <v/>
      </c>
    </row>
    <row r="374" spans="6:6" x14ac:dyDescent="0.35">
      <c r="F374" s="1" t="str">
        <f>IF(G374="","",INDEX(计算页!$A:$A,MATCH(G374,计算页!$B:$B,0)))</f>
        <v/>
      </c>
    </row>
    <row r="375" spans="6:6" x14ac:dyDescent="0.35">
      <c r="F375" s="1" t="str">
        <f>IF(G375="","",INDEX(计算页!$A:$A,MATCH(G375,计算页!$B:$B,0)))</f>
        <v/>
      </c>
    </row>
    <row r="376" spans="6:6" x14ac:dyDescent="0.35">
      <c r="F376" s="1" t="str">
        <f>IF(G376="","",INDEX(计算页!$A:$A,MATCH(G376,计算页!$B:$B,0)))</f>
        <v/>
      </c>
    </row>
    <row r="377" spans="6:6" x14ac:dyDescent="0.35">
      <c r="F377" s="1" t="str">
        <f>IF(G377="","",INDEX(计算页!$A:$A,MATCH(G377,计算页!$B:$B,0)))</f>
        <v/>
      </c>
    </row>
    <row r="378" spans="6:6" x14ac:dyDescent="0.35">
      <c r="F378" s="1" t="str">
        <f>IF(G378="","",INDEX(计算页!$A:$A,MATCH(G378,计算页!$B:$B,0)))</f>
        <v/>
      </c>
    </row>
    <row r="379" spans="6:6" x14ac:dyDescent="0.35">
      <c r="F379" s="1" t="str">
        <f>IF(G379="","",INDEX(计算页!$A:$A,MATCH(G379,计算页!$B:$B,0)))</f>
        <v/>
      </c>
    </row>
    <row r="380" spans="6:6" x14ac:dyDescent="0.35">
      <c r="F380" s="1" t="str">
        <f>IF(G380="","",INDEX(计算页!$A:$A,MATCH(G380,计算页!$B:$B,0)))</f>
        <v/>
      </c>
    </row>
    <row r="381" spans="6:6" x14ac:dyDescent="0.35">
      <c r="F381" s="1" t="str">
        <f>IF(G381="","",INDEX(计算页!$A:$A,MATCH(G381,计算页!$B:$B,0)))</f>
        <v/>
      </c>
    </row>
    <row r="382" spans="6:6" x14ac:dyDescent="0.35">
      <c r="F382" s="1" t="str">
        <f>IF(G382="","",INDEX(计算页!$A:$A,MATCH(G382,计算页!$B:$B,0)))</f>
        <v/>
      </c>
    </row>
    <row r="383" spans="6:6" x14ac:dyDescent="0.35">
      <c r="F383" s="1" t="str">
        <f>IF(G383="","",INDEX(计算页!$A:$A,MATCH(G383,计算页!$B:$B,0)))</f>
        <v/>
      </c>
    </row>
    <row r="384" spans="6:6" x14ac:dyDescent="0.35">
      <c r="F384" s="1" t="str">
        <f>IF(G384="","",INDEX(计算页!$A:$A,MATCH(G384,计算页!$B:$B,0)))</f>
        <v/>
      </c>
    </row>
    <row r="385" spans="6:6" x14ac:dyDescent="0.35">
      <c r="F385" s="1" t="str">
        <f>IF(G385="","",INDEX(计算页!$A:$A,MATCH(G385,计算页!$B:$B,0)))</f>
        <v/>
      </c>
    </row>
    <row r="386" spans="6:6" x14ac:dyDescent="0.35">
      <c r="F386" s="1" t="str">
        <f>IF(G386="","",INDEX(计算页!$A:$A,MATCH(G386,计算页!$B:$B,0)))</f>
        <v/>
      </c>
    </row>
    <row r="387" spans="6:6" x14ac:dyDescent="0.35">
      <c r="F387" s="1" t="str">
        <f>IF(G387="","",INDEX(计算页!$A:$A,MATCH(G387,计算页!$B:$B,0)))</f>
        <v/>
      </c>
    </row>
    <row r="388" spans="6:6" x14ac:dyDescent="0.35">
      <c r="F388" s="1" t="str">
        <f>IF(G388="","",INDEX(计算页!$A:$A,MATCH(G388,计算页!$B:$B,0)))</f>
        <v/>
      </c>
    </row>
    <row r="389" spans="6:6" x14ac:dyDescent="0.35">
      <c r="F389" s="1" t="str">
        <f>IF(G389="","",INDEX(计算页!$A:$A,MATCH(G389,计算页!$B:$B,0)))</f>
        <v/>
      </c>
    </row>
    <row r="390" spans="6:6" x14ac:dyDescent="0.35">
      <c r="F390" s="1" t="str">
        <f>IF(G390="","",INDEX(计算页!$A:$A,MATCH(G390,计算页!$B:$B,0)))</f>
        <v/>
      </c>
    </row>
    <row r="391" spans="6:6" x14ac:dyDescent="0.35">
      <c r="F391" s="1" t="str">
        <f>IF(G391="","",INDEX(计算页!$A:$A,MATCH(G391,计算页!$B:$B,0)))</f>
        <v/>
      </c>
    </row>
    <row r="392" spans="6:6" x14ac:dyDescent="0.35">
      <c r="F392" s="1" t="str">
        <f>IF(G392="","",INDEX(计算页!$A:$A,MATCH(G392,计算页!$B:$B,0)))</f>
        <v/>
      </c>
    </row>
    <row r="393" spans="6:6" x14ac:dyDescent="0.35">
      <c r="F393" s="1" t="str">
        <f>IF(G393="","",INDEX(计算页!$A:$A,MATCH(G393,计算页!$B:$B,0)))</f>
        <v/>
      </c>
    </row>
    <row r="394" spans="6:6" x14ac:dyDescent="0.35">
      <c r="F394" s="1" t="str">
        <f>IF(G394="","",INDEX(计算页!$A:$A,MATCH(G394,计算页!$B:$B,0)))</f>
        <v/>
      </c>
    </row>
    <row r="395" spans="6:6" x14ac:dyDescent="0.35">
      <c r="F395" s="1" t="str">
        <f>IF(G395="","",INDEX(计算页!$A:$A,MATCH(G395,计算页!$B:$B,0)))</f>
        <v/>
      </c>
    </row>
    <row r="396" spans="6:6" x14ac:dyDescent="0.35">
      <c r="F396" s="1" t="str">
        <f>IF(G396="","",INDEX(计算页!$A:$A,MATCH(G396,计算页!$B:$B,0)))</f>
        <v/>
      </c>
    </row>
    <row r="397" spans="6:6" x14ac:dyDescent="0.35">
      <c r="F397" s="1" t="str">
        <f>IF(G397="","",INDEX(计算页!$A:$A,MATCH(G397,计算页!$B:$B,0)))</f>
        <v/>
      </c>
    </row>
    <row r="398" spans="6:6" x14ac:dyDescent="0.35">
      <c r="F398" s="1" t="str">
        <f>IF(G398="","",INDEX(计算页!$A:$A,MATCH(G398,计算页!$B:$B,0)))</f>
        <v/>
      </c>
    </row>
    <row r="399" spans="6:6" x14ac:dyDescent="0.35">
      <c r="F399" s="1" t="str">
        <f>IF(G399="","",INDEX(计算页!$A:$A,MATCH(G399,计算页!$B:$B,0)))</f>
        <v/>
      </c>
    </row>
    <row r="400" spans="6:6" x14ac:dyDescent="0.35">
      <c r="F400" s="1" t="str">
        <f>IF(G400="","",INDEX(计算页!$A:$A,MATCH(G400,计算页!$B:$B,0)))</f>
        <v/>
      </c>
    </row>
    <row r="401" spans="6:6" x14ac:dyDescent="0.35">
      <c r="F401" s="1" t="str">
        <f>IF(G401="","",INDEX(计算页!$A:$A,MATCH(G401,计算页!$B:$B,0)))</f>
        <v/>
      </c>
    </row>
    <row r="402" spans="6:6" x14ac:dyDescent="0.35">
      <c r="F402" s="1" t="str">
        <f>IF(G402="","",INDEX(计算页!$A:$A,MATCH(G402,计算页!$B:$B,0)))</f>
        <v/>
      </c>
    </row>
    <row r="403" spans="6:6" x14ac:dyDescent="0.35">
      <c r="F403" s="1" t="str">
        <f>IF(G403="","",INDEX(计算页!$A:$A,MATCH(G403,计算页!$B:$B,0)))</f>
        <v/>
      </c>
    </row>
    <row r="404" spans="6:6" x14ac:dyDescent="0.35">
      <c r="F404" s="1" t="str">
        <f>IF(G404="","",INDEX(计算页!$A:$A,MATCH(G404,计算页!$B:$B,0)))</f>
        <v/>
      </c>
    </row>
    <row r="405" spans="6:6" x14ac:dyDescent="0.35">
      <c r="F405" s="1" t="str">
        <f>IF(G405="","",INDEX(计算页!$A:$A,MATCH(G405,计算页!$B:$B,0)))</f>
        <v/>
      </c>
    </row>
    <row r="406" spans="6:6" x14ac:dyDescent="0.35">
      <c r="F406" s="1" t="str">
        <f>IF(G406="","",INDEX(计算页!$A:$A,MATCH(G406,计算页!$B:$B,0)))</f>
        <v/>
      </c>
    </row>
    <row r="407" spans="6:6" x14ac:dyDescent="0.35">
      <c r="F407" s="1" t="str">
        <f>IF(G407="","",INDEX(计算页!$A:$A,MATCH(G407,计算页!$B:$B,0)))</f>
        <v/>
      </c>
    </row>
    <row r="408" spans="6:6" x14ac:dyDescent="0.35">
      <c r="F408" s="1" t="str">
        <f>IF(G408="","",INDEX(计算页!$A:$A,MATCH(G408,计算页!$B:$B,0)))</f>
        <v/>
      </c>
    </row>
    <row r="409" spans="6:6" x14ac:dyDescent="0.35">
      <c r="F409" s="1" t="str">
        <f>IF(G409="","",INDEX(计算页!$A:$A,MATCH(G409,计算页!$B:$B,0)))</f>
        <v/>
      </c>
    </row>
    <row r="410" spans="6:6" x14ac:dyDescent="0.35">
      <c r="F410" s="1" t="str">
        <f>IF(G410="","",INDEX(计算页!$A:$A,MATCH(G410,计算页!$B:$B,0)))</f>
        <v/>
      </c>
    </row>
    <row r="411" spans="6:6" x14ac:dyDescent="0.35">
      <c r="F411" s="1" t="str">
        <f>IF(G411="","",INDEX(计算页!$A:$A,MATCH(G411,计算页!$B:$B,0)))</f>
        <v/>
      </c>
    </row>
    <row r="412" spans="6:6" x14ac:dyDescent="0.35">
      <c r="F412" s="1" t="str">
        <f>IF(G412="","",INDEX(计算页!$A:$A,MATCH(G412,计算页!$B:$B,0)))</f>
        <v/>
      </c>
    </row>
    <row r="413" spans="6:6" x14ac:dyDescent="0.35">
      <c r="F413" s="1" t="str">
        <f>IF(G413="","",INDEX(计算页!$A:$A,MATCH(G413,计算页!$B:$B,0)))</f>
        <v/>
      </c>
    </row>
    <row r="414" spans="6:6" x14ac:dyDescent="0.35">
      <c r="F414" s="1" t="str">
        <f>IF(G414="","",INDEX(计算页!$A:$A,MATCH(G414,计算页!$B:$B,0)))</f>
        <v/>
      </c>
    </row>
    <row r="415" spans="6:6" x14ac:dyDescent="0.35">
      <c r="F415" s="1" t="str">
        <f>IF(G415="","",INDEX(计算页!$A:$A,MATCH(G415,计算页!$B:$B,0)))</f>
        <v/>
      </c>
    </row>
    <row r="416" spans="6:6" x14ac:dyDescent="0.35">
      <c r="F416" s="1" t="str">
        <f>IF(G416="","",INDEX(计算页!$A:$A,MATCH(G416,计算页!$B:$B,0)))</f>
        <v/>
      </c>
    </row>
    <row r="417" spans="6:6" x14ac:dyDescent="0.35">
      <c r="F417" s="1" t="str">
        <f>IF(G417="","",INDEX(计算页!$A:$A,MATCH(G417,计算页!$B:$B,0)))</f>
        <v/>
      </c>
    </row>
    <row r="418" spans="6:6" x14ac:dyDescent="0.35">
      <c r="F418" s="1" t="str">
        <f>IF(G418="","",INDEX(计算页!$A:$A,MATCH(G418,计算页!$B:$B,0)))</f>
        <v/>
      </c>
    </row>
    <row r="419" spans="6:6" x14ac:dyDescent="0.35">
      <c r="F419" s="1" t="str">
        <f>IF(G419="","",INDEX(计算页!$A:$A,MATCH(G419,计算页!$B:$B,0)))</f>
        <v/>
      </c>
    </row>
    <row r="420" spans="6:6" x14ac:dyDescent="0.35">
      <c r="F420" s="1" t="str">
        <f>IF(G420="","",INDEX(计算页!$A:$A,MATCH(G420,计算页!$B:$B,0)))</f>
        <v/>
      </c>
    </row>
    <row r="421" spans="6:6" x14ac:dyDescent="0.35">
      <c r="F421" s="1" t="str">
        <f>IF(G421="","",INDEX(计算页!$A:$A,MATCH(G421,计算页!$B:$B,0)))</f>
        <v/>
      </c>
    </row>
    <row r="422" spans="6:6" x14ac:dyDescent="0.35">
      <c r="F422" s="1" t="str">
        <f>IF(G422="","",INDEX(计算页!$A:$A,MATCH(G422,计算页!$B:$B,0)))</f>
        <v/>
      </c>
    </row>
    <row r="423" spans="6:6" x14ac:dyDescent="0.35">
      <c r="F423" s="1" t="str">
        <f>IF(G423="","",INDEX(计算页!$A:$A,MATCH(G423,计算页!$B:$B,0)))</f>
        <v/>
      </c>
    </row>
    <row r="424" spans="6:6" x14ac:dyDescent="0.35">
      <c r="F424" s="1" t="str">
        <f>IF(G424="","",INDEX(计算页!$A:$A,MATCH(G424,计算页!$B:$B,0)))</f>
        <v/>
      </c>
    </row>
    <row r="425" spans="6:6" x14ac:dyDescent="0.35">
      <c r="F425" s="1" t="str">
        <f>IF(G425="","",INDEX(计算页!$A:$A,MATCH(G425,计算页!$B:$B,0)))</f>
        <v/>
      </c>
    </row>
    <row r="426" spans="6:6" x14ac:dyDescent="0.35">
      <c r="F426" s="1" t="str">
        <f>IF(G426="","",INDEX(计算页!$A:$A,MATCH(G426,计算页!$B:$B,0)))</f>
        <v/>
      </c>
    </row>
    <row r="427" spans="6:6" x14ac:dyDescent="0.35">
      <c r="F427" s="1" t="str">
        <f>IF(G427="","",INDEX(计算页!$A:$A,MATCH(G427,计算页!$B:$B,0)))</f>
        <v/>
      </c>
    </row>
    <row r="428" spans="6:6" x14ac:dyDescent="0.35">
      <c r="F428" s="1" t="str">
        <f>IF(G428="","",INDEX(计算页!$A:$A,MATCH(G428,计算页!$B:$B,0)))</f>
        <v/>
      </c>
    </row>
    <row r="429" spans="6:6" x14ac:dyDescent="0.35">
      <c r="F429" s="1" t="str">
        <f>IF(G429="","",INDEX(计算页!$A:$A,MATCH(G429,计算页!$B:$B,0)))</f>
        <v/>
      </c>
    </row>
    <row r="430" spans="6:6" x14ac:dyDescent="0.35">
      <c r="F430" s="1" t="str">
        <f>IF(G430="","",INDEX(计算页!$A:$A,MATCH(G430,计算页!$B:$B,0)))</f>
        <v/>
      </c>
    </row>
    <row r="431" spans="6:6" x14ac:dyDescent="0.35">
      <c r="F431" s="1" t="str">
        <f>IF(G431="","",INDEX(计算页!$A:$A,MATCH(G431,计算页!$B:$B,0)))</f>
        <v/>
      </c>
    </row>
    <row r="432" spans="6:6" x14ac:dyDescent="0.35">
      <c r="F432" s="1" t="str">
        <f>IF(G432="","",INDEX(计算页!$A:$A,MATCH(G432,计算页!$B:$B,0)))</f>
        <v/>
      </c>
    </row>
    <row r="433" spans="6:6" x14ac:dyDescent="0.35">
      <c r="F433" s="1" t="str">
        <f>IF(G433="","",INDEX(计算页!$A:$A,MATCH(G433,计算页!$B:$B,0)))</f>
        <v/>
      </c>
    </row>
    <row r="434" spans="6:6" x14ac:dyDescent="0.35">
      <c r="F434" s="1" t="str">
        <f>IF(G434="","",INDEX(计算页!$A:$A,MATCH(G434,计算页!$B:$B,0)))</f>
        <v/>
      </c>
    </row>
    <row r="435" spans="6:6" x14ac:dyDescent="0.35">
      <c r="F435" s="1" t="str">
        <f>IF(G435="","",INDEX(计算页!$A:$A,MATCH(G435,计算页!$B:$B,0)))</f>
        <v/>
      </c>
    </row>
    <row r="436" spans="6:6" x14ac:dyDescent="0.35">
      <c r="F436" s="1" t="str">
        <f>IF(G436="","",INDEX(计算页!$A:$A,MATCH(G436,计算页!$B:$B,0)))</f>
        <v/>
      </c>
    </row>
    <row r="437" spans="6:6" x14ac:dyDescent="0.35">
      <c r="F437" s="1" t="str">
        <f>IF(G437="","",INDEX(计算页!$A:$A,MATCH(G437,计算页!$B:$B,0)))</f>
        <v/>
      </c>
    </row>
    <row r="438" spans="6:6" x14ac:dyDescent="0.35">
      <c r="F438" s="1" t="str">
        <f>IF(G438="","",INDEX(计算页!$A:$A,MATCH(G438,计算页!$B:$B,0)))</f>
        <v/>
      </c>
    </row>
    <row r="439" spans="6:6" x14ac:dyDescent="0.35">
      <c r="F439" s="1" t="str">
        <f>IF(G439="","",INDEX(计算页!$A:$A,MATCH(G439,计算页!$B:$B,0)))</f>
        <v/>
      </c>
    </row>
    <row r="440" spans="6:6" x14ac:dyDescent="0.35">
      <c r="F440" s="1" t="str">
        <f>IF(G440="","",INDEX(计算页!$A:$A,MATCH(G440,计算页!$B:$B,0)))</f>
        <v/>
      </c>
    </row>
    <row r="441" spans="6:6" x14ac:dyDescent="0.35">
      <c r="F441" s="1" t="str">
        <f>IF(G441="","",INDEX(计算页!$A:$A,MATCH(G441,计算页!$B:$B,0)))</f>
        <v/>
      </c>
    </row>
    <row r="442" spans="6:6" x14ac:dyDescent="0.35">
      <c r="F442" s="1" t="str">
        <f>IF(G442="","",INDEX(计算页!$A:$A,MATCH(G442,计算页!$B:$B,0)))</f>
        <v/>
      </c>
    </row>
    <row r="443" spans="6:6" x14ac:dyDescent="0.35">
      <c r="F443" s="1" t="str">
        <f>IF(G443="","",INDEX(计算页!$A:$A,MATCH(G443,计算页!$B:$B,0)))</f>
        <v/>
      </c>
    </row>
    <row r="444" spans="6:6" x14ac:dyDescent="0.35">
      <c r="F444" s="1" t="str">
        <f>IF(G444="","",INDEX(计算页!$A:$A,MATCH(G444,计算页!$B:$B,0)))</f>
        <v/>
      </c>
    </row>
    <row r="445" spans="6:6" x14ac:dyDescent="0.35">
      <c r="F445" s="1" t="str">
        <f>IF(G445="","",INDEX(计算页!$A:$A,MATCH(G445,计算页!$B:$B,0)))</f>
        <v/>
      </c>
    </row>
    <row r="446" spans="6:6" x14ac:dyDescent="0.35">
      <c r="F446" s="1" t="str">
        <f>IF(G446="","",INDEX(计算页!$A:$A,MATCH(G446,计算页!$B:$B,0)))</f>
        <v/>
      </c>
    </row>
    <row r="447" spans="6:6" x14ac:dyDescent="0.35">
      <c r="F447" s="1" t="str">
        <f>IF(G447="","",INDEX(计算页!$A:$A,MATCH(G447,计算页!$B:$B,0)))</f>
        <v/>
      </c>
    </row>
    <row r="448" spans="6:6" x14ac:dyDescent="0.35">
      <c r="F448" s="1" t="str">
        <f>IF(G448="","",INDEX(计算页!$A:$A,MATCH(G448,计算页!$B:$B,0)))</f>
        <v/>
      </c>
    </row>
    <row r="449" spans="6:6" x14ac:dyDescent="0.35">
      <c r="F449" s="1" t="str">
        <f>IF(G449="","",INDEX(计算页!$A:$A,MATCH(G449,计算页!$B:$B,0)))</f>
        <v/>
      </c>
    </row>
    <row r="450" spans="6:6" x14ac:dyDescent="0.35">
      <c r="F450" s="1" t="str">
        <f>IF(G450="","",INDEX(计算页!$A:$A,MATCH(G450,计算页!$B:$B,0)))</f>
        <v/>
      </c>
    </row>
    <row r="451" spans="6:6" x14ac:dyDescent="0.35">
      <c r="F451" s="1" t="str">
        <f>IF(G451="","",INDEX(计算页!$A:$A,MATCH(G451,计算页!$B:$B,0)))</f>
        <v/>
      </c>
    </row>
    <row r="452" spans="6:6" x14ac:dyDescent="0.35">
      <c r="F452" s="1" t="str">
        <f>IF(G452="","",INDEX(计算页!$A:$A,MATCH(G452,计算页!$B:$B,0)))</f>
        <v/>
      </c>
    </row>
    <row r="453" spans="6:6" x14ac:dyDescent="0.35">
      <c r="F453" s="1" t="str">
        <f>IF(G453="","",INDEX(计算页!$A:$A,MATCH(G453,计算页!$B:$B,0)))</f>
        <v/>
      </c>
    </row>
    <row r="454" spans="6:6" x14ac:dyDescent="0.35">
      <c r="F454" s="1" t="str">
        <f>IF(G454="","",INDEX(计算页!$A:$A,MATCH(G454,计算页!$B:$B,0)))</f>
        <v/>
      </c>
    </row>
    <row r="455" spans="6:6" x14ac:dyDescent="0.35">
      <c r="F455" s="1" t="str">
        <f>IF(G455="","",INDEX(计算页!$A:$A,MATCH(G455,计算页!$B:$B,0)))</f>
        <v/>
      </c>
    </row>
    <row r="456" spans="6:6" x14ac:dyDescent="0.35">
      <c r="F456" s="1" t="str">
        <f>IF(G456="","",INDEX(计算页!$A:$A,MATCH(G456,计算页!$B:$B,0)))</f>
        <v/>
      </c>
    </row>
    <row r="457" spans="6:6" x14ac:dyDescent="0.35">
      <c r="F457" s="1" t="str">
        <f>IF(G457="","",INDEX(计算页!$A:$A,MATCH(G457,计算页!$B:$B,0)))</f>
        <v/>
      </c>
    </row>
    <row r="458" spans="6:6" x14ac:dyDescent="0.35">
      <c r="F458" s="1" t="str">
        <f>IF(G458="","",INDEX(计算页!$A:$A,MATCH(G458,计算页!$B:$B,0)))</f>
        <v/>
      </c>
    </row>
    <row r="459" spans="6:6" x14ac:dyDescent="0.35">
      <c r="F459" s="1" t="str">
        <f>IF(G459="","",INDEX(计算页!$A:$A,MATCH(G459,计算页!$B:$B,0)))</f>
        <v/>
      </c>
    </row>
    <row r="460" spans="6:6" x14ac:dyDescent="0.35">
      <c r="F460" s="1" t="str">
        <f>IF(G460="","",INDEX(计算页!$A:$A,MATCH(G460,计算页!$B:$B,0)))</f>
        <v/>
      </c>
    </row>
    <row r="461" spans="6:6" x14ac:dyDescent="0.35">
      <c r="F461" s="1" t="str">
        <f>IF(G461="","",INDEX(计算页!$A:$A,MATCH(G461,计算页!$B:$B,0)))</f>
        <v/>
      </c>
    </row>
    <row r="462" spans="6:6" x14ac:dyDescent="0.35">
      <c r="F462" s="1" t="str">
        <f>IF(G462="","",INDEX(计算页!$A:$A,MATCH(G462,计算页!$B:$B,0)))</f>
        <v/>
      </c>
    </row>
    <row r="463" spans="6:6" x14ac:dyDescent="0.35">
      <c r="F463" s="1" t="str">
        <f>IF(G463="","",INDEX(计算页!$A:$A,MATCH(G463,计算页!$B:$B,0)))</f>
        <v/>
      </c>
    </row>
    <row r="464" spans="6:6" x14ac:dyDescent="0.35">
      <c r="F464" s="1" t="str">
        <f>IF(G464="","",INDEX(计算页!$A:$A,MATCH(G464,计算页!$B:$B,0)))</f>
        <v/>
      </c>
    </row>
    <row r="465" spans="6:6" x14ac:dyDescent="0.35">
      <c r="F465" s="1" t="str">
        <f>IF(G465="","",INDEX(计算页!$A:$A,MATCH(G465,计算页!$B:$B,0)))</f>
        <v/>
      </c>
    </row>
    <row r="466" spans="6:6" x14ac:dyDescent="0.35">
      <c r="F466" s="1" t="str">
        <f>IF(G466="","",INDEX(计算页!$A:$A,MATCH(G466,计算页!$B:$B,0)))</f>
        <v/>
      </c>
    </row>
    <row r="467" spans="6:6" x14ac:dyDescent="0.35">
      <c r="F467" s="1" t="str">
        <f>IF(G467="","",INDEX(计算页!$A:$A,MATCH(G467,计算页!$B:$B,0)))</f>
        <v/>
      </c>
    </row>
    <row r="468" spans="6:6" x14ac:dyDescent="0.35">
      <c r="F468" s="1" t="str">
        <f>IF(G468="","",INDEX(计算页!$A:$A,MATCH(G468,计算页!$B:$B,0)))</f>
        <v/>
      </c>
    </row>
    <row r="469" spans="6:6" x14ac:dyDescent="0.35">
      <c r="F469" s="1" t="str">
        <f>IF(G469="","",INDEX(计算页!$A:$A,MATCH(G469,计算页!$B:$B,0)))</f>
        <v/>
      </c>
    </row>
    <row r="470" spans="6:6" x14ac:dyDescent="0.35">
      <c r="F470" s="1" t="str">
        <f>IF(G470="","",INDEX(计算页!$A:$A,MATCH(G470,计算页!$B:$B,0)))</f>
        <v/>
      </c>
    </row>
    <row r="471" spans="6:6" x14ac:dyDescent="0.35">
      <c r="F471" s="1" t="str">
        <f>IF(G471="","",INDEX(计算页!$A:$A,MATCH(G471,计算页!$B:$B,0)))</f>
        <v/>
      </c>
    </row>
    <row r="472" spans="6:6" x14ac:dyDescent="0.35">
      <c r="F472" s="1" t="str">
        <f>IF(G472="","",INDEX(计算页!$A:$A,MATCH(G472,计算页!$B:$B,0)))</f>
        <v/>
      </c>
    </row>
    <row r="473" spans="6:6" x14ac:dyDescent="0.35">
      <c r="F473" s="1" t="str">
        <f>IF(G473="","",INDEX(计算页!$A:$A,MATCH(G473,计算页!$B:$B,0)))</f>
        <v/>
      </c>
    </row>
    <row r="474" spans="6:6" x14ac:dyDescent="0.35">
      <c r="F474" s="1" t="str">
        <f>IF(G474="","",INDEX(计算页!$A:$A,MATCH(G474,计算页!$B:$B,0)))</f>
        <v/>
      </c>
    </row>
    <row r="475" spans="6:6" x14ac:dyDescent="0.35">
      <c r="F475" s="1" t="str">
        <f>IF(G475="","",INDEX(计算页!$A:$A,MATCH(G475,计算页!$B:$B,0)))</f>
        <v/>
      </c>
    </row>
    <row r="476" spans="6:6" x14ac:dyDescent="0.35">
      <c r="F476" s="1" t="str">
        <f>IF(G476="","",INDEX(计算页!$A:$A,MATCH(G476,计算页!$B:$B,0)))</f>
        <v/>
      </c>
    </row>
    <row r="477" spans="6:6" x14ac:dyDescent="0.35">
      <c r="F477" s="1" t="str">
        <f>IF(G477="","",INDEX(计算页!$A:$A,MATCH(G477,计算页!$B:$B,0)))</f>
        <v/>
      </c>
    </row>
    <row r="478" spans="6:6" x14ac:dyDescent="0.35">
      <c r="F478" s="1" t="str">
        <f>IF(G478="","",INDEX(计算页!$A:$A,MATCH(G478,计算页!$B:$B,0)))</f>
        <v/>
      </c>
    </row>
    <row r="479" spans="6:6" x14ac:dyDescent="0.35">
      <c r="F479" s="1" t="str">
        <f>IF(G479="","",INDEX(计算页!$A:$A,MATCH(G479,计算页!$B:$B,0)))</f>
        <v/>
      </c>
    </row>
    <row r="480" spans="6:6" x14ac:dyDescent="0.35">
      <c r="F480" s="1" t="str">
        <f>IF(G480="","",INDEX(计算页!$A:$A,MATCH(G480,计算页!$B:$B,0)))</f>
        <v/>
      </c>
    </row>
    <row r="481" spans="6:6" x14ac:dyDescent="0.35">
      <c r="F481" s="1" t="str">
        <f>IF(G481="","",INDEX(计算页!$A:$A,MATCH(G481,计算页!$B:$B,0)))</f>
        <v/>
      </c>
    </row>
    <row r="482" spans="6:6" x14ac:dyDescent="0.35">
      <c r="F482" s="1" t="str">
        <f>IF(G482="","",INDEX(计算页!$A:$A,MATCH(G482,计算页!$B:$B,0)))</f>
        <v/>
      </c>
    </row>
    <row r="483" spans="6:6" x14ac:dyDescent="0.35">
      <c r="F483" s="1" t="str">
        <f>IF(G483="","",INDEX(计算页!$A:$A,MATCH(G483,计算页!$B:$B,0)))</f>
        <v/>
      </c>
    </row>
    <row r="484" spans="6:6" x14ac:dyDescent="0.35">
      <c r="F484" s="1" t="str">
        <f>IF(G484="","",INDEX(计算页!$A:$A,MATCH(G484,计算页!$B:$B,0)))</f>
        <v/>
      </c>
    </row>
    <row r="485" spans="6:6" x14ac:dyDescent="0.35">
      <c r="F485" s="1" t="str">
        <f>IF(G485="","",INDEX(计算页!$A:$A,MATCH(G485,计算页!$B:$B,0)))</f>
        <v/>
      </c>
    </row>
    <row r="486" spans="6:6" x14ac:dyDescent="0.35">
      <c r="F486" s="1" t="str">
        <f>IF(G486="","",INDEX(计算页!$A:$A,MATCH(G486,计算页!$B:$B,0)))</f>
        <v/>
      </c>
    </row>
    <row r="487" spans="6:6" x14ac:dyDescent="0.35">
      <c r="F487" s="1" t="str">
        <f>IF(G487="","",INDEX(计算页!$A:$A,MATCH(G487,计算页!$B:$B,0)))</f>
        <v/>
      </c>
    </row>
    <row r="488" spans="6:6" x14ac:dyDescent="0.35">
      <c r="F488" s="1" t="str">
        <f>IF(G488="","",INDEX(计算页!$A:$A,MATCH(G488,计算页!$B:$B,0)))</f>
        <v/>
      </c>
    </row>
    <row r="489" spans="6:6" x14ac:dyDescent="0.35">
      <c r="F489" s="1" t="str">
        <f>IF(G489="","",INDEX(计算页!$A:$A,MATCH(G489,计算页!$B:$B,0)))</f>
        <v/>
      </c>
    </row>
    <row r="490" spans="6:6" x14ac:dyDescent="0.35">
      <c r="F490" s="1" t="str">
        <f>IF(G490="","",INDEX(计算页!$A:$A,MATCH(G490,计算页!$B:$B,0)))</f>
        <v/>
      </c>
    </row>
    <row r="491" spans="6:6" x14ac:dyDescent="0.35">
      <c r="F491" s="1" t="str">
        <f>IF(G491="","",INDEX(计算页!$A:$A,MATCH(G491,计算页!$B:$B,0)))</f>
        <v/>
      </c>
    </row>
    <row r="492" spans="6:6" x14ac:dyDescent="0.35">
      <c r="F492" s="1" t="str">
        <f>IF(G492="","",INDEX(计算页!$A:$A,MATCH(G492,计算页!$B:$B,0)))</f>
        <v/>
      </c>
    </row>
    <row r="493" spans="6:6" x14ac:dyDescent="0.35">
      <c r="F493" s="1" t="str">
        <f>IF(G493="","",INDEX(计算页!$A:$A,MATCH(G493,计算页!$B:$B,0)))</f>
        <v/>
      </c>
    </row>
    <row r="494" spans="6:6" x14ac:dyDescent="0.35">
      <c r="F494" s="1" t="str">
        <f>IF(G494="","",INDEX(计算页!$A:$A,MATCH(G494,计算页!$B:$B,0)))</f>
        <v/>
      </c>
    </row>
    <row r="495" spans="6:6" x14ac:dyDescent="0.35">
      <c r="F495" s="1" t="str">
        <f>IF(G495="","",INDEX(计算页!$A:$A,MATCH(G495,计算页!$B:$B,0)))</f>
        <v/>
      </c>
    </row>
    <row r="496" spans="6:6" x14ac:dyDescent="0.35">
      <c r="F496" s="1" t="str">
        <f>IF(G496="","",INDEX(计算页!$A:$A,MATCH(G496,计算页!$B:$B,0)))</f>
        <v/>
      </c>
    </row>
    <row r="497" spans="6:6" x14ac:dyDescent="0.35">
      <c r="F497" s="1" t="str">
        <f>IF(G497="","",INDEX(计算页!$A:$A,MATCH(G497,计算页!$B:$B,0)))</f>
        <v/>
      </c>
    </row>
    <row r="498" spans="6:6" x14ac:dyDescent="0.35">
      <c r="F498" s="1" t="str">
        <f>IF(G498="","",INDEX(计算页!$A:$A,MATCH(G498,计算页!$B:$B,0)))</f>
        <v/>
      </c>
    </row>
    <row r="499" spans="6:6" x14ac:dyDescent="0.35">
      <c r="F499" s="1" t="str">
        <f>IF(G499="","",INDEX(计算页!$A:$A,MATCH(G499,计算页!$B:$B,0)))</f>
        <v/>
      </c>
    </row>
    <row r="500" spans="6:6" x14ac:dyDescent="0.35">
      <c r="F500" s="1" t="str">
        <f>IF(G500="","",INDEX(计算页!$A:$A,MATCH(G500,计算页!$B:$B,0)))</f>
        <v/>
      </c>
    </row>
    <row r="501" spans="6:6" x14ac:dyDescent="0.35">
      <c r="F501" s="1" t="str">
        <f>IF(G501="","",INDEX(计算页!$A:$A,MATCH(G501,计算页!$B:$B,0)))</f>
        <v/>
      </c>
    </row>
    <row r="502" spans="6:6" x14ac:dyDescent="0.35">
      <c r="F502" s="1" t="str">
        <f>IF(G502="","",INDEX(计算页!$A:$A,MATCH(G502,计算页!$B:$B,0)))</f>
        <v/>
      </c>
    </row>
    <row r="503" spans="6:6" x14ac:dyDescent="0.35">
      <c r="F503" s="1" t="str">
        <f>IF(G503="","",INDEX(计算页!$A:$A,MATCH(G503,计算页!$B:$B,0)))</f>
        <v/>
      </c>
    </row>
    <row r="504" spans="6:6" x14ac:dyDescent="0.35">
      <c r="F504" s="1" t="str">
        <f>IF(G504="","",INDEX(计算页!$A:$A,MATCH(G504,计算页!$B:$B,0)))</f>
        <v/>
      </c>
    </row>
    <row r="505" spans="6:6" x14ac:dyDescent="0.35">
      <c r="F505" s="1" t="str">
        <f>IF(G505="","",INDEX(计算页!$A:$A,MATCH(G505,计算页!$B:$B,0)))</f>
        <v/>
      </c>
    </row>
    <row r="506" spans="6:6" x14ac:dyDescent="0.35">
      <c r="F506" s="1" t="str">
        <f>IF(G506="","",INDEX(计算页!$A:$A,MATCH(G506,计算页!$B:$B,0)))</f>
        <v/>
      </c>
    </row>
    <row r="507" spans="6:6" x14ac:dyDescent="0.35">
      <c r="F507" s="1" t="str">
        <f>IF(G507="","",INDEX(计算页!$A:$A,MATCH(G507,计算页!$B:$B,0)))</f>
        <v/>
      </c>
    </row>
    <row r="508" spans="6:6" x14ac:dyDescent="0.35">
      <c r="F508" s="1" t="str">
        <f>IF(G508="","",INDEX(计算页!$A:$A,MATCH(G508,计算页!$B:$B,0)))</f>
        <v/>
      </c>
    </row>
    <row r="509" spans="6:6" x14ac:dyDescent="0.35">
      <c r="F509" s="1" t="str">
        <f>IF(G509="","",INDEX(计算页!$A:$A,MATCH(G509,计算页!$B:$B,0)))</f>
        <v/>
      </c>
    </row>
    <row r="510" spans="6:6" x14ac:dyDescent="0.35">
      <c r="F510" s="1" t="str">
        <f>IF(G510="","",INDEX(计算页!$A:$A,MATCH(G510,计算页!$B:$B,0)))</f>
        <v/>
      </c>
    </row>
    <row r="511" spans="6:6" x14ac:dyDescent="0.35">
      <c r="F511" s="1" t="str">
        <f>IF(G511="","",INDEX(计算页!$A:$A,MATCH(G511,计算页!$B:$B,0)))</f>
        <v/>
      </c>
    </row>
    <row r="512" spans="6:6" x14ac:dyDescent="0.35">
      <c r="F512" s="1" t="str">
        <f>IF(G512="","",INDEX(计算页!$A:$A,MATCH(G512,计算页!$B:$B,0)))</f>
        <v/>
      </c>
    </row>
    <row r="513" spans="6:6" x14ac:dyDescent="0.35">
      <c r="F513" s="1" t="str">
        <f>IF(G513="","",INDEX(计算页!$A:$A,MATCH(G513,计算页!$B:$B,0)))</f>
        <v/>
      </c>
    </row>
    <row r="514" spans="6:6" x14ac:dyDescent="0.35">
      <c r="F514" s="1" t="str">
        <f>IF(G514="","",INDEX(计算页!$A:$A,MATCH(G514,计算页!$B:$B,0)))</f>
        <v/>
      </c>
    </row>
    <row r="515" spans="6:6" x14ac:dyDescent="0.35">
      <c r="F515" s="1" t="str">
        <f>IF(G515="","",INDEX(计算页!$A:$A,MATCH(G515,计算页!$B:$B,0)))</f>
        <v/>
      </c>
    </row>
    <row r="516" spans="6:6" x14ac:dyDescent="0.35">
      <c r="F516" s="1" t="str">
        <f>IF(G516="","",INDEX(计算页!$A:$A,MATCH(G516,计算页!$B:$B,0)))</f>
        <v/>
      </c>
    </row>
    <row r="517" spans="6:6" x14ac:dyDescent="0.35">
      <c r="F517" s="1" t="str">
        <f>IF(G517="","",INDEX(计算页!$A:$A,MATCH(G517,计算页!$B:$B,0)))</f>
        <v/>
      </c>
    </row>
    <row r="518" spans="6:6" x14ac:dyDescent="0.35">
      <c r="F518" s="1" t="str">
        <f>IF(G518="","",INDEX(计算页!$A:$A,MATCH(G518,计算页!$B:$B,0)))</f>
        <v/>
      </c>
    </row>
    <row r="519" spans="6:6" x14ac:dyDescent="0.35">
      <c r="F519" s="1" t="str">
        <f>IF(G519="","",INDEX(计算页!$A:$A,MATCH(G519,计算页!$B:$B,0)))</f>
        <v/>
      </c>
    </row>
    <row r="520" spans="6:6" x14ac:dyDescent="0.35">
      <c r="F520" s="1" t="str">
        <f>IF(G520="","",INDEX(计算页!$A:$A,MATCH(G520,计算页!$B:$B,0)))</f>
        <v/>
      </c>
    </row>
    <row r="521" spans="6:6" x14ac:dyDescent="0.35">
      <c r="F521" s="1" t="str">
        <f>IF(G521="","",INDEX(计算页!$A:$A,MATCH(G521,计算页!$B:$B,0)))</f>
        <v/>
      </c>
    </row>
    <row r="522" spans="6:6" x14ac:dyDescent="0.35">
      <c r="F522" s="1" t="str">
        <f>IF(G522="","",INDEX(计算页!$A:$A,MATCH(G522,计算页!$B:$B,0)))</f>
        <v/>
      </c>
    </row>
    <row r="523" spans="6:6" x14ac:dyDescent="0.35">
      <c r="F523" s="1" t="str">
        <f>IF(G523="","",INDEX(计算页!$A:$A,MATCH(G523,计算页!$B:$B,0)))</f>
        <v/>
      </c>
    </row>
    <row r="524" spans="6:6" x14ac:dyDescent="0.35">
      <c r="F524" s="1" t="str">
        <f>IF(G524="","",INDEX(计算页!$A:$A,MATCH(G524,计算页!$B:$B,0)))</f>
        <v/>
      </c>
    </row>
    <row r="525" spans="6:6" x14ac:dyDescent="0.35">
      <c r="F525" s="1" t="str">
        <f>IF(G525="","",INDEX(计算页!$A:$A,MATCH(G525,计算页!$B:$B,0)))</f>
        <v/>
      </c>
    </row>
    <row r="526" spans="6:6" x14ac:dyDescent="0.35">
      <c r="F526" s="1" t="str">
        <f>IF(G526="","",INDEX(计算页!$A:$A,MATCH(G526,计算页!$B:$B,0)))</f>
        <v/>
      </c>
    </row>
    <row r="527" spans="6:6" x14ac:dyDescent="0.35">
      <c r="F527" s="1" t="str">
        <f>IF(G527="","",INDEX(计算页!$A:$A,MATCH(G527,计算页!$B:$B,0)))</f>
        <v/>
      </c>
    </row>
    <row r="528" spans="6:6" x14ac:dyDescent="0.35">
      <c r="F528" s="1" t="str">
        <f>IF(G528="","",INDEX(计算页!$A:$A,MATCH(G528,计算页!$B:$B,0)))</f>
        <v/>
      </c>
    </row>
    <row r="529" spans="6:6" x14ac:dyDescent="0.35">
      <c r="F529" s="1" t="str">
        <f>IF(G529="","",INDEX(计算页!$A:$A,MATCH(G529,计算页!$B:$B,0)))</f>
        <v/>
      </c>
    </row>
    <row r="530" spans="6:6" x14ac:dyDescent="0.35">
      <c r="F530" s="1" t="str">
        <f>IF(G530="","",INDEX(计算页!$A:$A,MATCH(G530,计算页!$B:$B,0)))</f>
        <v/>
      </c>
    </row>
    <row r="531" spans="6:6" x14ac:dyDescent="0.35">
      <c r="F531" s="1" t="str">
        <f>IF(G531="","",INDEX(计算页!$A:$A,MATCH(G531,计算页!$B:$B,0)))</f>
        <v/>
      </c>
    </row>
    <row r="532" spans="6:6" x14ac:dyDescent="0.35">
      <c r="F532" s="1" t="str">
        <f>IF(G532="","",INDEX(计算页!$A:$A,MATCH(G532,计算页!$B:$B,0)))</f>
        <v/>
      </c>
    </row>
    <row r="533" spans="6:6" x14ac:dyDescent="0.35">
      <c r="F533" s="1" t="str">
        <f>IF(G533="","",INDEX(计算页!$A:$A,MATCH(G533,计算页!$B:$B,0)))</f>
        <v/>
      </c>
    </row>
    <row r="534" spans="6:6" x14ac:dyDescent="0.35">
      <c r="F534" s="1" t="str">
        <f>IF(G534="","",INDEX(计算页!$A:$A,MATCH(G534,计算页!$B:$B,0)))</f>
        <v/>
      </c>
    </row>
    <row r="535" spans="6:6" x14ac:dyDescent="0.35">
      <c r="F535" s="1" t="str">
        <f>IF(G535="","",INDEX(计算页!$A:$A,MATCH(G535,计算页!$B:$B,0)))</f>
        <v/>
      </c>
    </row>
    <row r="536" spans="6:6" x14ac:dyDescent="0.35">
      <c r="F536" s="1" t="str">
        <f>IF(G536="","",INDEX(计算页!$A:$A,MATCH(G536,计算页!$B:$B,0)))</f>
        <v/>
      </c>
    </row>
    <row r="537" spans="6:6" x14ac:dyDescent="0.35">
      <c r="F537" s="1" t="str">
        <f>IF(G537="","",INDEX(计算页!$A:$A,MATCH(G537,计算页!$B:$B,0)))</f>
        <v/>
      </c>
    </row>
    <row r="538" spans="6:6" x14ac:dyDescent="0.35">
      <c r="F538" s="1" t="str">
        <f>IF(G538="","",INDEX(计算页!$A:$A,MATCH(G538,计算页!$B:$B,0)))</f>
        <v/>
      </c>
    </row>
    <row r="539" spans="6:6" x14ac:dyDescent="0.35">
      <c r="F539" s="1" t="str">
        <f>IF(G539="","",INDEX(计算页!$A:$A,MATCH(G539,计算页!$B:$B,0)))</f>
        <v/>
      </c>
    </row>
    <row r="540" spans="6:6" x14ac:dyDescent="0.35">
      <c r="F540" s="1" t="str">
        <f>IF(G540="","",INDEX(计算页!$A:$A,MATCH(G540,计算页!$B:$B,0)))</f>
        <v/>
      </c>
    </row>
    <row r="541" spans="6:6" x14ac:dyDescent="0.35">
      <c r="F541" s="1" t="str">
        <f>IF(G541="","",INDEX(计算页!$A:$A,MATCH(G541,计算页!$B:$B,0)))</f>
        <v/>
      </c>
    </row>
    <row r="542" spans="6:6" x14ac:dyDescent="0.35">
      <c r="F542" s="1" t="str">
        <f>IF(G542="","",INDEX(计算页!$A:$A,MATCH(G542,计算页!$B:$B,0)))</f>
        <v/>
      </c>
    </row>
    <row r="543" spans="6:6" x14ac:dyDescent="0.35">
      <c r="F543" s="1" t="str">
        <f>IF(G543="","",INDEX(计算页!$A:$A,MATCH(G543,计算页!$B:$B,0)))</f>
        <v/>
      </c>
    </row>
    <row r="544" spans="6:6" x14ac:dyDescent="0.35">
      <c r="F544" s="1" t="str">
        <f>IF(G544="","",INDEX(计算页!$A:$A,MATCH(G544,计算页!$B:$B,0)))</f>
        <v/>
      </c>
    </row>
    <row r="545" spans="6:6" x14ac:dyDescent="0.35">
      <c r="F545" s="1" t="str">
        <f>IF(G545="","",INDEX(计算页!$A:$A,MATCH(G545,计算页!$B:$B,0)))</f>
        <v/>
      </c>
    </row>
    <row r="546" spans="6:6" x14ac:dyDescent="0.35">
      <c r="F546" s="1" t="str">
        <f>IF(G546="","",INDEX(计算页!$A:$A,MATCH(G546,计算页!$B:$B,0)))</f>
        <v/>
      </c>
    </row>
    <row r="547" spans="6:6" x14ac:dyDescent="0.35">
      <c r="F547" s="1" t="str">
        <f>IF(G547="","",INDEX(计算页!$A:$A,MATCH(G547,计算页!$B:$B,0)))</f>
        <v/>
      </c>
    </row>
    <row r="548" spans="6:6" x14ac:dyDescent="0.35">
      <c r="F548" s="1" t="str">
        <f>IF(G548="","",INDEX(计算页!$A:$A,MATCH(G548,计算页!$B:$B,0)))</f>
        <v/>
      </c>
    </row>
    <row r="549" spans="6:6" x14ac:dyDescent="0.35">
      <c r="F549" s="1" t="str">
        <f>IF(G549="","",INDEX(计算页!$A:$A,MATCH(G549,计算页!$B:$B,0)))</f>
        <v/>
      </c>
    </row>
    <row r="550" spans="6:6" x14ac:dyDescent="0.35">
      <c r="F550" s="1" t="str">
        <f>IF(G550="","",INDEX(计算页!$A:$A,MATCH(G550,计算页!$B:$B,0)))</f>
        <v/>
      </c>
    </row>
    <row r="551" spans="6:6" x14ac:dyDescent="0.35">
      <c r="F551" s="1" t="str">
        <f>IF(G551="","",INDEX(计算页!$A:$A,MATCH(G551,计算页!$B:$B,0)))</f>
        <v/>
      </c>
    </row>
    <row r="552" spans="6:6" x14ac:dyDescent="0.35">
      <c r="F552" s="1" t="str">
        <f>IF(G552="","",INDEX(计算页!$A:$A,MATCH(G552,计算页!$B:$B,0)))</f>
        <v/>
      </c>
    </row>
    <row r="553" spans="6:6" x14ac:dyDescent="0.35">
      <c r="F553" s="1" t="str">
        <f>IF(G553="","",INDEX(计算页!$A:$A,MATCH(G553,计算页!$B:$B,0)))</f>
        <v/>
      </c>
    </row>
    <row r="554" spans="6:6" x14ac:dyDescent="0.35">
      <c r="F554" s="1" t="str">
        <f>IF(G554="","",INDEX(计算页!$A:$A,MATCH(G554,计算页!$B:$B,0)))</f>
        <v/>
      </c>
    </row>
    <row r="555" spans="6:6" x14ac:dyDescent="0.35">
      <c r="F555" s="1" t="str">
        <f>IF(G555="","",INDEX(计算页!$A:$A,MATCH(G555,计算页!$B:$B,0)))</f>
        <v/>
      </c>
    </row>
    <row r="556" spans="6:6" x14ac:dyDescent="0.35">
      <c r="F556" s="1" t="str">
        <f>IF(G556="","",INDEX(计算页!$A:$A,MATCH(G556,计算页!$B:$B,0)))</f>
        <v/>
      </c>
    </row>
    <row r="557" spans="6:6" x14ac:dyDescent="0.35">
      <c r="F557" s="1" t="str">
        <f>IF(G557="","",INDEX(计算页!$A:$A,MATCH(G557,计算页!$B:$B,0)))</f>
        <v/>
      </c>
    </row>
    <row r="558" spans="6:6" x14ac:dyDescent="0.35">
      <c r="F558" s="1" t="str">
        <f>IF(G558="","",INDEX(计算页!$A:$A,MATCH(G558,计算页!$B:$B,0)))</f>
        <v/>
      </c>
    </row>
    <row r="559" spans="6:6" x14ac:dyDescent="0.35">
      <c r="F559" s="1" t="str">
        <f>IF(G559="","",INDEX(计算页!$A:$A,MATCH(G559,计算页!$B:$B,0)))</f>
        <v/>
      </c>
    </row>
    <row r="560" spans="6:6" x14ac:dyDescent="0.35">
      <c r="F560" s="1" t="str">
        <f>IF(G560="","",INDEX(计算页!$A:$A,MATCH(G560,计算页!$B:$B,0)))</f>
        <v/>
      </c>
    </row>
    <row r="561" spans="6:6" x14ac:dyDescent="0.35">
      <c r="F561" s="1" t="str">
        <f>IF(G561="","",INDEX(计算页!$A:$A,MATCH(G561,计算页!$B:$B,0)))</f>
        <v/>
      </c>
    </row>
    <row r="562" spans="6:6" x14ac:dyDescent="0.35">
      <c r="F562" s="1" t="str">
        <f>IF(G562="","",INDEX(计算页!$A:$A,MATCH(G562,计算页!$B:$B,0)))</f>
        <v/>
      </c>
    </row>
    <row r="563" spans="6:6" x14ac:dyDescent="0.35">
      <c r="F563" s="1" t="str">
        <f>IF(G563="","",INDEX(计算页!$A:$A,MATCH(G563,计算页!$B:$B,0)))</f>
        <v/>
      </c>
    </row>
    <row r="564" spans="6:6" x14ac:dyDescent="0.35">
      <c r="F564" s="1" t="str">
        <f>IF(G564="","",INDEX(计算页!$A:$A,MATCH(G564,计算页!$B:$B,0)))</f>
        <v/>
      </c>
    </row>
    <row r="565" spans="6:6" x14ac:dyDescent="0.35">
      <c r="F565" s="1" t="str">
        <f>IF(G565="","",INDEX(计算页!$A:$A,MATCH(G565,计算页!$B:$B,0)))</f>
        <v/>
      </c>
    </row>
    <row r="566" spans="6:6" x14ac:dyDescent="0.35">
      <c r="F566" s="1" t="str">
        <f>IF(G566="","",INDEX(计算页!$A:$A,MATCH(G566,计算页!$B:$B,0)))</f>
        <v/>
      </c>
    </row>
    <row r="567" spans="6:6" x14ac:dyDescent="0.35">
      <c r="F567" s="1" t="str">
        <f>IF(G567="","",INDEX(计算页!$A:$A,MATCH(G567,计算页!$B:$B,0)))</f>
        <v/>
      </c>
    </row>
    <row r="568" spans="6:6" x14ac:dyDescent="0.35">
      <c r="F568" s="1" t="str">
        <f>IF(G568="","",INDEX(计算页!$A:$A,MATCH(G568,计算页!$B:$B,0)))</f>
        <v/>
      </c>
    </row>
    <row r="569" spans="6:6" x14ac:dyDescent="0.35">
      <c r="F569" s="1" t="str">
        <f>IF(G569="","",INDEX(计算页!$A:$A,MATCH(G569,计算页!$B:$B,0)))</f>
        <v/>
      </c>
    </row>
    <row r="570" spans="6:6" x14ac:dyDescent="0.35">
      <c r="F570" s="1" t="str">
        <f>IF(G570="","",INDEX(计算页!$A:$A,MATCH(G570,计算页!$B:$B,0)))</f>
        <v/>
      </c>
    </row>
    <row r="571" spans="6:6" x14ac:dyDescent="0.35">
      <c r="F571" s="1" t="str">
        <f>IF(G571="","",INDEX(计算页!$A:$A,MATCH(G571,计算页!$B:$B,0)))</f>
        <v/>
      </c>
    </row>
    <row r="572" spans="6:6" x14ac:dyDescent="0.35">
      <c r="F572" s="1" t="str">
        <f>IF(G572="","",INDEX(计算页!$A:$A,MATCH(G572,计算页!$B:$B,0)))</f>
        <v/>
      </c>
    </row>
    <row r="573" spans="6:6" x14ac:dyDescent="0.35">
      <c r="F573" s="1" t="str">
        <f>IF(G573="","",INDEX(计算页!$A:$A,MATCH(G573,计算页!$B:$B,0)))</f>
        <v/>
      </c>
    </row>
    <row r="574" spans="6:6" x14ac:dyDescent="0.35">
      <c r="F574" s="1" t="str">
        <f>IF(G574="","",INDEX(计算页!$A:$A,MATCH(G574,计算页!$B:$B,0)))</f>
        <v/>
      </c>
    </row>
    <row r="575" spans="6:6" x14ac:dyDescent="0.35">
      <c r="F575" s="1" t="str">
        <f>IF(G575="","",INDEX(计算页!$A:$A,MATCH(G575,计算页!$B:$B,0)))</f>
        <v/>
      </c>
    </row>
    <row r="576" spans="6:6" x14ac:dyDescent="0.35">
      <c r="F576" s="1" t="str">
        <f>IF(G576="","",INDEX(计算页!$A:$A,MATCH(G576,计算页!$B:$B,0)))</f>
        <v/>
      </c>
    </row>
    <row r="577" spans="6:6" x14ac:dyDescent="0.35">
      <c r="F577" s="1" t="str">
        <f>IF(G577="","",INDEX(计算页!$A:$A,MATCH(G577,计算页!$B:$B,0)))</f>
        <v/>
      </c>
    </row>
    <row r="578" spans="6:6" x14ac:dyDescent="0.35">
      <c r="F578" s="1" t="str">
        <f>IF(G578="","",INDEX(计算页!$A:$A,MATCH(G578,计算页!$B:$B,0)))</f>
        <v/>
      </c>
    </row>
    <row r="579" spans="6:6" x14ac:dyDescent="0.35">
      <c r="F579" s="1" t="str">
        <f>IF(G579="","",INDEX(计算页!$A:$A,MATCH(G579,计算页!$B:$B,0)))</f>
        <v/>
      </c>
    </row>
    <row r="580" spans="6:6" x14ac:dyDescent="0.35">
      <c r="F580" s="1" t="str">
        <f>IF(G580="","",INDEX(计算页!$A:$A,MATCH(G580,计算页!$B:$B,0)))</f>
        <v/>
      </c>
    </row>
    <row r="581" spans="6:6" x14ac:dyDescent="0.35">
      <c r="F581" s="1" t="str">
        <f>IF(G581="","",INDEX(计算页!$A:$A,MATCH(G581,计算页!$B:$B,0)))</f>
        <v/>
      </c>
    </row>
    <row r="582" spans="6:6" x14ac:dyDescent="0.35">
      <c r="F582" s="1" t="str">
        <f>IF(G582="","",INDEX(计算页!$A:$A,MATCH(G582,计算页!$B:$B,0)))</f>
        <v/>
      </c>
    </row>
    <row r="583" spans="6:6" x14ac:dyDescent="0.35">
      <c r="F583" s="1" t="str">
        <f>IF(G583="","",INDEX(计算页!$A:$A,MATCH(G583,计算页!$B:$B,0)))</f>
        <v/>
      </c>
    </row>
    <row r="584" spans="6:6" x14ac:dyDescent="0.35">
      <c r="F584" s="1" t="str">
        <f>IF(G584="","",INDEX(计算页!$A:$A,MATCH(G584,计算页!$B:$B,0)))</f>
        <v/>
      </c>
    </row>
    <row r="585" spans="6:6" x14ac:dyDescent="0.35">
      <c r="F585" s="1" t="str">
        <f>IF(G585="","",INDEX(计算页!$A:$A,MATCH(G585,计算页!$B:$B,0)))</f>
        <v/>
      </c>
    </row>
    <row r="586" spans="6:6" x14ac:dyDescent="0.35">
      <c r="F586" s="1" t="str">
        <f>IF(G586="","",INDEX(计算页!$A:$A,MATCH(G586,计算页!$B:$B,0)))</f>
        <v/>
      </c>
    </row>
    <row r="587" spans="6:6" x14ac:dyDescent="0.35">
      <c r="F587" s="1" t="str">
        <f>IF(G587="","",INDEX(计算页!$A:$A,MATCH(G587,计算页!$B:$B,0)))</f>
        <v/>
      </c>
    </row>
    <row r="588" spans="6:6" x14ac:dyDescent="0.35">
      <c r="F588" s="1" t="str">
        <f>IF(G588="","",INDEX(计算页!$A:$A,MATCH(G588,计算页!$B:$B,0)))</f>
        <v/>
      </c>
    </row>
    <row r="589" spans="6:6" x14ac:dyDescent="0.35">
      <c r="F589" s="1" t="str">
        <f>IF(G589="","",INDEX(计算页!$A:$A,MATCH(G589,计算页!$B:$B,0)))</f>
        <v/>
      </c>
    </row>
    <row r="590" spans="6:6" x14ac:dyDescent="0.35">
      <c r="F590" s="1" t="str">
        <f>IF(G590="","",INDEX(计算页!$A:$A,MATCH(G590,计算页!$B:$B,0)))</f>
        <v/>
      </c>
    </row>
    <row r="591" spans="6:6" x14ac:dyDescent="0.35">
      <c r="F591" s="1" t="str">
        <f>IF(G591="","",INDEX(计算页!$A:$A,MATCH(G591,计算页!$B:$B,0)))</f>
        <v/>
      </c>
    </row>
    <row r="592" spans="6:6" x14ac:dyDescent="0.35">
      <c r="F592" s="1" t="str">
        <f>IF(G592="","",INDEX(计算页!$A:$A,MATCH(G592,计算页!$B:$B,0)))</f>
        <v/>
      </c>
    </row>
    <row r="593" spans="6:6" x14ac:dyDescent="0.35">
      <c r="F593" s="1" t="str">
        <f>IF(G593="","",INDEX(计算页!$A:$A,MATCH(G593,计算页!$B:$B,0)))</f>
        <v/>
      </c>
    </row>
    <row r="594" spans="6:6" x14ac:dyDescent="0.35">
      <c r="F594" s="1" t="str">
        <f>IF(G594="","",INDEX(计算页!$A:$A,MATCH(G594,计算页!$B:$B,0)))</f>
        <v/>
      </c>
    </row>
    <row r="595" spans="6:6" x14ac:dyDescent="0.35">
      <c r="F595" s="1" t="str">
        <f>IF(G595="","",INDEX(计算页!$A:$A,MATCH(G595,计算页!$B:$B,0)))</f>
        <v/>
      </c>
    </row>
    <row r="596" spans="6:6" x14ac:dyDescent="0.35">
      <c r="F596" s="1" t="str">
        <f>IF(G596="","",INDEX(计算页!$A:$A,MATCH(G596,计算页!$B:$B,0)))</f>
        <v/>
      </c>
    </row>
    <row r="597" spans="6:6" x14ac:dyDescent="0.35">
      <c r="F597" s="1" t="str">
        <f>IF(G597="","",INDEX(计算页!$A:$A,MATCH(G597,计算页!$B:$B,0)))</f>
        <v/>
      </c>
    </row>
    <row r="598" spans="6:6" x14ac:dyDescent="0.35">
      <c r="F598" s="1" t="str">
        <f>IF(G598="","",INDEX(计算页!$A:$A,MATCH(G598,计算页!$B:$B,0)))</f>
        <v/>
      </c>
    </row>
    <row r="599" spans="6:6" x14ac:dyDescent="0.35">
      <c r="F599" s="1" t="str">
        <f>IF(G599="","",INDEX(计算页!$A:$A,MATCH(G599,计算页!$B:$B,0)))</f>
        <v/>
      </c>
    </row>
    <row r="600" spans="6:6" x14ac:dyDescent="0.35">
      <c r="F600" s="1" t="str">
        <f>IF(G600="","",INDEX(计算页!$A:$A,MATCH(G600,计算页!$B:$B,0)))</f>
        <v/>
      </c>
    </row>
    <row r="601" spans="6:6" x14ac:dyDescent="0.35">
      <c r="F601" s="1" t="str">
        <f>IF(G601="","",INDEX(计算页!$A:$A,MATCH(G601,计算页!$B:$B,0)))</f>
        <v/>
      </c>
    </row>
    <row r="602" spans="6:6" x14ac:dyDescent="0.35">
      <c r="F602" s="1" t="str">
        <f>IF(G602="","",INDEX(计算页!$A:$A,MATCH(G602,计算页!$B:$B,0)))</f>
        <v/>
      </c>
    </row>
    <row r="603" spans="6:6" x14ac:dyDescent="0.35">
      <c r="F603" s="1" t="str">
        <f>IF(G603="","",INDEX(计算页!$A:$A,MATCH(G603,计算页!$B:$B,0)))</f>
        <v/>
      </c>
    </row>
    <row r="604" spans="6:6" x14ac:dyDescent="0.35">
      <c r="F604" s="1" t="str">
        <f>IF(G604="","",INDEX(计算页!$A:$A,MATCH(G604,计算页!$B:$B,0)))</f>
        <v/>
      </c>
    </row>
    <row r="605" spans="6:6" x14ac:dyDescent="0.35">
      <c r="F605" s="1" t="str">
        <f>IF(G605="","",INDEX(计算页!$A:$A,MATCH(G605,计算页!$B:$B,0)))</f>
        <v/>
      </c>
    </row>
    <row r="606" spans="6:6" x14ac:dyDescent="0.35">
      <c r="F606" s="1" t="str">
        <f>IF(G606="","",INDEX(计算页!$A:$A,MATCH(G606,计算页!$B:$B,0)))</f>
        <v/>
      </c>
    </row>
    <row r="607" spans="6:6" x14ac:dyDescent="0.35">
      <c r="F607" s="1" t="str">
        <f>IF(G607="","",INDEX(计算页!$A:$A,MATCH(G607,计算页!$B:$B,0)))</f>
        <v/>
      </c>
    </row>
    <row r="608" spans="6:6" x14ac:dyDescent="0.35">
      <c r="F608" s="1" t="str">
        <f>IF(G608="","",INDEX(计算页!$A:$A,MATCH(G608,计算页!$B:$B,0)))</f>
        <v/>
      </c>
    </row>
    <row r="609" spans="6:6" x14ac:dyDescent="0.35">
      <c r="F609" s="1" t="str">
        <f>IF(G609="","",INDEX(计算页!$A:$A,MATCH(G609,计算页!$B:$B,0)))</f>
        <v/>
      </c>
    </row>
    <row r="610" spans="6:6" x14ac:dyDescent="0.35">
      <c r="F610" s="1" t="str">
        <f>IF(G610="","",INDEX(计算页!$A:$A,MATCH(G610,计算页!$B:$B,0)))</f>
        <v/>
      </c>
    </row>
    <row r="611" spans="6:6" x14ac:dyDescent="0.35">
      <c r="F611" s="1" t="str">
        <f>IF(G611="","",INDEX(计算页!$A:$A,MATCH(G611,计算页!$B:$B,0)))</f>
        <v/>
      </c>
    </row>
    <row r="612" spans="6:6" x14ac:dyDescent="0.35">
      <c r="F612" s="1" t="str">
        <f>IF(G612="","",INDEX(计算页!$A:$A,MATCH(G612,计算页!$B:$B,0)))</f>
        <v/>
      </c>
    </row>
    <row r="613" spans="6:6" x14ac:dyDescent="0.35">
      <c r="F613" s="1" t="str">
        <f>IF(G613="","",INDEX(计算页!$A:$A,MATCH(G613,计算页!$B:$B,0)))</f>
        <v/>
      </c>
    </row>
    <row r="614" spans="6:6" x14ac:dyDescent="0.35">
      <c r="F614" s="1" t="str">
        <f>IF(G614="","",INDEX(计算页!$A:$A,MATCH(G614,计算页!$B:$B,0)))</f>
        <v/>
      </c>
    </row>
    <row r="615" spans="6:6" x14ac:dyDescent="0.35">
      <c r="F615" s="1" t="str">
        <f>IF(G615="","",INDEX(计算页!$A:$A,MATCH(G615,计算页!$B:$B,0)))</f>
        <v/>
      </c>
    </row>
    <row r="616" spans="6:6" x14ac:dyDescent="0.35">
      <c r="F616" s="1" t="str">
        <f>IF(G616="","",INDEX(计算页!$A:$A,MATCH(G616,计算页!$B:$B,0)))</f>
        <v/>
      </c>
    </row>
    <row r="617" spans="6:6" x14ac:dyDescent="0.35">
      <c r="F617" s="1" t="str">
        <f>IF(G617="","",INDEX(计算页!$A:$A,MATCH(G617,计算页!$B:$B,0)))</f>
        <v/>
      </c>
    </row>
    <row r="618" spans="6:6" x14ac:dyDescent="0.35">
      <c r="F618" s="1" t="str">
        <f>IF(G618="","",INDEX(计算页!$A:$A,MATCH(G618,计算页!$B:$B,0)))</f>
        <v/>
      </c>
    </row>
    <row r="619" spans="6:6" x14ac:dyDescent="0.35">
      <c r="F619" s="1" t="str">
        <f>IF(G619="","",INDEX(计算页!$A:$A,MATCH(G619,计算页!$B:$B,0)))</f>
        <v/>
      </c>
    </row>
    <row r="620" spans="6:6" x14ac:dyDescent="0.35">
      <c r="F620" s="1" t="str">
        <f>IF(G620="","",INDEX(计算页!$A:$A,MATCH(G620,计算页!$B:$B,0)))</f>
        <v/>
      </c>
    </row>
    <row r="621" spans="6:6" x14ac:dyDescent="0.35">
      <c r="F621" s="1" t="str">
        <f>IF(G621="","",INDEX(计算页!$A:$A,MATCH(G621,计算页!$B:$B,0)))</f>
        <v/>
      </c>
    </row>
    <row r="622" spans="6:6" x14ac:dyDescent="0.35">
      <c r="F622" s="1" t="str">
        <f>IF(G622="","",INDEX(计算页!$A:$A,MATCH(G622,计算页!$B:$B,0)))</f>
        <v/>
      </c>
    </row>
    <row r="623" spans="6:6" x14ac:dyDescent="0.35">
      <c r="F623" s="1" t="str">
        <f>IF(G623="","",INDEX(计算页!$A:$A,MATCH(G623,计算页!$B:$B,0)))</f>
        <v/>
      </c>
    </row>
    <row r="624" spans="6:6" x14ac:dyDescent="0.35">
      <c r="F624" s="1" t="str">
        <f>IF(G624="","",INDEX(计算页!$A:$A,MATCH(G624,计算页!$B:$B,0)))</f>
        <v/>
      </c>
    </row>
    <row r="625" spans="6:6" x14ac:dyDescent="0.35">
      <c r="F625" s="1" t="str">
        <f>IF(G625="","",INDEX(计算页!$A:$A,MATCH(G625,计算页!$B:$B,0)))</f>
        <v/>
      </c>
    </row>
    <row r="626" spans="6:6" x14ac:dyDescent="0.35">
      <c r="F626" s="1" t="str">
        <f>IF(G626="","",INDEX(计算页!$A:$A,MATCH(G626,计算页!$B:$B,0)))</f>
        <v/>
      </c>
    </row>
    <row r="627" spans="6:6" x14ac:dyDescent="0.35">
      <c r="F627" s="1" t="str">
        <f>IF(G627="","",INDEX(计算页!$A:$A,MATCH(G627,计算页!$B:$B,0)))</f>
        <v/>
      </c>
    </row>
    <row r="628" spans="6:6" x14ac:dyDescent="0.35">
      <c r="F628" s="1" t="str">
        <f>IF(G628="","",INDEX(计算页!$A:$A,MATCH(G628,计算页!$B:$B,0)))</f>
        <v/>
      </c>
    </row>
    <row r="629" spans="6:6" x14ac:dyDescent="0.35">
      <c r="F629" s="1" t="str">
        <f>IF(G629="","",INDEX(计算页!$A:$A,MATCH(G629,计算页!$B:$B,0)))</f>
        <v/>
      </c>
    </row>
    <row r="630" spans="6:6" x14ac:dyDescent="0.35">
      <c r="F630" s="1" t="str">
        <f>IF(G630="","",INDEX(计算页!$A:$A,MATCH(G630,计算页!$B:$B,0)))</f>
        <v/>
      </c>
    </row>
    <row r="631" spans="6:6" x14ac:dyDescent="0.35">
      <c r="F631" s="1" t="str">
        <f>IF(G631="","",INDEX(计算页!$A:$A,MATCH(G631,计算页!$B:$B,0)))</f>
        <v/>
      </c>
    </row>
    <row r="632" spans="6:6" x14ac:dyDescent="0.35">
      <c r="F632" s="1" t="str">
        <f>IF(G632="","",INDEX(计算页!$A:$A,MATCH(G632,计算页!$B:$B,0)))</f>
        <v/>
      </c>
    </row>
    <row r="633" spans="6:6" x14ac:dyDescent="0.35">
      <c r="F633" s="1" t="str">
        <f>IF(G633="","",INDEX(计算页!$A:$A,MATCH(G633,计算页!$B:$B,0)))</f>
        <v/>
      </c>
    </row>
    <row r="634" spans="6:6" x14ac:dyDescent="0.35">
      <c r="F634" s="1" t="str">
        <f>IF(G634="","",INDEX(计算页!$A:$A,MATCH(G634,计算页!$B:$B,0)))</f>
        <v/>
      </c>
    </row>
    <row r="635" spans="6:6" x14ac:dyDescent="0.35">
      <c r="F635" s="1" t="str">
        <f>IF(G635="","",INDEX(计算页!$A:$A,MATCH(G635,计算页!$B:$B,0)))</f>
        <v/>
      </c>
    </row>
    <row r="636" spans="6:6" x14ac:dyDescent="0.35">
      <c r="F636" s="1" t="str">
        <f>IF(G636="","",INDEX(计算页!$A:$A,MATCH(G636,计算页!$B:$B,0)))</f>
        <v/>
      </c>
    </row>
    <row r="637" spans="6:6" x14ac:dyDescent="0.35">
      <c r="F637" s="1" t="str">
        <f>IF(G637="","",INDEX(计算页!$A:$A,MATCH(G637,计算页!$B:$B,0)))</f>
        <v/>
      </c>
    </row>
    <row r="638" spans="6:6" x14ac:dyDescent="0.35">
      <c r="F638" s="1" t="str">
        <f>IF(G638="","",INDEX(计算页!$A:$A,MATCH(G638,计算页!$B:$B,0)))</f>
        <v/>
      </c>
    </row>
    <row r="639" spans="6:6" x14ac:dyDescent="0.35">
      <c r="F639" s="1" t="str">
        <f>IF(G639="","",INDEX(计算页!$A:$A,MATCH(G639,计算页!$B:$B,0)))</f>
        <v/>
      </c>
    </row>
    <row r="640" spans="6:6" x14ac:dyDescent="0.35">
      <c r="F640" s="1" t="str">
        <f>IF(G640="","",INDEX(计算页!$A:$A,MATCH(G640,计算页!$B:$B,0)))</f>
        <v/>
      </c>
    </row>
    <row r="641" spans="6:6" x14ac:dyDescent="0.35">
      <c r="F641" s="1" t="str">
        <f>IF(G641="","",INDEX(计算页!$A:$A,MATCH(G641,计算页!$B:$B,0)))</f>
        <v/>
      </c>
    </row>
    <row r="642" spans="6:6" x14ac:dyDescent="0.35">
      <c r="F642" s="1" t="str">
        <f>IF(G642="","",INDEX(计算页!$A:$A,MATCH(G642,计算页!$B:$B,0)))</f>
        <v/>
      </c>
    </row>
    <row r="643" spans="6:6" x14ac:dyDescent="0.35">
      <c r="F643" s="1" t="str">
        <f>IF(G643="","",INDEX(计算页!$A:$A,MATCH(G643,计算页!$B:$B,0)))</f>
        <v/>
      </c>
    </row>
    <row r="644" spans="6:6" x14ac:dyDescent="0.35">
      <c r="F644" s="1" t="str">
        <f>IF(G644="","",INDEX(计算页!$A:$A,MATCH(G644,计算页!$B:$B,0)))</f>
        <v/>
      </c>
    </row>
    <row r="645" spans="6:6" x14ac:dyDescent="0.35">
      <c r="F645" s="1" t="str">
        <f>IF(G645="","",INDEX(计算页!$A:$A,MATCH(G645,计算页!$B:$B,0)))</f>
        <v/>
      </c>
    </row>
    <row r="646" spans="6:6" x14ac:dyDescent="0.35">
      <c r="F646" s="1" t="str">
        <f>IF(G646="","",INDEX(计算页!$A:$A,MATCH(G646,计算页!$B:$B,0)))</f>
        <v/>
      </c>
    </row>
    <row r="647" spans="6:6" x14ac:dyDescent="0.35">
      <c r="F647" s="1" t="str">
        <f>IF(G647="","",INDEX(计算页!$A:$A,MATCH(G647,计算页!$B:$B,0)))</f>
        <v/>
      </c>
    </row>
    <row r="648" spans="6:6" x14ac:dyDescent="0.35">
      <c r="F648" s="1" t="str">
        <f>IF(G648="","",INDEX(计算页!$A:$A,MATCH(G648,计算页!$B:$B,0)))</f>
        <v/>
      </c>
    </row>
    <row r="649" spans="6:6" x14ac:dyDescent="0.35">
      <c r="F649" s="1" t="str">
        <f>IF(G649="","",INDEX(计算页!$A:$A,MATCH(G649,计算页!$B:$B,0)))</f>
        <v/>
      </c>
    </row>
    <row r="650" spans="6:6" x14ac:dyDescent="0.35">
      <c r="F650" s="1" t="str">
        <f>IF(G650="","",INDEX(计算页!$A:$A,MATCH(G650,计算页!$B:$B,0)))</f>
        <v/>
      </c>
    </row>
    <row r="651" spans="6:6" x14ac:dyDescent="0.35">
      <c r="F651" s="1" t="str">
        <f>IF(G651="","",INDEX(计算页!$A:$A,MATCH(G651,计算页!$B:$B,0)))</f>
        <v/>
      </c>
    </row>
    <row r="652" spans="6:6" x14ac:dyDescent="0.35">
      <c r="F652" s="1" t="str">
        <f>IF(G652="","",INDEX(计算页!$A:$A,MATCH(G652,计算页!$B:$B,0)))</f>
        <v/>
      </c>
    </row>
    <row r="653" spans="6:6" x14ac:dyDescent="0.35">
      <c r="F653" s="1" t="str">
        <f>IF(G653="","",INDEX(计算页!$A:$A,MATCH(G653,计算页!$B:$B,0)))</f>
        <v/>
      </c>
    </row>
    <row r="654" spans="6:6" x14ac:dyDescent="0.35">
      <c r="F654" s="1" t="str">
        <f>IF(G654="","",INDEX(计算页!$A:$A,MATCH(G654,计算页!$B:$B,0)))</f>
        <v/>
      </c>
    </row>
    <row r="655" spans="6:6" x14ac:dyDescent="0.35">
      <c r="F655" s="1" t="str">
        <f>IF(G655="","",INDEX(计算页!$A:$A,MATCH(G655,计算页!$B:$B,0)))</f>
        <v/>
      </c>
    </row>
    <row r="656" spans="6:6" x14ac:dyDescent="0.35">
      <c r="F656" s="1" t="str">
        <f>IF(G656="","",INDEX(计算页!$A:$A,MATCH(G656,计算页!$B:$B,0)))</f>
        <v/>
      </c>
    </row>
    <row r="657" spans="6:6" x14ac:dyDescent="0.35">
      <c r="F657" s="1" t="str">
        <f>IF(G657="","",INDEX(计算页!$A:$A,MATCH(G657,计算页!$B:$B,0)))</f>
        <v/>
      </c>
    </row>
    <row r="658" spans="6:6" x14ac:dyDescent="0.35">
      <c r="F658" s="1" t="str">
        <f>IF(G658="","",INDEX(计算页!$A:$A,MATCH(G658,计算页!$B:$B,0)))</f>
        <v/>
      </c>
    </row>
    <row r="659" spans="6:6" x14ac:dyDescent="0.35">
      <c r="F659" s="1" t="str">
        <f>IF(G659="","",INDEX(计算页!$A:$A,MATCH(G659,计算页!$B:$B,0)))</f>
        <v/>
      </c>
    </row>
    <row r="660" spans="6:6" x14ac:dyDescent="0.35">
      <c r="F660" s="1" t="str">
        <f>IF(G660="","",INDEX(计算页!$A:$A,MATCH(G660,计算页!$B:$B,0)))</f>
        <v/>
      </c>
    </row>
    <row r="661" spans="6:6" x14ac:dyDescent="0.35">
      <c r="F661" s="1" t="str">
        <f>IF(G661="","",INDEX(计算页!$A:$A,MATCH(G661,计算页!$B:$B,0)))</f>
        <v/>
      </c>
    </row>
    <row r="662" spans="6:6" x14ac:dyDescent="0.35">
      <c r="F662" s="1" t="str">
        <f>IF(G662="","",INDEX(计算页!$A:$A,MATCH(G662,计算页!$B:$B,0)))</f>
        <v/>
      </c>
    </row>
    <row r="663" spans="6:6" x14ac:dyDescent="0.35">
      <c r="F663" s="1" t="str">
        <f>IF(G663="","",INDEX(计算页!$A:$A,MATCH(G663,计算页!$B:$B,0)))</f>
        <v/>
      </c>
    </row>
    <row r="664" spans="6:6" x14ac:dyDescent="0.35">
      <c r="F664" s="1" t="str">
        <f>IF(G664="","",INDEX(计算页!$A:$A,MATCH(G664,计算页!$B:$B,0)))</f>
        <v/>
      </c>
    </row>
    <row r="665" spans="6:6" x14ac:dyDescent="0.35">
      <c r="F665" s="1" t="str">
        <f>IF(G665="","",INDEX(计算页!$A:$A,MATCH(G665,计算页!$B:$B,0)))</f>
        <v/>
      </c>
    </row>
    <row r="666" spans="6:6" x14ac:dyDescent="0.35">
      <c r="F666" s="1" t="str">
        <f>IF(G666="","",INDEX(计算页!$A:$A,MATCH(G666,计算页!$B:$B,0)))</f>
        <v/>
      </c>
    </row>
    <row r="667" spans="6:6" x14ac:dyDescent="0.35">
      <c r="F667" s="1" t="str">
        <f>IF(G667="","",INDEX(计算页!$A:$A,MATCH(G667,计算页!$B:$B,0)))</f>
        <v/>
      </c>
    </row>
    <row r="668" spans="6:6" x14ac:dyDescent="0.35">
      <c r="F668" s="1" t="str">
        <f>IF(G668="","",INDEX(计算页!$A:$A,MATCH(G668,计算页!$B:$B,0)))</f>
        <v/>
      </c>
    </row>
    <row r="669" spans="6:6" x14ac:dyDescent="0.35">
      <c r="F669" s="1" t="str">
        <f>IF(G669="","",INDEX(计算页!$A:$A,MATCH(G669,计算页!$B:$B,0)))</f>
        <v/>
      </c>
    </row>
    <row r="670" spans="6:6" x14ac:dyDescent="0.35">
      <c r="F670" s="1" t="str">
        <f>IF(G670="","",INDEX(计算页!$A:$A,MATCH(G670,计算页!$B:$B,0)))</f>
        <v/>
      </c>
    </row>
    <row r="671" spans="6:6" x14ac:dyDescent="0.35">
      <c r="F671" s="1" t="str">
        <f>IF(G671="","",INDEX(计算页!$A:$A,MATCH(G671,计算页!$B:$B,0)))</f>
        <v/>
      </c>
    </row>
    <row r="672" spans="6:6" x14ac:dyDescent="0.35">
      <c r="F672" s="1" t="str">
        <f>IF(G672="","",INDEX(计算页!$A:$A,MATCH(G672,计算页!$B:$B,0)))</f>
        <v/>
      </c>
    </row>
    <row r="673" spans="6:6" x14ac:dyDescent="0.35">
      <c r="F673" s="1" t="str">
        <f>IF(G673="","",INDEX(计算页!$A:$A,MATCH(G673,计算页!$B:$B,0)))</f>
        <v/>
      </c>
    </row>
    <row r="674" spans="6:6" x14ac:dyDescent="0.35">
      <c r="F674" s="1" t="str">
        <f>IF(G674="","",INDEX(计算页!$A:$A,MATCH(G674,计算页!$B:$B,0)))</f>
        <v/>
      </c>
    </row>
    <row r="675" spans="6:6" x14ac:dyDescent="0.35">
      <c r="F675" s="1" t="str">
        <f>IF(G675="","",INDEX(计算页!$A:$A,MATCH(G675,计算页!$B:$B,0)))</f>
        <v/>
      </c>
    </row>
    <row r="676" spans="6:6" x14ac:dyDescent="0.35">
      <c r="F676" s="1" t="str">
        <f>IF(G676="","",INDEX(计算页!$A:$A,MATCH(G676,计算页!$B:$B,0)))</f>
        <v/>
      </c>
    </row>
    <row r="677" spans="6:6" x14ac:dyDescent="0.35">
      <c r="F677" s="1" t="str">
        <f>IF(G677="","",INDEX(计算页!$A:$A,MATCH(G677,计算页!$B:$B,0)))</f>
        <v/>
      </c>
    </row>
    <row r="678" spans="6:6" x14ac:dyDescent="0.35">
      <c r="F678" s="1" t="str">
        <f>IF(G678="","",INDEX(计算页!$A:$A,MATCH(G678,计算页!$B:$B,0)))</f>
        <v/>
      </c>
    </row>
    <row r="679" spans="6:6" x14ac:dyDescent="0.35">
      <c r="F679" s="1" t="str">
        <f>IF(G679="","",INDEX(计算页!$A:$A,MATCH(G679,计算页!$B:$B,0)))</f>
        <v/>
      </c>
    </row>
    <row r="680" spans="6:6" x14ac:dyDescent="0.35">
      <c r="F680" s="1" t="str">
        <f>IF(G680="","",INDEX(计算页!$A:$A,MATCH(G680,计算页!$B:$B,0)))</f>
        <v/>
      </c>
    </row>
    <row r="681" spans="6:6" x14ac:dyDescent="0.35">
      <c r="F681" s="1" t="str">
        <f>IF(G681="","",INDEX(计算页!$A:$A,MATCH(G681,计算页!$B:$B,0)))</f>
        <v/>
      </c>
    </row>
    <row r="682" spans="6:6" x14ac:dyDescent="0.35">
      <c r="F682" s="1" t="str">
        <f>IF(G682="","",INDEX(计算页!$A:$A,MATCH(G682,计算页!$B:$B,0)))</f>
        <v/>
      </c>
    </row>
    <row r="683" spans="6:6" x14ac:dyDescent="0.35">
      <c r="F683" s="1" t="str">
        <f>IF(G683="","",INDEX(计算页!$A:$A,MATCH(G683,计算页!$B:$B,0)))</f>
        <v/>
      </c>
    </row>
    <row r="684" spans="6:6" x14ac:dyDescent="0.35">
      <c r="F684" s="1" t="str">
        <f>IF(G684="","",INDEX(计算页!$A:$A,MATCH(G684,计算页!$B:$B,0)))</f>
        <v/>
      </c>
    </row>
    <row r="685" spans="6:6" x14ac:dyDescent="0.35">
      <c r="F685" s="1" t="str">
        <f>IF(G685="","",INDEX(计算页!$A:$A,MATCH(G685,计算页!$B:$B,0)))</f>
        <v/>
      </c>
    </row>
    <row r="686" spans="6:6" x14ac:dyDescent="0.35">
      <c r="F686" s="1" t="str">
        <f>IF(G686="","",INDEX(计算页!$A:$A,MATCH(G686,计算页!$B:$B,0)))</f>
        <v/>
      </c>
    </row>
    <row r="687" spans="6:6" x14ac:dyDescent="0.35">
      <c r="F687" s="1" t="str">
        <f>IF(G687="","",INDEX(计算页!$A:$A,MATCH(G687,计算页!$B:$B,0)))</f>
        <v/>
      </c>
    </row>
    <row r="688" spans="6:6" x14ac:dyDescent="0.35">
      <c r="F688" s="1" t="str">
        <f>IF(G688="","",INDEX(计算页!$A:$A,MATCH(G688,计算页!$B:$B,0)))</f>
        <v/>
      </c>
    </row>
    <row r="689" spans="6:6" x14ac:dyDescent="0.35">
      <c r="F689" s="1" t="str">
        <f>IF(G689="","",INDEX(计算页!$A:$A,MATCH(G689,计算页!$B:$B,0)))</f>
        <v/>
      </c>
    </row>
    <row r="690" spans="6:6" x14ac:dyDescent="0.35">
      <c r="F690" s="1" t="str">
        <f>IF(G690="","",INDEX(计算页!$A:$A,MATCH(G690,计算页!$B:$B,0)))</f>
        <v/>
      </c>
    </row>
    <row r="691" spans="6:6" x14ac:dyDescent="0.35">
      <c r="F691" s="1" t="str">
        <f>IF(G691="","",INDEX(计算页!$A:$A,MATCH(G691,计算页!$B:$B,0)))</f>
        <v/>
      </c>
    </row>
    <row r="692" spans="6:6" x14ac:dyDescent="0.35">
      <c r="F692" s="1" t="str">
        <f>IF(G692="","",INDEX(计算页!$A:$A,MATCH(G692,计算页!$B:$B,0)))</f>
        <v/>
      </c>
    </row>
    <row r="693" spans="6:6" x14ac:dyDescent="0.35">
      <c r="F693" s="1" t="str">
        <f>IF(G693="","",INDEX(计算页!$A:$A,MATCH(G693,计算页!$B:$B,0)))</f>
        <v/>
      </c>
    </row>
    <row r="694" spans="6:6" x14ac:dyDescent="0.35">
      <c r="F694" s="1" t="str">
        <f>IF(G694="","",INDEX(计算页!$A:$A,MATCH(G694,计算页!$B:$B,0)))</f>
        <v/>
      </c>
    </row>
    <row r="695" spans="6:6" x14ac:dyDescent="0.35">
      <c r="F695" s="1" t="str">
        <f>IF(G695="","",INDEX(计算页!$A:$A,MATCH(G695,计算页!$B:$B,0)))</f>
        <v/>
      </c>
    </row>
    <row r="696" spans="6:6" x14ac:dyDescent="0.35">
      <c r="F696" s="1" t="str">
        <f>IF(G696="","",INDEX(计算页!$A:$A,MATCH(G696,计算页!$B:$B,0)))</f>
        <v/>
      </c>
    </row>
    <row r="697" spans="6:6" x14ac:dyDescent="0.35">
      <c r="F697" s="1" t="str">
        <f>IF(G697="","",INDEX(计算页!$A:$A,MATCH(G697,计算页!$B:$B,0)))</f>
        <v/>
      </c>
    </row>
    <row r="698" spans="6:6" x14ac:dyDescent="0.35">
      <c r="F698" s="1" t="str">
        <f>IF(G698="","",INDEX(计算页!$A:$A,MATCH(G698,计算页!$B:$B,0)))</f>
        <v/>
      </c>
    </row>
    <row r="699" spans="6:6" x14ac:dyDescent="0.35">
      <c r="F699" s="1" t="str">
        <f>IF(G699="","",INDEX(计算页!$A:$A,MATCH(G699,计算页!$B:$B,0)))</f>
        <v/>
      </c>
    </row>
    <row r="700" spans="6:6" x14ac:dyDescent="0.35">
      <c r="F700" s="1" t="str">
        <f>IF(G700="","",INDEX(计算页!$A:$A,MATCH(G700,计算页!$B:$B,0)))</f>
        <v/>
      </c>
    </row>
    <row r="701" spans="6:6" x14ac:dyDescent="0.35">
      <c r="F701" s="1" t="str">
        <f>IF(G701="","",INDEX(计算页!$A:$A,MATCH(G701,计算页!$B:$B,0)))</f>
        <v/>
      </c>
    </row>
    <row r="702" spans="6:6" x14ac:dyDescent="0.35">
      <c r="F702" s="1" t="str">
        <f>IF(G702="","",INDEX(计算页!$A:$A,MATCH(G702,计算页!$B:$B,0)))</f>
        <v/>
      </c>
    </row>
    <row r="703" spans="6:6" x14ac:dyDescent="0.35">
      <c r="F703" s="1" t="str">
        <f>IF(G703="","",INDEX(计算页!$A:$A,MATCH(G703,计算页!$B:$B,0)))</f>
        <v/>
      </c>
    </row>
    <row r="704" spans="6:6" x14ac:dyDescent="0.35">
      <c r="F704" s="1" t="str">
        <f>IF(G704="","",INDEX(计算页!$A:$A,MATCH(G704,计算页!$B:$B,0)))</f>
        <v/>
      </c>
    </row>
    <row r="705" spans="6:6" x14ac:dyDescent="0.35">
      <c r="F705" s="1" t="str">
        <f>IF(G705="","",INDEX(计算页!$A:$A,MATCH(G705,计算页!$B:$B,0)))</f>
        <v/>
      </c>
    </row>
    <row r="706" spans="6:6" x14ac:dyDescent="0.35">
      <c r="F706" s="1" t="str">
        <f>IF(G706="","",INDEX(计算页!$A:$A,MATCH(G706,计算页!$B:$B,0)))</f>
        <v/>
      </c>
    </row>
    <row r="707" spans="6:6" x14ac:dyDescent="0.35">
      <c r="F707" s="1" t="str">
        <f>IF(G707="","",INDEX(计算页!$A:$A,MATCH(G707,计算页!$B:$B,0)))</f>
        <v/>
      </c>
    </row>
    <row r="708" spans="6:6" x14ac:dyDescent="0.35">
      <c r="F708" s="1" t="str">
        <f>IF(G708="","",INDEX(计算页!$A:$A,MATCH(G708,计算页!$B:$B,0)))</f>
        <v/>
      </c>
    </row>
    <row r="709" spans="6:6" x14ac:dyDescent="0.35">
      <c r="F709" s="1" t="str">
        <f>IF(G709="","",INDEX(计算页!$A:$A,MATCH(G709,计算页!$B:$B,0)))</f>
        <v/>
      </c>
    </row>
    <row r="710" spans="6:6" x14ac:dyDescent="0.35">
      <c r="F710" s="1" t="str">
        <f>IF(G710="","",INDEX(计算页!$A:$A,MATCH(G710,计算页!$B:$B,0)))</f>
        <v/>
      </c>
    </row>
    <row r="711" spans="6:6" x14ac:dyDescent="0.35">
      <c r="F711" s="1" t="str">
        <f>IF(G711="","",INDEX(计算页!$A:$A,MATCH(G711,计算页!$B:$B,0)))</f>
        <v/>
      </c>
    </row>
    <row r="712" spans="6:6" x14ac:dyDescent="0.35">
      <c r="F712" s="1" t="str">
        <f>IF(G712="","",INDEX(计算页!$A:$A,MATCH(G712,计算页!$B:$B,0)))</f>
        <v/>
      </c>
    </row>
    <row r="713" spans="6:6" x14ac:dyDescent="0.35">
      <c r="F713" s="1" t="str">
        <f>IF(G713="","",INDEX(计算页!$A:$A,MATCH(G713,计算页!$B:$B,0)))</f>
        <v/>
      </c>
    </row>
    <row r="714" spans="6:6" x14ac:dyDescent="0.35">
      <c r="F714" s="1" t="str">
        <f>IF(G714="","",INDEX(计算页!$A:$A,MATCH(G714,计算页!$B:$B,0)))</f>
        <v/>
      </c>
    </row>
    <row r="715" spans="6:6" x14ac:dyDescent="0.35">
      <c r="F715" s="1" t="str">
        <f>IF(G715="","",INDEX(计算页!$A:$A,MATCH(G715,计算页!$B:$B,0)))</f>
        <v/>
      </c>
    </row>
    <row r="716" spans="6:6" x14ac:dyDescent="0.35">
      <c r="F716" s="1" t="str">
        <f>IF(G716="","",INDEX(计算页!$A:$A,MATCH(G716,计算页!$B:$B,0)))</f>
        <v/>
      </c>
    </row>
    <row r="717" spans="6:6" x14ac:dyDescent="0.35">
      <c r="F717" s="1" t="str">
        <f>IF(G717="","",INDEX(计算页!$A:$A,MATCH(G717,计算页!$B:$B,0)))</f>
        <v/>
      </c>
    </row>
    <row r="718" spans="6:6" x14ac:dyDescent="0.35">
      <c r="F718" s="1" t="str">
        <f>IF(G718="","",INDEX(计算页!$A:$A,MATCH(G718,计算页!$B:$B,0)))</f>
        <v/>
      </c>
    </row>
    <row r="719" spans="6:6" x14ac:dyDescent="0.35">
      <c r="F719" s="1" t="str">
        <f>IF(G719="","",INDEX(计算页!$A:$A,MATCH(G719,计算页!$B:$B,0)))</f>
        <v/>
      </c>
    </row>
    <row r="720" spans="6:6" x14ac:dyDescent="0.35">
      <c r="F720" s="1" t="str">
        <f>IF(G720="","",INDEX(计算页!$A:$A,MATCH(G720,计算页!$B:$B,0)))</f>
        <v/>
      </c>
    </row>
    <row r="721" spans="6:6" x14ac:dyDescent="0.35">
      <c r="F721" s="1" t="str">
        <f>IF(G721="","",INDEX(计算页!$A:$A,MATCH(G721,计算页!$B:$B,0)))</f>
        <v/>
      </c>
    </row>
    <row r="722" spans="6:6" x14ac:dyDescent="0.35">
      <c r="F722" s="1" t="str">
        <f>IF(G722="","",INDEX(计算页!$A:$A,MATCH(G722,计算页!$B:$B,0)))</f>
        <v/>
      </c>
    </row>
    <row r="723" spans="6:6" x14ac:dyDescent="0.35">
      <c r="F723" s="1" t="str">
        <f>IF(G723="","",INDEX(计算页!$A:$A,MATCH(G723,计算页!$B:$B,0)))</f>
        <v/>
      </c>
    </row>
    <row r="724" spans="6:6" x14ac:dyDescent="0.35">
      <c r="F724" s="1" t="str">
        <f>IF(G724="","",INDEX(计算页!$A:$A,MATCH(G724,计算页!$B:$B,0)))</f>
        <v/>
      </c>
    </row>
    <row r="725" spans="6:6" x14ac:dyDescent="0.35">
      <c r="F725" s="1" t="str">
        <f>IF(G725="","",INDEX(计算页!$A:$A,MATCH(G725,计算页!$B:$B,0)))</f>
        <v/>
      </c>
    </row>
    <row r="726" spans="6:6" x14ac:dyDescent="0.35">
      <c r="F726" s="1" t="str">
        <f>IF(G726="","",INDEX(计算页!$A:$A,MATCH(G726,计算页!$B:$B,0)))</f>
        <v/>
      </c>
    </row>
    <row r="727" spans="6:6" x14ac:dyDescent="0.35">
      <c r="F727" s="1" t="str">
        <f>IF(G727="","",INDEX(计算页!$A:$A,MATCH(G727,计算页!$B:$B,0)))</f>
        <v/>
      </c>
    </row>
    <row r="728" spans="6:6" x14ac:dyDescent="0.35">
      <c r="F728" s="1" t="str">
        <f>IF(G728="","",INDEX(计算页!$A:$A,MATCH(G728,计算页!$B:$B,0)))</f>
        <v/>
      </c>
    </row>
    <row r="729" spans="6:6" x14ac:dyDescent="0.35">
      <c r="F729" s="1" t="str">
        <f>IF(G729="","",INDEX(计算页!$A:$A,MATCH(G729,计算页!$B:$B,0)))</f>
        <v/>
      </c>
    </row>
    <row r="730" spans="6:6" x14ac:dyDescent="0.35">
      <c r="F730" s="1" t="str">
        <f>IF(G730="","",INDEX(计算页!$A:$A,MATCH(G730,计算页!$B:$B,0)))</f>
        <v/>
      </c>
    </row>
    <row r="731" spans="6:6" x14ac:dyDescent="0.35">
      <c r="F731" s="1" t="str">
        <f>IF(G731="","",INDEX(计算页!$A:$A,MATCH(G731,计算页!$B:$B,0)))</f>
        <v/>
      </c>
    </row>
    <row r="732" spans="6:6" x14ac:dyDescent="0.35">
      <c r="F732" s="1" t="str">
        <f>IF(G732="","",INDEX(计算页!$A:$A,MATCH(G732,计算页!$B:$B,0)))</f>
        <v/>
      </c>
    </row>
    <row r="733" spans="6:6" x14ac:dyDescent="0.35">
      <c r="F733" s="1" t="str">
        <f>IF(G733="","",INDEX(计算页!$A:$A,MATCH(G733,计算页!$B:$B,0)))</f>
        <v/>
      </c>
    </row>
    <row r="734" spans="6:6" x14ac:dyDescent="0.35">
      <c r="F734" s="1" t="str">
        <f>IF(G734="","",INDEX(计算页!$A:$A,MATCH(G734,计算页!$B:$B,0)))</f>
        <v/>
      </c>
    </row>
    <row r="735" spans="6:6" x14ac:dyDescent="0.35">
      <c r="F735" s="1" t="str">
        <f>IF(G735="","",INDEX(计算页!$A:$A,MATCH(G735,计算页!$B:$B,0)))</f>
        <v/>
      </c>
    </row>
    <row r="736" spans="6:6" x14ac:dyDescent="0.35">
      <c r="F736" s="1" t="str">
        <f>IF(G736="","",INDEX(计算页!$A:$A,MATCH(G736,计算页!$B:$B,0)))</f>
        <v/>
      </c>
    </row>
    <row r="737" spans="6:6" x14ac:dyDescent="0.35">
      <c r="F737" s="1" t="str">
        <f>IF(G737="","",INDEX(计算页!$A:$A,MATCH(G737,计算页!$B:$B,0)))</f>
        <v/>
      </c>
    </row>
    <row r="738" spans="6:6" x14ac:dyDescent="0.35">
      <c r="F738" s="1" t="str">
        <f>IF(G738="","",INDEX(计算页!$A:$A,MATCH(G738,计算页!$B:$B,0)))</f>
        <v/>
      </c>
    </row>
    <row r="739" spans="6:6" x14ac:dyDescent="0.35">
      <c r="F739" s="1" t="str">
        <f>IF(G739="","",INDEX(计算页!$A:$A,MATCH(G739,计算页!$B:$B,0)))</f>
        <v/>
      </c>
    </row>
    <row r="740" spans="6:6" x14ac:dyDescent="0.35">
      <c r="F740" s="1" t="str">
        <f>IF(G740="","",INDEX(计算页!$A:$A,MATCH(G740,计算页!$B:$B,0)))</f>
        <v/>
      </c>
    </row>
    <row r="741" spans="6:6" x14ac:dyDescent="0.35">
      <c r="F741" s="1" t="str">
        <f>IF(G741="","",INDEX(计算页!$A:$A,MATCH(G741,计算页!$B:$B,0)))</f>
        <v/>
      </c>
    </row>
    <row r="742" spans="6:6" x14ac:dyDescent="0.35">
      <c r="F742" s="1" t="str">
        <f>IF(G742="","",INDEX(计算页!$A:$A,MATCH(G742,计算页!$B:$B,0)))</f>
        <v/>
      </c>
    </row>
    <row r="743" spans="6:6" x14ac:dyDescent="0.35">
      <c r="F743" s="1" t="str">
        <f>IF(G743="","",INDEX(计算页!$A:$A,MATCH(G743,计算页!$B:$B,0)))</f>
        <v/>
      </c>
    </row>
    <row r="744" spans="6:6" x14ac:dyDescent="0.35">
      <c r="F744" s="1" t="str">
        <f>IF(G744="","",INDEX(计算页!$A:$A,MATCH(G744,计算页!$B:$B,0)))</f>
        <v/>
      </c>
    </row>
    <row r="745" spans="6:6" x14ac:dyDescent="0.35">
      <c r="F745" s="1" t="str">
        <f>IF(G745="","",INDEX(计算页!$A:$A,MATCH(G745,计算页!$B:$B,0)))</f>
        <v/>
      </c>
    </row>
    <row r="746" spans="6:6" x14ac:dyDescent="0.35">
      <c r="F746" s="1" t="str">
        <f>IF(G746="","",INDEX(计算页!$A:$A,MATCH(G746,计算页!$B:$B,0)))</f>
        <v/>
      </c>
    </row>
    <row r="747" spans="6:6" x14ac:dyDescent="0.35">
      <c r="F747" s="1" t="str">
        <f>IF(G747="","",INDEX(计算页!$A:$A,MATCH(G747,计算页!$B:$B,0)))</f>
        <v/>
      </c>
    </row>
    <row r="748" spans="6:6" x14ac:dyDescent="0.35">
      <c r="F748" s="1" t="str">
        <f>IF(G748="","",INDEX(计算页!$A:$A,MATCH(G748,计算页!$B:$B,0)))</f>
        <v/>
      </c>
    </row>
    <row r="749" spans="6:6" x14ac:dyDescent="0.35">
      <c r="F749" s="1" t="str">
        <f>IF(G749="","",INDEX(计算页!$A:$A,MATCH(G749,计算页!$B:$B,0)))</f>
        <v/>
      </c>
    </row>
    <row r="750" spans="6:6" x14ac:dyDescent="0.35">
      <c r="F750" s="1" t="str">
        <f>IF(G750="","",INDEX(计算页!$A:$A,MATCH(G750,计算页!$B:$B,0)))</f>
        <v/>
      </c>
    </row>
    <row r="751" spans="6:6" x14ac:dyDescent="0.35">
      <c r="F751" s="1" t="str">
        <f>IF(G751="","",INDEX(计算页!$A:$A,MATCH(G751,计算页!$B:$B,0)))</f>
        <v/>
      </c>
    </row>
    <row r="752" spans="6:6" x14ac:dyDescent="0.35">
      <c r="F752" s="1" t="str">
        <f>IF(G752="","",INDEX(计算页!$A:$A,MATCH(G752,计算页!$B:$B,0)))</f>
        <v/>
      </c>
    </row>
    <row r="753" spans="6:6" x14ac:dyDescent="0.35">
      <c r="F753" s="1" t="str">
        <f>IF(G753="","",INDEX(计算页!$A:$A,MATCH(G753,计算页!$B:$B,0)))</f>
        <v/>
      </c>
    </row>
    <row r="754" spans="6:6" x14ac:dyDescent="0.35">
      <c r="F754" s="1" t="str">
        <f>IF(G754="","",INDEX(计算页!$A:$A,MATCH(G754,计算页!$B:$B,0)))</f>
        <v/>
      </c>
    </row>
    <row r="755" spans="6:6" x14ac:dyDescent="0.35">
      <c r="F755" s="1" t="str">
        <f>IF(G755="","",INDEX(计算页!$A:$A,MATCH(G755,计算页!$B:$B,0)))</f>
        <v/>
      </c>
    </row>
    <row r="756" spans="6:6" x14ac:dyDescent="0.35">
      <c r="F756" s="1" t="str">
        <f>IF(G756="","",INDEX(计算页!$A:$A,MATCH(G756,计算页!$B:$B,0)))</f>
        <v/>
      </c>
    </row>
    <row r="757" spans="6:6" x14ac:dyDescent="0.35">
      <c r="F757" s="1" t="str">
        <f>IF(G757="","",INDEX(计算页!$A:$A,MATCH(G757,计算页!$B:$B,0)))</f>
        <v/>
      </c>
    </row>
    <row r="758" spans="6:6" x14ac:dyDescent="0.35">
      <c r="F758" s="1" t="str">
        <f>IF(G758="","",INDEX(计算页!$A:$A,MATCH(G758,计算页!$B:$B,0)))</f>
        <v/>
      </c>
    </row>
    <row r="759" spans="6:6" x14ac:dyDescent="0.35">
      <c r="F759" s="1" t="str">
        <f>IF(G759="","",INDEX(计算页!$A:$A,MATCH(G759,计算页!$B:$B,0)))</f>
        <v/>
      </c>
    </row>
    <row r="760" spans="6:6" x14ac:dyDescent="0.35">
      <c r="F760" s="1" t="str">
        <f>IF(G760="","",INDEX(计算页!$A:$A,MATCH(G760,计算页!$B:$B,0)))</f>
        <v/>
      </c>
    </row>
    <row r="761" spans="6:6" x14ac:dyDescent="0.35">
      <c r="F761" s="1" t="str">
        <f>IF(G761="","",INDEX(计算页!$A:$A,MATCH(G761,计算页!$B:$B,0)))</f>
        <v/>
      </c>
    </row>
    <row r="762" spans="6:6" x14ac:dyDescent="0.35">
      <c r="F762" s="1" t="str">
        <f>IF(G762="","",INDEX(计算页!$A:$A,MATCH(G762,计算页!$B:$B,0)))</f>
        <v/>
      </c>
    </row>
    <row r="763" spans="6:6" x14ac:dyDescent="0.35">
      <c r="F763" s="1" t="str">
        <f>IF(G763="","",INDEX(计算页!$A:$A,MATCH(G763,计算页!$B:$B,0)))</f>
        <v/>
      </c>
    </row>
    <row r="764" spans="6:6" x14ac:dyDescent="0.35">
      <c r="F764" s="1" t="str">
        <f>IF(G764="","",INDEX(计算页!$A:$A,MATCH(G764,计算页!$B:$B,0)))</f>
        <v/>
      </c>
    </row>
    <row r="765" spans="6:6" x14ac:dyDescent="0.35">
      <c r="F765" s="1" t="str">
        <f>IF(G765="","",INDEX(计算页!$A:$A,MATCH(G765,计算页!$B:$B,0)))</f>
        <v/>
      </c>
    </row>
    <row r="766" spans="6:6" x14ac:dyDescent="0.35">
      <c r="F766" s="1" t="str">
        <f>IF(G766="","",INDEX(计算页!$A:$A,MATCH(G766,计算页!$B:$B,0)))</f>
        <v/>
      </c>
    </row>
    <row r="767" spans="6:6" x14ac:dyDescent="0.35">
      <c r="F767" s="1" t="str">
        <f>IF(G767="","",INDEX(计算页!$A:$A,MATCH(G767,计算页!$B:$B,0)))</f>
        <v/>
      </c>
    </row>
    <row r="768" spans="6:6" x14ac:dyDescent="0.35">
      <c r="F768" s="1" t="str">
        <f>IF(G768="","",INDEX(计算页!$A:$A,MATCH(G768,计算页!$B:$B,0)))</f>
        <v/>
      </c>
    </row>
    <row r="769" spans="6:6" x14ac:dyDescent="0.35">
      <c r="F769" s="1" t="str">
        <f>IF(G769="","",INDEX(计算页!$A:$A,MATCH(G769,计算页!$B:$B,0)))</f>
        <v/>
      </c>
    </row>
    <row r="770" spans="6:6" x14ac:dyDescent="0.35">
      <c r="F770" s="1" t="str">
        <f>IF(G770="","",INDEX(计算页!$A:$A,MATCH(G770,计算页!$B:$B,0)))</f>
        <v/>
      </c>
    </row>
    <row r="771" spans="6:6" x14ac:dyDescent="0.35">
      <c r="F771" s="1" t="str">
        <f>IF(G771="","",INDEX(计算页!$A:$A,MATCH(G771,计算页!$B:$B,0)))</f>
        <v/>
      </c>
    </row>
    <row r="772" spans="6:6" x14ac:dyDescent="0.35">
      <c r="F772" s="1" t="str">
        <f>IF(G772="","",INDEX(计算页!$A:$A,MATCH(G772,计算页!$B:$B,0)))</f>
        <v/>
      </c>
    </row>
    <row r="773" spans="6:6" x14ac:dyDescent="0.35">
      <c r="F773" s="1" t="str">
        <f>IF(G773="","",INDEX(计算页!$A:$A,MATCH(G773,计算页!$B:$B,0)))</f>
        <v/>
      </c>
    </row>
    <row r="774" spans="6:6" x14ac:dyDescent="0.35">
      <c r="F774" s="1" t="str">
        <f>IF(G774="","",INDEX(计算页!$A:$A,MATCH(G774,计算页!$B:$B,0)))</f>
        <v/>
      </c>
    </row>
    <row r="775" spans="6:6" x14ac:dyDescent="0.35">
      <c r="F775" s="1" t="str">
        <f>IF(G775="","",INDEX(计算页!$A:$A,MATCH(G775,计算页!$B:$B,0)))</f>
        <v/>
      </c>
    </row>
    <row r="776" spans="6:6" x14ac:dyDescent="0.35">
      <c r="F776" s="1" t="str">
        <f>IF(G776="","",INDEX(计算页!$A:$A,MATCH(G776,计算页!$B:$B,0)))</f>
        <v/>
      </c>
    </row>
    <row r="777" spans="6:6" x14ac:dyDescent="0.35">
      <c r="F777" s="1" t="str">
        <f>IF(G777="","",INDEX(计算页!$A:$A,MATCH(G777,计算页!$B:$B,0)))</f>
        <v/>
      </c>
    </row>
    <row r="778" spans="6:6" x14ac:dyDescent="0.35">
      <c r="F778" s="1" t="str">
        <f>IF(G778="","",INDEX(计算页!$A:$A,MATCH(G778,计算页!$B:$B,0)))</f>
        <v/>
      </c>
    </row>
    <row r="779" spans="6:6" x14ac:dyDescent="0.35">
      <c r="F779" s="1" t="str">
        <f>IF(G779="","",INDEX(计算页!$A:$A,MATCH(G779,计算页!$B:$B,0)))</f>
        <v/>
      </c>
    </row>
    <row r="780" spans="6:6" x14ac:dyDescent="0.35">
      <c r="F780" s="1" t="str">
        <f>IF(G780="","",INDEX(计算页!$A:$A,MATCH(G780,计算页!$B:$B,0)))</f>
        <v/>
      </c>
    </row>
    <row r="781" spans="6:6" x14ac:dyDescent="0.35">
      <c r="F781" s="1" t="str">
        <f>IF(G781="","",INDEX(计算页!$A:$A,MATCH(G781,计算页!$B:$B,0)))</f>
        <v/>
      </c>
    </row>
    <row r="782" spans="6:6" x14ac:dyDescent="0.35">
      <c r="F782" s="1" t="str">
        <f>IF(G782="","",INDEX(计算页!$A:$A,MATCH(G782,计算页!$B:$B,0)))</f>
        <v/>
      </c>
    </row>
    <row r="783" spans="6:6" x14ac:dyDescent="0.35">
      <c r="F783" s="1" t="str">
        <f>IF(G783="","",INDEX(计算页!$A:$A,MATCH(G783,计算页!$B:$B,0)))</f>
        <v/>
      </c>
    </row>
    <row r="784" spans="6:6" x14ac:dyDescent="0.35">
      <c r="F784" s="1" t="str">
        <f>IF(G784="","",INDEX(计算页!$A:$A,MATCH(G784,计算页!$B:$B,0)))</f>
        <v/>
      </c>
    </row>
    <row r="785" spans="6:6" x14ac:dyDescent="0.35">
      <c r="F785" s="1" t="str">
        <f>IF(G785="","",INDEX(计算页!$A:$A,MATCH(G785,计算页!$B:$B,0)))</f>
        <v/>
      </c>
    </row>
    <row r="786" spans="6:6" x14ac:dyDescent="0.35">
      <c r="F786" s="1" t="str">
        <f>IF(G786="","",INDEX(计算页!$A:$A,MATCH(G786,计算页!$B:$B,0)))</f>
        <v/>
      </c>
    </row>
    <row r="787" spans="6:6" x14ac:dyDescent="0.35">
      <c r="F787" s="1" t="str">
        <f>IF(G787="","",INDEX(计算页!$A:$A,MATCH(G787,计算页!$B:$B,0)))</f>
        <v/>
      </c>
    </row>
    <row r="788" spans="6:6" x14ac:dyDescent="0.35">
      <c r="F788" s="1" t="str">
        <f>IF(G788="","",INDEX(计算页!$A:$A,MATCH(G788,计算页!$B:$B,0)))</f>
        <v/>
      </c>
    </row>
    <row r="789" spans="6:6" x14ac:dyDescent="0.35">
      <c r="F789" s="1" t="str">
        <f>IF(G789="","",INDEX(计算页!$A:$A,MATCH(G789,计算页!$B:$B,0)))</f>
        <v/>
      </c>
    </row>
    <row r="790" spans="6:6" x14ac:dyDescent="0.35">
      <c r="F790" s="1" t="str">
        <f>IF(G790="","",INDEX(计算页!$A:$A,MATCH(G790,计算页!$B:$B,0)))</f>
        <v/>
      </c>
    </row>
    <row r="791" spans="6:6" x14ac:dyDescent="0.35">
      <c r="F791" s="1" t="str">
        <f>IF(G791="","",INDEX(计算页!$A:$A,MATCH(G791,计算页!$B:$B,0)))</f>
        <v/>
      </c>
    </row>
    <row r="792" spans="6:6" x14ac:dyDescent="0.35">
      <c r="F792" s="1" t="str">
        <f>IF(G792="","",INDEX(计算页!$A:$A,MATCH(G792,计算页!$B:$B,0)))</f>
        <v/>
      </c>
    </row>
    <row r="793" spans="6:6" x14ac:dyDescent="0.35">
      <c r="F793" s="1" t="str">
        <f>IF(G793="","",INDEX(计算页!$A:$A,MATCH(G793,计算页!$B:$B,0)))</f>
        <v/>
      </c>
    </row>
    <row r="794" spans="6:6" x14ac:dyDescent="0.35">
      <c r="F794" s="1" t="str">
        <f>IF(G794="","",INDEX(计算页!$A:$A,MATCH(G794,计算页!$B:$B,0)))</f>
        <v/>
      </c>
    </row>
    <row r="795" spans="6:6" x14ac:dyDescent="0.35">
      <c r="F795" s="1" t="str">
        <f>IF(G795="","",INDEX(计算页!$A:$A,MATCH(G795,计算页!$B:$B,0)))</f>
        <v/>
      </c>
    </row>
    <row r="796" spans="6:6" x14ac:dyDescent="0.35">
      <c r="F796" s="1" t="str">
        <f>IF(G796="","",INDEX(计算页!$A:$A,MATCH(G796,计算页!$B:$B,0)))</f>
        <v/>
      </c>
    </row>
    <row r="797" spans="6:6" x14ac:dyDescent="0.35">
      <c r="F797" s="1" t="str">
        <f>IF(G797="","",INDEX(计算页!$A:$A,MATCH(G797,计算页!$B:$B,0)))</f>
        <v/>
      </c>
    </row>
    <row r="798" spans="6:6" x14ac:dyDescent="0.35">
      <c r="F798" s="1" t="str">
        <f>IF(G798="","",INDEX(计算页!$A:$A,MATCH(G798,计算页!$B:$B,0)))</f>
        <v/>
      </c>
    </row>
    <row r="799" spans="6:6" x14ac:dyDescent="0.35">
      <c r="F799" s="1" t="str">
        <f>IF(G799="","",INDEX(计算页!$A:$A,MATCH(G799,计算页!$B:$B,0)))</f>
        <v/>
      </c>
    </row>
    <row r="800" spans="6:6" x14ac:dyDescent="0.35">
      <c r="F800" s="1" t="str">
        <f>IF(G800="","",INDEX(计算页!$A:$A,MATCH(G800,计算页!$B:$B,0)))</f>
        <v/>
      </c>
    </row>
    <row r="801" spans="6:6" x14ac:dyDescent="0.35">
      <c r="F801" s="1" t="str">
        <f>IF(G801="","",INDEX(计算页!$A:$A,MATCH(G801,计算页!$B:$B,0)))</f>
        <v/>
      </c>
    </row>
    <row r="802" spans="6:6" x14ac:dyDescent="0.35">
      <c r="F802" s="1" t="str">
        <f>IF(G802="","",INDEX(计算页!$A:$A,MATCH(G802,计算页!$B:$B,0)))</f>
        <v/>
      </c>
    </row>
    <row r="803" spans="6:6" x14ac:dyDescent="0.35">
      <c r="F803" s="1" t="str">
        <f>IF(G803="","",INDEX(计算页!$A:$A,MATCH(G803,计算页!$B:$B,0)))</f>
        <v/>
      </c>
    </row>
    <row r="804" spans="6:6" x14ac:dyDescent="0.35">
      <c r="F804" s="1" t="str">
        <f>IF(G804="","",INDEX(计算页!$A:$A,MATCH(G804,计算页!$B:$B,0)))</f>
        <v/>
      </c>
    </row>
    <row r="805" spans="6:6" x14ac:dyDescent="0.35">
      <c r="F805" s="1" t="str">
        <f>IF(G805="","",INDEX(计算页!$A:$A,MATCH(G805,计算页!$B:$B,0)))</f>
        <v/>
      </c>
    </row>
    <row r="806" spans="6:6" x14ac:dyDescent="0.35">
      <c r="F806" s="1" t="str">
        <f>IF(G806="","",INDEX(计算页!$A:$A,MATCH(G806,计算页!$B:$B,0)))</f>
        <v/>
      </c>
    </row>
    <row r="807" spans="6:6" x14ac:dyDescent="0.35">
      <c r="F807" s="1" t="str">
        <f>IF(G807="","",INDEX(计算页!$A:$A,MATCH(G807,计算页!$B:$B,0)))</f>
        <v/>
      </c>
    </row>
    <row r="808" spans="6:6" x14ac:dyDescent="0.35">
      <c r="F808" s="1" t="str">
        <f>IF(G808="","",INDEX(计算页!$A:$A,MATCH(G808,计算页!$B:$B,0)))</f>
        <v/>
      </c>
    </row>
    <row r="809" spans="6:6" x14ac:dyDescent="0.35">
      <c r="F809" s="1" t="str">
        <f>IF(G809="","",INDEX(计算页!$A:$A,MATCH(G809,计算页!$B:$B,0)))</f>
        <v/>
      </c>
    </row>
    <row r="810" spans="6:6" x14ac:dyDescent="0.35">
      <c r="F810" s="1" t="str">
        <f>IF(G810="","",INDEX(计算页!$A:$A,MATCH(G810,计算页!$B:$B,0)))</f>
        <v/>
      </c>
    </row>
    <row r="811" spans="6:6" x14ac:dyDescent="0.35">
      <c r="F811" s="1" t="str">
        <f>IF(G811="","",INDEX(计算页!$A:$A,MATCH(G811,计算页!$B:$B,0)))</f>
        <v/>
      </c>
    </row>
    <row r="812" spans="6:6" x14ac:dyDescent="0.35">
      <c r="F812" s="1" t="str">
        <f>IF(G812="","",INDEX(计算页!$A:$A,MATCH(G812,计算页!$B:$B,0)))</f>
        <v/>
      </c>
    </row>
    <row r="813" spans="6:6" x14ac:dyDescent="0.35">
      <c r="F813" s="1" t="str">
        <f>IF(G813="","",INDEX(计算页!$A:$A,MATCH(G813,计算页!$B:$B,0)))</f>
        <v/>
      </c>
    </row>
    <row r="814" spans="6:6" x14ac:dyDescent="0.35">
      <c r="F814" s="1" t="str">
        <f>IF(G814="","",INDEX(计算页!$A:$A,MATCH(G814,计算页!$B:$B,0)))</f>
        <v/>
      </c>
    </row>
    <row r="815" spans="6:6" x14ac:dyDescent="0.35">
      <c r="F815" s="1" t="str">
        <f>IF(G815="","",INDEX(计算页!$A:$A,MATCH(G815,计算页!$B:$B,0)))</f>
        <v/>
      </c>
    </row>
    <row r="816" spans="6:6" x14ac:dyDescent="0.35">
      <c r="F816" s="1" t="str">
        <f>IF(G816="","",INDEX(计算页!$A:$A,MATCH(G816,计算页!$B:$B,0)))</f>
        <v/>
      </c>
    </row>
    <row r="817" spans="6:6" x14ac:dyDescent="0.35">
      <c r="F817" s="1" t="str">
        <f>IF(G817="","",INDEX(计算页!$A:$A,MATCH(G817,计算页!$B:$B,0)))</f>
        <v/>
      </c>
    </row>
    <row r="818" spans="6:6" x14ac:dyDescent="0.35">
      <c r="F818" s="1" t="str">
        <f>IF(G818="","",INDEX(计算页!$A:$A,MATCH(G818,计算页!$B:$B,0)))</f>
        <v/>
      </c>
    </row>
    <row r="819" spans="6:6" x14ac:dyDescent="0.35">
      <c r="F819" s="1" t="str">
        <f>IF(G819="","",INDEX(计算页!$A:$A,MATCH(G819,计算页!$B:$B,0)))</f>
        <v/>
      </c>
    </row>
    <row r="820" spans="6:6" x14ac:dyDescent="0.35">
      <c r="F820" s="1" t="str">
        <f>IF(G820="","",INDEX(计算页!$A:$A,MATCH(G820,计算页!$B:$B,0)))</f>
        <v/>
      </c>
    </row>
    <row r="821" spans="6:6" x14ac:dyDescent="0.35">
      <c r="F821" s="1" t="str">
        <f>IF(G821="","",INDEX(计算页!$A:$A,MATCH(G821,计算页!$B:$B,0)))</f>
        <v/>
      </c>
    </row>
    <row r="822" spans="6:6" x14ac:dyDescent="0.35">
      <c r="F822" s="1" t="str">
        <f>IF(G822="","",INDEX(计算页!$A:$A,MATCH(G822,计算页!$B:$B,0)))</f>
        <v/>
      </c>
    </row>
    <row r="823" spans="6:6" x14ac:dyDescent="0.35">
      <c r="F823" s="1" t="str">
        <f>IF(G823="","",INDEX(计算页!$A:$A,MATCH(G823,计算页!$B:$B,0)))</f>
        <v/>
      </c>
    </row>
    <row r="824" spans="6:6" x14ac:dyDescent="0.35">
      <c r="F824" s="1" t="str">
        <f>IF(G824="","",INDEX(计算页!$A:$A,MATCH(G824,计算页!$B:$B,0)))</f>
        <v/>
      </c>
    </row>
    <row r="825" spans="6:6" x14ac:dyDescent="0.35">
      <c r="F825" s="1" t="str">
        <f>IF(G825="","",INDEX(计算页!$A:$A,MATCH(G825,计算页!$B:$B,0)))</f>
        <v/>
      </c>
    </row>
    <row r="826" spans="6:6" x14ac:dyDescent="0.35">
      <c r="F826" s="1" t="str">
        <f>IF(G826="","",INDEX(计算页!$A:$A,MATCH(G826,计算页!$B:$B,0)))</f>
        <v/>
      </c>
    </row>
    <row r="827" spans="6:6" x14ac:dyDescent="0.35">
      <c r="F827" s="1" t="str">
        <f>IF(G827="","",INDEX(计算页!$A:$A,MATCH(G827,计算页!$B:$B,0)))</f>
        <v/>
      </c>
    </row>
    <row r="828" spans="6:6" x14ac:dyDescent="0.35">
      <c r="F828" s="1" t="str">
        <f>IF(G828="","",INDEX(计算页!$A:$A,MATCH(G828,计算页!$B:$B,0)))</f>
        <v/>
      </c>
    </row>
    <row r="829" spans="6:6" x14ac:dyDescent="0.35">
      <c r="F829" s="1" t="str">
        <f>IF(G829="","",INDEX(计算页!$A:$A,MATCH(G829,计算页!$B:$B,0)))</f>
        <v/>
      </c>
    </row>
    <row r="830" spans="6:6" x14ac:dyDescent="0.35">
      <c r="F830" s="1" t="str">
        <f>IF(G830="","",INDEX(计算页!$A:$A,MATCH(G830,计算页!$B:$B,0)))</f>
        <v/>
      </c>
    </row>
    <row r="831" spans="6:6" x14ac:dyDescent="0.35">
      <c r="F831" s="1" t="str">
        <f>IF(G831="","",INDEX(计算页!$A:$A,MATCH(G831,计算页!$B:$B,0)))</f>
        <v/>
      </c>
    </row>
    <row r="832" spans="6:6" x14ac:dyDescent="0.35">
      <c r="F832" s="1" t="str">
        <f>IF(G832="","",INDEX(计算页!$A:$A,MATCH(G832,计算页!$B:$B,0)))</f>
        <v/>
      </c>
    </row>
    <row r="833" spans="6:6" x14ac:dyDescent="0.35">
      <c r="F833" s="1" t="str">
        <f>IF(G833="","",INDEX(计算页!$A:$A,MATCH(G833,计算页!$B:$B,0)))</f>
        <v/>
      </c>
    </row>
    <row r="834" spans="6:6" x14ac:dyDescent="0.35">
      <c r="F834" s="1" t="str">
        <f>IF(G834="","",INDEX(计算页!$A:$A,MATCH(G834,计算页!$B:$B,0)))</f>
        <v/>
      </c>
    </row>
    <row r="835" spans="6:6" x14ac:dyDescent="0.35">
      <c r="F835" s="1" t="str">
        <f>IF(G835="","",INDEX(计算页!$A:$A,MATCH(G835,计算页!$B:$B,0)))</f>
        <v/>
      </c>
    </row>
    <row r="836" spans="6:6" x14ac:dyDescent="0.35">
      <c r="F836" s="1" t="str">
        <f>IF(G836="","",INDEX(计算页!$A:$A,MATCH(G836,计算页!$B:$B,0)))</f>
        <v/>
      </c>
    </row>
    <row r="837" spans="6:6" x14ac:dyDescent="0.35">
      <c r="F837" s="1" t="str">
        <f>IF(G837="","",INDEX(计算页!$A:$A,MATCH(G837,计算页!$B:$B,0)))</f>
        <v/>
      </c>
    </row>
    <row r="838" spans="6:6" x14ac:dyDescent="0.35">
      <c r="F838" s="1" t="str">
        <f>IF(G838="","",INDEX(计算页!$A:$A,MATCH(G838,计算页!$B:$B,0)))</f>
        <v/>
      </c>
    </row>
    <row r="839" spans="6:6" x14ac:dyDescent="0.35">
      <c r="F839" s="1" t="str">
        <f>IF(G839="","",INDEX(计算页!$A:$A,MATCH(G839,计算页!$B:$B,0)))</f>
        <v/>
      </c>
    </row>
    <row r="840" spans="6:6" x14ac:dyDescent="0.35">
      <c r="F840" s="1" t="str">
        <f>IF(G840="","",INDEX(计算页!$A:$A,MATCH(G840,计算页!$B:$B,0)))</f>
        <v/>
      </c>
    </row>
    <row r="841" spans="6:6" x14ac:dyDescent="0.35">
      <c r="F841" s="1" t="str">
        <f>IF(G841="","",INDEX(计算页!$A:$A,MATCH(G841,计算页!$B:$B,0)))</f>
        <v/>
      </c>
    </row>
    <row r="842" spans="6:6" x14ac:dyDescent="0.35">
      <c r="F842" s="1" t="str">
        <f>IF(G842="","",INDEX(计算页!$A:$A,MATCH(G842,计算页!$B:$B,0)))</f>
        <v/>
      </c>
    </row>
    <row r="843" spans="6:6" x14ac:dyDescent="0.35">
      <c r="F843" s="1" t="str">
        <f>IF(G843="","",INDEX(计算页!$A:$A,MATCH(G843,计算页!$B:$B,0)))</f>
        <v/>
      </c>
    </row>
    <row r="844" spans="6:6" x14ac:dyDescent="0.35">
      <c r="F844" s="1" t="str">
        <f>IF(G844="","",INDEX(计算页!$A:$A,MATCH(G844,计算页!$B:$B,0)))</f>
        <v/>
      </c>
    </row>
    <row r="845" spans="6:6" x14ac:dyDescent="0.35">
      <c r="F845" s="1" t="str">
        <f>IF(G845="","",INDEX(计算页!$A:$A,MATCH(G845,计算页!$B:$B,0)))</f>
        <v/>
      </c>
    </row>
    <row r="846" spans="6:6" x14ac:dyDescent="0.35">
      <c r="F846" s="1" t="str">
        <f>IF(G846="","",INDEX(计算页!$A:$A,MATCH(G846,计算页!$B:$B,0)))</f>
        <v/>
      </c>
    </row>
    <row r="847" spans="6:6" x14ac:dyDescent="0.35">
      <c r="F847" s="1" t="str">
        <f>IF(G847="","",INDEX(计算页!$A:$A,MATCH(G847,计算页!$B:$B,0)))</f>
        <v/>
      </c>
    </row>
    <row r="848" spans="6:6" x14ac:dyDescent="0.35">
      <c r="F848" s="1" t="str">
        <f>IF(G848="","",INDEX(计算页!$A:$A,MATCH(G848,计算页!$B:$B,0)))</f>
        <v/>
      </c>
    </row>
    <row r="849" spans="6:6" x14ac:dyDescent="0.35">
      <c r="F849" s="1" t="str">
        <f>IF(G849="","",INDEX(计算页!$A:$A,MATCH(G849,计算页!$B:$B,0)))</f>
        <v/>
      </c>
    </row>
    <row r="850" spans="6:6" x14ac:dyDescent="0.35">
      <c r="F850" s="1" t="str">
        <f>IF(G850="","",INDEX(计算页!$A:$A,MATCH(G850,计算页!$B:$B,0)))</f>
        <v/>
      </c>
    </row>
    <row r="851" spans="6:6" x14ac:dyDescent="0.35">
      <c r="F851" s="1" t="str">
        <f>IF(G851="","",INDEX(计算页!$A:$A,MATCH(G851,计算页!$B:$B,0)))</f>
        <v/>
      </c>
    </row>
    <row r="852" spans="6:6" x14ac:dyDescent="0.35">
      <c r="F852" s="1" t="str">
        <f>IF(G852="","",INDEX(计算页!$A:$A,MATCH(G852,计算页!$B:$B,0)))</f>
        <v/>
      </c>
    </row>
    <row r="853" spans="6:6" x14ac:dyDescent="0.35">
      <c r="F853" s="1" t="str">
        <f>IF(G853="","",INDEX(计算页!$A:$A,MATCH(G853,计算页!$B:$B,0)))</f>
        <v/>
      </c>
    </row>
    <row r="854" spans="6:6" x14ac:dyDescent="0.35">
      <c r="F854" s="1" t="str">
        <f>IF(G854="","",INDEX(计算页!$A:$A,MATCH(G854,计算页!$B:$B,0)))</f>
        <v/>
      </c>
    </row>
    <row r="855" spans="6:6" x14ac:dyDescent="0.35">
      <c r="F855" s="1" t="str">
        <f>IF(G855="","",INDEX(计算页!$A:$A,MATCH(G855,计算页!$B:$B,0)))</f>
        <v/>
      </c>
    </row>
    <row r="856" spans="6:6" x14ac:dyDescent="0.35">
      <c r="F856" s="1" t="str">
        <f>IF(G856="","",INDEX(计算页!$A:$A,MATCH(G856,计算页!$B:$B,0)))</f>
        <v/>
      </c>
    </row>
    <row r="857" spans="6:6" x14ac:dyDescent="0.35">
      <c r="F857" s="1" t="str">
        <f>IF(G857="","",INDEX(计算页!$A:$A,MATCH(G857,计算页!$B:$B,0)))</f>
        <v/>
      </c>
    </row>
    <row r="858" spans="6:6" x14ac:dyDescent="0.35">
      <c r="F858" s="1" t="str">
        <f>IF(G858="","",INDEX(计算页!$A:$A,MATCH(G858,计算页!$B:$B,0)))</f>
        <v/>
      </c>
    </row>
    <row r="859" spans="6:6" x14ac:dyDescent="0.35">
      <c r="F859" s="1" t="str">
        <f>IF(G859="","",INDEX(计算页!$A:$A,MATCH(G859,计算页!$B:$B,0)))</f>
        <v/>
      </c>
    </row>
    <row r="860" spans="6:6" x14ac:dyDescent="0.35">
      <c r="F860" s="1" t="str">
        <f>IF(G860="","",INDEX(计算页!$A:$A,MATCH(G860,计算页!$B:$B,0)))</f>
        <v/>
      </c>
    </row>
    <row r="861" spans="6:6" x14ac:dyDescent="0.35">
      <c r="F861" s="1" t="str">
        <f>IF(G861="","",INDEX(计算页!$A:$A,MATCH(G861,计算页!$B:$B,0)))</f>
        <v/>
      </c>
    </row>
    <row r="862" spans="6:6" x14ac:dyDescent="0.35">
      <c r="F862" s="1" t="str">
        <f>IF(G862="","",INDEX(计算页!$A:$A,MATCH(G862,计算页!$B:$B,0)))</f>
        <v/>
      </c>
    </row>
    <row r="863" spans="6:6" x14ac:dyDescent="0.35">
      <c r="F863" s="1" t="str">
        <f>IF(G863="","",INDEX(计算页!$A:$A,MATCH(G863,计算页!$B:$B,0)))</f>
        <v/>
      </c>
    </row>
    <row r="864" spans="6:6" x14ac:dyDescent="0.35">
      <c r="F864" s="1" t="str">
        <f>IF(G864="","",INDEX(计算页!$A:$A,MATCH(G864,计算页!$B:$B,0)))</f>
        <v/>
      </c>
    </row>
    <row r="865" spans="6:6" x14ac:dyDescent="0.35">
      <c r="F865" s="1" t="str">
        <f>IF(G865="","",INDEX(计算页!$A:$A,MATCH(G865,计算页!$B:$B,0)))</f>
        <v/>
      </c>
    </row>
    <row r="866" spans="6:6" x14ac:dyDescent="0.35">
      <c r="F866" s="1" t="str">
        <f>IF(G866="","",INDEX(计算页!$A:$A,MATCH(G866,计算页!$B:$B,0)))</f>
        <v/>
      </c>
    </row>
    <row r="867" spans="6:6" x14ac:dyDescent="0.35">
      <c r="F867" s="1" t="str">
        <f>IF(G867="","",INDEX(计算页!$A:$A,MATCH(G867,计算页!$B:$B,0)))</f>
        <v/>
      </c>
    </row>
    <row r="868" spans="6:6" x14ac:dyDescent="0.35">
      <c r="F868" s="1" t="str">
        <f>IF(G868="","",INDEX(计算页!$A:$A,MATCH(G868,计算页!$B:$B,0)))</f>
        <v/>
      </c>
    </row>
    <row r="869" spans="6:6" x14ac:dyDescent="0.35">
      <c r="F869" s="1" t="str">
        <f>IF(G869="","",INDEX(计算页!$A:$A,MATCH(G869,计算页!$B:$B,0)))</f>
        <v/>
      </c>
    </row>
    <row r="870" spans="6:6" x14ac:dyDescent="0.35">
      <c r="F870" s="1" t="str">
        <f>IF(G870="","",INDEX(计算页!$A:$A,MATCH(G870,计算页!$B:$B,0)))</f>
        <v/>
      </c>
    </row>
    <row r="871" spans="6:6" x14ac:dyDescent="0.35">
      <c r="F871" s="1" t="str">
        <f>IF(G871="","",INDEX(计算页!$A:$A,MATCH(G871,计算页!$B:$B,0)))</f>
        <v/>
      </c>
    </row>
    <row r="872" spans="6:6" x14ac:dyDescent="0.35">
      <c r="F872" s="1" t="str">
        <f>IF(G872="","",INDEX(计算页!$A:$A,MATCH(G872,计算页!$B:$B,0)))</f>
        <v/>
      </c>
    </row>
    <row r="873" spans="6:6" x14ac:dyDescent="0.35">
      <c r="F873" s="1" t="str">
        <f>IF(G873="","",INDEX(计算页!$A:$A,MATCH(G873,计算页!$B:$B,0)))</f>
        <v/>
      </c>
    </row>
    <row r="874" spans="6:6" x14ac:dyDescent="0.35">
      <c r="F874" s="1" t="str">
        <f>IF(G874="","",INDEX(计算页!$A:$A,MATCH(G874,计算页!$B:$B,0)))</f>
        <v/>
      </c>
    </row>
    <row r="875" spans="6:6" x14ac:dyDescent="0.35">
      <c r="F875" s="1" t="str">
        <f>IF(G875="","",INDEX(计算页!$A:$A,MATCH(G875,计算页!$B:$B,0)))</f>
        <v/>
      </c>
    </row>
    <row r="876" spans="6:6" x14ac:dyDescent="0.35">
      <c r="F876" s="1" t="str">
        <f>IF(G876="","",INDEX(计算页!$A:$A,MATCH(G876,计算页!$B:$B,0)))</f>
        <v/>
      </c>
    </row>
    <row r="877" spans="6:6" x14ac:dyDescent="0.35">
      <c r="F877" s="1" t="str">
        <f>IF(G877="","",INDEX(计算页!$A:$A,MATCH(G877,计算页!$B:$B,0)))</f>
        <v/>
      </c>
    </row>
    <row r="878" spans="6:6" x14ac:dyDescent="0.35">
      <c r="F878" s="1" t="str">
        <f>IF(G878="","",INDEX(计算页!$A:$A,MATCH(G878,计算页!$B:$B,0)))</f>
        <v/>
      </c>
    </row>
    <row r="879" spans="6:6" x14ac:dyDescent="0.35">
      <c r="F879" s="1" t="str">
        <f>IF(G879="","",INDEX(计算页!$A:$A,MATCH(G879,计算页!$B:$B,0)))</f>
        <v/>
      </c>
    </row>
    <row r="880" spans="6:6" x14ac:dyDescent="0.35">
      <c r="F880" s="1" t="str">
        <f>IF(G880="","",INDEX(计算页!$A:$A,MATCH(G880,计算页!$B:$B,0)))</f>
        <v/>
      </c>
    </row>
    <row r="881" spans="6:6" x14ac:dyDescent="0.35">
      <c r="F881" s="1" t="str">
        <f>IF(G881="","",INDEX(计算页!$A:$A,MATCH(G881,计算页!$B:$B,0)))</f>
        <v/>
      </c>
    </row>
    <row r="882" spans="6:6" x14ac:dyDescent="0.35">
      <c r="F882" s="1" t="str">
        <f>IF(G882="","",INDEX(计算页!$A:$A,MATCH(G882,计算页!$B:$B,0)))</f>
        <v/>
      </c>
    </row>
    <row r="883" spans="6:6" x14ac:dyDescent="0.35">
      <c r="F883" s="1" t="str">
        <f>IF(G883="","",INDEX(计算页!$A:$A,MATCH(G883,计算页!$B:$B,0)))</f>
        <v/>
      </c>
    </row>
    <row r="884" spans="6:6" x14ac:dyDescent="0.35">
      <c r="F884" s="1" t="str">
        <f>IF(G884="","",INDEX(计算页!$A:$A,MATCH(G884,计算页!$B:$B,0)))</f>
        <v/>
      </c>
    </row>
    <row r="885" spans="6:6" x14ac:dyDescent="0.35">
      <c r="F885" s="1" t="str">
        <f>IF(G885="","",INDEX(计算页!$A:$A,MATCH(G885,计算页!$B:$B,0)))</f>
        <v/>
      </c>
    </row>
    <row r="886" spans="6:6" x14ac:dyDescent="0.35">
      <c r="F886" s="1" t="str">
        <f>IF(G886="","",INDEX(计算页!$A:$A,MATCH(G886,计算页!$B:$B,0)))</f>
        <v/>
      </c>
    </row>
    <row r="887" spans="6:6" x14ac:dyDescent="0.35">
      <c r="F887" s="1" t="str">
        <f>IF(G887="","",INDEX(计算页!$A:$A,MATCH(G887,计算页!$B:$B,0)))</f>
        <v/>
      </c>
    </row>
    <row r="888" spans="6:6" x14ac:dyDescent="0.35">
      <c r="F888" s="1" t="str">
        <f>IF(G888="","",INDEX(计算页!$A:$A,MATCH(G888,计算页!$B:$B,0)))</f>
        <v/>
      </c>
    </row>
    <row r="889" spans="6:6" x14ac:dyDescent="0.35">
      <c r="F889" s="1" t="str">
        <f>IF(G889="","",INDEX(计算页!$A:$A,MATCH(G889,计算页!$B:$B,0)))</f>
        <v/>
      </c>
    </row>
    <row r="890" spans="6:6" x14ac:dyDescent="0.35">
      <c r="F890" s="1" t="str">
        <f>IF(G890="","",INDEX(计算页!$A:$A,MATCH(G890,计算页!$B:$B,0)))</f>
        <v/>
      </c>
    </row>
    <row r="891" spans="6:6" x14ac:dyDescent="0.35">
      <c r="F891" s="1" t="str">
        <f>IF(G891="","",INDEX(计算页!$A:$A,MATCH(G891,计算页!$B:$B,0)))</f>
        <v/>
      </c>
    </row>
    <row r="892" spans="6:6" x14ac:dyDescent="0.35">
      <c r="F892" s="1" t="str">
        <f>IF(G892="","",INDEX(计算页!$A:$A,MATCH(G892,计算页!$B:$B,0)))</f>
        <v/>
      </c>
    </row>
    <row r="893" spans="6:6" x14ac:dyDescent="0.35">
      <c r="F893" s="1" t="str">
        <f>IF(G893="","",INDEX(计算页!$A:$A,MATCH(G893,计算页!$B:$B,0)))</f>
        <v/>
      </c>
    </row>
    <row r="894" spans="6:6" x14ac:dyDescent="0.35">
      <c r="F894" s="1" t="str">
        <f>IF(G894="","",INDEX(计算页!$A:$A,MATCH(G894,计算页!$B:$B,0)))</f>
        <v/>
      </c>
    </row>
    <row r="895" spans="6:6" x14ac:dyDescent="0.35">
      <c r="F895" s="1" t="str">
        <f>IF(G895="","",INDEX(计算页!$A:$A,MATCH(G895,计算页!$B:$B,0)))</f>
        <v/>
      </c>
    </row>
    <row r="896" spans="6:6" x14ac:dyDescent="0.35">
      <c r="F896" s="1" t="str">
        <f>IF(G896="","",INDEX(计算页!$A:$A,MATCH(G896,计算页!$B:$B,0)))</f>
        <v/>
      </c>
    </row>
    <row r="897" spans="6:6" x14ac:dyDescent="0.35">
      <c r="F897" s="1" t="str">
        <f>IF(G897="","",INDEX(计算页!$A:$A,MATCH(G897,计算页!$B:$B,0)))</f>
        <v/>
      </c>
    </row>
    <row r="898" spans="6:6" x14ac:dyDescent="0.35">
      <c r="F898" s="1" t="str">
        <f>IF(G898="","",INDEX(计算页!$A:$A,MATCH(G898,计算页!$B:$B,0)))</f>
        <v/>
      </c>
    </row>
    <row r="899" spans="6:6" x14ac:dyDescent="0.35">
      <c r="F899" s="1" t="str">
        <f>IF(G899="","",INDEX(计算页!$A:$A,MATCH(G899,计算页!$B:$B,0)))</f>
        <v/>
      </c>
    </row>
    <row r="900" spans="6:6" x14ac:dyDescent="0.35">
      <c r="F900" s="1" t="str">
        <f>IF(G900="","",INDEX(计算页!$A:$A,MATCH(G900,计算页!$B:$B,0)))</f>
        <v/>
      </c>
    </row>
    <row r="901" spans="6:6" x14ac:dyDescent="0.35">
      <c r="F901" s="1" t="str">
        <f>IF(G901="","",INDEX(计算页!$A:$A,MATCH(G901,计算页!$B:$B,0)))</f>
        <v/>
      </c>
    </row>
    <row r="902" spans="6:6" x14ac:dyDescent="0.35">
      <c r="F902" s="1" t="str">
        <f>IF(G902="","",INDEX(计算页!$A:$A,MATCH(G902,计算页!$B:$B,0)))</f>
        <v/>
      </c>
    </row>
    <row r="903" spans="6:6" x14ac:dyDescent="0.35">
      <c r="F903" s="1" t="str">
        <f>IF(G903="","",INDEX(计算页!$A:$A,MATCH(G903,计算页!$B:$B,0)))</f>
        <v/>
      </c>
    </row>
    <row r="904" spans="6:6" x14ac:dyDescent="0.35">
      <c r="F904" s="1" t="str">
        <f>IF(G904="","",INDEX(计算页!$A:$A,MATCH(G904,计算页!$B:$B,0)))</f>
        <v/>
      </c>
    </row>
    <row r="905" spans="6:6" x14ac:dyDescent="0.35">
      <c r="F905" s="1" t="str">
        <f>IF(G905="","",INDEX(计算页!$A:$A,MATCH(G905,计算页!$B:$B,0)))</f>
        <v/>
      </c>
    </row>
    <row r="906" spans="6:6" x14ac:dyDescent="0.35">
      <c r="F906" s="1" t="str">
        <f>IF(G906="","",INDEX(计算页!$A:$A,MATCH(G906,计算页!$B:$B,0)))</f>
        <v/>
      </c>
    </row>
    <row r="907" spans="6:6" x14ac:dyDescent="0.35">
      <c r="F907" s="1" t="str">
        <f>IF(G907="","",INDEX(计算页!$A:$A,MATCH(G907,计算页!$B:$B,0)))</f>
        <v/>
      </c>
    </row>
    <row r="908" spans="6:6" x14ac:dyDescent="0.35">
      <c r="F908" s="1" t="str">
        <f>IF(G908="","",INDEX(计算页!$A:$A,MATCH(G908,计算页!$B:$B,0)))</f>
        <v/>
      </c>
    </row>
    <row r="909" spans="6:6" x14ac:dyDescent="0.35">
      <c r="F909" s="1" t="str">
        <f>IF(G909="","",INDEX(计算页!$A:$A,MATCH(G909,计算页!$B:$B,0)))</f>
        <v/>
      </c>
    </row>
    <row r="910" spans="6:6" x14ac:dyDescent="0.35">
      <c r="F910" s="1" t="str">
        <f>IF(G910="","",INDEX(计算页!$A:$A,MATCH(G910,计算页!$B:$B,0)))</f>
        <v/>
      </c>
    </row>
    <row r="911" spans="6:6" x14ac:dyDescent="0.35">
      <c r="F911" s="1" t="str">
        <f>IF(G911="","",INDEX(计算页!$A:$A,MATCH(G911,计算页!$B:$B,0)))</f>
        <v/>
      </c>
    </row>
    <row r="912" spans="6:6" x14ac:dyDescent="0.35">
      <c r="F912" s="1" t="str">
        <f>IF(G912="","",INDEX(计算页!$A:$A,MATCH(G912,计算页!$B:$B,0)))</f>
        <v/>
      </c>
    </row>
    <row r="913" spans="6:6" x14ac:dyDescent="0.35">
      <c r="F913" s="1" t="str">
        <f>IF(G913="","",INDEX(计算页!$A:$A,MATCH(G913,计算页!$B:$B,0)))</f>
        <v/>
      </c>
    </row>
    <row r="914" spans="6:6" x14ac:dyDescent="0.35">
      <c r="F914" s="1" t="str">
        <f>IF(G914="","",INDEX(计算页!$A:$A,MATCH(G914,计算页!$B:$B,0)))</f>
        <v/>
      </c>
    </row>
    <row r="915" spans="6:6" x14ac:dyDescent="0.35">
      <c r="F915" s="1" t="str">
        <f>IF(G915="","",INDEX(计算页!$A:$A,MATCH(G915,计算页!$B:$B,0)))</f>
        <v/>
      </c>
    </row>
    <row r="916" spans="6:6" x14ac:dyDescent="0.35">
      <c r="F916" s="1" t="str">
        <f>IF(G916="","",INDEX(计算页!$A:$A,MATCH(G916,计算页!$B:$B,0)))</f>
        <v/>
      </c>
    </row>
    <row r="917" spans="6:6" x14ac:dyDescent="0.35">
      <c r="F917" s="1" t="str">
        <f>IF(G917="","",INDEX(计算页!$A:$A,MATCH(G917,计算页!$B:$B,0)))</f>
        <v/>
      </c>
    </row>
    <row r="918" spans="6:6" x14ac:dyDescent="0.35">
      <c r="F918" s="1" t="str">
        <f>IF(G918="","",INDEX(计算页!$A:$A,MATCH(G918,计算页!$B:$B,0)))</f>
        <v/>
      </c>
    </row>
    <row r="919" spans="6:6" x14ac:dyDescent="0.35">
      <c r="F919" s="1" t="str">
        <f>IF(G919="","",INDEX(计算页!$A:$A,MATCH(G919,计算页!$B:$B,0)))</f>
        <v/>
      </c>
    </row>
    <row r="920" spans="6:6" x14ac:dyDescent="0.35">
      <c r="F920" s="1" t="str">
        <f>IF(G920="","",INDEX(计算页!$A:$A,MATCH(G920,计算页!$B:$B,0)))</f>
        <v/>
      </c>
    </row>
    <row r="921" spans="6:6" x14ac:dyDescent="0.35">
      <c r="F921" s="1" t="str">
        <f>IF(G921="","",INDEX(计算页!$A:$A,MATCH(G921,计算页!$B:$B,0)))</f>
        <v/>
      </c>
    </row>
    <row r="922" spans="6:6" x14ac:dyDescent="0.35">
      <c r="F922" s="1" t="str">
        <f>IF(G922="","",INDEX(计算页!$A:$A,MATCH(G922,计算页!$B:$B,0)))</f>
        <v/>
      </c>
    </row>
    <row r="923" spans="6:6" x14ac:dyDescent="0.35">
      <c r="F923" s="1" t="str">
        <f>IF(G923="","",INDEX(计算页!$A:$A,MATCH(G923,计算页!$B:$B,0)))</f>
        <v/>
      </c>
    </row>
    <row r="924" spans="6:6" x14ac:dyDescent="0.35">
      <c r="F924" s="1" t="str">
        <f>IF(G924="","",INDEX(计算页!$A:$A,MATCH(G924,计算页!$B:$B,0)))</f>
        <v/>
      </c>
    </row>
    <row r="925" spans="6:6" x14ac:dyDescent="0.35">
      <c r="F925" s="1" t="str">
        <f>IF(G925="","",INDEX(计算页!$A:$A,MATCH(G925,计算页!$B:$B,0)))</f>
        <v/>
      </c>
    </row>
    <row r="926" spans="6:6" x14ac:dyDescent="0.35">
      <c r="F926" s="1" t="str">
        <f>IF(G926="","",INDEX(计算页!$A:$A,MATCH(G926,计算页!$B:$B,0)))</f>
        <v/>
      </c>
    </row>
    <row r="927" spans="6:6" x14ac:dyDescent="0.35">
      <c r="F927" s="1" t="str">
        <f>IF(G927="","",INDEX(计算页!$A:$A,MATCH(G927,计算页!$B:$B,0)))</f>
        <v/>
      </c>
    </row>
    <row r="928" spans="6:6" x14ac:dyDescent="0.35">
      <c r="F928" s="1" t="str">
        <f>IF(G928="","",INDEX(计算页!$A:$A,MATCH(G928,计算页!$B:$B,0)))</f>
        <v/>
      </c>
    </row>
    <row r="929" spans="6:6" x14ac:dyDescent="0.35">
      <c r="F929" s="1" t="str">
        <f>IF(G929="","",INDEX(计算页!$A:$A,MATCH(G929,计算页!$B:$B,0)))</f>
        <v/>
      </c>
    </row>
    <row r="930" spans="6:6" x14ac:dyDescent="0.35">
      <c r="F930" s="1" t="str">
        <f>IF(G930="","",INDEX(计算页!$A:$A,MATCH(G930,计算页!$B:$B,0)))</f>
        <v/>
      </c>
    </row>
    <row r="931" spans="6:6" x14ac:dyDescent="0.35">
      <c r="F931" s="1" t="str">
        <f>IF(G931="","",INDEX(计算页!$A:$A,MATCH(G931,计算页!$B:$B,0)))</f>
        <v/>
      </c>
    </row>
    <row r="932" spans="6:6" x14ac:dyDescent="0.35">
      <c r="F932" s="1" t="str">
        <f>IF(G932="","",INDEX(计算页!$A:$A,MATCH(G932,计算页!$B:$B,0)))</f>
        <v/>
      </c>
    </row>
    <row r="933" spans="6:6" x14ac:dyDescent="0.35">
      <c r="F933" s="1" t="str">
        <f>IF(G933="","",INDEX(计算页!$A:$A,MATCH(G933,计算页!$B:$B,0)))</f>
        <v/>
      </c>
    </row>
    <row r="934" spans="6:6" x14ac:dyDescent="0.35">
      <c r="F934" s="1" t="str">
        <f>IF(G934="","",INDEX(计算页!$A:$A,MATCH(G934,计算页!$B:$B,0)))</f>
        <v/>
      </c>
    </row>
    <row r="935" spans="6:6" x14ac:dyDescent="0.35">
      <c r="F935" s="1" t="str">
        <f>IF(G935="","",INDEX(计算页!$A:$A,MATCH(G935,计算页!$B:$B,0)))</f>
        <v/>
      </c>
    </row>
    <row r="936" spans="6:6" x14ac:dyDescent="0.35">
      <c r="F936" s="1" t="str">
        <f>IF(G936="","",INDEX(计算页!$A:$A,MATCH(G936,计算页!$B:$B,0)))</f>
        <v/>
      </c>
    </row>
    <row r="937" spans="6:6" x14ac:dyDescent="0.35">
      <c r="F937" s="1" t="str">
        <f>IF(G937="","",INDEX(计算页!$A:$A,MATCH(G937,计算页!$B:$B,0)))</f>
        <v/>
      </c>
    </row>
    <row r="938" spans="6:6" x14ac:dyDescent="0.35">
      <c r="F938" s="1" t="str">
        <f>IF(G938="","",INDEX(计算页!$A:$A,MATCH(G938,计算页!$B:$B,0)))</f>
        <v/>
      </c>
    </row>
    <row r="939" spans="6:6" x14ac:dyDescent="0.35">
      <c r="F939" s="1" t="str">
        <f>IF(G939="","",INDEX(计算页!$A:$A,MATCH(G939,计算页!$B:$B,0)))</f>
        <v/>
      </c>
    </row>
    <row r="940" spans="6:6" x14ac:dyDescent="0.35">
      <c r="F940" s="1" t="str">
        <f>IF(G940="","",INDEX(计算页!$A:$A,MATCH(G940,计算页!$B:$B,0)))</f>
        <v/>
      </c>
    </row>
    <row r="941" spans="6:6" x14ac:dyDescent="0.35">
      <c r="F941" s="1" t="str">
        <f>IF(G941="","",INDEX(计算页!$A:$A,MATCH(G941,计算页!$B:$B,0)))</f>
        <v/>
      </c>
    </row>
    <row r="942" spans="6:6" x14ac:dyDescent="0.35">
      <c r="F942" s="1" t="str">
        <f>IF(G942="","",INDEX(计算页!$A:$A,MATCH(G942,计算页!$B:$B,0)))</f>
        <v/>
      </c>
    </row>
    <row r="943" spans="6:6" x14ac:dyDescent="0.35">
      <c r="F943" s="1" t="str">
        <f>IF(G943="","",INDEX(计算页!$A:$A,MATCH(G943,计算页!$B:$B,0)))</f>
        <v/>
      </c>
    </row>
    <row r="944" spans="6:6" x14ac:dyDescent="0.35">
      <c r="F944" s="1" t="str">
        <f>IF(G944="","",INDEX(计算页!$A:$A,MATCH(G944,计算页!$B:$B,0)))</f>
        <v/>
      </c>
    </row>
    <row r="945" spans="6:6" x14ac:dyDescent="0.35">
      <c r="F945" s="1" t="str">
        <f>IF(G945="","",INDEX(计算页!$A:$A,MATCH(G945,计算页!$B:$B,0)))</f>
        <v/>
      </c>
    </row>
    <row r="946" spans="6:6" x14ac:dyDescent="0.35">
      <c r="F946" s="1" t="str">
        <f>IF(G946="","",INDEX(计算页!$A:$A,MATCH(G946,计算页!$B:$B,0)))</f>
        <v/>
      </c>
    </row>
    <row r="947" spans="6:6" x14ac:dyDescent="0.35">
      <c r="F947" s="1" t="str">
        <f>IF(G947="","",INDEX(计算页!$A:$A,MATCH(G947,计算页!$B:$B,0)))</f>
        <v/>
      </c>
    </row>
    <row r="948" spans="6:6" x14ac:dyDescent="0.35">
      <c r="F948" s="1" t="str">
        <f>IF(G948="","",INDEX(计算页!$A:$A,MATCH(G948,计算页!$B:$B,0)))</f>
        <v/>
      </c>
    </row>
    <row r="949" spans="6:6" x14ac:dyDescent="0.35">
      <c r="F949" s="1" t="str">
        <f>IF(G949="","",INDEX(计算页!$A:$A,MATCH(G949,计算页!$B:$B,0)))</f>
        <v/>
      </c>
    </row>
    <row r="950" spans="6:6" x14ac:dyDescent="0.35">
      <c r="F950" s="1" t="str">
        <f>IF(G950="","",INDEX(计算页!$A:$A,MATCH(G950,计算页!$B:$B,0)))</f>
        <v/>
      </c>
    </row>
    <row r="951" spans="6:6" x14ac:dyDescent="0.35">
      <c r="F951" s="1" t="str">
        <f>IF(G951="","",INDEX(计算页!$A:$A,MATCH(G951,计算页!$B:$B,0)))</f>
        <v/>
      </c>
    </row>
    <row r="952" spans="6:6" x14ac:dyDescent="0.35">
      <c r="F952" s="1" t="str">
        <f>IF(G952="","",INDEX(计算页!$A:$A,MATCH(G952,计算页!$B:$B,0)))</f>
        <v/>
      </c>
    </row>
    <row r="953" spans="6:6" x14ac:dyDescent="0.35">
      <c r="F953" s="1" t="str">
        <f>IF(G953="","",INDEX(计算页!$A:$A,MATCH(G953,计算页!$B:$B,0)))</f>
        <v/>
      </c>
    </row>
    <row r="954" spans="6:6" x14ac:dyDescent="0.35">
      <c r="F954" s="1" t="str">
        <f>IF(G954="","",INDEX(计算页!$A:$A,MATCH(G954,计算页!$B:$B,0)))</f>
        <v/>
      </c>
    </row>
    <row r="955" spans="6:6" x14ac:dyDescent="0.35">
      <c r="F955" s="1" t="str">
        <f>IF(G955="","",INDEX(计算页!$A:$A,MATCH(G955,计算页!$B:$B,0)))</f>
        <v/>
      </c>
    </row>
    <row r="956" spans="6:6" x14ac:dyDescent="0.35">
      <c r="F956" s="1" t="str">
        <f>IF(G956="","",INDEX(计算页!$A:$A,MATCH(G956,计算页!$B:$B,0)))</f>
        <v/>
      </c>
    </row>
    <row r="957" spans="6:6" x14ac:dyDescent="0.35">
      <c r="F957" s="1" t="str">
        <f>IF(G957="","",INDEX(计算页!$A:$A,MATCH(G957,计算页!$B:$B,0)))</f>
        <v/>
      </c>
    </row>
    <row r="958" spans="6:6" x14ac:dyDescent="0.35">
      <c r="F958" s="1" t="str">
        <f>IF(G958="","",INDEX(计算页!$A:$A,MATCH(G958,计算页!$B:$B,0)))</f>
        <v/>
      </c>
    </row>
    <row r="959" spans="6:6" x14ac:dyDescent="0.35">
      <c r="F959" s="1" t="str">
        <f>IF(G959="","",INDEX(计算页!$A:$A,MATCH(G959,计算页!$B:$B,0)))</f>
        <v/>
      </c>
    </row>
    <row r="960" spans="6:6" x14ac:dyDescent="0.35">
      <c r="F960" s="1" t="str">
        <f>IF(G960="","",INDEX(计算页!$A:$A,MATCH(G960,计算页!$B:$B,0)))</f>
        <v/>
      </c>
    </row>
    <row r="961" spans="6:6" x14ac:dyDescent="0.35">
      <c r="F961" s="1" t="str">
        <f>IF(G961="","",INDEX(计算页!$A:$A,MATCH(G961,计算页!$B:$B,0)))</f>
        <v/>
      </c>
    </row>
    <row r="962" spans="6:6" x14ac:dyDescent="0.35">
      <c r="F962" s="1" t="str">
        <f>IF(G962="","",INDEX(计算页!$A:$A,MATCH(G962,计算页!$B:$B,0)))</f>
        <v/>
      </c>
    </row>
    <row r="963" spans="6:6" x14ac:dyDescent="0.35">
      <c r="F963" s="1" t="str">
        <f>IF(G963="","",INDEX(计算页!$A:$A,MATCH(G963,计算页!$B:$B,0)))</f>
        <v/>
      </c>
    </row>
    <row r="964" spans="6:6" x14ac:dyDescent="0.35">
      <c r="F964" s="1" t="str">
        <f>IF(G964="","",INDEX(计算页!$A:$A,MATCH(G964,计算页!$B:$B,0)))</f>
        <v/>
      </c>
    </row>
    <row r="965" spans="6:6" x14ac:dyDescent="0.35">
      <c r="F965" s="1" t="str">
        <f>IF(G965="","",INDEX(计算页!$A:$A,MATCH(G965,计算页!$B:$B,0)))</f>
        <v/>
      </c>
    </row>
    <row r="966" spans="6:6" x14ac:dyDescent="0.35">
      <c r="F966" s="1" t="str">
        <f>IF(G966="","",INDEX(计算页!$A:$A,MATCH(G966,计算页!$B:$B,0)))</f>
        <v/>
      </c>
    </row>
    <row r="967" spans="6:6" x14ac:dyDescent="0.35">
      <c r="F967" s="1" t="str">
        <f>IF(G967="","",INDEX(计算页!$A:$A,MATCH(G967,计算页!$B:$B,0)))</f>
        <v/>
      </c>
    </row>
    <row r="968" spans="6:6" x14ac:dyDescent="0.35">
      <c r="F968" s="1" t="str">
        <f>IF(G968="","",INDEX(计算页!$A:$A,MATCH(G968,计算页!$B:$B,0)))</f>
        <v/>
      </c>
    </row>
    <row r="969" spans="6:6" x14ac:dyDescent="0.35">
      <c r="F969" s="1" t="str">
        <f>IF(G969="","",INDEX(计算页!$A:$A,MATCH(G969,计算页!$B:$B,0)))</f>
        <v/>
      </c>
    </row>
    <row r="970" spans="6:6" x14ac:dyDescent="0.35">
      <c r="F970" s="1" t="str">
        <f>IF(G970="","",INDEX(计算页!$A:$A,MATCH(G970,计算页!$B:$B,0)))</f>
        <v/>
      </c>
    </row>
    <row r="971" spans="6:6" x14ac:dyDescent="0.35">
      <c r="F971" s="1" t="str">
        <f>IF(G971="","",INDEX(计算页!$A:$A,MATCH(G971,计算页!$B:$B,0)))</f>
        <v/>
      </c>
    </row>
    <row r="972" spans="6:6" x14ac:dyDescent="0.35">
      <c r="F972" s="1" t="str">
        <f>IF(G972="","",INDEX(计算页!$A:$A,MATCH(G972,计算页!$B:$B,0)))</f>
        <v/>
      </c>
    </row>
    <row r="973" spans="6:6" x14ac:dyDescent="0.35">
      <c r="F973" s="1" t="str">
        <f>IF(G973="","",INDEX(计算页!$A:$A,MATCH(G973,计算页!$B:$B,0)))</f>
        <v/>
      </c>
    </row>
    <row r="974" spans="6:6" x14ac:dyDescent="0.35">
      <c r="F974" s="1" t="str">
        <f>IF(G974="","",INDEX(计算页!$A:$A,MATCH(G974,计算页!$B:$B,0)))</f>
        <v/>
      </c>
    </row>
    <row r="975" spans="6:6" x14ac:dyDescent="0.35">
      <c r="F975" s="1" t="str">
        <f>IF(G975="","",INDEX(计算页!$A:$A,MATCH(G975,计算页!$B:$B,0)))</f>
        <v/>
      </c>
    </row>
    <row r="976" spans="6:6" x14ac:dyDescent="0.35">
      <c r="F976" s="1" t="str">
        <f>IF(G976="","",INDEX(计算页!$A:$A,MATCH(G976,计算页!$B:$B,0)))</f>
        <v/>
      </c>
    </row>
    <row r="977" spans="6:6" x14ac:dyDescent="0.35">
      <c r="F977" s="1" t="str">
        <f>IF(G977="","",INDEX(计算页!$A:$A,MATCH(G977,计算页!$B:$B,0)))</f>
        <v/>
      </c>
    </row>
    <row r="978" spans="6:6" x14ac:dyDescent="0.35">
      <c r="F978" s="1" t="str">
        <f>IF(G978="","",INDEX(计算页!$A:$A,MATCH(G978,计算页!$B:$B,0)))</f>
        <v/>
      </c>
    </row>
    <row r="979" spans="6:6" x14ac:dyDescent="0.35">
      <c r="F979" s="1" t="str">
        <f>IF(G979="","",INDEX(计算页!$A:$A,MATCH(G979,计算页!$B:$B,0)))</f>
        <v/>
      </c>
    </row>
    <row r="980" spans="6:6" x14ac:dyDescent="0.35">
      <c r="F980" s="1" t="str">
        <f>IF(G980="","",INDEX(计算页!$A:$A,MATCH(G980,计算页!$B:$B,0)))</f>
        <v/>
      </c>
    </row>
    <row r="981" spans="6:6" x14ac:dyDescent="0.35">
      <c r="F981" s="1" t="str">
        <f>IF(G981="","",INDEX(计算页!$A:$A,MATCH(G981,计算页!$B:$B,0)))</f>
        <v/>
      </c>
    </row>
    <row r="982" spans="6:6" x14ac:dyDescent="0.35">
      <c r="F982" s="1" t="str">
        <f>IF(G982="","",INDEX(计算页!$A:$A,MATCH(G982,计算页!$B:$B,0)))</f>
        <v/>
      </c>
    </row>
    <row r="983" spans="6:6" x14ac:dyDescent="0.35">
      <c r="F983" s="1" t="str">
        <f>IF(G983="","",INDEX(计算页!$A:$A,MATCH(G983,计算页!$B:$B,0)))</f>
        <v/>
      </c>
    </row>
    <row r="984" spans="6:6" x14ac:dyDescent="0.35">
      <c r="F984" s="1" t="str">
        <f>IF(G984="","",INDEX(计算页!$A:$A,MATCH(G984,计算页!$B:$B,0)))</f>
        <v/>
      </c>
    </row>
    <row r="985" spans="6:6" x14ac:dyDescent="0.35">
      <c r="F985" s="1" t="str">
        <f>IF(G985="","",INDEX(计算页!$A:$A,MATCH(G985,计算页!$B:$B,0)))</f>
        <v/>
      </c>
    </row>
    <row r="986" spans="6:6" x14ac:dyDescent="0.35">
      <c r="F986" s="1" t="str">
        <f>IF(G986="","",INDEX(计算页!$A:$A,MATCH(G986,计算页!$B:$B,0)))</f>
        <v/>
      </c>
    </row>
    <row r="987" spans="6:6" x14ac:dyDescent="0.35">
      <c r="F987" s="1" t="str">
        <f>IF(G987="","",INDEX(计算页!$A:$A,MATCH(G987,计算页!$B:$B,0)))</f>
        <v/>
      </c>
    </row>
    <row r="988" spans="6:6" x14ac:dyDescent="0.35">
      <c r="F988" s="1" t="str">
        <f>IF(G988="","",INDEX(计算页!$A:$A,MATCH(G988,计算页!$B:$B,0)))</f>
        <v/>
      </c>
    </row>
    <row r="989" spans="6:6" x14ac:dyDescent="0.35">
      <c r="F989" s="1" t="str">
        <f>IF(G989="","",INDEX(计算页!$A:$A,MATCH(G989,计算页!$B:$B,0)))</f>
        <v/>
      </c>
    </row>
    <row r="990" spans="6:6" x14ac:dyDescent="0.35">
      <c r="F990" s="1" t="str">
        <f>IF(G990="","",INDEX(计算页!$A:$A,MATCH(G990,计算页!$B:$B,0)))</f>
        <v/>
      </c>
    </row>
    <row r="991" spans="6:6" x14ac:dyDescent="0.35">
      <c r="F991" s="1" t="str">
        <f>IF(G991="","",INDEX(计算页!$A:$A,MATCH(G991,计算页!$B:$B,0)))</f>
        <v/>
      </c>
    </row>
    <row r="992" spans="6:6" x14ac:dyDescent="0.35">
      <c r="F992" s="1" t="str">
        <f>IF(G992="","",INDEX(计算页!$A:$A,MATCH(G992,计算页!$B:$B,0)))</f>
        <v/>
      </c>
    </row>
    <row r="993" spans="6:6" x14ac:dyDescent="0.35">
      <c r="F993" s="1" t="str">
        <f>IF(G993="","",INDEX(计算页!$A:$A,MATCH(G993,计算页!$B:$B,0)))</f>
        <v/>
      </c>
    </row>
    <row r="994" spans="6:6" x14ac:dyDescent="0.35">
      <c r="F994" s="1" t="str">
        <f>IF(G994="","",INDEX(计算页!$A:$A,MATCH(G994,计算页!$B:$B,0)))</f>
        <v/>
      </c>
    </row>
    <row r="995" spans="6:6" x14ac:dyDescent="0.35">
      <c r="F995" s="1" t="str">
        <f>IF(G995="","",INDEX(计算页!$A:$A,MATCH(G995,计算页!$B:$B,0)))</f>
        <v/>
      </c>
    </row>
    <row r="996" spans="6:6" x14ac:dyDescent="0.35">
      <c r="F996" s="1" t="str">
        <f>IF(G996="","",INDEX(计算页!$A:$A,MATCH(G996,计算页!$B:$B,0)))</f>
        <v/>
      </c>
    </row>
    <row r="997" spans="6:6" x14ac:dyDescent="0.35">
      <c r="F997" s="1" t="str">
        <f>IF(G997="","",INDEX(计算页!$A:$A,MATCH(G997,计算页!$B:$B,0)))</f>
        <v/>
      </c>
    </row>
    <row r="998" spans="6:6" x14ac:dyDescent="0.35">
      <c r="F998" s="1" t="str">
        <f>IF(G998="","",INDEX(计算页!$A:$A,MATCH(G998,计算页!$B:$B,0)))</f>
        <v/>
      </c>
    </row>
    <row r="999" spans="6:6" x14ac:dyDescent="0.35">
      <c r="F999" s="1" t="str">
        <f>IF(G999="","",INDEX(计算页!$A:$A,MATCH(G999,计算页!$B:$B,0)))</f>
        <v/>
      </c>
    </row>
    <row r="1000" spans="6:6" x14ac:dyDescent="0.35">
      <c r="F1000" s="1" t="str">
        <f>IF(G1000="","",INDEX(计算页!$A:$A,MATCH(G1000,计算页!$B:$B,0)))</f>
        <v/>
      </c>
    </row>
    <row r="1001" spans="6:6" x14ac:dyDescent="0.35">
      <c r="F1001" s="1" t="str">
        <f>IF(G1001="","",INDEX(计算页!$A:$A,MATCH(G1001,计算页!$B:$B,0)))</f>
        <v/>
      </c>
    </row>
    <row r="1002" spans="6:6" x14ac:dyDescent="0.35">
      <c r="F1002" s="1" t="str">
        <f>IF(G1002="","",INDEX(计算页!$A:$A,MATCH(G1002,计算页!$B:$B,0)))</f>
        <v/>
      </c>
    </row>
    <row r="1003" spans="6:6" x14ac:dyDescent="0.35">
      <c r="F1003" s="1" t="str">
        <f>IF(G1003="","",INDEX(计算页!$A:$A,MATCH(G1003,计算页!$B:$B,0)))</f>
        <v/>
      </c>
    </row>
    <row r="1004" spans="6:6" x14ac:dyDescent="0.35">
      <c r="F1004" s="1" t="str">
        <f>IF(G1004="","",INDEX(计算页!$A:$A,MATCH(G1004,计算页!$B:$B,0)))</f>
        <v/>
      </c>
    </row>
    <row r="1005" spans="6:6" x14ac:dyDescent="0.35">
      <c r="F1005" s="1" t="str">
        <f>IF(G1005="","",INDEX(计算页!$A:$A,MATCH(G1005,计算页!$B:$B,0)))</f>
        <v/>
      </c>
    </row>
    <row r="1006" spans="6:6" x14ac:dyDescent="0.35">
      <c r="F1006" s="1" t="str">
        <f>IF(G1006="","",INDEX(计算页!$A:$A,MATCH(G1006,计算页!$B:$B,0)))</f>
        <v/>
      </c>
    </row>
    <row r="1007" spans="6:6" x14ac:dyDescent="0.35">
      <c r="F1007" s="1" t="str">
        <f>IF(G1007="","",INDEX(计算页!$A:$A,MATCH(G1007,计算页!$B:$B,0)))</f>
        <v/>
      </c>
    </row>
    <row r="1008" spans="6:6" x14ac:dyDescent="0.35">
      <c r="F1008" s="1" t="str">
        <f>IF(G1008="","",INDEX(计算页!$A:$A,MATCH(G1008,计算页!$B:$B,0)))</f>
        <v/>
      </c>
    </row>
    <row r="1009" spans="6:6" x14ac:dyDescent="0.35">
      <c r="F1009" s="1" t="str">
        <f>IF(G1009="","",INDEX(计算页!$A:$A,MATCH(G1009,计算页!$B:$B,0)))</f>
        <v/>
      </c>
    </row>
    <row r="1010" spans="6:6" x14ac:dyDescent="0.35">
      <c r="F1010" s="1" t="str">
        <f>IF(G1010="","",INDEX(计算页!$A:$A,MATCH(G1010,计算页!$B:$B,0)))</f>
        <v/>
      </c>
    </row>
    <row r="1011" spans="6:6" x14ac:dyDescent="0.35">
      <c r="F1011" s="1" t="str">
        <f>IF(G1011="","",INDEX(计算页!$A:$A,MATCH(G1011,计算页!$B:$B,0)))</f>
        <v/>
      </c>
    </row>
    <row r="1012" spans="6:6" x14ac:dyDescent="0.35">
      <c r="F1012" s="1" t="str">
        <f>IF(G1012="","",INDEX(计算页!$A:$A,MATCH(G1012,计算页!$B:$B,0)))</f>
        <v/>
      </c>
    </row>
    <row r="1013" spans="6:6" x14ac:dyDescent="0.35">
      <c r="F1013" s="1" t="str">
        <f>IF(G1013="","",INDEX(计算页!$A:$A,MATCH(G1013,计算页!$B:$B,0)))</f>
        <v/>
      </c>
    </row>
    <row r="1014" spans="6:6" x14ac:dyDescent="0.35">
      <c r="F1014" s="1" t="str">
        <f>IF(G1014="","",INDEX(计算页!$A:$A,MATCH(G1014,计算页!$B:$B,0)))</f>
        <v/>
      </c>
    </row>
    <row r="1015" spans="6:6" x14ac:dyDescent="0.35">
      <c r="F1015" s="1" t="str">
        <f>IF(G1015="","",INDEX(计算页!$A:$A,MATCH(G1015,计算页!$B:$B,0)))</f>
        <v/>
      </c>
    </row>
    <row r="1016" spans="6:6" x14ac:dyDescent="0.35">
      <c r="F1016" s="1" t="str">
        <f>IF(G1016="","",INDEX(计算页!$A:$A,MATCH(G1016,计算页!$B:$B,0)))</f>
        <v/>
      </c>
    </row>
    <row r="1017" spans="6:6" x14ac:dyDescent="0.35">
      <c r="F1017" s="1" t="str">
        <f>IF(G1017="","",INDEX(计算页!$A:$A,MATCH(G1017,计算页!$B:$B,0)))</f>
        <v/>
      </c>
    </row>
    <row r="1018" spans="6:6" x14ac:dyDescent="0.35">
      <c r="F1018" s="1" t="str">
        <f>IF(G1018="","",INDEX(计算页!$A:$A,MATCH(G1018,计算页!$B:$B,0)))</f>
        <v/>
      </c>
    </row>
    <row r="1019" spans="6:6" x14ac:dyDescent="0.35">
      <c r="F1019" s="1" t="str">
        <f>IF(G1019="","",INDEX(计算页!$A:$A,MATCH(G1019,计算页!$B:$B,0)))</f>
        <v/>
      </c>
    </row>
    <row r="1020" spans="6:6" x14ac:dyDescent="0.35">
      <c r="F1020" s="1" t="str">
        <f>IF(G1020="","",INDEX(计算页!$A:$A,MATCH(G1020,计算页!$B:$B,0)))</f>
        <v/>
      </c>
    </row>
    <row r="1021" spans="6:6" x14ac:dyDescent="0.35">
      <c r="F1021" s="1" t="str">
        <f>IF(G1021="","",INDEX(计算页!$A:$A,MATCH(G1021,计算页!$B:$B,0)))</f>
        <v/>
      </c>
    </row>
    <row r="1022" spans="6:6" x14ac:dyDescent="0.35">
      <c r="F1022" s="1" t="str">
        <f>IF(G1022="","",INDEX(计算页!$A:$A,MATCH(G1022,计算页!$B:$B,0)))</f>
        <v/>
      </c>
    </row>
    <row r="1023" spans="6:6" x14ac:dyDescent="0.35">
      <c r="F1023" s="1" t="str">
        <f>IF(G1023="","",INDEX(计算页!$A:$A,MATCH(G1023,计算页!$B:$B,0)))</f>
        <v/>
      </c>
    </row>
    <row r="1024" spans="6:6" x14ac:dyDescent="0.35">
      <c r="F1024" s="1" t="str">
        <f>IF(G1024="","",INDEX(计算页!$A:$A,MATCH(G1024,计算页!$B:$B,0)))</f>
        <v/>
      </c>
    </row>
    <row r="1025" spans="6:6" x14ac:dyDescent="0.35">
      <c r="F1025" s="1" t="str">
        <f>IF(G1025="","",INDEX(计算页!$A:$A,MATCH(G1025,计算页!$B:$B,0)))</f>
        <v/>
      </c>
    </row>
    <row r="1026" spans="6:6" x14ac:dyDescent="0.35">
      <c r="F1026" s="1" t="str">
        <f>IF(G1026="","",INDEX(计算页!$A:$A,MATCH(G1026,计算页!$B:$B,0)))</f>
        <v/>
      </c>
    </row>
    <row r="1027" spans="6:6" x14ac:dyDescent="0.35">
      <c r="F1027" s="1" t="str">
        <f>IF(G1027="","",INDEX(计算页!$A:$A,MATCH(G1027,计算页!$B:$B,0)))</f>
        <v/>
      </c>
    </row>
    <row r="1028" spans="6:6" x14ac:dyDescent="0.35">
      <c r="F1028" s="1" t="str">
        <f>IF(G1028="","",INDEX(计算页!$A:$A,MATCH(G1028,计算页!$B:$B,0)))</f>
        <v/>
      </c>
    </row>
    <row r="1029" spans="6:6" x14ac:dyDescent="0.35">
      <c r="F1029" s="1" t="str">
        <f>IF(G1029="","",INDEX(计算页!$A:$A,MATCH(G1029,计算页!$B:$B,0)))</f>
        <v/>
      </c>
    </row>
    <row r="1030" spans="6:6" x14ac:dyDescent="0.35">
      <c r="F1030" s="1" t="str">
        <f>IF(G1030="","",INDEX(计算页!$A:$A,MATCH(G1030,计算页!$B:$B,0)))</f>
        <v/>
      </c>
    </row>
    <row r="1031" spans="6:6" x14ac:dyDescent="0.35">
      <c r="F1031" s="1" t="str">
        <f>IF(G1031="","",INDEX(计算页!$A:$A,MATCH(G1031,计算页!$B:$B,0)))</f>
        <v/>
      </c>
    </row>
    <row r="1032" spans="6:6" x14ac:dyDescent="0.35">
      <c r="F1032" s="1" t="str">
        <f>IF(G1032="","",INDEX(计算页!$A:$A,MATCH(G1032,计算页!$B:$B,0)))</f>
        <v/>
      </c>
    </row>
    <row r="1033" spans="6:6" x14ac:dyDescent="0.35">
      <c r="F1033" s="1" t="str">
        <f>IF(G1033="","",INDEX(计算页!$A:$A,MATCH(G1033,计算页!$B:$B,0)))</f>
        <v/>
      </c>
    </row>
    <row r="1034" spans="6:6" x14ac:dyDescent="0.35">
      <c r="F1034" s="1" t="str">
        <f>IF(G1034="","",INDEX(计算页!$A:$A,MATCH(G1034,计算页!$B:$B,0)))</f>
        <v/>
      </c>
    </row>
    <row r="1035" spans="6:6" x14ac:dyDescent="0.35">
      <c r="F1035" s="1" t="str">
        <f>IF(G1035="","",INDEX(计算页!$A:$A,MATCH(G1035,计算页!$B:$B,0)))</f>
        <v/>
      </c>
    </row>
    <row r="1036" spans="6:6" x14ac:dyDescent="0.35">
      <c r="F1036" s="1" t="str">
        <f>IF(G1036="","",INDEX(计算页!$A:$A,MATCH(G1036,计算页!$B:$B,0)))</f>
        <v/>
      </c>
    </row>
    <row r="1037" spans="6:6" x14ac:dyDescent="0.35">
      <c r="F1037" s="1" t="str">
        <f>IF(G1037="","",INDEX(计算页!$A:$A,MATCH(G1037,计算页!$B:$B,0)))</f>
        <v/>
      </c>
    </row>
    <row r="1038" spans="6:6" x14ac:dyDescent="0.35">
      <c r="F1038" s="1" t="str">
        <f>IF(G1038="","",INDEX(计算页!$A:$A,MATCH(G1038,计算页!$B:$B,0)))</f>
        <v/>
      </c>
    </row>
    <row r="1039" spans="6:6" x14ac:dyDescent="0.35">
      <c r="F1039" s="1" t="str">
        <f>IF(G1039="","",INDEX(计算页!$A:$A,MATCH(G1039,计算页!$B:$B,0)))</f>
        <v/>
      </c>
    </row>
    <row r="1040" spans="6:6" x14ac:dyDescent="0.35">
      <c r="F1040" s="1" t="str">
        <f>IF(G1040="","",INDEX(计算页!$A:$A,MATCH(G1040,计算页!$B:$B,0)))</f>
        <v/>
      </c>
    </row>
    <row r="1041" spans="6:6" x14ac:dyDescent="0.35">
      <c r="F1041" s="1" t="str">
        <f>IF(G1041="","",INDEX(计算页!$A:$A,MATCH(G1041,计算页!$B:$B,0)))</f>
        <v/>
      </c>
    </row>
    <row r="1042" spans="6:6" x14ac:dyDescent="0.35">
      <c r="F1042" s="1" t="str">
        <f>IF(G1042="","",INDEX(计算页!$A:$A,MATCH(G1042,计算页!$B:$B,0)))</f>
        <v/>
      </c>
    </row>
    <row r="1043" spans="6:6" x14ac:dyDescent="0.35">
      <c r="F1043" s="1" t="str">
        <f>IF(G1043="","",INDEX(计算页!$A:$A,MATCH(G1043,计算页!$B:$B,0)))</f>
        <v/>
      </c>
    </row>
    <row r="1044" spans="6:6" x14ac:dyDescent="0.35">
      <c r="F1044" s="1" t="str">
        <f>IF(G1044="","",INDEX(计算页!$A:$A,MATCH(G1044,计算页!$B:$B,0)))</f>
        <v/>
      </c>
    </row>
    <row r="1045" spans="6:6" x14ac:dyDescent="0.35">
      <c r="F1045" s="1" t="str">
        <f>IF(G1045="","",INDEX(计算页!$A:$A,MATCH(G1045,计算页!$B:$B,0)))</f>
        <v/>
      </c>
    </row>
    <row r="1046" spans="6:6" x14ac:dyDescent="0.35">
      <c r="F1046" s="1" t="str">
        <f>IF(G1046="","",INDEX(计算页!$A:$A,MATCH(G1046,计算页!$B:$B,0)))</f>
        <v/>
      </c>
    </row>
    <row r="1047" spans="6:6" x14ac:dyDescent="0.35">
      <c r="F1047" s="1" t="str">
        <f>IF(G1047="","",INDEX(计算页!$A:$A,MATCH(G1047,计算页!$B:$B,0)))</f>
        <v/>
      </c>
    </row>
    <row r="1048" spans="6:6" x14ac:dyDescent="0.35">
      <c r="F1048" s="1" t="str">
        <f>IF(G1048="","",INDEX(计算页!$A:$A,MATCH(G1048,计算页!$B:$B,0)))</f>
        <v/>
      </c>
    </row>
    <row r="1049" spans="6:6" x14ac:dyDescent="0.35">
      <c r="F1049" s="1" t="str">
        <f>IF(G1049="","",INDEX(计算页!$A:$A,MATCH(G1049,计算页!$B:$B,0)))</f>
        <v/>
      </c>
    </row>
    <row r="1050" spans="6:6" x14ac:dyDescent="0.35">
      <c r="F1050" s="1" t="str">
        <f>IF(G1050="","",INDEX(计算页!$A:$A,MATCH(G1050,计算页!$B:$B,0)))</f>
        <v/>
      </c>
    </row>
    <row r="1051" spans="6:6" x14ac:dyDescent="0.35">
      <c r="F1051" s="1" t="str">
        <f>IF(G1051="","",INDEX(计算页!$A:$A,MATCH(G1051,计算页!$B:$B,0)))</f>
        <v/>
      </c>
    </row>
    <row r="1052" spans="6:6" x14ac:dyDescent="0.35">
      <c r="F1052" s="1" t="str">
        <f>IF(G1052="","",INDEX(计算页!$A:$A,MATCH(G1052,计算页!$B:$B,0)))</f>
        <v/>
      </c>
    </row>
    <row r="1053" spans="6:6" x14ac:dyDescent="0.35">
      <c r="F1053" s="1" t="str">
        <f>IF(G1053="","",INDEX(计算页!$A:$A,MATCH(G1053,计算页!$B:$B,0)))</f>
        <v/>
      </c>
    </row>
    <row r="1054" spans="6:6" x14ac:dyDescent="0.35">
      <c r="F1054" s="1" t="str">
        <f>IF(G1054="","",INDEX(计算页!$A:$A,MATCH(G1054,计算页!$B:$B,0)))</f>
        <v/>
      </c>
    </row>
    <row r="1055" spans="6:6" x14ac:dyDescent="0.35">
      <c r="F1055" s="1" t="str">
        <f>IF(G1055="","",INDEX(计算页!$A:$A,MATCH(G1055,计算页!$B:$B,0)))</f>
        <v/>
      </c>
    </row>
    <row r="1056" spans="6:6" x14ac:dyDescent="0.35">
      <c r="F1056" s="1" t="str">
        <f>IF(G1056="","",INDEX(计算页!$A:$A,MATCH(G1056,计算页!$B:$B,0)))</f>
        <v/>
      </c>
    </row>
    <row r="1057" spans="6:6" x14ac:dyDescent="0.35">
      <c r="F1057" s="1" t="str">
        <f>IF(G1057="","",INDEX(计算页!$A:$A,MATCH(G1057,计算页!$B:$B,0)))</f>
        <v/>
      </c>
    </row>
    <row r="1058" spans="6:6" x14ac:dyDescent="0.35">
      <c r="F1058" s="1" t="str">
        <f>IF(G1058="","",INDEX(计算页!$A:$A,MATCH(G1058,计算页!$B:$B,0)))</f>
        <v/>
      </c>
    </row>
    <row r="1059" spans="6:6" x14ac:dyDescent="0.35">
      <c r="F1059" s="1" t="str">
        <f>IF(G1059="","",INDEX(计算页!$A:$A,MATCH(G1059,计算页!$B:$B,0)))</f>
        <v/>
      </c>
    </row>
    <row r="1060" spans="6:6" x14ac:dyDescent="0.35">
      <c r="F1060" s="1" t="str">
        <f>IF(G1060="","",INDEX(计算页!$A:$A,MATCH(G1060,计算页!$B:$B,0)))</f>
        <v/>
      </c>
    </row>
    <row r="1061" spans="6:6" x14ac:dyDescent="0.35">
      <c r="F1061" s="1" t="str">
        <f>IF(G1061="","",INDEX(计算页!$A:$A,MATCH(G1061,计算页!$B:$B,0)))</f>
        <v/>
      </c>
    </row>
    <row r="1062" spans="6:6" x14ac:dyDescent="0.35">
      <c r="F1062" s="1" t="str">
        <f>IF(G1062="","",INDEX(计算页!$A:$A,MATCH(G1062,计算页!$B:$B,0)))</f>
        <v/>
      </c>
    </row>
    <row r="1063" spans="6:6" x14ac:dyDescent="0.35">
      <c r="F1063" s="1" t="str">
        <f>IF(G1063="","",INDEX(计算页!$A:$A,MATCH(G1063,计算页!$B:$B,0)))</f>
        <v/>
      </c>
    </row>
    <row r="1064" spans="6:6" x14ac:dyDescent="0.35">
      <c r="F1064" s="1" t="str">
        <f>IF(G1064="","",INDEX(计算页!$A:$A,MATCH(G1064,计算页!$B:$B,0)))</f>
        <v/>
      </c>
    </row>
    <row r="1065" spans="6:6" x14ac:dyDescent="0.35">
      <c r="F1065" s="1" t="str">
        <f>IF(G1065="","",INDEX(计算页!$A:$A,MATCH(G1065,计算页!$B:$B,0)))</f>
        <v/>
      </c>
    </row>
    <row r="1066" spans="6:6" x14ac:dyDescent="0.35">
      <c r="F1066" s="1" t="str">
        <f>IF(G1066="","",INDEX(计算页!$A:$A,MATCH(G1066,计算页!$B:$B,0)))</f>
        <v/>
      </c>
    </row>
    <row r="1067" spans="6:6" x14ac:dyDescent="0.35">
      <c r="F1067" s="1" t="str">
        <f>IF(G1067="","",INDEX(计算页!$A:$A,MATCH(G1067,计算页!$B:$B,0)))</f>
        <v/>
      </c>
    </row>
    <row r="1068" spans="6:6" x14ac:dyDescent="0.35">
      <c r="F1068" s="1" t="str">
        <f>IF(G1068="","",INDEX(计算页!$A:$A,MATCH(G1068,计算页!$B:$B,0)))</f>
        <v/>
      </c>
    </row>
    <row r="1069" spans="6:6" x14ac:dyDescent="0.35">
      <c r="F1069" s="1" t="str">
        <f>IF(G1069="","",INDEX(计算页!$A:$A,MATCH(G1069,计算页!$B:$B,0)))</f>
        <v/>
      </c>
    </row>
    <row r="1070" spans="6:6" x14ac:dyDescent="0.35">
      <c r="F1070" s="1" t="str">
        <f>IF(G1070="","",INDEX(计算页!$A:$A,MATCH(G1070,计算页!$B:$B,0)))</f>
        <v/>
      </c>
    </row>
    <row r="1071" spans="6:6" x14ac:dyDescent="0.35">
      <c r="F1071" s="1" t="str">
        <f>IF(G1071="","",INDEX(计算页!$A:$A,MATCH(G1071,计算页!$B:$B,0)))</f>
        <v/>
      </c>
    </row>
    <row r="1072" spans="6:6" x14ac:dyDescent="0.35">
      <c r="F1072" s="1" t="str">
        <f>IF(G1072="","",INDEX(计算页!$A:$A,MATCH(G1072,计算页!$B:$B,0)))</f>
        <v/>
      </c>
    </row>
    <row r="1073" spans="6:6" x14ac:dyDescent="0.35">
      <c r="F1073" s="1" t="str">
        <f>IF(G1073="","",INDEX(计算页!$A:$A,MATCH(G1073,计算页!$B:$B,0)))</f>
        <v/>
      </c>
    </row>
    <row r="1074" spans="6:6" x14ac:dyDescent="0.35">
      <c r="F1074" s="1" t="str">
        <f>IF(G1074="","",INDEX(计算页!$A:$A,MATCH(G1074,计算页!$B:$B,0)))</f>
        <v/>
      </c>
    </row>
    <row r="1075" spans="6:6" x14ac:dyDescent="0.35">
      <c r="F1075" s="1" t="str">
        <f>IF(G1075="","",INDEX(计算页!$A:$A,MATCH(G1075,计算页!$B:$B,0)))</f>
        <v/>
      </c>
    </row>
    <row r="1076" spans="6:6" x14ac:dyDescent="0.35">
      <c r="F1076" s="1" t="str">
        <f>IF(G1076="","",INDEX(计算页!$A:$A,MATCH(G1076,计算页!$B:$B,0)))</f>
        <v/>
      </c>
    </row>
    <row r="1077" spans="6:6" x14ac:dyDescent="0.35">
      <c r="F1077" s="1" t="str">
        <f>IF(G1077="","",INDEX(计算页!$A:$A,MATCH(G1077,计算页!$B:$B,0)))</f>
        <v/>
      </c>
    </row>
    <row r="1078" spans="6:6" x14ac:dyDescent="0.35">
      <c r="F1078" s="1" t="str">
        <f>IF(G1078="","",INDEX(计算页!$A:$A,MATCH(G1078,计算页!$B:$B,0)))</f>
        <v/>
      </c>
    </row>
    <row r="1079" spans="6:6" x14ac:dyDescent="0.35">
      <c r="F1079" s="1" t="str">
        <f>IF(G1079="","",INDEX(计算页!$A:$A,MATCH(G1079,计算页!$B:$B,0)))</f>
        <v/>
      </c>
    </row>
    <row r="1080" spans="6:6" x14ac:dyDescent="0.35">
      <c r="F1080" s="1" t="str">
        <f>IF(G1080="","",INDEX(计算页!$A:$A,MATCH(G1080,计算页!$B:$B,0)))</f>
        <v/>
      </c>
    </row>
    <row r="1081" spans="6:6" x14ac:dyDescent="0.35">
      <c r="F1081" s="1" t="str">
        <f>IF(G1081="","",INDEX(计算页!$A:$A,MATCH(G1081,计算页!$B:$B,0)))</f>
        <v/>
      </c>
    </row>
    <row r="1082" spans="6:6" x14ac:dyDescent="0.35">
      <c r="F1082" s="1" t="str">
        <f>IF(G1082="","",INDEX(计算页!$A:$A,MATCH(G1082,计算页!$B:$B,0)))</f>
        <v/>
      </c>
    </row>
    <row r="1083" spans="6:6" x14ac:dyDescent="0.35">
      <c r="F1083" s="1" t="str">
        <f>IF(G1083="","",INDEX(计算页!$A:$A,MATCH(G1083,计算页!$B:$B,0)))</f>
        <v/>
      </c>
    </row>
    <row r="1084" spans="6:6" x14ac:dyDescent="0.35">
      <c r="F1084" s="1" t="str">
        <f>IF(G1084="","",INDEX(计算页!$A:$A,MATCH(G1084,计算页!$B:$B,0)))</f>
        <v/>
      </c>
    </row>
    <row r="1085" spans="6:6" x14ac:dyDescent="0.35">
      <c r="F1085" s="1" t="str">
        <f>IF(G1085="","",INDEX(计算页!$A:$A,MATCH(G1085,计算页!$B:$B,0)))</f>
        <v/>
      </c>
    </row>
    <row r="1086" spans="6:6" x14ac:dyDescent="0.35">
      <c r="F1086" s="1" t="str">
        <f>IF(G1086="","",INDEX(计算页!$A:$A,MATCH(G1086,计算页!$B:$B,0)))</f>
        <v/>
      </c>
    </row>
    <row r="1087" spans="6:6" x14ac:dyDescent="0.35">
      <c r="F1087" s="1" t="str">
        <f>IF(G1087="","",INDEX(计算页!$A:$A,MATCH(G1087,计算页!$B:$B,0)))</f>
        <v/>
      </c>
    </row>
    <row r="1088" spans="6:6" x14ac:dyDescent="0.35">
      <c r="F1088" s="1" t="str">
        <f>IF(G1088="","",INDEX(计算页!$A:$A,MATCH(G1088,计算页!$B:$B,0)))</f>
        <v/>
      </c>
    </row>
    <row r="1089" spans="6:6" x14ac:dyDescent="0.35">
      <c r="F1089" s="1" t="str">
        <f>IF(G1089="","",INDEX(计算页!$A:$A,MATCH(G1089,计算页!$B:$B,0)))</f>
        <v/>
      </c>
    </row>
    <row r="1090" spans="6:6" x14ac:dyDescent="0.35">
      <c r="F1090" s="1" t="str">
        <f>IF(G1090="","",INDEX(计算页!$A:$A,MATCH(G1090,计算页!$B:$B,0)))</f>
        <v/>
      </c>
    </row>
    <row r="1091" spans="6:6" x14ac:dyDescent="0.35">
      <c r="F1091" s="1" t="str">
        <f>IF(G1091="","",INDEX(计算页!$A:$A,MATCH(G1091,计算页!$B:$B,0)))</f>
        <v/>
      </c>
    </row>
    <row r="1092" spans="6:6" x14ac:dyDescent="0.35">
      <c r="F1092" s="1" t="str">
        <f>IF(G1092="","",INDEX(计算页!$A:$A,MATCH(G1092,计算页!$B:$B,0)))</f>
        <v/>
      </c>
    </row>
    <row r="1093" spans="6:6" x14ac:dyDescent="0.35">
      <c r="F1093" s="1" t="str">
        <f>IF(G1093="","",INDEX(计算页!$A:$A,MATCH(G1093,计算页!$B:$B,0)))</f>
        <v/>
      </c>
    </row>
    <row r="1094" spans="6:6" x14ac:dyDescent="0.35">
      <c r="F1094" s="1" t="str">
        <f>IF(G1094="","",INDEX(计算页!$A:$A,MATCH(G1094,计算页!$B:$B,0)))</f>
        <v/>
      </c>
    </row>
    <row r="1095" spans="6:6" x14ac:dyDescent="0.35">
      <c r="F1095" s="1" t="str">
        <f>IF(G1095="","",INDEX(计算页!$A:$A,MATCH(G1095,计算页!$B:$B,0)))</f>
        <v/>
      </c>
    </row>
    <row r="1096" spans="6:6" x14ac:dyDescent="0.35">
      <c r="F1096" s="1" t="str">
        <f>IF(G1096="","",INDEX(计算页!$A:$A,MATCH(G1096,计算页!$B:$B,0)))</f>
        <v/>
      </c>
    </row>
    <row r="1097" spans="6:6" x14ac:dyDescent="0.35">
      <c r="F1097" s="1" t="str">
        <f>IF(G1097="","",INDEX(计算页!$A:$A,MATCH(G1097,计算页!$B:$B,0)))</f>
        <v/>
      </c>
    </row>
    <row r="1098" spans="6:6" x14ac:dyDescent="0.35">
      <c r="F1098" s="1" t="str">
        <f>IF(G1098="","",INDEX(计算页!$A:$A,MATCH(G1098,计算页!$B:$B,0)))</f>
        <v/>
      </c>
    </row>
    <row r="1099" spans="6:6" x14ac:dyDescent="0.35">
      <c r="F1099" s="1" t="str">
        <f>IF(G1099="","",INDEX(计算页!$A:$A,MATCH(G1099,计算页!$B:$B,0)))</f>
        <v/>
      </c>
    </row>
    <row r="1100" spans="6:6" x14ac:dyDescent="0.35">
      <c r="F1100" s="1" t="str">
        <f>IF(G1100="","",INDEX(计算页!$A:$A,MATCH(G1100,计算页!$B:$B,0)))</f>
        <v/>
      </c>
    </row>
    <row r="1101" spans="6:6" x14ac:dyDescent="0.35">
      <c r="F1101" s="1" t="str">
        <f>IF(G1101="","",INDEX(计算页!$A:$A,MATCH(G1101,计算页!$B:$B,0)))</f>
        <v/>
      </c>
    </row>
    <row r="1102" spans="6:6" x14ac:dyDescent="0.35">
      <c r="F1102" s="1" t="str">
        <f>IF(G1102="","",INDEX(计算页!$A:$A,MATCH(G1102,计算页!$B:$B,0)))</f>
        <v/>
      </c>
    </row>
    <row r="1103" spans="6:6" x14ac:dyDescent="0.35">
      <c r="F1103" s="1" t="str">
        <f>IF(G1103="","",INDEX(计算页!$A:$A,MATCH(G1103,计算页!$B:$B,0)))</f>
        <v/>
      </c>
    </row>
    <row r="1104" spans="6:6" x14ac:dyDescent="0.35">
      <c r="F1104" s="1" t="str">
        <f>IF(G1104="","",INDEX(计算页!$A:$A,MATCH(G1104,计算页!$B:$B,0)))</f>
        <v/>
      </c>
    </row>
    <row r="1105" spans="6:6" x14ac:dyDescent="0.35">
      <c r="F1105" s="1" t="str">
        <f>IF(G1105="","",INDEX(计算页!$A:$A,MATCH(G1105,计算页!$B:$B,0)))</f>
        <v/>
      </c>
    </row>
    <row r="1106" spans="6:6" x14ac:dyDescent="0.35">
      <c r="F1106" s="1" t="str">
        <f>IF(G1106="","",INDEX(计算页!$A:$A,MATCH(G1106,计算页!$B:$B,0)))</f>
        <v/>
      </c>
    </row>
    <row r="1107" spans="6:6" x14ac:dyDescent="0.35">
      <c r="F1107" s="1" t="str">
        <f>IF(G1107="","",INDEX(计算页!$A:$A,MATCH(G1107,计算页!$B:$B,0)))</f>
        <v/>
      </c>
    </row>
    <row r="1108" spans="6:6" x14ac:dyDescent="0.35">
      <c r="F1108" s="1" t="str">
        <f>IF(G1108="","",INDEX(计算页!$A:$A,MATCH(G1108,计算页!$B:$B,0)))</f>
        <v/>
      </c>
    </row>
    <row r="1109" spans="6:6" x14ac:dyDescent="0.35">
      <c r="F1109" s="1" t="str">
        <f>IF(G1109="","",INDEX(计算页!$A:$A,MATCH(G1109,计算页!$B:$B,0)))</f>
        <v/>
      </c>
    </row>
    <row r="1110" spans="6:6" x14ac:dyDescent="0.35">
      <c r="F1110" s="1" t="str">
        <f>IF(G1110="","",INDEX(计算页!$A:$A,MATCH(G1110,计算页!$B:$B,0)))</f>
        <v/>
      </c>
    </row>
    <row r="1111" spans="6:6" x14ac:dyDescent="0.35">
      <c r="F1111" s="1" t="str">
        <f>IF(G1111="","",INDEX(计算页!$A:$A,MATCH(G1111,计算页!$B:$B,0)))</f>
        <v/>
      </c>
    </row>
    <row r="1112" spans="6:6" x14ac:dyDescent="0.35">
      <c r="F1112" s="1" t="str">
        <f>IF(G1112="","",INDEX(计算页!$A:$A,MATCH(G1112,计算页!$B:$B,0)))</f>
        <v/>
      </c>
    </row>
    <row r="1113" spans="6:6" x14ac:dyDescent="0.35">
      <c r="F1113" s="1" t="str">
        <f>IF(G1113="","",INDEX(计算页!$A:$A,MATCH(G1113,计算页!$B:$B,0)))</f>
        <v/>
      </c>
    </row>
    <row r="1114" spans="6:6" x14ac:dyDescent="0.35">
      <c r="F1114" s="1" t="str">
        <f>IF(G1114="","",INDEX(计算页!$A:$A,MATCH(G1114,计算页!$B:$B,0)))</f>
        <v/>
      </c>
    </row>
    <row r="1115" spans="6:6" x14ac:dyDescent="0.35">
      <c r="F1115" s="1" t="str">
        <f>IF(G1115="","",INDEX(计算页!$A:$A,MATCH(G1115,计算页!$B:$B,0)))</f>
        <v/>
      </c>
    </row>
    <row r="1116" spans="6:6" x14ac:dyDescent="0.35">
      <c r="F1116" s="1" t="str">
        <f>IF(G1116="","",INDEX(计算页!$A:$A,MATCH(G1116,计算页!$B:$B,0)))</f>
        <v/>
      </c>
    </row>
    <row r="1117" spans="6:6" x14ac:dyDescent="0.35">
      <c r="F1117" s="1" t="str">
        <f>IF(G1117="","",INDEX(计算页!$A:$A,MATCH(G1117,计算页!$B:$B,0)))</f>
        <v/>
      </c>
    </row>
    <row r="1118" spans="6:6" x14ac:dyDescent="0.35">
      <c r="F1118" s="1" t="str">
        <f>IF(G1118="","",INDEX(计算页!$A:$A,MATCH(G1118,计算页!$B:$B,0)))</f>
        <v/>
      </c>
    </row>
    <row r="1119" spans="6:6" x14ac:dyDescent="0.35">
      <c r="F1119" s="1" t="str">
        <f>IF(G1119="","",INDEX(计算页!$A:$A,MATCH(G1119,计算页!$B:$B,0)))</f>
        <v/>
      </c>
    </row>
    <row r="1120" spans="6:6" x14ac:dyDescent="0.35">
      <c r="F1120" s="1" t="str">
        <f>IF(G1120="","",INDEX(计算页!$A:$A,MATCH(G1120,计算页!$B:$B,0)))</f>
        <v/>
      </c>
    </row>
    <row r="1121" spans="6:6" x14ac:dyDescent="0.35">
      <c r="F1121" s="1" t="str">
        <f>IF(G1121="","",INDEX(计算页!$A:$A,MATCH(G1121,计算页!$B:$B,0)))</f>
        <v/>
      </c>
    </row>
    <row r="1122" spans="6:6" x14ac:dyDescent="0.35">
      <c r="F1122" s="1" t="str">
        <f>IF(G1122="","",INDEX(计算页!$A:$A,MATCH(G1122,计算页!$B:$B,0)))</f>
        <v/>
      </c>
    </row>
    <row r="1123" spans="6:6" x14ac:dyDescent="0.35">
      <c r="F1123" s="1" t="str">
        <f>IF(G1123="","",INDEX(计算页!$A:$A,MATCH(G1123,计算页!$B:$B,0)))</f>
        <v/>
      </c>
    </row>
    <row r="1124" spans="6:6" x14ac:dyDescent="0.35">
      <c r="F1124" s="1" t="str">
        <f>IF(G1124="","",INDEX(计算页!$A:$A,MATCH(G1124,计算页!$B:$B,0)))</f>
        <v/>
      </c>
    </row>
    <row r="1125" spans="6:6" x14ac:dyDescent="0.35">
      <c r="F1125" s="1" t="str">
        <f>IF(G1125="","",INDEX(计算页!$A:$A,MATCH(G1125,计算页!$B:$B,0)))</f>
        <v/>
      </c>
    </row>
    <row r="1126" spans="6:6" x14ac:dyDescent="0.35">
      <c r="F1126" s="1" t="str">
        <f>IF(G1126="","",INDEX(计算页!$A:$A,MATCH(G1126,计算页!$B:$B,0)))</f>
        <v/>
      </c>
    </row>
    <row r="1127" spans="6:6" x14ac:dyDescent="0.35">
      <c r="F1127" s="1" t="str">
        <f>IF(G1127="","",INDEX(计算页!$A:$A,MATCH(G1127,计算页!$B:$B,0)))</f>
        <v/>
      </c>
    </row>
    <row r="1128" spans="6:6" x14ac:dyDescent="0.35">
      <c r="F1128" s="1" t="str">
        <f>IF(G1128="","",INDEX(计算页!$A:$A,MATCH(G1128,计算页!$B:$B,0)))</f>
        <v/>
      </c>
    </row>
    <row r="1129" spans="6:6" x14ac:dyDescent="0.35">
      <c r="F1129" s="1" t="str">
        <f>IF(G1129="","",INDEX(计算页!$A:$A,MATCH(G1129,计算页!$B:$B,0)))</f>
        <v/>
      </c>
    </row>
    <row r="1130" spans="6:6" x14ac:dyDescent="0.35">
      <c r="F1130" s="1" t="str">
        <f>IF(G1130="","",INDEX(计算页!$A:$A,MATCH(G1130,计算页!$B:$B,0)))</f>
        <v/>
      </c>
    </row>
    <row r="1131" spans="6:6" x14ac:dyDescent="0.35">
      <c r="F1131" s="1" t="str">
        <f>IF(G1131="","",INDEX(计算页!$A:$A,MATCH(G1131,计算页!$B:$B,0)))</f>
        <v/>
      </c>
    </row>
    <row r="1132" spans="6:6" x14ac:dyDescent="0.35">
      <c r="F1132" s="1" t="str">
        <f>IF(G1132="","",INDEX(计算页!$A:$A,MATCH(G1132,计算页!$B:$B,0)))</f>
        <v/>
      </c>
    </row>
    <row r="1133" spans="6:6" x14ac:dyDescent="0.35">
      <c r="F1133" s="1" t="str">
        <f>IF(G1133="","",INDEX(计算页!$A:$A,MATCH(G1133,计算页!$B:$B,0)))</f>
        <v/>
      </c>
    </row>
    <row r="1134" spans="6:6" x14ac:dyDescent="0.35">
      <c r="F1134" s="1" t="str">
        <f>IF(G1134="","",INDEX(计算页!$A:$A,MATCH(G1134,计算页!$B:$B,0)))</f>
        <v/>
      </c>
    </row>
    <row r="1135" spans="6:6" x14ac:dyDescent="0.35">
      <c r="F1135" s="1" t="str">
        <f>IF(G1135="","",INDEX(计算页!$A:$A,MATCH(G1135,计算页!$B:$B,0)))</f>
        <v/>
      </c>
    </row>
    <row r="1136" spans="6:6" x14ac:dyDescent="0.35">
      <c r="F1136" s="1" t="str">
        <f>IF(G1136="","",INDEX(计算页!$A:$A,MATCH(G1136,计算页!$B:$B,0)))</f>
        <v/>
      </c>
    </row>
    <row r="1137" spans="6:6" x14ac:dyDescent="0.35">
      <c r="F1137" s="1" t="str">
        <f>IF(G1137="","",INDEX(计算页!$A:$A,MATCH(G1137,计算页!$B:$B,0)))</f>
        <v/>
      </c>
    </row>
    <row r="1138" spans="6:6" x14ac:dyDescent="0.35">
      <c r="F1138" s="1" t="str">
        <f>IF(G1138="","",INDEX(计算页!$A:$A,MATCH(G1138,计算页!$B:$B,0)))</f>
        <v/>
      </c>
    </row>
    <row r="1139" spans="6:6" x14ac:dyDescent="0.35">
      <c r="F1139" s="1" t="str">
        <f>IF(G1139="","",INDEX(计算页!$A:$A,MATCH(G1139,计算页!$B:$B,0)))</f>
        <v/>
      </c>
    </row>
    <row r="1140" spans="6:6" x14ac:dyDescent="0.35">
      <c r="F1140" s="1" t="str">
        <f>IF(G1140="","",INDEX(计算页!$A:$A,MATCH(G1140,计算页!$B:$B,0)))</f>
        <v/>
      </c>
    </row>
    <row r="1141" spans="6:6" x14ac:dyDescent="0.35">
      <c r="F1141" s="1" t="str">
        <f>IF(G1141="","",INDEX(计算页!$A:$A,MATCH(G1141,计算页!$B:$B,0)))</f>
        <v/>
      </c>
    </row>
    <row r="1142" spans="6:6" x14ac:dyDescent="0.35">
      <c r="F1142" s="1" t="str">
        <f>IF(G1142="","",INDEX(计算页!$A:$A,MATCH(G1142,计算页!$B:$B,0)))</f>
        <v/>
      </c>
    </row>
    <row r="1143" spans="6:6" x14ac:dyDescent="0.35">
      <c r="F1143" s="1" t="str">
        <f>IF(G1143="","",INDEX(计算页!$A:$A,MATCH(G1143,计算页!$B:$B,0)))</f>
        <v/>
      </c>
    </row>
    <row r="1144" spans="6:6" x14ac:dyDescent="0.35">
      <c r="F1144" s="1" t="str">
        <f>IF(G1144="","",INDEX(计算页!$A:$A,MATCH(G1144,计算页!$B:$B,0)))</f>
        <v/>
      </c>
    </row>
    <row r="1145" spans="6:6" x14ac:dyDescent="0.35">
      <c r="F1145" s="1" t="str">
        <f>IF(G1145="","",INDEX(计算页!$A:$A,MATCH(G1145,计算页!$B:$B,0)))</f>
        <v/>
      </c>
    </row>
    <row r="1146" spans="6:6" x14ac:dyDescent="0.35">
      <c r="F1146" s="1" t="str">
        <f>IF(G1146="","",INDEX(计算页!$A:$A,MATCH(G1146,计算页!$B:$B,0)))</f>
        <v/>
      </c>
    </row>
    <row r="1147" spans="6:6" x14ac:dyDescent="0.35">
      <c r="F1147" s="1" t="str">
        <f>IF(G1147="","",INDEX(计算页!$A:$A,MATCH(G1147,计算页!$B:$B,0)))</f>
        <v/>
      </c>
    </row>
    <row r="1148" spans="6:6" x14ac:dyDescent="0.35">
      <c r="F1148" s="1" t="str">
        <f>IF(G1148="","",INDEX(计算页!$A:$A,MATCH(G1148,计算页!$B:$B,0)))</f>
        <v/>
      </c>
    </row>
    <row r="1149" spans="6:6" x14ac:dyDescent="0.35">
      <c r="F1149" s="1" t="str">
        <f>IF(G1149="","",INDEX(计算页!$A:$A,MATCH(G1149,计算页!$B:$B,0)))</f>
        <v/>
      </c>
    </row>
    <row r="1150" spans="6:6" x14ac:dyDescent="0.35">
      <c r="F1150" s="1" t="str">
        <f>IF(G1150="","",INDEX(计算页!$A:$A,MATCH(G1150,计算页!$B:$B,0)))</f>
        <v/>
      </c>
    </row>
    <row r="1151" spans="6:6" x14ac:dyDescent="0.35">
      <c r="F1151" s="1" t="str">
        <f>IF(G1151="","",INDEX(计算页!$A:$A,MATCH(G1151,计算页!$B:$B,0)))</f>
        <v/>
      </c>
    </row>
    <row r="1152" spans="6:6" x14ac:dyDescent="0.35">
      <c r="F1152" s="1" t="str">
        <f>IF(G1152="","",INDEX(计算页!$A:$A,MATCH(G1152,计算页!$B:$B,0)))</f>
        <v/>
      </c>
    </row>
    <row r="1153" spans="6:6" x14ac:dyDescent="0.35">
      <c r="F1153" s="1" t="str">
        <f>IF(G1153="","",INDEX(计算页!$A:$A,MATCH(G1153,计算页!$B:$B,0)))</f>
        <v/>
      </c>
    </row>
    <row r="1154" spans="6:6" x14ac:dyDescent="0.35">
      <c r="F1154" s="1" t="str">
        <f>IF(G1154="","",INDEX(计算页!$A:$A,MATCH(G1154,计算页!$B:$B,0)))</f>
        <v/>
      </c>
    </row>
    <row r="1155" spans="6:6" x14ac:dyDescent="0.35">
      <c r="F1155" s="1" t="str">
        <f>IF(G1155="","",INDEX(计算页!$A:$A,MATCH(G1155,计算页!$B:$B,0)))</f>
        <v/>
      </c>
    </row>
    <row r="1156" spans="6:6" x14ac:dyDescent="0.35">
      <c r="F1156" s="1" t="str">
        <f>IF(G1156="","",INDEX(计算页!$A:$A,MATCH(G1156,计算页!$B:$B,0)))</f>
        <v/>
      </c>
    </row>
    <row r="1157" spans="6:6" x14ac:dyDescent="0.35">
      <c r="F1157" s="1" t="str">
        <f>IF(G1157="","",INDEX(计算页!$A:$A,MATCH(G1157,计算页!$B:$B,0)))</f>
        <v/>
      </c>
    </row>
    <row r="1158" spans="6:6" x14ac:dyDescent="0.35">
      <c r="F1158" s="1" t="str">
        <f>IF(G1158="","",INDEX(计算页!$A:$A,MATCH(G1158,计算页!$B:$B,0)))</f>
        <v/>
      </c>
    </row>
    <row r="1159" spans="6:6" x14ac:dyDescent="0.35">
      <c r="F1159" s="1" t="str">
        <f>IF(G1159="","",INDEX(计算页!$A:$A,MATCH(G1159,计算页!$B:$B,0)))</f>
        <v/>
      </c>
    </row>
    <row r="1160" spans="6:6" x14ac:dyDescent="0.35">
      <c r="F1160" s="1" t="str">
        <f>IF(G1160="","",INDEX(计算页!$A:$A,MATCH(G1160,计算页!$B:$B,0)))</f>
        <v/>
      </c>
    </row>
    <row r="1161" spans="6:6" x14ac:dyDescent="0.35">
      <c r="F1161" s="1" t="str">
        <f>IF(G1161="","",INDEX(计算页!$A:$A,MATCH(G1161,计算页!$B:$B,0)))</f>
        <v/>
      </c>
    </row>
    <row r="1162" spans="6:6" x14ac:dyDescent="0.35">
      <c r="F1162" s="1" t="str">
        <f>IF(G1162="","",INDEX(计算页!$A:$A,MATCH(G1162,计算页!$B:$B,0)))</f>
        <v/>
      </c>
    </row>
    <row r="1163" spans="6:6" x14ac:dyDescent="0.35">
      <c r="F1163" s="1" t="str">
        <f>IF(G1163="","",INDEX(计算页!$A:$A,MATCH(G1163,计算页!$B:$B,0)))</f>
        <v/>
      </c>
    </row>
    <row r="1164" spans="6:6" x14ac:dyDescent="0.35">
      <c r="F1164" s="1" t="str">
        <f>IF(G1164="","",INDEX(计算页!$A:$A,MATCH(G1164,计算页!$B:$B,0)))</f>
        <v/>
      </c>
    </row>
    <row r="1165" spans="6:6" x14ac:dyDescent="0.35">
      <c r="F1165" s="1" t="str">
        <f>IF(G1165="","",INDEX(计算页!$A:$A,MATCH(G1165,计算页!$B:$B,0)))</f>
        <v/>
      </c>
    </row>
    <row r="1166" spans="6:6" x14ac:dyDescent="0.35">
      <c r="F1166" s="1" t="str">
        <f>IF(G1166="","",INDEX(计算页!$A:$A,MATCH(G1166,计算页!$B:$B,0)))</f>
        <v/>
      </c>
    </row>
    <row r="1167" spans="6:6" x14ac:dyDescent="0.35">
      <c r="F1167" s="1" t="str">
        <f>IF(G1167="","",INDEX(计算页!$A:$A,MATCH(G1167,计算页!$B:$B,0)))</f>
        <v/>
      </c>
    </row>
    <row r="1168" spans="6:6" x14ac:dyDescent="0.35">
      <c r="F1168" s="1" t="str">
        <f>IF(G1168="","",INDEX(计算页!$A:$A,MATCH(G1168,计算页!$B:$B,0)))</f>
        <v/>
      </c>
    </row>
    <row r="1169" spans="6:6" x14ac:dyDescent="0.35">
      <c r="F1169" s="1" t="str">
        <f>IF(G1169="","",INDEX(计算页!$A:$A,MATCH(G1169,计算页!$B:$B,0)))</f>
        <v/>
      </c>
    </row>
    <row r="1170" spans="6:6" x14ac:dyDescent="0.35">
      <c r="F1170" s="1" t="str">
        <f>IF(G1170="","",INDEX(计算页!$A:$A,MATCH(G1170,计算页!$B:$B,0)))</f>
        <v/>
      </c>
    </row>
    <row r="1171" spans="6:6" x14ac:dyDescent="0.35">
      <c r="F1171" s="1" t="str">
        <f>IF(G1171="","",INDEX(计算页!$A:$A,MATCH(G1171,计算页!$B:$B,0)))</f>
        <v/>
      </c>
    </row>
    <row r="1172" spans="6:6" x14ac:dyDescent="0.35">
      <c r="F1172" s="1" t="str">
        <f>IF(G1172="","",INDEX(计算页!$A:$A,MATCH(G1172,计算页!$B:$B,0)))</f>
        <v/>
      </c>
    </row>
    <row r="1173" spans="6:6" x14ac:dyDescent="0.35">
      <c r="F1173" s="1" t="str">
        <f>IF(G1173="","",INDEX(计算页!$A:$A,MATCH(G1173,计算页!$B:$B,0)))</f>
        <v/>
      </c>
    </row>
    <row r="1174" spans="6:6" x14ac:dyDescent="0.35">
      <c r="F1174" s="1" t="str">
        <f>IF(G1174="","",INDEX(计算页!$A:$A,MATCH(G1174,计算页!$B:$B,0)))</f>
        <v/>
      </c>
    </row>
    <row r="1175" spans="6:6" x14ac:dyDescent="0.35">
      <c r="F1175" s="1" t="str">
        <f>IF(G1175="","",INDEX(计算页!$A:$A,MATCH(G1175,计算页!$B:$B,0)))</f>
        <v/>
      </c>
    </row>
    <row r="1176" spans="6:6" x14ac:dyDescent="0.35">
      <c r="F1176" s="1" t="str">
        <f>IF(G1176="","",INDEX(计算页!$A:$A,MATCH(G1176,计算页!$B:$B,0)))</f>
        <v/>
      </c>
    </row>
    <row r="1177" spans="6:6" x14ac:dyDescent="0.35">
      <c r="F1177" s="1" t="str">
        <f>IF(G1177="","",INDEX(计算页!$A:$A,MATCH(G1177,计算页!$B:$B,0)))</f>
        <v/>
      </c>
    </row>
    <row r="1178" spans="6:6" x14ac:dyDescent="0.35">
      <c r="F1178" s="1" t="str">
        <f>IF(G1178="","",INDEX(计算页!$A:$A,MATCH(G1178,计算页!$B:$B,0)))</f>
        <v/>
      </c>
    </row>
    <row r="1179" spans="6:6" x14ac:dyDescent="0.35">
      <c r="F1179" s="1" t="str">
        <f>IF(G1179="","",INDEX(计算页!$A:$A,MATCH(G1179,计算页!$B:$B,0)))</f>
        <v/>
      </c>
    </row>
    <row r="1180" spans="6:6" x14ac:dyDescent="0.35">
      <c r="F1180" s="1" t="str">
        <f>IF(G1180="","",INDEX(计算页!$A:$A,MATCH(G1180,计算页!$B:$B,0)))</f>
        <v/>
      </c>
    </row>
    <row r="1181" spans="6:6" x14ac:dyDescent="0.35">
      <c r="F1181" s="1" t="str">
        <f>IF(G1181="","",INDEX(计算页!$A:$A,MATCH(G1181,计算页!$B:$B,0)))</f>
        <v/>
      </c>
    </row>
    <row r="1182" spans="6:6" x14ac:dyDescent="0.35">
      <c r="F1182" s="1" t="str">
        <f>IF(G1182="","",INDEX(计算页!$A:$A,MATCH(G1182,计算页!$B:$B,0)))</f>
        <v/>
      </c>
    </row>
    <row r="1183" spans="6:6" x14ac:dyDescent="0.35">
      <c r="F1183" s="1" t="str">
        <f>IF(G1183="","",INDEX(计算页!$A:$A,MATCH(G1183,计算页!$B:$B,0)))</f>
        <v/>
      </c>
    </row>
    <row r="1184" spans="6:6" x14ac:dyDescent="0.35">
      <c r="F1184" s="1" t="str">
        <f>IF(G1184="","",INDEX(计算页!$A:$A,MATCH(G1184,计算页!$B:$B,0)))</f>
        <v/>
      </c>
    </row>
    <row r="1185" spans="6:6" x14ac:dyDescent="0.35">
      <c r="F1185" s="1" t="str">
        <f>IF(G1185="","",INDEX(计算页!$A:$A,MATCH(G1185,计算页!$B:$B,0)))</f>
        <v/>
      </c>
    </row>
    <row r="1186" spans="6:6" x14ac:dyDescent="0.35">
      <c r="F1186" s="1" t="str">
        <f>IF(G1186="","",INDEX(计算页!$A:$A,MATCH(G1186,计算页!$B:$B,0)))</f>
        <v/>
      </c>
    </row>
    <row r="1187" spans="6:6" x14ac:dyDescent="0.35">
      <c r="F1187" s="1" t="str">
        <f>IF(G1187="","",INDEX(计算页!$A:$A,MATCH(G1187,计算页!$B:$B,0)))</f>
        <v/>
      </c>
    </row>
    <row r="1188" spans="6:6" x14ac:dyDescent="0.35">
      <c r="F1188" s="1" t="str">
        <f>IF(G1188="","",INDEX(计算页!$A:$A,MATCH(G1188,计算页!$B:$B,0)))</f>
        <v/>
      </c>
    </row>
    <row r="1189" spans="6:6" x14ac:dyDescent="0.35">
      <c r="F1189" s="1" t="str">
        <f>IF(G1189="","",INDEX(计算页!$A:$A,MATCH(G1189,计算页!$B:$B,0)))</f>
        <v/>
      </c>
    </row>
    <row r="1190" spans="6:6" x14ac:dyDescent="0.35">
      <c r="F1190" s="1" t="str">
        <f>IF(G1190="","",INDEX(计算页!$A:$A,MATCH(G1190,计算页!$B:$B,0)))</f>
        <v/>
      </c>
    </row>
    <row r="1191" spans="6:6" x14ac:dyDescent="0.35">
      <c r="F1191" s="1" t="str">
        <f>IF(G1191="","",INDEX(计算页!$A:$A,MATCH(G1191,计算页!$B:$B,0)))</f>
        <v/>
      </c>
    </row>
    <row r="1192" spans="6:6" x14ac:dyDescent="0.35">
      <c r="F1192" s="1" t="str">
        <f>IF(G1192="","",INDEX(计算页!$A:$A,MATCH(G1192,计算页!$B:$B,0)))</f>
        <v/>
      </c>
    </row>
    <row r="1193" spans="6:6" x14ac:dyDescent="0.35">
      <c r="F1193" s="1" t="str">
        <f>IF(G1193="","",INDEX(计算页!$A:$A,MATCH(G1193,计算页!$B:$B,0)))</f>
        <v/>
      </c>
    </row>
    <row r="1194" spans="6:6" x14ac:dyDescent="0.35">
      <c r="F1194" s="1" t="str">
        <f>IF(G1194="","",INDEX(计算页!$A:$A,MATCH(G1194,计算页!$B:$B,0)))</f>
        <v/>
      </c>
    </row>
    <row r="1195" spans="6:6" x14ac:dyDescent="0.35">
      <c r="F1195" s="1" t="str">
        <f>IF(G1195="","",INDEX(计算页!$A:$A,MATCH(G1195,计算页!$B:$B,0)))</f>
        <v/>
      </c>
    </row>
    <row r="1196" spans="6:6" x14ac:dyDescent="0.35">
      <c r="F1196" s="1" t="str">
        <f>IF(G1196="","",INDEX(计算页!$A:$A,MATCH(G1196,计算页!$B:$B,0)))</f>
        <v/>
      </c>
    </row>
    <row r="1197" spans="6:6" x14ac:dyDescent="0.35">
      <c r="F1197" s="1" t="str">
        <f>IF(G1197="","",INDEX(计算页!$A:$A,MATCH(G1197,计算页!$B:$B,0)))</f>
        <v/>
      </c>
    </row>
    <row r="1198" spans="6:6" x14ac:dyDescent="0.35">
      <c r="F1198" s="1" t="str">
        <f>IF(G1198="","",INDEX(计算页!$A:$A,MATCH(G1198,计算页!$B:$B,0)))</f>
        <v/>
      </c>
    </row>
    <row r="1199" spans="6:6" x14ac:dyDescent="0.35">
      <c r="F1199" s="1" t="str">
        <f>IF(G1199="","",INDEX(计算页!$A:$A,MATCH(G1199,计算页!$B:$B,0)))</f>
        <v/>
      </c>
    </row>
    <row r="1200" spans="6:6" x14ac:dyDescent="0.35">
      <c r="F1200" s="1" t="str">
        <f>IF(G1200="","",INDEX(计算页!$A:$A,MATCH(G1200,计算页!$B:$B,0)))</f>
        <v/>
      </c>
    </row>
    <row r="1201" spans="6:6" x14ac:dyDescent="0.35">
      <c r="F1201" s="1" t="str">
        <f>IF(G1201="","",INDEX(计算页!$A:$A,MATCH(G1201,计算页!$B:$B,0)))</f>
        <v/>
      </c>
    </row>
    <row r="1202" spans="6:6" x14ac:dyDescent="0.35">
      <c r="F1202" s="1" t="str">
        <f>IF(G1202="","",INDEX(计算页!$A:$A,MATCH(G1202,计算页!$B:$B,0)))</f>
        <v/>
      </c>
    </row>
    <row r="1203" spans="6:6" x14ac:dyDescent="0.35">
      <c r="F1203" s="1" t="str">
        <f>IF(G1203="","",INDEX(计算页!$A:$A,MATCH(G1203,计算页!$B:$B,0)))</f>
        <v/>
      </c>
    </row>
    <row r="1204" spans="6:6" x14ac:dyDescent="0.35">
      <c r="F1204" s="1" t="str">
        <f>IF(G1204="","",INDEX(计算页!$A:$A,MATCH(G1204,计算页!$B:$B,0)))</f>
        <v/>
      </c>
    </row>
    <row r="1205" spans="6:6" x14ac:dyDescent="0.35">
      <c r="F1205" s="1" t="str">
        <f>IF(G1205="","",INDEX(计算页!$A:$A,MATCH(G1205,计算页!$B:$B,0)))</f>
        <v/>
      </c>
    </row>
    <row r="1206" spans="6:6" x14ac:dyDescent="0.35">
      <c r="F1206" s="1" t="str">
        <f>IF(G1206="","",INDEX(计算页!$A:$A,MATCH(G1206,计算页!$B:$B,0)))</f>
        <v/>
      </c>
    </row>
    <row r="1207" spans="6:6" x14ac:dyDescent="0.35">
      <c r="F1207" s="1" t="str">
        <f>IF(G1207="","",INDEX(计算页!$A:$A,MATCH(G1207,计算页!$B:$B,0)))</f>
        <v/>
      </c>
    </row>
    <row r="1208" spans="6:6" x14ac:dyDescent="0.35">
      <c r="F1208" s="1" t="str">
        <f>IF(G1208="","",INDEX(计算页!$A:$A,MATCH(G1208,计算页!$B:$B,0)))</f>
        <v/>
      </c>
    </row>
    <row r="1209" spans="6:6" x14ac:dyDescent="0.35">
      <c r="F1209" s="1" t="str">
        <f>IF(G1209="","",INDEX(计算页!$A:$A,MATCH(G1209,计算页!$B:$B,0)))</f>
        <v/>
      </c>
    </row>
    <row r="1210" spans="6:6" x14ac:dyDescent="0.35">
      <c r="F1210" s="1" t="str">
        <f>IF(G1210="","",INDEX(计算页!$A:$A,MATCH(G1210,计算页!$B:$B,0)))</f>
        <v/>
      </c>
    </row>
    <row r="1211" spans="6:6" x14ac:dyDescent="0.35">
      <c r="F1211" s="1" t="str">
        <f>IF(G1211="","",INDEX(计算页!$A:$A,MATCH(G1211,计算页!$B:$B,0)))</f>
        <v/>
      </c>
    </row>
    <row r="1212" spans="6:6" x14ac:dyDescent="0.35">
      <c r="F1212" s="1" t="str">
        <f>IF(G1212="","",INDEX(计算页!$A:$A,MATCH(G1212,计算页!$B:$B,0)))</f>
        <v/>
      </c>
    </row>
    <row r="1213" spans="6:6" x14ac:dyDescent="0.35">
      <c r="F1213" s="1" t="str">
        <f>IF(G1213="","",INDEX(计算页!$A:$A,MATCH(G1213,计算页!$B:$B,0)))</f>
        <v/>
      </c>
    </row>
    <row r="1214" spans="6:6" x14ac:dyDescent="0.35">
      <c r="F1214" s="1" t="str">
        <f>IF(G1214="","",INDEX(计算页!$A:$A,MATCH(G1214,计算页!$B:$B,0)))</f>
        <v/>
      </c>
    </row>
    <row r="1215" spans="6:6" x14ac:dyDescent="0.35">
      <c r="F1215" s="1" t="str">
        <f>IF(G1215="","",INDEX(计算页!$A:$A,MATCH(G1215,计算页!$B:$B,0)))</f>
        <v/>
      </c>
    </row>
    <row r="1216" spans="6:6" x14ac:dyDescent="0.35">
      <c r="F1216" s="1" t="str">
        <f>IF(G1216="","",INDEX(计算页!$A:$A,MATCH(G1216,计算页!$B:$B,0)))</f>
        <v/>
      </c>
    </row>
    <row r="1217" spans="6:6" x14ac:dyDescent="0.35">
      <c r="F1217" s="1" t="str">
        <f>IF(G1217="","",INDEX(计算页!$A:$A,MATCH(G1217,计算页!$B:$B,0)))</f>
        <v/>
      </c>
    </row>
    <row r="1218" spans="6:6" x14ac:dyDescent="0.35">
      <c r="F1218" s="1" t="str">
        <f>IF(G1218="","",INDEX(计算页!$A:$A,MATCH(G1218,计算页!$B:$B,0)))</f>
        <v/>
      </c>
    </row>
    <row r="1219" spans="6:6" x14ac:dyDescent="0.35">
      <c r="F1219" s="1" t="str">
        <f>IF(G1219="","",INDEX(计算页!$A:$A,MATCH(G1219,计算页!$B:$B,0)))</f>
        <v/>
      </c>
    </row>
    <row r="1220" spans="6:6" x14ac:dyDescent="0.35">
      <c r="F1220" s="1" t="str">
        <f>IF(G1220="","",INDEX(计算页!$A:$A,MATCH(G1220,计算页!$B:$B,0)))</f>
        <v/>
      </c>
    </row>
    <row r="1221" spans="6:6" x14ac:dyDescent="0.35">
      <c r="F1221" s="1" t="str">
        <f>IF(G1221="","",INDEX(计算页!$A:$A,MATCH(G1221,计算页!$B:$B,0)))</f>
        <v/>
      </c>
    </row>
    <row r="1222" spans="6:6" x14ac:dyDescent="0.35">
      <c r="F1222" s="1" t="str">
        <f>IF(G1222="","",INDEX(计算页!$A:$A,MATCH(G1222,计算页!$B:$B,0)))</f>
        <v/>
      </c>
    </row>
    <row r="1223" spans="6:6" x14ac:dyDescent="0.35">
      <c r="F1223" s="1" t="str">
        <f>IF(G1223="","",INDEX(计算页!$A:$A,MATCH(G1223,计算页!$B:$B,0)))</f>
        <v/>
      </c>
    </row>
    <row r="1224" spans="6:6" x14ac:dyDescent="0.35">
      <c r="F1224" s="1" t="str">
        <f>IF(G1224="","",INDEX(计算页!$A:$A,MATCH(G1224,计算页!$B:$B,0)))</f>
        <v/>
      </c>
    </row>
    <row r="1225" spans="6:6" x14ac:dyDescent="0.35">
      <c r="F1225" s="1" t="str">
        <f>IF(G1225="","",INDEX(计算页!$A:$A,MATCH(G1225,计算页!$B:$B,0)))</f>
        <v/>
      </c>
    </row>
    <row r="1226" spans="6:6" x14ac:dyDescent="0.35">
      <c r="F1226" s="1" t="str">
        <f>IF(G1226="","",INDEX(计算页!$A:$A,MATCH(G1226,计算页!$B:$B,0)))</f>
        <v/>
      </c>
    </row>
    <row r="1227" spans="6:6" x14ac:dyDescent="0.35">
      <c r="F1227" s="1" t="str">
        <f>IF(G1227="","",INDEX(计算页!$A:$A,MATCH(G1227,计算页!$B:$B,0)))</f>
        <v/>
      </c>
    </row>
    <row r="1228" spans="6:6" x14ac:dyDescent="0.35">
      <c r="F1228" s="1" t="str">
        <f>IF(G1228="","",INDEX(计算页!$A:$A,MATCH(G1228,计算页!$B:$B,0)))</f>
        <v/>
      </c>
    </row>
    <row r="1229" spans="6:6" x14ac:dyDescent="0.35">
      <c r="F1229" s="1" t="str">
        <f>IF(G1229="","",INDEX(计算页!$A:$A,MATCH(G1229,计算页!$B:$B,0)))</f>
        <v/>
      </c>
    </row>
    <row r="1230" spans="6:6" x14ac:dyDescent="0.35">
      <c r="F1230" s="1" t="str">
        <f>IF(G1230="","",INDEX(计算页!$A:$A,MATCH(G1230,计算页!$B:$B,0)))</f>
        <v/>
      </c>
    </row>
    <row r="1231" spans="6:6" x14ac:dyDescent="0.35">
      <c r="F1231" s="1" t="str">
        <f>IF(G1231="","",INDEX(计算页!$A:$A,MATCH(G1231,计算页!$B:$B,0)))</f>
        <v/>
      </c>
    </row>
    <row r="1232" spans="6:6" x14ac:dyDescent="0.35">
      <c r="F1232" s="1" t="str">
        <f>IF(G1232="","",INDEX(计算页!$A:$A,MATCH(G1232,计算页!$B:$B,0)))</f>
        <v/>
      </c>
    </row>
    <row r="1233" spans="6:6" x14ac:dyDescent="0.35">
      <c r="F1233" s="1" t="str">
        <f>IF(G1233="","",INDEX(计算页!$A:$A,MATCH(G1233,计算页!$B:$B,0)))</f>
        <v/>
      </c>
    </row>
    <row r="1234" spans="6:6" x14ac:dyDescent="0.35">
      <c r="F1234" s="1" t="str">
        <f>IF(G1234="","",INDEX(计算页!$A:$A,MATCH(G1234,计算页!$B:$B,0)))</f>
        <v/>
      </c>
    </row>
    <row r="1235" spans="6:6" x14ac:dyDescent="0.35">
      <c r="F1235" s="1" t="str">
        <f>IF(G1235="","",INDEX(计算页!$A:$A,MATCH(G1235,计算页!$B:$B,0)))</f>
        <v/>
      </c>
    </row>
    <row r="1236" spans="6:6" x14ac:dyDescent="0.35">
      <c r="F1236" s="1" t="str">
        <f>IF(G1236="","",INDEX(计算页!$A:$A,MATCH(G1236,计算页!$B:$B,0)))</f>
        <v/>
      </c>
    </row>
    <row r="1237" spans="6:6" x14ac:dyDescent="0.35">
      <c r="F1237" s="1" t="str">
        <f>IF(G1237="","",INDEX(计算页!$A:$A,MATCH(G1237,计算页!$B:$B,0)))</f>
        <v/>
      </c>
    </row>
    <row r="1238" spans="6:6" x14ac:dyDescent="0.35">
      <c r="F1238" s="1" t="str">
        <f>IF(G1238="","",INDEX(计算页!$A:$A,MATCH(G1238,计算页!$B:$B,0)))</f>
        <v/>
      </c>
    </row>
    <row r="1239" spans="6:6" x14ac:dyDescent="0.35">
      <c r="F1239" s="1" t="str">
        <f>IF(G1239="","",INDEX(计算页!$A:$A,MATCH(G1239,计算页!$B:$B,0)))</f>
        <v/>
      </c>
    </row>
    <row r="1240" spans="6:6" x14ac:dyDescent="0.35">
      <c r="F1240" s="1" t="str">
        <f>IF(G1240="","",INDEX(计算页!$A:$A,MATCH(G1240,计算页!$B:$B,0)))</f>
        <v/>
      </c>
    </row>
    <row r="1241" spans="6:6" x14ac:dyDescent="0.35">
      <c r="F1241" s="1" t="str">
        <f>IF(G1241="","",INDEX(计算页!$A:$A,MATCH(G1241,计算页!$B:$B,0)))</f>
        <v/>
      </c>
    </row>
    <row r="1242" spans="6:6" x14ac:dyDescent="0.35">
      <c r="F1242" s="1" t="str">
        <f>IF(G1242="","",INDEX(计算页!$A:$A,MATCH(G1242,计算页!$B:$B,0)))</f>
        <v/>
      </c>
    </row>
    <row r="1243" spans="6:6" x14ac:dyDescent="0.35">
      <c r="F1243" s="1" t="str">
        <f>IF(G1243="","",INDEX(计算页!$A:$A,MATCH(G1243,计算页!$B:$B,0)))</f>
        <v/>
      </c>
    </row>
    <row r="1244" spans="6:6" x14ac:dyDescent="0.35">
      <c r="F1244" s="1" t="str">
        <f>IF(G1244="","",INDEX(计算页!$A:$A,MATCH(G1244,计算页!$B:$B,0)))</f>
        <v/>
      </c>
    </row>
    <row r="1245" spans="6:6" x14ac:dyDescent="0.35">
      <c r="F1245" s="1" t="str">
        <f>IF(G1245="","",INDEX(计算页!$A:$A,MATCH(G1245,计算页!$B:$B,0)))</f>
        <v/>
      </c>
    </row>
    <row r="1246" spans="6:6" x14ac:dyDescent="0.35">
      <c r="F1246" s="1" t="str">
        <f>IF(G1246="","",INDEX(计算页!$A:$A,MATCH(G1246,计算页!$B:$B,0)))</f>
        <v/>
      </c>
    </row>
    <row r="1247" spans="6:6" x14ac:dyDescent="0.35">
      <c r="F1247" s="1" t="str">
        <f>IF(G1247="","",INDEX(计算页!$A:$A,MATCH(G1247,计算页!$B:$B,0)))</f>
        <v/>
      </c>
    </row>
    <row r="1248" spans="6:6" x14ac:dyDescent="0.35">
      <c r="F1248" s="1" t="str">
        <f>IF(G1248="","",INDEX(计算页!$A:$A,MATCH(G1248,计算页!$B:$B,0)))</f>
        <v/>
      </c>
    </row>
    <row r="1249" spans="6:6" x14ac:dyDescent="0.35">
      <c r="F1249" s="1" t="str">
        <f>IF(G1249="","",INDEX(计算页!$A:$A,MATCH(G1249,计算页!$B:$B,0)))</f>
        <v/>
      </c>
    </row>
    <row r="1250" spans="6:6" x14ac:dyDescent="0.35">
      <c r="F1250" s="1" t="str">
        <f>IF(G1250="","",INDEX(计算页!$A:$A,MATCH(G1250,计算页!$B:$B,0)))</f>
        <v/>
      </c>
    </row>
    <row r="1251" spans="6:6" x14ac:dyDescent="0.35">
      <c r="F1251" s="1" t="str">
        <f>IF(G1251="","",INDEX(计算页!$A:$A,MATCH(G1251,计算页!$B:$B,0)))</f>
        <v/>
      </c>
    </row>
    <row r="1252" spans="6:6" x14ac:dyDescent="0.35">
      <c r="F1252" s="1" t="str">
        <f>IF(G1252="","",INDEX(计算页!$A:$A,MATCH(G1252,计算页!$B:$B,0)))</f>
        <v/>
      </c>
    </row>
    <row r="1253" spans="6:6" x14ac:dyDescent="0.35">
      <c r="F1253" s="1" t="str">
        <f>IF(G1253="","",INDEX(计算页!$A:$A,MATCH(G1253,计算页!$B:$B,0)))</f>
        <v/>
      </c>
    </row>
    <row r="1254" spans="6:6" x14ac:dyDescent="0.35">
      <c r="F1254" s="1" t="str">
        <f>IF(G1254="","",INDEX(计算页!$A:$A,MATCH(G1254,计算页!$B:$B,0)))</f>
        <v/>
      </c>
    </row>
    <row r="1255" spans="6:6" x14ac:dyDescent="0.35">
      <c r="F1255" s="1" t="str">
        <f>IF(G1255="","",INDEX(计算页!$A:$A,MATCH(G1255,计算页!$B:$B,0)))</f>
        <v/>
      </c>
    </row>
    <row r="1256" spans="6:6" x14ac:dyDescent="0.35">
      <c r="F1256" s="1" t="str">
        <f>IF(G1256="","",INDEX(计算页!$A:$A,MATCH(G1256,计算页!$B:$B,0)))</f>
        <v/>
      </c>
    </row>
    <row r="1257" spans="6:6" x14ac:dyDescent="0.35">
      <c r="F1257" s="1" t="str">
        <f>IF(G1257="","",INDEX(计算页!$A:$A,MATCH(G1257,计算页!$B:$B,0)))</f>
        <v/>
      </c>
    </row>
    <row r="1258" spans="6:6" x14ac:dyDescent="0.35">
      <c r="F1258" s="1" t="str">
        <f>IF(G1258="","",INDEX(计算页!$A:$A,MATCH(G1258,计算页!$B:$B,0)))</f>
        <v/>
      </c>
    </row>
    <row r="1259" spans="6:6" x14ac:dyDescent="0.35">
      <c r="F1259" s="1" t="str">
        <f>IF(G1259="","",INDEX(计算页!$A:$A,MATCH(G1259,计算页!$B:$B,0)))</f>
        <v/>
      </c>
    </row>
    <row r="1260" spans="6:6" x14ac:dyDescent="0.35">
      <c r="F1260" s="1" t="str">
        <f>IF(G1260="","",INDEX(计算页!$A:$A,MATCH(G1260,计算页!$B:$B,0)))</f>
        <v/>
      </c>
    </row>
    <row r="1261" spans="6:6" x14ac:dyDescent="0.35">
      <c r="F1261" s="1" t="str">
        <f>IF(G1261="","",INDEX(计算页!$A:$A,MATCH(G1261,计算页!$B:$B,0)))</f>
        <v/>
      </c>
    </row>
    <row r="1262" spans="6:6" x14ac:dyDescent="0.35">
      <c r="F1262" s="1" t="str">
        <f>IF(G1262="","",INDEX(计算页!$A:$A,MATCH(G1262,计算页!$B:$B,0)))</f>
        <v/>
      </c>
    </row>
    <row r="1263" spans="6:6" x14ac:dyDescent="0.35">
      <c r="F1263" s="1" t="str">
        <f>IF(G1263="","",INDEX(计算页!$A:$A,MATCH(G1263,计算页!$B:$B,0)))</f>
        <v/>
      </c>
    </row>
    <row r="1264" spans="6:6" x14ac:dyDescent="0.35">
      <c r="F1264" s="1" t="str">
        <f>IF(G1264="","",INDEX(计算页!$A:$A,MATCH(G1264,计算页!$B:$B,0)))</f>
        <v/>
      </c>
    </row>
    <row r="1265" spans="6:6" x14ac:dyDescent="0.35">
      <c r="F1265" s="1" t="str">
        <f>IF(G1265="","",INDEX(计算页!$A:$A,MATCH(G1265,计算页!$B:$B,0)))</f>
        <v/>
      </c>
    </row>
    <row r="1266" spans="6:6" x14ac:dyDescent="0.35">
      <c r="F1266" s="1" t="str">
        <f>IF(G1266="","",INDEX(计算页!$A:$A,MATCH(G1266,计算页!$B:$B,0)))</f>
        <v/>
      </c>
    </row>
    <row r="1267" spans="6:6" x14ac:dyDescent="0.35">
      <c r="F1267" s="1" t="str">
        <f>IF(G1267="","",INDEX(计算页!$A:$A,MATCH(G1267,计算页!$B:$B,0)))</f>
        <v/>
      </c>
    </row>
    <row r="1268" spans="6:6" x14ac:dyDescent="0.35">
      <c r="F1268" s="1" t="str">
        <f>IF(G1268="","",INDEX(计算页!$A:$A,MATCH(G1268,计算页!$B:$B,0)))</f>
        <v/>
      </c>
    </row>
    <row r="1269" spans="6:6" x14ac:dyDescent="0.35">
      <c r="F1269" s="1" t="str">
        <f>IF(G1269="","",INDEX(计算页!$A:$A,MATCH(G1269,计算页!$B:$B,0)))</f>
        <v/>
      </c>
    </row>
    <row r="1270" spans="6:6" x14ac:dyDescent="0.35">
      <c r="F1270" s="1" t="str">
        <f>IF(G1270="","",INDEX(计算页!$A:$A,MATCH(G1270,计算页!$B:$B,0)))</f>
        <v/>
      </c>
    </row>
    <row r="1271" spans="6:6" x14ac:dyDescent="0.35">
      <c r="F1271" s="1" t="str">
        <f>IF(G1271="","",INDEX(计算页!$A:$A,MATCH(G1271,计算页!$B:$B,0)))</f>
        <v/>
      </c>
    </row>
    <row r="1272" spans="6:6" x14ac:dyDescent="0.35">
      <c r="F1272" s="1" t="str">
        <f>IF(G1272="","",INDEX(计算页!$A:$A,MATCH(G1272,计算页!$B:$B,0)))</f>
        <v/>
      </c>
    </row>
    <row r="1273" spans="6:6" x14ac:dyDescent="0.35">
      <c r="F1273" s="1" t="str">
        <f>IF(G1273="","",INDEX(计算页!$A:$A,MATCH(G1273,计算页!$B:$B,0)))</f>
        <v/>
      </c>
    </row>
    <row r="1274" spans="6:6" x14ac:dyDescent="0.35">
      <c r="F1274" s="1" t="str">
        <f>IF(G1274="","",INDEX(计算页!$A:$A,MATCH(G1274,计算页!$B:$B,0)))</f>
        <v/>
      </c>
    </row>
    <row r="1275" spans="6:6" x14ac:dyDescent="0.35">
      <c r="F1275" s="1" t="str">
        <f>IF(G1275="","",INDEX(计算页!$A:$A,MATCH(G1275,计算页!$B:$B,0)))</f>
        <v/>
      </c>
    </row>
    <row r="1276" spans="6:6" x14ac:dyDescent="0.35">
      <c r="F1276" s="1" t="str">
        <f>IF(G1276="","",INDEX(计算页!$A:$A,MATCH(G1276,计算页!$B:$B,0)))</f>
        <v/>
      </c>
    </row>
    <row r="1277" spans="6:6" x14ac:dyDescent="0.35">
      <c r="F1277" s="1" t="str">
        <f>IF(G1277="","",INDEX(计算页!$A:$A,MATCH(G1277,计算页!$B:$B,0)))</f>
        <v/>
      </c>
    </row>
    <row r="1278" spans="6:6" x14ac:dyDescent="0.35">
      <c r="F1278" s="1" t="str">
        <f>IF(G1278="","",INDEX(计算页!$A:$A,MATCH(G1278,计算页!$B:$B,0)))</f>
        <v/>
      </c>
    </row>
    <row r="1279" spans="6:6" x14ac:dyDescent="0.35">
      <c r="F1279" s="1" t="str">
        <f>IF(G1279="","",INDEX(计算页!$A:$A,MATCH(G1279,计算页!$B:$B,0)))</f>
        <v/>
      </c>
    </row>
    <row r="1280" spans="6:6" x14ac:dyDescent="0.35">
      <c r="F1280" s="1" t="str">
        <f>IF(G1280="","",INDEX(计算页!$A:$A,MATCH(G1280,计算页!$B:$B,0)))</f>
        <v/>
      </c>
    </row>
    <row r="1281" spans="6:6" x14ac:dyDescent="0.35">
      <c r="F1281" s="1" t="str">
        <f>IF(G1281="","",INDEX(计算页!$A:$A,MATCH(G1281,计算页!$B:$B,0)))</f>
        <v/>
      </c>
    </row>
    <row r="1282" spans="6:6" x14ac:dyDescent="0.35">
      <c r="F1282" s="1" t="str">
        <f>IF(G1282="","",INDEX(计算页!$A:$A,MATCH(G1282,计算页!$B:$B,0)))</f>
        <v/>
      </c>
    </row>
    <row r="1283" spans="6:6" x14ac:dyDescent="0.35">
      <c r="F1283" s="1" t="str">
        <f>IF(G1283="","",INDEX(计算页!$A:$A,MATCH(G1283,计算页!$B:$B,0)))</f>
        <v/>
      </c>
    </row>
    <row r="1284" spans="6:6" x14ac:dyDescent="0.35">
      <c r="F1284" s="1" t="str">
        <f>IF(G1284="","",INDEX(计算页!$A:$A,MATCH(G1284,计算页!$B:$B,0)))</f>
        <v/>
      </c>
    </row>
    <row r="1285" spans="6:6" x14ac:dyDescent="0.35">
      <c r="F1285" s="1" t="str">
        <f>IF(G1285="","",INDEX(计算页!$A:$A,MATCH(G1285,计算页!$B:$B,0)))</f>
        <v/>
      </c>
    </row>
    <row r="1286" spans="6:6" x14ac:dyDescent="0.35">
      <c r="F1286" s="1" t="str">
        <f>IF(G1286="","",INDEX(计算页!$A:$A,MATCH(G1286,计算页!$B:$B,0)))</f>
        <v/>
      </c>
    </row>
    <row r="1287" spans="6:6" x14ac:dyDescent="0.35">
      <c r="F1287" s="1" t="str">
        <f>IF(G1287="","",INDEX(计算页!$A:$A,MATCH(G1287,计算页!$B:$B,0)))</f>
        <v/>
      </c>
    </row>
    <row r="1288" spans="6:6" x14ac:dyDescent="0.35">
      <c r="F1288" s="1" t="str">
        <f>IF(G1288="","",INDEX(计算页!$A:$A,MATCH(G1288,计算页!$B:$B,0)))</f>
        <v/>
      </c>
    </row>
    <row r="1289" spans="6:6" x14ac:dyDescent="0.35">
      <c r="F1289" s="1" t="str">
        <f>IF(G1289="","",INDEX(计算页!$A:$A,MATCH(G1289,计算页!$B:$B,0)))</f>
        <v/>
      </c>
    </row>
    <row r="1290" spans="6:6" x14ac:dyDescent="0.35">
      <c r="F1290" s="1" t="str">
        <f>IF(G1290="","",INDEX(计算页!$A:$A,MATCH(G1290,计算页!$B:$B,0)))</f>
        <v/>
      </c>
    </row>
    <row r="1291" spans="6:6" x14ac:dyDescent="0.35">
      <c r="F1291" s="1" t="str">
        <f>IF(G1291="","",INDEX(计算页!$A:$A,MATCH(G1291,计算页!$B:$B,0)))</f>
        <v/>
      </c>
    </row>
    <row r="1292" spans="6:6" x14ac:dyDescent="0.35">
      <c r="F1292" s="1" t="str">
        <f>IF(G1292="","",INDEX(计算页!$A:$A,MATCH(G1292,计算页!$B:$B,0)))</f>
        <v/>
      </c>
    </row>
    <row r="1293" spans="6:6" x14ac:dyDescent="0.35">
      <c r="F1293" s="1" t="str">
        <f>IF(G1293="","",INDEX(计算页!$A:$A,MATCH(G1293,计算页!$B:$B,0)))</f>
        <v/>
      </c>
    </row>
    <row r="1294" spans="6:6" x14ac:dyDescent="0.35">
      <c r="F1294" s="1" t="str">
        <f>IF(G1294="","",INDEX(计算页!$A:$A,MATCH(G1294,计算页!$B:$B,0)))</f>
        <v/>
      </c>
    </row>
    <row r="1295" spans="6:6" x14ac:dyDescent="0.35">
      <c r="F1295" s="1" t="str">
        <f>IF(G1295="","",INDEX(计算页!$A:$A,MATCH(G1295,计算页!$B:$B,0)))</f>
        <v/>
      </c>
    </row>
    <row r="1296" spans="6:6" x14ac:dyDescent="0.35">
      <c r="F1296" s="1" t="str">
        <f>IF(G1296="","",INDEX(计算页!$A:$A,MATCH(G1296,计算页!$B:$B,0)))</f>
        <v/>
      </c>
    </row>
    <row r="1297" spans="6:6" x14ac:dyDescent="0.35">
      <c r="F1297" s="1" t="str">
        <f>IF(G1297="","",INDEX(计算页!$A:$A,MATCH(G1297,计算页!$B:$B,0)))</f>
        <v/>
      </c>
    </row>
    <row r="1298" spans="6:6" x14ac:dyDescent="0.35">
      <c r="F1298" s="1" t="str">
        <f>IF(G1298="","",INDEX(计算页!$A:$A,MATCH(G1298,计算页!$B:$B,0)))</f>
        <v/>
      </c>
    </row>
    <row r="1299" spans="6:6" x14ac:dyDescent="0.35">
      <c r="F1299" s="1" t="str">
        <f>IF(G1299="","",INDEX(计算页!$A:$A,MATCH(G1299,计算页!$B:$B,0)))</f>
        <v/>
      </c>
    </row>
    <row r="1300" spans="6:6" x14ac:dyDescent="0.35">
      <c r="F1300" s="1" t="str">
        <f>IF(G1300="","",INDEX(计算页!$A:$A,MATCH(G1300,计算页!$B:$B,0)))</f>
        <v/>
      </c>
    </row>
    <row r="1301" spans="6:6" x14ac:dyDescent="0.35">
      <c r="F1301" s="1" t="str">
        <f>IF(G1301="","",INDEX(计算页!$A:$A,MATCH(G1301,计算页!$B:$B,0)))</f>
        <v/>
      </c>
    </row>
    <row r="1302" spans="6:6" x14ac:dyDescent="0.35">
      <c r="F1302" s="1" t="str">
        <f>IF(G1302="","",INDEX(计算页!$A:$A,MATCH(G1302,计算页!$B:$B,0)))</f>
        <v/>
      </c>
    </row>
    <row r="1303" spans="6:6" x14ac:dyDescent="0.35">
      <c r="F1303" s="1" t="str">
        <f>IF(G1303="","",INDEX(计算页!$A:$A,MATCH(G1303,计算页!$B:$B,0)))</f>
        <v/>
      </c>
    </row>
    <row r="1304" spans="6:6" x14ac:dyDescent="0.35">
      <c r="F1304" s="1" t="str">
        <f>IF(G1304="","",INDEX(计算页!$A:$A,MATCH(G1304,计算页!$B:$B,0)))</f>
        <v/>
      </c>
    </row>
    <row r="1305" spans="6:6" x14ac:dyDescent="0.35">
      <c r="F1305" s="1" t="str">
        <f>IF(G1305="","",INDEX(计算页!$A:$A,MATCH(G1305,计算页!$B:$B,0)))</f>
        <v/>
      </c>
    </row>
    <row r="1306" spans="6:6" x14ac:dyDescent="0.35">
      <c r="F1306" s="1" t="str">
        <f>IF(G1306="","",INDEX(计算页!$A:$A,MATCH(G1306,计算页!$B:$B,0)))</f>
        <v/>
      </c>
    </row>
    <row r="1307" spans="6:6" x14ac:dyDescent="0.35">
      <c r="F1307" s="1" t="str">
        <f>IF(G1307="","",INDEX(计算页!$A:$A,MATCH(G1307,计算页!$B:$B,0)))</f>
        <v/>
      </c>
    </row>
    <row r="1308" spans="6:6" x14ac:dyDescent="0.35">
      <c r="F1308" s="1" t="str">
        <f>IF(G1308="","",INDEX(计算页!$A:$A,MATCH(G1308,计算页!$B:$B,0)))</f>
        <v/>
      </c>
    </row>
    <row r="1309" spans="6:6" x14ac:dyDescent="0.35">
      <c r="F1309" s="1" t="str">
        <f>IF(G1309="","",INDEX(计算页!$A:$A,MATCH(G1309,计算页!$B:$B,0)))</f>
        <v/>
      </c>
    </row>
    <row r="1310" spans="6:6" x14ac:dyDescent="0.35">
      <c r="F1310" s="1" t="str">
        <f>IF(G1310="","",INDEX(计算页!$A:$A,MATCH(G1310,计算页!$B:$B,0)))</f>
        <v/>
      </c>
    </row>
    <row r="1311" spans="6:6" x14ac:dyDescent="0.35">
      <c r="F1311" s="1" t="str">
        <f>IF(G1311="","",INDEX(计算页!$A:$A,MATCH(G1311,计算页!$B:$B,0)))</f>
        <v/>
      </c>
    </row>
    <row r="1312" spans="6:6" x14ac:dyDescent="0.35">
      <c r="F1312" s="1" t="str">
        <f>IF(G1312="","",INDEX(计算页!$A:$A,MATCH(G1312,计算页!$B:$B,0)))</f>
        <v/>
      </c>
    </row>
    <row r="1313" spans="6:6" x14ac:dyDescent="0.35">
      <c r="F1313" s="1" t="str">
        <f>IF(G1313="","",INDEX(计算页!$A:$A,MATCH(G1313,计算页!$B:$B,0)))</f>
        <v/>
      </c>
    </row>
    <row r="1314" spans="6:6" x14ac:dyDescent="0.35">
      <c r="F1314" s="1" t="str">
        <f>IF(G1314="","",INDEX(计算页!$A:$A,MATCH(G1314,计算页!$B:$B,0)))</f>
        <v/>
      </c>
    </row>
    <row r="1315" spans="6:6" x14ac:dyDescent="0.35">
      <c r="F1315" s="1" t="str">
        <f>IF(G1315="","",INDEX(计算页!$A:$A,MATCH(G1315,计算页!$B:$B,0)))</f>
        <v/>
      </c>
    </row>
    <row r="1316" spans="6:6" x14ac:dyDescent="0.35">
      <c r="F1316" s="1" t="str">
        <f>IF(G1316="","",INDEX(计算页!$A:$A,MATCH(G1316,计算页!$B:$B,0)))</f>
        <v/>
      </c>
    </row>
    <row r="1317" spans="6:6" x14ac:dyDescent="0.35">
      <c r="F1317" s="1" t="str">
        <f>IF(G1317="","",INDEX(计算页!$A:$A,MATCH(G1317,计算页!$B:$B,0)))</f>
        <v/>
      </c>
    </row>
    <row r="1318" spans="6:6" x14ac:dyDescent="0.35">
      <c r="F1318" s="1" t="str">
        <f>IF(G1318="","",INDEX(计算页!$A:$A,MATCH(G1318,计算页!$B:$B,0)))</f>
        <v/>
      </c>
    </row>
    <row r="1319" spans="6:6" x14ac:dyDescent="0.35">
      <c r="F1319" s="1" t="str">
        <f>IF(G1319="","",INDEX(计算页!$A:$A,MATCH(G1319,计算页!$B:$B,0)))</f>
        <v/>
      </c>
    </row>
    <row r="1320" spans="6:6" x14ac:dyDescent="0.35">
      <c r="F1320" s="1" t="str">
        <f>IF(G1320="","",INDEX(计算页!$A:$A,MATCH(G1320,计算页!$B:$B,0)))</f>
        <v/>
      </c>
    </row>
    <row r="1321" spans="6:6" x14ac:dyDescent="0.35">
      <c r="F1321" s="1" t="str">
        <f>IF(G1321="","",INDEX(计算页!$A:$A,MATCH(G1321,计算页!$B:$B,0)))</f>
        <v/>
      </c>
    </row>
    <row r="1322" spans="6:6" x14ac:dyDescent="0.35">
      <c r="F1322" s="1" t="str">
        <f>IF(G1322="","",INDEX(计算页!$A:$A,MATCH(G1322,计算页!$B:$B,0)))</f>
        <v/>
      </c>
    </row>
    <row r="1323" spans="6:6" x14ac:dyDescent="0.35">
      <c r="F1323" s="1" t="str">
        <f>IF(G1323="","",INDEX(计算页!$A:$A,MATCH(G1323,计算页!$B:$B,0)))</f>
        <v/>
      </c>
    </row>
    <row r="1324" spans="6:6" x14ac:dyDescent="0.35">
      <c r="F1324" s="1" t="str">
        <f>IF(G1324="","",INDEX(计算页!$A:$A,MATCH(G1324,计算页!$B:$B,0)))</f>
        <v/>
      </c>
    </row>
    <row r="1325" spans="6:6" x14ac:dyDescent="0.35">
      <c r="F1325" s="1" t="str">
        <f>IF(G1325="","",INDEX(计算页!$A:$A,MATCH(G1325,计算页!$B:$B,0)))</f>
        <v/>
      </c>
    </row>
    <row r="1326" spans="6:6" x14ac:dyDescent="0.35">
      <c r="F1326" s="1" t="str">
        <f>IF(G1326="","",INDEX(计算页!$A:$A,MATCH(G1326,计算页!$B:$B,0)))</f>
        <v/>
      </c>
    </row>
    <row r="1327" spans="6:6" x14ac:dyDescent="0.35">
      <c r="F1327" s="1" t="str">
        <f>IF(G1327="","",INDEX(计算页!$A:$A,MATCH(G1327,计算页!$B:$B,0)))</f>
        <v/>
      </c>
    </row>
    <row r="1328" spans="6:6" x14ac:dyDescent="0.35">
      <c r="F1328" s="1" t="str">
        <f>IF(G1328="","",INDEX(计算页!$A:$A,MATCH(G1328,计算页!$B:$B,0)))</f>
        <v/>
      </c>
    </row>
    <row r="1329" spans="6:6" x14ac:dyDescent="0.35">
      <c r="F1329" s="1" t="str">
        <f>IF(G1329="","",INDEX(计算页!$A:$A,MATCH(G1329,计算页!$B:$B,0)))</f>
        <v/>
      </c>
    </row>
    <row r="1330" spans="6:6" x14ac:dyDescent="0.35">
      <c r="F1330" s="1" t="str">
        <f>IF(G1330="","",INDEX(计算页!$A:$A,MATCH(G1330,计算页!$B:$B,0)))</f>
        <v/>
      </c>
    </row>
    <row r="1331" spans="6:6" x14ac:dyDescent="0.35">
      <c r="F1331" s="1" t="str">
        <f>IF(G1331="","",INDEX(计算页!$A:$A,MATCH(G1331,计算页!$B:$B,0)))</f>
        <v/>
      </c>
    </row>
    <row r="1332" spans="6:6" x14ac:dyDescent="0.35">
      <c r="F1332" s="1" t="str">
        <f>IF(G1332="","",INDEX(计算页!$A:$A,MATCH(G1332,计算页!$B:$B,0)))</f>
        <v/>
      </c>
    </row>
    <row r="1333" spans="6:6" x14ac:dyDescent="0.35">
      <c r="F1333" s="1" t="str">
        <f>IF(G1333="","",INDEX(计算页!$A:$A,MATCH(G1333,计算页!$B:$B,0)))</f>
        <v/>
      </c>
    </row>
    <row r="1334" spans="6:6" x14ac:dyDescent="0.35">
      <c r="F1334" s="1" t="str">
        <f>IF(G1334="","",INDEX(计算页!$A:$A,MATCH(G1334,计算页!$B:$B,0)))</f>
        <v/>
      </c>
    </row>
    <row r="1335" spans="6:6" x14ac:dyDescent="0.35">
      <c r="F1335" s="1" t="str">
        <f>IF(G1335="","",INDEX(计算页!$A:$A,MATCH(G1335,计算页!$B:$B,0)))</f>
        <v/>
      </c>
    </row>
    <row r="1336" spans="6:6" x14ac:dyDescent="0.35">
      <c r="F1336" s="1" t="str">
        <f>IF(G1336="","",INDEX(计算页!$A:$A,MATCH(G1336,计算页!$B:$B,0)))</f>
        <v/>
      </c>
    </row>
    <row r="1337" spans="6:6" x14ac:dyDescent="0.35">
      <c r="F1337" s="1" t="str">
        <f>IF(G1337="","",INDEX(计算页!$A:$A,MATCH(G1337,计算页!$B:$B,0)))</f>
        <v/>
      </c>
    </row>
    <row r="1338" spans="6:6" x14ac:dyDescent="0.35">
      <c r="F1338" s="1" t="str">
        <f>IF(G1338="","",INDEX(计算页!$A:$A,MATCH(G1338,计算页!$B:$B,0)))</f>
        <v/>
      </c>
    </row>
    <row r="1339" spans="6:6" x14ac:dyDescent="0.35">
      <c r="F1339" s="1" t="str">
        <f>IF(G1339="","",INDEX(计算页!$A:$A,MATCH(G1339,计算页!$B:$B,0)))</f>
        <v/>
      </c>
    </row>
    <row r="1340" spans="6:6" x14ac:dyDescent="0.35">
      <c r="F1340" s="1" t="str">
        <f>IF(G1340="","",INDEX(计算页!$A:$A,MATCH(G1340,计算页!$B:$B,0)))</f>
        <v/>
      </c>
    </row>
    <row r="1341" spans="6:6" x14ac:dyDescent="0.35">
      <c r="F1341" s="1" t="str">
        <f>IF(G1341="","",INDEX(计算页!$A:$A,MATCH(G1341,计算页!$B:$B,0)))</f>
        <v/>
      </c>
    </row>
    <row r="1342" spans="6:6" x14ac:dyDescent="0.35">
      <c r="F1342" s="1" t="str">
        <f>IF(G1342="","",INDEX(计算页!$A:$A,MATCH(G1342,计算页!$B:$B,0)))</f>
        <v/>
      </c>
    </row>
    <row r="1343" spans="6:6" x14ac:dyDescent="0.35">
      <c r="F1343" s="1" t="str">
        <f>IF(G1343="","",INDEX(计算页!$A:$A,MATCH(G1343,计算页!$B:$B,0)))</f>
        <v/>
      </c>
    </row>
    <row r="1344" spans="6:6" x14ac:dyDescent="0.35">
      <c r="F1344" s="1" t="str">
        <f>IF(G1344="","",INDEX(计算页!$A:$A,MATCH(G1344,计算页!$B:$B,0)))</f>
        <v/>
      </c>
    </row>
    <row r="1345" spans="6:6" x14ac:dyDescent="0.35">
      <c r="F1345" s="1" t="str">
        <f>IF(G1345="","",INDEX(计算页!$A:$A,MATCH(G1345,计算页!$B:$B,0)))</f>
        <v/>
      </c>
    </row>
    <row r="1346" spans="6:6" x14ac:dyDescent="0.35">
      <c r="F1346" s="1" t="str">
        <f>IF(G1346="","",INDEX(计算页!$A:$A,MATCH(G1346,计算页!$B:$B,0)))</f>
        <v/>
      </c>
    </row>
    <row r="1347" spans="6:6" x14ac:dyDescent="0.35">
      <c r="F1347" s="1" t="str">
        <f>IF(G1347="","",INDEX(计算页!$A:$A,MATCH(G1347,计算页!$B:$B,0)))</f>
        <v/>
      </c>
    </row>
    <row r="1348" spans="6:6" x14ac:dyDescent="0.35">
      <c r="F1348" s="1" t="str">
        <f>IF(G1348="","",INDEX(计算页!$A:$A,MATCH(G1348,计算页!$B:$B,0)))</f>
        <v/>
      </c>
    </row>
    <row r="1349" spans="6:6" x14ac:dyDescent="0.35">
      <c r="F1349" s="1" t="str">
        <f>IF(G1349="","",INDEX(计算页!$A:$A,MATCH(G1349,计算页!$B:$B,0)))</f>
        <v/>
      </c>
    </row>
    <row r="1350" spans="6:6" x14ac:dyDescent="0.35">
      <c r="F1350" s="1" t="str">
        <f>IF(G1350="","",INDEX(计算页!$A:$A,MATCH(G1350,计算页!$B:$B,0)))</f>
        <v/>
      </c>
    </row>
    <row r="1351" spans="6:6" x14ac:dyDescent="0.35">
      <c r="F1351" s="1" t="str">
        <f>IF(G1351="","",INDEX(计算页!$A:$A,MATCH(G1351,计算页!$B:$B,0)))</f>
        <v/>
      </c>
    </row>
    <row r="1352" spans="6:6" x14ac:dyDescent="0.35">
      <c r="F1352" s="1" t="str">
        <f>IF(G1352="","",INDEX(计算页!$A:$A,MATCH(G1352,计算页!$B:$B,0)))</f>
        <v/>
      </c>
    </row>
    <row r="1353" spans="6:6" x14ac:dyDescent="0.35">
      <c r="F1353" s="1" t="str">
        <f>IF(G1353="","",INDEX(计算页!$A:$A,MATCH(G1353,计算页!$B:$B,0)))</f>
        <v/>
      </c>
    </row>
    <row r="1354" spans="6:6" x14ac:dyDescent="0.35">
      <c r="F1354" s="1" t="str">
        <f>IF(G1354="","",INDEX(计算页!$A:$A,MATCH(G1354,计算页!$B:$B,0)))</f>
        <v/>
      </c>
    </row>
    <row r="1355" spans="6:6" x14ac:dyDescent="0.35">
      <c r="F1355" s="1" t="str">
        <f>IF(G1355="","",INDEX(计算页!$A:$A,MATCH(G1355,计算页!$B:$B,0)))</f>
        <v/>
      </c>
    </row>
    <row r="1356" spans="6:6" x14ac:dyDescent="0.35">
      <c r="F1356" s="1" t="str">
        <f>IF(G1356="","",INDEX(计算页!$A:$A,MATCH(G1356,计算页!$B:$B,0)))</f>
        <v/>
      </c>
    </row>
    <row r="1357" spans="6:6" x14ac:dyDescent="0.35">
      <c r="F1357" s="1" t="str">
        <f>IF(G1357="","",INDEX(计算页!$A:$A,MATCH(G1357,计算页!$B:$B,0)))</f>
        <v/>
      </c>
    </row>
    <row r="1358" spans="6:6" x14ac:dyDescent="0.35">
      <c r="F1358" s="1" t="str">
        <f>IF(G1358="","",INDEX(计算页!$A:$A,MATCH(G1358,计算页!$B:$B,0)))</f>
        <v/>
      </c>
    </row>
    <row r="1359" spans="6:6" x14ac:dyDescent="0.35">
      <c r="F1359" s="1" t="str">
        <f>IF(G1359="","",INDEX(计算页!$A:$A,MATCH(G1359,计算页!$B:$B,0)))</f>
        <v/>
      </c>
    </row>
    <row r="1360" spans="6:6" x14ac:dyDescent="0.35">
      <c r="F1360" s="1" t="str">
        <f>IF(G1360="","",INDEX(计算页!$A:$A,MATCH(G1360,计算页!$B:$B,0)))</f>
        <v/>
      </c>
    </row>
    <row r="1361" spans="6:6" x14ac:dyDescent="0.35">
      <c r="F1361" s="1" t="str">
        <f>IF(G1361="","",INDEX(计算页!$A:$A,MATCH(G1361,计算页!$B:$B,0)))</f>
        <v/>
      </c>
    </row>
    <row r="1362" spans="6:6" x14ac:dyDescent="0.35">
      <c r="F1362" s="1" t="str">
        <f>IF(G1362="","",INDEX(计算页!$A:$A,MATCH(G1362,计算页!$B:$B,0)))</f>
        <v/>
      </c>
    </row>
    <row r="1363" spans="6:6" x14ac:dyDescent="0.35">
      <c r="F1363" s="1" t="str">
        <f>IF(G1363="","",INDEX(计算页!$A:$A,MATCH(G1363,计算页!$B:$B,0)))</f>
        <v/>
      </c>
    </row>
    <row r="1364" spans="6:6" x14ac:dyDescent="0.35">
      <c r="F1364" s="1" t="str">
        <f>IF(G1364="","",INDEX(计算页!$A:$A,MATCH(G1364,计算页!$B:$B,0)))</f>
        <v/>
      </c>
    </row>
    <row r="1365" spans="6:6" x14ac:dyDescent="0.35">
      <c r="F1365" s="1" t="str">
        <f>IF(G1365="","",INDEX(计算页!$A:$A,MATCH(G1365,计算页!$B:$B,0)))</f>
        <v/>
      </c>
    </row>
    <row r="1366" spans="6:6" x14ac:dyDescent="0.35">
      <c r="F1366" s="1" t="str">
        <f>IF(G1366="","",INDEX(计算页!$A:$A,MATCH(G1366,计算页!$B:$B,0)))</f>
        <v/>
      </c>
    </row>
    <row r="1367" spans="6:6" x14ac:dyDescent="0.35">
      <c r="F1367" s="1" t="str">
        <f>IF(G1367="","",INDEX(计算页!$A:$A,MATCH(G1367,计算页!$B:$B,0)))</f>
        <v/>
      </c>
    </row>
    <row r="1368" spans="6:6" x14ac:dyDescent="0.35">
      <c r="F1368" s="1" t="str">
        <f>IF(G1368="","",INDEX(计算页!$A:$A,MATCH(G1368,计算页!$B:$B,0)))</f>
        <v/>
      </c>
    </row>
    <row r="1369" spans="6:6" x14ac:dyDescent="0.35">
      <c r="F1369" s="1" t="str">
        <f>IF(G1369="","",INDEX(计算页!$A:$A,MATCH(G1369,计算页!$B:$B,0)))</f>
        <v/>
      </c>
    </row>
    <row r="1370" spans="6:6" x14ac:dyDescent="0.35">
      <c r="F1370" s="1" t="str">
        <f>IF(G1370="","",INDEX(计算页!$A:$A,MATCH(G1370,计算页!$B:$B,0)))</f>
        <v/>
      </c>
    </row>
    <row r="1371" spans="6:6" x14ac:dyDescent="0.35">
      <c r="F1371" s="1" t="str">
        <f>IF(G1371="","",INDEX(计算页!$A:$A,MATCH(G1371,计算页!$B:$B,0)))</f>
        <v/>
      </c>
    </row>
    <row r="1372" spans="6:6" x14ac:dyDescent="0.35">
      <c r="F1372" s="1" t="str">
        <f>IF(G1372="","",INDEX(计算页!$A:$A,MATCH(G1372,计算页!$B:$B,0)))</f>
        <v/>
      </c>
    </row>
    <row r="1373" spans="6:6" x14ac:dyDescent="0.35">
      <c r="F1373" s="1" t="str">
        <f>IF(G1373="","",INDEX(计算页!$A:$A,MATCH(G1373,计算页!$B:$B,0)))</f>
        <v/>
      </c>
    </row>
    <row r="1374" spans="6:6" x14ac:dyDescent="0.35">
      <c r="F1374" s="1" t="str">
        <f>IF(G1374="","",INDEX(计算页!$A:$A,MATCH(G1374,计算页!$B:$B,0)))</f>
        <v/>
      </c>
    </row>
    <row r="1375" spans="6:6" x14ac:dyDescent="0.35">
      <c r="F1375" s="1" t="str">
        <f>IF(G1375="","",INDEX(计算页!$A:$A,MATCH(G1375,计算页!$B:$B,0)))</f>
        <v/>
      </c>
    </row>
    <row r="1376" spans="6:6" x14ac:dyDescent="0.35">
      <c r="F1376" s="1" t="str">
        <f>IF(G1376="","",INDEX(计算页!$A:$A,MATCH(G1376,计算页!$B:$B,0)))</f>
        <v/>
      </c>
    </row>
    <row r="1377" spans="6:6" x14ac:dyDescent="0.35">
      <c r="F1377" s="1" t="str">
        <f>IF(G1377="","",INDEX(计算页!$A:$A,MATCH(G1377,计算页!$B:$B,0)))</f>
        <v/>
      </c>
    </row>
    <row r="1378" spans="6:6" x14ac:dyDescent="0.35">
      <c r="F1378" s="1" t="str">
        <f>IF(G1378="","",INDEX(计算页!$A:$A,MATCH(G1378,计算页!$B:$B,0)))</f>
        <v/>
      </c>
    </row>
    <row r="1379" spans="6:6" x14ac:dyDescent="0.35">
      <c r="F1379" s="1" t="str">
        <f>IF(G1379="","",INDEX(计算页!$A:$A,MATCH(G1379,计算页!$B:$B,0)))</f>
        <v/>
      </c>
    </row>
    <row r="1380" spans="6:6" x14ac:dyDescent="0.35">
      <c r="F1380" s="1" t="str">
        <f>IF(G1380="","",INDEX(计算页!$A:$A,MATCH(G1380,计算页!$B:$B,0)))</f>
        <v/>
      </c>
    </row>
    <row r="1381" spans="6:6" x14ac:dyDescent="0.35">
      <c r="F1381" s="1" t="str">
        <f>IF(G1381="","",INDEX(计算页!$A:$A,MATCH(G1381,计算页!$B:$B,0)))</f>
        <v/>
      </c>
    </row>
    <row r="1382" spans="6:6" x14ac:dyDescent="0.35">
      <c r="F1382" s="1" t="str">
        <f>IF(G1382="","",INDEX(计算页!$A:$A,MATCH(G1382,计算页!$B:$B,0)))</f>
        <v/>
      </c>
    </row>
    <row r="1383" spans="6:6" x14ac:dyDescent="0.35">
      <c r="F1383" s="1" t="str">
        <f>IF(G1383="","",INDEX(计算页!$A:$A,MATCH(G1383,计算页!$B:$B,0)))</f>
        <v/>
      </c>
    </row>
    <row r="1384" spans="6:6" x14ac:dyDescent="0.35">
      <c r="F1384" s="1" t="str">
        <f>IF(G1384="","",INDEX(计算页!$A:$A,MATCH(G1384,计算页!$B:$B,0)))</f>
        <v/>
      </c>
    </row>
    <row r="1385" spans="6:6" x14ac:dyDescent="0.35">
      <c r="F1385" s="1" t="str">
        <f>IF(G1385="","",INDEX(计算页!$A:$A,MATCH(G1385,计算页!$B:$B,0)))</f>
        <v/>
      </c>
    </row>
    <row r="1386" spans="6:6" x14ac:dyDescent="0.35">
      <c r="F1386" s="1" t="str">
        <f>IF(G1386="","",INDEX(计算页!$A:$A,MATCH(G1386,计算页!$B:$B,0)))</f>
        <v/>
      </c>
    </row>
    <row r="1387" spans="6:6" x14ac:dyDescent="0.35">
      <c r="F1387" s="1" t="str">
        <f>IF(G1387="","",INDEX(计算页!$A:$A,MATCH(G1387,计算页!$B:$B,0)))</f>
        <v/>
      </c>
    </row>
    <row r="1388" spans="6:6" x14ac:dyDescent="0.35">
      <c r="F1388" s="1" t="str">
        <f>IF(G1388="","",INDEX(计算页!$A:$A,MATCH(G1388,计算页!$B:$B,0)))</f>
        <v/>
      </c>
    </row>
    <row r="1389" spans="6:6" x14ac:dyDescent="0.35">
      <c r="F1389" s="1" t="str">
        <f>IF(G1389="","",INDEX(计算页!$A:$A,MATCH(G1389,计算页!$B:$B,0)))</f>
        <v/>
      </c>
    </row>
    <row r="1390" spans="6:6" x14ac:dyDescent="0.35">
      <c r="F1390" s="1" t="str">
        <f>IF(G1390="","",INDEX(计算页!$A:$A,MATCH(G1390,计算页!$B:$B,0)))</f>
        <v/>
      </c>
    </row>
    <row r="1391" spans="6:6" x14ac:dyDescent="0.35">
      <c r="F1391" s="1" t="str">
        <f>IF(G1391="","",INDEX(计算页!$A:$A,MATCH(G1391,计算页!$B:$B,0)))</f>
        <v/>
      </c>
    </row>
    <row r="1392" spans="6:6" x14ac:dyDescent="0.35">
      <c r="F1392" s="1" t="str">
        <f>IF(G1392="","",INDEX(计算页!$A:$A,MATCH(G1392,计算页!$B:$B,0)))</f>
        <v/>
      </c>
    </row>
    <row r="1393" spans="6:6" x14ac:dyDescent="0.35">
      <c r="F1393" s="1" t="str">
        <f>IF(G1393="","",INDEX(计算页!$A:$A,MATCH(G1393,计算页!$B:$B,0)))</f>
        <v/>
      </c>
    </row>
    <row r="1394" spans="6:6" x14ac:dyDescent="0.35">
      <c r="F1394" s="1" t="str">
        <f>IF(G1394="","",INDEX(计算页!$A:$A,MATCH(G1394,计算页!$B:$B,0)))</f>
        <v/>
      </c>
    </row>
    <row r="1395" spans="6:6" x14ac:dyDescent="0.35">
      <c r="F1395" s="1" t="str">
        <f>IF(G1395="","",INDEX(计算页!$A:$A,MATCH(G1395,计算页!$B:$B,0)))</f>
        <v/>
      </c>
    </row>
    <row r="1396" spans="6:6" x14ac:dyDescent="0.35">
      <c r="F1396" s="1" t="str">
        <f>IF(G1396="","",INDEX(计算页!$A:$A,MATCH(G1396,计算页!$B:$B,0)))</f>
        <v/>
      </c>
    </row>
    <row r="1397" spans="6:6" x14ac:dyDescent="0.35">
      <c r="F1397" s="1" t="str">
        <f>IF(G1397="","",INDEX(计算页!$A:$A,MATCH(G1397,计算页!$B:$B,0)))</f>
        <v/>
      </c>
    </row>
    <row r="1398" spans="6:6" x14ac:dyDescent="0.35">
      <c r="F1398" s="1" t="str">
        <f>IF(G1398="","",INDEX(计算页!$A:$A,MATCH(G1398,计算页!$B:$B,0)))</f>
        <v/>
      </c>
    </row>
    <row r="1399" spans="6:6" x14ac:dyDescent="0.35">
      <c r="F1399" s="1" t="str">
        <f>IF(G1399="","",INDEX(计算页!$A:$A,MATCH(G1399,计算页!$B:$B,0)))</f>
        <v/>
      </c>
    </row>
    <row r="1400" spans="6:6" x14ac:dyDescent="0.35">
      <c r="F1400" s="1" t="str">
        <f>IF(G1400="","",INDEX(计算页!$A:$A,MATCH(G1400,计算页!$B:$B,0)))</f>
        <v/>
      </c>
    </row>
    <row r="1401" spans="6:6" x14ac:dyDescent="0.35">
      <c r="F1401" s="1" t="str">
        <f>IF(G1401="","",INDEX(计算页!$A:$A,MATCH(G1401,计算页!$B:$B,0)))</f>
        <v/>
      </c>
    </row>
    <row r="1402" spans="6:6" x14ac:dyDescent="0.35">
      <c r="F1402" s="1" t="str">
        <f>IF(G1402="","",INDEX(计算页!$A:$A,MATCH(G1402,计算页!$B:$B,0)))</f>
        <v/>
      </c>
    </row>
    <row r="1403" spans="6:6" x14ac:dyDescent="0.35">
      <c r="F1403" s="1" t="str">
        <f>IF(G1403="","",INDEX(计算页!$A:$A,MATCH(G1403,计算页!$B:$B,0)))</f>
        <v/>
      </c>
    </row>
    <row r="1404" spans="6:6" x14ac:dyDescent="0.35">
      <c r="F1404" s="1" t="str">
        <f>IF(G1404="","",INDEX(计算页!$A:$A,MATCH(G1404,计算页!$B:$B,0)))</f>
        <v/>
      </c>
    </row>
    <row r="1405" spans="6:6" x14ac:dyDescent="0.35">
      <c r="F1405" s="1" t="str">
        <f>IF(G1405="","",INDEX(计算页!$A:$A,MATCH(G1405,计算页!$B:$B,0)))</f>
        <v/>
      </c>
    </row>
    <row r="1406" spans="6:6" x14ac:dyDescent="0.35">
      <c r="F1406" s="1" t="str">
        <f>IF(G1406="","",INDEX(计算页!$A:$A,MATCH(G1406,计算页!$B:$B,0)))</f>
        <v/>
      </c>
    </row>
    <row r="1407" spans="6:6" x14ac:dyDescent="0.35">
      <c r="F1407" s="1" t="str">
        <f>IF(G1407="","",INDEX(计算页!$A:$A,MATCH(G1407,计算页!$B:$B,0)))</f>
        <v/>
      </c>
    </row>
    <row r="1408" spans="6:6" x14ac:dyDescent="0.35">
      <c r="F1408" s="1" t="str">
        <f>IF(G1408="","",INDEX(计算页!$A:$A,MATCH(G1408,计算页!$B:$B,0)))</f>
        <v/>
      </c>
    </row>
    <row r="1409" spans="6:6" x14ac:dyDescent="0.35">
      <c r="F1409" s="1" t="str">
        <f>IF(G1409="","",INDEX(计算页!$A:$A,MATCH(G1409,计算页!$B:$B,0)))</f>
        <v/>
      </c>
    </row>
    <row r="1410" spans="6:6" x14ac:dyDescent="0.35">
      <c r="F1410" s="1" t="str">
        <f>IF(G1410="","",INDEX(计算页!$A:$A,MATCH(G1410,计算页!$B:$B,0)))</f>
        <v/>
      </c>
    </row>
    <row r="1411" spans="6:6" x14ac:dyDescent="0.35">
      <c r="F1411" s="1" t="str">
        <f>IF(G1411="","",INDEX(计算页!$A:$A,MATCH(G1411,计算页!$B:$B,0)))</f>
        <v/>
      </c>
    </row>
    <row r="1412" spans="6:6" x14ac:dyDescent="0.35">
      <c r="F1412" s="1" t="str">
        <f>IF(G1412="","",INDEX(计算页!$A:$A,MATCH(G1412,计算页!$B:$B,0)))</f>
        <v/>
      </c>
    </row>
    <row r="1413" spans="6:6" x14ac:dyDescent="0.35">
      <c r="F1413" s="1" t="str">
        <f>IF(G1413="","",INDEX(计算页!$A:$A,MATCH(G1413,计算页!$B:$B,0)))</f>
        <v/>
      </c>
    </row>
    <row r="1414" spans="6:6" x14ac:dyDescent="0.35">
      <c r="F1414" s="1" t="str">
        <f>IF(G1414="","",INDEX(计算页!$A:$A,MATCH(G1414,计算页!$B:$B,0)))</f>
        <v/>
      </c>
    </row>
    <row r="1415" spans="6:6" x14ac:dyDescent="0.35">
      <c r="F1415" s="1" t="str">
        <f>IF(G1415="","",INDEX(计算页!$A:$A,MATCH(G1415,计算页!$B:$B,0)))</f>
        <v/>
      </c>
    </row>
    <row r="1416" spans="6:6" x14ac:dyDescent="0.35">
      <c r="F1416" s="1" t="str">
        <f>IF(G1416="","",INDEX(计算页!$A:$A,MATCH(G1416,计算页!$B:$B,0)))</f>
        <v/>
      </c>
    </row>
    <row r="1417" spans="6:6" x14ac:dyDescent="0.35">
      <c r="F1417" s="1" t="str">
        <f>IF(G1417="","",INDEX(计算页!$A:$A,MATCH(G1417,计算页!$B:$B,0)))</f>
        <v/>
      </c>
    </row>
    <row r="1418" spans="6:6" x14ac:dyDescent="0.35">
      <c r="F1418" s="1" t="str">
        <f>IF(G1418="","",INDEX(计算页!$A:$A,MATCH(G1418,计算页!$B:$B,0)))</f>
        <v/>
      </c>
    </row>
    <row r="1419" spans="6:6" x14ac:dyDescent="0.35">
      <c r="F1419" s="1" t="str">
        <f>IF(G1419="","",INDEX(计算页!$A:$A,MATCH(G1419,计算页!$B:$B,0)))</f>
        <v/>
      </c>
    </row>
    <row r="1420" spans="6:6" x14ac:dyDescent="0.35">
      <c r="F1420" s="1" t="str">
        <f>IF(G1420="","",INDEX(计算页!$A:$A,MATCH(G1420,计算页!$B:$B,0)))</f>
        <v/>
      </c>
    </row>
    <row r="1421" spans="6:6" x14ac:dyDescent="0.35">
      <c r="F1421" s="1" t="str">
        <f>IF(G1421="","",INDEX(计算页!$A:$A,MATCH(G1421,计算页!$B:$B,0)))</f>
        <v/>
      </c>
    </row>
    <row r="1422" spans="6:6" x14ac:dyDescent="0.35">
      <c r="F1422" s="1" t="str">
        <f>IF(G1422="","",INDEX(计算页!$A:$A,MATCH(G1422,计算页!$B:$B,0)))</f>
        <v/>
      </c>
    </row>
    <row r="1423" spans="6:6" x14ac:dyDescent="0.35">
      <c r="F1423" s="1" t="str">
        <f>IF(G1423="","",INDEX(计算页!$A:$A,MATCH(G1423,计算页!$B:$B,0)))</f>
        <v/>
      </c>
    </row>
    <row r="1424" spans="6:6" x14ac:dyDescent="0.35">
      <c r="F1424" s="1" t="str">
        <f>IF(G1424="","",INDEX(计算页!$A:$A,MATCH(G1424,计算页!$B:$B,0)))</f>
        <v/>
      </c>
    </row>
  </sheetData>
  <phoneticPr fontId="4" type="noConversion"/>
  <conditionalFormatting sqref="A1:XFD1048576">
    <cfRule type="cellIs" dxfId="470" priority="1" stopIfTrue="1" operator="notEqual">
      <formula>INDIRECT("Dummy_for_Comparison11!"&amp;ADDRESS(ROW(),COLUMN()))</formula>
    </cfRule>
  </conditionalFormatting>
  <pageMargins left="0.69930555555555596" right="0.69930555555555596"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计算页!$B:$B</xm:f>
          </x14:formula1>
          <xm:sqref>G5:G1758</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580"/>
  <sheetViews>
    <sheetView workbookViewId="0">
      <pane xSplit="5" ySplit="4" topLeftCell="T528" activePane="bottomRight" state="frozen"/>
      <selection pane="topRight"/>
      <selection pane="bottomLeft"/>
      <selection pane="bottomRight" activeCell="D24" sqref="D24"/>
    </sheetView>
  </sheetViews>
  <sheetFormatPr defaultColWidth="9" defaultRowHeight="16.5" x14ac:dyDescent="0.35"/>
  <cols>
    <col min="1" max="1" width="20" style="2" customWidth="1"/>
    <col min="2" max="2" width="9.75" style="2" customWidth="1"/>
    <col min="3" max="4" width="11.375" style="2" customWidth="1"/>
    <col min="5" max="5" width="75.5" style="2" customWidth="1"/>
    <col min="6" max="6" width="8.5" style="2" customWidth="1"/>
    <col min="7" max="9" width="10.625" style="2" customWidth="1"/>
    <col min="10" max="13" width="11.375" style="2" customWidth="1"/>
    <col min="14" max="15" width="9" style="2"/>
    <col min="16" max="16" width="11.75" style="2" customWidth="1"/>
    <col min="17" max="17" width="10.75" style="2" customWidth="1"/>
    <col min="18" max="18" width="13.75" style="2" customWidth="1"/>
    <col min="19" max="19" width="4.75" style="2" customWidth="1"/>
    <col min="20" max="20" width="12.75" style="2" customWidth="1"/>
    <col min="21" max="21" width="14.125" style="2" customWidth="1"/>
    <col min="22" max="22" width="13.25" style="2" customWidth="1"/>
    <col min="23" max="23" width="14.375" style="2" customWidth="1"/>
    <col min="24" max="24" width="15.75" style="2" customWidth="1"/>
    <col min="25" max="25" width="14.375" style="2" customWidth="1"/>
    <col min="26" max="27" width="12.625" style="2" customWidth="1"/>
    <col min="28" max="28" width="12.5" style="2" customWidth="1"/>
    <col min="29" max="30" width="12.625" style="2" customWidth="1"/>
    <col min="31" max="31" width="12.5" style="2" customWidth="1"/>
    <col min="32" max="33" width="12.625" style="2" customWidth="1"/>
    <col min="34" max="34" width="12.5" style="2" customWidth="1"/>
    <col min="35" max="16384" width="9" style="1"/>
  </cols>
  <sheetData>
    <row r="1" spans="1:34" x14ac:dyDescent="0.35">
      <c r="A1" s="2" t="s">
        <v>258</v>
      </c>
      <c r="B1" s="2" t="s">
        <v>434</v>
      </c>
      <c r="C1" s="2" t="s">
        <v>435</v>
      </c>
      <c r="D1" s="2" t="s">
        <v>436</v>
      </c>
      <c r="E1" s="2" t="s">
        <v>437</v>
      </c>
      <c r="F1" s="2" t="s">
        <v>438</v>
      </c>
      <c r="G1" s="2" t="s">
        <v>220</v>
      </c>
      <c r="H1" s="2" t="s">
        <v>439</v>
      </c>
      <c r="I1" s="2" t="s">
        <v>11</v>
      </c>
      <c r="J1" s="2" t="s">
        <v>440</v>
      </c>
      <c r="K1" s="2" t="s">
        <v>441</v>
      </c>
      <c r="L1" s="2" t="s">
        <v>442</v>
      </c>
      <c r="M1" s="2" t="s">
        <v>443</v>
      </c>
      <c r="N1" s="2" t="s">
        <v>444</v>
      </c>
      <c r="O1" s="2" t="s">
        <v>333</v>
      </c>
      <c r="P1" s="2" t="s">
        <v>445</v>
      </c>
      <c r="Q1" s="2" t="s">
        <v>446</v>
      </c>
      <c r="R1" s="2" t="s">
        <v>447</v>
      </c>
      <c r="S1" s="2" t="s">
        <v>8</v>
      </c>
      <c r="T1" s="2" t="s">
        <v>448</v>
      </c>
      <c r="U1" s="2" t="s">
        <v>449</v>
      </c>
      <c r="V1" s="2" t="s">
        <v>450</v>
      </c>
      <c r="W1" s="2" t="s">
        <v>451</v>
      </c>
      <c r="X1" s="2" t="s">
        <v>452</v>
      </c>
      <c r="Y1" s="2" t="s">
        <v>453</v>
      </c>
      <c r="Z1" s="2" t="s">
        <v>454</v>
      </c>
      <c r="AA1" s="2" t="s">
        <v>455</v>
      </c>
      <c r="AB1" s="2" t="s">
        <v>456</v>
      </c>
      <c r="AC1" s="2" t="s">
        <v>457</v>
      </c>
      <c r="AD1" s="2" t="s">
        <v>458</v>
      </c>
      <c r="AE1" s="2" t="s">
        <v>459</v>
      </c>
      <c r="AF1" s="2" t="s">
        <v>460</v>
      </c>
      <c r="AG1" s="2" t="s">
        <v>461</v>
      </c>
      <c r="AH1" s="2" t="s">
        <v>462</v>
      </c>
    </row>
    <row r="2" spans="1:34" ht="66" x14ac:dyDescent="0.35">
      <c r="A2" s="2" t="s">
        <v>263</v>
      </c>
      <c r="B2" s="2" t="s">
        <v>96</v>
      </c>
      <c r="C2" s="2" t="s">
        <v>96</v>
      </c>
      <c r="E2" s="2" t="s">
        <v>96</v>
      </c>
      <c r="F2" s="2" t="s">
        <v>96</v>
      </c>
      <c r="G2" s="2" t="s">
        <v>96</v>
      </c>
      <c r="I2" s="2" t="s">
        <v>96</v>
      </c>
      <c r="J2" s="2" t="s">
        <v>463</v>
      </c>
      <c r="K2" s="2" t="s">
        <v>96</v>
      </c>
      <c r="L2" s="2" t="s">
        <v>96</v>
      </c>
      <c r="M2" s="2" t="s">
        <v>96</v>
      </c>
      <c r="N2" s="2" t="s">
        <v>96</v>
      </c>
      <c r="O2" s="2" t="s">
        <v>96</v>
      </c>
      <c r="P2" s="3" t="s">
        <v>464</v>
      </c>
      <c r="Q2" s="3" t="s">
        <v>465</v>
      </c>
      <c r="R2" s="2" t="s">
        <v>96</v>
      </c>
      <c r="T2" s="2" t="s">
        <v>96</v>
      </c>
      <c r="U2" s="2" t="s">
        <v>96</v>
      </c>
      <c r="V2" s="2" t="s">
        <v>96</v>
      </c>
      <c r="W2" s="2" t="s">
        <v>96</v>
      </c>
      <c r="X2" s="2" t="s">
        <v>96</v>
      </c>
      <c r="Y2" s="2" t="s">
        <v>96</v>
      </c>
      <c r="Z2" s="2" t="s">
        <v>96</v>
      </c>
      <c r="AA2" s="2" t="s">
        <v>96</v>
      </c>
      <c r="AB2" s="2" t="s">
        <v>96</v>
      </c>
      <c r="AC2" s="2" t="s">
        <v>96</v>
      </c>
      <c r="AD2" s="2" t="s">
        <v>96</v>
      </c>
      <c r="AE2" s="2" t="s">
        <v>96</v>
      </c>
      <c r="AF2" s="2" t="s">
        <v>96</v>
      </c>
      <c r="AG2" s="2" t="s">
        <v>96</v>
      </c>
      <c r="AH2" s="2" t="s">
        <v>96</v>
      </c>
    </row>
    <row r="3" spans="1:34" x14ac:dyDescent="0.35">
      <c r="A3" s="2" t="s">
        <v>264</v>
      </c>
      <c r="B3" s="2" t="s">
        <v>466</v>
      </c>
      <c r="C3" s="2" t="s">
        <v>63</v>
      </c>
      <c r="D3" s="2" t="s">
        <v>64</v>
      </c>
      <c r="E3" s="2" t="s">
        <v>467</v>
      </c>
      <c r="J3" s="2" t="s">
        <v>62</v>
      </c>
      <c r="K3" s="2" t="s">
        <v>468</v>
      </c>
      <c r="L3" s="2" t="s">
        <v>469</v>
      </c>
      <c r="M3" s="2" t="s">
        <v>470</v>
      </c>
      <c r="N3" s="2" t="s">
        <v>69</v>
      </c>
      <c r="O3" s="2" t="s">
        <v>307</v>
      </c>
      <c r="P3" s="2" t="s">
        <v>471</v>
      </c>
      <c r="Q3" s="2" t="s">
        <v>472</v>
      </c>
      <c r="R3" s="2" t="s">
        <v>473</v>
      </c>
      <c r="T3" s="2" t="s">
        <v>474</v>
      </c>
      <c r="U3" s="2" t="s">
        <v>475</v>
      </c>
      <c r="V3" s="2" t="s">
        <v>476</v>
      </c>
      <c r="W3" s="2" t="s">
        <v>477</v>
      </c>
      <c r="X3" s="2" t="s">
        <v>478</v>
      </c>
      <c r="Y3" s="2" t="s">
        <v>479</v>
      </c>
      <c r="Z3" s="2" t="s">
        <v>480</v>
      </c>
      <c r="AA3" s="2" t="s">
        <v>481</v>
      </c>
      <c r="AB3" s="2" t="s">
        <v>482</v>
      </c>
      <c r="AC3" s="2" t="s">
        <v>483</v>
      </c>
      <c r="AD3" s="2" t="s">
        <v>484</v>
      </c>
      <c r="AE3" s="2" t="s">
        <v>485</v>
      </c>
      <c r="AF3" s="2" t="s">
        <v>486</v>
      </c>
      <c r="AG3" s="2" t="s">
        <v>487</v>
      </c>
      <c r="AH3" s="2" t="s">
        <v>488</v>
      </c>
    </row>
    <row r="4" spans="1:34" x14ac:dyDescent="0.35">
      <c r="A4" s="2" t="s">
        <v>92</v>
      </c>
      <c r="B4" s="2" t="s">
        <v>92</v>
      </c>
      <c r="C4" s="2" t="s">
        <v>93</v>
      </c>
      <c r="D4" s="2" t="s">
        <v>93</v>
      </c>
      <c r="E4" s="2" t="s">
        <v>93</v>
      </c>
      <c r="J4" s="2" t="s">
        <v>92</v>
      </c>
      <c r="K4" s="2" t="s">
        <v>93</v>
      </c>
      <c r="L4" s="2" t="s">
        <v>92</v>
      </c>
      <c r="M4" s="2" t="s">
        <v>92</v>
      </c>
      <c r="N4" s="2" t="s">
        <v>92</v>
      </c>
      <c r="O4" s="2" t="s">
        <v>92</v>
      </c>
      <c r="P4" s="2" t="s">
        <v>92</v>
      </c>
      <c r="Q4" s="2" t="s">
        <v>92</v>
      </c>
      <c r="R4" s="2" t="s">
        <v>92</v>
      </c>
      <c r="T4" s="2" t="s">
        <v>92</v>
      </c>
      <c r="U4" s="2" t="s">
        <v>93</v>
      </c>
      <c r="V4" s="2" t="s">
        <v>92</v>
      </c>
      <c r="W4" s="2" t="s">
        <v>92</v>
      </c>
      <c r="X4" s="2" t="s">
        <v>93</v>
      </c>
      <c r="Y4" s="2" t="s">
        <v>92</v>
      </c>
      <c r="Z4" s="2" t="s">
        <v>92</v>
      </c>
      <c r="AA4" s="2" t="s">
        <v>93</v>
      </c>
      <c r="AB4" s="2" t="s">
        <v>92</v>
      </c>
      <c r="AC4" s="2" t="s">
        <v>92</v>
      </c>
      <c r="AD4" s="2" t="s">
        <v>93</v>
      </c>
      <c r="AE4" s="2" t="s">
        <v>92</v>
      </c>
      <c r="AF4" s="2" t="s">
        <v>92</v>
      </c>
      <c r="AG4" s="2" t="s">
        <v>93</v>
      </c>
      <c r="AH4" s="2" t="s">
        <v>92</v>
      </c>
    </row>
    <row r="5" spans="1:34" x14ac:dyDescent="0.35">
      <c r="A5" s="2">
        <f>B5*10000+O5</f>
        <v>6010001</v>
      </c>
      <c r="B5" s="2">
        <v>601</v>
      </c>
      <c r="C5" s="2" t="s">
        <v>489</v>
      </c>
      <c r="D5" s="2" t="s">
        <v>490</v>
      </c>
      <c r="F5" s="2" t="s">
        <v>491</v>
      </c>
      <c r="G5" s="2">
        <v>1</v>
      </c>
      <c r="H5" s="2" t="s">
        <v>492</v>
      </c>
      <c r="I5" s="2" t="str">
        <f>INDEX(D_伙伴表!$N:$N,MATCH(K5,D_伙伴表!$C:$C,0))</f>
        <v>妖族</v>
      </c>
      <c r="J5" s="2">
        <v>1</v>
      </c>
      <c r="K5" s="2" t="str">
        <f>IF(J5="","",IF(J5=0,"所有宠物",INDEX(D_图鉴!$D:$D,MATCH(J5,D_图鉴!$A:$A,0))))</f>
        <v>小猪</v>
      </c>
      <c r="L5" s="2">
        <f>IF(A5="","",INDEX(D_伙伴技能书!$A:$A,MATCH(A5,D_伙伴技能书!$L:$L,0)))</f>
        <v>46011</v>
      </c>
      <c r="M5" s="2">
        <f>ROUND(INDEX(计算页!$F$22:$H$27,N5,G5)*1.5^(O5-1)*INDEX(计算页!$K$22:$K$25,MATCH(H5,计算页!$J$22:$J$25,0)),0)</f>
        <v>78</v>
      </c>
      <c r="N5" s="2">
        <f>INDEX(D_伙伴表!$L:$L,MATCH(K5,D_伙伴表!$C:$C,0))</f>
        <v>1</v>
      </c>
      <c r="O5" s="2">
        <v>1</v>
      </c>
      <c r="P5" s="2">
        <v>1</v>
      </c>
      <c r="Q5" s="2">
        <v>0</v>
      </c>
      <c r="R5" s="2">
        <f t="shared" ref="R5:R68" si="0">IF(U5="",0,1)+IF(W5="",0,1)+IF(Z5="",0,1)+IF(AC5="",0,1)+IF(AF5="",0,1)</f>
        <v>1</v>
      </c>
      <c r="S5" s="2" t="str">
        <f>INDEX(D_伙伴表!$J:$J,MATCH(K5,D_伙伴表!$C:$C,0))</f>
        <v>无</v>
      </c>
      <c r="T5" s="2">
        <f>IF(U5="","",INDEX(计算页!$A:$A,MATCH(U5,计算页!$B:$B,0)))</f>
        <v>14</v>
      </c>
      <c r="U5" s="2" t="s">
        <v>493</v>
      </c>
      <c r="V5" s="2">
        <f>IF(U5="","",ROUND(INDEX(计算页!$F$22:$H$27,N5,G5)/INDEX(计算页!$C:$C,MATCH(U5,计算页!$B:$B,0))*1.5^(O5-1)/R5,0))</f>
        <v>30</v>
      </c>
      <c r="W5" s="2" t="str">
        <f>IF(X5="","",INDEX(计算页!$A:$A,MATCH(X5,计算页!$B:$B,0)))</f>
        <v/>
      </c>
      <c r="Y5" s="2" t="str">
        <f>IF(X5="","",ROUND(INDEX(计算页!$F$22:$H$27,N5,G5)/INDEX(计算页!$C:$C,MATCH(X5,计算页!$B:$B,0))*1.5^(O5-1)/R5,0))</f>
        <v/>
      </c>
      <c r="Z5" s="2" t="str">
        <f>IF(AA5="","",INDEX(计算页!$A:$A,MATCH(AA5,计算页!$B:$B,0)))</f>
        <v/>
      </c>
      <c r="AB5" s="2" t="str">
        <f>IF(AA5="","",ROUND(INDEX(计算页!$F$22:$H$27,N5,G5)/INDEX(计算页!$C:$C,MATCH(AA5,计算页!$B:$B,0))*1.5^(O5-1)/R5,0))</f>
        <v/>
      </c>
      <c r="AC5" s="2" t="str">
        <f>IF(AD5="","",INDEX(计算页!$A:$A,MATCH(AD5,计算页!$B:$B,0)))</f>
        <v/>
      </c>
      <c r="AE5" s="2" t="str">
        <f>IF(AD5="","",ROUND(INDEX(计算页!$F$22:$H$27,N5,G5)/INDEX(计算页!$C:$C,MATCH(AD5,计算页!$B:$B,0))*1.5^(O5-1)/R5,0))</f>
        <v/>
      </c>
      <c r="AF5" s="2" t="str">
        <f>IF(AG5="","",INDEX(计算页!$A:$A,MATCH(AG5,计算页!$B:$B,0)))</f>
        <v/>
      </c>
      <c r="AH5" s="2" t="str">
        <f>IF(AG5="","",ROUND(INDEX(计算页!$F$22:$H$27,N5,G5)/INDEX(计算页!$C:$C,MATCH(AG5,计算页!$B:$B,0))*1.5^(O5-1)/R5,0))</f>
        <v/>
      </c>
    </row>
    <row r="6" spans="1:34" x14ac:dyDescent="0.35">
      <c r="A6" s="2">
        <f t="shared" ref="A6:A141" si="1">B6*10000+O6</f>
        <v>6010002</v>
      </c>
      <c r="B6" s="2">
        <v>601</v>
      </c>
      <c r="C6" s="2" t="s">
        <v>489</v>
      </c>
      <c r="D6" s="2" t="s">
        <v>490</v>
      </c>
      <c r="F6" s="2" t="s">
        <v>491</v>
      </c>
      <c r="G6" s="2">
        <v>1</v>
      </c>
      <c r="H6" s="2" t="s">
        <v>492</v>
      </c>
      <c r="I6" s="2" t="str">
        <f>INDEX(D_伙伴表!$N:$N,MATCH(K6,D_伙伴表!$C:$C,0))</f>
        <v>妖族</v>
      </c>
      <c r="J6" s="2">
        <v>1</v>
      </c>
      <c r="K6" s="2" t="str">
        <f>IF(J6="","",IF(J6=0,"所有宠物",INDEX(D_图鉴!$D:$D,MATCH(J6,D_图鉴!$A:$A,0))))</f>
        <v>小猪</v>
      </c>
      <c r="L6" s="2">
        <f>IF(A6="","",INDEX(D_伙伴技能书!$A:$A,MATCH(A6,D_伙伴技能书!$L:$L,0)))</f>
        <v>46012</v>
      </c>
      <c r="M6" s="2">
        <f>ROUND(INDEX(计算页!$F$22:$H$27,N6,G6)*1.5^(O6-1)*INDEX(计算页!$K$22:$K$25,MATCH(H6,计算页!$J$22:$J$25,0)),0)</f>
        <v>117</v>
      </c>
      <c r="N6" s="2">
        <f>INDEX(D_伙伴表!$L:$L,MATCH(K6,D_伙伴表!$C:$C,0))</f>
        <v>1</v>
      </c>
      <c r="O6" s="2">
        <v>2</v>
      </c>
      <c r="P6" s="2">
        <v>1</v>
      </c>
      <c r="Q6" s="2">
        <v>0</v>
      </c>
      <c r="R6" s="2">
        <f t="shared" si="0"/>
        <v>1</v>
      </c>
      <c r="S6" s="2" t="str">
        <f>INDEX(D_伙伴表!$J:$J,MATCH(K6,D_伙伴表!$C:$C,0))</f>
        <v>无</v>
      </c>
      <c r="T6" s="2">
        <f>IF(U6="","",INDEX(计算页!$A:$A,MATCH(U6,计算页!$B:$B,0)))</f>
        <v>14</v>
      </c>
      <c r="U6" s="2" t="s">
        <v>493</v>
      </c>
      <c r="V6" s="2">
        <f>IF(U6="","",ROUND(INDEX(计算页!$F$22:$H$27,N6,G6)/INDEX(计算页!$C:$C,MATCH(U6,计算页!$B:$B,0))*1.5^(O6-1)/R6,0))</f>
        <v>45</v>
      </c>
      <c r="W6" s="2" t="str">
        <f>IF(X6="","",INDEX(计算页!$A:$A,MATCH(X6,计算页!$B:$B,0)))</f>
        <v/>
      </c>
      <c r="Y6" s="2" t="str">
        <f>IF(X6="","",ROUND(INDEX(计算页!$F$22:$H$27,N6,G6)/INDEX(计算页!$C:$C,MATCH(X6,计算页!$B:$B,0))*1.5^(O6-1)/R6,0))</f>
        <v/>
      </c>
      <c r="Z6" s="2" t="str">
        <f>IF(AA6="","",INDEX(计算页!$A:$A,MATCH(AA6,计算页!$B:$B,0)))</f>
        <v/>
      </c>
      <c r="AB6" s="2" t="str">
        <f>IF(AA6="","",ROUND(INDEX(计算页!$F$22:$H$27,N6,G6)/INDEX(计算页!$C:$C,MATCH(AA6,计算页!$B:$B,0))*1.5^(O6-1)/R6,0))</f>
        <v/>
      </c>
      <c r="AC6" s="2" t="str">
        <f>IF(AD6="","",INDEX(计算页!$A:$A,MATCH(AD6,计算页!$B:$B,0)))</f>
        <v/>
      </c>
      <c r="AE6" s="2" t="str">
        <f>IF(AD6="","",ROUND(INDEX(计算页!$F$22:$H$27,N6,G6)/INDEX(计算页!$C:$C,MATCH(AD6,计算页!$B:$B,0))*1.5^(O6-1)/R6,0))</f>
        <v/>
      </c>
      <c r="AF6" s="2" t="str">
        <f>IF(AG6="","",INDEX(计算页!$A:$A,MATCH(AG6,计算页!$B:$B,0)))</f>
        <v/>
      </c>
      <c r="AH6" s="2" t="str">
        <f>IF(AG6="","",ROUND(INDEX(计算页!$F$22:$H$27,N6,G6)/INDEX(计算页!$C:$C,MATCH(AG6,计算页!$B:$B,0))*1.5^(O6-1)/R6,0))</f>
        <v/>
      </c>
    </row>
    <row r="7" spans="1:34" x14ac:dyDescent="0.35">
      <c r="A7" s="2">
        <f t="shared" si="1"/>
        <v>6010003</v>
      </c>
      <c r="B7" s="2">
        <v>601</v>
      </c>
      <c r="C7" s="2" t="s">
        <v>489</v>
      </c>
      <c r="D7" s="2" t="s">
        <v>490</v>
      </c>
      <c r="F7" s="2" t="s">
        <v>491</v>
      </c>
      <c r="G7" s="2">
        <v>1</v>
      </c>
      <c r="H7" s="2" t="s">
        <v>492</v>
      </c>
      <c r="I7" s="2" t="str">
        <f>INDEX(D_伙伴表!$N:$N,MATCH(K7,D_伙伴表!$C:$C,0))</f>
        <v>妖族</v>
      </c>
      <c r="J7" s="2">
        <v>1</v>
      </c>
      <c r="K7" s="2" t="str">
        <f>IF(J7="","",IF(J7=0,"所有宠物",INDEX(D_图鉴!$D:$D,MATCH(J7,D_图鉴!$A:$A,0))))</f>
        <v>小猪</v>
      </c>
      <c r="L7" s="2">
        <f>IF(A7="","",INDEX(D_伙伴技能书!$A:$A,MATCH(A7,D_伙伴技能书!$L:$L,0)))</f>
        <v>46013</v>
      </c>
      <c r="M7" s="2">
        <f>ROUND(INDEX(计算页!$F$22:$H$27,N7,G7)*1.5^(O7-1)*INDEX(计算页!$K$22:$K$25,MATCH(H7,计算页!$J$22:$J$25,0)),0)</f>
        <v>176</v>
      </c>
      <c r="N7" s="2">
        <f>INDEX(D_伙伴表!$L:$L,MATCH(K7,D_伙伴表!$C:$C,0))</f>
        <v>1</v>
      </c>
      <c r="O7" s="2">
        <v>3</v>
      </c>
      <c r="P7" s="2">
        <v>1</v>
      </c>
      <c r="Q7" s="2">
        <v>0</v>
      </c>
      <c r="R7" s="2">
        <f t="shared" si="0"/>
        <v>1</v>
      </c>
      <c r="S7" s="2" t="str">
        <f>INDEX(D_伙伴表!$J:$J,MATCH(K7,D_伙伴表!$C:$C,0))</f>
        <v>无</v>
      </c>
      <c r="T7" s="2">
        <f>IF(U7="","",INDEX(计算页!$A:$A,MATCH(U7,计算页!$B:$B,0)))</f>
        <v>14</v>
      </c>
      <c r="U7" s="2" t="s">
        <v>493</v>
      </c>
      <c r="V7" s="2">
        <f>IF(U7="","",ROUND(INDEX(计算页!$F$22:$H$27,N7,G7)/INDEX(计算页!$C:$C,MATCH(U7,计算页!$B:$B,0))*1.5^(O7-1)/R7,0))</f>
        <v>68</v>
      </c>
      <c r="W7" s="2" t="str">
        <f>IF(X7="","",INDEX(计算页!$A:$A,MATCH(X7,计算页!$B:$B,0)))</f>
        <v/>
      </c>
      <c r="Y7" s="2" t="str">
        <f>IF(X7="","",ROUND(INDEX(计算页!$F$22:$H$27,N7,G7)/INDEX(计算页!$C:$C,MATCH(X7,计算页!$B:$B,0))*1.5^(O7-1)/R7,0))</f>
        <v/>
      </c>
      <c r="Z7" s="2" t="str">
        <f>IF(AA7="","",INDEX(计算页!$A:$A,MATCH(AA7,计算页!$B:$B,0)))</f>
        <v/>
      </c>
      <c r="AB7" s="2" t="str">
        <f>IF(AA7="","",ROUND(INDEX(计算页!$F$22:$H$27,N7,G7)/INDEX(计算页!$C:$C,MATCH(AA7,计算页!$B:$B,0))*1.5^(O7-1)/R7,0))</f>
        <v/>
      </c>
      <c r="AC7" s="2" t="str">
        <f>IF(AD7="","",INDEX(计算页!$A:$A,MATCH(AD7,计算页!$B:$B,0)))</f>
        <v/>
      </c>
      <c r="AE7" s="2" t="str">
        <f>IF(AD7="","",ROUND(INDEX(计算页!$F$22:$H$27,N7,G7)/INDEX(计算页!$C:$C,MATCH(AD7,计算页!$B:$B,0))*1.5^(O7-1)/R7,0))</f>
        <v/>
      </c>
      <c r="AF7" s="2" t="str">
        <f>IF(AG7="","",INDEX(计算页!$A:$A,MATCH(AG7,计算页!$B:$B,0)))</f>
        <v/>
      </c>
      <c r="AH7" s="2" t="str">
        <f>IF(AG7="","",ROUND(INDEX(计算页!$F$22:$H$27,N7,G7)/INDEX(计算页!$C:$C,MATCH(AG7,计算页!$B:$B,0))*1.5^(O7-1)/R7,0))</f>
        <v/>
      </c>
    </row>
    <row r="8" spans="1:34" x14ac:dyDescent="0.35">
      <c r="A8" s="2">
        <f t="shared" si="1"/>
        <v>6090001</v>
      </c>
      <c r="B8" s="2">
        <v>609</v>
      </c>
      <c r="C8" s="2" t="s">
        <v>494</v>
      </c>
      <c r="D8" s="2" t="s">
        <v>495</v>
      </c>
      <c r="F8" s="2" t="s">
        <v>496</v>
      </c>
      <c r="G8" s="2">
        <v>1</v>
      </c>
      <c r="H8" s="2" t="s">
        <v>492</v>
      </c>
      <c r="I8" s="2" t="str">
        <f>INDEX(D_伙伴表!$N:$N,MATCH(K8,D_伙伴表!$C:$C,0))</f>
        <v>妖族</v>
      </c>
      <c r="J8" s="2">
        <v>1</v>
      </c>
      <c r="K8" s="2" t="str">
        <f>IF(J8="","",IF(J8=0,"所有宠物",INDEX(D_图鉴!$D:$D,MATCH(J8,D_图鉴!$A:$A,0))))</f>
        <v>小猪</v>
      </c>
      <c r="L8" s="2">
        <f>IF(A8="","",INDEX(D_伙伴技能书!$A:$A,MATCH(A8,D_伙伴技能书!$L:$L,0)))</f>
        <v>46091</v>
      </c>
      <c r="M8" s="2">
        <f>ROUND(INDEX(计算页!$F$22:$H$27,N8,G8)*1.5^(O8-1)*INDEX(计算页!$K$22:$K$25,MATCH(H8,计算页!$J$22:$J$25,0)),0)</f>
        <v>78</v>
      </c>
      <c r="N8" s="2">
        <f>INDEX(D_伙伴表!$L:$L,MATCH(K8,D_伙伴表!$C:$C,0))</f>
        <v>1</v>
      </c>
      <c r="O8" s="2">
        <v>1</v>
      </c>
      <c r="P8" s="2">
        <v>1</v>
      </c>
      <c r="Q8" s="2">
        <v>0</v>
      </c>
      <c r="R8" s="2">
        <f t="shared" si="0"/>
        <v>1</v>
      </c>
      <c r="S8" s="2" t="str">
        <f>INDEX(D_伙伴表!$J:$J,MATCH(K8,D_伙伴表!$C:$C,0))</f>
        <v>无</v>
      </c>
      <c r="T8" s="2">
        <f>IF(U8="","",INDEX(计算页!$A:$A,MATCH(U8,计算页!$B:$B,0)))</f>
        <v>23</v>
      </c>
      <c r="U8" s="2" t="s">
        <v>497</v>
      </c>
      <c r="V8" s="2">
        <f>IF(U8="","",ROUND(INDEX(计算页!$F$22:$H$27,N8,G8)/INDEX(计算页!$C:$C,MATCH(U8,计算页!$B:$B,0))*1.5^(O8-1)/R8,0))</f>
        <v>12</v>
      </c>
    </row>
    <row r="9" spans="1:34" x14ac:dyDescent="0.35">
      <c r="A9" s="2">
        <f t="shared" si="1"/>
        <v>6090002</v>
      </c>
      <c r="B9" s="2">
        <v>609</v>
      </c>
      <c r="C9" s="2" t="s">
        <v>494</v>
      </c>
      <c r="D9" s="2" t="s">
        <v>495</v>
      </c>
      <c r="F9" s="2" t="s">
        <v>496</v>
      </c>
      <c r="G9" s="2">
        <v>1</v>
      </c>
      <c r="H9" s="2" t="s">
        <v>492</v>
      </c>
      <c r="I9" s="2" t="str">
        <f>INDEX(D_伙伴表!$N:$N,MATCH(K9,D_伙伴表!$C:$C,0))</f>
        <v>妖族</v>
      </c>
      <c r="J9" s="2">
        <v>1</v>
      </c>
      <c r="K9" s="2" t="str">
        <f>IF(J9="","",IF(J9=0,"所有宠物",INDEX(D_图鉴!$D:$D,MATCH(J9,D_图鉴!$A:$A,0))))</f>
        <v>小猪</v>
      </c>
      <c r="L9" s="2">
        <f>IF(A9="","",INDEX(D_伙伴技能书!$A:$A,MATCH(A9,D_伙伴技能书!$L:$L,0)))</f>
        <v>46092</v>
      </c>
      <c r="M9" s="2">
        <f>ROUND(INDEX(计算页!$F$22:$H$27,N9,G9)*1.5^(O9-1)*INDEX(计算页!$K$22:$K$25,MATCH(H9,计算页!$J$22:$J$25,0)),0)</f>
        <v>117</v>
      </c>
      <c r="N9" s="2">
        <f>INDEX(D_伙伴表!$L:$L,MATCH(K9,D_伙伴表!$C:$C,0))</f>
        <v>1</v>
      </c>
      <c r="O9" s="2">
        <v>2</v>
      </c>
      <c r="P9" s="2">
        <v>1</v>
      </c>
      <c r="Q9" s="2">
        <v>0</v>
      </c>
      <c r="R9" s="2">
        <f t="shared" si="0"/>
        <v>1</v>
      </c>
      <c r="S9" s="2" t="str">
        <f>INDEX(D_伙伴表!$J:$J,MATCH(K9,D_伙伴表!$C:$C,0))</f>
        <v>无</v>
      </c>
      <c r="T9" s="2">
        <f>IF(U9="","",INDEX(计算页!$A:$A,MATCH(U9,计算页!$B:$B,0)))</f>
        <v>23</v>
      </c>
      <c r="U9" s="2" t="s">
        <v>497</v>
      </c>
      <c r="V9" s="2">
        <f>IF(U9="","",ROUND(INDEX(计算页!$F$22:$H$27,N9,G9)/INDEX(计算页!$C:$C,MATCH(U9,计算页!$B:$B,0))*1.5^(O9-1)/R9,0))</f>
        <v>18</v>
      </c>
    </row>
    <row r="10" spans="1:34" x14ac:dyDescent="0.35">
      <c r="A10" s="2">
        <f t="shared" si="1"/>
        <v>6090003</v>
      </c>
      <c r="B10" s="2">
        <v>609</v>
      </c>
      <c r="C10" s="2" t="s">
        <v>494</v>
      </c>
      <c r="D10" s="2" t="s">
        <v>495</v>
      </c>
      <c r="F10" s="2" t="s">
        <v>496</v>
      </c>
      <c r="G10" s="2">
        <v>1</v>
      </c>
      <c r="H10" s="2" t="s">
        <v>492</v>
      </c>
      <c r="I10" s="2" t="str">
        <f>INDEX(D_伙伴表!$N:$N,MATCH(K10,D_伙伴表!$C:$C,0))</f>
        <v>妖族</v>
      </c>
      <c r="J10" s="2">
        <v>1</v>
      </c>
      <c r="K10" s="2" t="str">
        <f>IF(J10="","",IF(J10=0,"所有宠物",INDEX(D_图鉴!$D:$D,MATCH(J10,D_图鉴!$A:$A,0))))</f>
        <v>小猪</v>
      </c>
      <c r="L10" s="2">
        <f>IF(A10="","",INDEX(D_伙伴技能书!$A:$A,MATCH(A10,D_伙伴技能书!$L:$L,0)))</f>
        <v>46093</v>
      </c>
      <c r="M10" s="2">
        <f>ROUND(INDEX(计算页!$F$22:$H$27,N10,G10)*1.5^(O10-1)*INDEX(计算页!$K$22:$K$25,MATCH(H10,计算页!$J$22:$J$25,0)),0)</f>
        <v>176</v>
      </c>
      <c r="N10" s="2">
        <f>INDEX(D_伙伴表!$L:$L,MATCH(K10,D_伙伴表!$C:$C,0))</f>
        <v>1</v>
      </c>
      <c r="O10" s="2">
        <v>3</v>
      </c>
      <c r="P10" s="2">
        <v>1</v>
      </c>
      <c r="Q10" s="2">
        <v>0</v>
      </c>
      <c r="R10" s="2">
        <f t="shared" si="0"/>
        <v>1</v>
      </c>
      <c r="S10" s="2" t="str">
        <f>INDEX(D_伙伴表!$J:$J,MATCH(K10,D_伙伴表!$C:$C,0))</f>
        <v>无</v>
      </c>
      <c r="T10" s="2">
        <f>IF(U10="","",INDEX(计算页!$A:$A,MATCH(U10,计算页!$B:$B,0)))</f>
        <v>23</v>
      </c>
      <c r="U10" s="2" t="s">
        <v>497</v>
      </c>
      <c r="V10" s="2">
        <f>IF(U10="","",ROUND(INDEX(计算页!$F$22:$H$27,N10,G10)/INDEX(计算页!$C:$C,MATCH(U10,计算页!$B:$B,0))*1.5^(O10-1)/R10,0))</f>
        <v>27</v>
      </c>
    </row>
    <row r="11" spans="1:34" x14ac:dyDescent="0.35">
      <c r="A11" s="2">
        <f t="shared" si="1"/>
        <v>6020001</v>
      </c>
      <c r="B11" s="2">
        <v>602</v>
      </c>
      <c r="C11" s="2" t="s">
        <v>498</v>
      </c>
      <c r="D11" s="2" t="s">
        <v>495</v>
      </c>
      <c r="F11" s="2" t="s">
        <v>499</v>
      </c>
      <c r="G11" s="2">
        <v>1</v>
      </c>
      <c r="H11" s="2" t="s">
        <v>492</v>
      </c>
      <c r="I11" s="2" t="str">
        <f>INDEX(D_伙伴表!$N:$N,MATCH(K11,D_伙伴表!$C:$C,0))</f>
        <v>妖族</v>
      </c>
      <c r="J11" s="2">
        <v>2</v>
      </c>
      <c r="K11" s="2" t="str">
        <f>IF(J11="","",IF(J11=0,"所有宠物",INDEX(D_图鉴!$D:$D,MATCH(J11,D_图鉴!$A:$A,0))))</f>
        <v>小蘑菇</v>
      </c>
      <c r="L11" s="2">
        <f>IF(A11="","",INDEX(D_伙伴技能书!$A:$A,MATCH(A11,D_伙伴技能书!$L:$L,0)))</f>
        <v>46021</v>
      </c>
      <c r="M11" s="2">
        <f>ROUND(INDEX(计算页!$F$22:$H$27,N11,G11)*1.5^(O11-1)*INDEX(计算页!$K$22:$K$25,MATCH(H11,计算页!$J$22:$J$25,0)),0)</f>
        <v>78</v>
      </c>
      <c r="N11" s="2">
        <f>INDEX(D_伙伴表!$L:$L,MATCH(K11,D_伙伴表!$C:$C,0))</f>
        <v>1</v>
      </c>
      <c r="O11" s="2">
        <v>1</v>
      </c>
      <c r="P11" s="2">
        <v>1</v>
      </c>
      <c r="Q11" s="2">
        <v>0</v>
      </c>
      <c r="R11" s="2">
        <f t="shared" si="0"/>
        <v>1</v>
      </c>
      <c r="S11" s="2" t="str">
        <f>INDEX(D_伙伴表!$J:$J,MATCH(K11,D_伙伴表!$C:$C,0))</f>
        <v>无</v>
      </c>
      <c r="T11" s="2">
        <f>IF(U11="","",INDEX(计算页!$A:$A,MATCH(U11,计算页!$B:$B,0)))</f>
        <v>14</v>
      </c>
      <c r="U11" s="2" t="s">
        <v>493</v>
      </c>
      <c r="V11" s="2">
        <f>IF(U11="","",ROUND(INDEX(计算页!$F$22:$H$27,N11,G11)/INDEX(计算页!$C:$C,MATCH(U11,计算页!$B:$B,0))*1.5^(O11-1)/R11,0))</f>
        <v>30</v>
      </c>
      <c r="Z11" s="2" t="str">
        <f>IF(AA11="","",INDEX(计算页!$A:$A,MATCH(AA11,计算页!$B:$B,0)))</f>
        <v/>
      </c>
      <c r="AB11" s="2" t="str">
        <f>IF(AA11="","",ROUND(INDEX(计算页!$F$22:$H$27,N11,G11)/INDEX(计算页!$C:$C,MATCH(AA11,计算页!$B:$B,0))*1.5^(O11-1)/R11,0))</f>
        <v/>
      </c>
      <c r="AC11" s="2" t="str">
        <f>IF(AD11="","",INDEX(计算页!$A:$A,MATCH(AD11,计算页!$B:$B,0)))</f>
        <v/>
      </c>
      <c r="AE11" s="2" t="str">
        <f>IF(AD11="","",ROUND(INDEX(计算页!$F$22:$H$27,N11,G11)/INDEX(计算页!$C:$C,MATCH(AD11,计算页!$B:$B,0))*1.5^(O11-1)/R11,0))</f>
        <v/>
      </c>
      <c r="AF11" s="2" t="str">
        <f>IF(AG11="","",INDEX(计算页!$A:$A,MATCH(AG11,计算页!$B:$B,0)))</f>
        <v/>
      </c>
      <c r="AH11" s="2" t="str">
        <f>IF(AG11="","",ROUND(INDEX(计算页!$F$22:$H$27,N11,G11)/INDEX(计算页!$C:$C,MATCH(AG11,计算页!$B:$B,0))*1.5^(O11-1)/R11,0))</f>
        <v/>
      </c>
    </row>
    <row r="12" spans="1:34" x14ac:dyDescent="0.35">
      <c r="A12" s="2">
        <f t="shared" si="1"/>
        <v>6020002</v>
      </c>
      <c r="B12" s="2">
        <v>602</v>
      </c>
      <c r="C12" s="2" t="s">
        <v>498</v>
      </c>
      <c r="D12" s="2" t="s">
        <v>495</v>
      </c>
      <c r="F12" s="2" t="s">
        <v>499</v>
      </c>
      <c r="G12" s="2">
        <v>1</v>
      </c>
      <c r="H12" s="2" t="s">
        <v>492</v>
      </c>
      <c r="I12" s="2" t="str">
        <f>INDEX(D_伙伴表!$N:$N,MATCH(K12,D_伙伴表!$C:$C,0))</f>
        <v>妖族</v>
      </c>
      <c r="J12" s="2">
        <v>2</v>
      </c>
      <c r="K12" s="2" t="str">
        <f>IF(J12="","",IF(J12=0,"所有宠物",INDEX(D_图鉴!$D:$D,MATCH(J12,D_图鉴!$A:$A,0))))</f>
        <v>小蘑菇</v>
      </c>
      <c r="L12" s="2">
        <f>IF(A12="","",INDEX(D_伙伴技能书!$A:$A,MATCH(A12,D_伙伴技能书!$L:$L,0)))</f>
        <v>46022</v>
      </c>
      <c r="M12" s="2">
        <f>ROUND(INDEX(计算页!$F$22:$H$27,N12,G12)*1.5^(O12-1)*INDEX(计算页!$K$22:$K$25,MATCH(H12,计算页!$J$22:$J$25,0)),0)</f>
        <v>117</v>
      </c>
      <c r="N12" s="2">
        <f>INDEX(D_伙伴表!$L:$L,MATCH(K12,D_伙伴表!$C:$C,0))</f>
        <v>1</v>
      </c>
      <c r="O12" s="2">
        <v>2</v>
      </c>
      <c r="P12" s="2">
        <v>1</v>
      </c>
      <c r="Q12" s="2">
        <v>0</v>
      </c>
      <c r="R12" s="2">
        <f t="shared" si="0"/>
        <v>1</v>
      </c>
      <c r="S12" s="2" t="str">
        <f>INDEX(D_伙伴表!$J:$J,MATCH(K12,D_伙伴表!$C:$C,0))</f>
        <v>无</v>
      </c>
      <c r="T12" s="2">
        <f>IF(U12="","",INDEX(计算页!$A:$A,MATCH(U12,计算页!$B:$B,0)))</f>
        <v>14</v>
      </c>
      <c r="U12" s="2" t="s">
        <v>493</v>
      </c>
      <c r="V12" s="2">
        <f>IF(U12="","",ROUND(INDEX(计算页!$F$22:$H$27,N12,G12)/INDEX(计算页!$C:$C,MATCH(U12,计算页!$B:$B,0))*1.5^(O12-1)/R12,0))</f>
        <v>45</v>
      </c>
      <c r="Z12" s="2" t="str">
        <f>IF(AA12="","",INDEX(计算页!$A:$A,MATCH(AA12,计算页!$B:$B,0)))</f>
        <v/>
      </c>
      <c r="AB12" s="2" t="str">
        <f>IF(AA12="","",ROUND(INDEX(计算页!$F$22:$H$27,N12,G12)/INDEX(计算页!$C:$C,MATCH(AA12,计算页!$B:$B,0))*1.5^(O12-1)/R12,0))</f>
        <v/>
      </c>
      <c r="AC12" s="2" t="str">
        <f>IF(AD12="","",INDEX(计算页!$A:$A,MATCH(AD12,计算页!$B:$B,0)))</f>
        <v/>
      </c>
      <c r="AE12" s="2" t="str">
        <f>IF(AD12="","",ROUND(INDEX(计算页!$F$22:$H$27,N12,G12)/INDEX(计算页!$C:$C,MATCH(AD12,计算页!$B:$B,0))*1.5^(O12-1)/R12,0))</f>
        <v/>
      </c>
      <c r="AF12" s="2" t="str">
        <f>IF(AG12="","",INDEX(计算页!$A:$A,MATCH(AG12,计算页!$B:$B,0)))</f>
        <v/>
      </c>
      <c r="AH12" s="2" t="str">
        <f>IF(AG12="","",ROUND(INDEX(计算页!$F$22:$H$27,N12,G12)/INDEX(计算页!$C:$C,MATCH(AG12,计算页!$B:$B,0))*1.5^(O12-1)/R12,0))</f>
        <v/>
      </c>
    </row>
    <row r="13" spans="1:34" x14ac:dyDescent="0.35">
      <c r="A13" s="2">
        <f t="shared" si="1"/>
        <v>6020003</v>
      </c>
      <c r="B13" s="2">
        <v>602</v>
      </c>
      <c r="C13" s="2" t="s">
        <v>498</v>
      </c>
      <c r="D13" s="2" t="s">
        <v>495</v>
      </c>
      <c r="F13" s="2" t="s">
        <v>499</v>
      </c>
      <c r="G13" s="2">
        <v>1</v>
      </c>
      <c r="H13" s="2" t="s">
        <v>492</v>
      </c>
      <c r="I13" s="2" t="str">
        <f>INDEX(D_伙伴表!$N:$N,MATCH(K13,D_伙伴表!$C:$C,0))</f>
        <v>妖族</v>
      </c>
      <c r="J13" s="2">
        <v>2</v>
      </c>
      <c r="K13" s="2" t="str">
        <f>IF(J13="","",IF(J13=0,"所有宠物",INDEX(D_图鉴!$D:$D,MATCH(J13,D_图鉴!$A:$A,0))))</f>
        <v>小蘑菇</v>
      </c>
      <c r="L13" s="2">
        <f>IF(A13="","",INDEX(D_伙伴技能书!$A:$A,MATCH(A13,D_伙伴技能书!$L:$L,0)))</f>
        <v>46023</v>
      </c>
      <c r="M13" s="2">
        <f>ROUND(INDEX(计算页!$F$22:$H$27,N13,G13)*1.5^(O13-1)*INDEX(计算页!$K$22:$K$25,MATCH(H13,计算页!$J$22:$J$25,0)),0)</f>
        <v>176</v>
      </c>
      <c r="N13" s="2">
        <f>INDEX(D_伙伴表!$L:$L,MATCH(K13,D_伙伴表!$C:$C,0))</f>
        <v>1</v>
      </c>
      <c r="O13" s="2">
        <v>3</v>
      </c>
      <c r="P13" s="2">
        <v>1</v>
      </c>
      <c r="Q13" s="2">
        <v>0</v>
      </c>
      <c r="R13" s="2">
        <f t="shared" si="0"/>
        <v>1</v>
      </c>
      <c r="S13" s="2" t="str">
        <f>INDEX(D_伙伴表!$J:$J,MATCH(K13,D_伙伴表!$C:$C,0))</f>
        <v>无</v>
      </c>
      <c r="T13" s="2">
        <f>IF(U13="","",INDEX(计算页!$A:$A,MATCH(U13,计算页!$B:$B,0)))</f>
        <v>14</v>
      </c>
      <c r="U13" s="2" t="s">
        <v>493</v>
      </c>
      <c r="V13" s="2">
        <f>IF(U13="","",ROUND(INDEX(计算页!$F$22:$H$27,N13,G13)/INDEX(计算页!$C:$C,MATCH(U13,计算页!$B:$B,0))*1.5^(O13-1)/R13,0))</f>
        <v>68</v>
      </c>
      <c r="Z13" s="2" t="str">
        <f>IF(AA13="","",INDEX(计算页!$A:$A,MATCH(AA13,计算页!$B:$B,0)))</f>
        <v/>
      </c>
      <c r="AB13" s="2" t="str">
        <f>IF(AA13="","",ROUND(INDEX(计算页!$F$22:$H$27,N13,G13)/INDEX(计算页!$C:$C,MATCH(AA13,计算页!$B:$B,0))*1.5^(O13-1)/R13,0))</f>
        <v/>
      </c>
      <c r="AC13" s="2" t="str">
        <f>IF(AD13="","",INDEX(计算页!$A:$A,MATCH(AD13,计算页!$B:$B,0)))</f>
        <v/>
      </c>
      <c r="AE13" s="2" t="str">
        <f>IF(AD13="","",ROUND(INDEX(计算页!$F$22:$H$27,N13,G13)/INDEX(计算页!$C:$C,MATCH(AD13,计算页!$B:$B,0))*1.5^(O13-1)/R13,0))</f>
        <v/>
      </c>
      <c r="AF13" s="2" t="str">
        <f>IF(AG13="","",INDEX(计算页!$A:$A,MATCH(AG13,计算页!$B:$B,0)))</f>
        <v/>
      </c>
      <c r="AH13" s="2" t="str">
        <f>IF(AG13="","",ROUND(INDEX(计算页!$F$22:$H$27,N13,G13)/INDEX(计算页!$C:$C,MATCH(AG13,计算页!$B:$B,0))*1.5^(O13-1)/R13,0))</f>
        <v/>
      </c>
    </row>
    <row r="14" spans="1:34" x14ac:dyDescent="0.35">
      <c r="A14" s="2">
        <f t="shared" si="1"/>
        <v>6100001</v>
      </c>
      <c r="B14" s="2">
        <v>610</v>
      </c>
      <c r="C14" s="2" t="s">
        <v>500</v>
      </c>
      <c r="D14" s="2" t="s">
        <v>501</v>
      </c>
      <c r="F14" s="2" t="s">
        <v>502</v>
      </c>
      <c r="G14" s="2">
        <v>1</v>
      </c>
      <c r="H14" s="2" t="s">
        <v>492</v>
      </c>
      <c r="I14" s="2" t="str">
        <f>INDEX(D_伙伴表!$N:$N,MATCH(K14,D_伙伴表!$C:$C,0))</f>
        <v>妖族</v>
      </c>
      <c r="J14" s="2">
        <v>2</v>
      </c>
      <c r="K14" s="2" t="str">
        <f>IF(J14="","",IF(J14=0,"所有宠物",INDEX(D_图鉴!$D:$D,MATCH(J14,D_图鉴!$A:$A,0))))</f>
        <v>小蘑菇</v>
      </c>
      <c r="L14" s="2">
        <f>IF(A14="","",INDEX(D_伙伴技能书!$A:$A,MATCH(A14,D_伙伴技能书!$L:$L,0)))</f>
        <v>46101</v>
      </c>
      <c r="M14" s="2">
        <f>ROUND(INDEX(计算页!$F$22:$H$27,N14,G14)*1.5^(O14-1)*INDEX(计算页!$K$22:$K$25,MATCH(H14,计算页!$J$22:$J$25,0)),0)</f>
        <v>78</v>
      </c>
      <c r="N14" s="2">
        <f>INDEX(D_伙伴表!$L:$L,MATCH(K14,D_伙伴表!$C:$C,0))</f>
        <v>1</v>
      </c>
      <c r="O14" s="2">
        <v>1</v>
      </c>
      <c r="P14" s="2">
        <v>1</v>
      </c>
      <c r="Q14" s="2">
        <v>0</v>
      </c>
      <c r="R14" s="2">
        <f t="shared" si="0"/>
        <v>1</v>
      </c>
      <c r="S14" s="2" t="str">
        <f>INDEX(D_伙伴表!$J:$J,MATCH(K14,D_伙伴表!$C:$C,0))</f>
        <v>无</v>
      </c>
      <c r="T14" s="2">
        <f>IF(U14="","",INDEX(计算页!$A:$A,MATCH(U14,计算页!$B:$B,0)))</f>
        <v>23</v>
      </c>
      <c r="U14" s="2" t="s">
        <v>497</v>
      </c>
      <c r="V14" s="2">
        <f>IF(U14="","",ROUND(INDEX(计算页!$F$22:$H$27,N14,G14)/INDEX(计算页!$C:$C,MATCH(U14,计算页!$B:$B,0))*1.5^(O14-1)/R14,0))</f>
        <v>12</v>
      </c>
    </row>
    <row r="15" spans="1:34" x14ac:dyDescent="0.35">
      <c r="A15" s="2">
        <f t="shared" si="1"/>
        <v>6100002</v>
      </c>
      <c r="B15" s="2">
        <v>610</v>
      </c>
      <c r="C15" s="2" t="s">
        <v>500</v>
      </c>
      <c r="D15" s="2" t="s">
        <v>501</v>
      </c>
      <c r="F15" s="2" t="s">
        <v>502</v>
      </c>
      <c r="G15" s="2">
        <v>1</v>
      </c>
      <c r="H15" s="2" t="s">
        <v>492</v>
      </c>
      <c r="I15" s="2" t="str">
        <f>INDEX(D_伙伴表!$N:$N,MATCH(K15,D_伙伴表!$C:$C,0))</f>
        <v>妖族</v>
      </c>
      <c r="J15" s="2">
        <v>2</v>
      </c>
      <c r="K15" s="2" t="str">
        <f>IF(J15="","",IF(J15=0,"所有宠物",INDEX(D_图鉴!$D:$D,MATCH(J15,D_图鉴!$A:$A,0))))</f>
        <v>小蘑菇</v>
      </c>
      <c r="L15" s="2">
        <f>IF(A15="","",INDEX(D_伙伴技能书!$A:$A,MATCH(A15,D_伙伴技能书!$L:$L,0)))</f>
        <v>46102</v>
      </c>
      <c r="M15" s="2">
        <f>ROUND(INDEX(计算页!$F$22:$H$27,N15,G15)*1.5^(O15-1)*INDEX(计算页!$K$22:$K$25,MATCH(H15,计算页!$J$22:$J$25,0)),0)</f>
        <v>117</v>
      </c>
      <c r="N15" s="2">
        <f>INDEX(D_伙伴表!$L:$L,MATCH(K15,D_伙伴表!$C:$C,0))</f>
        <v>1</v>
      </c>
      <c r="O15" s="2">
        <v>2</v>
      </c>
      <c r="P15" s="2">
        <v>1</v>
      </c>
      <c r="Q15" s="2">
        <v>0</v>
      </c>
      <c r="R15" s="2">
        <f t="shared" si="0"/>
        <v>1</v>
      </c>
      <c r="S15" s="2" t="str">
        <f>INDEX(D_伙伴表!$J:$J,MATCH(K15,D_伙伴表!$C:$C,0))</f>
        <v>无</v>
      </c>
      <c r="T15" s="2">
        <f>IF(U15="","",INDEX(计算页!$A:$A,MATCH(U15,计算页!$B:$B,0)))</f>
        <v>23</v>
      </c>
      <c r="U15" s="2" t="s">
        <v>497</v>
      </c>
      <c r="V15" s="2">
        <f>IF(U15="","",ROUND(INDEX(计算页!$F$22:$H$27,N15,G15)/INDEX(计算页!$C:$C,MATCH(U15,计算页!$B:$B,0))*1.5^(O15-1)/R15,0))</f>
        <v>18</v>
      </c>
    </row>
    <row r="16" spans="1:34" x14ac:dyDescent="0.35">
      <c r="A16" s="2">
        <f t="shared" si="1"/>
        <v>6100003</v>
      </c>
      <c r="B16" s="2">
        <v>610</v>
      </c>
      <c r="C16" s="2" t="s">
        <v>500</v>
      </c>
      <c r="D16" s="2" t="s">
        <v>501</v>
      </c>
      <c r="F16" s="2" t="s">
        <v>502</v>
      </c>
      <c r="G16" s="2">
        <v>1</v>
      </c>
      <c r="H16" s="2" t="s">
        <v>492</v>
      </c>
      <c r="I16" s="2" t="str">
        <f>INDEX(D_伙伴表!$N:$N,MATCH(K16,D_伙伴表!$C:$C,0))</f>
        <v>妖族</v>
      </c>
      <c r="J16" s="2">
        <v>2</v>
      </c>
      <c r="K16" s="2" t="str">
        <f>IF(J16="","",IF(J16=0,"所有宠物",INDEX(D_图鉴!$D:$D,MATCH(J16,D_图鉴!$A:$A,0))))</f>
        <v>小蘑菇</v>
      </c>
      <c r="L16" s="2">
        <f>IF(A16="","",INDEX(D_伙伴技能书!$A:$A,MATCH(A16,D_伙伴技能书!$L:$L,0)))</f>
        <v>46103</v>
      </c>
      <c r="M16" s="2">
        <f>ROUND(INDEX(计算页!$F$22:$H$27,N16,G16)*1.5^(O16-1)*INDEX(计算页!$K$22:$K$25,MATCH(H16,计算页!$J$22:$J$25,0)),0)</f>
        <v>176</v>
      </c>
      <c r="N16" s="2">
        <f>INDEX(D_伙伴表!$L:$L,MATCH(K16,D_伙伴表!$C:$C,0))</f>
        <v>1</v>
      </c>
      <c r="O16" s="2">
        <v>3</v>
      </c>
      <c r="P16" s="2">
        <v>1</v>
      </c>
      <c r="Q16" s="2">
        <v>0</v>
      </c>
      <c r="R16" s="2">
        <f t="shared" si="0"/>
        <v>1</v>
      </c>
      <c r="S16" s="2" t="str">
        <f>INDEX(D_伙伴表!$J:$J,MATCH(K16,D_伙伴表!$C:$C,0))</f>
        <v>无</v>
      </c>
      <c r="T16" s="2">
        <f>IF(U16="","",INDEX(计算页!$A:$A,MATCH(U16,计算页!$B:$B,0)))</f>
        <v>23</v>
      </c>
      <c r="U16" s="2" t="s">
        <v>497</v>
      </c>
      <c r="V16" s="2">
        <f>IF(U16="","",ROUND(INDEX(计算页!$F$22:$H$27,N16,G16)/INDEX(计算页!$C:$C,MATCH(U16,计算页!$B:$B,0))*1.5^(O16-1)/R16,0))</f>
        <v>27</v>
      </c>
    </row>
    <row r="17" spans="1:34" x14ac:dyDescent="0.35">
      <c r="A17" s="2">
        <f t="shared" si="1"/>
        <v>6030001</v>
      </c>
      <c r="B17" s="2">
        <v>603</v>
      </c>
      <c r="C17" s="2" t="s">
        <v>503</v>
      </c>
      <c r="D17" s="2" t="s">
        <v>490</v>
      </c>
      <c r="F17" s="2" t="s">
        <v>504</v>
      </c>
      <c r="G17" s="2">
        <v>1</v>
      </c>
      <c r="H17" s="2" t="s">
        <v>492</v>
      </c>
      <c r="I17" s="2" t="str">
        <f>INDEX(D_伙伴表!$N:$N,MATCH(K17,D_伙伴表!$C:$C,0))</f>
        <v>妖族</v>
      </c>
      <c r="J17" s="2">
        <v>3</v>
      </c>
      <c r="K17" s="2" t="str">
        <f>IF(J17="","",IF(J17=0,"所有宠物",INDEX(D_图鉴!$D:$D,MATCH(J17,D_图鉴!$A:$A,0))))</f>
        <v>小刺猬</v>
      </c>
      <c r="L17" s="2">
        <f>IF(A17="","",INDEX(D_伙伴技能书!$A:$A,MATCH(A17,D_伙伴技能书!$L:$L,0)))</f>
        <v>46031</v>
      </c>
      <c r="M17" s="2">
        <f>ROUND(INDEX(计算页!$F$22:$H$27,N17,G17)*1.5^(O17-1)*INDEX(计算页!$K$22:$K$25,MATCH(H17,计算页!$J$22:$J$25,0)),0)</f>
        <v>78</v>
      </c>
      <c r="N17" s="2">
        <f>INDEX(D_伙伴表!$L:$L,MATCH(K17,D_伙伴表!$C:$C,0))</f>
        <v>1</v>
      </c>
      <c r="O17" s="2">
        <v>1</v>
      </c>
      <c r="P17" s="2">
        <v>1</v>
      </c>
      <c r="Q17" s="2">
        <v>0</v>
      </c>
      <c r="R17" s="2">
        <f t="shared" si="0"/>
        <v>1</v>
      </c>
      <c r="S17" s="2" t="str">
        <f>INDEX(D_伙伴表!$J:$J,MATCH(K17,D_伙伴表!$C:$C,0))</f>
        <v>无</v>
      </c>
      <c r="T17" s="2">
        <f>IF(U17="","",INDEX(计算页!$A:$A,MATCH(U17,计算页!$B:$B,0)))</f>
        <v>13</v>
      </c>
      <c r="U17" s="2" t="s">
        <v>505</v>
      </c>
      <c r="V17" s="2">
        <f>IF(U17="","",ROUND(INDEX(计算页!$F$22:$H$27,N17,G17)/INDEX(计算页!$C:$C,MATCH(U17,计算页!$B:$B,0))*1.5^(O17-1)/R17,0))</f>
        <v>30</v>
      </c>
      <c r="Z17" s="2" t="str">
        <f>IF(AA17="","",INDEX(计算页!$A:$A,MATCH(AA17,计算页!$B:$B,0)))</f>
        <v/>
      </c>
      <c r="AB17" s="2" t="str">
        <f>IF(AA17="","",ROUND(INDEX(计算页!$F$22:$H$27,N17,G17)/INDEX(计算页!$C:$C,MATCH(AA17,计算页!$B:$B,0))*1.5^(O17-1)/R17,0))</f>
        <v/>
      </c>
      <c r="AC17" s="2" t="str">
        <f>IF(AD17="","",INDEX(计算页!$A:$A,MATCH(AD17,计算页!$B:$B,0)))</f>
        <v/>
      </c>
      <c r="AE17" s="2" t="str">
        <f>IF(AD17="","",ROUND(INDEX(计算页!$F$22:$H$27,N17,G17)/INDEX(计算页!$C:$C,MATCH(AD17,计算页!$B:$B,0))*1.5^(O17-1)/R17,0))</f>
        <v/>
      </c>
      <c r="AF17" s="2" t="str">
        <f>IF(AG17="","",INDEX(计算页!$A:$A,MATCH(AG17,计算页!$B:$B,0)))</f>
        <v/>
      </c>
      <c r="AH17" s="2" t="str">
        <f>IF(AG17="","",ROUND(INDEX(计算页!$F$22:$H$27,N17,G17)/INDEX(计算页!$C:$C,MATCH(AG17,计算页!$B:$B,0))*1.5^(O17-1)/R17,0))</f>
        <v/>
      </c>
    </row>
    <row r="18" spans="1:34" x14ac:dyDescent="0.35">
      <c r="A18" s="2">
        <f t="shared" si="1"/>
        <v>6030002</v>
      </c>
      <c r="B18" s="2">
        <v>603</v>
      </c>
      <c r="C18" s="2" t="s">
        <v>503</v>
      </c>
      <c r="D18" s="2" t="s">
        <v>490</v>
      </c>
      <c r="F18" s="2" t="s">
        <v>504</v>
      </c>
      <c r="G18" s="2">
        <v>1</v>
      </c>
      <c r="H18" s="2" t="s">
        <v>492</v>
      </c>
      <c r="I18" s="2" t="str">
        <f>INDEX(D_伙伴表!$N:$N,MATCH(K18,D_伙伴表!$C:$C,0))</f>
        <v>妖族</v>
      </c>
      <c r="J18" s="2">
        <v>3</v>
      </c>
      <c r="K18" s="2" t="str">
        <f>IF(J18="","",IF(J18=0,"所有宠物",INDEX(D_图鉴!$D:$D,MATCH(J18,D_图鉴!$A:$A,0))))</f>
        <v>小刺猬</v>
      </c>
      <c r="L18" s="2">
        <f>IF(A18="","",INDEX(D_伙伴技能书!$A:$A,MATCH(A18,D_伙伴技能书!$L:$L,0)))</f>
        <v>46032</v>
      </c>
      <c r="M18" s="2">
        <f>ROUND(INDEX(计算页!$F$22:$H$27,N18,G18)*1.5^(O18-1)*INDEX(计算页!$K$22:$K$25,MATCH(H18,计算页!$J$22:$J$25,0)),0)</f>
        <v>117</v>
      </c>
      <c r="N18" s="2">
        <f>INDEX(D_伙伴表!$L:$L,MATCH(K18,D_伙伴表!$C:$C,0))</f>
        <v>1</v>
      </c>
      <c r="O18" s="2">
        <v>2</v>
      </c>
      <c r="P18" s="2">
        <v>1</v>
      </c>
      <c r="Q18" s="2">
        <v>0</v>
      </c>
      <c r="R18" s="2">
        <f t="shared" si="0"/>
        <v>1</v>
      </c>
      <c r="S18" s="2" t="str">
        <f>INDEX(D_伙伴表!$J:$J,MATCH(K18,D_伙伴表!$C:$C,0))</f>
        <v>无</v>
      </c>
      <c r="T18" s="2">
        <f>IF(U18="","",INDEX(计算页!$A:$A,MATCH(U18,计算页!$B:$B,0)))</f>
        <v>13</v>
      </c>
      <c r="U18" s="2" t="s">
        <v>505</v>
      </c>
      <c r="V18" s="2">
        <f>IF(U18="","",ROUND(INDEX(计算页!$F$22:$H$27,N18,G18)/INDEX(计算页!$C:$C,MATCH(U18,计算页!$B:$B,0))*1.5^(O18-1)/R18,0))</f>
        <v>45</v>
      </c>
      <c r="Z18" s="2" t="str">
        <f>IF(AA18="","",INDEX(计算页!$A:$A,MATCH(AA18,计算页!$B:$B,0)))</f>
        <v/>
      </c>
      <c r="AB18" s="2" t="str">
        <f>IF(AA18="","",ROUND(INDEX(计算页!$F$22:$H$27,N18,G18)/INDEX(计算页!$C:$C,MATCH(AA18,计算页!$B:$B,0))*1.5^(O18-1)/R18,0))</f>
        <v/>
      </c>
      <c r="AC18" s="2" t="str">
        <f>IF(AD18="","",INDEX(计算页!$A:$A,MATCH(AD18,计算页!$B:$B,0)))</f>
        <v/>
      </c>
      <c r="AE18" s="2" t="str">
        <f>IF(AD18="","",ROUND(INDEX(计算页!$F$22:$H$27,N18,G18)/INDEX(计算页!$C:$C,MATCH(AD18,计算页!$B:$B,0))*1.5^(O18-1)/R18,0))</f>
        <v/>
      </c>
      <c r="AF18" s="2" t="str">
        <f>IF(AG18="","",INDEX(计算页!$A:$A,MATCH(AG18,计算页!$B:$B,0)))</f>
        <v/>
      </c>
      <c r="AH18" s="2" t="str">
        <f>IF(AG18="","",ROUND(INDEX(计算页!$F$22:$H$27,N18,G18)/INDEX(计算页!$C:$C,MATCH(AG18,计算页!$B:$B,0))*1.5^(O18-1)/R18,0))</f>
        <v/>
      </c>
    </row>
    <row r="19" spans="1:34" x14ac:dyDescent="0.35">
      <c r="A19" s="2">
        <f t="shared" si="1"/>
        <v>6030003</v>
      </c>
      <c r="B19" s="2">
        <v>603</v>
      </c>
      <c r="C19" s="2" t="s">
        <v>503</v>
      </c>
      <c r="D19" s="2" t="s">
        <v>490</v>
      </c>
      <c r="F19" s="2" t="s">
        <v>504</v>
      </c>
      <c r="G19" s="2">
        <v>1</v>
      </c>
      <c r="H19" s="2" t="s">
        <v>492</v>
      </c>
      <c r="I19" s="2" t="str">
        <f>INDEX(D_伙伴表!$N:$N,MATCH(K19,D_伙伴表!$C:$C,0))</f>
        <v>妖族</v>
      </c>
      <c r="J19" s="2">
        <v>3</v>
      </c>
      <c r="K19" s="2" t="str">
        <f>IF(J19="","",IF(J19=0,"所有宠物",INDEX(D_图鉴!$D:$D,MATCH(J19,D_图鉴!$A:$A,0))))</f>
        <v>小刺猬</v>
      </c>
      <c r="L19" s="2">
        <f>IF(A19="","",INDEX(D_伙伴技能书!$A:$A,MATCH(A19,D_伙伴技能书!$L:$L,0)))</f>
        <v>46033</v>
      </c>
      <c r="M19" s="2">
        <f>ROUND(INDEX(计算页!$F$22:$H$27,N19,G19)*1.5^(O19-1)*INDEX(计算页!$K$22:$K$25,MATCH(H19,计算页!$J$22:$J$25,0)),0)</f>
        <v>176</v>
      </c>
      <c r="N19" s="2">
        <f>INDEX(D_伙伴表!$L:$L,MATCH(K19,D_伙伴表!$C:$C,0))</f>
        <v>1</v>
      </c>
      <c r="O19" s="2">
        <v>3</v>
      </c>
      <c r="P19" s="2">
        <v>1</v>
      </c>
      <c r="Q19" s="2">
        <v>0</v>
      </c>
      <c r="R19" s="2">
        <f t="shared" si="0"/>
        <v>1</v>
      </c>
      <c r="S19" s="2" t="str">
        <f>INDEX(D_伙伴表!$J:$J,MATCH(K19,D_伙伴表!$C:$C,0))</f>
        <v>无</v>
      </c>
      <c r="T19" s="2">
        <f>IF(U19="","",INDEX(计算页!$A:$A,MATCH(U19,计算页!$B:$B,0)))</f>
        <v>13</v>
      </c>
      <c r="U19" s="2" t="s">
        <v>505</v>
      </c>
      <c r="V19" s="2">
        <f>IF(U19="","",ROUND(INDEX(计算页!$F$22:$H$27,N19,G19)/INDEX(计算页!$C:$C,MATCH(U19,计算页!$B:$B,0))*1.5^(O19-1)/R19,0))</f>
        <v>68</v>
      </c>
      <c r="Z19" s="2" t="str">
        <f>IF(AA19="","",INDEX(计算页!$A:$A,MATCH(AA19,计算页!$B:$B,0)))</f>
        <v/>
      </c>
      <c r="AB19" s="2" t="str">
        <f>IF(AA19="","",ROUND(INDEX(计算页!$F$22:$H$27,N19,G19)/INDEX(计算页!$C:$C,MATCH(AA19,计算页!$B:$B,0))*1.5^(O19-1)/R19,0))</f>
        <v/>
      </c>
      <c r="AC19" s="2" t="str">
        <f>IF(AD19="","",INDEX(计算页!$A:$A,MATCH(AD19,计算页!$B:$B,0)))</f>
        <v/>
      </c>
      <c r="AE19" s="2" t="str">
        <f>IF(AD19="","",ROUND(INDEX(计算页!$F$22:$H$27,N19,G19)/INDEX(计算页!$C:$C,MATCH(AD19,计算页!$B:$B,0))*1.5^(O19-1)/R19,0))</f>
        <v/>
      </c>
      <c r="AF19" s="2" t="str">
        <f>IF(AG19="","",INDEX(计算页!$A:$A,MATCH(AG19,计算页!$B:$B,0)))</f>
        <v/>
      </c>
      <c r="AH19" s="2" t="str">
        <f>IF(AG19="","",ROUND(INDEX(计算页!$F$22:$H$27,N19,G19)/INDEX(计算页!$C:$C,MATCH(AG19,计算页!$B:$B,0))*1.5^(O19-1)/R19,0))</f>
        <v/>
      </c>
    </row>
    <row r="20" spans="1:34" x14ac:dyDescent="0.35">
      <c r="A20" s="2">
        <f t="shared" si="1"/>
        <v>6110001</v>
      </c>
      <c r="B20" s="2">
        <v>611</v>
      </c>
      <c r="C20" s="2" t="s">
        <v>506</v>
      </c>
      <c r="D20" s="2" t="s">
        <v>495</v>
      </c>
      <c r="E20" s="2" t="str">
        <f t="shared" ref="E20:E68" si="2">IF(F20="","",F20&amp;"\n")&amp;IF(J20=0,"",K20&amp;"专用宝物，")&amp;"提升伙伴"&amp;U20&amp;V20&amp;"点"&amp;IF(X20="","","，"&amp;X20&amp;Y20&amp;"点")&amp;IF(AA20="","","，"&amp;AA20&amp;AB20&amp;"点")&amp;IF(AD20="","","，"&amp;AD20&amp;AE20&amp;"点")&amp;IF(AG20="","","，"&amp;AG20&amp;AH20&amp;"点")</f>
        <v>这和叮当猫的袋子功能一样，不知道是谁？那算了\n小刺猬专用宝物，提升伙伴木抗410点</v>
      </c>
      <c r="F20" s="2" t="s">
        <v>507</v>
      </c>
      <c r="G20" s="2">
        <v>1</v>
      </c>
      <c r="H20" s="2" t="s">
        <v>492</v>
      </c>
      <c r="I20" s="2" t="str">
        <f>INDEX(D_伙伴表!$N:$N,MATCH(K20,D_伙伴表!$C:$C,0))</f>
        <v>妖族</v>
      </c>
      <c r="J20" s="2">
        <v>3</v>
      </c>
      <c r="K20" s="2" t="str">
        <f>IF(J20="","",IF(J20=0,"所有宠物",INDEX(D_图鉴!$D:$D,MATCH(J20,D_图鉴!$A:$A,0))))</f>
        <v>小刺猬</v>
      </c>
      <c r="L20" s="2">
        <f>IF(A20="","",INDEX(D_伙伴技能书!$A:$A,MATCH(A20,D_伙伴技能书!$L:$L,0)))</f>
        <v>46111</v>
      </c>
      <c r="M20" s="2">
        <f>ROUND(INDEX(计算页!$F$22:$H$27,N20,G20)*1.5^(O20-1)*INDEX(计算页!$K$22:$K$25,MATCH(H20,计算页!$J$22:$J$25,0)),0)</f>
        <v>2662</v>
      </c>
      <c r="N20" s="2">
        <v>6</v>
      </c>
      <c r="O20" s="2">
        <v>1</v>
      </c>
      <c r="P20" s="2">
        <v>1</v>
      </c>
      <c r="Q20" s="2">
        <v>0</v>
      </c>
      <c r="R20" s="2">
        <f t="shared" si="0"/>
        <v>1</v>
      </c>
      <c r="S20" s="2" t="str">
        <f>INDEX(D_伙伴表!$J:$J,MATCH(K20,D_伙伴表!$C:$C,0))</f>
        <v>无</v>
      </c>
      <c r="T20" s="2">
        <f>IF(U20="","",INDEX(计算页!$A:$A,MATCH(U20,计算页!$B:$B,0)))</f>
        <v>22</v>
      </c>
      <c r="U20" s="2" t="s">
        <v>508</v>
      </c>
      <c r="V20" s="2">
        <f>IF(U20="","",ROUND(INDEX(计算页!$F$22:$H$27,N20,G20)/INDEX(计算页!$C:$C,MATCH(U20,计算页!$B:$B,0))*1.5^(O20-1)/R20,0))</f>
        <v>410</v>
      </c>
    </row>
    <row r="21" spans="1:34" x14ac:dyDescent="0.35">
      <c r="A21" s="2">
        <f t="shared" si="1"/>
        <v>6110002</v>
      </c>
      <c r="B21" s="2">
        <v>611</v>
      </c>
      <c r="C21" s="2" t="s">
        <v>506</v>
      </c>
      <c r="D21" s="2" t="s">
        <v>495</v>
      </c>
      <c r="E21" s="2" t="str">
        <f t="shared" si="2"/>
        <v>这和叮当猫的袋子功能一样，不知道是谁？那算了\n小刺猬专用宝物，提升伙伴木抗614点</v>
      </c>
      <c r="F21" s="2" t="s">
        <v>507</v>
      </c>
      <c r="G21" s="2">
        <v>1</v>
      </c>
      <c r="H21" s="2" t="s">
        <v>492</v>
      </c>
      <c r="I21" s="2" t="str">
        <f>INDEX(D_伙伴表!$N:$N,MATCH(K21,D_伙伴表!$C:$C,0))</f>
        <v>妖族</v>
      </c>
      <c r="J21" s="2">
        <v>3</v>
      </c>
      <c r="K21" s="2" t="str">
        <f>IF(J21="","",IF(J21=0,"所有宠物",INDEX(D_图鉴!$D:$D,MATCH(J21,D_图鉴!$A:$A,0))))</f>
        <v>小刺猬</v>
      </c>
      <c r="L21" s="2">
        <f>IF(A21="","",INDEX(D_伙伴技能书!$A:$A,MATCH(A21,D_伙伴技能书!$L:$L,0)))</f>
        <v>46112</v>
      </c>
      <c r="M21" s="2">
        <f>ROUND(INDEX(计算页!$F$22:$H$27,N21,G21)*1.5^(O21-1)*INDEX(计算页!$K$22:$K$25,MATCH(H21,计算页!$J$22:$J$25,0)),0)</f>
        <v>3994</v>
      </c>
      <c r="N21" s="2">
        <v>6</v>
      </c>
      <c r="O21" s="2">
        <v>2</v>
      </c>
      <c r="P21" s="2">
        <v>1</v>
      </c>
      <c r="Q21" s="2">
        <v>0</v>
      </c>
      <c r="R21" s="2">
        <f t="shared" si="0"/>
        <v>1</v>
      </c>
      <c r="S21" s="2" t="str">
        <f>INDEX(D_伙伴表!$J:$J,MATCH(K21,D_伙伴表!$C:$C,0))</f>
        <v>无</v>
      </c>
      <c r="T21" s="2">
        <f>IF(U21="","",INDEX(计算页!$A:$A,MATCH(U21,计算页!$B:$B,0)))</f>
        <v>22</v>
      </c>
      <c r="U21" s="2" t="s">
        <v>508</v>
      </c>
      <c r="V21" s="2">
        <f>IF(U21="","",ROUND(INDEX(计算页!$F$22:$H$27,N21,G21)/INDEX(计算页!$C:$C,MATCH(U21,计算页!$B:$B,0))*1.5^(O21-1)/R21,0))</f>
        <v>614</v>
      </c>
    </row>
    <row r="22" spans="1:34" x14ac:dyDescent="0.35">
      <c r="A22" s="2">
        <f t="shared" si="1"/>
        <v>6110003</v>
      </c>
      <c r="B22" s="2">
        <v>611</v>
      </c>
      <c r="C22" s="2" t="s">
        <v>506</v>
      </c>
      <c r="D22" s="2" t="s">
        <v>495</v>
      </c>
      <c r="E22" s="2" t="str">
        <f t="shared" si="2"/>
        <v>这和叮当猫的袋子功能一样，不知道是谁？那算了\n小刺猬专用宝物，提升伙伴木抗922点</v>
      </c>
      <c r="F22" s="2" t="s">
        <v>507</v>
      </c>
      <c r="G22" s="2">
        <v>1</v>
      </c>
      <c r="H22" s="2" t="s">
        <v>492</v>
      </c>
      <c r="I22" s="2" t="str">
        <f>INDEX(D_伙伴表!$N:$N,MATCH(K22,D_伙伴表!$C:$C,0))</f>
        <v>妖族</v>
      </c>
      <c r="J22" s="2">
        <v>3</v>
      </c>
      <c r="K22" s="2" t="str">
        <f>IF(J22="","",IF(J22=0,"所有宠物",INDEX(D_图鉴!$D:$D,MATCH(J22,D_图鉴!$A:$A,0))))</f>
        <v>小刺猬</v>
      </c>
      <c r="L22" s="2">
        <f>IF(A22="","",INDEX(D_伙伴技能书!$A:$A,MATCH(A22,D_伙伴技能书!$L:$L,0)))</f>
        <v>46113</v>
      </c>
      <c r="M22" s="2">
        <f>ROUND(INDEX(计算页!$F$22:$H$27,N22,G22)*1.5^(O22-1)*INDEX(计算页!$K$22:$K$25,MATCH(H22,计算页!$J$22:$J$25,0)),0)</f>
        <v>5990</v>
      </c>
      <c r="N22" s="2">
        <v>6</v>
      </c>
      <c r="O22" s="2">
        <v>3</v>
      </c>
      <c r="P22" s="2">
        <v>1</v>
      </c>
      <c r="Q22" s="2">
        <v>0</v>
      </c>
      <c r="R22" s="2">
        <f t="shared" si="0"/>
        <v>1</v>
      </c>
      <c r="S22" s="2" t="str">
        <f>INDEX(D_伙伴表!$J:$J,MATCH(K22,D_伙伴表!$C:$C,0))</f>
        <v>无</v>
      </c>
      <c r="T22" s="2">
        <f>IF(U22="","",INDEX(计算页!$A:$A,MATCH(U22,计算页!$B:$B,0)))</f>
        <v>22</v>
      </c>
      <c r="U22" s="2" t="s">
        <v>508</v>
      </c>
      <c r="V22" s="2">
        <f>IF(U22="","",ROUND(INDEX(计算页!$F$22:$H$27,N22,G22)/INDEX(计算页!$C:$C,MATCH(U22,计算页!$B:$B,0))*1.5^(O22-1)/R22,0))</f>
        <v>922</v>
      </c>
    </row>
    <row r="23" spans="1:34" x14ac:dyDescent="0.35">
      <c r="A23" s="2">
        <f t="shared" si="1"/>
        <v>6040001</v>
      </c>
      <c r="B23" s="2">
        <v>604</v>
      </c>
      <c r="C23" s="2" t="s">
        <v>509</v>
      </c>
      <c r="D23" s="2" t="s">
        <v>495</v>
      </c>
      <c r="E23" s="2" t="str">
        <f t="shared" si="2"/>
        <v>真货还是山寨一闻就知道\n小鹏精专用宝物，提升伙伴火攻1024点</v>
      </c>
      <c r="F23" s="2" t="s">
        <v>510</v>
      </c>
      <c r="G23" s="2">
        <v>1</v>
      </c>
      <c r="H23" s="2" t="s">
        <v>492</v>
      </c>
      <c r="I23" s="2" t="str">
        <f>INDEX(D_伙伴表!$N:$N,MATCH(K23,D_伙伴表!$C:$C,0))</f>
        <v>妖族</v>
      </c>
      <c r="J23" s="2">
        <v>4</v>
      </c>
      <c r="K23" s="2" t="str">
        <f>IF(J23="","",IF(J23=0,"所有宠物",INDEX(D_图鉴!$D:$D,MATCH(J23,D_图鉴!$A:$A,0))))</f>
        <v>小鹏精</v>
      </c>
      <c r="L23" s="2">
        <f>IF(A23="","",INDEX(D_伙伴技能书!$A:$A,MATCH(A23,D_伙伴技能书!$L:$L,0)))</f>
        <v>46041</v>
      </c>
      <c r="M23" s="2">
        <f>ROUND(INDEX(计算页!$F$22:$H$27,N23,G23)*1.5^(O23-1)*INDEX(计算页!$K$22:$K$25,MATCH(H23,计算页!$J$22:$J$25,0)),0)</f>
        <v>2662</v>
      </c>
      <c r="N23" s="2">
        <v>6</v>
      </c>
      <c r="O23" s="2">
        <v>1</v>
      </c>
      <c r="P23" s="2">
        <v>1</v>
      </c>
      <c r="Q23" s="2">
        <v>0</v>
      </c>
      <c r="R23" s="2">
        <f t="shared" si="0"/>
        <v>1</v>
      </c>
      <c r="S23" s="2" t="str">
        <f>INDEX(D_伙伴表!$J:$J,MATCH(K23,D_伙伴表!$C:$C,0))</f>
        <v>无</v>
      </c>
      <c r="T23" s="2">
        <f>IF(U23="","",INDEX(计算页!$A:$A,MATCH(U23,计算页!$B:$B,0)))</f>
        <v>13</v>
      </c>
      <c r="U23" s="2" t="s">
        <v>505</v>
      </c>
      <c r="V23" s="2">
        <f>IF(U23="","",ROUND(INDEX(计算页!$F$22:$H$27,N23,G23)/INDEX(计算页!$C:$C,MATCH(U23,计算页!$B:$B,0))*1.5^(O23-1)/R23,0))</f>
        <v>1024</v>
      </c>
      <c r="W23" s="2" t="str">
        <f>IF(X23="","",INDEX(计算页!$A:$A,MATCH(X23,计算页!$B:$B,0)))</f>
        <v/>
      </c>
      <c r="Y23" s="2" t="str">
        <f>IF(X23="","",ROUND(INDEX(计算页!$F$22:$H$27,N23,G23)/INDEX(计算页!$C:$C,MATCH(X23,计算页!$B:$B,0))*1.5^(O23-1)/R23,0))</f>
        <v/>
      </c>
      <c r="Z23" s="2" t="str">
        <f>IF(AA23="","",INDEX(计算页!$A:$A,MATCH(AA23,计算页!$B:$B,0)))</f>
        <v/>
      </c>
      <c r="AB23" s="2" t="str">
        <f>IF(AA23="","",ROUND(INDEX(计算页!$F$22:$H$27,N23,G23)/INDEX(计算页!$C:$C,MATCH(AA23,计算页!$B:$B,0))*1.5^(O23-1)/R23,0))</f>
        <v/>
      </c>
      <c r="AC23" s="2" t="str">
        <f>IF(AD23="","",INDEX(计算页!$A:$A,MATCH(AD23,计算页!$B:$B,0)))</f>
        <v/>
      </c>
      <c r="AE23" s="2" t="str">
        <f>IF(AD23="","",ROUND(INDEX(计算页!$F$22:$H$27,N23,G23)/INDEX(计算页!$C:$C,MATCH(AD23,计算页!$B:$B,0))*1.5^(O23-1)/R23,0))</f>
        <v/>
      </c>
      <c r="AF23" s="2" t="str">
        <f>IF(AG23="","",INDEX(计算页!$A:$A,MATCH(AG23,计算页!$B:$B,0)))</f>
        <v/>
      </c>
      <c r="AH23" s="2" t="str">
        <f>IF(AG23="","",ROUND(INDEX(计算页!$F$22:$H$27,N23,G23)/INDEX(计算页!$C:$C,MATCH(AG23,计算页!$B:$B,0))*1.5^(O23-1)/R23,0))</f>
        <v/>
      </c>
    </row>
    <row r="24" spans="1:34" x14ac:dyDescent="0.35">
      <c r="A24" s="2">
        <f t="shared" si="1"/>
        <v>6040002</v>
      </c>
      <c r="B24" s="2">
        <v>604</v>
      </c>
      <c r="C24" s="2" t="s">
        <v>509</v>
      </c>
      <c r="D24" s="2" t="s">
        <v>495</v>
      </c>
      <c r="E24" s="2" t="str">
        <f t="shared" si="2"/>
        <v>真货还是山寨一闻就知道\n小鹏精专用宝物，提升伙伴火攻1536点</v>
      </c>
      <c r="F24" s="2" t="s">
        <v>510</v>
      </c>
      <c r="G24" s="2">
        <v>1</v>
      </c>
      <c r="H24" s="2" t="s">
        <v>492</v>
      </c>
      <c r="I24" s="2" t="str">
        <f>INDEX(D_伙伴表!$N:$N,MATCH(K24,D_伙伴表!$C:$C,0))</f>
        <v>妖族</v>
      </c>
      <c r="J24" s="2">
        <v>4</v>
      </c>
      <c r="K24" s="2" t="str">
        <f>IF(J24="","",IF(J24=0,"所有宠物",INDEX(D_图鉴!$D:$D,MATCH(J24,D_图鉴!$A:$A,0))))</f>
        <v>小鹏精</v>
      </c>
      <c r="L24" s="2">
        <f>IF(A24="","",INDEX(D_伙伴技能书!$A:$A,MATCH(A24,D_伙伴技能书!$L:$L,0)))</f>
        <v>46042</v>
      </c>
      <c r="M24" s="2">
        <f>ROUND(INDEX(计算页!$F$22:$H$27,N24,G24)*1.5^(O24-1)*INDEX(计算页!$K$22:$K$25,MATCH(H24,计算页!$J$22:$J$25,0)),0)</f>
        <v>3994</v>
      </c>
      <c r="N24" s="2">
        <v>6</v>
      </c>
      <c r="O24" s="2">
        <v>2</v>
      </c>
      <c r="P24" s="2">
        <v>1</v>
      </c>
      <c r="Q24" s="2">
        <v>0</v>
      </c>
      <c r="R24" s="2">
        <f t="shared" si="0"/>
        <v>1</v>
      </c>
      <c r="S24" s="2" t="str">
        <f>INDEX(D_伙伴表!$J:$J,MATCH(K24,D_伙伴表!$C:$C,0))</f>
        <v>无</v>
      </c>
      <c r="T24" s="2">
        <f>IF(U24="","",INDEX(计算页!$A:$A,MATCH(U24,计算页!$B:$B,0)))</f>
        <v>13</v>
      </c>
      <c r="U24" s="2" t="s">
        <v>505</v>
      </c>
      <c r="V24" s="2">
        <f>IF(U24="","",ROUND(INDEX(计算页!$F$22:$H$27,N24,G24)/INDEX(计算页!$C:$C,MATCH(U24,计算页!$B:$B,0))*1.5^(O24-1)/R24,0))</f>
        <v>1536</v>
      </c>
      <c r="W24" s="2" t="str">
        <f>IF(X24="","",INDEX(计算页!$A:$A,MATCH(X24,计算页!$B:$B,0)))</f>
        <v/>
      </c>
      <c r="Y24" s="2" t="str">
        <f>IF(X24="","",ROUND(INDEX(计算页!$F$22:$H$27,N24,G24)/INDEX(计算页!$C:$C,MATCH(X24,计算页!$B:$B,0))*1.5^(O24-1)/R24,0))</f>
        <v/>
      </c>
      <c r="Z24" s="2" t="str">
        <f>IF(AA24="","",INDEX(计算页!$A:$A,MATCH(AA24,计算页!$B:$B,0)))</f>
        <v/>
      </c>
      <c r="AB24" s="2" t="str">
        <f>IF(AA24="","",ROUND(INDEX(计算页!$F$22:$H$27,N24,G24)/INDEX(计算页!$C:$C,MATCH(AA24,计算页!$B:$B,0))*1.5^(O24-1)/R24,0))</f>
        <v/>
      </c>
      <c r="AC24" s="2" t="str">
        <f>IF(AD24="","",INDEX(计算页!$A:$A,MATCH(AD24,计算页!$B:$B,0)))</f>
        <v/>
      </c>
      <c r="AE24" s="2" t="str">
        <f>IF(AD24="","",ROUND(INDEX(计算页!$F$22:$H$27,N24,G24)/INDEX(计算页!$C:$C,MATCH(AD24,计算页!$B:$B,0))*1.5^(O24-1)/R24,0))</f>
        <v/>
      </c>
      <c r="AF24" s="2" t="str">
        <f>IF(AG24="","",INDEX(计算页!$A:$A,MATCH(AG24,计算页!$B:$B,0)))</f>
        <v/>
      </c>
      <c r="AH24" s="2" t="str">
        <f>IF(AG24="","",ROUND(INDEX(计算页!$F$22:$H$27,N24,G24)/INDEX(计算页!$C:$C,MATCH(AG24,计算页!$B:$B,0))*1.5^(O24-1)/R24,0))</f>
        <v/>
      </c>
    </row>
    <row r="25" spans="1:34" x14ac:dyDescent="0.35">
      <c r="A25" s="2">
        <f t="shared" si="1"/>
        <v>6040003</v>
      </c>
      <c r="B25" s="2">
        <v>604</v>
      </c>
      <c r="C25" s="2" t="s">
        <v>509</v>
      </c>
      <c r="D25" s="2" t="s">
        <v>495</v>
      </c>
      <c r="E25" s="2" t="str">
        <f t="shared" si="2"/>
        <v>真货还是山寨一闻就知道\n小鹏精专用宝物，提升伙伴火攻2304点</v>
      </c>
      <c r="F25" s="2" t="s">
        <v>510</v>
      </c>
      <c r="G25" s="2">
        <v>1</v>
      </c>
      <c r="H25" s="2" t="s">
        <v>492</v>
      </c>
      <c r="I25" s="2" t="str">
        <f>INDEX(D_伙伴表!$N:$N,MATCH(K25,D_伙伴表!$C:$C,0))</f>
        <v>妖族</v>
      </c>
      <c r="J25" s="2">
        <v>4</v>
      </c>
      <c r="K25" s="2" t="str">
        <f>IF(J25="","",IF(J25=0,"所有宠物",INDEX(D_图鉴!$D:$D,MATCH(J25,D_图鉴!$A:$A,0))))</f>
        <v>小鹏精</v>
      </c>
      <c r="L25" s="2">
        <f>IF(A25="","",INDEX(D_伙伴技能书!$A:$A,MATCH(A25,D_伙伴技能书!$L:$L,0)))</f>
        <v>46043</v>
      </c>
      <c r="M25" s="2">
        <f>ROUND(INDEX(计算页!$F$22:$H$27,N25,G25)*1.5^(O25-1)*INDEX(计算页!$K$22:$K$25,MATCH(H25,计算页!$J$22:$J$25,0)),0)</f>
        <v>5990</v>
      </c>
      <c r="N25" s="2">
        <v>6</v>
      </c>
      <c r="O25" s="2">
        <v>3</v>
      </c>
      <c r="P25" s="2">
        <v>1</v>
      </c>
      <c r="Q25" s="2">
        <v>0</v>
      </c>
      <c r="R25" s="2">
        <f t="shared" si="0"/>
        <v>1</v>
      </c>
      <c r="S25" s="2" t="str">
        <f>INDEX(D_伙伴表!$J:$J,MATCH(K25,D_伙伴表!$C:$C,0))</f>
        <v>无</v>
      </c>
      <c r="T25" s="2">
        <f>IF(U25="","",INDEX(计算页!$A:$A,MATCH(U25,计算页!$B:$B,0)))</f>
        <v>13</v>
      </c>
      <c r="U25" s="2" t="s">
        <v>505</v>
      </c>
      <c r="V25" s="2">
        <f>IF(U25="","",ROUND(INDEX(计算页!$F$22:$H$27,N25,G25)/INDEX(计算页!$C:$C,MATCH(U25,计算页!$B:$B,0))*1.5^(O25-1)/R25,0))</f>
        <v>2304</v>
      </c>
      <c r="W25" s="2" t="str">
        <f>IF(X25="","",INDEX(计算页!$A:$A,MATCH(X25,计算页!$B:$B,0)))</f>
        <v/>
      </c>
      <c r="Y25" s="2" t="str">
        <f>IF(X25="","",ROUND(INDEX(计算页!$F$22:$H$27,N25,G25)/INDEX(计算页!$C:$C,MATCH(X25,计算页!$B:$B,0))*1.5^(O25-1)/R25,0))</f>
        <v/>
      </c>
      <c r="Z25" s="2" t="str">
        <f>IF(AA25="","",INDEX(计算页!$A:$A,MATCH(AA25,计算页!$B:$B,0)))</f>
        <v/>
      </c>
      <c r="AB25" s="2" t="str">
        <f>IF(AA25="","",ROUND(INDEX(计算页!$F$22:$H$27,N25,G25)/INDEX(计算页!$C:$C,MATCH(AA25,计算页!$B:$B,0))*1.5^(O25-1)/R25,0))</f>
        <v/>
      </c>
      <c r="AC25" s="2" t="str">
        <f>IF(AD25="","",INDEX(计算页!$A:$A,MATCH(AD25,计算页!$B:$B,0)))</f>
        <v/>
      </c>
      <c r="AE25" s="2" t="str">
        <f>IF(AD25="","",ROUND(INDEX(计算页!$F$22:$H$27,N25,G25)/INDEX(计算页!$C:$C,MATCH(AD25,计算页!$B:$B,0))*1.5^(O25-1)/R25,0))</f>
        <v/>
      </c>
      <c r="AF25" s="2" t="str">
        <f>IF(AG25="","",INDEX(计算页!$A:$A,MATCH(AG25,计算页!$B:$B,0)))</f>
        <v/>
      </c>
      <c r="AH25" s="2" t="str">
        <f>IF(AG25="","",ROUND(INDEX(计算页!$F$22:$H$27,N25,G25)/INDEX(计算页!$C:$C,MATCH(AG25,计算页!$B:$B,0))*1.5^(O25-1)/R25,0))</f>
        <v/>
      </c>
    </row>
    <row r="26" spans="1:34" x14ac:dyDescent="0.35">
      <c r="A26" s="2">
        <f t="shared" si="1"/>
        <v>6120001</v>
      </c>
      <c r="B26" s="2">
        <v>612</v>
      </c>
      <c r="C26" s="2" t="s">
        <v>511</v>
      </c>
      <c r="D26" s="2" t="s">
        <v>512</v>
      </c>
      <c r="E26" s="2" t="str">
        <f t="shared" si="2"/>
        <v>左手画圆，右手画方，非常高端\n小鹏精专用宝物，提升伙伴木抗410点</v>
      </c>
      <c r="F26" s="1" t="s">
        <v>513</v>
      </c>
      <c r="G26" s="2">
        <v>1</v>
      </c>
      <c r="H26" s="2" t="s">
        <v>492</v>
      </c>
      <c r="I26" s="2" t="str">
        <f>INDEX(D_伙伴表!$N:$N,MATCH(K26,D_伙伴表!$C:$C,0))</f>
        <v>妖族</v>
      </c>
      <c r="J26" s="2">
        <v>4</v>
      </c>
      <c r="K26" s="2" t="str">
        <f>IF(J26="","",IF(J26=0,"所有宠物",INDEX(D_图鉴!$D:$D,MATCH(J26,D_图鉴!$A:$A,0))))</f>
        <v>小鹏精</v>
      </c>
      <c r="L26" s="2">
        <f>IF(A26="","",INDEX(D_伙伴技能书!$A:$A,MATCH(A26,D_伙伴技能书!$L:$L,0)))</f>
        <v>46121</v>
      </c>
      <c r="M26" s="2">
        <f>ROUND(INDEX(计算页!$F$22:$H$27,N26,G26)*1.5^(O26-1)*INDEX(计算页!$K$22:$K$25,MATCH(H26,计算页!$J$22:$J$25,0)),0)</f>
        <v>2662</v>
      </c>
      <c r="N26" s="2">
        <v>6</v>
      </c>
      <c r="O26" s="2">
        <v>1</v>
      </c>
      <c r="P26" s="2">
        <v>1</v>
      </c>
      <c r="Q26" s="2">
        <v>0</v>
      </c>
      <c r="R26" s="2">
        <f t="shared" si="0"/>
        <v>1</v>
      </c>
      <c r="S26" s="2" t="str">
        <f>INDEX(D_伙伴表!$J:$J,MATCH(K26,D_伙伴表!$C:$C,0))</f>
        <v>无</v>
      </c>
      <c r="T26" s="2">
        <f>IF(U26="","",INDEX(计算页!$A:$A,MATCH(U26,计算页!$B:$B,0)))</f>
        <v>22</v>
      </c>
      <c r="U26" s="2" t="s">
        <v>508</v>
      </c>
      <c r="V26" s="2">
        <f>IF(U26="","",ROUND(INDEX(计算页!$F$22:$H$27,N26,G26)/INDEX(计算页!$C:$C,MATCH(U26,计算页!$B:$B,0))*1.5^(O26-1)/R26,0))</f>
        <v>410</v>
      </c>
    </row>
    <row r="27" spans="1:34" x14ac:dyDescent="0.35">
      <c r="A27" s="2">
        <f t="shared" si="1"/>
        <v>6120002</v>
      </c>
      <c r="B27" s="2">
        <v>612</v>
      </c>
      <c r="C27" s="2" t="s">
        <v>511</v>
      </c>
      <c r="D27" s="2" t="s">
        <v>512</v>
      </c>
      <c r="E27" s="2" t="str">
        <f t="shared" si="2"/>
        <v>左手画圆，右手画方，非常高端\n小鹏精专用宝物，提升伙伴木抗614点</v>
      </c>
      <c r="F27" s="1" t="s">
        <v>513</v>
      </c>
      <c r="G27" s="2">
        <v>1</v>
      </c>
      <c r="H27" s="2" t="s">
        <v>492</v>
      </c>
      <c r="I27" s="2" t="str">
        <f>INDEX(D_伙伴表!$N:$N,MATCH(K27,D_伙伴表!$C:$C,0))</f>
        <v>妖族</v>
      </c>
      <c r="J27" s="2">
        <v>4</v>
      </c>
      <c r="K27" s="2" t="str">
        <f>IF(J27="","",IF(J27=0,"所有宠物",INDEX(D_图鉴!$D:$D,MATCH(J27,D_图鉴!$A:$A,0))))</f>
        <v>小鹏精</v>
      </c>
      <c r="L27" s="2">
        <f>IF(A27="","",INDEX(D_伙伴技能书!$A:$A,MATCH(A27,D_伙伴技能书!$L:$L,0)))</f>
        <v>46122</v>
      </c>
      <c r="M27" s="2">
        <f>ROUND(INDEX(计算页!$F$22:$H$27,N27,G27)*1.5^(O27-1)*INDEX(计算页!$K$22:$K$25,MATCH(H27,计算页!$J$22:$J$25,0)),0)</f>
        <v>3994</v>
      </c>
      <c r="N27" s="2">
        <v>6</v>
      </c>
      <c r="O27" s="2">
        <v>2</v>
      </c>
      <c r="P27" s="2">
        <v>1</v>
      </c>
      <c r="Q27" s="2">
        <v>0</v>
      </c>
      <c r="R27" s="2">
        <f t="shared" si="0"/>
        <v>1</v>
      </c>
      <c r="S27" s="2" t="str">
        <f>INDEX(D_伙伴表!$J:$J,MATCH(K27,D_伙伴表!$C:$C,0))</f>
        <v>无</v>
      </c>
      <c r="T27" s="2">
        <f>IF(U27="","",INDEX(计算页!$A:$A,MATCH(U27,计算页!$B:$B,0)))</f>
        <v>22</v>
      </c>
      <c r="U27" s="2" t="s">
        <v>508</v>
      </c>
      <c r="V27" s="2">
        <f>IF(U27="","",ROUND(INDEX(计算页!$F$22:$H$27,N27,G27)/INDEX(计算页!$C:$C,MATCH(U27,计算页!$B:$B,0))*1.5^(O27-1)/R27,0))</f>
        <v>614</v>
      </c>
    </row>
    <row r="28" spans="1:34" x14ac:dyDescent="0.35">
      <c r="A28" s="2">
        <f t="shared" si="1"/>
        <v>6120003</v>
      </c>
      <c r="B28" s="2">
        <v>612</v>
      </c>
      <c r="C28" s="2" t="s">
        <v>511</v>
      </c>
      <c r="D28" s="2" t="s">
        <v>512</v>
      </c>
      <c r="E28" s="2" t="str">
        <f t="shared" si="2"/>
        <v>左手画圆，右手画方，非常高端\n小鹏精专用宝物，提升伙伴木抗922点</v>
      </c>
      <c r="F28" s="1" t="s">
        <v>513</v>
      </c>
      <c r="G28" s="2">
        <v>1</v>
      </c>
      <c r="H28" s="2" t="s">
        <v>492</v>
      </c>
      <c r="I28" s="2" t="str">
        <f>INDEX(D_伙伴表!$N:$N,MATCH(K28,D_伙伴表!$C:$C,0))</f>
        <v>妖族</v>
      </c>
      <c r="J28" s="2">
        <v>4</v>
      </c>
      <c r="K28" s="2" t="str">
        <f>IF(J28="","",IF(J28=0,"所有宠物",INDEX(D_图鉴!$D:$D,MATCH(J28,D_图鉴!$A:$A,0))))</f>
        <v>小鹏精</v>
      </c>
      <c r="L28" s="2">
        <f>IF(A28="","",INDEX(D_伙伴技能书!$A:$A,MATCH(A28,D_伙伴技能书!$L:$L,0)))</f>
        <v>46123</v>
      </c>
      <c r="M28" s="2">
        <f>ROUND(INDEX(计算页!$F$22:$H$27,N28,G28)*1.5^(O28-1)*INDEX(计算页!$K$22:$K$25,MATCH(H28,计算页!$J$22:$J$25,0)),0)</f>
        <v>5990</v>
      </c>
      <c r="N28" s="2">
        <v>6</v>
      </c>
      <c r="O28" s="2">
        <v>3</v>
      </c>
      <c r="P28" s="2">
        <v>1</v>
      </c>
      <c r="Q28" s="2">
        <v>0</v>
      </c>
      <c r="R28" s="2">
        <f t="shared" si="0"/>
        <v>1</v>
      </c>
      <c r="S28" s="2" t="str">
        <f>INDEX(D_伙伴表!$J:$J,MATCH(K28,D_伙伴表!$C:$C,0))</f>
        <v>无</v>
      </c>
      <c r="T28" s="2">
        <f>IF(U28="","",INDEX(计算页!$A:$A,MATCH(U28,计算页!$B:$B,0)))</f>
        <v>22</v>
      </c>
      <c r="U28" s="2" t="s">
        <v>508</v>
      </c>
      <c r="V28" s="2">
        <f>IF(U28="","",ROUND(INDEX(计算页!$F$22:$H$27,N28,G28)/INDEX(计算页!$C:$C,MATCH(U28,计算页!$B:$B,0))*1.5^(O28-1)/R28,0))</f>
        <v>922</v>
      </c>
    </row>
    <row r="29" spans="1:34" x14ac:dyDescent="0.35">
      <c r="A29" s="2">
        <f t="shared" si="1"/>
        <v>6050001</v>
      </c>
      <c r="B29" s="2">
        <v>605</v>
      </c>
      <c r="C29" s="2" t="s">
        <v>514</v>
      </c>
      <c r="D29" s="2" t="s">
        <v>490</v>
      </c>
      <c r="E29" s="2" t="str">
        <f t="shared" si="2"/>
        <v>一刀两断，可以斩断所有烦恼\n小花妖专用宝物，提升伙伴金攻1024点</v>
      </c>
      <c r="F29" s="2" t="s">
        <v>515</v>
      </c>
      <c r="G29" s="2">
        <v>1</v>
      </c>
      <c r="H29" s="2" t="s">
        <v>492</v>
      </c>
      <c r="I29" s="2" t="str">
        <f>INDEX(D_伙伴表!$N:$N,MATCH(K29,D_伙伴表!$C:$C,0))</f>
        <v>妖族</v>
      </c>
      <c r="J29" s="2">
        <v>5</v>
      </c>
      <c r="K29" s="2" t="str">
        <f>IF(J29="","",IF(J29=0,"所有宠物",INDEX(D_图鉴!$D:$D,MATCH(J29,D_图鉴!$A:$A,0))))</f>
        <v>小花妖</v>
      </c>
      <c r="L29" s="2">
        <f>IF(A29="","",INDEX(D_伙伴技能书!$A:$A,MATCH(A29,D_伙伴技能书!$L:$L,0)))</f>
        <v>46051</v>
      </c>
      <c r="M29" s="2">
        <f>ROUND(INDEX(计算页!$F$22:$H$27,N29,G29)*1.5^(O29-1)*INDEX(计算页!$K$22:$K$25,MATCH(H29,计算页!$J$22:$J$25,0)),0)</f>
        <v>2662</v>
      </c>
      <c r="N29" s="2">
        <v>6</v>
      </c>
      <c r="O29" s="2">
        <v>1</v>
      </c>
      <c r="P29" s="2">
        <v>1</v>
      </c>
      <c r="Q29" s="2">
        <v>0</v>
      </c>
      <c r="R29" s="2">
        <f t="shared" si="0"/>
        <v>1</v>
      </c>
      <c r="S29" s="2" t="str">
        <f>INDEX(D_伙伴表!$J:$J,MATCH(K29,D_伙伴表!$C:$C,0))</f>
        <v>无</v>
      </c>
      <c r="T29" s="2">
        <f>IF(U29="","",INDEX(计算页!$A:$A,MATCH(U29,计算页!$B:$B,0)))</f>
        <v>11</v>
      </c>
      <c r="U29" s="2" t="s">
        <v>516</v>
      </c>
      <c r="V29" s="2">
        <f>IF(U29="","",ROUND(INDEX(计算页!$F$22:$H$27,N29,G29)/INDEX(计算页!$C:$C,MATCH(U29,计算页!$B:$B,0))*1.5^(O29-1)/R29,0))</f>
        <v>1024</v>
      </c>
      <c r="W29" s="2" t="str">
        <f>IF(X29="","",INDEX(计算页!$A:$A,MATCH(X29,计算页!$B:$B,0)))</f>
        <v/>
      </c>
      <c r="Y29" s="2" t="str">
        <f>IF(X29="","",ROUND(INDEX(计算页!$F$22:$H$27,N29,G29)/INDEX(计算页!$C:$C,MATCH(X29,计算页!$B:$B,0))*1.5^(O29-1)/R29,0))</f>
        <v/>
      </c>
      <c r="Z29" s="2" t="str">
        <f>IF(AA29="","",INDEX(计算页!$A:$A,MATCH(AA29,计算页!$B:$B,0)))</f>
        <v/>
      </c>
      <c r="AB29" s="2" t="str">
        <f>IF(AA29="","",ROUND(INDEX(计算页!$F$22:$H$27,N29,G29)/INDEX(计算页!$C:$C,MATCH(AA29,计算页!$B:$B,0))*1.5^(O29-1)/R29,0))</f>
        <v/>
      </c>
      <c r="AC29" s="2" t="str">
        <f>IF(AD29="","",INDEX(计算页!$A:$A,MATCH(AD29,计算页!$B:$B,0)))</f>
        <v/>
      </c>
      <c r="AE29" s="2" t="str">
        <f>IF(AD29="","",ROUND(INDEX(计算页!$F$22:$H$27,N29,G29)/INDEX(计算页!$C:$C,MATCH(AD29,计算页!$B:$B,0))*1.5^(O29-1)/R29,0))</f>
        <v/>
      </c>
      <c r="AF29" s="2" t="str">
        <f>IF(AG29="","",INDEX(计算页!$A:$A,MATCH(AG29,计算页!$B:$B,0)))</f>
        <v/>
      </c>
      <c r="AH29" s="2" t="str">
        <f>IF(AG29="","",ROUND(INDEX(计算页!$F$22:$H$27,N29,G29)/INDEX(计算页!$C:$C,MATCH(AG29,计算页!$B:$B,0))*1.5^(O29-1)/R29,0))</f>
        <v/>
      </c>
    </row>
    <row r="30" spans="1:34" x14ac:dyDescent="0.35">
      <c r="A30" s="2">
        <f t="shared" si="1"/>
        <v>6050002</v>
      </c>
      <c r="B30" s="2">
        <v>605</v>
      </c>
      <c r="C30" s="2" t="s">
        <v>514</v>
      </c>
      <c r="D30" s="2" t="s">
        <v>490</v>
      </c>
      <c r="E30" s="2" t="str">
        <f t="shared" si="2"/>
        <v>一刀两断，可以斩断所有烦恼\n小花妖专用宝物，提升伙伴金攻1536点</v>
      </c>
      <c r="F30" s="2" t="s">
        <v>515</v>
      </c>
      <c r="G30" s="2">
        <v>1</v>
      </c>
      <c r="H30" s="2" t="s">
        <v>492</v>
      </c>
      <c r="I30" s="2" t="str">
        <f>INDEX(D_伙伴表!$N:$N,MATCH(K30,D_伙伴表!$C:$C,0))</f>
        <v>妖族</v>
      </c>
      <c r="J30" s="2">
        <v>5</v>
      </c>
      <c r="K30" s="2" t="str">
        <f>IF(J30="","",IF(J30=0,"所有宠物",INDEX(D_图鉴!$D:$D,MATCH(J30,D_图鉴!$A:$A,0))))</f>
        <v>小花妖</v>
      </c>
      <c r="L30" s="2">
        <f>IF(A30="","",INDEX(D_伙伴技能书!$A:$A,MATCH(A30,D_伙伴技能书!$L:$L,0)))</f>
        <v>46052</v>
      </c>
      <c r="M30" s="2">
        <f>ROUND(INDEX(计算页!$F$22:$H$27,N30,G30)*1.5^(O30-1)*INDEX(计算页!$K$22:$K$25,MATCH(H30,计算页!$J$22:$J$25,0)),0)</f>
        <v>3994</v>
      </c>
      <c r="N30" s="2">
        <v>6</v>
      </c>
      <c r="O30" s="2">
        <v>2</v>
      </c>
      <c r="P30" s="2">
        <v>1</v>
      </c>
      <c r="Q30" s="2">
        <v>0</v>
      </c>
      <c r="R30" s="2">
        <f t="shared" si="0"/>
        <v>1</v>
      </c>
      <c r="S30" s="2" t="str">
        <f>INDEX(D_伙伴表!$J:$J,MATCH(K30,D_伙伴表!$C:$C,0))</f>
        <v>无</v>
      </c>
      <c r="T30" s="2">
        <f>IF(U30="","",INDEX(计算页!$A:$A,MATCH(U30,计算页!$B:$B,0)))</f>
        <v>11</v>
      </c>
      <c r="U30" s="2" t="s">
        <v>516</v>
      </c>
      <c r="V30" s="2">
        <f>IF(U30="","",ROUND(INDEX(计算页!$F$22:$H$27,N30,G30)/INDEX(计算页!$C:$C,MATCH(U30,计算页!$B:$B,0))*1.5^(O30-1)/R30,0))</f>
        <v>1536</v>
      </c>
      <c r="W30" s="2" t="str">
        <f>IF(X30="","",INDEX(计算页!$A:$A,MATCH(X30,计算页!$B:$B,0)))</f>
        <v/>
      </c>
      <c r="Y30" s="2" t="str">
        <f>IF(X30="","",ROUND(INDEX(计算页!$F$22:$H$27,N30,G30)/INDEX(计算页!$C:$C,MATCH(X30,计算页!$B:$B,0))*1.5^(O30-1)/R30,0))</f>
        <v/>
      </c>
      <c r="Z30" s="2" t="str">
        <f>IF(AA30="","",INDEX(计算页!$A:$A,MATCH(AA30,计算页!$B:$B,0)))</f>
        <v/>
      </c>
      <c r="AB30" s="2" t="str">
        <f>IF(AA30="","",ROUND(INDEX(计算页!$F$22:$H$27,N30,G30)/INDEX(计算页!$C:$C,MATCH(AA30,计算页!$B:$B,0))*1.5^(O30-1)/R30,0))</f>
        <v/>
      </c>
      <c r="AC30" s="2" t="str">
        <f>IF(AD30="","",INDEX(计算页!$A:$A,MATCH(AD30,计算页!$B:$B,0)))</f>
        <v/>
      </c>
      <c r="AE30" s="2" t="str">
        <f>IF(AD30="","",ROUND(INDEX(计算页!$F$22:$H$27,N30,G30)/INDEX(计算页!$C:$C,MATCH(AD30,计算页!$B:$B,0))*1.5^(O30-1)/R30,0))</f>
        <v/>
      </c>
      <c r="AF30" s="2" t="str">
        <f>IF(AG30="","",INDEX(计算页!$A:$A,MATCH(AG30,计算页!$B:$B,0)))</f>
        <v/>
      </c>
      <c r="AH30" s="2" t="str">
        <f>IF(AG30="","",ROUND(INDEX(计算页!$F$22:$H$27,N30,G30)/INDEX(计算页!$C:$C,MATCH(AG30,计算页!$B:$B,0))*1.5^(O30-1)/R30,0))</f>
        <v/>
      </c>
    </row>
    <row r="31" spans="1:34" x14ac:dyDescent="0.35">
      <c r="A31" s="2">
        <f t="shared" si="1"/>
        <v>6050003</v>
      </c>
      <c r="B31" s="2">
        <v>605</v>
      </c>
      <c r="C31" s="2" t="s">
        <v>514</v>
      </c>
      <c r="D31" s="2" t="s">
        <v>490</v>
      </c>
      <c r="E31" s="2" t="str">
        <f t="shared" si="2"/>
        <v>一刀两断，可以斩断所有烦恼\n小花妖专用宝物，提升伙伴金攻2304点</v>
      </c>
      <c r="F31" s="2" t="s">
        <v>515</v>
      </c>
      <c r="G31" s="2">
        <v>1</v>
      </c>
      <c r="H31" s="2" t="s">
        <v>492</v>
      </c>
      <c r="I31" s="2" t="str">
        <f>INDEX(D_伙伴表!$N:$N,MATCH(K31,D_伙伴表!$C:$C,0))</f>
        <v>妖族</v>
      </c>
      <c r="J31" s="2">
        <v>5</v>
      </c>
      <c r="K31" s="2" t="str">
        <f>IF(J31="","",IF(J31=0,"所有宠物",INDEX(D_图鉴!$D:$D,MATCH(J31,D_图鉴!$A:$A,0))))</f>
        <v>小花妖</v>
      </c>
      <c r="L31" s="2">
        <f>IF(A31="","",INDEX(D_伙伴技能书!$A:$A,MATCH(A31,D_伙伴技能书!$L:$L,0)))</f>
        <v>46053</v>
      </c>
      <c r="M31" s="2">
        <f>ROUND(INDEX(计算页!$F$22:$H$27,N31,G31)*1.5^(O31-1)*INDEX(计算页!$K$22:$K$25,MATCH(H31,计算页!$J$22:$J$25,0)),0)</f>
        <v>5990</v>
      </c>
      <c r="N31" s="2">
        <v>6</v>
      </c>
      <c r="O31" s="2">
        <v>3</v>
      </c>
      <c r="P31" s="2">
        <v>1</v>
      </c>
      <c r="Q31" s="2">
        <v>0</v>
      </c>
      <c r="R31" s="2">
        <f t="shared" si="0"/>
        <v>1</v>
      </c>
      <c r="S31" s="2" t="str">
        <f>INDEX(D_伙伴表!$J:$J,MATCH(K31,D_伙伴表!$C:$C,0))</f>
        <v>无</v>
      </c>
      <c r="T31" s="2">
        <f>IF(U31="","",INDEX(计算页!$A:$A,MATCH(U31,计算页!$B:$B,0)))</f>
        <v>11</v>
      </c>
      <c r="U31" s="2" t="s">
        <v>516</v>
      </c>
      <c r="V31" s="2">
        <f>IF(U31="","",ROUND(INDEX(计算页!$F$22:$H$27,N31,G31)/INDEX(计算页!$C:$C,MATCH(U31,计算页!$B:$B,0))*1.5^(O31-1)/R31,0))</f>
        <v>2304</v>
      </c>
      <c r="W31" s="2" t="str">
        <f>IF(X31="","",INDEX(计算页!$A:$A,MATCH(X31,计算页!$B:$B,0)))</f>
        <v/>
      </c>
      <c r="Y31" s="2" t="str">
        <f>IF(X31="","",ROUND(INDEX(计算页!$F$22:$H$27,N31,G31)/INDEX(计算页!$C:$C,MATCH(X31,计算页!$B:$B,0))*1.5^(O31-1)/R31,0))</f>
        <v/>
      </c>
      <c r="Z31" s="2" t="str">
        <f>IF(AA31="","",INDEX(计算页!$A:$A,MATCH(AA31,计算页!$B:$B,0)))</f>
        <v/>
      </c>
      <c r="AB31" s="2" t="str">
        <f>IF(AA31="","",ROUND(INDEX(计算页!$F$22:$H$27,N31,G31)/INDEX(计算页!$C:$C,MATCH(AA31,计算页!$B:$B,0))*1.5^(O31-1)/R31,0))</f>
        <v/>
      </c>
      <c r="AC31" s="2" t="str">
        <f>IF(AD31="","",INDEX(计算页!$A:$A,MATCH(AD31,计算页!$B:$B,0)))</f>
        <v/>
      </c>
      <c r="AE31" s="2" t="str">
        <f>IF(AD31="","",ROUND(INDEX(计算页!$F$22:$H$27,N31,G31)/INDEX(计算页!$C:$C,MATCH(AD31,计算页!$B:$B,0))*1.5^(O31-1)/R31,0))</f>
        <v/>
      </c>
      <c r="AF31" s="2" t="str">
        <f>IF(AG31="","",INDEX(计算页!$A:$A,MATCH(AG31,计算页!$B:$B,0)))</f>
        <v/>
      </c>
      <c r="AH31" s="2" t="str">
        <f>IF(AG31="","",ROUND(INDEX(计算页!$F$22:$H$27,N31,G31)/INDEX(计算页!$C:$C,MATCH(AG31,计算页!$B:$B,0))*1.5^(O31-1)/R31,0))</f>
        <v/>
      </c>
    </row>
    <row r="32" spans="1:34" x14ac:dyDescent="0.35">
      <c r="A32" s="2">
        <f t="shared" si="1"/>
        <v>6130001</v>
      </c>
      <c r="B32" s="2">
        <v>613</v>
      </c>
      <c r="C32" s="2" t="s">
        <v>517</v>
      </c>
      <c r="D32" s="2" t="s">
        <v>518</v>
      </c>
      <c r="E32" s="2" t="str">
        <f t="shared" si="2"/>
        <v>IQ250的咒语，对所有生物造成智商碾压\n小花妖专用宝物，提升伙伴木抗410点</v>
      </c>
      <c r="F32" s="2" t="s">
        <v>519</v>
      </c>
      <c r="G32" s="2">
        <v>1</v>
      </c>
      <c r="H32" s="2" t="s">
        <v>492</v>
      </c>
      <c r="I32" s="2" t="str">
        <f>INDEX(D_伙伴表!$N:$N,MATCH(K32,D_伙伴表!$C:$C,0))</f>
        <v>妖族</v>
      </c>
      <c r="J32" s="2">
        <v>5</v>
      </c>
      <c r="K32" s="2" t="str">
        <f>IF(J32="","",IF(J32=0,"所有宠物",INDEX(D_图鉴!$D:$D,MATCH(J32,D_图鉴!$A:$A,0))))</f>
        <v>小花妖</v>
      </c>
      <c r="L32" s="2">
        <f>IF(A32="","",INDEX(D_伙伴技能书!$A:$A,MATCH(A32,D_伙伴技能书!$L:$L,0)))</f>
        <v>46131</v>
      </c>
      <c r="M32" s="2">
        <f>ROUND(INDEX(计算页!$F$22:$H$27,N32,G32)*1.5^(O32-1)*INDEX(计算页!$K$22:$K$25,MATCH(H32,计算页!$J$22:$J$25,0)),0)</f>
        <v>2662</v>
      </c>
      <c r="N32" s="2">
        <v>6</v>
      </c>
      <c r="O32" s="2">
        <v>1</v>
      </c>
      <c r="P32" s="2">
        <v>1</v>
      </c>
      <c r="Q32" s="2">
        <v>0</v>
      </c>
      <c r="R32" s="2">
        <f t="shared" si="0"/>
        <v>1</v>
      </c>
      <c r="S32" s="2" t="str">
        <f>INDEX(D_伙伴表!$J:$J,MATCH(K32,D_伙伴表!$C:$C,0))</f>
        <v>无</v>
      </c>
      <c r="T32" s="2">
        <f>IF(U32="","",INDEX(计算页!$A:$A,MATCH(U32,计算页!$B:$B,0)))</f>
        <v>22</v>
      </c>
      <c r="U32" s="2" t="s">
        <v>508</v>
      </c>
      <c r="V32" s="2">
        <f>IF(U32="","",ROUND(INDEX(计算页!$F$22:$H$27,N32,G32)/INDEX(计算页!$C:$C,MATCH(U32,计算页!$B:$B,0))*1.5^(O32-1)/R32,0))</f>
        <v>410</v>
      </c>
    </row>
    <row r="33" spans="1:34" x14ac:dyDescent="0.35">
      <c r="A33" s="2">
        <f t="shared" si="1"/>
        <v>6130002</v>
      </c>
      <c r="B33" s="2">
        <v>613</v>
      </c>
      <c r="C33" s="2" t="s">
        <v>517</v>
      </c>
      <c r="D33" s="2" t="s">
        <v>518</v>
      </c>
      <c r="E33" s="2" t="str">
        <f t="shared" si="2"/>
        <v>IQ250的咒语，对所有生物造成智商碾压\n小花妖专用宝物，提升伙伴木抗614点</v>
      </c>
      <c r="F33" s="2" t="s">
        <v>519</v>
      </c>
      <c r="G33" s="2">
        <v>1</v>
      </c>
      <c r="H33" s="2" t="s">
        <v>492</v>
      </c>
      <c r="I33" s="2" t="str">
        <f>INDEX(D_伙伴表!$N:$N,MATCH(K33,D_伙伴表!$C:$C,0))</f>
        <v>妖族</v>
      </c>
      <c r="J33" s="2">
        <v>5</v>
      </c>
      <c r="K33" s="2" t="str">
        <f>IF(J33="","",IF(J33=0,"所有宠物",INDEX(D_图鉴!$D:$D,MATCH(J33,D_图鉴!$A:$A,0))))</f>
        <v>小花妖</v>
      </c>
      <c r="L33" s="2">
        <f>IF(A33="","",INDEX(D_伙伴技能书!$A:$A,MATCH(A33,D_伙伴技能书!$L:$L,0)))</f>
        <v>46132</v>
      </c>
      <c r="M33" s="2">
        <f>ROUND(INDEX(计算页!$F$22:$H$27,N33,G33)*1.5^(O33-1)*INDEX(计算页!$K$22:$K$25,MATCH(H33,计算页!$J$22:$J$25,0)),0)</f>
        <v>3994</v>
      </c>
      <c r="N33" s="2">
        <v>6</v>
      </c>
      <c r="O33" s="2">
        <v>2</v>
      </c>
      <c r="P33" s="2">
        <v>1</v>
      </c>
      <c r="Q33" s="2">
        <v>0</v>
      </c>
      <c r="R33" s="2">
        <f t="shared" si="0"/>
        <v>1</v>
      </c>
      <c r="S33" s="2" t="str">
        <f>INDEX(D_伙伴表!$J:$J,MATCH(K33,D_伙伴表!$C:$C,0))</f>
        <v>无</v>
      </c>
      <c r="T33" s="2">
        <f>IF(U33="","",INDEX(计算页!$A:$A,MATCH(U33,计算页!$B:$B,0)))</f>
        <v>22</v>
      </c>
      <c r="U33" s="2" t="s">
        <v>508</v>
      </c>
      <c r="V33" s="2">
        <f>IF(U33="","",ROUND(INDEX(计算页!$F$22:$H$27,N33,G33)/INDEX(计算页!$C:$C,MATCH(U33,计算页!$B:$B,0))*1.5^(O33-1)/R33,0))</f>
        <v>614</v>
      </c>
    </row>
    <row r="34" spans="1:34" x14ac:dyDescent="0.35">
      <c r="A34" s="2">
        <f t="shared" si="1"/>
        <v>6130003</v>
      </c>
      <c r="B34" s="2">
        <v>613</v>
      </c>
      <c r="C34" s="2" t="s">
        <v>517</v>
      </c>
      <c r="D34" s="2" t="s">
        <v>518</v>
      </c>
      <c r="E34" s="2" t="str">
        <f t="shared" si="2"/>
        <v>IQ250的咒语，对所有生物造成智商碾压\n小花妖专用宝物，提升伙伴木抗922点</v>
      </c>
      <c r="F34" s="2" t="s">
        <v>519</v>
      </c>
      <c r="G34" s="2">
        <v>1</v>
      </c>
      <c r="H34" s="2" t="s">
        <v>492</v>
      </c>
      <c r="I34" s="2" t="str">
        <f>INDEX(D_伙伴表!$N:$N,MATCH(K34,D_伙伴表!$C:$C,0))</f>
        <v>妖族</v>
      </c>
      <c r="J34" s="2">
        <v>5</v>
      </c>
      <c r="K34" s="2" t="str">
        <f>IF(J34="","",IF(J34=0,"所有宠物",INDEX(D_图鉴!$D:$D,MATCH(J34,D_图鉴!$A:$A,0))))</f>
        <v>小花妖</v>
      </c>
      <c r="L34" s="2">
        <f>IF(A34="","",INDEX(D_伙伴技能书!$A:$A,MATCH(A34,D_伙伴技能书!$L:$L,0)))</f>
        <v>46133</v>
      </c>
      <c r="M34" s="2">
        <f>ROUND(INDEX(计算页!$F$22:$H$27,N34,G34)*1.5^(O34-1)*INDEX(计算页!$K$22:$K$25,MATCH(H34,计算页!$J$22:$J$25,0)),0)</f>
        <v>5990</v>
      </c>
      <c r="N34" s="2">
        <v>6</v>
      </c>
      <c r="O34" s="2">
        <v>3</v>
      </c>
      <c r="P34" s="2">
        <v>1</v>
      </c>
      <c r="Q34" s="2">
        <v>0</v>
      </c>
      <c r="R34" s="2">
        <f t="shared" si="0"/>
        <v>1</v>
      </c>
      <c r="S34" s="2" t="str">
        <f>INDEX(D_伙伴表!$J:$J,MATCH(K34,D_伙伴表!$C:$C,0))</f>
        <v>无</v>
      </c>
      <c r="T34" s="2">
        <f>IF(U34="","",INDEX(计算页!$A:$A,MATCH(U34,计算页!$B:$B,0)))</f>
        <v>22</v>
      </c>
      <c r="U34" s="2" t="s">
        <v>508</v>
      </c>
      <c r="V34" s="2">
        <f>IF(U34="","",ROUND(INDEX(计算页!$F$22:$H$27,N34,G34)/INDEX(计算页!$C:$C,MATCH(U34,计算页!$B:$B,0))*1.5^(O34-1)/R34,0))</f>
        <v>922</v>
      </c>
    </row>
    <row r="35" spans="1:34" x14ac:dyDescent="0.35">
      <c r="A35" s="2">
        <f t="shared" si="1"/>
        <v>6060001</v>
      </c>
      <c r="B35" s="2">
        <v>606</v>
      </c>
      <c r="C35" s="2" t="s">
        <v>520</v>
      </c>
      <c r="D35" s="2" t="s">
        <v>495</v>
      </c>
      <c r="E35" s="2" t="str">
        <f t="shared" si="2"/>
        <v>断七情，斩六欲，让你什么事情都不想做\n白骨精专用宝物，提升伙伴金攻1024点</v>
      </c>
      <c r="F35" s="2" t="s">
        <v>521</v>
      </c>
      <c r="G35" s="2">
        <v>1</v>
      </c>
      <c r="H35" s="2" t="s">
        <v>492</v>
      </c>
      <c r="I35" s="2" t="str">
        <f>INDEX(D_伙伴表!$N:$N,MATCH(K35,D_伙伴表!$C:$C,0))</f>
        <v>妖族</v>
      </c>
      <c r="J35" s="2">
        <v>6</v>
      </c>
      <c r="K35" s="2" t="str">
        <f>IF(J35="","",IF(J35=0,"所有宠物",INDEX(D_图鉴!$D:$D,MATCH(J35,D_图鉴!$A:$A,0))))</f>
        <v>白骨精</v>
      </c>
      <c r="L35" s="2">
        <f>IF(A35="","",INDEX(D_伙伴技能书!$A:$A,MATCH(A35,D_伙伴技能书!$L:$L,0)))</f>
        <v>46061</v>
      </c>
      <c r="M35" s="2">
        <f>ROUND(INDEX(计算页!$F$22:$H$27,N35,G35)*1.5^(O35-1)*INDEX(计算页!$K$22:$K$25,MATCH(H35,计算页!$J$22:$J$25,0)),0)</f>
        <v>2662</v>
      </c>
      <c r="N35" s="2">
        <v>6</v>
      </c>
      <c r="O35" s="2">
        <v>1</v>
      </c>
      <c r="P35" s="2">
        <v>1</v>
      </c>
      <c r="Q35" s="2">
        <v>0</v>
      </c>
      <c r="R35" s="2">
        <f t="shared" si="0"/>
        <v>1</v>
      </c>
      <c r="S35" s="2" t="str">
        <f>INDEX(D_伙伴表!$J:$J,MATCH(K35,D_伙伴表!$C:$C,0))</f>
        <v>无</v>
      </c>
      <c r="T35" s="2">
        <f>IF(U35="","",INDEX(计算页!$A:$A,MATCH(U35,计算页!$B:$B,0)))</f>
        <v>11</v>
      </c>
      <c r="U35" s="2" t="s">
        <v>516</v>
      </c>
      <c r="V35" s="2">
        <f>IF(U35="","",ROUND(INDEX(计算页!$F$22:$H$27,N35,G35)/INDEX(计算页!$C:$C,MATCH(U35,计算页!$B:$B,0))*1.5^(O35-1)/R35,0))</f>
        <v>1024</v>
      </c>
      <c r="W35" s="2" t="str">
        <f>IF(X35="","",INDEX(计算页!$A:$A,MATCH(X35,计算页!$B:$B,0)))</f>
        <v/>
      </c>
      <c r="Y35" s="2" t="str">
        <f>IF(X35="","",ROUND(INDEX(计算页!$F$22:$H$27,N35,G35)/INDEX(计算页!$C:$C,MATCH(X35,计算页!$B:$B,0))*1.5^(O35-1)/R35,0))</f>
        <v/>
      </c>
      <c r="Z35" s="2" t="str">
        <f>IF(AA35="","",INDEX(计算页!$A:$A,MATCH(AA35,计算页!$B:$B,0)))</f>
        <v/>
      </c>
      <c r="AB35" s="2" t="str">
        <f>IF(AA35="","",ROUND(INDEX(计算页!$F$22:$H$27,N35,G35)/INDEX(计算页!$C:$C,MATCH(AA35,计算页!$B:$B,0))*1.5^(O35-1)/R35,0))</f>
        <v/>
      </c>
      <c r="AC35" s="2" t="str">
        <f>IF(AD35="","",INDEX(计算页!$A:$A,MATCH(AD35,计算页!$B:$B,0)))</f>
        <v/>
      </c>
      <c r="AE35" s="2" t="str">
        <f>IF(AD35="","",ROUND(INDEX(计算页!$F$22:$H$27,N35,G35)/INDEX(计算页!$C:$C,MATCH(AD35,计算页!$B:$B,0))*1.5^(O35-1)/R35,0))</f>
        <v/>
      </c>
      <c r="AF35" s="2" t="str">
        <f>IF(AG35="","",INDEX(计算页!$A:$A,MATCH(AG35,计算页!$B:$B,0)))</f>
        <v/>
      </c>
      <c r="AH35" s="2" t="str">
        <f>IF(AG35="","",ROUND(INDEX(计算页!$F$22:$H$27,N35,G35)/INDEX(计算页!$C:$C,MATCH(AG35,计算页!$B:$B,0))*1.5^(O35-1)/R35,0))</f>
        <v/>
      </c>
    </row>
    <row r="36" spans="1:34" x14ac:dyDescent="0.35">
      <c r="A36" s="2">
        <f t="shared" si="1"/>
        <v>6060002</v>
      </c>
      <c r="B36" s="2">
        <v>606</v>
      </c>
      <c r="C36" s="2" t="s">
        <v>520</v>
      </c>
      <c r="D36" s="2" t="s">
        <v>495</v>
      </c>
      <c r="E36" s="2" t="str">
        <f t="shared" si="2"/>
        <v>断七情，斩六欲，让你什么事情都不想做\n白骨精专用宝物，提升伙伴金攻1536点</v>
      </c>
      <c r="F36" s="2" t="s">
        <v>521</v>
      </c>
      <c r="G36" s="2">
        <v>1</v>
      </c>
      <c r="H36" s="2" t="s">
        <v>492</v>
      </c>
      <c r="I36" s="2" t="str">
        <f>INDEX(D_伙伴表!$N:$N,MATCH(K36,D_伙伴表!$C:$C,0))</f>
        <v>妖族</v>
      </c>
      <c r="J36" s="2">
        <v>6</v>
      </c>
      <c r="K36" s="2" t="str">
        <f>IF(J36="","",IF(J36=0,"所有宠物",INDEX(D_图鉴!$D:$D,MATCH(J36,D_图鉴!$A:$A,0))))</f>
        <v>白骨精</v>
      </c>
      <c r="L36" s="2">
        <f>IF(A36="","",INDEX(D_伙伴技能书!$A:$A,MATCH(A36,D_伙伴技能书!$L:$L,0)))</f>
        <v>46062</v>
      </c>
      <c r="M36" s="2">
        <f>ROUND(INDEX(计算页!$F$22:$H$27,N36,G36)*1.5^(O36-1)*INDEX(计算页!$K$22:$K$25,MATCH(H36,计算页!$J$22:$J$25,0)),0)</f>
        <v>3994</v>
      </c>
      <c r="N36" s="2">
        <v>6</v>
      </c>
      <c r="O36" s="2">
        <v>2</v>
      </c>
      <c r="P36" s="2">
        <v>1</v>
      </c>
      <c r="Q36" s="2">
        <v>0</v>
      </c>
      <c r="R36" s="2">
        <f t="shared" si="0"/>
        <v>1</v>
      </c>
      <c r="S36" s="2" t="str">
        <f>INDEX(D_伙伴表!$J:$J,MATCH(K36,D_伙伴表!$C:$C,0))</f>
        <v>无</v>
      </c>
      <c r="T36" s="2">
        <f>IF(U36="","",INDEX(计算页!$A:$A,MATCH(U36,计算页!$B:$B,0)))</f>
        <v>11</v>
      </c>
      <c r="U36" s="2" t="s">
        <v>516</v>
      </c>
      <c r="V36" s="2">
        <f>IF(U36="","",ROUND(INDEX(计算页!$F$22:$H$27,N36,G36)/INDEX(计算页!$C:$C,MATCH(U36,计算页!$B:$B,0))*1.5^(O36-1)/R36,0))</f>
        <v>1536</v>
      </c>
      <c r="W36" s="2" t="str">
        <f>IF(X36="","",INDEX(计算页!$A:$A,MATCH(X36,计算页!$B:$B,0)))</f>
        <v/>
      </c>
      <c r="Y36" s="2" t="str">
        <f>IF(X36="","",ROUND(INDEX(计算页!$F$22:$H$27,N36,G36)/INDEX(计算页!$C:$C,MATCH(X36,计算页!$B:$B,0))*1.5^(O36-1)/R36,0))</f>
        <v/>
      </c>
      <c r="Z36" s="2" t="str">
        <f>IF(AA36="","",INDEX(计算页!$A:$A,MATCH(AA36,计算页!$B:$B,0)))</f>
        <v/>
      </c>
      <c r="AB36" s="2" t="str">
        <f>IF(AA36="","",ROUND(INDEX(计算页!$F$22:$H$27,N36,G36)/INDEX(计算页!$C:$C,MATCH(AA36,计算页!$B:$B,0))*1.5^(O36-1)/R36,0))</f>
        <v/>
      </c>
      <c r="AC36" s="2" t="str">
        <f>IF(AD36="","",INDEX(计算页!$A:$A,MATCH(AD36,计算页!$B:$B,0)))</f>
        <v/>
      </c>
      <c r="AE36" s="2" t="str">
        <f>IF(AD36="","",ROUND(INDEX(计算页!$F$22:$H$27,N36,G36)/INDEX(计算页!$C:$C,MATCH(AD36,计算页!$B:$B,0))*1.5^(O36-1)/R36,0))</f>
        <v/>
      </c>
      <c r="AF36" s="2" t="str">
        <f>IF(AG36="","",INDEX(计算页!$A:$A,MATCH(AG36,计算页!$B:$B,0)))</f>
        <v/>
      </c>
      <c r="AH36" s="2" t="str">
        <f>IF(AG36="","",ROUND(INDEX(计算页!$F$22:$H$27,N36,G36)/INDEX(计算页!$C:$C,MATCH(AG36,计算页!$B:$B,0))*1.5^(O36-1)/R36,0))</f>
        <v/>
      </c>
    </row>
    <row r="37" spans="1:34" x14ac:dyDescent="0.35">
      <c r="A37" s="2">
        <f t="shared" si="1"/>
        <v>6060003</v>
      </c>
      <c r="B37" s="2">
        <v>606</v>
      </c>
      <c r="C37" s="2" t="s">
        <v>520</v>
      </c>
      <c r="D37" s="2" t="s">
        <v>495</v>
      </c>
      <c r="E37" s="2" t="str">
        <f t="shared" si="2"/>
        <v>断七情，斩六欲，让你什么事情都不想做\n白骨精专用宝物，提升伙伴金攻2304点</v>
      </c>
      <c r="F37" s="2" t="s">
        <v>521</v>
      </c>
      <c r="G37" s="2">
        <v>1</v>
      </c>
      <c r="H37" s="2" t="s">
        <v>492</v>
      </c>
      <c r="I37" s="2" t="str">
        <f>INDEX(D_伙伴表!$N:$N,MATCH(K37,D_伙伴表!$C:$C,0))</f>
        <v>妖族</v>
      </c>
      <c r="J37" s="2">
        <v>6</v>
      </c>
      <c r="K37" s="2" t="str">
        <f>IF(J37="","",IF(J37=0,"所有宠物",INDEX(D_图鉴!$D:$D,MATCH(J37,D_图鉴!$A:$A,0))))</f>
        <v>白骨精</v>
      </c>
      <c r="L37" s="2">
        <f>IF(A37="","",INDEX(D_伙伴技能书!$A:$A,MATCH(A37,D_伙伴技能书!$L:$L,0)))</f>
        <v>46063</v>
      </c>
      <c r="M37" s="2">
        <f>ROUND(INDEX(计算页!$F$22:$H$27,N37,G37)*1.5^(O37-1)*INDEX(计算页!$K$22:$K$25,MATCH(H37,计算页!$J$22:$J$25,0)),0)</f>
        <v>5990</v>
      </c>
      <c r="N37" s="2">
        <v>6</v>
      </c>
      <c r="O37" s="2">
        <v>3</v>
      </c>
      <c r="P37" s="2">
        <v>1</v>
      </c>
      <c r="Q37" s="2">
        <v>0</v>
      </c>
      <c r="R37" s="2">
        <f t="shared" si="0"/>
        <v>1</v>
      </c>
      <c r="S37" s="2" t="str">
        <f>INDEX(D_伙伴表!$J:$J,MATCH(K37,D_伙伴表!$C:$C,0))</f>
        <v>无</v>
      </c>
      <c r="T37" s="2">
        <f>IF(U37="","",INDEX(计算页!$A:$A,MATCH(U37,计算页!$B:$B,0)))</f>
        <v>11</v>
      </c>
      <c r="U37" s="2" t="s">
        <v>516</v>
      </c>
      <c r="V37" s="2">
        <f>IF(U37="","",ROUND(INDEX(计算页!$F$22:$H$27,N37,G37)/INDEX(计算页!$C:$C,MATCH(U37,计算页!$B:$B,0))*1.5^(O37-1)/R37,0))</f>
        <v>2304</v>
      </c>
      <c r="W37" s="2" t="str">
        <f>IF(X37="","",INDEX(计算页!$A:$A,MATCH(X37,计算页!$B:$B,0)))</f>
        <v/>
      </c>
      <c r="Y37" s="2" t="str">
        <f>IF(X37="","",ROUND(INDEX(计算页!$F$22:$H$27,N37,G37)/INDEX(计算页!$C:$C,MATCH(X37,计算页!$B:$B,0))*1.5^(O37-1)/R37,0))</f>
        <v/>
      </c>
      <c r="Z37" s="2" t="str">
        <f>IF(AA37="","",INDEX(计算页!$A:$A,MATCH(AA37,计算页!$B:$B,0)))</f>
        <v/>
      </c>
      <c r="AB37" s="2" t="str">
        <f>IF(AA37="","",ROUND(INDEX(计算页!$F$22:$H$27,N37,G37)/INDEX(计算页!$C:$C,MATCH(AA37,计算页!$B:$B,0))*1.5^(O37-1)/R37,0))</f>
        <v/>
      </c>
      <c r="AC37" s="2" t="str">
        <f>IF(AD37="","",INDEX(计算页!$A:$A,MATCH(AD37,计算页!$B:$B,0)))</f>
        <v/>
      </c>
      <c r="AE37" s="2" t="str">
        <f>IF(AD37="","",ROUND(INDEX(计算页!$F$22:$H$27,N37,G37)/INDEX(计算页!$C:$C,MATCH(AD37,计算页!$B:$B,0))*1.5^(O37-1)/R37,0))</f>
        <v/>
      </c>
      <c r="AF37" s="2" t="str">
        <f>IF(AG37="","",INDEX(计算页!$A:$A,MATCH(AG37,计算页!$B:$B,0)))</f>
        <v/>
      </c>
      <c r="AH37" s="2" t="str">
        <f>IF(AG37="","",ROUND(INDEX(计算页!$F$22:$H$27,N37,G37)/INDEX(计算页!$C:$C,MATCH(AG37,计算页!$B:$B,0))*1.5^(O37-1)/R37,0))</f>
        <v/>
      </c>
    </row>
    <row r="38" spans="1:34" x14ac:dyDescent="0.35">
      <c r="A38" s="2">
        <f t="shared" si="1"/>
        <v>6140001</v>
      </c>
      <c r="B38" s="2">
        <v>614</v>
      </c>
      <c r="C38" s="2" t="s">
        <v>522</v>
      </c>
      <c r="D38" s="2" t="s">
        <v>495</v>
      </c>
      <c r="E38" s="2" t="str">
        <f t="shared" si="2"/>
        <v>非常神圣的坐骑，光象牙可以卖很多钱呢\n白骨精专用宝物，提升伙伴木抗410点</v>
      </c>
      <c r="F38" s="2" t="s">
        <v>523</v>
      </c>
      <c r="G38" s="2">
        <v>1</v>
      </c>
      <c r="H38" s="2" t="s">
        <v>492</v>
      </c>
      <c r="I38" s="2" t="str">
        <f>INDEX(D_伙伴表!$N:$N,MATCH(K38,D_伙伴表!$C:$C,0))</f>
        <v>妖族</v>
      </c>
      <c r="J38" s="2">
        <v>6</v>
      </c>
      <c r="K38" s="2" t="str">
        <f>IF(J38="","",IF(J38=0,"所有宠物",INDEX(D_图鉴!$D:$D,MATCH(J38,D_图鉴!$A:$A,0))))</f>
        <v>白骨精</v>
      </c>
      <c r="L38" s="2">
        <f>IF(A38="","",INDEX(D_伙伴技能书!$A:$A,MATCH(A38,D_伙伴技能书!$L:$L,0)))</f>
        <v>46141</v>
      </c>
      <c r="M38" s="2">
        <f>ROUND(INDEX(计算页!$F$22:$H$27,N38,G38)*1.5^(O38-1)*INDEX(计算页!$K$22:$K$25,MATCH(H38,计算页!$J$22:$J$25,0)),0)</f>
        <v>2662</v>
      </c>
      <c r="N38" s="2">
        <v>6</v>
      </c>
      <c r="O38" s="2">
        <v>1</v>
      </c>
      <c r="P38" s="2">
        <v>1</v>
      </c>
      <c r="Q38" s="2">
        <v>0</v>
      </c>
      <c r="R38" s="2">
        <f t="shared" si="0"/>
        <v>1</v>
      </c>
      <c r="S38" s="2" t="str">
        <f>INDEX(D_伙伴表!$J:$J,MATCH(K38,D_伙伴表!$C:$C,0))</f>
        <v>无</v>
      </c>
      <c r="T38" s="2">
        <f>IF(U38="","",INDEX(计算页!$A:$A,MATCH(U38,计算页!$B:$B,0)))</f>
        <v>22</v>
      </c>
      <c r="U38" s="2" t="s">
        <v>508</v>
      </c>
      <c r="V38" s="2">
        <f>IF(U38="","",ROUND(INDEX(计算页!$F$22:$H$27,N38,G38)/INDEX(计算页!$C:$C,MATCH(U38,计算页!$B:$B,0))*1.5^(O38-1)/R38,0))</f>
        <v>410</v>
      </c>
    </row>
    <row r="39" spans="1:34" x14ac:dyDescent="0.35">
      <c r="A39" s="2">
        <f t="shared" si="1"/>
        <v>6140002</v>
      </c>
      <c r="B39" s="2">
        <v>614</v>
      </c>
      <c r="C39" s="2" t="s">
        <v>522</v>
      </c>
      <c r="D39" s="2" t="s">
        <v>495</v>
      </c>
      <c r="E39" s="2" t="str">
        <f t="shared" si="2"/>
        <v>非常神圣的坐骑，光象牙可以卖很多钱呢\n白骨精专用宝物，提升伙伴木抗614点</v>
      </c>
      <c r="F39" s="2" t="s">
        <v>523</v>
      </c>
      <c r="G39" s="2">
        <v>1</v>
      </c>
      <c r="H39" s="2" t="s">
        <v>492</v>
      </c>
      <c r="I39" s="2" t="str">
        <f>INDEX(D_伙伴表!$N:$N,MATCH(K39,D_伙伴表!$C:$C,0))</f>
        <v>妖族</v>
      </c>
      <c r="J39" s="2">
        <v>6</v>
      </c>
      <c r="K39" s="2" t="str">
        <f>IF(J39="","",IF(J39=0,"所有宠物",INDEX(D_图鉴!$D:$D,MATCH(J39,D_图鉴!$A:$A,0))))</f>
        <v>白骨精</v>
      </c>
      <c r="L39" s="2">
        <f>IF(A39="","",INDEX(D_伙伴技能书!$A:$A,MATCH(A39,D_伙伴技能书!$L:$L,0)))</f>
        <v>46142</v>
      </c>
      <c r="M39" s="2">
        <f>ROUND(INDEX(计算页!$F$22:$H$27,N39,G39)*1.5^(O39-1)*INDEX(计算页!$K$22:$K$25,MATCH(H39,计算页!$J$22:$J$25,0)),0)</f>
        <v>3994</v>
      </c>
      <c r="N39" s="2">
        <v>6</v>
      </c>
      <c r="O39" s="2">
        <v>2</v>
      </c>
      <c r="P39" s="2">
        <v>1</v>
      </c>
      <c r="Q39" s="2">
        <v>0</v>
      </c>
      <c r="R39" s="2">
        <f t="shared" si="0"/>
        <v>1</v>
      </c>
      <c r="S39" s="2" t="str">
        <f>INDEX(D_伙伴表!$J:$J,MATCH(K39,D_伙伴表!$C:$C,0))</f>
        <v>无</v>
      </c>
      <c r="T39" s="2">
        <f>IF(U39="","",INDEX(计算页!$A:$A,MATCH(U39,计算页!$B:$B,0)))</f>
        <v>22</v>
      </c>
      <c r="U39" s="2" t="s">
        <v>508</v>
      </c>
      <c r="V39" s="2">
        <f>IF(U39="","",ROUND(INDEX(计算页!$F$22:$H$27,N39,G39)/INDEX(计算页!$C:$C,MATCH(U39,计算页!$B:$B,0))*1.5^(O39-1)/R39,0))</f>
        <v>614</v>
      </c>
    </row>
    <row r="40" spans="1:34" x14ac:dyDescent="0.35">
      <c r="A40" s="2">
        <f t="shared" si="1"/>
        <v>6140003</v>
      </c>
      <c r="B40" s="2">
        <v>614</v>
      </c>
      <c r="C40" s="2" t="s">
        <v>522</v>
      </c>
      <c r="D40" s="2" t="s">
        <v>495</v>
      </c>
      <c r="E40" s="2" t="str">
        <f t="shared" si="2"/>
        <v>非常神圣的坐骑，光象牙可以卖很多钱呢\n白骨精专用宝物，提升伙伴木抗922点</v>
      </c>
      <c r="F40" s="2" t="s">
        <v>523</v>
      </c>
      <c r="G40" s="2">
        <v>1</v>
      </c>
      <c r="H40" s="2" t="s">
        <v>492</v>
      </c>
      <c r="I40" s="2" t="str">
        <f>INDEX(D_伙伴表!$N:$N,MATCH(K40,D_伙伴表!$C:$C,0))</f>
        <v>妖族</v>
      </c>
      <c r="J40" s="2">
        <v>6</v>
      </c>
      <c r="K40" s="2" t="str">
        <f>IF(J40="","",IF(J40=0,"所有宠物",INDEX(D_图鉴!$D:$D,MATCH(J40,D_图鉴!$A:$A,0))))</f>
        <v>白骨精</v>
      </c>
      <c r="L40" s="2">
        <f>IF(A40="","",INDEX(D_伙伴技能书!$A:$A,MATCH(A40,D_伙伴技能书!$L:$L,0)))</f>
        <v>46143</v>
      </c>
      <c r="M40" s="2">
        <f>ROUND(INDEX(计算页!$F$22:$H$27,N40,G40)*1.5^(O40-1)*INDEX(计算页!$K$22:$K$25,MATCH(H40,计算页!$J$22:$J$25,0)),0)</f>
        <v>5990</v>
      </c>
      <c r="N40" s="2">
        <v>6</v>
      </c>
      <c r="O40" s="2">
        <v>3</v>
      </c>
      <c r="P40" s="2">
        <v>1</v>
      </c>
      <c r="Q40" s="2">
        <v>0</v>
      </c>
      <c r="R40" s="2">
        <f t="shared" si="0"/>
        <v>1</v>
      </c>
      <c r="S40" s="2" t="str">
        <f>INDEX(D_伙伴表!$J:$J,MATCH(K40,D_伙伴表!$C:$C,0))</f>
        <v>无</v>
      </c>
      <c r="T40" s="2">
        <f>IF(U40="","",INDEX(计算页!$A:$A,MATCH(U40,计算页!$B:$B,0)))</f>
        <v>22</v>
      </c>
      <c r="U40" s="2" t="s">
        <v>508</v>
      </c>
      <c r="V40" s="2">
        <f>IF(U40="","",ROUND(INDEX(计算页!$F$22:$H$27,N40,G40)/INDEX(计算页!$C:$C,MATCH(U40,计算页!$B:$B,0))*1.5^(O40-1)/R40,0))</f>
        <v>922</v>
      </c>
    </row>
    <row r="41" spans="1:34" x14ac:dyDescent="0.35">
      <c r="A41" s="2">
        <f t="shared" si="1"/>
        <v>6070001</v>
      </c>
      <c r="B41" s="2">
        <v>607</v>
      </c>
      <c r="C41" s="2" t="s">
        <v>524</v>
      </c>
      <c r="D41" s="2" t="s">
        <v>495</v>
      </c>
      <c r="E41" s="2" t="str">
        <f t="shared" si="2"/>
        <v>大圣不要生气，听我拍拍马屁！\n坚强猪阿呆专用宝物，提升伙伴木攻1024点</v>
      </c>
      <c r="F41" s="2" t="s">
        <v>525</v>
      </c>
      <c r="G41" s="2">
        <v>1</v>
      </c>
      <c r="H41" s="2" t="s">
        <v>492</v>
      </c>
      <c r="I41" s="2" t="str">
        <f>INDEX(D_伙伴表!$N:$N,MATCH(K41,D_伙伴表!$C:$C,0))</f>
        <v>妖族</v>
      </c>
      <c r="J41" s="2">
        <v>7</v>
      </c>
      <c r="K41" s="2" t="str">
        <f>IF(J41="","",IF(J41=0,"所有宠物",INDEX(D_图鉴!$D:$D,MATCH(J41,D_图鉴!$A:$A,0))))</f>
        <v>坚强猪阿呆</v>
      </c>
      <c r="L41" s="2">
        <f>IF(A41="","",INDEX(D_伙伴技能书!$A:$A,MATCH(A41,D_伙伴技能书!$L:$L,0)))</f>
        <v>46071</v>
      </c>
      <c r="M41" s="2">
        <f>ROUND(INDEX(计算页!$F$22:$H$27,N41,G41)*1.5^(O41-1)*INDEX(计算页!$K$22:$K$25,MATCH(H41,计算页!$J$22:$J$25,0)),0)</f>
        <v>2662</v>
      </c>
      <c r="N41" s="2">
        <v>6</v>
      </c>
      <c r="O41" s="2">
        <v>1</v>
      </c>
      <c r="P41" s="2">
        <v>1</v>
      </c>
      <c r="Q41" s="2">
        <v>0</v>
      </c>
      <c r="R41" s="2">
        <f t="shared" si="0"/>
        <v>1</v>
      </c>
      <c r="S41" s="2" t="str">
        <f>INDEX(D_伙伴表!$J:$J,MATCH(K41,D_伙伴表!$C:$C,0))</f>
        <v>无</v>
      </c>
      <c r="T41" s="2">
        <f>IF(U41="","",INDEX(计算页!$A:$A,MATCH(U41,计算页!$B:$B,0)))</f>
        <v>12</v>
      </c>
      <c r="U41" s="2" t="s">
        <v>526</v>
      </c>
      <c r="V41" s="2">
        <f>IF(U41="","",ROUND(INDEX(计算页!$F$22:$H$27,N41,G41)/INDEX(计算页!$C:$C,MATCH(U41,计算页!$B:$B,0))*1.5^(O41-1)/R41,0))</f>
        <v>1024</v>
      </c>
      <c r="W41" s="2" t="str">
        <f>IF(X41="","",INDEX(计算页!$A:$A,MATCH(X41,计算页!$B:$B,0)))</f>
        <v/>
      </c>
      <c r="Y41" s="2" t="str">
        <f>IF(X41="","",ROUND(INDEX(计算页!$F$22:$H$27,N41,G41)/INDEX(计算页!$C:$C,MATCH(X41,计算页!$B:$B,0))*1.5^(O41-1)/R41,0))</f>
        <v/>
      </c>
      <c r="Z41" s="2" t="str">
        <f>IF(AA41="","",INDEX(计算页!$A:$A,MATCH(AA41,计算页!$B:$B,0)))</f>
        <v/>
      </c>
      <c r="AB41" s="2" t="str">
        <f>IF(AA41="","",ROUND(INDEX(计算页!$F$22:$H$27,N41,G41)/INDEX(计算页!$C:$C,MATCH(AA41,计算页!$B:$B,0))*1.5^(O41-1)/R41,0))</f>
        <v/>
      </c>
      <c r="AC41" s="2" t="str">
        <f>IF(AD41="","",INDEX(计算页!$A:$A,MATCH(AD41,计算页!$B:$B,0)))</f>
        <v/>
      </c>
      <c r="AE41" s="2" t="str">
        <f>IF(AD41="","",ROUND(INDEX(计算页!$F$22:$H$27,N41,G41)/INDEX(计算页!$C:$C,MATCH(AD41,计算页!$B:$B,0))*1.5^(O41-1)/R41,0))</f>
        <v/>
      </c>
      <c r="AF41" s="2" t="str">
        <f>IF(AG41="","",INDEX(计算页!$A:$A,MATCH(AG41,计算页!$B:$B,0)))</f>
        <v/>
      </c>
      <c r="AH41" s="2" t="str">
        <f>IF(AG41="","",ROUND(INDEX(计算页!$F$22:$H$27,N41,G41)/INDEX(计算页!$C:$C,MATCH(AG41,计算页!$B:$B,0))*1.5^(O41-1)/R41,0))</f>
        <v/>
      </c>
    </row>
    <row r="42" spans="1:34" x14ac:dyDescent="0.35">
      <c r="A42" s="2">
        <f t="shared" si="1"/>
        <v>6070002</v>
      </c>
      <c r="B42" s="2">
        <v>607</v>
      </c>
      <c r="C42" s="2" t="s">
        <v>524</v>
      </c>
      <c r="D42" s="2" t="s">
        <v>495</v>
      </c>
      <c r="E42" s="2" t="str">
        <f t="shared" si="2"/>
        <v>大圣不要生气，听我拍拍马屁！\n坚强猪阿呆专用宝物，提升伙伴木攻1536点</v>
      </c>
      <c r="F42" s="2" t="s">
        <v>525</v>
      </c>
      <c r="G42" s="2">
        <v>1</v>
      </c>
      <c r="H42" s="2" t="s">
        <v>492</v>
      </c>
      <c r="I42" s="2" t="str">
        <f>INDEX(D_伙伴表!$N:$N,MATCH(K42,D_伙伴表!$C:$C,0))</f>
        <v>妖族</v>
      </c>
      <c r="J42" s="2">
        <v>7</v>
      </c>
      <c r="K42" s="2" t="str">
        <f>IF(J42="","",IF(J42=0,"所有宠物",INDEX(D_图鉴!$D:$D,MATCH(J42,D_图鉴!$A:$A,0))))</f>
        <v>坚强猪阿呆</v>
      </c>
      <c r="L42" s="2">
        <f>IF(A42="","",INDEX(D_伙伴技能书!$A:$A,MATCH(A42,D_伙伴技能书!$L:$L,0)))</f>
        <v>46072</v>
      </c>
      <c r="M42" s="2">
        <f>ROUND(INDEX(计算页!$F$22:$H$27,N42,G42)*1.5^(O42-1)*INDEX(计算页!$K$22:$K$25,MATCH(H42,计算页!$J$22:$J$25,0)),0)</f>
        <v>3994</v>
      </c>
      <c r="N42" s="2">
        <v>6</v>
      </c>
      <c r="O42" s="2">
        <v>2</v>
      </c>
      <c r="P42" s="2">
        <v>1</v>
      </c>
      <c r="Q42" s="2">
        <v>0</v>
      </c>
      <c r="R42" s="2">
        <f t="shared" si="0"/>
        <v>1</v>
      </c>
      <c r="S42" s="2" t="str">
        <f>INDEX(D_伙伴表!$J:$J,MATCH(K42,D_伙伴表!$C:$C,0))</f>
        <v>无</v>
      </c>
      <c r="T42" s="2">
        <f>IF(U42="","",INDEX(计算页!$A:$A,MATCH(U42,计算页!$B:$B,0)))</f>
        <v>12</v>
      </c>
      <c r="U42" s="2" t="s">
        <v>526</v>
      </c>
      <c r="V42" s="2">
        <f>IF(U42="","",ROUND(INDEX(计算页!$F$22:$H$27,N42,G42)/INDEX(计算页!$C:$C,MATCH(U42,计算页!$B:$B,0))*1.5^(O42-1)/R42,0))</f>
        <v>1536</v>
      </c>
      <c r="W42" s="2" t="str">
        <f>IF(X42="","",INDEX(计算页!$A:$A,MATCH(X42,计算页!$B:$B,0)))</f>
        <v/>
      </c>
      <c r="Y42" s="2" t="str">
        <f>IF(X42="","",ROUND(INDEX(计算页!$F$22:$H$27,N42,G42)/INDEX(计算页!$C:$C,MATCH(X42,计算页!$B:$B,0))*1.5^(O42-1)/R42,0))</f>
        <v/>
      </c>
      <c r="Z42" s="2" t="str">
        <f>IF(AA42="","",INDEX(计算页!$A:$A,MATCH(AA42,计算页!$B:$B,0)))</f>
        <v/>
      </c>
      <c r="AB42" s="2" t="str">
        <f>IF(AA42="","",ROUND(INDEX(计算页!$F$22:$H$27,N42,G42)/INDEX(计算页!$C:$C,MATCH(AA42,计算页!$B:$B,0))*1.5^(O42-1)/R42,0))</f>
        <v/>
      </c>
      <c r="AC42" s="2" t="str">
        <f>IF(AD42="","",INDEX(计算页!$A:$A,MATCH(AD42,计算页!$B:$B,0)))</f>
        <v/>
      </c>
      <c r="AE42" s="2" t="str">
        <f>IF(AD42="","",ROUND(INDEX(计算页!$F$22:$H$27,N42,G42)/INDEX(计算页!$C:$C,MATCH(AD42,计算页!$B:$B,0))*1.5^(O42-1)/R42,0))</f>
        <v/>
      </c>
      <c r="AF42" s="2" t="str">
        <f>IF(AG42="","",INDEX(计算页!$A:$A,MATCH(AG42,计算页!$B:$B,0)))</f>
        <v/>
      </c>
      <c r="AH42" s="2" t="str">
        <f>IF(AG42="","",ROUND(INDEX(计算页!$F$22:$H$27,N42,G42)/INDEX(计算页!$C:$C,MATCH(AG42,计算页!$B:$B,0))*1.5^(O42-1)/R42,0))</f>
        <v/>
      </c>
    </row>
    <row r="43" spans="1:34" x14ac:dyDescent="0.35">
      <c r="A43" s="2">
        <f t="shared" si="1"/>
        <v>6070003</v>
      </c>
      <c r="B43" s="2">
        <v>607</v>
      </c>
      <c r="C43" s="2" t="s">
        <v>524</v>
      </c>
      <c r="D43" s="2" t="s">
        <v>495</v>
      </c>
      <c r="E43" s="2" t="str">
        <f t="shared" si="2"/>
        <v>大圣不要生气，听我拍拍马屁！\n坚强猪阿呆专用宝物，提升伙伴木攻2304点</v>
      </c>
      <c r="F43" s="2" t="s">
        <v>525</v>
      </c>
      <c r="G43" s="2">
        <v>1</v>
      </c>
      <c r="H43" s="2" t="s">
        <v>492</v>
      </c>
      <c r="I43" s="2" t="str">
        <f>INDEX(D_伙伴表!$N:$N,MATCH(K43,D_伙伴表!$C:$C,0))</f>
        <v>妖族</v>
      </c>
      <c r="J43" s="2">
        <v>7</v>
      </c>
      <c r="K43" s="2" t="str">
        <f>IF(J43="","",IF(J43=0,"所有宠物",INDEX(D_图鉴!$D:$D,MATCH(J43,D_图鉴!$A:$A,0))))</f>
        <v>坚强猪阿呆</v>
      </c>
      <c r="L43" s="2">
        <f>IF(A43="","",INDEX(D_伙伴技能书!$A:$A,MATCH(A43,D_伙伴技能书!$L:$L,0)))</f>
        <v>46073</v>
      </c>
      <c r="M43" s="2">
        <f>ROUND(INDEX(计算页!$F$22:$H$27,N43,G43)*1.5^(O43-1)*INDEX(计算页!$K$22:$K$25,MATCH(H43,计算页!$J$22:$J$25,0)),0)</f>
        <v>5990</v>
      </c>
      <c r="N43" s="2">
        <v>6</v>
      </c>
      <c r="O43" s="2">
        <v>3</v>
      </c>
      <c r="P43" s="2">
        <v>1</v>
      </c>
      <c r="Q43" s="2">
        <v>0</v>
      </c>
      <c r="R43" s="2">
        <f t="shared" si="0"/>
        <v>1</v>
      </c>
      <c r="S43" s="2" t="str">
        <f>INDEX(D_伙伴表!$J:$J,MATCH(K43,D_伙伴表!$C:$C,0))</f>
        <v>无</v>
      </c>
      <c r="T43" s="2">
        <f>IF(U43="","",INDEX(计算页!$A:$A,MATCH(U43,计算页!$B:$B,0)))</f>
        <v>12</v>
      </c>
      <c r="U43" s="2" t="s">
        <v>526</v>
      </c>
      <c r="V43" s="2">
        <f>IF(U43="","",ROUND(INDEX(计算页!$F$22:$H$27,N43,G43)/INDEX(计算页!$C:$C,MATCH(U43,计算页!$B:$B,0))*1.5^(O43-1)/R43,0))</f>
        <v>2304</v>
      </c>
      <c r="W43" s="2" t="str">
        <f>IF(X43="","",INDEX(计算页!$A:$A,MATCH(X43,计算页!$B:$B,0)))</f>
        <v/>
      </c>
      <c r="Y43" s="2" t="str">
        <f>IF(X43="","",ROUND(INDEX(计算页!$F$22:$H$27,N43,G43)/INDEX(计算页!$C:$C,MATCH(X43,计算页!$B:$B,0))*1.5^(O43-1)/R43,0))</f>
        <v/>
      </c>
      <c r="Z43" s="2" t="str">
        <f>IF(AA43="","",INDEX(计算页!$A:$A,MATCH(AA43,计算页!$B:$B,0)))</f>
        <v/>
      </c>
      <c r="AB43" s="2" t="str">
        <f>IF(AA43="","",ROUND(INDEX(计算页!$F$22:$H$27,N43,G43)/INDEX(计算页!$C:$C,MATCH(AA43,计算页!$B:$B,0))*1.5^(O43-1)/R43,0))</f>
        <v/>
      </c>
      <c r="AC43" s="2" t="str">
        <f>IF(AD43="","",INDEX(计算页!$A:$A,MATCH(AD43,计算页!$B:$B,0)))</f>
        <v/>
      </c>
      <c r="AE43" s="2" t="str">
        <f>IF(AD43="","",ROUND(INDEX(计算页!$F$22:$H$27,N43,G43)/INDEX(计算页!$C:$C,MATCH(AD43,计算页!$B:$B,0))*1.5^(O43-1)/R43,0))</f>
        <v/>
      </c>
      <c r="AF43" s="2" t="str">
        <f>IF(AG43="","",INDEX(计算页!$A:$A,MATCH(AG43,计算页!$B:$B,0)))</f>
        <v/>
      </c>
      <c r="AH43" s="2" t="str">
        <f>IF(AG43="","",ROUND(INDEX(计算页!$F$22:$H$27,N43,G43)/INDEX(计算页!$C:$C,MATCH(AG43,计算页!$B:$B,0))*1.5^(O43-1)/R43,0))</f>
        <v/>
      </c>
    </row>
    <row r="44" spans="1:34" x14ac:dyDescent="0.35">
      <c r="A44" s="2">
        <f t="shared" si="1"/>
        <v>6150001</v>
      </c>
      <c r="B44" s="2">
        <v>615</v>
      </c>
      <c r="C44" s="2" t="s">
        <v>527</v>
      </c>
      <c r="D44" s="2" t="s">
        <v>528</v>
      </c>
      <c r="E44" s="2" t="str">
        <f t="shared" si="2"/>
        <v>奉天承运，玉帝诏曰…….\n坚强猪阿呆专用宝物，提升伙伴土抗410点</v>
      </c>
      <c r="F44" s="2" t="s">
        <v>529</v>
      </c>
      <c r="G44" s="2">
        <v>1</v>
      </c>
      <c r="H44" s="2" t="s">
        <v>492</v>
      </c>
      <c r="I44" s="2" t="str">
        <f>INDEX(D_伙伴表!$N:$N,MATCH(K44,D_伙伴表!$C:$C,0))</f>
        <v>妖族</v>
      </c>
      <c r="J44" s="2">
        <v>7</v>
      </c>
      <c r="K44" s="2" t="str">
        <f>IF(J44="","",IF(J44=0,"所有宠物",INDEX(D_图鉴!$D:$D,MATCH(J44,D_图鉴!$A:$A,0))))</f>
        <v>坚强猪阿呆</v>
      </c>
      <c r="L44" s="2">
        <f>IF(A44="","",INDEX(D_伙伴技能书!$A:$A,MATCH(A44,D_伙伴技能书!$L:$L,0)))</f>
        <v>46151</v>
      </c>
      <c r="M44" s="2">
        <f>ROUND(INDEX(计算页!$F$22:$H$27,N44,G44)*1.5^(O44-1)*INDEX(计算页!$K$22:$K$25,MATCH(H44,计算页!$J$22:$J$25,0)),0)</f>
        <v>2662</v>
      </c>
      <c r="N44" s="2">
        <v>6</v>
      </c>
      <c r="O44" s="2">
        <v>1</v>
      </c>
      <c r="P44" s="2">
        <v>1</v>
      </c>
      <c r="Q44" s="2">
        <v>0</v>
      </c>
      <c r="R44" s="2">
        <f t="shared" si="0"/>
        <v>1</v>
      </c>
      <c r="S44" s="2" t="str">
        <f>INDEX(D_伙伴表!$J:$J,MATCH(K44,D_伙伴表!$C:$C,0))</f>
        <v>无</v>
      </c>
      <c r="T44" s="2">
        <f>IF(U44="","",INDEX(计算页!$A:$A,MATCH(U44,计算页!$B:$B,0)))</f>
        <v>25</v>
      </c>
      <c r="U44" s="2" t="s">
        <v>530</v>
      </c>
      <c r="V44" s="2">
        <f>IF(U44="","",ROUND(INDEX(计算页!$F$22:$H$27,N44,G44)/INDEX(计算页!$C:$C,MATCH(U44,计算页!$B:$B,0))*1.5^(O44-1)/R44,0))</f>
        <v>410</v>
      </c>
    </row>
    <row r="45" spans="1:34" x14ac:dyDescent="0.35">
      <c r="A45" s="2">
        <f t="shared" si="1"/>
        <v>6150002</v>
      </c>
      <c r="B45" s="2">
        <v>615</v>
      </c>
      <c r="C45" s="2" t="s">
        <v>527</v>
      </c>
      <c r="D45" s="2" t="s">
        <v>528</v>
      </c>
      <c r="E45" s="2" t="str">
        <f t="shared" si="2"/>
        <v>奉天承运，玉帝诏曰…….\n坚强猪阿呆专用宝物，提升伙伴土抗614点</v>
      </c>
      <c r="F45" s="2" t="s">
        <v>529</v>
      </c>
      <c r="G45" s="2">
        <v>1</v>
      </c>
      <c r="H45" s="2" t="s">
        <v>492</v>
      </c>
      <c r="I45" s="2" t="str">
        <f>INDEX(D_伙伴表!$N:$N,MATCH(K45,D_伙伴表!$C:$C,0))</f>
        <v>妖族</v>
      </c>
      <c r="J45" s="2">
        <v>7</v>
      </c>
      <c r="K45" s="2" t="str">
        <f>IF(J45="","",IF(J45=0,"所有宠物",INDEX(D_图鉴!$D:$D,MATCH(J45,D_图鉴!$A:$A,0))))</f>
        <v>坚强猪阿呆</v>
      </c>
      <c r="L45" s="2">
        <f>IF(A45="","",INDEX(D_伙伴技能书!$A:$A,MATCH(A45,D_伙伴技能书!$L:$L,0)))</f>
        <v>46152</v>
      </c>
      <c r="M45" s="2">
        <f>ROUND(INDEX(计算页!$F$22:$H$27,N45,G45)*1.5^(O45-1)*INDEX(计算页!$K$22:$K$25,MATCH(H45,计算页!$J$22:$J$25,0)),0)</f>
        <v>3994</v>
      </c>
      <c r="N45" s="2">
        <v>6</v>
      </c>
      <c r="O45" s="2">
        <v>2</v>
      </c>
      <c r="P45" s="2">
        <v>1</v>
      </c>
      <c r="Q45" s="2">
        <v>0</v>
      </c>
      <c r="R45" s="2">
        <f t="shared" si="0"/>
        <v>1</v>
      </c>
      <c r="S45" s="2" t="str">
        <f>INDEX(D_伙伴表!$J:$J,MATCH(K45,D_伙伴表!$C:$C,0))</f>
        <v>无</v>
      </c>
      <c r="T45" s="2">
        <f>IF(U45="","",INDEX(计算页!$A:$A,MATCH(U45,计算页!$B:$B,0)))</f>
        <v>25</v>
      </c>
      <c r="U45" s="2" t="s">
        <v>530</v>
      </c>
      <c r="V45" s="2">
        <f>IF(U45="","",ROUND(INDEX(计算页!$F$22:$H$27,N45,G45)/INDEX(计算页!$C:$C,MATCH(U45,计算页!$B:$B,0))*1.5^(O45-1)/R45,0))</f>
        <v>614</v>
      </c>
    </row>
    <row r="46" spans="1:34" x14ac:dyDescent="0.35">
      <c r="A46" s="2">
        <f t="shared" si="1"/>
        <v>6150003</v>
      </c>
      <c r="B46" s="2">
        <v>615</v>
      </c>
      <c r="C46" s="2" t="s">
        <v>527</v>
      </c>
      <c r="D46" s="2" t="s">
        <v>528</v>
      </c>
      <c r="E46" s="2" t="str">
        <f t="shared" si="2"/>
        <v>奉天承运，玉帝诏曰…….\n坚强猪阿呆专用宝物，提升伙伴土抗922点</v>
      </c>
      <c r="F46" s="2" t="s">
        <v>529</v>
      </c>
      <c r="G46" s="2">
        <v>1</v>
      </c>
      <c r="H46" s="2" t="s">
        <v>492</v>
      </c>
      <c r="I46" s="2" t="str">
        <f>INDEX(D_伙伴表!$N:$N,MATCH(K46,D_伙伴表!$C:$C,0))</f>
        <v>妖族</v>
      </c>
      <c r="J46" s="2">
        <v>7</v>
      </c>
      <c r="K46" s="2" t="str">
        <f>IF(J46="","",IF(J46=0,"所有宠物",INDEX(D_图鉴!$D:$D,MATCH(J46,D_图鉴!$A:$A,0))))</f>
        <v>坚强猪阿呆</v>
      </c>
      <c r="L46" s="2">
        <f>IF(A46="","",INDEX(D_伙伴技能书!$A:$A,MATCH(A46,D_伙伴技能书!$L:$L,0)))</f>
        <v>46153</v>
      </c>
      <c r="M46" s="2">
        <f>ROUND(INDEX(计算页!$F$22:$H$27,N46,G46)*1.5^(O46-1)*INDEX(计算页!$K$22:$K$25,MATCH(H46,计算页!$J$22:$J$25,0)),0)</f>
        <v>5990</v>
      </c>
      <c r="N46" s="2">
        <v>6</v>
      </c>
      <c r="O46" s="2">
        <v>3</v>
      </c>
      <c r="P46" s="2">
        <v>1</v>
      </c>
      <c r="Q46" s="2">
        <v>0</v>
      </c>
      <c r="R46" s="2">
        <f t="shared" si="0"/>
        <v>1</v>
      </c>
      <c r="S46" s="2" t="str">
        <f>INDEX(D_伙伴表!$J:$J,MATCH(K46,D_伙伴表!$C:$C,0))</f>
        <v>无</v>
      </c>
      <c r="T46" s="2">
        <f>IF(U46="","",INDEX(计算页!$A:$A,MATCH(U46,计算页!$B:$B,0)))</f>
        <v>25</v>
      </c>
      <c r="U46" s="2" t="s">
        <v>530</v>
      </c>
      <c r="V46" s="2">
        <f>IF(U46="","",ROUND(INDEX(计算页!$F$22:$H$27,N46,G46)/INDEX(计算页!$C:$C,MATCH(U46,计算页!$B:$B,0))*1.5^(O46-1)/R46,0))</f>
        <v>922</v>
      </c>
    </row>
    <row r="47" spans="1:34" x14ac:dyDescent="0.35">
      <c r="A47" s="2">
        <f t="shared" si="1"/>
        <v>6080001</v>
      </c>
      <c r="B47" s="2">
        <v>608</v>
      </c>
      <c r="C47" s="2" t="s">
        <v>531</v>
      </c>
      <c r="D47" s="2" t="s">
        <v>495</v>
      </c>
      <c r="E47" s="2" t="str">
        <f t="shared" si="2"/>
        <v>我就是万物之主，全世界都是韩国的，思密达！\n坚强蘑菇咕咕专用宝物，提升伙伴木攻1024点</v>
      </c>
      <c r="F47" s="2" t="s">
        <v>532</v>
      </c>
      <c r="G47" s="2">
        <v>1</v>
      </c>
      <c r="H47" s="2" t="s">
        <v>492</v>
      </c>
      <c r="I47" s="2" t="str">
        <f>INDEX(D_伙伴表!$N:$N,MATCH(K47,D_伙伴表!$C:$C,0))</f>
        <v>妖族</v>
      </c>
      <c r="J47" s="2">
        <v>8</v>
      </c>
      <c r="K47" s="2" t="str">
        <f>IF(J47="","",IF(J47=0,"所有宠物",INDEX(D_图鉴!$D:$D,MATCH(J47,D_图鉴!$A:$A,0))))</f>
        <v>坚强蘑菇咕咕</v>
      </c>
      <c r="L47" s="2">
        <f>IF(A47="","",INDEX(D_伙伴技能书!$A:$A,MATCH(A47,D_伙伴技能书!$L:$L,0)))</f>
        <v>46081</v>
      </c>
      <c r="M47" s="2">
        <f>ROUND(INDEX(计算页!$F$22:$H$27,N47,G47)*1.5^(O47-1)*INDEX(计算页!$K$22:$K$25,MATCH(H47,计算页!$J$22:$J$25,0)),0)</f>
        <v>2662</v>
      </c>
      <c r="N47" s="2">
        <v>6</v>
      </c>
      <c r="O47" s="2">
        <v>1</v>
      </c>
      <c r="P47" s="2">
        <v>1</v>
      </c>
      <c r="Q47" s="2">
        <v>0</v>
      </c>
      <c r="R47" s="2">
        <f t="shared" si="0"/>
        <v>1</v>
      </c>
      <c r="S47" s="2" t="str">
        <f>INDEX(D_伙伴表!$J:$J,MATCH(K47,D_伙伴表!$C:$C,0))</f>
        <v>无</v>
      </c>
      <c r="T47" s="2">
        <f>IF(U47="","",INDEX(计算页!$A:$A,MATCH(U47,计算页!$B:$B,0)))</f>
        <v>12</v>
      </c>
      <c r="U47" s="2" t="s">
        <v>526</v>
      </c>
      <c r="V47" s="2">
        <f>IF(U47="","",ROUND(INDEX(计算页!$F$22:$H$27,N47,G47)/INDEX(计算页!$C:$C,MATCH(U47,计算页!$B:$B,0))*1.5^(O47-1)/R47,0))</f>
        <v>1024</v>
      </c>
      <c r="W47" s="2" t="str">
        <f>IF(X47="","",INDEX(计算页!$A:$A,MATCH(X47,计算页!$B:$B,0)))</f>
        <v/>
      </c>
      <c r="Y47" s="2" t="str">
        <f>IF(X47="","",ROUND(INDEX(计算页!$F$22:$H$27,N47,G47)/INDEX(计算页!$C:$C,MATCH(X47,计算页!$B:$B,0))*1.5^(O47-1)/R47,0))</f>
        <v/>
      </c>
      <c r="Z47" s="2" t="str">
        <f>IF(AA47="","",INDEX(计算页!$A:$A,MATCH(AA47,计算页!$B:$B,0)))</f>
        <v/>
      </c>
      <c r="AB47" s="2" t="str">
        <f>IF(AA47="","",ROUND(INDEX(计算页!$F$22:$H$27,N47,G47)/INDEX(计算页!$C:$C,MATCH(AA47,计算页!$B:$B,0))*1.5^(O47-1)/R47,0))</f>
        <v/>
      </c>
      <c r="AC47" s="2" t="str">
        <f>IF(AD47="","",INDEX(计算页!$A:$A,MATCH(AD47,计算页!$B:$B,0)))</f>
        <v/>
      </c>
      <c r="AE47" s="2" t="str">
        <f>IF(AD47="","",ROUND(INDEX(计算页!$F$22:$H$27,N47,G47)/INDEX(计算页!$C:$C,MATCH(AD47,计算页!$B:$B,0))*1.5^(O47-1)/R47,0))</f>
        <v/>
      </c>
      <c r="AF47" s="2" t="str">
        <f>IF(AG47="","",INDEX(计算页!$A:$A,MATCH(AG47,计算页!$B:$B,0)))</f>
        <v/>
      </c>
      <c r="AH47" s="2" t="str">
        <f>IF(AG47="","",ROUND(INDEX(计算页!$F$22:$H$27,N47,G47)/INDEX(计算页!$C:$C,MATCH(AG47,计算页!$B:$B,0))*1.5^(O47-1)/R47,0))</f>
        <v/>
      </c>
    </row>
    <row r="48" spans="1:34" x14ac:dyDescent="0.35">
      <c r="A48" s="2">
        <f t="shared" si="1"/>
        <v>6080002</v>
      </c>
      <c r="B48" s="2">
        <v>608</v>
      </c>
      <c r="C48" s="2" t="s">
        <v>531</v>
      </c>
      <c r="D48" s="2" t="s">
        <v>495</v>
      </c>
      <c r="E48" s="2" t="str">
        <f t="shared" si="2"/>
        <v>我就是万物之主，全世界都是韩国的，思密达！\n坚强蘑菇咕咕专用宝物，提升伙伴木攻1536点</v>
      </c>
      <c r="F48" s="2" t="s">
        <v>532</v>
      </c>
      <c r="G48" s="2">
        <v>1</v>
      </c>
      <c r="H48" s="2" t="s">
        <v>492</v>
      </c>
      <c r="I48" s="2" t="str">
        <f>INDEX(D_伙伴表!$N:$N,MATCH(K48,D_伙伴表!$C:$C,0))</f>
        <v>妖族</v>
      </c>
      <c r="J48" s="2">
        <v>8</v>
      </c>
      <c r="K48" s="2" t="str">
        <f>IF(J48="","",IF(J48=0,"所有宠物",INDEX(D_图鉴!$D:$D,MATCH(J48,D_图鉴!$A:$A,0))))</f>
        <v>坚强蘑菇咕咕</v>
      </c>
      <c r="L48" s="2">
        <f>IF(A48="","",INDEX(D_伙伴技能书!$A:$A,MATCH(A48,D_伙伴技能书!$L:$L,0)))</f>
        <v>46082</v>
      </c>
      <c r="M48" s="2">
        <f>ROUND(INDEX(计算页!$F$22:$H$27,N48,G48)*1.5^(O48-1)*INDEX(计算页!$K$22:$K$25,MATCH(H48,计算页!$J$22:$J$25,0)),0)</f>
        <v>3994</v>
      </c>
      <c r="N48" s="2">
        <v>6</v>
      </c>
      <c r="O48" s="2">
        <v>2</v>
      </c>
      <c r="P48" s="2">
        <v>1</v>
      </c>
      <c r="Q48" s="2">
        <v>0</v>
      </c>
      <c r="R48" s="2">
        <f t="shared" si="0"/>
        <v>1</v>
      </c>
      <c r="S48" s="2" t="str">
        <f>INDEX(D_伙伴表!$J:$J,MATCH(K48,D_伙伴表!$C:$C,0))</f>
        <v>无</v>
      </c>
      <c r="T48" s="2">
        <f>IF(U48="","",INDEX(计算页!$A:$A,MATCH(U48,计算页!$B:$B,0)))</f>
        <v>12</v>
      </c>
      <c r="U48" s="2" t="s">
        <v>526</v>
      </c>
      <c r="V48" s="2">
        <f>IF(U48="","",ROUND(INDEX(计算页!$F$22:$H$27,N48,G48)/INDEX(计算页!$C:$C,MATCH(U48,计算页!$B:$B,0))*1.5^(O48-1)/R48,0))</f>
        <v>1536</v>
      </c>
      <c r="W48" s="2" t="str">
        <f>IF(X48="","",INDEX(计算页!$A:$A,MATCH(X48,计算页!$B:$B,0)))</f>
        <v/>
      </c>
      <c r="Y48" s="2" t="str">
        <f>IF(X48="","",ROUND(INDEX(计算页!$F$22:$H$27,N48,G48)/INDEX(计算页!$C:$C,MATCH(X48,计算页!$B:$B,0))*1.5^(O48-1)/R48,0))</f>
        <v/>
      </c>
      <c r="Z48" s="2" t="str">
        <f>IF(AA48="","",INDEX(计算页!$A:$A,MATCH(AA48,计算页!$B:$B,0)))</f>
        <v/>
      </c>
      <c r="AB48" s="2" t="str">
        <f>IF(AA48="","",ROUND(INDEX(计算页!$F$22:$H$27,N48,G48)/INDEX(计算页!$C:$C,MATCH(AA48,计算页!$B:$B,0))*1.5^(O48-1)/R48,0))</f>
        <v/>
      </c>
      <c r="AC48" s="2" t="str">
        <f>IF(AD48="","",INDEX(计算页!$A:$A,MATCH(AD48,计算页!$B:$B,0)))</f>
        <v/>
      </c>
      <c r="AE48" s="2" t="str">
        <f>IF(AD48="","",ROUND(INDEX(计算页!$F$22:$H$27,N48,G48)/INDEX(计算页!$C:$C,MATCH(AD48,计算页!$B:$B,0))*1.5^(O48-1)/R48,0))</f>
        <v/>
      </c>
      <c r="AF48" s="2" t="str">
        <f>IF(AG48="","",INDEX(计算页!$A:$A,MATCH(AG48,计算页!$B:$B,0)))</f>
        <v/>
      </c>
      <c r="AH48" s="2" t="str">
        <f>IF(AG48="","",ROUND(INDEX(计算页!$F$22:$H$27,N48,G48)/INDEX(计算页!$C:$C,MATCH(AG48,计算页!$B:$B,0))*1.5^(O48-1)/R48,0))</f>
        <v/>
      </c>
    </row>
    <row r="49" spans="1:34" x14ac:dyDescent="0.35">
      <c r="A49" s="2">
        <f t="shared" si="1"/>
        <v>6080003</v>
      </c>
      <c r="B49" s="2">
        <v>608</v>
      </c>
      <c r="C49" s="2" t="s">
        <v>531</v>
      </c>
      <c r="D49" s="2" t="s">
        <v>495</v>
      </c>
      <c r="E49" s="2" t="str">
        <f t="shared" si="2"/>
        <v>我就是万物之主，全世界都是韩国的，思密达！\n坚强蘑菇咕咕专用宝物，提升伙伴木攻2304点</v>
      </c>
      <c r="F49" s="2" t="s">
        <v>532</v>
      </c>
      <c r="G49" s="2">
        <v>1</v>
      </c>
      <c r="H49" s="2" t="s">
        <v>492</v>
      </c>
      <c r="I49" s="2" t="str">
        <f>INDEX(D_伙伴表!$N:$N,MATCH(K49,D_伙伴表!$C:$C,0))</f>
        <v>妖族</v>
      </c>
      <c r="J49" s="2">
        <v>8</v>
      </c>
      <c r="K49" s="2" t="str">
        <f>IF(J49="","",IF(J49=0,"所有宠物",INDEX(D_图鉴!$D:$D,MATCH(J49,D_图鉴!$A:$A,0))))</f>
        <v>坚强蘑菇咕咕</v>
      </c>
      <c r="L49" s="2">
        <f>IF(A49="","",INDEX(D_伙伴技能书!$A:$A,MATCH(A49,D_伙伴技能书!$L:$L,0)))</f>
        <v>46083</v>
      </c>
      <c r="M49" s="2">
        <f>ROUND(INDEX(计算页!$F$22:$H$27,N49,G49)*1.5^(O49-1)*INDEX(计算页!$K$22:$K$25,MATCH(H49,计算页!$J$22:$J$25,0)),0)</f>
        <v>5990</v>
      </c>
      <c r="N49" s="2">
        <v>6</v>
      </c>
      <c r="O49" s="2">
        <v>3</v>
      </c>
      <c r="P49" s="2">
        <v>1</v>
      </c>
      <c r="Q49" s="2">
        <v>0</v>
      </c>
      <c r="R49" s="2">
        <f t="shared" si="0"/>
        <v>1</v>
      </c>
      <c r="S49" s="2" t="str">
        <f>INDEX(D_伙伴表!$J:$J,MATCH(K49,D_伙伴表!$C:$C,0))</f>
        <v>无</v>
      </c>
      <c r="T49" s="2">
        <f>IF(U49="","",INDEX(计算页!$A:$A,MATCH(U49,计算页!$B:$B,0)))</f>
        <v>12</v>
      </c>
      <c r="U49" s="2" t="s">
        <v>526</v>
      </c>
      <c r="V49" s="2">
        <f>IF(U49="","",ROUND(INDEX(计算页!$F$22:$H$27,N49,G49)/INDEX(计算页!$C:$C,MATCH(U49,计算页!$B:$B,0))*1.5^(O49-1)/R49,0))</f>
        <v>2304</v>
      </c>
      <c r="W49" s="2" t="str">
        <f>IF(X49="","",INDEX(计算页!$A:$A,MATCH(X49,计算页!$B:$B,0)))</f>
        <v/>
      </c>
      <c r="Y49" s="2" t="str">
        <f>IF(X49="","",ROUND(INDEX(计算页!$F$22:$H$27,N49,G49)/INDEX(计算页!$C:$C,MATCH(X49,计算页!$B:$B,0))*1.5^(O49-1)/R49,0))</f>
        <v/>
      </c>
      <c r="Z49" s="2" t="str">
        <f>IF(AA49="","",INDEX(计算页!$A:$A,MATCH(AA49,计算页!$B:$B,0)))</f>
        <v/>
      </c>
      <c r="AB49" s="2" t="str">
        <f>IF(AA49="","",ROUND(INDEX(计算页!$F$22:$H$27,N49,G49)/INDEX(计算页!$C:$C,MATCH(AA49,计算页!$B:$B,0))*1.5^(O49-1)/R49,0))</f>
        <v/>
      </c>
      <c r="AC49" s="2" t="str">
        <f>IF(AD49="","",INDEX(计算页!$A:$A,MATCH(AD49,计算页!$B:$B,0)))</f>
        <v/>
      </c>
      <c r="AE49" s="2" t="str">
        <f>IF(AD49="","",ROUND(INDEX(计算页!$F$22:$H$27,N49,G49)/INDEX(计算页!$C:$C,MATCH(AD49,计算页!$B:$B,0))*1.5^(O49-1)/R49,0))</f>
        <v/>
      </c>
      <c r="AF49" s="2" t="str">
        <f>IF(AG49="","",INDEX(计算页!$A:$A,MATCH(AG49,计算页!$B:$B,0)))</f>
        <v/>
      </c>
      <c r="AH49" s="2" t="str">
        <f>IF(AG49="","",ROUND(INDEX(计算页!$F$22:$H$27,N49,G49)/INDEX(计算页!$C:$C,MATCH(AG49,计算页!$B:$B,0))*1.5^(O49-1)/R49,0))</f>
        <v/>
      </c>
    </row>
    <row r="50" spans="1:34" x14ac:dyDescent="0.35">
      <c r="A50" s="2">
        <f t="shared" si="1"/>
        <v>6160001</v>
      </c>
      <c r="B50" s="2">
        <v>616</v>
      </c>
      <c r="C50" s="2" t="s">
        <v>533</v>
      </c>
      <c r="D50" s="2" t="s">
        <v>518</v>
      </c>
      <c r="E50" s="2" t="str">
        <f t="shared" si="2"/>
        <v>肚中有三股强劲的气相互碰撞，放个屁就可以炸飞你\n坚强蘑菇咕咕专用宝物，提升伙伴土抗410点</v>
      </c>
      <c r="F50" s="2" t="s">
        <v>534</v>
      </c>
      <c r="G50" s="2">
        <v>1</v>
      </c>
      <c r="H50" s="2" t="s">
        <v>492</v>
      </c>
      <c r="I50" s="2" t="str">
        <f>INDEX(D_伙伴表!$N:$N,MATCH(K50,D_伙伴表!$C:$C,0))</f>
        <v>妖族</v>
      </c>
      <c r="J50" s="2">
        <v>8</v>
      </c>
      <c r="K50" s="2" t="str">
        <f>IF(J50="","",IF(J50=0,"所有宠物",INDEX(D_图鉴!$D:$D,MATCH(J50,D_图鉴!$A:$A,0))))</f>
        <v>坚强蘑菇咕咕</v>
      </c>
      <c r="L50" s="2">
        <f>IF(A50="","",INDEX(D_伙伴技能书!$A:$A,MATCH(A50,D_伙伴技能书!$L:$L,0)))</f>
        <v>46161</v>
      </c>
      <c r="M50" s="2">
        <f>ROUND(INDEX(计算页!$F$22:$H$27,N50,G50)*1.5^(O50-1)*INDEX(计算页!$K$22:$K$25,MATCH(H50,计算页!$J$22:$J$25,0)),0)</f>
        <v>2662</v>
      </c>
      <c r="N50" s="2">
        <v>6</v>
      </c>
      <c r="O50" s="2">
        <v>1</v>
      </c>
      <c r="P50" s="2">
        <v>1</v>
      </c>
      <c r="Q50" s="2">
        <v>0</v>
      </c>
      <c r="R50" s="2">
        <f t="shared" si="0"/>
        <v>1</v>
      </c>
      <c r="S50" s="2" t="str">
        <f>INDEX(D_伙伴表!$J:$J,MATCH(K50,D_伙伴表!$C:$C,0))</f>
        <v>无</v>
      </c>
      <c r="T50" s="2">
        <f>IF(U50="","",INDEX(计算页!$A:$A,MATCH(U50,计算页!$B:$B,0)))</f>
        <v>25</v>
      </c>
      <c r="U50" s="2" t="s">
        <v>530</v>
      </c>
      <c r="V50" s="2">
        <f>IF(U50="","",ROUND(INDEX(计算页!$F$22:$H$27,N50,G50)/INDEX(计算页!$C:$C,MATCH(U50,计算页!$B:$B,0))*1.5^(O50-1)/R50,0))</f>
        <v>410</v>
      </c>
    </row>
    <row r="51" spans="1:34" x14ac:dyDescent="0.35">
      <c r="A51" s="2">
        <f t="shared" si="1"/>
        <v>6160002</v>
      </c>
      <c r="B51" s="2">
        <v>616</v>
      </c>
      <c r="C51" s="2" t="s">
        <v>533</v>
      </c>
      <c r="D51" s="2" t="s">
        <v>518</v>
      </c>
      <c r="E51" s="2" t="str">
        <f t="shared" si="2"/>
        <v>肚中有三股强劲的气相互碰撞，放个屁就可以炸飞你\n坚强蘑菇咕咕专用宝物，提升伙伴土抗614点</v>
      </c>
      <c r="F51" s="2" t="s">
        <v>534</v>
      </c>
      <c r="G51" s="2">
        <v>1</v>
      </c>
      <c r="H51" s="2" t="s">
        <v>492</v>
      </c>
      <c r="I51" s="2" t="str">
        <f>INDEX(D_伙伴表!$N:$N,MATCH(K51,D_伙伴表!$C:$C,0))</f>
        <v>妖族</v>
      </c>
      <c r="J51" s="2">
        <v>8</v>
      </c>
      <c r="K51" s="2" t="str">
        <f>IF(J51="","",IF(J51=0,"所有宠物",INDEX(D_图鉴!$D:$D,MATCH(J51,D_图鉴!$A:$A,0))))</f>
        <v>坚强蘑菇咕咕</v>
      </c>
      <c r="L51" s="2">
        <f>IF(A51="","",INDEX(D_伙伴技能书!$A:$A,MATCH(A51,D_伙伴技能书!$L:$L,0)))</f>
        <v>46162</v>
      </c>
      <c r="M51" s="2">
        <f>ROUND(INDEX(计算页!$F$22:$H$27,N51,G51)*1.5^(O51-1)*INDEX(计算页!$K$22:$K$25,MATCH(H51,计算页!$J$22:$J$25,0)),0)</f>
        <v>3994</v>
      </c>
      <c r="N51" s="2">
        <v>6</v>
      </c>
      <c r="O51" s="2">
        <v>2</v>
      </c>
      <c r="P51" s="2">
        <v>1</v>
      </c>
      <c r="Q51" s="2">
        <v>0</v>
      </c>
      <c r="R51" s="2">
        <f t="shared" si="0"/>
        <v>1</v>
      </c>
      <c r="S51" s="2" t="str">
        <f>INDEX(D_伙伴表!$J:$J,MATCH(K51,D_伙伴表!$C:$C,0))</f>
        <v>无</v>
      </c>
      <c r="T51" s="2">
        <f>IF(U51="","",INDEX(计算页!$A:$A,MATCH(U51,计算页!$B:$B,0)))</f>
        <v>25</v>
      </c>
      <c r="U51" s="2" t="s">
        <v>530</v>
      </c>
      <c r="V51" s="2">
        <f>IF(U51="","",ROUND(INDEX(计算页!$F$22:$H$27,N51,G51)/INDEX(计算页!$C:$C,MATCH(U51,计算页!$B:$B,0))*1.5^(O51-1)/R51,0))</f>
        <v>614</v>
      </c>
    </row>
    <row r="52" spans="1:34" x14ac:dyDescent="0.35">
      <c r="A52" s="2">
        <f t="shared" si="1"/>
        <v>6160003</v>
      </c>
      <c r="B52" s="2">
        <v>616</v>
      </c>
      <c r="C52" s="2" t="s">
        <v>533</v>
      </c>
      <c r="D52" s="2" t="s">
        <v>518</v>
      </c>
      <c r="E52" s="2" t="str">
        <f t="shared" si="2"/>
        <v>肚中有三股强劲的气相互碰撞，放个屁就可以炸飞你\n坚强蘑菇咕咕专用宝物，提升伙伴土抗922点</v>
      </c>
      <c r="F52" s="2" t="s">
        <v>534</v>
      </c>
      <c r="G52" s="2">
        <v>1</v>
      </c>
      <c r="H52" s="2" t="s">
        <v>492</v>
      </c>
      <c r="I52" s="2" t="str">
        <f>INDEX(D_伙伴表!$N:$N,MATCH(K52,D_伙伴表!$C:$C,0))</f>
        <v>妖族</v>
      </c>
      <c r="J52" s="2">
        <v>8</v>
      </c>
      <c r="K52" s="2" t="str">
        <f>IF(J52="","",IF(J52=0,"所有宠物",INDEX(D_图鉴!$D:$D,MATCH(J52,D_图鉴!$A:$A,0))))</f>
        <v>坚强蘑菇咕咕</v>
      </c>
      <c r="L52" s="2">
        <f>IF(A52="","",INDEX(D_伙伴技能书!$A:$A,MATCH(A52,D_伙伴技能书!$L:$L,0)))</f>
        <v>46163</v>
      </c>
      <c r="M52" s="2">
        <f>ROUND(INDEX(计算页!$F$22:$H$27,N52,G52)*1.5^(O52-1)*INDEX(计算页!$K$22:$K$25,MATCH(H52,计算页!$J$22:$J$25,0)),0)</f>
        <v>5990</v>
      </c>
      <c r="N52" s="2">
        <v>6</v>
      </c>
      <c r="O52" s="2">
        <v>3</v>
      </c>
      <c r="P52" s="2">
        <v>1</v>
      </c>
      <c r="Q52" s="2">
        <v>0</v>
      </c>
      <c r="R52" s="2">
        <f t="shared" si="0"/>
        <v>1</v>
      </c>
      <c r="S52" s="2" t="str">
        <f>INDEX(D_伙伴表!$J:$J,MATCH(K52,D_伙伴表!$C:$C,0))</f>
        <v>无</v>
      </c>
      <c r="T52" s="2">
        <f>IF(U52="","",INDEX(计算页!$A:$A,MATCH(U52,计算页!$B:$B,0)))</f>
        <v>25</v>
      </c>
      <c r="U52" s="2" t="s">
        <v>530</v>
      </c>
      <c r="V52" s="2">
        <f>IF(U52="","",ROUND(INDEX(计算页!$F$22:$H$27,N52,G52)/INDEX(计算页!$C:$C,MATCH(U52,计算页!$B:$B,0))*1.5^(O52-1)/R52,0))</f>
        <v>922</v>
      </c>
    </row>
    <row r="53" spans="1:34" x14ac:dyDescent="0.35">
      <c r="A53" s="2">
        <f t="shared" si="1"/>
        <v>6810001</v>
      </c>
      <c r="B53" s="2">
        <v>681</v>
      </c>
      <c r="C53" s="2" t="s">
        <v>535</v>
      </c>
      <c r="D53" s="2" t="s">
        <v>536</v>
      </c>
      <c r="E53" s="2" t="str">
        <f t="shared" si="2"/>
        <v>一件很神奇的宝物，看起来谁都可以用\n提升伙伴攻击1024点</v>
      </c>
      <c r="F53" s="2" t="s">
        <v>537</v>
      </c>
      <c r="G53" s="2">
        <v>1</v>
      </c>
      <c r="H53" s="2" t="s">
        <v>538</v>
      </c>
      <c r="J53" s="2">
        <v>0</v>
      </c>
      <c r="K53" s="2" t="str">
        <f>IF(J53="","",IF(J53=0,"所有宠物",INDEX(D_图鉴!$D:$D,MATCH(J53,D_图鉴!$A:$A,0))))</f>
        <v>所有宠物</v>
      </c>
      <c r="L53" s="2">
        <f>IF(A53="","",INDEX(D_伙伴技能书!$A:$A,MATCH(A53,D_伙伴技能书!$L:$L,0)))</f>
        <v>46811</v>
      </c>
      <c r="M53" s="2">
        <f>ROUND(INDEX(计算页!$F$22:$H$27,N53,G53)*1.5^(O53-1)*INDEX(计算页!$K$22:$K$25,MATCH(H53,计算页!$J$22:$J$25,0)),0)</f>
        <v>2048</v>
      </c>
      <c r="N53" s="2">
        <v>6</v>
      </c>
      <c r="O53" s="2">
        <v>1</v>
      </c>
      <c r="P53" s="2">
        <v>1</v>
      </c>
      <c r="Q53" s="2">
        <v>0</v>
      </c>
      <c r="R53" s="2">
        <f t="shared" si="0"/>
        <v>1</v>
      </c>
      <c r="S53" s="2" t="e">
        <f>INDEX(D_伙伴表!$J:$J,MATCH(K53,D_伙伴表!$C:$C,0))</f>
        <v>#N/A</v>
      </c>
      <c r="T53" s="2">
        <f>IF(U53="","",INDEX(计算页!$A:$A,MATCH(U53,计算页!$B:$B,0)))</f>
        <v>3</v>
      </c>
      <c r="U53" s="2" t="s">
        <v>101</v>
      </c>
      <c r="V53" s="2">
        <f>IF(U53="","",ROUND(INDEX(计算页!$F$22:$H$27,N53,G53)/INDEX(计算页!$C:$C,MATCH(U53,计算页!$B:$B,0))*1.5^(O53-1)/R53,0))</f>
        <v>1024</v>
      </c>
      <c r="W53" s="2" t="str">
        <f>IF(X53="","",INDEX(计算页!$A:$A,MATCH(X53,计算页!$B:$B,0)))</f>
        <v/>
      </c>
      <c r="Y53" s="2" t="str">
        <f>IF(X53="","",ROUND(INDEX(计算页!$F$22:$H$27,N53,G53)/INDEX(计算页!$C:$C,MATCH(X53,计算页!$B:$B,0))*1.5^(O53-1)/R53,0))</f>
        <v/>
      </c>
      <c r="Z53" s="2" t="str">
        <f>IF(AA53="","",INDEX(计算页!$A:$A,MATCH(AA53,计算页!$B:$B,0)))</f>
        <v/>
      </c>
      <c r="AB53" s="2" t="str">
        <f>IF(AA53="","",ROUND(INDEX(计算页!$F$22:$H$27,N53,G53)/INDEX(计算页!$C:$C,MATCH(AA53,计算页!$B:$B,0))*1.5^(O53-1)/R53,0))</f>
        <v/>
      </c>
      <c r="AC53" s="2" t="str">
        <f>IF(AD53="","",INDEX(计算页!$A:$A,MATCH(AD53,计算页!$B:$B,0)))</f>
        <v/>
      </c>
      <c r="AE53" s="2" t="str">
        <f>IF(AD53="","",ROUND(INDEX(计算页!$F$22:$H$27,N53,G53)/INDEX(计算页!$C:$C,MATCH(AD53,计算页!$B:$B,0))*1.5^(O53-1)/R53,0))</f>
        <v/>
      </c>
      <c r="AF53" s="2" t="str">
        <f>IF(AG53="","",INDEX(计算页!$A:$A,MATCH(AG53,计算页!$B:$B,0)))</f>
        <v/>
      </c>
      <c r="AH53" s="2" t="str">
        <f>IF(AG53="","",ROUND(INDEX(计算页!$F$22:$H$27,N53,G53)/INDEX(计算页!$C:$C,MATCH(AG53,计算页!$B:$B,0))*1.5^(O53-1)/R53,0))</f>
        <v/>
      </c>
    </row>
    <row r="54" spans="1:34" x14ac:dyDescent="0.35">
      <c r="A54" s="2">
        <f t="shared" si="1"/>
        <v>6810002</v>
      </c>
      <c r="B54" s="2">
        <v>681</v>
      </c>
      <c r="C54" s="2" t="s">
        <v>535</v>
      </c>
      <c r="D54" s="2" t="s">
        <v>536</v>
      </c>
      <c r="E54" s="2" t="str">
        <f t="shared" si="2"/>
        <v>一件很神奇的宝物，看起来谁都可以用\n提升伙伴攻击1536点</v>
      </c>
      <c r="F54" s="2" t="s">
        <v>537</v>
      </c>
      <c r="G54" s="2">
        <v>1</v>
      </c>
      <c r="H54" s="2" t="s">
        <v>538</v>
      </c>
      <c r="J54" s="2">
        <v>0</v>
      </c>
      <c r="K54" s="2" t="str">
        <f>IF(J54="","",IF(J54=0,"所有宠物",INDEX(D_图鉴!$D:$D,MATCH(J54,D_图鉴!$A:$A,0))))</f>
        <v>所有宠物</v>
      </c>
      <c r="L54" s="2">
        <f>IF(A54="","",INDEX(D_伙伴技能书!$A:$A,MATCH(A54,D_伙伴技能书!$L:$L,0)))</f>
        <v>46812</v>
      </c>
      <c r="M54" s="2">
        <f>ROUND(INDEX(计算页!$F$22:$H$27,N54,G54)*1.5^(O54-1)*INDEX(计算页!$K$22:$K$25,MATCH(H54,计算页!$J$22:$J$25,0)),0)</f>
        <v>3072</v>
      </c>
      <c r="N54" s="2">
        <v>6</v>
      </c>
      <c r="O54" s="2">
        <v>2</v>
      </c>
      <c r="P54" s="2">
        <v>1</v>
      </c>
      <c r="Q54" s="2">
        <v>0</v>
      </c>
      <c r="R54" s="2">
        <f t="shared" si="0"/>
        <v>1</v>
      </c>
      <c r="S54" s="2" t="e">
        <f>INDEX(D_伙伴表!$J:$J,MATCH(K54,D_伙伴表!$C:$C,0))</f>
        <v>#N/A</v>
      </c>
      <c r="T54" s="2">
        <f>IF(U54="","",INDEX(计算页!$A:$A,MATCH(U54,计算页!$B:$B,0)))</f>
        <v>3</v>
      </c>
      <c r="U54" s="2" t="s">
        <v>101</v>
      </c>
      <c r="V54" s="2">
        <f>IF(U54="","",ROUND(INDEX(计算页!$F$22:$H$27,N54,G54)/INDEX(计算页!$C:$C,MATCH(U54,计算页!$B:$B,0))*1.5^(O54-1)/R54,0))</f>
        <v>1536</v>
      </c>
      <c r="W54" s="2" t="str">
        <f>IF(X54="","",INDEX(计算页!$A:$A,MATCH(X54,计算页!$B:$B,0)))</f>
        <v/>
      </c>
      <c r="Y54" s="2" t="str">
        <f>IF(X54="","",ROUND(INDEX(计算页!$F$22:$H$27,N54,G54)/INDEX(计算页!$C:$C,MATCH(X54,计算页!$B:$B,0))*1.5^(O54-1)/R54,0))</f>
        <v/>
      </c>
      <c r="Z54" s="2" t="str">
        <f>IF(AA54="","",INDEX(计算页!$A:$A,MATCH(AA54,计算页!$B:$B,0)))</f>
        <v/>
      </c>
      <c r="AB54" s="2" t="str">
        <f>IF(AA54="","",ROUND(INDEX(计算页!$F$22:$H$27,N54,G54)/INDEX(计算页!$C:$C,MATCH(AA54,计算页!$B:$B,0))*1.5^(O54-1)/R54,0))</f>
        <v/>
      </c>
      <c r="AC54" s="2" t="str">
        <f>IF(AD54="","",INDEX(计算页!$A:$A,MATCH(AD54,计算页!$B:$B,0)))</f>
        <v/>
      </c>
      <c r="AE54" s="2" t="str">
        <f>IF(AD54="","",ROUND(INDEX(计算页!$F$22:$H$27,N54,G54)/INDEX(计算页!$C:$C,MATCH(AD54,计算页!$B:$B,0))*1.5^(O54-1)/R54,0))</f>
        <v/>
      </c>
      <c r="AF54" s="2" t="str">
        <f>IF(AG54="","",INDEX(计算页!$A:$A,MATCH(AG54,计算页!$B:$B,0)))</f>
        <v/>
      </c>
      <c r="AH54" s="2" t="str">
        <f>IF(AG54="","",ROUND(INDEX(计算页!$F$22:$H$27,N54,G54)/INDEX(计算页!$C:$C,MATCH(AG54,计算页!$B:$B,0))*1.5^(O54-1)/R54,0))</f>
        <v/>
      </c>
    </row>
    <row r="55" spans="1:34" x14ac:dyDescent="0.35">
      <c r="A55" s="2">
        <f t="shared" si="1"/>
        <v>6810003</v>
      </c>
      <c r="B55" s="2">
        <v>681</v>
      </c>
      <c r="C55" s="2" t="s">
        <v>535</v>
      </c>
      <c r="D55" s="2" t="s">
        <v>536</v>
      </c>
      <c r="E55" s="2" t="str">
        <f t="shared" si="2"/>
        <v>一件很神奇的宝物，看起来谁都可以用\n提升伙伴攻击2304点</v>
      </c>
      <c r="F55" s="2" t="s">
        <v>537</v>
      </c>
      <c r="G55" s="2">
        <v>1</v>
      </c>
      <c r="H55" s="2" t="s">
        <v>538</v>
      </c>
      <c r="J55" s="2">
        <v>0</v>
      </c>
      <c r="K55" s="2" t="str">
        <f>IF(J55="","",IF(J55=0,"所有宠物",INDEX(D_图鉴!$D:$D,MATCH(J55,D_图鉴!$A:$A,0))))</f>
        <v>所有宠物</v>
      </c>
      <c r="L55" s="2">
        <f>IF(A55="","",INDEX(D_伙伴技能书!$A:$A,MATCH(A55,D_伙伴技能书!$L:$L,0)))</f>
        <v>46813</v>
      </c>
      <c r="M55" s="2">
        <f>ROUND(INDEX(计算页!$F$22:$H$27,N55,G55)*1.5^(O55-1)*INDEX(计算页!$K$22:$K$25,MATCH(H55,计算页!$J$22:$J$25,0)),0)</f>
        <v>4608</v>
      </c>
      <c r="N55" s="2">
        <v>6</v>
      </c>
      <c r="O55" s="2">
        <v>3</v>
      </c>
      <c r="P55" s="2">
        <v>1</v>
      </c>
      <c r="Q55" s="2">
        <v>0</v>
      </c>
      <c r="R55" s="2">
        <f t="shared" si="0"/>
        <v>1</v>
      </c>
      <c r="S55" s="2" t="e">
        <f>INDEX(D_伙伴表!$J:$J,MATCH(K55,D_伙伴表!$C:$C,0))</f>
        <v>#N/A</v>
      </c>
      <c r="T55" s="2">
        <f>IF(U55="","",INDEX(计算页!$A:$A,MATCH(U55,计算页!$B:$B,0)))</f>
        <v>3</v>
      </c>
      <c r="U55" s="2" t="s">
        <v>101</v>
      </c>
      <c r="V55" s="2">
        <f>IF(U55="","",ROUND(INDEX(计算页!$F$22:$H$27,N55,G55)/INDEX(计算页!$C:$C,MATCH(U55,计算页!$B:$B,0))*1.5^(O55-1)/R55,0))</f>
        <v>2304</v>
      </c>
      <c r="W55" s="2" t="str">
        <f>IF(X55="","",INDEX(计算页!$A:$A,MATCH(X55,计算页!$B:$B,0)))</f>
        <v/>
      </c>
      <c r="Y55" s="2" t="str">
        <f>IF(X55="","",ROUND(INDEX(计算页!$F$22:$H$27,N55,G55)/INDEX(计算页!$C:$C,MATCH(X55,计算页!$B:$B,0))*1.5^(O55-1)/R55,0))</f>
        <v/>
      </c>
      <c r="Z55" s="2" t="str">
        <f>IF(AA55="","",INDEX(计算页!$A:$A,MATCH(AA55,计算页!$B:$B,0)))</f>
        <v/>
      </c>
      <c r="AB55" s="2" t="str">
        <f>IF(AA55="","",ROUND(INDEX(计算页!$F$22:$H$27,N55,G55)/INDEX(计算页!$C:$C,MATCH(AA55,计算页!$B:$B,0))*1.5^(O55-1)/R55,0))</f>
        <v/>
      </c>
      <c r="AC55" s="2" t="str">
        <f>IF(AD55="","",INDEX(计算页!$A:$A,MATCH(AD55,计算页!$B:$B,0)))</f>
        <v/>
      </c>
      <c r="AE55" s="2" t="str">
        <f>IF(AD55="","",ROUND(INDEX(计算页!$F$22:$H$27,N55,G55)/INDEX(计算页!$C:$C,MATCH(AD55,计算页!$B:$B,0))*1.5^(O55-1)/R55,0))</f>
        <v/>
      </c>
      <c r="AF55" s="2" t="str">
        <f>IF(AG55="","",INDEX(计算页!$A:$A,MATCH(AG55,计算页!$B:$B,0)))</f>
        <v/>
      </c>
      <c r="AH55" s="2" t="str">
        <f>IF(AG55="","",ROUND(INDEX(计算页!$F$22:$H$27,N55,G55)/INDEX(计算页!$C:$C,MATCH(AG55,计算页!$B:$B,0))*1.5^(O55-1)/R55,0))</f>
        <v/>
      </c>
    </row>
    <row r="56" spans="1:34" x14ac:dyDescent="0.35">
      <c r="A56" s="2">
        <f t="shared" si="1"/>
        <v>6820001</v>
      </c>
      <c r="B56" s="2">
        <v>682</v>
      </c>
      <c r="C56" s="2" t="s">
        <v>539</v>
      </c>
      <c r="D56" s="2" t="s">
        <v>540</v>
      </c>
      <c r="E56" s="2" t="str">
        <f t="shared" si="2"/>
        <v>一件很神奇的宝物，看起来谁都可以用\n提升伙伴防御2048点</v>
      </c>
      <c r="F56" s="2" t="s">
        <v>537</v>
      </c>
      <c r="G56" s="2">
        <v>1</v>
      </c>
      <c r="H56" s="2" t="s">
        <v>538</v>
      </c>
      <c r="J56" s="2">
        <v>0</v>
      </c>
      <c r="K56" s="2" t="str">
        <f>IF(J56="","",IF(J56=0,"所有宠物",INDEX(D_图鉴!$D:$D,MATCH(J56,D_图鉴!$A:$A,0))))</f>
        <v>所有宠物</v>
      </c>
      <c r="L56" s="2">
        <f>IF(A56="","",INDEX(D_伙伴技能书!$A:$A,MATCH(A56,D_伙伴技能书!$L:$L,0)))</f>
        <v>46821</v>
      </c>
      <c r="M56" s="2">
        <f>ROUND(INDEX(计算页!$F$22:$H$27,N56,G56)*1.5^(O56-1)*INDEX(计算页!$K$22:$K$25,MATCH(H56,计算页!$J$22:$J$25,0)),0)</f>
        <v>2048</v>
      </c>
      <c r="N56" s="2">
        <v>6</v>
      </c>
      <c r="O56" s="2">
        <v>1</v>
      </c>
      <c r="P56" s="2">
        <v>1</v>
      </c>
      <c r="Q56" s="2">
        <v>0</v>
      </c>
      <c r="R56" s="2">
        <f t="shared" si="0"/>
        <v>1</v>
      </c>
      <c r="S56" s="2" t="e">
        <f>INDEX(D_伙伴表!$J:$J,MATCH(K56,D_伙伴表!$C:$C,0))</f>
        <v>#N/A</v>
      </c>
      <c r="T56" s="2">
        <f>IF(U56="","",INDEX(计算页!$A:$A,MATCH(U56,计算页!$B:$B,0)))</f>
        <v>4</v>
      </c>
      <c r="U56" s="2" t="s">
        <v>98</v>
      </c>
      <c r="V56" s="2">
        <f>IF(U56="","",ROUND(INDEX(计算页!$F$22:$H$27,N56,G56)/INDEX(计算页!$C:$C,MATCH(U56,计算页!$B:$B,0))*1.5^(O56-1)/R56,0))</f>
        <v>2048</v>
      </c>
      <c r="W56" s="2" t="str">
        <f>IF(X56="","",INDEX(计算页!$A:$A,MATCH(X56,计算页!$B:$B,0)))</f>
        <v/>
      </c>
      <c r="Y56" s="2" t="str">
        <f>IF(X56="","",ROUND(INDEX(计算页!$F$22:$H$27,N56,G56)/INDEX(计算页!$C:$C,MATCH(X56,计算页!$B:$B,0))*1.5^(O56-1)/R56,0))</f>
        <v/>
      </c>
      <c r="Z56" s="2" t="str">
        <f>IF(AA56="","",INDEX(计算页!$A:$A,MATCH(AA56,计算页!$B:$B,0)))</f>
        <v/>
      </c>
      <c r="AB56" s="2" t="str">
        <f>IF(AA56="","",ROUND(INDEX(计算页!$F$22:$H$27,N56,G56)/INDEX(计算页!$C:$C,MATCH(AA56,计算页!$B:$B,0))*1.5^(O56-1)/R56,0))</f>
        <v/>
      </c>
      <c r="AC56" s="2" t="str">
        <f>IF(AD56="","",INDEX(计算页!$A:$A,MATCH(AD56,计算页!$B:$B,0)))</f>
        <v/>
      </c>
      <c r="AE56" s="2" t="str">
        <f>IF(AD56="","",ROUND(INDEX(计算页!$F$22:$H$27,N56,G56)/INDEX(计算页!$C:$C,MATCH(AD56,计算页!$B:$B,0))*1.5^(O56-1)/R56,0))</f>
        <v/>
      </c>
      <c r="AF56" s="2" t="str">
        <f>IF(AG56="","",INDEX(计算页!$A:$A,MATCH(AG56,计算页!$B:$B,0)))</f>
        <v/>
      </c>
      <c r="AH56" s="2" t="str">
        <f>IF(AG56="","",ROUND(INDEX(计算页!$F$22:$H$27,N56,G56)/INDEX(计算页!$C:$C,MATCH(AG56,计算页!$B:$B,0))*1.5^(O56-1)/R56,0))</f>
        <v/>
      </c>
    </row>
    <row r="57" spans="1:34" x14ac:dyDescent="0.35">
      <c r="A57" s="2">
        <f t="shared" si="1"/>
        <v>6820002</v>
      </c>
      <c r="B57" s="2">
        <v>682</v>
      </c>
      <c r="C57" s="2" t="s">
        <v>539</v>
      </c>
      <c r="D57" s="2" t="s">
        <v>540</v>
      </c>
      <c r="E57" s="2" t="str">
        <f t="shared" si="2"/>
        <v>一件很神奇的宝物，看起来谁都可以用\n提升伙伴防御3072点</v>
      </c>
      <c r="F57" s="2" t="s">
        <v>537</v>
      </c>
      <c r="G57" s="2">
        <v>1</v>
      </c>
      <c r="H57" s="2" t="s">
        <v>538</v>
      </c>
      <c r="J57" s="2">
        <v>0</v>
      </c>
      <c r="K57" s="2" t="str">
        <f>IF(J57="","",IF(J57=0,"所有宠物",INDEX(D_图鉴!$D:$D,MATCH(J57,D_图鉴!$A:$A,0))))</f>
        <v>所有宠物</v>
      </c>
      <c r="L57" s="2">
        <f>IF(A57="","",INDEX(D_伙伴技能书!$A:$A,MATCH(A57,D_伙伴技能书!$L:$L,0)))</f>
        <v>46822</v>
      </c>
      <c r="M57" s="2">
        <f>ROUND(INDEX(计算页!$F$22:$H$27,N57,G57)*1.5^(O57-1)*INDEX(计算页!$K$22:$K$25,MATCH(H57,计算页!$J$22:$J$25,0)),0)</f>
        <v>3072</v>
      </c>
      <c r="N57" s="2">
        <v>6</v>
      </c>
      <c r="O57" s="2">
        <v>2</v>
      </c>
      <c r="P57" s="2">
        <v>1</v>
      </c>
      <c r="Q57" s="2">
        <v>0</v>
      </c>
      <c r="R57" s="2">
        <f t="shared" si="0"/>
        <v>1</v>
      </c>
      <c r="S57" s="2" t="e">
        <f>INDEX(D_伙伴表!$J:$J,MATCH(K57,D_伙伴表!$C:$C,0))</f>
        <v>#N/A</v>
      </c>
      <c r="T57" s="2">
        <f>IF(U57="","",INDEX(计算页!$A:$A,MATCH(U57,计算页!$B:$B,0)))</f>
        <v>4</v>
      </c>
      <c r="U57" s="2" t="s">
        <v>98</v>
      </c>
      <c r="V57" s="2">
        <f>IF(U57="","",ROUND(INDEX(计算页!$F$22:$H$27,N57,G57)/INDEX(计算页!$C:$C,MATCH(U57,计算页!$B:$B,0))*1.5^(O57-1)/R57,0))</f>
        <v>3072</v>
      </c>
      <c r="W57" s="2" t="str">
        <f>IF(X57="","",INDEX(计算页!$A:$A,MATCH(X57,计算页!$B:$B,0)))</f>
        <v/>
      </c>
      <c r="Y57" s="2" t="str">
        <f>IF(X57="","",ROUND(INDEX(计算页!$F$22:$H$27,N57,G57)/INDEX(计算页!$C:$C,MATCH(X57,计算页!$B:$B,0))*1.5^(O57-1)/R57,0))</f>
        <v/>
      </c>
      <c r="Z57" s="2" t="str">
        <f>IF(AA57="","",INDEX(计算页!$A:$A,MATCH(AA57,计算页!$B:$B,0)))</f>
        <v/>
      </c>
      <c r="AB57" s="2" t="str">
        <f>IF(AA57="","",ROUND(INDEX(计算页!$F$22:$H$27,N57,G57)/INDEX(计算页!$C:$C,MATCH(AA57,计算页!$B:$B,0))*1.5^(O57-1)/R57,0))</f>
        <v/>
      </c>
      <c r="AC57" s="2" t="str">
        <f>IF(AD57="","",INDEX(计算页!$A:$A,MATCH(AD57,计算页!$B:$B,0)))</f>
        <v/>
      </c>
      <c r="AE57" s="2" t="str">
        <f>IF(AD57="","",ROUND(INDEX(计算页!$F$22:$H$27,N57,G57)/INDEX(计算页!$C:$C,MATCH(AD57,计算页!$B:$B,0))*1.5^(O57-1)/R57,0))</f>
        <v/>
      </c>
      <c r="AF57" s="2" t="str">
        <f>IF(AG57="","",INDEX(计算页!$A:$A,MATCH(AG57,计算页!$B:$B,0)))</f>
        <v/>
      </c>
      <c r="AH57" s="2" t="str">
        <f>IF(AG57="","",ROUND(INDEX(计算页!$F$22:$H$27,N57,G57)/INDEX(计算页!$C:$C,MATCH(AG57,计算页!$B:$B,0))*1.5^(O57-1)/R57,0))</f>
        <v/>
      </c>
    </row>
    <row r="58" spans="1:34" x14ac:dyDescent="0.35">
      <c r="A58" s="2">
        <f t="shared" si="1"/>
        <v>6820003</v>
      </c>
      <c r="B58" s="2">
        <v>682</v>
      </c>
      <c r="C58" s="2" t="s">
        <v>539</v>
      </c>
      <c r="D58" s="2" t="s">
        <v>540</v>
      </c>
      <c r="E58" s="2" t="str">
        <f t="shared" si="2"/>
        <v>一件很神奇的宝物，看起来谁都可以用\n提升伙伴防御4608点</v>
      </c>
      <c r="F58" s="2" t="s">
        <v>537</v>
      </c>
      <c r="G58" s="2">
        <v>1</v>
      </c>
      <c r="H58" s="2" t="s">
        <v>538</v>
      </c>
      <c r="J58" s="2">
        <v>0</v>
      </c>
      <c r="K58" s="2" t="str">
        <f>IF(J58="","",IF(J58=0,"所有宠物",INDEX(D_图鉴!$D:$D,MATCH(J58,D_图鉴!$A:$A,0))))</f>
        <v>所有宠物</v>
      </c>
      <c r="L58" s="2">
        <f>IF(A58="","",INDEX(D_伙伴技能书!$A:$A,MATCH(A58,D_伙伴技能书!$L:$L,0)))</f>
        <v>46823</v>
      </c>
      <c r="M58" s="2">
        <f>ROUND(INDEX(计算页!$F$22:$H$27,N58,G58)*1.5^(O58-1)*INDEX(计算页!$K$22:$K$25,MATCH(H58,计算页!$J$22:$J$25,0)),0)</f>
        <v>4608</v>
      </c>
      <c r="N58" s="2">
        <v>6</v>
      </c>
      <c r="O58" s="2">
        <v>3</v>
      </c>
      <c r="P58" s="2">
        <v>1</v>
      </c>
      <c r="Q58" s="2">
        <v>0</v>
      </c>
      <c r="R58" s="2">
        <f t="shared" si="0"/>
        <v>1</v>
      </c>
      <c r="S58" s="2" t="e">
        <f>INDEX(D_伙伴表!$J:$J,MATCH(K58,D_伙伴表!$C:$C,0))</f>
        <v>#N/A</v>
      </c>
      <c r="T58" s="2">
        <f>IF(U58="","",INDEX(计算页!$A:$A,MATCH(U58,计算页!$B:$B,0)))</f>
        <v>4</v>
      </c>
      <c r="U58" s="2" t="s">
        <v>98</v>
      </c>
      <c r="V58" s="2">
        <f>IF(U58="","",ROUND(INDEX(计算页!$F$22:$H$27,N58,G58)/INDEX(计算页!$C:$C,MATCH(U58,计算页!$B:$B,0))*1.5^(O58-1)/R58,0))</f>
        <v>4608</v>
      </c>
      <c r="W58" s="2" t="str">
        <f>IF(X58="","",INDEX(计算页!$A:$A,MATCH(X58,计算页!$B:$B,0)))</f>
        <v/>
      </c>
      <c r="Y58" s="2" t="str">
        <f>IF(X58="","",ROUND(INDEX(计算页!$F$22:$H$27,N58,G58)/INDEX(计算页!$C:$C,MATCH(X58,计算页!$B:$B,0))*1.5^(O58-1)/R58,0))</f>
        <v/>
      </c>
      <c r="Z58" s="2" t="str">
        <f>IF(AA58="","",INDEX(计算页!$A:$A,MATCH(AA58,计算页!$B:$B,0)))</f>
        <v/>
      </c>
      <c r="AB58" s="2" t="str">
        <f>IF(AA58="","",ROUND(INDEX(计算页!$F$22:$H$27,N58,G58)/INDEX(计算页!$C:$C,MATCH(AA58,计算页!$B:$B,0))*1.5^(O58-1)/R58,0))</f>
        <v/>
      </c>
      <c r="AC58" s="2" t="str">
        <f>IF(AD58="","",INDEX(计算页!$A:$A,MATCH(AD58,计算页!$B:$B,0)))</f>
        <v/>
      </c>
      <c r="AE58" s="2" t="str">
        <f>IF(AD58="","",ROUND(INDEX(计算页!$F$22:$H$27,N58,G58)/INDEX(计算页!$C:$C,MATCH(AD58,计算页!$B:$B,0))*1.5^(O58-1)/R58,0))</f>
        <v/>
      </c>
      <c r="AF58" s="2" t="str">
        <f>IF(AG58="","",INDEX(计算页!$A:$A,MATCH(AG58,计算页!$B:$B,0)))</f>
        <v/>
      </c>
      <c r="AH58" s="2" t="str">
        <f>IF(AG58="","",ROUND(INDEX(计算页!$F$22:$H$27,N58,G58)/INDEX(计算页!$C:$C,MATCH(AG58,计算页!$B:$B,0))*1.5^(O58-1)/R58,0))</f>
        <v/>
      </c>
    </row>
    <row r="59" spans="1:34" x14ac:dyDescent="0.35">
      <c r="A59" s="2">
        <f t="shared" si="1"/>
        <v>6830001</v>
      </c>
      <c r="B59" s="2">
        <v>683</v>
      </c>
      <c r="C59" s="2" t="s">
        <v>541</v>
      </c>
      <c r="D59" s="2" t="s">
        <v>542</v>
      </c>
      <c r="E59" s="2" t="str">
        <f t="shared" si="2"/>
        <v>一件很神奇的宝物，看起来谁都可以用\n提升伙伴生命10240点</v>
      </c>
      <c r="F59" s="2" t="s">
        <v>537</v>
      </c>
      <c r="G59" s="2">
        <v>1</v>
      </c>
      <c r="H59" s="2" t="s">
        <v>538</v>
      </c>
      <c r="J59" s="2">
        <v>0</v>
      </c>
      <c r="K59" s="2" t="str">
        <f>IF(J59="","",IF(J59=0,"所有宠物",INDEX(D_图鉴!$D:$D,MATCH(J59,D_图鉴!$A:$A,0))))</f>
        <v>所有宠物</v>
      </c>
      <c r="L59" s="2">
        <f>IF(A59="","",INDEX(D_伙伴技能书!$A:$A,MATCH(A59,D_伙伴技能书!$L:$L,0)))</f>
        <v>46831</v>
      </c>
      <c r="M59" s="2">
        <f>ROUND(INDEX(计算页!$F$22:$H$27,N59,G59)*1.5^(O59-1)*INDEX(计算页!$K$22:$K$25,MATCH(H59,计算页!$J$22:$J$25,0)),0)</f>
        <v>2048</v>
      </c>
      <c r="N59" s="2">
        <v>6</v>
      </c>
      <c r="O59" s="2">
        <v>1</v>
      </c>
      <c r="P59" s="2">
        <v>1</v>
      </c>
      <c r="Q59" s="2">
        <v>0</v>
      </c>
      <c r="R59" s="2">
        <f t="shared" si="0"/>
        <v>1</v>
      </c>
      <c r="S59" s="2" t="e">
        <f>INDEX(D_伙伴表!$J:$J,MATCH(K59,D_伙伴表!$C:$C,0))</f>
        <v>#N/A</v>
      </c>
      <c r="T59" s="2">
        <f>IF(U59="","",INDEX(计算页!$A:$A,MATCH(U59,计算页!$B:$B,0)))</f>
        <v>1</v>
      </c>
      <c r="U59" s="2" t="s">
        <v>97</v>
      </c>
      <c r="V59" s="2">
        <f>IF(U59="","",ROUND(INDEX(计算页!$F$22:$H$27,N59,G59)/INDEX(计算页!$C:$C,MATCH(U59,计算页!$B:$B,0))*1.5^(O59-1)/R59,0))</f>
        <v>10240</v>
      </c>
      <c r="W59" s="2" t="str">
        <f>IF(X59="","",INDEX(计算页!$A:$A,MATCH(X59,计算页!$B:$B,0)))</f>
        <v/>
      </c>
      <c r="Y59" s="2" t="str">
        <f>IF(X59="","",ROUND(INDEX(计算页!$F$22:$H$27,N59,G59)/INDEX(计算页!$C:$C,MATCH(X59,计算页!$B:$B,0))*1.5^(O59-1)/R59,0))</f>
        <v/>
      </c>
      <c r="Z59" s="2" t="str">
        <f>IF(AA59="","",INDEX(计算页!$A:$A,MATCH(AA59,计算页!$B:$B,0)))</f>
        <v/>
      </c>
      <c r="AB59" s="2" t="str">
        <f>IF(AA59="","",ROUND(INDEX(计算页!$F$22:$H$27,N59,G59)/INDEX(计算页!$C:$C,MATCH(AA59,计算页!$B:$B,0))*1.5^(O59-1)/R59,0))</f>
        <v/>
      </c>
      <c r="AC59" s="2" t="str">
        <f>IF(AD59="","",INDEX(计算页!$A:$A,MATCH(AD59,计算页!$B:$B,0)))</f>
        <v/>
      </c>
      <c r="AE59" s="2" t="str">
        <f>IF(AD59="","",ROUND(INDEX(计算页!$F$22:$H$27,N59,G59)/INDEX(计算页!$C:$C,MATCH(AD59,计算页!$B:$B,0))*1.5^(O59-1)/R59,0))</f>
        <v/>
      </c>
      <c r="AF59" s="2" t="str">
        <f>IF(AG59="","",INDEX(计算页!$A:$A,MATCH(AG59,计算页!$B:$B,0)))</f>
        <v/>
      </c>
      <c r="AH59" s="2" t="str">
        <f>IF(AG59="","",ROUND(INDEX(计算页!$F$22:$H$27,N59,G59)/INDEX(计算页!$C:$C,MATCH(AG59,计算页!$B:$B,0))*1.5^(O59-1)/R59,0))</f>
        <v/>
      </c>
    </row>
    <row r="60" spans="1:34" x14ac:dyDescent="0.35">
      <c r="A60" s="2">
        <f t="shared" si="1"/>
        <v>6830002</v>
      </c>
      <c r="B60" s="2">
        <v>683</v>
      </c>
      <c r="C60" s="2" t="s">
        <v>541</v>
      </c>
      <c r="D60" s="2" t="s">
        <v>542</v>
      </c>
      <c r="E60" s="2" t="str">
        <f t="shared" si="2"/>
        <v>一件很神奇的宝物，看起来谁都可以用\n提升伙伴生命15360点</v>
      </c>
      <c r="F60" s="2" t="s">
        <v>537</v>
      </c>
      <c r="G60" s="2">
        <v>1</v>
      </c>
      <c r="H60" s="2" t="s">
        <v>538</v>
      </c>
      <c r="J60" s="2">
        <v>0</v>
      </c>
      <c r="K60" s="2" t="str">
        <f>IF(J60="","",IF(J60=0,"所有宠物",INDEX(D_图鉴!$D:$D,MATCH(J60,D_图鉴!$A:$A,0))))</f>
        <v>所有宠物</v>
      </c>
      <c r="L60" s="2">
        <f>IF(A60="","",INDEX(D_伙伴技能书!$A:$A,MATCH(A60,D_伙伴技能书!$L:$L,0)))</f>
        <v>46832</v>
      </c>
      <c r="M60" s="2">
        <f>ROUND(INDEX(计算页!$F$22:$H$27,N60,G60)*1.5^(O60-1)*INDEX(计算页!$K$22:$K$25,MATCH(H60,计算页!$J$22:$J$25,0)),0)</f>
        <v>3072</v>
      </c>
      <c r="N60" s="2">
        <v>6</v>
      </c>
      <c r="O60" s="2">
        <v>2</v>
      </c>
      <c r="P60" s="2">
        <v>1</v>
      </c>
      <c r="Q60" s="2">
        <v>0</v>
      </c>
      <c r="R60" s="2">
        <f t="shared" si="0"/>
        <v>1</v>
      </c>
      <c r="S60" s="2" t="e">
        <f>INDEX(D_伙伴表!$J:$J,MATCH(K60,D_伙伴表!$C:$C,0))</f>
        <v>#N/A</v>
      </c>
      <c r="T60" s="2">
        <f>IF(U60="","",INDEX(计算页!$A:$A,MATCH(U60,计算页!$B:$B,0)))</f>
        <v>1</v>
      </c>
      <c r="U60" s="2" t="s">
        <v>97</v>
      </c>
      <c r="V60" s="2">
        <f>IF(U60="","",ROUND(INDEX(计算页!$F$22:$H$27,N60,G60)/INDEX(计算页!$C:$C,MATCH(U60,计算页!$B:$B,0))*1.5^(O60-1)/R60,0))</f>
        <v>15360</v>
      </c>
      <c r="W60" s="2" t="str">
        <f>IF(X60="","",INDEX(计算页!$A:$A,MATCH(X60,计算页!$B:$B,0)))</f>
        <v/>
      </c>
      <c r="Y60" s="2" t="str">
        <f>IF(X60="","",ROUND(INDEX(计算页!$F$22:$H$27,N60,G60)/INDEX(计算页!$C:$C,MATCH(X60,计算页!$B:$B,0))*1.5^(O60-1)/R60,0))</f>
        <v/>
      </c>
      <c r="Z60" s="2" t="str">
        <f>IF(AA60="","",INDEX(计算页!$A:$A,MATCH(AA60,计算页!$B:$B,0)))</f>
        <v/>
      </c>
      <c r="AB60" s="2" t="str">
        <f>IF(AA60="","",ROUND(INDEX(计算页!$F$22:$H$27,N60,G60)/INDEX(计算页!$C:$C,MATCH(AA60,计算页!$B:$B,0))*1.5^(O60-1)/R60,0))</f>
        <v/>
      </c>
      <c r="AC60" s="2" t="str">
        <f>IF(AD60="","",INDEX(计算页!$A:$A,MATCH(AD60,计算页!$B:$B,0)))</f>
        <v/>
      </c>
      <c r="AE60" s="2" t="str">
        <f>IF(AD60="","",ROUND(INDEX(计算页!$F$22:$H$27,N60,G60)/INDEX(计算页!$C:$C,MATCH(AD60,计算页!$B:$B,0))*1.5^(O60-1)/R60,0))</f>
        <v/>
      </c>
      <c r="AF60" s="2" t="str">
        <f>IF(AG60="","",INDEX(计算页!$A:$A,MATCH(AG60,计算页!$B:$B,0)))</f>
        <v/>
      </c>
      <c r="AH60" s="2" t="str">
        <f>IF(AG60="","",ROUND(INDEX(计算页!$F$22:$H$27,N60,G60)/INDEX(计算页!$C:$C,MATCH(AG60,计算页!$B:$B,0))*1.5^(O60-1)/R60,0))</f>
        <v/>
      </c>
    </row>
    <row r="61" spans="1:34" x14ac:dyDescent="0.35">
      <c r="A61" s="2">
        <f t="shared" si="1"/>
        <v>6830003</v>
      </c>
      <c r="B61" s="2">
        <v>683</v>
      </c>
      <c r="C61" s="2" t="s">
        <v>541</v>
      </c>
      <c r="D61" s="2" t="s">
        <v>542</v>
      </c>
      <c r="E61" s="2" t="str">
        <f t="shared" si="2"/>
        <v>一件很神奇的宝物，看起来谁都可以用\n提升伙伴生命23040点</v>
      </c>
      <c r="F61" s="2" t="s">
        <v>537</v>
      </c>
      <c r="G61" s="2">
        <v>1</v>
      </c>
      <c r="H61" s="2" t="s">
        <v>538</v>
      </c>
      <c r="J61" s="2">
        <v>0</v>
      </c>
      <c r="K61" s="2" t="str">
        <f>IF(J61="","",IF(J61=0,"所有宠物",INDEX(D_图鉴!$D:$D,MATCH(J61,D_图鉴!$A:$A,0))))</f>
        <v>所有宠物</v>
      </c>
      <c r="L61" s="2">
        <f>IF(A61="","",INDEX(D_伙伴技能书!$A:$A,MATCH(A61,D_伙伴技能书!$L:$L,0)))</f>
        <v>46833</v>
      </c>
      <c r="M61" s="2">
        <f>ROUND(INDEX(计算页!$F$22:$H$27,N61,G61)*1.5^(O61-1)*INDEX(计算页!$K$22:$K$25,MATCH(H61,计算页!$J$22:$J$25,0)),0)</f>
        <v>4608</v>
      </c>
      <c r="N61" s="2">
        <v>6</v>
      </c>
      <c r="O61" s="2">
        <v>3</v>
      </c>
      <c r="P61" s="2">
        <v>1</v>
      </c>
      <c r="Q61" s="2">
        <v>0</v>
      </c>
      <c r="R61" s="2">
        <f t="shared" si="0"/>
        <v>1</v>
      </c>
      <c r="S61" s="2" t="e">
        <f>INDEX(D_伙伴表!$J:$J,MATCH(K61,D_伙伴表!$C:$C,0))</f>
        <v>#N/A</v>
      </c>
      <c r="T61" s="2">
        <f>IF(U61="","",INDEX(计算页!$A:$A,MATCH(U61,计算页!$B:$B,0)))</f>
        <v>1</v>
      </c>
      <c r="U61" s="2" t="s">
        <v>97</v>
      </c>
      <c r="V61" s="2">
        <f>IF(U61="","",ROUND(INDEX(计算页!$F$22:$H$27,N61,G61)/INDEX(计算页!$C:$C,MATCH(U61,计算页!$B:$B,0))*1.5^(O61-1)/R61,0))</f>
        <v>23040</v>
      </c>
      <c r="W61" s="2" t="str">
        <f>IF(X61="","",INDEX(计算页!$A:$A,MATCH(X61,计算页!$B:$B,0)))</f>
        <v/>
      </c>
      <c r="Y61" s="2" t="str">
        <f>IF(X61="","",ROUND(INDEX(计算页!$F$22:$H$27,N61,G61)/INDEX(计算页!$C:$C,MATCH(X61,计算页!$B:$B,0))*1.5^(O61-1)/R61,0))</f>
        <v/>
      </c>
      <c r="Z61" s="2" t="str">
        <f>IF(AA61="","",INDEX(计算页!$A:$A,MATCH(AA61,计算页!$B:$B,0)))</f>
        <v/>
      </c>
      <c r="AB61" s="2" t="str">
        <f>IF(AA61="","",ROUND(INDEX(计算页!$F$22:$H$27,N61,G61)/INDEX(计算页!$C:$C,MATCH(AA61,计算页!$B:$B,0))*1.5^(O61-1)/R61,0))</f>
        <v/>
      </c>
      <c r="AC61" s="2" t="str">
        <f>IF(AD61="","",INDEX(计算页!$A:$A,MATCH(AD61,计算页!$B:$B,0)))</f>
        <v/>
      </c>
      <c r="AE61" s="2" t="str">
        <f>IF(AD61="","",ROUND(INDEX(计算页!$F$22:$H$27,N61,G61)/INDEX(计算页!$C:$C,MATCH(AD61,计算页!$B:$B,0))*1.5^(O61-1)/R61,0))</f>
        <v/>
      </c>
      <c r="AF61" s="2" t="str">
        <f>IF(AG61="","",INDEX(计算页!$A:$A,MATCH(AG61,计算页!$B:$B,0)))</f>
        <v/>
      </c>
      <c r="AH61" s="2" t="str">
        <f>IF(AG61="","",ROUND(INDEX(计算页!$F$22:$H$27,N61,G61)/INDEX(计算页!$C:$C,MATCH(AG61,计算页!$B:$B,0))*1.5^(O61-1)/R61,0))</f>
        <v/>
      </c>
    </row>
    <row r="62" spans="1:34" x14ac:dyDescent="0.35">
      <c r="A62" s="2">
        <f t="shared" si="1"/>
        <v>6840001</v>
      </c>
      <c r="B62" s="2">
        <v>684</v>
      </c>
      <c r="C62" s="2" t="s">
        <v>543</v>
      </c>
      <c r="D62" s="2" t="s">
        <v>544</v>
      </c>
      <c r="E62" s="2" t="str">
        <f t="shared" si="2"/>
        <v>一件很神奇的宝物，看起来谁都可以用\n提升伙伴命中410点</v>
      </c>
      <c r="F62" s="2" t="s">
        <v>537</v>
      </c>
      <c r="G62" s="2">
        <v>1</v>
      </c>
      <c r="H62" s="2" t="s">
        <v>538</v>
      </c>
      <c r="J62" s="2">
        <v>0</v>
      </c>
      <c r="K62" s="2" t="str">
        <f>IF(J62="","",IF(J62=0,"所有宠物",INDEX(D_图鉴!$D:$D,MATCH(J62,D_图鉴!$A:$A,0))))</f>
        <v>所有宠物</v>
      </c>
      <c r="L62" s="2">
        <f>IF(A62="","",INDEX(D_伙伴技能书!$A:$A,MATCH(A62,D_伙伴技能书!$L:$L,0)))</f>
        <v>46841</v>
      </c>
      <c r="M62" s="2">
        <f>ROUND(INDEX(计算页!$F$22:$H$27,N62,G62)*1.5^(O62-1)*INDEX(计算页!$K$22:$K$25,MATCH(H62,计算页!$J$22:$J$25,0)),0)</f>
        <v>2048</v>
      </c>
      <c r="N62" s="2">
        <v>6</v>
      </c>
      <c r="O62" s="2">
        <v>1</v>
      </c>
      <c r="P62" s="2">
        <v>1</v>
      </c>
      <c r="Q62" s="2">
        <v>0</v>
      </c>
      <c r="R62" s="2">
        <f t="shared" si="0"/>
        <v>1</v>
      </c>
      <c r="S62" s="2" t="e">
        <f>INDEX(D_伙伴表!$J:$J,MATCH(K62,D_伙伴表!$C:$C,0))</f>
        <v>#N/A</v>
      </c>
      <c r="T62" s="2">
        <f>IF(U62="","",INDEX(计算页!$A:$A,MATCH(U62,计算页!$B:$B,0)))</f>
        <v>6</v>
      </c>
      <c r="U62" s="2" t="s">
        <v>545</v>
      </c>
      <c r="V62" s="2">
        <f>IF(U62="","",ROUND(INDEX(计算页!$F$22:$H$27,N62,G62)/INDEX(计算页!$C:$C,MATCH(U62,计算页!$B:$B,0))*1.5^(O62-1)/R62,0))</f>
        <v>410</v>
      </c>
      <c r="W62" s="2" t="str">
        <f>IF(X62="","",INDEX(计算页!$A:$A,MATCH(X62,计算页!$B:$B,0)))</f>
        <v/>
      </c>
      <c r="Y62" s="2" t="str">
        <f>IF(X62="","",ROUND(INDEX(计算页!$F$22:$H$27,N62,G62)/INDEX(计算页!$C:$C,MATCH(X62,计算页!$B:$B,0))*1.5^(O62-1)/R62,0))</f>
        <v/>
      </c>
      <c r="Z62" s="2" t="str">
        <f>IF(AA62="","",INDEX(计算页!$A:$A,MATCH(AA62,计算页!$B:$B,0)))</f>
        <v/>
      </c>
      <c r="AB62" s="2" t="str">
        <f>IF(AA62="","",ROUND(INDEX(计算页!$F$22:$H$27,N62,G62)/INDEX(计算页!$C:$C,MATCH(AA62,计算页!$B:$B,0))*1.5^(O62-1)/R62,0))</f>
        <v/>
      </c>
      <c r="AC62" s="2" t="str">
        <f>IF(AD62="","",INDEX(计算页!$A:$A,MATCH(AD62,计算页!$B:$B,0)))</f>
        <v/>
      </c>
      <c r="AE62" s="2" t="str">
        <f>IF(AD62="","",ROUND(INDEX(计算页!$F$22:$H$27,N62,G62)/INDEX(计算页!$C:$C,MATCH(AD62,计算页!$B:$B,0))*1.5^(O62-1)/R62,0))</f>
        <v/>
      </c>
      <c r="AF62" s="2" t="str">
        <f>IF(AG62="","",INDEX(计算页!$A:$A,MATCH(AG62,计算页!$B:$B,0)))</f>
        <v/>
      </c>
      <c r="AH62" s="2" t="str">
        <f>IF(AG62="","",ROUND(INDEX(计算页!$F$22:$H$27,N62,G62)/INDEX(计算页!$C:$C,MATCH(AG62,计算页!$B:$B,0))*1.5^(O62-1)/R62,0))</f>
        <v/>
      </c>
    </row>
    <row r="63" spans="1:34" x14ac:dyDescent="0.35">
      <c r="A63" s="2">
        <f t="shared" si="1"/>
        <v>6840002</v>
      </c>
      <c r="B63" s="2">
        <v>684</v>
      </c>
      <c r="C63" s="2" t="s">
        <v>543</v>
      </c>
      <c r="D63" s="2" t="s">
        <v>544</v>
      </c>
      <c r="E63" s="2" t="str">
        <f t="shared" si="2"/>
        <v>一件很神奇的宝物，看起来谁都可以用\n提升伙伴命中614点</v>
      </c>
      <c r="F63" s="2" t="s">
        <v>537</v>
      </c>
      <c r="G63" s="2">
        <v>1</v>
      </c>
      <c r="H63" s="2" t="s">
        <v>538</v>
      </c>
      <c r="J63" s="2">
        <v>0</v>
      </c>
      <c r="K63" s="2" t="str">
        <f>IF(J63="","",IF(J63=0,"所有宠物",INDEX(D_图鉴!$D:$D,MATCH(J63,D_图鉴!$A:$A,0))))</f>
        <v>所有宠物</v>
      </c>
      <c r="L63" s="2">
        <f>IF(A63="","",INDEX(D_伙伴技能书!$A:$A,MATCH(A63,D_伙伴技能书!$L:$L,0)))</f>
        <v>46842</v>
      </c>
      <c r="M63" s="2">
        <f>ROUND(INDEX(计算页!$F$22:$H$27,N63,G63)*1.5^(O63-1)*INDEX(计算页!$K$22:$K$25,MATCH(H63,计算页!$J$22:$J$25,0)),0)</f>
        <v>3072</v>
      </c>
      <c r="N63" s="2">
        <v>6</v>
      </c>
      <c r="O63" s="2">
        <v>2</v>
      </c>
      <c r="P63" s="2">
        <v>1</v>
      </c>
      <c r="Q63" s="2">
        <v>0</v>
      </c>
      <c r="R63" s="2">
        <f t="shared" si="0"/>
        <v>1</v>
      </c>
      <c r="S63" s="2" t="e">
        <f>INDEX(D_伙伴表!$J:$J,MATCH(K63,D_伙伴表!$C:$C,0))</f>
        <v>#N/A</v>
      </c>
      <c r="T63" s="2">
        <f>IF(U63="","",INDEX(计算页!$A:$A,MATCH(U63,计算页!$B:$B,0)))</f>
        <v>6</v>
      </c>
      <c r="U63" s="2" t="s">
        <v>545</v>
      </c>
      <c r="V63" s="2">
        <f>IF(U63="","",ROUND(INDEX(计算页!$F$22:$H$27,N63,G63)/INDEX(计算页!$C:$C,MATCH(U63,计算页!$B:$B,0))*1.5^(O63-1)/R63,0))</f>
        <v>614</v>
      </c>
      <c r="W63" s="2" t="str">
        <f>IF(X63="","",INDEX(计算页!$A:$A,MATCH(X63,计算页!$B:$B,0)))</f>
        <v/>
      </c>
      <c r="Y63" s="2" t="str">
        <f>IF(X63="","",ROUND(INDEX(计算页!$F$22:$H$27,N63,G63)/INDEX(计算页!$C:$C,MATCH(X63,计算页!$B:$B,0))*1.5^(O63-1)/R63,0))</f>
        <v/>
      </c>
      <c r="Z63" s="2" t="str">
        <f>IF(AA63="","",INDEX(计算页!$A:$A,MATCH(AA63,计算页!$B:$B,0)))</f>
        <v/>
      </c>
      <c r="AB63" s="2" t="str">
        <f>IF(AA63="","",ROUND(INDEX(计算页!$F$22:$H$27,N63,G63)/INDEX(计算页!$C:$C,MATCH(AA63,计算页!$B:$B,0))*1.5^(O63-1)/R63,0))</f>
        <v/>
      </c>
      <c r="AC63" s="2" t="str">
        <f>IF(AD63="","",INDEX(计算页!$A:$A,MATCH(AD63,计算页!$B:$B,0)))</f>
        <v/>
      </c>
      <c r="AE63" s="2" t="str">
        <f>IF(AD63="","",ROUND(INDEX(计算页!$F$22:$H$27,N63,G63)/INDEX(计算页!$C:$C,MATCH(AD63,计算页!$B:$B,0))*1.5^(O63-1)/R63,0))</f>
        <v/>
      </c>
      <c r="AF63" s="2" t="str">
        <f>IF(AG63="","",INDEX(计算页!$A:$A,MATCH(AG63,计算页!$B:$B,0)))</f>
        <v/>
      </c>
      <c r="AH63" s="2" t="str">
        <f>IF(AG63="","",ROUND(INDEX(计算页!$F$22:$H$27,N63,G63)/INDEX(计算页!$C:$C,MATCH(AG63,计算页!$B:$B,0))*1.5^(O63-1)/R63,0))</f>
        <v/>
      </c>
    </row>
    <row r="64" spans="1:34" x14ac:dyDescent="0.35">
      <c r="A64" s="2">
        <f t="shared" si="1"/>
        <v>6840003</v>
      </c>
      <c r="B64" s="2">
        <v>684</v>
      </c>
      <c r="C64" s="2" t="s">
        <v>543</v>
      </c>
      <c r="D64" s="2" t="s">
        <v>544</v>
      </c>
      <c r="E64" s="2" t="str">
        <f t="shared" si="2"/>
        <v>一件很神奇的宝物，看起来谁都可以用\n提升伙伴命中922点</v>
      </c>
      <c r="F64" s="2" t="s">
        <v>537</v>
      </c>
      <c r="G64" s="2">
        <v>1</v>
      </c>
      <c r="H64" s="2" t="s">
        <v>538</v>
      </c>
      <c r="J64" s="2">
        <v>0</v>
      </c>
      <c r="K64" s="2" t="str">
        <f>IF(J64="","",IF(J64=0,"所有宠物",INDEX(D_图鉴!$D:$D,MATCH(J64,D_图鉴!$A:$A,0))))</f>
        <v>所有宠物</v>
      </c>
      <c r="L64" s="2">
        <f>IF(A64="","",INDEX(D_伙伴技能书!$A:$A,MATCH(A64,D_伙伴技能书!$L:$L,0)))</f>
        <v>46843</v>
      </c>
      <c r="M64" s="2">
        <f>ROUND(INDEX(计算页!$F$22:$H$27,N64,G64)*1.5^(O64-1)*INDEX(计算页!$K$22:$K$25,MATCH(H64,计算页!$J$22:$J$25,0)),0)</f>
        <v>4608</v>
      </c>
      <c r="N64" s="2">
        <v>6</v>
      </c>
      <c r="O64" s="2">
        <v>3</v>
      </c>
      <c r="P64" s="2">
        <v>1</v>
      </c>
      <c r="Q64" s="2">
        <v>0</v>
      </c>
      <c r="R64" s="2">
        <f t="shared" si="0"/>
        <v>1</v>
      </c>
      <c r="S64" s="2" t="e">
        <f>INDEX(D_伙伴表!$J:$J,MATCH(K64,D_伙伴表!$C:$C,0))</f>
        <v>#N/A</v>
      </c>
      <c r="T64" s="2">
        <f>IF(U64="","",INDEX(计算页!$A:$A,MATCH(U64,计算页!$B:$B,0)))</f>
        <v>6</v>
      </c>
      <c r="U64" s="2" t="s">
        <v>545</v>
      </c>
      <c r="V64" s="2">
        <f>IF(U64="","",ROUND(INDEX(计算页!$F$22:$H$27,N64,G64)/INDEX(计算页!$C:$C,MATCH(U64,计算页!$B:$B,0))*1.5^(O64-1)/R64,0))</f>
        <v>922</v>
      </c>
      <c r="W64" s="2" t="str">
        <f>IF(X64="","",INDEX(计算页!$A:$A,MATCH(X64,计算页!$B:$B,0)))</f>
        <v/>
      </c>
      <c r="Y64" s="2" t="str">
        <f>IF(X64="","",ROUND(INDEX(计算页!$F$22:$H$27,N64,G64)/INDEX(计算页!$C:$C,MATCH(X64,计算页!$B:$B,0))*1.5^(O64-1)/R64,0))</f>
        <v/>
      </c>
      <c r="Z64" s="2" t="str">
        <f>IF(AA64="","",INDEX(计算页!$A:$A,MATCH(AA64,计算页!$B:$B,0)))</f>
        <v/>
      </c>
      <c r="AB64" s="2" t="str">
        <f>IF(AA64="","",ROUND(INDEX(计算页!$F$22:$H$27,N64,G64)/INDEX(计算页!$C:$C,MATCH(AA64,计算页!$B:$B,0))*1.5^(O64-1)/R64,0))</f>
        <v/>
      </c>
      <c r="AC64" s="2" t="str">
        <f>IF(AD64="","",INDEX(计算页!$A:$A,MATCH(AD64,计算页!$B:$B,0)))</f>
        <v/>
      </c>
      <c r="AE64" s="2" t="str">
        <f>IF(AD64="","",ROUND(INDEX(计算页!$F$22:$H$27,N64,G64)/INDEX(计算页!$C:$C,MATCH(AD64,计算页!$B:$B,0))*1.5^(O64-1)/R64,0))</f>
        <v/>
      </c>
      <c r="AF64" s="2" t="str">
        <f>IF(AG64="","",INDEX(计算页!$A:$A,MATCH(AG64,计算页!$B:$B,0)))</f>
        <v/>
      </c>
      <c r="AH64" s="2" t="str">
        <f>IF(AG64="","",ROUND(INDEX(计算页!$F$22:$H$27,N64,G64)/INDEX(计算页!$C:$C,MATCH(AG64,计算页!$B:$B,0))*1.5^(O64-1)/R64,0))</f>
        <v/>
      </c>
    </row>
    <row r="65" spans="1:34" x14ac:dyDescent="0.35">
      <c r="A65" s="2">
        <f t="shared" si="1"/>
        <v>6850001</v>
      </c>
      <c r="B65" s="2">
        <v>685</v>
      </c>
      <c r="C65" s="2" t="s">
        <v>546</v>
      </c>
      <c r="D65" s="2" t="s">
        <v>547</v>
      </c>
      <c r="E65" s="2" t="str">
        <f t="shared" si="2"/>
        <v>一件很神奇的宝物，看起来谁都可以用\n提升伙伴闪避410点</v>
      </c>
      <c r="F65" s="2" t="s">
        <v>537</v>
      </c>
      <c r="G65" s="2">
        <v>1</v>
      </c>
      <c r="H65" s="2" t="s">
        <v>538</v>
      </c>
      <c r="J65" s="2">
        <v>0</v>
      </c>
      <c r="K65" s="2" t="str">
        <f>IF(J65="","",IF(J65=0,"所有宠物",INDEX(D_图鉴!$D:$D,MATCH(J65,D_图鉴!$A:$A,0))))</f>
        <v>所有宠物</v>
      </c>
      <c r="L65" s="2">
        <f>IF(A65="","",INDEX(D_伙伴技能书!$A:$A,MATCH(A65,D_伙伴技能书!$L:$L,0)))</f>
        <v>46851</v>
      </c>
      <c r="M65" s="2">
        <f>ROUND(INDEX(计算页!$F$22:$H$27,N65,G65)*1.5^(O65-1)*INDEX(计算页!$K$22:$K$25,MATCH(H65,计算页!$J$22:$J$25,0)),0)</f>
        <v>2048</v>
      </c>
      <c r="N65" s="2">
        <v>6</v>
      </c>
      <c r="O65" s="2">
        <v>1</v>
      </c>
      <c r="P65" s="2">
        <v>1</v>
      </c>
      <c r="Q65" s="2">
        <v>0</v>
      </c>
      <c r="R65" s="2">
        <f t="shared" si="0"/>
        <v>1</v>
      </c>
      <c r="S65" s="2" t="e">
        <f>INDEX(D_伙伴表!$J:$J,MATCH(K65,D_伙伴表!$C:$C,0))</f>
        <v>#N/A</v>
      </c>
      <c r="T65" s="2">
        <f>IF(U65="","",INDEX(计算页!$A:$A,MATCH(U65,计算页!$B:$B,0)))</f>
        <v>7</v>
      </c>
      <c r="U65" s="2" t="s">
        <v>548</v>
      </c>
      <c r="V65" s="2">
        <f>IF(U65="","",ROUND(INDEX(计算页!$F$22:$H$27,N65,G65)/INDEX(计算页!$C:$C,MATCH(U65,计算页!$B:$B,0))*1.5^(O65-1)/R65,0))</f>
        <v>410</v>
      </c>
      <c r="W65" s="2" t="str">
        <f>IF(X65="","",INDEX(计算页!$A:$A,MATCH(X65,计算页!$B:$B,0)))</f>
        <v/>
      </c>
      <c r="Y65" s="2" t="str">
        <f>IF(X65="","",ROUND(INDEX(计算页!$F$22:$H$27,N65,G65)/INDEX(计算页!$C:$C,MATCH(X65,计算页!$B:$B,0))*1.5^(O65-1)/R65,0))</f>
        <v/>
      </c>
      <c r="Z65" s="2" t="str">
        <f>IF(AA65="","",INDEX(计算页!$A:$A,MATCH(AA65,计算页!$B:$B,0)))</f>
        <v/>
      </c>
      <c r="AB65" s="2" t="str">
        <f>IF(AA65="","",ROUND(INDEX(计算页!$F$22:$H$27,N65,G65)/INDEX(计算页!$C:$C,MATCH(AA65,计算页!$B:$B,0))*1.5^(O65-1)/R65,0))</f>
        <v/>
      </c>
      <c r="AC65" s="2" t="str">
        <f>IF(AD65="","",INDEX(计算页!$A:$A,MATCH(AD65,计算页!$B:$B,0)))</f>
        <v/>
      </c>
      <c r="AE65" s="2" t="str">
        <f>IF(AD65="","",ROUND(INDEX(计算页!$F$22:$H$27,N65,G65)/INDEX(计算页!$C:$C,MATCH(AD65,计算页!$B:$B,0))*1.5^(O65-1)/R65,0))</f>
        <v/>
      </c>
      <c r="AF65" s="2" t="str">
        <f>IF(AG65="","",INDEX(计算页!$A:$A,MATCH(AG65,计算页!$B:$B,0)))</f>
        <v/>
      </c>
      <c r="AH65" s="2" t="str">
        <f>IF(AG65="","",ROUND(INDEX(计算页!$F$22:$H$27,N65,G65)/INDEX(计算页!$C:$C,MATCH(AG65,计算页!$B:$B,0))*1.5^(O65-1)/R65,0))</f>
        <v/>
      </c>
    </row>
    <row r="66" spans="1:34" x14ac:dyDescent="0.35">
      <c r="A66" s="2">
        <f t="shared" si="1"/>
        <v>6850002</v>
      </c>
      <c r="B66" s="2">
        <v>685</v>
      </c>
      <c r="C66" s="2" t="s">
        <v>546</v>
      </c>
      <c r="D66" s="2" t="s">
        <v>547</v>
      </c>
      <c r="E66" s="2" t="str">
        <f t="shared" si="2"/>
        <v>一件很神奇的宝物，看起来谁都可以用\n提升伙伴闪避614点</v>
      </c>
      <c r="F66" s="2" t="s">
        <v>537</v>
      </c>
      <c r="G66" s="2">
        <v>1</v>
      </c>
      <c r="H66" s="2" t="s">
        <v>538</v>
      </c>
      <c r="J66" s="2">
        <v>0</v>
      </c>
      <c r="K66" s="2" t="str">
        <f>IF(J66="","",IF(J66=0,"所有宠物",INDEX(D_图鉴!$D:$D,MATCH(J66,D_图鉴!$A:$A,0))))</f>
        <v>所有宠物</v>
      </c>
      <c r="L66" s="2">
        <f>IF(A66="","",INDEX(D_伙伴技能书!$A:$A,MATCH(A66,D_伙伴技能书!$L:$L,0)))</f>
        <v>46852</v>
      </c>
      <c r="M66" s="2">
        <f>ROUND(INDEX(计算页!$F$22:$H$27,N66,G66)*1.5^(O66-1)*INDEX(计算页!$K$22:$K$25,MATCH(H66,计算页!$J$22:$J$25,0)),0)</f>
        <v>3072</v>
      </c>
      <c r="N66" s="2">
        <v>6</v>
      </c>
      <c r="O66" s="2">
        <v>2</v>
      </c>
      <c r="P66" s="2">
        <v>1</v>
      </c>
      <c r="Q66" s="2">
        <v>0</v>
      </c>
      <c r="R66" s="2">
        <f t="shared" si="0"/>
        <v>1</v>
      </c>
      <c r="S66" s="2" t="e">
        <f>INDEX(D_伙伴表!$J:$J,MATCH(K66,D_伙伴表!$C:$C,0))</f>
        <v>#N/A</v>
      </c>
      <c r="T66" s="2">
        <f>IF(U66="","",INDEX(计算页!$A:$A,MATCH(U66,计算页!$B:$B,0)))</f>
        <v>7</v>
      </c>
      <c r="U66" s="2" t="s">
        <v>548</v>
      </c>
      <c r="V66" s="2">
        <f>IF(U66="","",ROUND(INDEX(计算页!$F$22:$H$27,N66,G66)/INDEX(计算页!$C:$C,MATCH(U66,计算页!$B:$B,0))*1.5^(O66-1)/R66,0))</f>
        <v>614</v>
      </c>
      <c r="W66" s="2" t="str">
        <f>IF(X66="","",INDEX(计算页!$A:$A,MATCH(X66,计算页!$B:$B,0)))</f>
        <v/>
      </c>
      <c r="Y66" s="2" t="str">
        <f>IF(X66="","",ROUND(INDEX(计算页!$F$22:$H$27,N66,G66)/INDEX(计算页!$C:$C,MATCH(X66,计算页!$B:$B,0))*1.5^(O66-1)/R66,0))</f>
        <v/>
      </c>
      <c r="Z66" s="2" t="str">
        <f>IF(AA66="","",INDEX(计算页!$A:$A,MATCH(AA66,计算页!$B:$B,0)))</f>
        <v/>
      </c>
      <c r="AB66" s="2" t="str">
        <f>IF(AA66="","",ROUND(INDEX(计算页!$F$22:$H$27,N66,G66)/INDEX(计算页!$C:$C,MATCH(AA66,计算页!$B:$B,0))*1.5^(O66-1)/R66,0))</f>
        <v/>
      </c>
      <c r="AC66" s="2" t="str">
        <f>IF(AD66="","",INDEX(计算页!$A:$A,MATCH(AD66,计算页!$B:$B,0)))</f>
        <v/>
      </c>
      <c r="AE66" s="2" t="str">
        <f>IF(AD66="","",ROUND(INDEX(计算页!$F$22:$H$27,N66,G66)/INDEX(计算页!$C:$C,MATCH(AD66,计算页!$B:$B,0))*1.5^(O66-1)/R66,0))</f>
        <v/>
      </c>
      <c r="AF66" s="2" t="str">
        <f>IF(AG66="","",INDEX(计算页!$A:$A,MATCH(AG66,计算页!$B:$B,0)))</f>
        <v/>
      </c>
      <c r="AH66" s="2" t="str">
        <f>IF(AG66="","",ROUND(INDEX(计算页!$F$22:$H$27,N66,G66)/INDEX(计算页!$C:$C,MATCH(AG66,计算页!$B:$B,0))*1.5^(O66-1)/R66,0))</f>
        <v/>
      </c>
    </row>
    <row r="67" spans="1:34" x14ac:dyDescent="0.35">
      <c r="A67" s="2">
        <f t="shared" si="1"/>
        <v>6850003</v>
      </c>
      <c r="B67" s="2">
        <v>685</v>
      </c>
      <c r="C67" s="2" t="s">
        <v>546</v>
      </c>
      <c r="D67" s="2" t="s">
        <v>547</v>
      </c>
      <c r="E67" s="2" t="str">
        <f t="shared" si="2"/>
        <v>一件很神奇的宝物，看起来谁都可以用\n提升伙伴闪避922点</v>
      </c>
      <c r="F67" s="2" t="s">
        <v>537</v>
      </c>
      <c r="G67" s="2">
        <v>1</v>
      </c>
      <c r="H67" s="2" t="s">
        <v>538</v>
      </c>
      <c r="J67" s="2">
        <v>0</v>
      </c>
      <c r="K67" s="2" t="str">
        <f>IF(J67="","",IF(J67=0,"所有宠物",INDEX(D_图鉴!$D:$D,MATCH(J67,D_图鉴!$A:$A,0))))</f>
        <v>所有宠物</v>
      </c>
      <c r="L67" s="2">
        <f>IF(A67="","",INDEX(D_伙伴技能书!$A:$A,MATCH(A67,D_伙伴技能书!$L:$L,0)))</f>
        <v>46853</v>
      </c>
      <c r="M67" s="2">
        <f>ROUND(INDEX(计算页!$F$22:$H$27,N67,G67)*1.5^(O67-1)*INDEX(计算页!$K$22:$K$25,MATCH(H67,计算页!$J$22:$J$25,0)),0)</f>
        <v>4608</v>
      </c>
      <c r="N67" s="2">
        <v>6</v>
      </c>
      <c r="O67" s="2">
        <v>3</v>
      </c>
      <c r="P67" s="2">
        <v>1</v>
      </c>
      <c r="Q67" s="2">
        <v>0</v>
      </c>
      <c r="R67" s="2">
        <f t="shared" si="0"/>
        <v>1</v>
      </c>
      <c r="S67" s="2" t="e">
        <f>INDEX(D_伙伴表!$J:$J,MATCH(K67,D_伙伴表!$C:$C,0))</f>
        <v>#N/A</v>
      </c>
      <c r="T67" s="2">
        <f>IF(U67="","",INDEX(计算页!$A:$A,MATCH(U67,计算页!$B:$B,0)))</f>
        <v>7</v>
      </c>
      <c r="U67" s="2" t="s">
        <v>548</v>
      </c>
      <c r="V67" s="2">
        <f>IF(U67="","",ROUND(INDEX(计算页!$F$22:$H$27,N67,G67)/INDEX(计算页!$C:$C,MATCH(U67,计算页!$B:$B,0))*1.5^(O67-1)/R67,0))</f>
        <v>922</v>
      </c>
      <c r="W67" s="2" t="str">
        <f>IF(X67="","",INDEX(计算页!$A:$A,MATCH(X67,计算页!$B:$B,0)))</f>
        <v/>
      </c>
      <c r="Y67" s="2" t="str">
        <f>IF(X67="","",ROUND(INDEX(计算页!$F$22:$H$27,N67,G67)/INDEX(计算页!$C:$C,MATCH(X67,计算页!$B:$B,0))*1.5^(O67-1)/R67,0))</f>
        <v/>
      </c>
      <c r="Z67" s="2" t="str">
        <f>IF(AA67="","",INDEX(计算页!$A:$A,MATCH(AA67,计算页!$B:$B,0)))</f>
        <v/>
      </c>
      <c r="AB67" s="2" t="str">
        <f>IF(AA67="","",ROUND(INDEX(计算页!$F$22:$H$27,N67,G67)/INDEX(计算页!$C:$C,MATCH(AA67,计算页!$B:$B,0))*1.5^(O67-1)/R67,0))</f>
        <v/>
      </c>
      <c r="AC67" s="2" t="str">
        <f>IF(AD67="","",INDEX(计算页!$A:$A,MATCH(AD67,计算页!$B:$B,0)))</f>
        <v/>
      </c>
      <c r="AE67" s="2" t="str">
        <f>IF(AD67="","",ROUND(INDEX(计算页!$F$22:$H$27,N67,G67)/INDEX(计算页!$C:$C,MATCH(AD67,计算页!$B:$B,0))*1.5^(O67-1)/R67,0))</f>
        <v/>
      </c>
      <c r="AF67" s="2" t="str">
        <f>IF(AG67="","",INDEX(计算页!$A:$A,MATCH(AG67,计算页!$B:$B,0)))</f>
        <v/>
      </c>
      <c r="AH67" s="2" t="str">
        <f>IF(AG67="","",ROUND(INDEX(计算页!$F$22:$H$27,N67,G67)/INDEX(计算页!$C:$C,MATCH(AG67,计算页!$B:$B,0))*1.5^(O67-1)/R67,0))</f>
        <v/>
      </c>
    </row>
    <row r="68" spans="1:34" x14ac:dyDescent="0.35">
      <c r="A68" s="2">
        <f t="shared" si="1"/>
        <v>6860001</v>
      </c>
      <c r="B68" s="2">
        <v>686</v>
      </c>
      <c r="C68" s="2" t="s">
        <v>549</v>
      </c>
      <c r="D68" s="2" t="s">
        <v>550</v>
      </c>
      <c r="E68" s="2" t="str">
        <f t="shared" si="2"/>
        <v>一件很神奇的宝物，看起来谁都可以用\n提升伙伴攻击1024点</v>
      </c>
      <c r="F68" s="2" t="s">
        <v>537</v>
      </c>
      <c r="G68" s="2">
        <v>1</v>
      </c>
      <c r="H68" s="2" t="s">
        <v>538</v>
      </c>
      <c r="J68" s="2">
        <v>0</v>
      </c>
      <c r="K68" s="2" t="str">
        <f>IF(J68="","",IF(J68=0,"所有宠物",INDEX(D_图鉴!$D:$D,MATCH(J68,D_图鉴!$A:$A,0))))</f>
        <v>所有宠物</v>
      </c>
      <c r="L68" s="2">
        <f>IF(A68="","",INDEX(D_伙伴技能书!$A:$A,MATCH(A68,D_伙伴技能书!$L:$L,0)))</f>
        <v>46861</v>
      </c>
      <c r="M68" s="2">
        <f>ROUND(INDEX(计算页!$F$22:$H$27,N68,G68)*1.5^(O68-1)*INDEX(计算页!$K$22:$K$25,MATCH(H68,计算页!$J$22:$J$25,0)),0)</f>
        <v>2048</v>
      </c>
      <c r="N68" s="2">
        <v>6</v>
      </c>
      <c r="O68" s="2">
        <v>1</v>
      </c>
      <c r="P68" s="2">
        <v>1</v>
      </c>
      <c r="Q68" s="2">
        <v>0</v>
      </c>
      <c r="R68" s="2">
        <f t="shared" si="0"/>
        <v>1</v>
      </c>
      <c r="S68" s="2" t="e">
        <f>INDEX(D_伙伴表!$J:$J,MATCH(K68,D_伙伴表!$C:$C,0))</f>
        <v>#N/A</v>
      </c>
      <c r="T68" s="2">
        <f>IF(U68="","",INDEX(计算页!$A:$A,MATCH(U68,计算页!$B:$B,0)))</f>
        <v>3</v>
      </c>
      <c r="U68" s="2" t="s">
        <v>101</v>
      </c>
      <c r="V68" s="2">
        <f>IF(U68="","",ROUND(INDEX(计算页!$F$22:$H$27,N68,G68)/INDEX(计算页!$C:$C,MATCH(U68,计算页!$B:$B,0))*1.5^(O68-1)/R68,0))</f>
        <v>1024</v>
      </c>
      <c r="W68" s="2" t="str">
        <f>IF(X68="","",INDEX(计算页!$A:$A,MATCH(X68,计算页!$B:$B,0)))</f>
        <v/>
      </c>
      <c r="Y68" s="2" t="str">
        <f>IF(X68="","",ROUND(INDEX(计算页!$F$22:$H$27,N68,G68)/INDEX(计算页!$C:$C,MATCH(X68,计算页!$B:$B,0))*1.5^(O68-1)/R68,0))</f>
        <v/>
      </c>
      <c r="Z68" s="2" t="str">
        <f>IF(AA68="","",INDEX(计算页!$A:$A,MATCH(AA68,计算页!$B:$B,0)))</f>
        <v/>
      </c>
      <c r="AB68" s="2" t="str">
        <f>IF(AA68="","",ROUND(INDEX(计算页!$F$22:$H$27,N68,G68)/INDEX(计算页!$C:$C,MATCH(AA68,计算页!$B:$B,0))*1.5^(O68-1)/R68,0))</f>
        <v/>
      </c>
      <c r="AC68" s="2" t="str">
        <f>IF(AD68="","",INDEX(计算页!$A:$A,MATCH(AD68,计算页!$B:$B,0)))</f>
        <v/>
      </c>
      <c r="AE68" s="2" t="str">
        <f>IF(AD68="","",ROUND(INDEX(计算页!$F$22:$H$27,N68,G68)/INDEX(计算页!$C:$C,MATCH(AD68,计算页!$B:$B,0))*1.5^(O68-1)/R68,0))</f>
        <v/>
      </c>
      <c r="AF68" s="2" t="str">
        <f>IF(AG68="","",INDEX(计算页!$A:$A,MATCH(AG68,计算页!$B:$B,0)))</f>
        <v/>
      </c>
      <c r="AH68" s="2" t="str">
        <f>IF(AG68="","",ROUND(INDEX(计算页!$F$22:$H$27,N68,G68)/INDEX(计算页!$C:$C,MATCH(AG68,计算页!$B:$B,0))*1.5^(O68-1)/R68,0))</f>
        <v/>
      </c>
    </row>
    <row r="69" spans="1:34" x14ac:dyDescent="0.35">
      <c r="A69" s="2">
        <f t="shared" si="1"/>
        <v>6860002</v>
      </c>
      <c r="B69" s="2">
        <v>686</v>
      </c>
      <c r="C69" s="2" t="s">
        <v>549</v>
      </c>
      <c r="D69" s="2" t="s">
        <v>550</v>
      </c>
      <c r="E69" s="2" t="str">
        <f t="shared" ref="E69:E132" si="3">IF(F69="","",F69&amp;"\n")&amp;IF(J69=0,"",K69&amp;"专用宝物，")&amp;"提升伙伴"&amp;U69&amp;V69&amp;"点"&amp;IF(X69="","","，"&amp;X69&amp;Y69&amp;"点")&amp;IF(AA69="","","，"&amp;AA69&amp;AB69&amp;"点")&amp;IF(AD69="","","，"&amp;AD69&amp;AE69&amp;"点")&amp;IF(AG69="","","，"&amp;AG69&amp;AH69&amp;"点")</f>
        <v>一件很神奇的宝物，看起来谁都可以用\n提升伙伴攻击1536点</v>
      </c>
      <c r="F69" s="2" t="s">
        <v>537</v>
      </c>
      <c r="G69" s="2">
        <v>1</v>
      </c>
      <c r="H69" s="2" t="s">
        <v>538</v>
      </c>
      <c r="J69" s="2">
        <v>0</v>
      </c>
      <c r="K69" s="2" t="str">
        <f>IF(J69="","",IF(J69=0,"所有宠物",INDEX(D_图鉴!$D:$D,MATCH(J69,D_图鉴!$A:$A,0))))</f>
        <v>所有宠物</v>
      </c>
      <c r="L69" s="2">
        <f>IF(A69="","",INDEX(D_伙伴技能书!$A:$A,MATCH(A69,D_伙伴技能书!$L:$L,0)))</f>
        <v>46862</v>
      </c>
      <c r="M69" s="2">
        <f>ROUND(INDEX(计算页!$F$22:$H$27,N69,G69)*1.5^(O69-1)*INDEX(计算页!$K$22:$K$25,MATCH(H69,计算页!$J$22:$J$25,0)),0)</f>
        <v>3072</v>
      </c>
      <c r="N69" s="2">
        <v>6</v>
      </c>
      <c r="O69" s="2">
        <v>2</v>
      </c>
      <c r="P69" s="2">
        <v>1</v>
      </c>
      <c r="Q69" s="2">
        <v>0</v>
      </c>
      <c r="R69" s="2">
        <f t="shared" ref="R69:R132" si="4">IF(U69="",0,1)+IF(W69="",0,1)+IF(Z69="",0,1)+IF(AC69="",0,1)+IF(AF69="",0,1)</f>
        <v>1</v>
      </c>
      <c r="S69" s="2" t="e">
        <f>INDEX(D_伙伴表!$J:$J,MATCH(K69,D_伙伴表!$C:$C,0))</f>
        <v>#N/A</v>
      </c>
      <c r="T69" s="2">
        <f>IF(U69="","",INDEX(计算页!$A:$A,MATCH(U69,计算页!$B:$B,0)))</f>
        <v>3</v>
      </c>
      <c r="U69" s="2" t="s">
        <v>101</v>
      </c>
      <c r="V69" s="2">
        <f>IF(U69="","",ROUND(INDEX(计算页!$F$22:$H$27,N69,G69)/INDEX(计算页!$C:$C,MATCH(U69,计算页!$B:$B,0))*1.5^(O69-1)/R69,0))</f>
        <v>1536</v>
      </c>
      <c r="W69" s="2" t="str">
        <f>IF(X69="","",INDEX(计算页!$A:$A,MATCH(X69,计算页!$B:$B,0)))</f>
        <v/>
      </c>
      <c r="Y69" s="2" t="str">
        <f>IF(X69="","",ROUND(INDEX(计算页!$F$22:$H$27,N69,G69)/INDEX(计算页!$C:$C,MATCH(X69,计算页!$B:$B,0))*1.5^(O69-1)/R69,0))</f>
        <v/>
      </c>
      <c r="Z69" s="2" t="str">
        <f>IF(AA69="","",INDEX(计算页!$A:$A,MATCH(AA69,计算页!$B:$B,0)))</f>
        <v/>
      </c>
      <c r="AB69" s="2" t="str">
        <f>IF(AA69="","",ROUND(INDEX(计算页!$F$22:$H$27,N69,G69)/INDEX(计算页!$C:$C,MATCH(AA69,计算页!$B:$B,0))*1.5^(O69-1)/R69,0))</f>
        <v/>
      </c>
      <c r="AC69" s="2" t="str">
        <f>IF(AD69="","",INDEX(计算页!$A:$A,MATCH(AD69,计算页!$B:$B,0)))</f>
        <v/>
      </c>
      <c r="AE69" s="2" t="str">
        <f>IF(AD69="","",ROUND(INDEX(计算页!$F$22:$H$27,N69,G69)/INDEX(计算页!$C:$C,MATCH(AD69,计算页!$B:$B,0))*1.5^(O69-1)/R69,0))</f>
        <v/>
      </c>
      <c r="AF69" s="2" t="str">
        <f>IF(AG69="","",INDEX(计算页!$A:$A,MATCH(AG69,计算页!$B:$B,0)))</f>
        <v/>
      </c>
      <c r="AH69" s="2" t="str">
        <f>IF(AG69="","",ROUND(INDEX(计算页!$F$22:$H$27,N69,G69)/INDEX(计算页!$C:$C,MATCH(AG69,计算页!$B:$B,0))*1.5^(O69-1)/R69,0))</f>
        <v/>
      </c>
    </row>
    <row r="70" spans="1:34" x14ac:dyDescent="0.35">
      <c r="A70" s="2">
        <f t="shared" si="1"/>
        <v>6860003</v>
      </c>
      <c r="B70" s="2">
        <v>686</v>
      </c>
      <c r="C70" s="2" t="s">
        <v>549</v>
      </c>
      <c r="D70" s="2" t="s">
        <v>550</v>
      </c>
      <c r="E70" s="2" t="str">
        <f t="shared" si="3"/>
        <v>一件很神奇的宝物，看起来谁都可以用\n提升伙伴攻击2304点</v>
      </c>
      <c r="F70" s="2" t="s">
        <v>537</v>
      </c>
      <c r="G70" s="2">
        <v>1</v>
      </c>
      <c r="H70" s="2" t="s">
        <v>538</v>
      </c>
      <c r="J70" s="2">
        <v>0</v>
      </c>
      <c r="K70" s="2" t="str">
        <f>IF(J70="","",IF(J70=0,"所有宠物",INDEX(D_图鉴!$D:$D,MATCH(J70,D_图鉴!$A:$A,0))))</f>
        <v>所有宠物</v>
      </c>
      <c r="L70" s="2">
        <f>IF(A70="","",INDEX(D_伙伴技能书!$A:$A,MATCH(A70,D_伙伴技能书!$L:$L,0)))</f>
        <v>46863</v>
      </c>
      <c r="M70" s="2">
        <f>ROUND(INDEX(计算页!$F$22:$H$27,N70,G70)*1.5^(O70-1)*INDEX(计算页!$K$22:$K$25,MATCH(H70,计算页!$J$22:$J$25,0)),0)</f>
        <v>4608</v>
      </c>
      <c r="N70" s="2">
        <v>6</v>
      </c>
      <c r="O70" s="2">
        <v>3</v>
      </c>
      <c r="P70" s="2">
        <v>1</v>
      </c>
      <c r="Q70" s="2">
        <v>0</v>
      </c>
      <c r="R70" s="2">
        <f t="shared" si="4"/>
        <v>1</v>
      </c>
      <c r="S70" s="2" t="e">
        <f>INDEX(D_伙伴表!$J:$J,MATCH(K70,D_伙伴表!$C:$C,0))</f>
        <v>#N/A</v>
      </c>
      <c r="T70" s="2">
        <f>IF(U70="","",INDEX(计算页!$A:$A,MATCH(U70,计算页!$B:$B,0)))</f>
        <v>3</v>
      </c>
      <c r="U70" s="2" t="s">
        <v>101</v>
      </c>
      <c r="V70" s="2">
        <f>IF(U70="","",ROUND(INDEX(计算页!$F$22:$H$27,N70,G70)/INDEX(计算页!$C:$C,MATCH(U70,计算页!$B:$B,0))*1.5^(O70-1)/R70,0))</f>
        <v>2304</v>
      </c>
      <c r="W70" s="2" t="str">
        <f>IF(X70="","",INDEX(计算页!$A:$A,MATCH(X70,计算页!$B:$B,0)))</f>
        <v/>
      </c>
      <c r="Y70" s="2" t="str">
        <f>IF(X70="","",ROUND(INDEX(计算页!$F$22:$H$27,N70,G70)/INDEX(计算页!$C:$C,MATCH(X70,计算页!$B:$B,0))*1.5^(O70-1)/R70,0))</f>
        <v/>
      </c>
      <c r="Z70" s="2" t="str">
        <f>IF(AA70="","",INDEX(计算页!$A:$A,MATCH(AA70,计算页!$B:$B,0)))</f>
        <v/>
      </c>
      <c r="AB70" s="2" t="str">
        <f>IF(AA70="","",ROUND(INDEX(计算页!$F$22:$H$27,N70,G70)/INDEX(计算页!$C:$C,MATCH(AA70,计算页!$B:$B,0))*1.5^(O70-1)/R70,0))</f>
        <v/>
      </c>
      <c r="AC70" s="2" t="str">
        <f>IF(AD70="","",INDEX(计算页!$A:$A,MATCH(AD70,计算页!$B:$B,0)))</f>
        <v/>
      </c>
      <c r="AE70" s="2" t="str">
        <f>IF(AD70="","",ROUND(INDEX(计算页!$F$22:$H$27,N70,G70)/INDEX(计算页!$C:$C,MATCH(AD70,计算页!$B:$B,0))*1.5^(O70-1)/R70,0))</f>
        <v/>
      </c>
      <c r="AF70" s="2" t="str">
        <f>IF(AG70="","",INDEX(计算页!$A:$A,MATCH(AG70,计算页!$B:$B,0)))</f>
        <v/>
      </c>
      <c r="AH70" s="2" t="str">
        <f>IF(AG70="","",ROUND(INDEX(计算页!$F$22:$H$27,N70,G70)/INDEX(计算页!$C:$C,MATCH(AG70,计算页!$B:$B,0))*1.5^(O70-1)/R70,0))</f>
        <v/>
      </c>
    </row>
    <row r="71" spans="1:34" x14ac:dyDescent="0.35">
      <c r="A71" s="2">
        <f t="shared" si="1"/>
        <v>6870001</v>
      </c>
      <c r="B71" s="2">
        <v>687</v>
      </c>
      <c r="C71" s="2" t="s">
        <v>551</v>
      </c>
      <c r="D71" s="2" t="s">
        <v>552</v>
      </c>
      <c r="E71" s="2" t="str">
        <f t="shared" si="3"/>
        <v>一件很神奇的宝物，看起来谁都可以用\n提升伙伴防御2048点</v>
      </c>
      <c r="F71" s="2" t="s">
        <v>537</v>
      </c>
      <c r="G71" s="2">
        <v>1</v>
      </c>
      <c r="H71" s="2" t="s">
        <v>538</v>
      </c>
      <c r="J71" s="2">
        <v>0</v>
      </c>
      <c r="K71" s="2" t="str">
        <f>IF(J71="","",IF(J71=0,"所有宠物",INDEX(D_图鉴!$D:$D,MATCH(J71,D_图鉴!$A:$A,0))))</f>
        <v>所有宠物</v>
      </c>
      <c r="L71" s="2">
        <f>IF(A71="","",INDEX(D_伙伴技能书!$A:$A,MATCH(A71,D_伙伴技能书!$L:$L,0)))</f>
        <v>46871</v>
      </c>
      <c r="M71" s="2">
        <f>ROUND(INDEX(计算页!$F$22:$H$27,N71,G71)*1.5^(O71-1)*INDEX(计算页!$K$22:$K$25,MATCH(H71,计算页!$J$22:$J$25,0)),0)</f>
        <v>2048</v>
      </c>
      <c r="N71" s="2">
        <v>6</v>
      </c>
      <c r="O71" s="2">
        <v>1</v>
      </c>
      <c r="P71" s="2">
        <v>1</v>
      </c>
      <c r="Q71" s="2">
        <v>0</v>
      </c>
      <c r="R71" s="2">
        <f t="shared" si="4"/>
        <v>1</v>
      </c>
      <c r="S71" s="2" t="e">
        <f>INDEX(D_伙伴表!$J:$J,MATCH(K71,D_伙伴表!$C:$C,0))</f>
        <v>#N/A</v>
      </c>
      <c r="T71" s="2">
        <f>IF(U71="","",INDEX(计算页!$A:$A,MATCH(U71,计算页!$B:$B,0)))</f>
        <v>4</v>
      </c>
      <c r="U71" s="2" t="s">
        <v>98</v>
      </c>
      <c r="V71" s="2">
        <f>IF(U71="","",ROUND(INDEX(计算页!$F$22:$H$27,N71,G71)/INDEX(计算页!$C:$C,MATCH(U71,计算页!$B:$B,0))*1.5^(O71-1)/R71,0))</f>
        <v>2048</v>
      </c>
      <c r="W71" s="2" t="str">
        <f>IF(X71="","",INDEX(计算页!$A:$A,MATCH(X71,计算页!$B:$B,0)))</f>
        <v/>
      </c>
      <c r="Y71" s="2" t="str">
        <f>IF(X71="","",ROUND(INDEX(计算页!$F$22:$H$27,N71,G71)/INDEX(计算页!$C:$C,MATCH(X71,计算页!$B:$B,0))*1.5^(O71-1)/R71,0))</f>
        <v/>
      </c>
      <c r="Z71" s="2" t="str">
        <f>IF(AA71="","",INDEX(计算页!$A:$A,MATCH(AA71,计算页!$B:$B,0)))</f>
        <v/>
      </c>
      <c r="AB71" s="2" t="str">
        <f>IF(AA71="","",ROUND(INDEX(计算页!$F$22:$H$27,N71,G71)/INDEX(计算页!$C:$C,MATCH(AA71,计算页!$B:$B,0))*1.5^(O71-1)/R71,0))</f>
        <v/>
      </c>
      <c r="AC71" s="2" t="str">
        <f>IF(AD71="","",INDEX(计算页!$A:$A,MATCH(AD71,计算页!$B:$B,0)))</f>
        <v/>
      </c>
      <c r="AE71" s="2" t="str">
        <f>IF(AD71="","",ROUND(INDEX(计算页!$F$22:$H$27,N71,G71)/INDEX(计算页!$C:$C,MATCH(AD71,计算页!$B:$B,0))*1.5^(O71-1)/R71,0))</f>
        <v/>
      </c>
      <c r="AF71" s="2" t="str">
        <f>IF(AG71="","",INDEX(计算页!$A:$A,MATCH(AG71,计算页!$B:$B,0)))</f>
        <v/>
      </c>
      <c r="AH71" s="2" t="str">
        <f>IF(AG71="","",ROUND(INDEX(计算页!$F$22:$H$27,N71,G71)/INDEX(计算页!$C:$C,MATCH(AG71,计算页!$B:$B,0))*1.5^(O71-1)/R71,0))</f>
        <v/>
      </c>
    </row>
    <row r="72" spans="1:34" x14ac:dyDescent="0.35">
      <c r="A72" s="2">
        <f t="shared" si="1"/>
        <v>6870002</v>
      </c>
      <c r="B72" s="2">
        <v>687</v>
      </c>
      <c r="C72" s="2" t="s">
        <v>551</v>
      </c>
      <c r="D72" s="2" t="s">
        <v>552</v>
      </c>
      <c r="E72" s="2" t="str">
        <f t="shared" si="3"/>
        <v>一件很神奇的宝物，看起来谁都可以用\n提升伙伴防御3072点</v>
      </c>
      <c r="F72" s="2" t="s">
        <v>537</v>
      </c>
      <c r="G72" s="2">
        <v>1</v>
      </c>
      <c r="H72" s="2" t="s">
        <v>538</v>
      </c>
      <c r="J72" s="2">
        <v>0</v>
      </c>
      <c r="K72" s="2" t="str">
        <f>IF(J72="","",IF(J72=0,"所有宠物",INDEX(D_图鉴!$D:$D,MATCH(J72,D_图鉴!$A:$A,0))))</f>
        <v>所有宠物</v>
      </c>
      <c r="L72" s="2">
        <f>IF(A72="","",INDEX(D_伙伴技能书!$A:$A,MATCH(A72,D_伙伴技能书!$L:$L,0)))</f>
        <v>46872</v>
      </c>
      <c r="M72" s="2">
        <f>ROUND(INDEX(计算页!$F$22:$H$27,N72,G72)*1.5^(O72-1)*INDEX(计算页!$K$22:$K$25,MATCH(H72,计算页!$J$22:$J$25,0)),0)</f>
        <v>3072</v>
      </c>
      <c r="N72" s="2">
        <v>6</v>
      </c>
      <c r="O72" s="2">
        <v>2</v>
      </c>
      <c r="P72" s="2">
        <v>1</v>
      </c>
      <c r="Q72" s="2">
        <v>0</v>
      </c>
      <c r="R72" s="2">
        <f t="shared" si="4"/>
        <v>1</v>
      </c>
      <c r="S72" s="2" t="e">
        <f>INDEX(D_伙伴表!$J:$J,MATCH(K72,D_伙伴表!$C:$C,0))</f>
        <v>#N/A</v>
      </c>
      <c r="T72" s="2">
        <f>IF(U72="","",INDEX(计算页!$A:$A,MATCH(U72,计算页!$B:$B,0)))</f>
        <v>4</v>
      </c>
      <c r="U72" s="2" t="s">
        <v>98</v>
      </c>
      <c r="V72" s="2">
        <f>IF(U72="","",ROUND(INDEX(计算页!$F$22:$H$27,N72,G72)/INDEX(计算页!$C:$C,MATCH(U72,计算页!$B:$B,0))*1.5^(O72-1)/R72,0))</f>
        <v>3072</v>
      </c>
      <c r="W72" s="2" t="str">
        <f>IF(X72="","",INDEX(计算页!$A:$A,MATCH(X72,计算页!$B:$B,0)))</f>
        <v/>
      </c>
      <c r="Y72" s="2" t="str">
        <f>IF(X72="","",ROUND(INDEX(计算页!$F$22:$H$27,N72,G72)/INDEX(计算页!$C:$C,MATCH(X72,计算页!$B:$B,0))*1.5^(O72-1)/R72,0))</f>
        <v/>
      </c>
      <c r="Z72" s="2" t="str">
        <f>IF(AA72="","",INDEX(计算页!$A:$A,MATCH(AA72,计算页!$B:$B,0)))</f>
        <v/>
      </c>
      <c r="AB72" s="2" t="str">
        <f>IF(AA72="","",ROUND(INDEX(计算页!$F$22:$H$27,N72,G72)/INDEX(计算页!$C:$C,MATCH(AA72,计算页!$B:$B,0))*1.5^(O72-1)/R72,0))</f>
        <v/>
      </c>
      <c r="AC72" s="2" t="str">
        <f>IF(AD72="","",INDEX(计算页!$A:$A,MATCH(AD72,计算页!$B:$B,0)))</f>
        <v/>
      </c>
      <c r="AE72" s="2" t="str">
        <f>IF(AD72="","",ROUND(INDEX(计算页!$F$22:$H$27,N72,G72)/INDEX(计算页!$C:$C,MATCH(AD72,计算页!$B:$B,0))*1.5^(O72-1)/R72,0))</f>
        <v/>
      </c>
      <c r="AF72" s="2" t="str">
        <f>IF(AG72="","",INDEX(计算页!$A:$A,MATCH(AG72,计算页!$B:$B,0)))</f>
        <v/>
      </c>
      <c r="AH72" s="2" t="str">
        <f>IF(AG72="","",ROUND(INDEX(计算页!$F$22:$H$27,N72,G72)/INDEX(计算页!$C:$C,MATCH(AG72,计算页!$B:$B,0))*1.5^(O72-1)/R72,0))</f>
        <v/>
      </c>
    </row>
    <row r="73" spans="1:34" x14ac:dyDescent="0.35">
      <c r="A73" s="2">
        <f t="shared" si="1"/>
        <v>6870003</v>
      </c>
      <c r="B73" s="2">
        <v>687</v>
      </c>
      <c r="C73" s="2" t="s">
        <v>551</v>
      </c>
      <c r="D73" s="2" t="s">
        <v>552</v>
      </c>
      <c r="E73" s="2" t="str">
        <f t="shared" si="3"/>
        <v>一件很神奇的宝物，看起来谁都可以用\n提升伙伴防御4608点</v>
      </c>
      <c r="F73" s="2" t="s">
        <v>537</v>
      </c>
      <c r="G73" s="2">
        <v>1</v>
      </c>
      <c r="H73" s="2" t="s">
        <v>538</v>
      </c>
      <c r="J73" s="2">
        <v>0</v>
      </c>
      <c r="K73" s="2" t="str">
        <f>IF(J73="","",IF(J73=0,"所有宠物",INDEX(D_图鉴!$D:$D,MATCH(J73,D_图鉴!$A:$A,0))))</f>
        <v>所有宠物</v>
      </c>
      <c r="L73" s="2">
        <f>IF(A73="","",INDEX(D_伙伴技能书!$A:$A,MATCH(A73,D_伙伴技能书!$L:$L,0)))</f>
        <v>46873</v>
      </c>
      <c r="M73" s="2">
        <f>ROUND(INDEX(计算页!$F$22:$H$27,N73,G73)*1.5^(O73-1)*INDEX(计算页!$K$22:$K$25,MATCH(H73,计算页!$J$22:$J$25,0)),0)</f>
        <v>4608</v>
      </c>
      <c r="N73" s="2">
        <v>6</v>
      </c>
      <c r="O73" s="2">
        <v>3</v>
      </c>
      <c r="P73" s="2">
        <v>1</v>
      </c>
      <c r="Q73" s="2">
        <v>0</v>
      </c>
      <c r="R73" s="2">
        <f t="shared" si="4"/>
        <v>1</v>
      </c>
      <c r="S73" s="2" t="e">
        <f>INDEX(D_伙伴表!$J:$J,MATCH(K73,D_伙伴表!$C:$C,0))</f>
        <v>#N/A</v>
      </c>
      <c r="T73" s="2">
        <f>IF(U73="","",INDEX(计算页!$A:$A,MATCH(U73,计算页!$B:$B,0)))</f>
        <v>4</v>
      </c>
      <c r="U73" s="2" t="s">
        <v>98</v>
      </c>
      <c r="V73" s="2">
        <f>IF(U73="","",ROUND(INDEX(计算页!$F$22:$H$27,N73,G73)/INDEX(计算页!$C:$C,MATCH(U73,计算页!$B:$B,0))*1.5^(O73-1)/R73,0))</f>
        <v>4608</v>
      </c>
      <c r="W73" s="2" t="str">
        <f>IF(X73="","",INDEX(计算页!$A:$A,MATCH(X73,计算页!$B:$B,0)))</f>
        <v/>
      </c>
      <c r="Y73" s="2" t="str">
        <f>IF(X73="","",ROUND(INDEX(计算页!$F$22:$H$27,N73,G73)/INDEX(计算页!$C:$C,MATCH(X73,计算页!$B:$B,0))*1.5^(O73-1)/R73,0))</f>
        <v/>
      </c>
      <c r="Z73" s="2" t="str">
        <f>IF(AA73="","",INDEX(计算页!$A:$A,MATCH(AA73,计算页!$B:$B,0)))</f>
        <v/>
      </c>
      <c r="AB73" s="2" t="str">
        <f>IF(AA73="","",ROUND(INDEX(计算页!$F$22:$H$27,N73,G73)/INDEX(计算页!$C:$C,MATCH(AA73,计算页!$B:$B,0))*1.5^(O73-1)/R73,0))</f>
        <v/>
      </c>
      <c r="AC73" s="2" t="str">
        <f>IF(AD73="","",INDEX(计算页!$A:$A,MATCH(AD73,计算页!$B:$B,0)))</f>
        <v/>
      </c>
      <c r="AE73" s="2" t="str">
        <f>IF(AD73="","",ROUND(INDEX(计算页!$F$22:$H$27,N73,G73)/INDEX(计算页!$C:$C,MATCH(AD73,计算页!$B:$B,0))*1.5^(O73-1)/R73,0))</f>
        <v/>
      </c>
      <c r="AF73" s="2" t="str">
        <f>IF(AG73="","",INDEX(计算页!$A:$A,MATCH(AG73,计算页!$B:$B,0)))</f>
        <v/>
      </c>
      <c r="AH73" s="2" t="str">
        <f>IF(AG73="","",ROUND(INDEX(计算页!$F$22:$H$27,N73,G73)/INDEX(计算页!$C:$C,MATCH(AG73,计算页!$B:$B,0))*1.5^(O73-1)/R73,0))</f>
        <v/>
      </c>
    </row>
    <row r="74" spans="1:34" x14ac:dyDescent="0.35">
      <c r="A74" s="2">
        <f t="shared" si="1"/>
        <v>6880001</v>
      </c>
      <c r="B74" s="2">
        <v>688</v>
      </c>
      <c r="C74" s="2" t="s">
        <v>553</v>
      </c>
      <c r="D74" s="2" t="s">
        <v>554</v>
      </c>
      <c r="E74" s="2" t="str">
        <f t="shared" si="3"/>
        <v>一件很神奇的宝物，看起来谁都可以用\n提升伙伴生命10240点</v>
      </c>
      <c r="F74" s="2" t="s">
        <v>537</v>
      </c>
      <c r="G74" s="2">
        <v>1</v>
      </c>
      <c r="H74" s="2" t="s">
        <v>538</v>
      </c>
      <c r="J74" s="2">
        <v>0</v>
      </c>
      <c r="K74" s="2" t="str">
        <f>IF(J74="","",IF(J74=0,"所有宠物",INDEX(D_图鉴!$D:$D,MATCH(J74,D_图鉴!$A:$A,0))))</f>
        <v>所有宠物</v>
      </c>
      <c r="L74" s="2">
        <f>IF(A74="","",INDEX(D_伙伴技能书!$A:$A,MATCH(A74,D_伙伴技能书!$L:$L,0)))</f>
        <v>46881</v>
      </c>
      <c r="M74" s="2">
        <f>ROUND(INDEX(计算页!$F$22:$H$27,N74,G74)*1.5^(O74-1)*INDEX(计算页!$K$22:$K$25,MATCH(H74,计算页!$J$22:$J$25,0)),0)</f>
        <v>2048</v>
      </c>
      <c r="N74" s="2">
        <v>6</v>
      </c>
      <c r="O74" s="2">
        <v>1</v>
      </c>
      <c r="P74" s="2">
        <v>1</v>
      </c>
      <c r="Q74" s="2">
        <v>0</v>
      </c>
      <c r="R74" s="2">
        <f t="shared" si="4"/>
        <v>1</v>
      </c>
      <c r="S74" s="2" t="e">
        <f>INDEX(D_伙伴表!$J:$J,MATCH(K74,D_伙伴表!$C:$C,0))</f>
        <v>#N/A</v>
      </c>
      <c r="T74" s="2">
        <f>IF(U74="","",INDEX(计算页!$A:$A,MATCH(U74,计算页!$B:$B,0)))</f>
        <v>1</v>
      </c>
      <c r="U74" s="2" t="s">
        <v>97</v>
      </c>
      <c r="V74" s="2">
        <f>IF(U74="","",ROUND(INDEX(计算页!$F$22:$H$27,N74,G74)/INDEX(计算页!$C:$C,MATCH(U74,计算页!$B:$B,0))*1.5^(O74-1)/R74,0))</f>
        <v>10240</v>
      </c>
      <c r="W74" s="2" t="str">
        <f>IF(X74="","",INDEX(计算页!$A:$A,MATCH(X74,计算页!$B:$B,0)))</f>
        <v/>
      </c>
      <c r="Y74" s="2" t="str">
        <f>IF(X74="","",ROUND(INDEX(计算页!$F$22:$H$27,N74,G74)/INDEX(计算页!$C:$C,MATCH(X74,计算页!$B:$B,0))*1.5^(O74-1)/R74,0))</f>
        <v/>
      </c>
      <c r="Z74" s="2" t="str">
        <f>IF(AA74="","",INDEX(计算页!$A:$A,MATCH(AA74,计算页!$B:$B,0)))</f>
        <v/>
      </c>
      <c r="AB74" s="2" t="str">
        <f>IF(AA74="","",ROUND(INDEX(计算页!$F$22:$H$27,N74,G74)/INDEX(计算页!$C:$C,MATCH(AA74,计算页!$B:$B,0))*1.5^(O74-1)/R74,0))</f>
        <v/>
      </c>
      <c r="AC74" s="2" t="str">
        <f>IF(AD74="","",INDEX(计算页!$A:$A,MATCH(AD74,计算页!$B:$B,0)))</f>
        <v/>
      </c>
      <c r="AE74" s="2" t="str">
        <f>IF(AD74="","",ROUND(INDEX(计算页!$F$22:$H$27,N74,G74)/INDEX(计算页!$C:$C,MATCH(AD74,计算页!$B:$B,0))*1.5^(O74-1)/R74,0))</f>
        <v/>
      </c>
      <c r="AF74" s="2" t="str">
        <f>IF(AG74="","",INDEX(计算页!$A:$A,MATCH(AG74,计算页!$B:$B,0)))</f>
        <v/>
      </c>
      <c r="AH74" s="2" t="str">
        <f>IF(AG74="","",ROUND(INDEX(计算页!$F$22:$H$27,N74,G74)/INDEX(计算页!$C:$C,MATCH(AG74,计算页!$B:$B,0))*1.5^(O74-1)/R74,0))</f>
        <v/>
      </c>
    </row>
    <row r="75" spans="1:34" x14ac:dyDescent="0.35">
      <c r="A75" s="2">
        <f t="shared" si="1"/>
        <v>6880002</v>
      </c>
      <c r="B75" s="2">
        <v>688</v>
      </c>
      <c r="C75" s="2" t="s">
        <v>553</v>
      </c>
      <c r="D75" s="2" t="s">
        <v>554</v>
      </c>
      <c r="E75" s="2" t="str">
        <f t="shared" si="3"/>
        <v>一件很神奇的宝物，看起来谁都可以用\n提升伙伴生命15360点</v>
      </c>
      <c r="F75" s="2" t="s">
        <v>537</v>
      </c>
      <c r="G75" s="2">
        <v>1</v>
      </c>
      <c r="H75" s="2" t="s">
        <v>538</v>
      </c>
      <c r="J75" s="2">
        <v>0</v>
      </c>
      <c r="K75" s="2" t="str">
        <f>IF(J75="","",IF(J75=0,"所有宠物",INDEX(D_图鉴!$D:$D,MATCH(J75,D_图鉴!$A:$A,0))))</f>
        <v>所有宠物</v>
      </c>
      <c r="L75" s="2">
        <f>IF(A75="","",INDEX(D_伙伴技能书!$A:$A,MATCH(A75,D_伙伴技能书!$L:$L,0)))</f>
        <v>46882</v>
      </c>
      <c r="M75" s="2">
        <f>ROUND(INDEX(计算页!$F$22:$H$27,N75,G75)*1.5^(O75-1)*INDEX(计算页!$K$22:$K$25,MATCH(H75,计算页!$J$22:$J$25,0)),0)</f>
        <v>3072</v>
      </c>
      <c r="N75" s="2">
        <v>6</v>
      </c>
      <c r="O75" s="2">
        <v>2</v>
      </c>
      <c r="P75" s="2">
        <v>1</v>
      </c>
      <c r="Q75" s="2">
        <v>0</v>
      </c>
      <c r="R75" s="2">
        <f t="shared" si="4"/>
        <v>1</v>
      </c>
      <c r="S75" s="2" t="e">
        <f>INDEX(D_伙伴表!$J:$J,MATCH(K75,D_伙伴表!$C:$C,0))</f>
        <v>#N/A</v>
      </c>
      <c r="T75" s="2">
        <f>IF(U75="","",INDEX(计算页!$A:$A,MATCH(U75,计算页!$B:$B,0)))</f>
        <v>1</v>
      </c>
      <c r="U75" s="2" t="s">
        <v>97</v>
      </c>
      <c r="V75" s="2">
        <f>IF(U75="","",ROUND(INDEX(计算页!$F$22:$H$27,N75,G75)/INDEX(计算页!$C:$C,MATCH(U75,计算页!$B:$B,0))*1.5^(O75-1)/R75,0))</f>
        <v>15360</v>
      </c>
      <c r="W75" s="2" t="str">
        <f>IF(X75="","",INDEX(计算页!$A:$A,MATCH(X75,计算页!$B:$B,0)))</f>
        <v/>
      </c>
      <c r="Y75" s="2" t="str">
        <f>IF(X75="","",ROUND(INDEX(计算页!$F$22:$H$27,N75,G75)/INDEX(计算页!$C:$C,MATCH(X75,计算页!$B:$B,0))*1.5^(O75-1)/R75,0))</f>
        <v/>
      </c>
      <c r="Z75" s="2" t="str">
        <f>IF(AA75="","",INDEX(计算页!$A:$A,MATCH(AA75,计算页!$B:$B,0)))</f>
        <v/>
      </c>
      <c r="AB75" s="2" t="str">
        <f>IF(AA75="","",ROUND(INDEX(计算页!$F$22:$H$27,N75,G75)/INDEX(计算页!$C:$C,MATCH(AA75,计算页!$B:$B,0))*1.5^(O75-1)/R75,0))</f>
        <v/>
      </c>
      <c r="AC75" s="2" t="str">
        <f>IF(AD75="","",INDEX(计算页!$A:$A,MATCH(AD75,计算页!$B:$B,0)))</f>
        <v/>
      </c>
      <c r="AE75" s="2" t="str">
        <f>IF(AD75="","",ROUND(INDEX(计算页!$F$22:$H$27,N75,G75)/INDEX(计算页!$C:$C,MATCH(AD75,计算页!$B:$B,0))*1.5^(O75-1)/R75,0))</f>
        <v/>
      </c>
      <c r="AF75" s="2" t="str">
        <f>IF(AG75="","",INDEX(计算页!$A:$A,MATCH(AG75,计算页!$B:$B,0)))</f>
        <v/>
      </c>
      <c r="AH75" s="2" t="str">
        <f>IF(AG75="","",ROUND(INDEX(计算页!$F$22:$H$27,N75,G75)/INDEX(计算页!$C:$C,MATCH(AG75,计算页!$B:$B,0))*1.5^(O75-1)/R75,0))</f>
        <v/>
      </c>
    </row>
    <row r="76" spans="1:34" x14ac:dyDescent="0.35">
      <c r="A76" s="2">
        <f t="shared" si="1"/>
        <v>6880003</v>
      </c>
      <c r="B76" s="2">
        <v>688</v>
      </c>
      <c r="C76" s="2" t="s">
        <v>553</v>
      </c>
      <c r="D76" s="2" t="s">
        <v>554</v>
      </c>
      <c r="E76" s="2" t="str">
        <f t="shared" si="3"/>
        <v>一件很神奇的宝物，看起来谁都可以用\n提升伙伴生命23040点</v>
      </c>
      <c r="F76" s="2" t="s">
        <v>537</v>
      </c>
      <c r="G76" s="2">
        <v>1</v>
      </c>
      <c r="H76" s="2" t="s">
        <v>538</v>
      </c>
      <c r="J76" s="2">
        <v>0</v>
      </c>
      <c r="K76" s="2" t="str">
        <f>IF(J76="","",IF(J76=0,"所有宠物",INDEX(D_图鉴!$D:$D,MATCH(J76,D_图鉴!$A:$A,0))))</f>
        <v>所有宠物</v>
      </c>
      <c r="L76" s="2">
        <f>IF(A76="","",INDEX(D_伙伴技能书!$A:$A,MATCH(A76,D_伙伴技能书!$L:$L,0)))</f>
        <v>46883</v>
      </c>
      <c r="M76" s="2">
        <f>ROUND(INDEX(计算页!$F$22:$H$27,N76,G76)*1.5^(O76-1)*INDEX(计算页!$K$22:$K$25,MATCH(H76,计算页!$J$22:$J$25,0)),0)</f>
        <v>4608</v>
      </c>
      <c r="N76" s="2">
        <v>6</v>
      </c>
      <c r="O76" s="2">
        <v>3</v>
      </c>
      <c r="P76" s="2">
        <v>1</v>
      </c>
      <c r="Q76" s="2">
        <v>0</v>
      </c>
      <c r="R76" s="2">
        <f t="shared" si="4"/>
        <v>1</v>
      </c>
      <c r="S76" s="2" t="e">
        <f>INDEX(D_伙伴表!$J:$J,MATCH(K76,D_伙伴表!$C:$C,0))</f>
        <v>#N/A</v>
      </c>
      <c r="T76" s="2">
        <f>IF(U76="","",INDEX(计算页!$A:$A,MATCH(U76,计算页!$B:$B,0)))</f>
        <v>1</v>
      </c>
      <c r="U76" s="2" t="s">
        <v>97</v>
      </c>
      <c r="V76" s="2">
        <f>IF(U76="","",ROUND(INDEX(计算页!$F$22:$H$27,N76,G76)/INDEX(计算页!$C:$C,MATCH(U76,计算页!$B:$B,0))*1.5^(O76-1)/R76,0))</f>
        <v>23040</v>
      </c>
      <c r="W76" s="2" t="str">
        <f>IF(X76="","",INDEX(计算页!$A:$A,MATCH(X76,计算页!$B:$B,0)))</f>
        <v/>
      </c>
      <c r="Y76" s="2" t="str">
        <f>IF(X76="","",ROUND(INDEX(计算页!$F$22:$H$27,N76,G76)/INDEX(计算页!$C:$C,MATCH(X76,计算页!$B:$B,0))*1.5^(O76-1)/R76,0))</f>
        <v/>
      </c>
      <c r="Z76" s="2" t="str">
        <f>IF(AA76="","",INDEX(计算页!$A:$A,MATCH(AA76,计算页!$B:$B,0)))</f>
        <v/>
      </c>
      <c r="AB76" s="2" t="str">
        <f>IF(AA76="","",ROUND(INDEX(计算页!$F$22:$H$27,N76,G76)/INDEX(计算页!$C:$C,MATCH(AA76,计算页!$B:$B,0))*1.5^(O76-1)/R76,0))</f>
        <v/>
      </c>
      <c r="AC76" s="2" t="str">
        <f>IF(AD76="","",INDEX(计算页!$A:$A,MATCH(AD76,计算页!$B:$B,0)))</f>
        <v/>
      </c>
      <c r="AE76" s="2" t="str">
        <f>IF(AD76="","",ROUND(INDEX(计算页!$F$22:$H$27,N76,G76)/INDEX(计算页!$C:$C,MATCH(AD76,计算页!$B:$B,0))*1.5^(O76-1)/R76,0))</f>
        <v/>
      </c>
      <c r="AF76" s="2" t="str">
        <f>IF(AG76="","",INDEX(计算页!$A:$A,MATCH(AG76,计算页!$B:$B,0)))</f>
        <v/>
      </c>
      <c r="AH76" s="2" t="str">
        <f>IF(AG76="","",ROUND(INDEX(计算页!$F$22:$H$27,N76,G76)/INDEX(计算页!$C:$C,MATCH(AG76,计算页!$B:$B,0))*1.5^(O76-1)/R76,0))</f>
        <v/>
      </c>
    </row>
    <row r="77" spans="1:34" x14ac:dyDescent="0.35">
      <c r="A77" s="2">
        <f t="shared" si="1"/>
        <v>6890001</v>
      </c>
      <c r="B77" s="2">
        <v>689</v>
      </c>
      <c r="C77" s="2" t="s">
        <v>555</v>
      </c>
      <c r="D77" s="2" t="s">
        <v>556</v>
      </c>
      <c r="E77" s="2" t="str">
        <f t="shared" si="3"/>
        <v>一件很神奇的宝物，看起来谁都可以用\n提升伙伴命中410点</v>
      </c>
      <c r="F77" s="2" t="s">
        <v>537</v>
      </c>
      <c r="G77" s="2">
        <v>1</v>
      </c>
      <c r="H77" s="2" t="s">
        <v>538</v>
      </c>
      <c r="J77" s="2">
        <v>0</v>
      </c>
      <c r="K77" s="2" t="str">
        <f>IF(J77="","",IF(J77=0,"所有宠物",INDEX(D_图鉴!$D:$D,MATCH(J77,D_图鉴!$A:$A,0))))</f>
        <v>所有宠物</v>
      </c>
      <c r="L77" s="2">
        <f>IF(A77="","",INDEX(D_伙伴技能书!$A:$A,MATCH(A77,D_伙伴技能书!$L:$L,0)))</f>
        <v>46891</v>
      </c>
      <c r="M77" s="2">
        <f>ROUND(INDEX(计算页!$F$22:$H$27,N77,G77)*1.5^(O77-1)*INDEX(计算页!$K$22:$K$25,MATCH(H77,计算页!$J$22:$J$25,0)),0)</f>
        <v>2048</v>
      </c>
      <c r="N77" s="2">
        <v>6</v>
      </c>
      <c r="O77" s="2">
        <v>1</v>
      </c>
      <c r="P77" s="2">
        <v>1</v>
      </c>
      <c r="Q77" s="2">
        <v>0</v>
      </c>
      <c r="R77" s="2">
        <f t="shared" si="4"/>
        <v>1</v>
      </c>
      <c r="S77" s="2" t="e">
        <f>INDEX(D_伙伴表!$J:$J,MATCH(K77,D_伙伴表!$C:$C,0))</f>
        <v>#N/A</v>
      </c>
      <c r="T77" s="2">
        <f>IF(U77="","",INDEX(计算页!$A:$A,MATCH(U77,计算页!$B:$B,0)))</f>
        <v>6</v>
      </c>
      <c r="U77" s="2" t="s">
        <v>545</v>
      </c>
      <c r="V77" s="2">
        <f>IF(U77="","",ROUND(INDEX(计算页!$F$22:$H$27,N77,G77)/INDEX(计算页!$C:$C,MATCH(U77,计算页!$B:$B,0))*1.5^(O77-1)/R77,0))</f>
        <v>410</v>
      </c>
      <c r="W77" s="2" t="str">
        <f>IF(X77="","",INDEX(计算页!$A:$A,MATCH(X77,计算页!$B:$B,0)))</f>
        <v/>
      </c>
      <c r="Y77" s="2" t="str">
        <f>IF(X77="","",ROUND(INDEX(计算页!$F$22:$H$27,N77,G77)/INDEX(计算页!$C:$C,MATCH(X77,计算页!$B:$B,0))*1.5^(O77-1)/R77,0))</f>
        <v/>
      </c>
      <c r="Z77" s="2" t="str">
        <f>IF(AA77="","",INDEX(计算页!$A:$A,MATCH(AA77,计算页!$B:$B,0)))</f>
        <v/>
      </c>
      <c r="AB77" s="2" t="str">
        <f>IF(AA77="","",ROUND(INDEX(计算页!$F$22:$H$27,N77,G77)/INDEX(计算页!$C:$C,MATCH(AA77,计算页!$B:$B,0))*1.5^(O77-1)/R77,0))</f>
        <v/>
      </c>
      <c r="AC77" s="2" t="str">
        <f>IF(AD77="","",INDEX(计算页!$A:$A,MATCH(AD77,计算页!$B:$B,0)))</f>
        <v/>
      </c>
      <c r="AE77" s="2" t="str">
        <f>IF(AD77="","",ROUND(INDEX(计算页!$F$22:$H$27,N77,G77)/INDEX(计算页!$C:$C,MATCH(AD77,计算页!$B:$B,0))*1.5^(O77-1)/R77,0))</f>
        <v/>
      </c>
      <c r="AF77" s="2" t="str">
        <f>IF(AG77="","",INDEX(计算页!$A:$A,MATCH(AG77,计算页!$B:$B,0)))</f>
        <v/>
      </c>
      <c r="AH77" s="2" t="str">
        <f>IF(AG77="","",ROUND(INDEX(计算页!$F$22:$H$27,N77,G77)/INDEX(计算页!$C:$C,MATCH(AG77,计算页!$B:$B,0))*1.5^(O77-1)/R77,0))</f>
        <v/>
      </c>
    </row>
    <row r="78" spans="1:34" x14ac:dyDescent="0.35">
      <c r="A78" s="2">
        <f t="shared" si="1"/>
        <v>6890002</v>
      </c>
      <c r="B78" s="2">
        <v>689</v>
      </c>
      <c r="C78" s="2" t="s">
        <v>555</v>
      </c>
      <c r="D78" s="2" t="s">
        <v>556</v>
      </c>
      <c r="E78" s="2" t="str">
        <f t="shared" si="3"/>
        <v>一件很神奇的宝物，看起来谁都可以用\n提升伙伴命中614点</v>
      </c>
      <c r="F78" s="2" t="s">
        <v>537</v>
      </c>
      <c r="G78" s="2">
        <v>1</v>
      </c>
      <c r="H78" s="2" t="s">
        <v>538</v>
      </c>
      <c r="J78" s="2">
        <v>0</v>
      </c>
      <c r="K78" s="2" t="str">
        <f>IF(J78="","",IF(J78=0,"所有宠物",INDEX(D_图鉴!$D:$D,MATCH(J78,D_图鉴!$A:$A,0))))</f>
        <v>所有宠物</v>
      </c>
      <c r="L78" s="2">
        <f>IF(A78="","",INDEX(D_伙伴技能书!$A:$A,MATCH(A78,D_伙伴技能书!$L:$L,0)))</f>
        <v>46892</v>
      </c>
      <c r="M78" s="2">
        <f>ROUND(INDEX(计算页!$F$22:$H$27,N78,G78)*1.5^(O78-1)*INDEX(计算页!$K$22:$K$25,MATCH(H78,计算页!$J$22:$J$25,0)),0)</f>
        <v>3072</v>
      </c>
      <c r="N78" s="2">
        <v>6</v>
      </c>
      <c r="O78" s="2">
        <v>2</v>
      </c>
      <c r="P78" s="2">
        <v>1</v>
      </c>
      <c r="Q78" s="2">
        <v>0</v>
      </c>
      <c r="R78" s="2">
        <f t="shared" si="4"/>
        <v>1</v>
      </c>
      <c r="S78" s="2" t="e">
        <f>INDEX(D_伙伴表!$J:$J,MATCH(K78,D_伙伴表!$C:$C,0))</f>
        <v>#N/A</v>
      </c>
      <c r="T78" s="2">
        <f>IF(U78="","",INDEX(计算页!$A:$A,MATCH(U78,计算页!$B:$B,0)))</f>
        <v>6</v>
      </c>
      <c r="U78" s="2" t="s">
        <v>545</v>
      </c>
      <c r="V78" s="2">
        <f>IF(U78="","",ROUND(INDEX(计算页!$F$22:$H$27,N78,G78)/INDEX(计算页!$C:$C,MATCH(U78,计算页!$B:$B,0))*1.5^(O78-1)/R78,0))</f>
        <v>614</v>
      </c>
      <c r="W78" s="2" t="str">
        <f>IF(X78="","",INDEX(计算页!$A:$A,MATCH(X78,计算页!$B:$B,0)))</f>
        <v/>
      </c>
      <c r="Y78" s="2" t="str">
        <f>IF(X78="","",ROUND(INDEX(计算页!$F$22:$H$27,N78,G78)/INDEX(计算页!$C:$C,MATCH(X78,计算页!$B:$B,0))*1.5^(O78-1)/R78,0))</f>
        <v/>
      </c>
      <c r="Z78" s="2" t="str">
        <f>IF(AA78="","",INDEX(计算页!$A:$A,MATCH(AA78,计算页!$B:$B,0)))</f>
        <v/>
      </c>
      <c r="AB78" s="2" t="str">
        <f>IF(AA78="","",ROUND(INDEX(计算页!$F$22:$H$27,N78,G78)/INDEX(计算页!$C:$C,MATCH(AA78,计算页!$B:$B,0))*1.5^(O78-1)/R78,0))</f>
        <v/>
      </c>
      <c r="AC78" s="2" t="str">
        <f>IF(AD78="","",INDEX(计算页!$A:$A,MATCH(AD78,计算页!$B:$B,0)))</f>
        <v/>
      </c>
      <c r="AE78" s="2" t="str">
        <f>IF(AD78="","",ROUND(INDEX(计算页!$F$22:$H$27,N78,G78)/INDEX(计算页!$C:$C,MATCH(AD78,计算页!$B:$B,0))*1.5^(O78-1)/R78,0))</f>
        <v/>
      </c>
      <c r="AF78" s="2" t="str">
        <f>IF(AG78="","",INDEX(计算页!$A:$A,MATCH(AG78,计算页!$B:$B,0)))</f>
        <v/>
      </c>
      <c r="AH78" s="2" t="str">
        <f>IF(AG78="","",ROUND(INDEX(计算页!$F$22:$H$27,N78,G78)/INDEX(计算页!$C:$C,MATCH(AG78,计算页!$B:$B,0))*1.5^(O78-1)/R78,0))</f>
        <v/>
      </c>
    </row>
    <row r="79" spans="1:34" x14ac:dyDescent="0.35">
      <c r="A79" s="2">
        <f t="shared" si="1"/>
        <v>6890003</v>
      </c>
      <c r="B79" s="2">
        <v>689</v>
      </c>
      <c r="C79" s="2" t="s">
        <v>555</v>
      </c>
      <c r="D79" s="2" t="s">
        <v>556</v>
      </c>
      <c r="E79" s="2" t="str">
        <f t="shared" si="3"/>
        <v>一件很神奇的宝物，看起来谁都可以用\n提升伙伴命中922点</v>
      </c>
      <c r="F79" s="2" t="s">
        <v>537</v>
      </c>
      <c r="G79" s="2">
        <v>1</v>
      </c>
      <c r="H79" s="2" t="s">
        <v>538</v>
      </c>
      <c r="J79" s="2">
        <v>0</v>
      </c>
      <c r="K79" s="2" t="str">
        <f>IF(J79="","",IF(J79=0,"所有宠物",INDEX(D_图鉴!$D:$D,MATCH(J79,D_图鉴!$A:$A,0))))</f>
        <v>所有宠物</v>
      </c>
      <c r="L79" s="2">
        <f>IF(A79="","",INDEX(D_伙伴技能书!$A:$A,MATCH(A79,D_伙伴技能书!$L:$L,0)))</f>
        <v>46893</v>
      </c>
      <c r="M79" s="2">
        <f>ROUND(INDEX(计算页!$F$22:$H$27,N79,G79)*1.5^(O79-1)*INDEX(计算页!$K$22:$K$25,MATCH(H79,计算页!$J$22:$J$25,0)),0)</f>
        <v>4608</v>
      </c>
      <c r="N79" s="2">
        <v>6</v>
      </c>
      <c r="O79" s="2">
        <v>3</v>
      </c>
      <c r="P79" s="2">
        <v>1</v>
      </c>
      <c r="Q79" s="2">
        <v>0</v>
      </c>
      <c r="R79" s="2">
        <f t="shared" si="4"/>
        <v>1</v>
      </c>
      <c r="S79" s="2" t="e">
        <f>INDEX(D_伙伴表!$J:$J,MATCH(K79,D_伙伴表!$C:$C,0))</f>
        <v>#N/A</v>
      </c>
      <c r="T79" s="2">
        <f>IF(U79="","",INDEX(计算页!$A:$A,MATCH(U79,计算页!$B:$B,0)))</f>
        <v>6</v>
      </c>
      <c r="U79" s="2" t="s">
        <v>545</v>
      </c>
      <c r="V79" s="2">
        <f>IF(U79="","",ROUND(INDEX(计算页!$F$22:$H$27,N79,G79)/INDEX(计算页!$C:$C,MATCH(U79,计算页!$B:$B,0))*1.5^(O79-1)/R79,0))</f>
        <v>922</v>
      </c>
      <c r="W79" s="2" t="str">
        <f>IF(X79="","",INDEX(计算页!$A:$A,MATCH(X79,计算页!$B:$B,0)))</f>
        <v/>
      </c>
      <c r="Y79" s="2" t="str">
        <f>IF(X79="","",ROUND(INDEX(计算页!$F$22:$H$27,N79,G79)/INDEX(计算页!$C:$C,MATCH(X79,计算页!$B:$B,0))*1.5^(O79-1)/R79,0))</f>
        <v/>
      </c>
      <c r="Z79" s="2" t="str">
        <f>IF(AA79="","",INDEX(计算页!$A:$A,MATCH(AA79,计算页!$B:$B,0)))</f>
        <v/>
      </c>
      <c r="AB79" s="2" t="str">
        <f>IF(AA79="","",ROUND(INDEX(计算页!$F$22:$H$27,N79,G79)/INDEX(计算页!$C:$C,MATCH(AA79,计算页!$B:$B,0))*1.5^(O79-1)/R79,0))</f>
        <v/>
      </c>
      <c r="AC79" s="2" t="str">
        <f>IF(AD79="","",INDEX(计算页!$A:$A,MATCH(AD79,计算页!$B:$B,0)))</f>
        <v/>
      </c>
      <c r="AE79" s="2" t="str">
        <f>IF(AD79="","",ROUND(INDEX(计算页!$F$22:$H$27,N79,G79)/INDEX(计算页!$C:$C,MATCH(AD79,计算页!$B:$B,0))*1.5^(O79-1)/R79,0))</f>
        <v/>
      </c>
      <c r="AF79" s="2" t="str">
        <f>IF(AG79="","",INDEX(计算页!$A:$A,MATCH(AG79,计算页!$B:$B,0)))</f>
        <v/>
      </c>
      <c r="AH79" s="2" t="str">
        <f>IF(AG79="","",ROUND(INDEX(计算页!$F$22:$H$27,N79,G79)/INDEX(计算页!$C:$C,MATCH(AG79,计算页!$B:$B,0))*1.5^(O79-1)/R79,0))</f>
        <v/>
      </c>
    </row>
    <row r="80" spans="1:34" x14ac:dyDescent="0.35">
      <c r="A80" s="2">
        <f t="shared" si="1"/>
        <v>6900001</v>
      </c>
      <c r="B80" s="2">
        <v>690</v>
      </c>
      <c r="C80" s="2" t="s">
        <v>557</v>
      </c>
      <c r="D80" s="2" t="s">
        <v>552</v>
      </c>
      <c r="E80" s="2" t="str">
        <f t="shared" si="3"/>
        <v>一件很神奇的宝物，看起来谁都可以用\n提升伙伴闪避410点</v>
      </c>
      <c r="F80" s="2" t="s">
        <v>537</v>
      </c>
      <c r="G80" s="2">
        <v>1</v>
      </c>
      <c r="H80" s="2" t="s">
        <v>538</v>
      </c>
      <c r="J80" s="2">
        <v>0</v>
      </c>
      <c r="K80" s="2" t="str">
        <f>IF(J80="","",IF(J80=0,"所有宠物",INDEX(D_图鉴!$D:$D,MATCH(J80,D_图鉴!$A:$A,0))))</f>
        <v>所有宠物</v>
      </c>
      <c r="L80" s="2">
        <f>IF(A80="","",INDEX(D_伙伴技能书!$A:$A,MATCH(A80,D_伙伴技能书!$L:$L,0)))</f>
        <v>46901</v>
      </c>
      <c r="M80" s="2">
        <f>ROUND(INDEX(计算页!$F$22:$H$27,N80,G80)*1.5^(O80-1)*INDEX(计算页!$K$22:$K$25,MATCH(H80,计算页!$J$22:$J$25,0)),0)</f>
        <v>2048</v>
      </c>
      <c r="N80" s="2">
        <v>6</v>
      </c>
      <c r="O80" s="2">
        <v>1</v>
      </c>
      <c r="P80" s="2">
        <v>1</v>
      </c>
      <c r="Q80" s="2">
        <v>0</v>
      </c>
      <c r="R80" s="2">
        <f t="shared" si="4"/>
        <v>1</v>
      </c>
      <c r="S80" s="2" t="e">
        <f>INDEX(D_伙伴表!$J:$J,MATCH(K80,D_伙伴表!$C:$C,0))</f>
        <v>#N/A</v>
      </c>
      <c r="T80" s="2">
        <f>IF(U80="","",INDEX(计算页!$A:$A,MATCH(U80,计算页!$B:$B,0)))</f>
        <v>7</v>
      </c>
      <c r="U80" s="2" t="s">
        <v>548</v>
      </c>
      <c r="V80" s="2">
        <f>IF(U80="","",ROUND(INDEX(计算页!$F$22:$H$27,N80,G80)/INDEX(计算页!$C:$C,MATCH(U80,计算页!$B:$B,0))*1.5^(O80-1)/R80,0))</f>
        <v>410</v>
      </c>
      <c r="W80" s="2" t="str">
        <f>IF(X80="","",INDEX(计算页!$A:$A,MATCH(X80,计算页!$B:$B,0)))</f>
        <v/>
      </c>
      <c r="Y80" s="2" t="str">
        <f>IF(X80="","",ROUND(INDEX(计算页!$F$22:$H$27,N80,G80)/INDEX(计算页!$C:$C,MATCH(X80,计算页!$B:$B,0))*1.5^(O80-1)/R80,0))</f>
        <v/>
      </c>
      <c r="Z80" s="2" t="str">
        <f>IF(AA80="","",INDEX(计算页!$A:$A,MATCH(AA80,计算页!$B:$B,0)))</f>
        <v/>
      </c>
      <c r="AB80" s="2" t="str">
        <f>IF(AA80="","",ROUND(INDEX(计算页!$F$22:$H$27,N80,G80)/INDEX(计算页!$C:$C,MATCH(AA80,计算页!$B:$B,0))*1.5^(O80-1)/R80,0))</f>
        <v/>
      </c>
      <c r="AC80" s="2" t="str">
        <f>IF(AD80="","",INDEX(计算页!$A:$A,MATCH(AD80,计算页!$B:$B,0)))</f>
        <v/>
      </c>
      <c r="AE80" s="2" t="str">
        <f>IF(AD80="","",ROUND(INDEX(计算页!$F$22:$H$27,N80,G80)/INDEX(计算页!$C:$C,MATCH(AD80,计算页!$B:$B,0))*1.5^(O80-1)/R80,0))</f>
        <v/>
      </c>
      <c r="AF80" s="2" t="str">
        <f>IF(AG80="","",INDEX(计算页!$A:$A,MATCH(AG80,计算页!$B:$B,0)))</f>
        <v/>
      </c>
      <c r="AH80" s="2" t="str">
        <f>IF(AG80="","",ROUND(INDEX(计算页!$F$22:$H$27,N80,G80)/INDEX(计算页!$C:$C,MATCH(AG80,计算页!$B:$B,0))*1.5^(O80-1)/R80,0))</f>
        <v/>
      </c>
    </row>
    <row r="81" spans="1:34" x14ac:dyDescent="0.35">
      <c r="A81" s="2">
        <f t="shared" si="1"/>
        <v>6900002</v>
      </c>
      <c r="B81" s="2">
        <v>690</v>
      </c>
      <c r="C81" s="2" t="s">
        <v>557</v>
      </c>
      <c r="D81" s="2" t="s">
        <v>552</v>
      </c>
      <c r="E81" s="2" t="str">
        <f t="shared" si="3"/>
        <v>一件很神奇的宝物，看起来谁都可以用\n提升伙伴闪避614点</v>
      </c>
      <c r="F81" s="2" t="s">
        <v>537</v>
      </c>
      <c r="G81" s="2">
        <v>1</v>
      </c>
      <c r="H81" s="2" t="s">
        <v>538</v>
      </c>
      <c r="J81" s="2">
        <v>0</v>
      </c>
      <c r="K81" s="2" t="str">
        <f>IF(J81="","",IF(J81=0,"所有宠物",INDEX(D_图鉴!$D:$D,MATCH(J81,D_图鉴!$A:$A,0))))</f>
        <v>所有宠物</v>
      </c>
      <c r="L81" s="2">
        <f>IF(A81="","",INDEX(D_伙伴技能书!$A:$A,MATCH(A81,D_伙伴技能书!$L:$L,0)))</f>
        <v>46902</v>
      </c>
      <c r="M81" s="2">
        <f>ROUND(INDEX(计算页!$F$22:$H$27,N81,G81)*1.5^(O81-1)*INDEX(计算页!$K$22:$K$25,MATCH(H81,计算页!$J$22:$J$25,0)),0)</f>
        <v>3072</v>
      </c>
      <c r="N81" s="2">
        <v>6</v>
      </c>
      <c r="O81" s="2">
        <v>2</v>
      </c>
      <c r="P81" s="2">
        <v>1</v>
      </c>
      <c r="Q81" s="2">
        <v>0</v>
      </c>
      <c r="R81" s="2">
        <f t="shared" si="4"/>
        <v>1</v>
      </c>
      <c r="S81" s="2" t="e">
        <f>INDEX(D_伙伴表!$J:$J,MATCH(K81,D_伙伴表!$C:$C,0))</f>
        <v>#N/A</v>
      </c>
      <c r="T81" s="2">
        <f>IF(U81="","",INDEX(计算页!$A:$A,MATCH(U81,计算页!$B:$B,0)))</f>
        <v>7</v>
      </c>
      <c r="U81" s="2" t="s">
        <v>548</v>
      </c>
      <c r="V81" s="2">
        <f>IF(U81="","",ROUND(INDEX(计算页!$F$22:$H$27,N81,G81)/INDEX(计算页!$C:$C,MATCH(U81,计算页!$B:$B,0))*1.5^(O81-1)/R81,0))</f>
        <v>614</v>
      </c>
      <c r="W81" s="2" t="str">
        <f>IF(X81="","",INDEX(计算页!$A:$A,MATCH(X81,计算页!$B:$B,0)))</f>
        <v/>
      </c>
      <c r="Y81" s="2" t="str">
        <f>IF(X81="","",ROUND(INDEX(计算页!$F$22:$H$27,N81,G81)/INDEX(计算页!$C:$C,MATCH(X81,计算页!$B:$B,0))*1.5^(O81-1)/R81,0))</f>
        <v/>
      </c>
      <c r="Z81" s="2" t="str">
        <f>IF(AA81="","",INDEX(计算页!$A:$A,MATCH(AA81,计算页!$B:$B,0)))</f>
        <v/>
      </c>
      <c r="AB81" s="2" t="str">
        <f>IF(AA81="","",ROUND(INDEX(计算页!$F$22:$H$27,N81,G81)/INDEX(计算页!$C:$C,MATCH(AA81,计算页!$B:$B,0))*1.5^(O81-1)/R81,0))</f>
        <v/>
      </c>
      <c r="AC81" s="2" t="str">
        <f>IF(AD81="","",INDEX(计算页!$A:$A,MATCH(AD81,计算页!$B:$B,0)))</f>
        <v/>
      </c>
      <c r="AE81" s="2" t="str">
        <f>IF(AD81="","",ROUND(INDEX(计算页!$F$22:$H$27,N81,G81)/INDEX(计算页!$C:$C,MATCH(AD81,计算页!$B:$B,0))*1.5^(O81-1)/R81,0))</f>
        <v/>
      </c>
      <c r="AF81" s="2" t="str">
        <f>IF(AG81="","",INDEX(计算页!$A:$A,MATCH(AG81,计算页!$B:$B,0)))</f>
        <v/>
      </c>
      <c r="AH81" s="2" t="str">
        <f>IF(AG81="","",ROUND(INDEX(计算页!$F$22:$H$27,N81,G81)/INDEX(计算页!$C:$C,MATCH(AG81,计算页!$B:$B,0))*1.5^(O81-1)/R81,0))</f>
        <v/>
      </c>
    </row>
    <row r="82" spans="1:34" x14ac:dyDescent="0.35">
      <c r="A82" s="2">
        <f t="shared" si="1"/>
        <v>6900003</v>
      </c>
      <c r="B82" s="2">
        <v>690</v>
      </c>
      <c r="C82" s="2" t="s">
        <v>557</v>
      </c>
      <c r="D82" s="2" t="s">
        <v>552</v>
      </c>
      <c r="E82" s="2" t="str">
        <f t="shared" si="3"/>
        <v>一件很神奇的宝物，看起来谁都可以用\n提升伙伴闪避922点</v>
      </c>
      <c r="F82" s="2" t="s">
        <v>537</v>
      </c>
      <c r="G82" s="2">
        <v>1</v>
      </c>
      <c r="H82" s="2" t="s">
        <v>538</v>
      </c>
      <c r="J82" s="2">
        <v>0</v>
      </c>
      <c r="K82" s="2" t="str">
        <f>IF(J82="","",IF(J82=0,"所有宠物",INDEX(D_图鉴!$D:$D,MATCH(J82,D_图鉴!$A:$A,0))))</f>
        <v>所有宠物</v>
      </c>
      <c r="L82" s="2">
        <f>IF(A82="","",INDEX(D_伙伴技能书!$A:$A,MATCH(A82,D_伙伴技能书!$L:$L,0)))</f>
        <v>46903</v>
      </c>
      <c r="M82" s="2">
        <f>ROUND(INDEX(计算页!$F$22:$H$27,N82,G82)*1.5^(O82-1)*INDEX(计算页!$K$22:$K$25,MATCH(H82,计算页!$J$22:$J$25,0)),0)</f>
        <v>4608</v>
      </c>
      <c r="N82" s="2">
        <v>6</v>
      </c>
      <c r="O82" s="2">
        <v>3</v>
      </c>
      <c r="P82" s="2">
        <v>1</v>
      </c>
      <c r="Q82" s="2">
        <v>0</v>
      </c>
      <c r="R82" s="2">
        <f t="shared" si="4"/>
        <v>1</v>
      </c>
      <c r="S82" s="2" t="e">
        <f>INDEX(D_伙伴表!$J:$J,MATCH(K82,D_伙伴表!$C:$C,0))</f>
        <v>#N/A</v>
      </c>
      <c r="T82" s="2">
        <f>IF(U82="","",INDEX(计算页!$A:$A,MATCH(U82,计算页!$B:$B,0)))</f>
        <v>7</v>
      </c>
      <c r="U82" s="2" t="s">
        <v>548</v>
      </c>
      <c r="V82" s="2">
        <f>IF(U82="","",ROUND(INDEX(计算页!$F$22:$H$27,N82,G82)/INDEX(计算页!$C:$C,MATCH(U82,计算页!$B:$B,0))*1.5^(O82-1)/R82,0))</f>
        <v>922</v>
      </c>
      <c r="W82" s="2" t="str">
        <f>IF(X82="","",INDEX(计算页!$A:$A,MATCH(X82,计算页!$B:$B,0)))</f>
        <v/>
      </c>
      <c r="Y82" s="2" t="str">
        <f>IF(X82="","",ROUND(INDEX(计算页!$F$22:$H$27,N82,G82)/INDEX(计算页!$C:$C,MATCH(X82,计算页!$B:$B,0))*1.5^(O82-1)/R82,0))</f>
        <v/>
      </c>
      <c r="Z82" s="2" t="str">
        <f>IF(AA82="","",INDEX(计算页!$A:$A,MATCH(AA82,计算页!$B:$B,0)))</f>
        <v/>
      </c>
      <c r="AB82" s="2" t="str">
        <f>IF(AA82="","",ROUND(INDEX(计算页!$F$22:$H$27,N82,G82)/INDEX(计算页!$C:$C,MATCH(AA82,计算页!$B:$B,0))*1.5^(O82-1)/R82,0))</f>
        <v/>
      </c>
      <c r="AC82" s="2" t="str">
        <f>IF(AD82="","",INDEX(计算页!$A:$A,MATCH(AD82,计算页!$B:$B,0)))</f>
        <v/>
      </c>
      <c r="AE82" s="2" t="str">
        <f>IF(AD82="","",ROUND(INDEX(计算页!$F$22:$H$27,N82,G82)/INDEX(计算页!$C:$C,MATCH(AD82,计算页!$B:$B,0))*1.5^(O82-1)/R82,0))</f>
        <v/>
      </c>
      <c r="AF82" s="2" t="str">
        <f>IF(AG82="","",INDEX(计算页!$A:$A,MATCH(AG82,计算页!$B:$B,0)))</f>
        <v/>
      </c>
      <c r="AH82" s="2" t="str">
        <f>IF(AG82="","",ROUND(INDEX(计算页!$F$22:$H$27,N82,G82)/INDEX(计算页!$C:$C,MATCH(AG82,计算页!$B:$B,0))*1.5^(O82-1)/R82,0))</f>
        <v/>
      </c>
    </row>
    <row r="83" spans="1:34" x14ac:dyDescent="0.35">
      <c r="A83" s="2">
        <f t="shared" si="1"/>
        <v>6910001</v>
      </c>
      <c r="B83" s="2">
        <v>691</v>
      </c>
      <c r="C83" s="2" t="s">
        <v>558</v>
      </c>
      <c r="D83" s="2" t="s">
        <v>559</v>
      </c>
      <c r="E83" s="2" t="str">
        <f t="shared" si="3"/>
        <v>一件很神奇的宝物，看起来谁都可以用\n提升伙伴攻击1024点</v>
      </c>
      <c r="F83" s="2" t="s">
        <v>537</v>
      </c>
      <c r="G83" s="2">
        <v>1</v>
      </c>
      <c r="H83" s="2" t="s">
        <v>538</v>
      </c>
      <c r="J83" s="2">
        <v>0</v>
      </c>
      <c r="K83" s="2" t="str">
        <f>IF(J83="","",IF(J83=0,"所有宠物",INDEX(D_图鉴!$D:$D,MATCH(J83,D_图鉴!$A:$A,0))))</f>
        <v>所有宠物</v>
      </c>
      <c r="L83" s="2">
        <f>IF(A83="","",INDEX(D_伙伴技能书!$A:$A,MATCH(A83,D_伙伴技能书!$L:$L,0)))</f>
        <v>46911</v>
      </c>
      <c r="M83" s="2">
        <f>ROUND(INDEX(计算页!$F$22:$H$27,N83,G83)*1.5^(O83-1)*INDEX(计算页!$K$22:$K$25,MATCH(H83,计算页!$J$22:$J$25,0)),0)</f>
        <v>2048</v>
      </c>
      <c r="N83" s="2">
        <v>6</v>
      </c>
      <c r="O83" s="2">
        <v>1</v>
      </c>
      <c r="P83" s="2">
        <v>1</v>
      </c>
      <c r="Q83" s="2">
        <v>0</v>
      </c>
      <c r="R83" s="2">
        <f t="shared" si="4"/>
        <v>1</v>
      </c>
      <c r="S83" s="2" t="e">
        <f>INDEX(D_伙伴表!$J:$J,MATCH(K83,D_伙伴表!$C:$C,0))</f>
        <v>#N/A</v>
      </c>
      <c r="T83" s="2">
        <f>IF(U83="","",INDEX(计算页!$A:$A,MATCH(U83,计算页!$B:$B,0)))</f>
        <v>3</v>
      </c>
      <c r="U83" s="2" t="s">
        <v>101</v>
      </c>
      <c r="V83" s="2">
        <f>IF(U83="","",ROUND(INDEX(计算页!$F$22:$H$27,N83,G83)/INDEX(计算页!$C:$C,MATCH(U83,计算页!$B:$B,0))*1.5^(O83-1)/R83,0))</f>
        <v>1024</v>
      </c>
      <c r="W83" s="2" t="str">
        <f>IF(X83="","",INDEX(计算页!$A:$A,MATCH(X83,计算页!$B:$B,0)))</f>
        <v/>
      </c>
      <c r="Y83" s="2" t="str">
        <f>IF(X83="","",ROUND(INDEX(计算页!$F$22:$H$27,N83,G83)/INDEX(计算页!$C:$C,MATCH(X83,计算页!$B:$B,0))*1.5^(O83-1)/R83,0))</f>
        <v/>
      </c>
      <c r="Z83" s="2" t="str">
        <f>IF(AA83="","",INDEX(计算页!$A:$A,MATCH(AA83,计算页!$B:$B,0)))</f>
        <v/>
      </c>
      <c r="AB83" s="2" t="str">
        <f>IF(AA83="","",ROUND(INDEX(计算页!$F$22:$H$27,N83,G83)/INDEX(计算页!$C:$C,MATCH(AA83,计算页!$B:$B,0))*1.5^(O83-1)/R83,0))</f>
        <v/>
      </c>
      <c r="AC83" s="2" t="str">
        <f>IF(AD83="","",INDEX(计算页!$A:$A,MATCH(AD83,计算页!$B:$B,0)))</f>
        <v/>
      </c>
      <c r="AE83" s="2" t="str">
        <f>IF(AD83="","",ROUND(INDEX(计算页!$F$22:$H$27,N83,G83)/INDEX(计算页!$C:$C,MATCH(AD83,计算页!$B:$B,0))*1.5^(O83-1)/R83,0))</f>
        <v/>
      </c>
      <c r="AF83" s="2" t="str">
        <f>IF(AG83="","",INDEX(计算页!$A:$A,MATCH(AG83,计算页!$B:$B,0)))</f>
        <v/>
      </c>
      <c r="AH83" s="2" t="str">
        <f>IF(AG83="","",ROUND(INDEX(计算页!$F$22:$H$27,N83,G83)/INDEX(计算页!$C:$C,MATCH(AG83,计算页!$B:$B,0))*1.5^(O83-1)/R83,0))</f>
        <v/>
      </c>
    </row>
    <row r="84" spans="1:34" x14ac:dyDescent="0.35">
      <c r="A84" s="2">
        <f t="shared" si="1"/>
        <v>6910002</v>
      </c>
      <c r="B84" s="2">
        <v>691</v>
      </c>
      <c r="C84" s="2" t="s">
        <v>558</v>
      </c>
      <c r="D84" s="2" t="s">
        <v>559</v>
      </c>
      <c r="E84" s="2" t="str">
        <f t="shared" si="3"/>
        <v>一件很神奇的宝物，看起来谁都可以用\n提升伙伴攻击1536点</v>
      </c>
      <c r="F84" s="2" t="s">
        <v>537</v>
      </c>
      <c r="G84" s="2">
        <v>1</v>
      </c>
      <c r="H84" s="2" t="s">
        <v>538</v>
      </c>
      <c r="J84" s="2">
        <v>0</v>
      </c>
      <c r="K84" s="2" t="str">
        <f>IF(J84="","",IF(J84=0,"所有宠物",INDEX(D_图鉴!$D:$D,MATCH(J84,D_图鉴!$A:$A,0))))</f>
        <v>所有宠物</v>
      </c>
      <c r="L84" s="2">
        <f>IF(A84="","",INDEX(D_伙伴技能书!$A:$A,MATCH(A84,D_伙伴技能书!$L:$L,0)))</f>
        <v>46912</v>
      </c>
      <c r="M84" s="2">
        <f>ROUND(INDEX(计算页!$F$22:$H$27,N84,G84)*1.5^(O84-1)*INDEX(计算页!$K$22:$K$25,MATCH(H84,计算页!$J$22:$J$25,0)),0)</f>
        <v>3072</v>
      </c>
      <c r="N84" s="2">
        <v>6</v>
      </c>
      <c r="O84" s="2">
        <v>2</v>
      </c>
      <c r="P84" s="2">
        <v>1</v>
      </c>
      <c r="Q84" s="2">
        <v>0</v>
      </c>
      <c r="R84" s="2">
        <f t="shared" si="4"/>
        <v>1</v>
      </c>
      <c r="S84" s="2" t="e">
        <f>INDEX(D_伙伴表!$J:$J,MATCH(K84,D_伙伴表!$C:$C,0))</f>
        <v>#N/A</v>
      </c>
      <c r="T84" s="2">
        <f>IF(U84="","",INDEX(计算页!$A:$A,MATCH(U84,计算页!$B:$B,0)))</f>
        <v>3</v>
      </c>
      <c r="U84" s="2" t="s">
        <v>101</v>
      </c>
      <c r="V84" s="2">
        <f>IF(U84="","",ROUND(INDEX(计算页!$F$22:$H$27,N84,G84)/INDEX(计算页!$C:$C,MATCH(U84,计算页!$B:$B,0))*1.5^(O84-1)/R84,0))</f>
        <v>1536</v>
      </c>
      <c r="W84" s="2" t="str">
        <f>IF(X84="","",INDEX(计算页!$A:$A,MATCH(X84,计算页!$B:$B,0)))</f>
        <v/>
      </c>
      <c r="Y84" s="2" t="str">
        <f>IF(X84="","",ROUND(INDEX(计算页!$F$22:$H$27,N84,G84)/INDEX(计算页!$C:$C,MATCH(X84,计算页!$B:$B,0))*1.5^(O84-1)/R84,0))</f>
        <v/>
      </c>
      <c r="Z84" s="2" t="str">
        <f>IF(AA84="","",INDEX(计算页!$A:$A,MATCH(AA84,计算页!$B:$B,0)))</f>
        <v/>
      </c>
      <c r="AB84" s="2" t="str">
        <f>IF(AA84="","",ROUND(INDEX(计算页!$F$22:$H$27,N84,G84)/INDEX(计算页!$C:$C,MATCH(AA84,计算页!$B:$B,0))*1.5^(O84-1)/R84,0))</f>
        <v/>
      </c>
      <c r="AC84" s="2" t="str">
        <f>IF(AD84="","",INDEX(计算页!$A:$A,MATCH(AD84,计算页!$B:$B,0)))</f>
        <v/>
      </c>
      <c r="AE84" s="2" t="str">
        <f>IF(AD84="","",ROUND(INDEX(计算页!$F$22:$H$27,N84,G84)/INDEX(计算页!$C:$C,MATCH(AD84,计算页!$B:$B,0))*1.5^(O84-1)/R84,0))</f>
        <v/>
      </c>
      <c r="AF84" s="2" t="str">
        <f>IF(AG84="","",INDEX(计算页!$A:$A,MATCH(AG84,计算页!$B:$B,0)))</f>
        <v/>
      </c>
      <c r="AH84" s="2" t="str">
        <f>IF(AG84="","",ROUND(INDEX(计算页!$F$22:$H$27,N84,G84)/INDEX(计算页!$C:$C,MATCH(AG84,计算页!$B:$B,0))*1.5^(O84-1)/R84,0))</f>
        <v/>
      </c>
    </row>
    <row r="85" spans="1:34" x14ac:dyDescent="0.35">
      <c r="A85" s="2">
        <f t="shared" si="1"/>
        <v>6910003</v>
      </c>
      <c r="B85" s="2">
        <v>691</v>
      </c>
      <c r="C85" s="2" t="s">
        <v>558</v>
      </c>
      <c r="D85" s="2" t="s">
        <v>559</v>
      </c>
      <c r="E85" s="2" t="str">
        <f t="shared" si="3"/>
        <v>一件很神奇的宝物，看起来谁都可以用\n提升伙伴攻击2304点</v>
      </c>
      <c r="F85" s="2" t="s">
        <v>537</v>
      </c>
      <c r="G85" s="2">
        <v>1</v>
      </c>
      <c r="H85" s="2" t="s">
        <v>538</v>
      </c>
      <c r="J85" s="2">
        <v>0</v>
      </c>
      <c r="K85" s="2" t="str">
        <f>IF(J85="","",IF(J85=0,"所有宠物",INDEX(D_图鉴!$D:$D,MATCH(J85,D_图鉴!$A:$A,0))))</f>
        <v>所有宠物</v>
      </c>
      <c r="L85" s="2">
        <f>IF(A85="","",INDEX(D_伙伴技能书!$A:$A,MATCH(A85,D_伙伴技能书!$L:$L,0)))</f>
        <v>46913</v>
      </c>
      <c r="M85" s="2">
        <f>ROUND(INDEX(计算页!$F$22:$H$27,N85,G85)*1.5^(O85-1)*INDEX(计算页!$K$22:$K$25,MATCH(H85,计算页!$J$22:$J$25,0)),0)</f>
        <v>4608</v>
      </c>
      <c r="N85" s="2">
        <v>6</v>
      </c>
      <c r="O85" s="2">
        <v>3</v>
      </c>
      <c r="P85" s="2">
        <v>1</v>
      </c>
      <c r="Q85" s="2">
        <v>0</v>
      </c>
      <c r="R85" s="2">
        <f t="shared" si="4"/>
        <v>1</v>
      </c>
      <c r="S85" s="2" t="e">
        <f>INDEX(D_伙伴表!$J:$J,MATCH(K85,D_伙伴表!$C:$C,0))</f>
        <v>#N/A</v>
      </c>
      <c r="T85" s="2">
        <f>IF(U85="","",INDEX(计算页!$A:$A,MATCH(U85,计算页!$B:$B,0)))</f>
        <v>3</v>
      </c>
      <c r="U85" s="2" t="s">
        <v>101</v>
      </c>
      <c r="V85" s="2">
        <f>IF(U85="","",ROUND(INDEX(计算页!$F$22:$H$27,N85,G85)/INDEX(计算页!$C:$C,MATCH(U85,计算页!$B:$B,0))*1.5^(O85-1)/R85,0))</f>
        <v>2304</v>
      </c>
      <c r="W85" s="2" t="str">
        <f>IF(X85="","",INDEX(计算页!$A:$A,MATCH(X85,计算页!$B:$B,0)))</f>
        <v/>
      </c>
      <c r="Y85" s="2" t="str">
        <f>IF(X85="","",ROUND(INDEX(计算页!$F$22:$H$27,N85,G85)/INDEX(计算页!$C:$C,MATCH(X85,计算页!$B:$B,0))*1.5^(O85-1)/R85,0))</f>
        <v/>
      </c>
      <c r="Z85" s="2" t="str">
        <f>IF(AA85="","",INDEX(计算页!$A:$A,MATCH(AA85,计算页!$B:$B,0)))</f>
        <v/>
      </c>
      <c r="AB85" s="2" t="str">
        <f>IF(AA85="","",ROUND(INDEX(计算页!$F$22:$H$27,N85,G85)/INDEX(计算页!$C:$C,MATCH(AA85,计算页!$B:$B,0))*1.5^(O85-1)/R85,0))</f>
        <v/>
      </c>
      <c r="AC85" s="2" t="str">
        <f>IF(AD85="","",INDEX(计算页!$A:$A,MATCH(AD85,计算页!$B:$B,0)))</f>
        <v/>
      </c>
      <c r="AE85" s="2" t="str">
        <f>IF(AD85="","",ROUND(INDEX(计算页!$F$22:$H$27,N85,G85)/INDEX(计算页!$C:$C,MATCH(AD85,计算页!$B:$B,0))*1.5^(O85-1)/R85,0))</f>
        <v/>
      </c>
      <c r="AF85" s="2" t="str">
        <f>IF(AG85="","",INDEX(计算页!$A:$A,MATCH(AG85,计算页!$B:$B,0)))</f>
        <v/>
      </c>
      <c r="AH85" s="2" t="str">
        <f>IF(AG85="","",ROUND(INDEX(计算页!$F$22:$H$27,N85,G85)/INDEX(计算页!$C:$C,MATCH(AG85,计算页!$B:$B,0))*1.5^(O85-1)/R85,0))</f>
        <v/>
      </c>
    </row>
    <row r="86" spans="1:34" x14ac:dyDescent="0.35">
      <c r="A86" s="2">
        <f t="shared" si="1"/>
        <v>6920001</v>
      </c>
      <c r="B86" s="2">
        <v>692</v>
      </c>
      <c r="C86" s="2" t="s">
        <v>560</v>
      </c>
      <c r="D86" s="2" t="s">
        <v>501</v>
      </c>
      <c r="E86" s="2" t="str">
        <f t="shared" si="3"/>
        <v>一件很神奇的宝物，看起来谁都可以用\n提升伙伴防御2048点</v>
      </c>
      <c r="F86" s="2" t="s">
        <v>537</v>
      </c>
      <c r="G86" s="2">
        <v>1</v>
      </c>
      <c r="H86" s="2" t="s">
        <v>538</v>
      </c>
      <c r="J86" s="2">
        <v>0</v>
      </c>
      <c r="K86" s="2" t="str">
        <f>IF(J86="","",IF(J86=0,"所有宠物",INDEX(D_图鉴!$D:$D,MATCH(J86,D_图鉴!$A:$A,0))))</f>
        <v>所有宠物</v>
      </c>
      <c r="L86" s="2">
        <f>IF(A86="","",INDEX(D_伙伴技能书!$A:$A,MATCH(A86,D_伙伴技能书!$L:$L,0)))</f>
        <v>46921</v>
      </c>
      <c r="M86" s="2">
        <f>ROUND(INDEX(计算页!$F$22:$H$27,N86,G86)*1.5^(O86-1)*INDEX(计算页!$K$22:$K$25,MATCH(H86,计算页!$J$22:$J$25,0)),0)</f>
        <v>2048</v>
      </c>
      <c r="N86" s="2">
        <v>6</v>
      </c>
      <c r="O86" s="2">
        <v>1</v>
      </c>
      <c r="P86" s="2">
        <v>1</v>
      </c>
      <c r="Q86" s="2">
        <v>0</v>
      </c>
      <c r="R86" s="2">
        <f t="shared" si="4"/>
        <v>1</v>
      </c>
      <c r="S86" s="2" t="e">
        <f>INDEX(D_伙伴表!$J:$J,MATCH(K86,D_伙伴表!$C:$C,0))</f>
        <v>#N/A</v>
      </c>
      <c r="T86" s="2">
        <f>IF(U86="","",INDEX(计算页!$A:$A,MATCH(U86,计算页!$B:$B,0)))</f>
        <v>4</v>
      </c>
      <c r="U86" s="2" t="s">
        <v>98</v>
      </c>
      <c r="V86" s="2">
        <f>IF(U86="","",ROUND(INDEX(计算页!$F$22:$H$27,N86,G86)/INDEX(计算页!$C:$C,MATCH(U86,计算页!$B:$B,0))*1.5^(O86-1)/R86,0))</f>
        <v>2048</v>
      </c>
      <c r="W86" s="2" t="str">
        <f>IF(X86="","",INDEX(计算页!$A:$A,MATCH(X86,计算页!$B:$B,0)))</f>
        <v/>
      </c>
      <c r="Y86" s="2" t="str">
        <f>IF(X86="","",ROUND(INDEX(计算页!$F$22:$H$27,N86,G86)/INDEX(计算页!$C:$C,MATCH(X86,计算页!$B:$B,0))*1.5^(O86-1)/R86,0))</f>
        <v/>
      </c>
      <c r="Z86" s="2" t="str">
        <f>IF(AA86="","",INDEX(计算页!$A:$A,MATCH(AA86,计算页!$B:$B,0)))</f>
        <v/>
      </c>
      <c r="AB86" s="2" t="str">
        <f>IF(AA86="","",ROUND(INDEX(计算页!$F$22:$H$27,N86,G86)/INDEX(计算页!$C:$C,MATCH(AA86,计算页!$B:$B,0))*1.5^(O86-1)/R86,0))</f>
        <v/>
      </c>
      <c r="AC86" s="2" t="str">
        <f>IF(AD86="","",INDEX(计算页!$A:$A,MATCH(AD86,计算页!$B:$B,0)))</f>
        <v/>
      </c>
      <c r="AE86" s="2" t="str">
        <f>IF(AD86="","",ROUND(INDEX(计算页!$F$22:$H$27,N86,G86)/INDEX(计算页!$C:$C,MATCH(AD86,计算页!$B:$B,0))*1.5^(O86-1)/R86,0))</f>
        <v/>
      </c>
      <c r="AF86" s="2" t="str">
        <f>IF(AG86="","",INDEX(计算页!$A:$A,MATCH(AG86,计算页!$B:$B,0)))</f>
        <v/>
      </c>
      <c r="AH86" s="2" t="str">
        <f>IF(AG86="","",ROUND(INDEX(计算页!$F$22:$H$27,N86,G86)/INDEX(计算页!$C:$C,MATCH(AG86,计算页!$B:$B,0))*1.5^(O86-1)/R86,0))</f>
        <v/>
      </c>
    </row>
    <row r="87" spans="1:34" x14ac:dyDescent="0.35">
      <c r="A87" s="2">
        <f t="shared" si="1"/>
        <v>6920002</v>
      </c>
      <c r="B87" s="2">
        <v>692</v>
      </c>
      <c r="C87" s="2" t="s">
        <v>560</v>
      </c>
      <c r="D87" s="2" t="s">
        <v>501</v>
      </c>
      <c r="E87" s="2" t="str">
        <f t="shared" si="3"/>
        <v>一件很神奇的宝物，看起来谁都可以用\n提升伙伴防御3072点</v>
      </c>
      <c r="F87" s="2" t="s">
        <v>537</v>
      </c>
      <c r="G87" s="2">
        <v>1</v>
      </c>
      <c r="H87" s="2" t="s">
        <v>538</v>
      </c>
      <c r="J87" s="2">
        <v>0</v>
      </c>
      <c r="K87" s="2" t="str">
        <f>IF(J87="","",IF(J87=0,"所有宠物",INDEX(D_图鉴!$D:$D,MATCH(J87,D_图鉴!$A:$A,0))))</f>
        <v>所有宠物</v>
      </c>
      <c r="L87" s="2">
        <f>IF(A87="","",INDEX(D_伙伴技能书!$A:$A,MATCH(A87,D_伙伴技能书!$L:$L,0)))</f>
        <v>46922</v>
      </c>
      <c r="M87" s="2">
        <f>ROUND(INDEX(计算页!$F$22:$H$27,N87,G87)*1.5^(O87-1)*INDEX(计算页!$K$22:$K$25,MATCH(H87,计算页!$J$22:$J$25,0)),0)</f>
        <v>3072</v>
      </c>
      <c r="N87" s="2">
        <v>6</v>
      </c>
      <c r="O87" s="2">
        <v>2</v>
      </c>
      <c r="P87" s="2">
        <v>1</v>
      </c>
      <c r="Q87" s="2">
        <v>0</v>
      </c>
      <c r="R87" s="2">
        <f t="shared" si="4"/>
        <v>1</v>
      </c>
      <c r="S87" s="2" t="e">
        <f>INDEX(D_伙伴表!$J:$J,MATCH(K87,D_伙伴表!$C:$C,0))</f>
        <v>#N/A</v>
      </c>
      <c r="T87" s="2">
        <f>IF(U87="","",INDEX(计算页!$A:$A,MATCH(U87,计算页!$B:$B,0)))</f>
        <v>4</v>
      </c>
      <c r="U87" s="2" t="s">
        <v>98</v>
      </c>
      <c r="V87" s="2">
        <f>IF(U87="","",ROUND(INDEX(计算页!$F$22:$H$27,N87,G87)/INDEX(计算页!$C:$C,MATCH(U87,计算页!$B:$B,0))*1.5^(O87-1)/R87,0))</f>
        <v>3072</v>
      </c>
      <c r="W87" s="2" t="str">
        <f>IF(X87="","",INDEX(计算页!$A:$A,MATCH(X87,计算页!$B:$B,0)))</f>
        <v/>
      </c>
      <c r="Y87" s="2" t="str">
        <f>IF(X87="","",ROUND(INDEX(计算页!$F$22:$H$27,N87,G87)/INDEX(计算页!$C:$C,MATCH(X87,计算页!$B:$B,0))*1.5^(O87-1)/R87,0))</f>
        <v/>
      </c>
      <c r="Z87" s="2" t="str">
        <f>IF(AA87="","",INDEX(计算页!$A:$A,MATCH(AA87,计算页!$B:$B,0)))</f>
        <v/>
      </c>
      <c r="AB87" s="2" t="str">
        <f>IF(AA87="","",ROUND(INDEX(计算页!$F$22:$H$27,N87,G87)/INDEX(计算页!$C:$C,MATCH(AA87,计算页!$B:$B,0))*1.5^(O87-1)/R87,0))</f>
        <v/>
      </c>
      <c r="AC87" s="2" t="str">
        <f>IF(AD87="","",INDEX(计算页!$A:$A,MATCH(AD87,计算页!$B:$B,0)))</f>
        <v/>
      </c>
      <c r="AE87" s="2" t="str">
        <f>IF(AD87="","",ROUND(INDEX(计算页!$F$22:$H$27,N87,G87)/INDEX(计算页!$C:$C,MATCH(AD87,计算页!$B:$B,0))*1.5^(O87-1)/R87,0))</f>
        <v/>
      </c>
      <c r="AF87" s="2" t="str">
        <f>IF(AG87="","",INDEX(计算页!$A:$A,MATCH(AG87,计算页!$B:$B,0)))</f>
        <v/>
      </c>
      <c r="AH87" s="2" t="str">
        <f>IF(AG87="","",ROUND(INDEX(计算页!$F$22:$H$27,N87,G87)/INDEX(计算页!$C:$C,MATCH(AG87,计算页!$B:$B,0))*1.5^(O87-1)/R87,0))</f>
        <v/>
      </c>
    </row>
    <row r="88" spans="1:34" x14ac:dyDescent="0.35">
      <c r="A88" s="2">
        <f t="shared" si="1"/>
        <v>6920003</v>
      </c>
      <c r="B88" s="2">
        <v>692</v>
      </c>
      <c r="C88" s="2" t="s">
        <v>560</v>
      </c>
      <c r="D88" s="2" t="s">
        <v>501</v>
      </c>
      <c r="E88" s="2" t="str">
        <f t="shared" si="3"/>
        <v>一件很神奇的宝物，看起来谁都可以用\n提升伙伴防御4608点</v>
      </c>
      <c r="F88" s="2" t="s">
        <v>537</v>
      </c>
      <c r="G88" s="2">
        <v>1</v>
      </c>
      <c r="H88" s="2" t="s">
        <v>538</v>
      </c>
      <c r="J88" s="2">
        <v>0</v>
      </c>
      <c r="K88" s="2" t="str">
        <f>IF(J88="","",IF(J88=0,"所有宠物",INDEX(D_图鉴!$D:$D,MATCH(J88,D_图鉴!$A:$A,0))))</f>
        <v>所有宠物</v>
      </c>
      <c r="L88" s="2">
        <f>IF(A88="","",INDEX(D_伙伴技能书!$A:$A,MATCH(A88,D_伙伴技能书!$L:$L,0)))</f>
        <v>46923</v>
      </c>
      <c r="M88" s="2">
        <f>ROUND(INDEX(计算页!$F$22:$H$27,N88,G88)*1.5^(O88-1)*INDEX(计算页!$K$22:$K$25,MATCH(H88,计算页!$J$22:$J$25,0)),0)</f>
        <v>4608</v>
      </c>
      <c r="N88" s="2">
        <v>6</v>
      </c>
      <c r="O88" s="2">
        <v>3</v>
      </c>
      <c r="P88" s="2">
        <v>1</v>
      </c>
      <c r="Q88" s="2">
        <v>0</v>
      </c>
      <c r="R88" s="2">
        <f t="shared" si="4"/>
        <v>1</v>
      </c>
      <c r="S88" s="2" t="e">
        <f>INDEX(D_伙伴表!$J:$J,MATCH(K88,D_伙伴表!$C:$C,0))</f>
        <v>#N/A</v>
      </c>
      <c r="T88" s="2">
        <f>IF(U88="","",INDEX(计算页!$A:$A,MATCH(U88,计算页!$B:$B,0)))</f>
        <v>4</v>
      </c>
      <c r="U88" s="2" t="s">
        <v>98</v>
      </c>
      <c r="V88" s="2">
        <f>IF(U88="","",ROUND(INDEX(计算页!$F$22:$H$27,N88,G88)/INDEX(计算页!$C:$C,MATCH(U88,计算页!$B:$B,0))*1.5^(O88-1)/R88,0))</f>
        <v>4608</v>
      </c>
      <c r="W88" s="2" t="str">
        <f>IF(X88="","",INDEX(计算页!$A:$A,MATCH(X88,计算页!$B:$B,0)))</f>
        <v/>
      </c>
      <c r="Y88" s="2" t="str">
        <f>IF(X88="","",ROUND(INDEX(计算页!$F$22:$H$27,N88,G88)/INDEX(计算页!$C:$C,MATCH(X88,计算页!$B:$B,0))*1.5^(O88-1)/R88,0))</f>
        <v/>
      </c>
      <c r="Z88" s="2" t="str">
        <f>IF(AA88="","",INDEX(计算页!$A:$A,MATCH(AA88,计算页!$B:$B,0)))</f>
        <v/>
      </c>
      <c r="AB88" s="2" t="str">
        <f>IF(AA88="","",ROUND(INDEX(计算页!$F$22:$H$27,N88,G88)/INDEX(计算页!$C:$C,MATCH(AA88,计算页!$B:$B,0))*1.5^(O88-1)/R88,0))</f>
        <v/>
      </c>
      <c r="AC88" s="2" t="str">
        <f>IF(AD88="","",INDEX(计算页!$A:$A,MATCH(AD88,计算页!$B:$B,0)))</f>
        <v/>
      </c>
      <c r="AE88" s="2" t="str">
        <f>IF(AD88="","",ROUND(INDEX(计算页!$F$22:$H$27,N88,G88)/INDEX(计算页!$C:$C,MATCH(AD88,计算页!$B:$B,0))*1.5^(O88-1)/R88,0))</f>
        <v/>
      </c>
      <c r="AF88" s="2" t="str">
        <f>IF(AG88="","",INDEX(计算页!$A:$A,MATCH(AG88,计算页!$B:$B,0)))</f>
        <v/>
      </c>
      <c r="AH88" s="2" t="str">
        <f>IF(AG88="","",ROUND(INDEX(计算页!$F$22:$H$27,N88,G88)/INDEX(计算页!$C:$C,MATCH(AG88,计算页!$B:$B,0))*1.5^(O88-1)/R88,0))</f>
        <v/>
      </c>
    </row>
    <row r="89" spans="1:34" x14ac:dyDescent="0.35">
      <c r="A89" s="2">
        <f t="shared" si="1"/>
        <v>6930001</v>
      </c>
      <c r="B89" s="2">
        <v>693</v>
      </c>
      <c r="C89" s="2" t="s">
        <v>396</v>
      </c>
      <c r="D89" s="2" t="s">
        <v>540</v>
      </c>
      <c r="E89" s="2" t="str">
        <f t="shared" si="3"/>
        <v>一件很神奇的宝物，看起来谁都可以用\n提升伙伴生命10240点</v>
      </c>
      <c r="F89" s="2" t="s">
        <v>537</v>
      </c>
      <c r="G89" s="2">
        <v>1</v>
      </c>
      <c r="H89" s="2" t="s">
        <v>538</v>
      </c>
      <c r="J89" s="2">
        <v>0</v>
      </c>
      <c r="K89" s="2" t="str">
        <f>IF(J89="","",IF(J89=0,"所有宠物",INDEX(D_图鉴!$D:$D,MATCH(J89,D_图鉴!$A:$A,0))))</f>
        <v>所有宠物</v>
      </c>
      <c r="L89" s="2">
        <f>IF(A89="","",INDEX(D_伙伴技能书!$A:$A,MATCH(A89,D_伙伴技能书!$L:$L,0)))</f>
        <v>46931</v>
      </c>
      <c r="M89" s="2">
        <f>ROUND(INDEX(计算页!$F$22:$H$27,N89,G89)*1.5^(O89-1)*INDEX(计算页!$K$22:$K$25,MATCH(H89,计算页!$J$22:$J$25,0)),0)</f>
        <v>2048</v>
      </c>
      <c r="N89" s="2">
        <v>6</v>
      </c>
      <c r="O89" s="2">
        <v>1</v>
      </c>
      <c r="P89" s="2">
        <v>1</v>
      </c>
      <c r="Q89" s="2">
        <v>0</v>
      </c>
      <c r="R89" s="2">
        <f t="shared" si="4"/>
        <v>1</v>
      </c>
      <c r="S89" s="2" t="e">
        <f>INDEX(D_伙伴表!$J:$J,MATCH(K89,D_伙伴表!$C:$C,0))</f>
        <v>#N/A</v>
      </c>
      <c r="T89" s="2">
        <f>IF(U89="","",INDEX(计算页!$A:$A,MATCH(U89,计算页!$B:$B,0)))</f>
        <v>1</v>
      </c>
      <c r="U89" s="2" t="s">
        <v>97</v>
      </c>
      <c r="V89" s="2">
        <f>IF(U89="","",ROUND(INDEX(计算页!$F$22:$H$27,N89,G89)/INDEX(计算页!$C:$C,MATCH(U89,计算页!$B:$B,0))*1.5^(O89-1)/R89,0))</f>
        <v>10240</v>
      </c>
      <c r="W89" s="2" t="str">
        <f>IF(X89="","",INDEX(计算页!$A:$A,MATCH(X89,计算页!$B:$B,0)))</f>
        <v/>
      </c>
      <c r="Y89" s="2" t="str">
        <f>IF(X89="","",ROUND(INDEX(计算页!$F$22:$H$27,N89,G89)/INDEX(计算页!$C:$C,MATCH(X89,计算页!$B:$B,0))*1.5^(O89-1)/R89,0))</f>
        <v/>
      </c>
      <c r="Z89" s="2" t="str">
        <f>IF(AA89="","",INDEX(计算页!$A:$A,MATCH(AA89,计算页!$B:$B,0)))</f>
        <v/>
      </c>
      <c r="AB89" s="2" t="str">
        <f>IF(AA89="","",ROUND(INDEX(计算页!$F$22:$H$27,N89,G89)/INDEX(计算页!$C:$C,MATCH(AA89,计算页!$B:$B,0))*1.5^(O89-1)/R89,0))</f>
        <v/>
      </c>
      <c r="AC89" s="2" t="str">
        <f>IF(AD89="","",INDEX(计算页!$A:$A,MATCH(AD89,计算页!$B:$B,0)))</f>
        <v/>
      </c>
      <c r="AE89" s="2" t="str">
        <f>IF(AD89="","",ROUND(INDEX(计算页!$F$22:$H$27,N89,G89)/INDEX(计算页!$C:$C,MATCH(AD89,计算页!$B:$B,0))*1.5^(O89-1)/R89,0))</f>
        <v/>
      </c>
      <c r="AF89" s="2" t="str">
        <f>IF(AG89="","",INDEX(计算页!$A:$A,MATCH(AG89,计算页!$B:$B,0)))</f>
        <v/>
      </c>
      <c r="AH89" s="2" t="str">
        <f>IF(AG89="","",ROUND(INDEX(计算页!$F$22:$H$27,N89,G89)/INDEX(计算页!$C:$C,MATCH(AG89,计算页!$B:$B,0))*1.5^(O89-1)/R89,0))</f>
        <v/>
      </c>
    </row>
    <row r="90" spans="1:34" x14ac:dyDescent="0.35">
      <c r="A90" s="2">
        <f t="shared" si="1"/>
        <v>6930002</v>
      </c>
      <c r="B90" s="2">
        <v>693</v>
      </c>
      <c r="C90" s="2" t="s">
        <v>396</v>
      </c>
      <c r="D90" s="2" t="s">
        <v>540</v>
      </c>
      <c r="E90" s="2" t="str">
        <f t="shared" si="3"/>
        <v>一件很神奇的宝物，看起来谁都可以用\n提升伙伴生命15360点</v>
      </c>
      <c r="F90" s="2" t="s">
        <v>537</v>
      </c>
      <c r="G90" s="2">
        <v>1</v>
      </c>
      <c r="H90" s="2" t="s">
        <v>538</v>
      </c>
      <c r="J90" s="2">
        <v>0</v>
      </c>
      <c r="K90" s="2" t="str">
        <f>IF(J90="","",IF(J90=0,"所有宠物",INDEX(D_图鉴!$D:$D,MATCH(J90,D_图鉴!$A:$A,0))))</f>
        <v>所有宠物</v>
      </c>
      <c r="L90" s="2">
        <f>IF(A90="","",INDEX(D_伙伴技能书!$A:$A,MATCH(A90,D_伙伴技能书!$L:$L,0)))</f>
        <v>46932</v>
      </c>
      <c r="M90" s="2">
        <f>ROUND(INDEX(计算页!$F$22:$H$27,N90,G90)*1.5^(O90-1)*INDEX(计算页!$K$22:$K$25,MATCH(H90,计算页!$J$22:$J$25,0)),0)</f>
        <v>3072</v>
      </c>
      <c r="N90" s="2">
        <v>6</v>
      </c>
      <c r="O90" s="2">
        <v>2</v>
      </c>
      <c r="P90" s="2">
        <v>1</v>
      </c>
      <c r="Q90" s="2">
        <v>0</v>
      </c>
      <c r="R90" s="2">
        <f t="shared" si="4"/>
        <v>1</v>
      </c>
      <c r="S90" s="2" t="e">
        <f>INDEX(D_伙伴表!$J:$J,MATCH(K90,D_伙伴表!$C:$C,0))</f>
        <v>#N/A</v>
      </c>
      <c r="T90" s="2">
        <f>IF(U90="","",INDEX(计算页!$A:$A,MATCH(U90,计算页!$B:$B,0)))</f>
        <v>1</v>
      </c>
      <c r="U90" s="2" t="s">
        <v>97</v>
      </c>
      <c r="V90" s="2">
        <f>IF(U90="","",ROUND(INDEX(计算页!$F$22:$H$27,N90,G90)/INDEX(计算页!$C:$C,MATCH(U90,计算页!$B:$B,0))*1.5^(O90-1)/R90,0))</f>
        <v>15360</v>
      </c>
      <c r="W90" s="2" t="str">
        <f>IF(X90="","",INDEX(计算页!$A:$A,MATCH(X90,计算页!$B:$B,0)))</f>
        <v/>
      </c>
      <c r="Y90" s="2" t="str">
        <f>IF(X90="","",ROUND(INDEX(计算页!$F$22:$H$27,N90,G90)/INDEX(计算页!$C:$C,MATCH(X90,计算页!$B:$B,0))*1.5^(O90-1)/R90,0))</f>
        <v/>
      </c>
      <c r="Z90" s="2" t="str">
        <f>IF(AA90="","",INDEX(计算页!$A:$A,MATCH(AA90,计算页!$B:$B,0)))</f>
        <v/>
      </c>
      <c r="AB90" s="2" t="str">
        <f>IF(AA90="","",ROUND(INDEX(计算页!$F$22:$H$27,N90,G90)/INDEX(计算页!$C:$C,MATCH(AA90,计算页!$B:$B,0))*1.5^(O90-1)/R90,0))</f>
        <v/>
      </c>
      <c r="AC90" s="2" t="str">
        <f>IF(AD90="","",INDEX(计算页!$A:$A,MATCH(AD90,计算页!$B:$B,0)))</f>
        <v/>
      </c>
      <c r="AE90" s="2" t="str">
        <f>IF(AD90="","",ROUND(INDEX(计算页!$F$22:$H$27,N90,G90)/INDEX(计算页!$C:$C,MATCH(AD90,计算页!$B:$B,0))*1.5^(O90-1)/R90,0))</f>
        <v/>
      </c>
      <c r="AF90" s="2" t="str">
        <f>IF(AG90="","",INDEX(计算页!$A:$A,MATCH(AG90,计算页!$B:$B,0)))</f>
        <v/>
      </c>
      <c r="AH90" s="2" t="str">
        <f>IF(AG90="","",ROUND(INDEX(计算页!$F$22:$H$27,N90,G90)/INDEX(计算页!$C:$C,MATCH(AG90,计算页!$B:$B,0))*1.5^(O90-1)/R90,0))</f>
        <v/>
      </c>
    </row>
    <row r="91" spans="1:34" x14ac:dyDescent="0.35">
      <c r="A91" s="2">
        <f t="shared" si="1"/>
        <v>6930003</v>
      </c>
      <c r="B91" s="2">
        <v>693</v>
      </c>
      <c r="C91" s="2" t="s">
        <v>396</v>
      </c>
      <c r="D91" s="2" t="s">
        <v>540</v>
      </c>
      <c r="E91" s="2" t="str">
        <f t="shared" si="3"/>
        <v>一件很神奇的宝物，看起来谁都可以用\n提升伙伴生命23040点</v>
      </c>
      <c r="F91" s="2" t="s">
        <v>537</v>
      </c>
      <c r="G91" s="2">
        <v>1</v>
      </c>
      <c r="H91" s="2" t="s">
        <v>538</v>
      </c>
      <c r="J91" s="2">
        <v>0</v>
      </c>
      <c r="K91" s="2" t="str">
        <f>IF(J91="","",IF(J91=0,"所有宠物",INDEX(D_图鉴!$D:$D,MATCH(J91,D_图鉴!$A:$A,0))))</f>
        <v>所有宠物</v>
      </c>
      <c r="L91" s="2">
        <f>IF(A91="","",INDEX(D_伙伴技能书!$A:$A,MATCH(A91,D_伙伴技能书!$L:$L,0)))</f>
        <v>46933</v>
      </c>
      <c r="M91" s="2">
        <f>ROUND(INDEX(计算页!$F$22:$H$27,N91,G91)*1.5^(O91-1)*INDEX(计算页!$K$22:$K$25,MATCH(H91,计算页!$J$22:$J$25,0)),0)</f>
        <v>4608</v>
      </c>
      <c r="N91" s="2">
        <v>6</v>
      </c>
      <c r="O91" s="2">
        <v>3</v>
      </c>
      <c r="P91" s="2">
        <v>1</v>
      </c>
      <c r="Q91" s="2">
        <v>0</v>
      </c>
      <c r="R91" s="2">
        <f t="shared" si="4"/>
        <v>1</v>
      </c>
      <c r="S91" s="2" t="e">
        <f>INDEX(D_伙伴表!$J:$J,MATCH(K91,D_伙伴表!$C:$C,0))</f>
        <v>#N/A</v>
      </c>
      <c r="T91" s="2">
        <f>IF(U91="","",INDEX(计算页!$A:$A,MATCH(U91,计算页!$B:$B,0)))</f>
        <v>1</v>
      </c>
      <c r="U91" s="2" t="s">
        <v>97</v>
      </c>
      <c r="V91" s="2">
        <f>IF(U91="","",ROUND(INDEX(计算页!$F$22:$H$27,N91,G91)/INDEX(计算页!$C:$C,MATCH(U91,计算页!$B:$B,0))*1.5^(O91-1)/R91,0))</f>
        <v>23040</v>
      </c>
      <c r="W91" s="2" t="str">
        <f>IF(X91="","",INDEX(计算页!$A:$A,MATCH(X91,计算页!$B:$B,0)))</f>
        <v/>
      </c>
      <c r="Y91" s="2" t="str">
        <f>IF(X91="","",ROUND(INDEX(计算页!$F$22:$H$27,N91,G91)/INDEX(计算页!$C:$C,MATCH(X91,计算页!$B:$B,0))*1.5^(O91-1)/R91,0))</f>
        <v/>
      </c>
      <c r="Z91" s="2" t="str">
        <f>IF(AA91="","",INDEX(计算页!$A:$A,MATCH(AA91,计算页!$B:$B,0)))</f>
        <v/>
      </c>
      <c r="AB91" s="2" t="str">
        <f>IF(AA91="","",ROUND(INDEX(计算页!$F$22:$H$27,N91,G91)/INDEX(计算页!$C:$C,MATCH(AA91,计算页!$B:$B,0))*1.5^(O91-1)/R91,0))</f>
        <v/>
      </c>
      <c r="AC91" s="2" t="str">
        <f>IF(AD91="","",INDEX(计算页!$A:$A,MATCH(AD91,计算页!$B:$B,0)))</f>
        <v/>
      </c>
      <c r="AE91" s="2" t="str">
        <f>IF(AD91="","",ROUND(INDEX(计算页!$F$22:$H$27,N91,G91)/INDEX(计算页!$C:$C,MATCH(AD91,计算页!$B:$B,0))*1.5^(O91-1)/R91,0))</f>
        <v/>
      </c>
      <c r="AF91" s="2" t="str">
        <f>IF(AG91="","",INDEX(计算页!$A:$A,MATCH(AG91,计算页!$B:$B,0)))</f>
        <v/>
      </c>
      <c r="AH91" s="2" t="str">
        <f>IF(AG91="","",ROUND(INDEX(计算页!$F$22:$H$27,N91,G91)/INDEX(计算页!$C:$C,MATCH(AG91,计算页!$B:$B,0))*1.5^(O91-1)/R91,0))</f>
        <v/>
      </c>
    </row>
    <row r="92" spans="1:34" x14ac:dyDescent="0.35">
      <c r="A92" s="2">
        <f t="shared" si="1"/>
        <v>6940001</v>
      </c>
      <c r="B92" s="2">
        <v>694</v>
      </c>
      <c r="C92" s="2" t="s">
        <v>397</v>
      </c>
      <c r="D92" s="2" t="s">
        <v>518</v>
      </c>
      <c r="E92" s="2" t="str">
        <f t="shared" si="3"/>
        <v>一件很神奇的宝物，看起来谁都可以用\n提升伙伴命中410点</v>
      </c>
      <c r="F92" s="2" t="s">
        <v>537</v>
      </c>
      <c r="G92" s="2">
        <v>1</v>
      </c>
      <c r="H92" s="2" t="s">
        <v>538</v>
      </c>
      <c r="J92" s="2">
        <v>0</v>
      </c>
      <c r="K92" s="2" t="str">
        <f>IF(J92="","",IF(J92=0,"所有宠物",INDEX(D_图鉴!$D:$D,MATCH(J92,D_图鉴!$A:$A,0))))</f>
        <v>所有宠物</v>
      </c>
      <c r="L92" s="2">
        <f>IF(A92="","",INDEX(D_伙伴技能书!$A:$A,MATCH(A92,D_伙伴技能书!$L:$L,0)))</f>
        <v>46941</v>
      </c>
      <c r="M92" s="2">
        <f>ROUND(INDEX(计算页!$F$22:$H$27,N92,G92)*1.5^(O92-1)*INDEX(计算页!$K$22:$K$25,MATCH(H92,计算页!$J$22:$J$25,0)),0)</f>
        <v>2048</v>
      </c>
      <c r="N92" s="2">
        <v>6</v>
      </c>
      <c r="O92" s="2">
        <v>1</v>
      </c>
      <c r="P92" s="2">
        <v>1</v>
      </c>
      <c r="Q92" s="2">
        <v>0</v>
      </c>
      <c r="R92" s="2">
        <f t="shared" si="4"/>
        <v>1</v>
      </c>
      <c r="S92" s="2" t="e">
        <f>INDEX(D_伙伴表!$J:$J,MATCH(K92,D_伙伴表!$C:$C,0))</f>
        <v>#N/A</v>
      </c>
      <c r="T92" s="2">
        <f>IF(U92="","",INDEX(计算页!$A:$A,MATCH(U92,计算页!$B:$B,0)))</f>
        <v>6</v>
      </c>
      <c r="U92" s="2" t="s">
        <v>545</v>
      </c>
      <c r="V92" s="2">
        <f>IF(U92="","",ROUND(INDEX(计算页!$F$22:$H$27,N92,G92)/INDEX(计算页!$C:$C,MATCH(U92,计算页!$B:$B,0))*1.5^(O92-1)/R92,0))</f>
        <v>410</v>
      </c>
      <c r="W92" s="2" t="str">
        <f>IF(X92="","",INDEX(计算页!$A:$A,MATCH(X92,计算页!$B:$B,0)))</f>
        <v/>
      </c>
      <c r="Y92" s="2" t="str">
        <f>IF(X92="","",ROUND(INDEX(计算页!$F$22:$H$27,N92,G92)/INDEX(计算页!$C:$C,MATCH(X92,计算页!$B:$B,0))*1.5^(O92-1)/R92,0))</f>
        <v/>
      </c>
      <c r="Z92" s="2" t="str">
        <f>IF(AA92="","",INDEX(计算页!$A:$A,MATCH(AA92,计算页!$B:$B,0)))</f>
        <v/>
      </c>
      <c r="AB92" s="2" t="str">
        <f>IF(AA92="","",ROUND(INDEX(计算页!$F$22:$H$27,N92,G92)/INDEX(计算页!$C:$C,MATCH(AA92,计算页!$B:$B,0))*1.5^(O92-1)/R92,0))</f>
        <v/>
      </c>
      <c r="AC92" s="2" t="str">
        <f>IF(AD92="","",INDEX(计算页!$A:$A,MATCH(AD92,计算页!$B:$B,0)))</f>
        <v/>
      </c>
      <c r="AE92" s="2" t="str">
        <f>IF(AD92="","",ROUND(INDEX(计算页!$F$22:$H$27,N92,G92)/INDEX(计算页!$C:$C,MATCH(AD92,计算页!$B:$B,0))*1.5^(O92-1)/R92,0))</f>
        <v/>
      </c>
      <c r="AF92" s="2" t="str">
        <f>IF(AG92="","",INDEX(计算页!$A:$A,MATCH(AG92,计算页!$B:$B,0)))</f>
        <v/>
      </c>
      <c r="AH92" s="2" t="str">
        <f>IF(AG92="","",ROUND(INDEX(计算页!$F$22:$H$27,N92,G92)/INDEX(计算页!$C:$C,MATCH(AG92,计算页!$B:$B,0))*1.5^(O92-1)/R92,0))</f>
        <v/>
      </c>
    </row>
    <row r="93" spans="1:34" x14ac:dyDescent="0.35">
      <c r="A93" s="2">
        <f t="shared" si="1"/>
        <v>6940002</v>
      </c>
      <c r="B93" s="2">
        <v>694</v>
      </c>
      <c r="C93" s="2" t="s">
        <v>397</v>
      </c>
      <c r="D93" s="2" t="s">
        <v>518</v>
      </c>
      <c r="E93" s="2" t="str">
        <f t="shared" si="3"/>
        <v>一件很神奇的宝物，看起来谁都可以用\n提升伙伴命中614点</v>
      </c>
      <c r="F93" s="2" t="s">
        <v>537</v>
      </c>
      <c r="G93" s="2">
        <v>1</v>
      </c>
      <c r="H93" s="2" t="s">
        <v>538</v>
      </c>
      <c r="J93" s="2">
        <v>0</v>
      </c>
      <c r="K93" s="2" t="str">
        <f>IF(J93="","",IF(J93=0,"所有宠物",INDEX(D_图鉴!$D:$D,MATCH(J93,D_图鉴!$A:$A,0))))</f>
        <v>所有宠物</v>
      </c>
      <c r="L93" s="2">
        <f>IF(A93="","",INDEX(D_伙伴技能书!$A:$A,MATCH(A93,D_伙伴技能书!$L:$L,0)))</f>
        <v>46942</v>
      </c>
      <c r="M93" s="2">
        <f>ROUND(INDEX(计算页!$F$22:$H$27,N93,G93)*1.5^(O93-1)*INDEX(计算页!$K$22:$K$25,MATCH(H93,计算页!$J$22:$J$25,0)),0)</f>
        <v>3072</v>
      </c>
      <c r="N93" s="2">
        <v>6</v>
      </c>
      <c r="O93" s="2">
        <v>2</v>
      </c>
      <c r="P93" s="2">
        <v>1</v>
      </c>
      <c r="Q93" s="2">
        <v>0</v>
      </c>
      <c r="R93" s="2">
        <f t="shared" si="4"/>
        <v>1</v>
      </c>
      <c r="S93" s="2" t="e">
        <f>INDEX(D_伙伴表!$J:$J,MATCH(K93,D_伙伴表!$C:$C,0))</f>
        <v>#N/A</v>
      </c>
      <c r="T93" s="2">
        <f>IF(U93="","",INDEX(计算页!$A:$A,MATCH(U93,计算页!$B:$B,0)))</f>
        <v>6</v>
      </c>
      <c r="U93" s="2" t="s">
        <v>545</v>
      </c>
      <c r="V93" s="2">
        <f>IF(U93="","",ROUND(INDEX(计算页!$F$22:$H$27,N93,G93)/INDEX(计算页!$C:$C,MATCH(U93,计算页!$B:$B,0))*1.5^(O93-1)/R93,0))</f>
        <v>614</v>
      </c>
      <c r="W93" s="2" t="str">
        <f>IF(X93="","",INDEX(计算页!$A:$A,MATCH(X93,计算页!$B:$B,0)))</f>
        <v/>
      </c>
      <c r="Y93" s="2" t="str">
        <f>IF(X93="","",ROUND(INDEX(计算页!$F$22:$H$27,N93,G93)/INDEX(计算页!$C:$C,MATCH(X93,计算页!$B:$B,0))*1.5^(O93-1)/R93,0))</f>
        <v/>
      </c>
      <c r="Z93" s="2" t="str">
        <f>IF(AA93="","",INDEX(计算页!$A:$A,MATCH(AA93,计算页!$B:$B,0)))</f>
        <v/>
      </c>
      <c r="AB93" s="2" t="str">
        <f>IF(AA93="","",ROUND(INDEX(计算页!$F$22:$H$27,N93,G93)/INDEX(计算页!$C:$C,MATCH(AA93,计算页!$B:$B,0))*1.5^(O93-1)/R93,0))</f>
        <v/>
      </c>
      <c r="AC93" s="2" t="str">
        <f>IF(AD93="","",INDEX(计算页!$A:$A,MATCH(AD93,计算页!$B:$B,0)))</f>
        <v/>
      </c>
      <c r="AE93" s="2" t="str">
        <f>IF(AD93="","",ROUND(INDEX(计算页!$F$22:$H$27,N93,G93)/INDEX(计算页!$C:$C,MATCH(AD93,计算页!$B:$B,0))*1.5^(O93-1)/R93,0))</f>
        <v/>
      </c>
      <c r="AF93" s="2" t="str">
        <f>IF(AG93="","",INDEX(计算页!$A:$A,MATCH(AG93,计算页!$B:$B,0)))</f>
        <v/>
      </c>
      <c r="AH93" s="2" t="str">
        <f>IF(AG93="","",ROUND(INDEX(计算页!$F$22:$H$27,N93,G93)/INDEX(计算页!$C:$C,MATCH(AG93,计算页!$B:$B,0))*1.5^(O93-1)/R93,0))</f>
        <v/>
      </c>
    </row>
    <row r="94" spans="1:34" x14ac:dyDescent="0.35">
      <c r="A94" s="2">
        <f t="shared" si="1"/>
        <v>6940003</v>
      </c>
      <c r="B94" s="2">
        <v>694</v>
      </c>
      <c r="C94" s="2" t="s">
        <v>397</v>
      </c>
      <c r="D94" s="2" t="s">
        <v>518</v>
      </c>
      <c r="E94" s="2" t="str">
        <f t="shared" si="3"/>
        <v>一件很神奇的宝物，看起来谁都可以用\n提升伙伴命中922点</v>
      </c>
      <c r="F94" s="2" t="s">
        <v>537</v>
      </c>
      <c r="G94" s="2">
        <v>1</v>
      </c>
      <c r="H94" s="2" t="s">
        <v>538</v>
      </c>
      <c r="J94" s="2">
        <v>0</v>
      </c>
      <c r="K94" s="2" t="str">
        <f>IF(J94="","",IF(J94=0,"所有宠物",INDEX(D_图鉴!$D:$D,MATCH(J94,D_图鉴!$A:$A,0))))</f>
        <v>所有宠物</v>
      </c>
      <c r="L94" s="2">
        <f>IF(A94="","",INDEX(D_伙伴技能书!$A:$A,MATCH(A94,D_伙伴技能书!$L:$L,0)))</f>
        <v>46943</v>
      </c>
      <c r="M94" s="2">
        <f>ROUND(INDEX(计算页!$F$22:$H$27,N94,G94)*1.5^(O94-1)*INDEX(计算页!$K$22:$K$25,MATCH(H94,计算页!$J$22:$J$25,0)),0)</f>
        <v>4608</v>
      </c>
      <c r="N94" s="2">
        <v>6</v>
      </c>
      <c r="O94" s="2">
        <v>3</v>
      </c>
      <c r="P94" s="2">
        <v>1</v>
      </c>
      <c r="Q94" s="2">
        <v>0</v>
      </c>
      <c r="R94" s="2">
        <f t="shared" si="4"/>
        <v>1</v>
      </c>
      <c r="S94" s="2" t="e">
        <f>INDEX(D_伙伴表!$J:$J,MATCH(K94,D_伙伴表!$C:$C,0))</f>
        <v>#N/A</v>
      </c>
      <c r="T94" s="2">
        <f>IF(U94="","",INDEX(计算页!$A:$A,MATCH(U94,计算页!$B:$B,0)))</f>
        <v>6</v>
      </c>
      <c r="U94" s="2" t="s">
        <v>545</v>
      </c>
      <c r="V94" s="2">
        <f>IF(U94="","",ROUND(INDEX(计算页!$F$22:$H$27,N94,G94)/INDEX(计算页!$C:$C,MATCH(U94,计算页!$B:$B,0))*1.5^(O94-1)/R94,0))</f>
        <v>922</v>
      </c>
      <c r="W94" s="2" t="str">
        <f>IF(X94="","",INDEX(计算页!$A:$A,MATCH(X94,计算页!$B:$B,0)))</f>
        <v/>
      </c>
      <c r="Y94" s="2" t="str">
        <f>IF(X94="","",ROUND(INDEX(计算页!$F$22:$H$27,N94,G94)/INDEX(计算页!$C:$C,MATCH(X94,计算页!$B:$B,0))*1.5^(O94-1)/R94,0))</f>
        <v/>
      </c>
      <c r="Z94" s="2" t="str">
        <f>IF(AA94="","",INDEX(计算页!$A:$A,MATCH(AA94,计算页!$B:$B,0)))</f>
        <v/>
      </c>
      <c r="AB94" s="2" t="str">
        <f>IF(AA94="","",ROUND(INDEX(计算页!$F$22:$H$27,N94,G94)/INDEX(计算页!$C:$C,MATCH(AA94,计算页!$B:$B,0))*1.5^(O94-1)/R94,0))</f>
        <v/>
      </c>
      <c r="AC94" s="2" t="str">
        <f>IF(AD94="","",INDEX(计算页!$A:$A,MATCH(AD94,计算页!$B:$B,0)))</f>
        <v/>
      </c>
      <c r="AE94" s="2" t="str">
        <f>IF(AD94="","",ROUND(INDEX(计算页!$F$22:$H$27,N94,G94)/INDEX(计算页!$C:$C,MATCH(AD94,计算页!$B:$B,0))*1.5^(O94-1)/R94,0))</f>
        <v/>
      </c>
      <c r="AF94" s="2" t="str">
        <f>IF(AG94="","",INDEX(计算页!$A:$A,MATCH(AG94,计算页!$B:$B,0)))</f>
        <v/>
      </c>
      <c r="AH94" s="2" t="str">
        <f>IF(AG94="","",ROUND(INDEX(计算页!$F$22:$H$27,N94,G94)/INDEX(计算页!$C:$C,MATCH(AG94,计算页!$B:$B,0))*1.5^(O94-1)/R94,0))</f>
        <v/>
      </c>
    </row>
    <row r="95" spans="1:34" x14ac:dyDescent="0.35">
      <c r="A95" s="2">
        <f t="shared" si="1"/>
        <v>6950001</v>
      </c>
      <c r="B95" s="2">
        <v>695</v>
      </c>
      <c r="C95" s="2" t="s">
        <v>398</v>
      </c>
      <c r="D95" s="2" t="s">
        <v>528</v>
      </c>
      <c r="E95" s="2" t="str">
        <f t="shared" si="3"/>
        <v>一件很神奇的宝物，看起来谁都可以用\n提升伙伴闪避410点</v>
      </c>
      <c r="F95" s="2" t="s">
        <v>537</v>
      </c>
      <c r="G95" s="2">
        <v>1</v>
      </c>
      <c r="H95" s="2" t="s">
        <v>538</v>
      </c>
      <c r="J95" s="2">
        <v>0</v>
      </c>
      <c r="K95" s="2" t="str">
        <f>IF(J95="","",IF(J95=0,"所有宠物",INDEX(D_图鉴!$D:$D,MATCH(J95,D_图鉴!$A:$A,0))))</f>
        <v>所有宠物</v>
      </c>
      <c r="L95" s="2">
        <f>IF(A95="","",INDEX(D_伙伴技能书!$A:$A,MATCH(A95,D_伙伴技能书!$L:$L,0)))</f>
        <v>46951</v>
      </c>
      <c r="M95" s="2">
        <f>ROUND(INDEX(计算页!$F$22:$H$27,N95,G95)*1.5^(O95-1)*INDEX(计算页!$K$22:$K$25,MATCH(H95,计算页!$J$22:$J$25,0)),0)</f>
        <v>2048</v>
      </c>
      <c r="N95" s="2">
        <v>6</v>
      </c>
      <c r="O95" s="2">
        <v>1</v>
      </c>
      <c r="P95" s="2">
        <v>1</v>
      </c>
      <c r="Q95" s="2">
        <v>0</v>
      </c>
      <c r="R95" s="2">
        <f t="shared" si="4"/>
        <v>1</v>
      </c>
      <c r="S95" s="2" t="e">
        <f>INDEX(D_伙伴表!$J:$J,MATCH(K95,D_伙伴表!$C:$C,0))</f>
        <v>#N/A</v>
      </c>
      <c r="T95" s="2">
        <f>IF(U95="","",INDEX(计算页!$A:$A,MATCH(U95,计算页!$B:$B,0)))</f>
        <v>7</v>
      </c>
      <c r="U95" s="2" t="s">
        <v>548</v>
      </c>
      <c r="V95" s="2">
        <f>IF(U95="","",ROUND(INDEX(计算页!$F$22:$H$27,N95,G95)/INDEX(计算页!$C:$C,MATCH(U95,计算页!$B:$B,0))*1.5^(O95-1)/R95,0))</f>
        <v>410</v>
      </c>
      <c r="W95" s="2" t="str">
        <f>IF(X95="","",INDEX(计算页!$A:$A,MATCH(X95,计算页!$B:$B,0)))</f>
        <v/>
      </c>
      <c r="Y95" s="2" t="str">
        <f>IF(X95="","",ROUND(INDEX(计算页!$F$22:$H$27,N95,G95)/INDEX(计算页!$C:$C,MATCH(X95,计算页!$B:$B,0))*1.5^(O95-1)/R95,0))</f>
        <v/>
      </c>
      <c r="Z95" s="2" t="str">
        <f>IF(AA95="","",INDEX(计算页!$A:$A,MATCH(AA95,计算页!$B:$B,0)))</f>
        <v/>
      </c>
      <c r="AB95" s="2" t="str">
        <f>IF(AA95="","",ROUND(INDEX(计算页!$F$22:$H$27,N95,G95)/INDEX(计算页!$C:$C,MATCH(AA95,计算页!$B:$B,0))*1.5^(O95-1)/R95,0))</f>
        <v/>
      </c>
      <c r="AC95" s="2" t="str">
        <f>IF(AD95="","",INDEX(计算页!$A:$A,MATCH(AD95,计算页!$B:$B,0)))</f>
        <v/>
      </c>
      <c r="AE95" s="2" t="str">
        <f>IF(AD95="","",ROUND(INDEX(计算页!$F$22:$H$27,N95,G95)/INDEX(计算页!$C:$C,MATCH(AD95,计算页!$B:$B,0))*1.5^(O95-1)/R95,0))</f>
        <v/>
      </c>
      <c r="AF95" s="2" t="str">
        <f>IF(AG95="","",INDEX(计算页!$A:$A,MATCH(AG95,计算页!$B:$B,0)))</f>
        <v/>
      </c>
      <c r="AH95" s="2" t="str">
        <f>IF(AG95="","",ROUND(INDEX(计算页!$F$22:$H$27,N95,G95)/INDEX(计算页!$C:$C,MATCH(AG95,计算页!$B:$B,0))*1.5^(O95-1)/R95,0))</f>
        <v/>
      </c>
    </row>
    <row r="96" spans="1:34" x14ac:dyDescent="0.35">
      <c r="A96" s="2">
        <f t="shared" si="1"/>
        <v>6950002</v>
      </c>
      <c r="B96" s="2">
        <v>695</v>
      </c>
      <c r="C96" s="2" t="s">
        <v>398</v>
      </c>
      <c r="D96" s="2" t="s">
        <v>528</v>
      </c>
      <c r="E96" s="2" t="str">
        <f t="shared" si="3"/>
        <v>一件很神奇的宝物，看起来谁都可以用\n提升伙伴闪避614点</v>
      </c>
      <c r="F96" s="2" t="s">
        <v>537</v>
      </c>
      <c r="G96" s="2">
        <v>1</v>
      </c>
      <c r="H96" s="2" t="s">
        <v>538</v>
      </c>
      <c r="J96" s="2">
        <v>0</v>
      </c>
      <c r="K96" s="2" t="str">
        <f>IF(J96="","",IF(J96=0,"所有宠物",INDEX(D_图鉴!$D:$D,MATCH(J96,D_图鉴!$A:$A,0))))</f>
        <v>所有宠物</v>
      </c>
      <c r="L96" s="2">
        <f>IF(A96="","",INDEX(D_伙伴技能书!$A:$A,MATCH(A96,D_伙伴技能书!$L:$L,0)))</f>
        <v>46952</v>
      </c>
      <c r="M96" s="2">
        <f>ROUND(INDEX(计算页!$F$22:$H$27,N96,G96)*1.5^(O96-1)*INDEX(计算页!$K$22:$K$25,MATCH(H96,计算页!$J$22:$J$25,0)),0)</f>
        <v>3072</v>
      </c>
      <c r="N96" s="2">
        <v>6</v>
      </c>
      <c r="O96" s="2">
        <v>2</v>
      </c>
      <c r="P96" s="2">
        <v>1</v>
      </c>
      <c r="Q96" s="2">
        <v>0</v>
      </c>
      <c r="R96" s="2">
        <f t="shared" si="4"/>
        <v>1</v>
      </c>
      <c r="S96" s="2" t="e">
        <f>INDEX(D_伙伴表!$J:$J,MATCH(K96,D_伙伴表!$C:$C,0))</f>
        <v>#N/A</v>
      </c>
      <c r="T96" s="2">
        <f>IF(U96="","",INDEX(计算页!$A:$A,MATCH(U96,计算页!$B:$B,0)))</f>
        <v>7</v>
      </c>
      <c r="U96" s="2" t="s">
        <v>548</v>
      </c>
      <c r="V96" s="2">
        <f>IF(U96="","",ROUND(INDEX(计算页!$F$22:$H$27,N96,G96)/INDEX(计算页!$C:$C,MATCH(U96,计算页!$B:$B,0))*1.5^(O96-1)/R96,0))</f>
        <v>614</v>
      </c>
      <c r="W96" s="2" t="str">
        <f>IF(X96="","",INDEX(计算页!$A:$A,MATCH(X96,计算页!$B:$B,0)))</f>
        <v/>
      </c>
      <c r="Y96" s="2" t="str">
        <f>IF(X96="","",ROUND(INDEX(计算页!$F$22:$H$27,N96,G96)/INDEX(计算页!$C:$C,MATCH(X96,计算页!$B:$B,0))*1.5^(O96-1)/R96,0))</f>
        <v/>
      </c>
      <c r="Z96" s="2" t="str">
        <f>IF(AA96="","",INDEX(计算页!$A:$A,MATCH(AA96,计算页!$B:$B,0)))</f>
        <v/>
      </c>
      <c r="AB96" s="2" t="str">
        <f>IF(AA96="","",ROUND(INDEX(计算页!$F$22:$H$27,N96,G96)/INDEX(计算页!$C:$C,MATCH(AA96,计算页!$B:$B,0))*1.5^(O96-1)/R96,0))</f>
        <v/>
      </c>
      <c r="AC96" s="2" t="str">
        <f>IF(AD96="","",INDEX(计算页!$A:$A,MATCH(AD96,计算页!$B:$B,0)))</f>
        <v/>
      </c>
      <c r="AE96" s="2" t="str">
        <f>IF(AD96="","",ROUND(INDEX(计算页!$F$22:$H$27,N96,G96)/INDEX(计算页!$C:$C,MATCH(AD96,计算页!$B:$B,0))*1.5^(O96-1)/R96,0))</f>
        <v/>
      </c>
      <c r="AF96" s="2" t="str">
        <f>IF(AG96="","",INDEX(计算页!$A:$A,MATCH(AG96,计算页!$B:$B,0)))</f>
        <v/>
      </c>
      <c r="AH96" s="2" t="str">
        <f>IF(AG96="","",ROUND(INDEX(计算页!$F$22:$H$27,N96,G96)/INDEX(计算页!$C:$C,MATCH(AG96,计算页!$B:$B,0))*1.5^(O96-1)/R96,0))</f>
        <v/>
      </c>
    </row>
    <row r="97" spans="1:34" x14ac:dyDescent="0.35">
      <c r="A97" s="2">
        <f t="shared" si="1"/>
        <v>6950003</v>
      </c>
      <c r="B97" s="2">
        <v>695</v>
      </c>
      <c r="C97" s="2" t="s">
        <v>398</v>
      </c>
      <c r="D97" s="2" t="s">
        <v>528</v>
      </c>
      <c r="E97" s="2" t="str">
        <f t="shared" si="3"/>
        <v>一件很神奇的宝物，看起来谁都可以用\n提升伙伴闪避922点</v>
      </c>
      <c r="F97" s="2" t="s">
        <v>537</v>
      </c>
      <c r="G97" s="2">
        <v>1</v>
      </c>
      <c r="H97" s="2" t="s">
        <v>538</v>
      </c>
      <c r="J97" s="2">
        <v>0</v>
      </c>
      <c r="K97" s="2" t="str">
        <f>IF(J97="","",IF(J97=0,"所有宠物",INDEX(D_图鉴!$D:$D,MATCH(J97,D_图鉴!$A:$A,0))))</f>
        <v>所有宠物</v>
      </c>
      <c r="L97" s="2">
        <f>IF(A97="","",INDEX(D_伙伴技能书!$A:$A,MATCH(A97,D_伙伴技能书!$L:$L,0)))</f>
        <v>46953</v>
      </c>
      <c r="M97" s="2">
        <f>ROUND(INDEX(计算页!$F$22:$H$27,N97,G97)*1.5^(O97-1)*INDEX(计算页!$K$22:$K$25,MATCH(H97,计算页!$J$22:$J$25,0)),0)</f>
        <v>4608</v>
      </c>
      <c r="N97" s="2">
        <v>6</v>
      </c>
      <c r="O97" s="2">
        <v>3</v>
      </c>
      <c r="P97" s="2">
        <v>1</v>
      </c>
      <c r="Q97" s="2">
        <v>0</v>
      </c>
      <c r="R97" s="2">
        <f t="shared" si="4"/>
        <v>1</v>
      </c>
      <c r="S97" s="2" t="e">
        <f>INDEX(D_伙伴表!$J:$J,MATCH(K97,D_伙伴表!$C:$C,0))</f>
        <v>#N/A</v>
      </c>
      <c r="T97" s="2">
        <f>IF(U97="","",INDEX(计算页!$A:$A,MATCH(U97,计算页!$B:$B,0)))</f>
        <v>7</v>
      </c>
      <c r="U97" s="2" t="s">
        <v>548</v>
      </c>
      <c r="V97" s="2">
        <f>IF(U97="","",ROUND(INDEX(计算页!$F$22:$H$27,N97,G97)/INDEX(计算页!$C:$C,MATCH(U97,计算页!$B:$B,0))*1.5^(O97-1)/R97,0))</f>
        <v>922</v>
      </c>
      <c r="W97" s="2" t="str">
        <f>IF(X97="","",INDEX(计算页!$A:$A,MATCH(X97,计算页!$B:$B,0)))</f>
        <v/>
      </c>
      <c r="Y97" s="2" t="str">
        <f>IF(X97="","",ROUND(INDEX(计算页!$F$22:$H$27,N97,G97)/INDEX(计算页!$C:$C,MATCH(X97,计算页!$B:$B,0))*1.5^(O97-1)/R97,0))</f>
        <v/>
      </c>
      <c r="Z97" s="2" t="str">
        <f>IF(AA97="","",INDEX(计算页!$A:$A,MATCH(AA97,计算页!$B:$B,0)))</f>
        <v/>
      </c>
      <c r="AB97" s="2" t="str">
        <f>IF(AA97="","",ROUND(INDEX(计算页!$F$22:$H$27,N97,G97)/INDEX(计算页!$C:$C,MATCH(AA97,计算页!$B:$B,0))*1.5^(O97-1)/R97,0))</f>
        <v/>
      </c>
      <c r="AC97" s="2" t="str">
        <f>IF(AD97="","",INDEX(计算页!$A:$A,MATCH(AD97,计算页!$B:$B,0)))</f>
        <v/>
      </c>
      <c r="AE97" s="2" t="str">
        <f>IF(AD97="","",ROUND(INDEX(计算页!$F$22:$H$27,N97,G97)/INDEX(计算页!$C:$C,MATCH(AD97,计算页!$B:$B,0))*1.5^(O97-1)/R97,0))</f>
        <v/>
      </c>
      <c r="AF97" s="2" t="str">
        <f>IF(AG97="","",INDEX(计算页!$A:$A,MATCH(AG97,计算页!$B:$B,0)))</f>
        <v/>
      </c>
      <c r="AH97" s="2" t="str">
        <f>IF(AG97="","",ROUND(INDEX(计算页!$F$22:$H$27,N97,G97)/INDEX(计算页!$C:$C,MATCH(AG97,计算页!$B:$B,0))*1.5^(O97-1)/R97,0))</f>
        <v/>
      </c>
    </row>
    <row r="98" spans="1:34" x14ac:dyDescent="0.35">
      <c r="A98" s="2">
        <f t="shared" si="1"/>
        <v>6960001</v>
      </c>
      <c r="B98" s="2">
        <v>696</v>
      </c>
      <c r="C98" s="2" t="s">
        <v>411</v>
      </c>
      <c r="D98" s="2" t="s">
        <v>561</v>
      </c>
      <c r="E98" s="2" t="str">
        <f t="shared" si="3"/>
        <v>一件很神奇的宝物，看起来谁都可以用\n提升伙伴攻击1024点</v>
      </c>
      <c r="F98" s="2" t="s">
        <v>537</v>
      </c>
      <c r="G98" s="2">
        <v>1</v>
      </c>
      <c r="H98" s="2" t="s">
        <v>538</v>
      </c>
      <c r="J98" s="2">
        <v>0</v>
      </c>
      <c r="K98" s="2" t="str">
        <f>IF(J98="","",IF(J98=0,"所有宠物",INDEX(D_图鉴!$D:$D,MATCH(J98,D_图鉴!$A:$A,0))))</f>
        <v>所有宠物</v>
      </c>
      <c r="L98" s="2">
        <f>IF(A98="","",INDEX(D_伙伴技能书!$A:$A,MATCH(A98,D_伙伴技能书!$L:$L,0)))</f>
        <v>46961</v>
      </c>
      <c r="M98" s="2">
        <f>ROUND(INDEX(计算页!$F$22:$H$27,N98,G98)*1.5^(O98-1)*INDEX(计算页!$K$22:$K$25,MATCH(H98,计算页!$J$22:$J$25,0)),0)</f>
        <v>2048</v>
      </c>
      <c r="N98" s="2">
        <v>6</v>
      </c>
      <c r="O98" s="2">
        <v>1</v>
      </c>
      <c r="P98" s="2">
        <v>1</v>
      </c>
      <c r="Q98" s="2">
        <v>0</v>
      </c>
      <c r="R98" s="2">
        <f t="shared" si="4"/>
        <v>1</v>
      </c>
      <c r="S98" s="2" t="e">
        <f>INDEX(D_伙伴表!$J:$J,MATCH(K98,D_伙伴表!$C:$C,0))</f>
        <v>#N/A</v>
      </c>
      <c r="T98" s="2">
        <f>IF(U98="","",INDEX(计算页!$A:$A,MATCH(U98,计算页!$B:$B,0)))</f>
        <v>3</v>
      </c>
      <c r="U98" s="2" t="s">
        <v>101</v>
      </c>
      <c r="V98" s="2">
        <f>IF(U98="","",ROUND(INDEX(计算页!$F$22:$H$27,N98,G98)/INDEX(计算页!$C:$C,MATCH(U98,计算页!$B:$B,0))*1.5^(O98-1)/R98,0))</f>
        <v>1024</v>
      </c>
      <c r="W98" s="2" t="str">
        <f>IF(X98="","",INDEX(计算页!$A:$A,MATCH(X98,计算页!$B:$B,0)))</f>
        <v/>
      </c>
      <c r="Y98" s="2" t="str">
        <f>IF(X98="","",ROUND(INDEX(计算页!$F$22:$H$27,N98,G98)/INDEX(计算页!$C:$C,MATCH(X98,计算页!$B:$B,0))*1.5^(O98-1)/R98,0))</f>
        <v/>
      </c>
      <c r="Z98" s="2" t="str">
        <f>IF(AA98="","",INDEX(计算页!$A:$A,MATCH(AA98,计算页!$B:$B,0)))</f>
        <v/>
      </c>
      <c r="AB98" s="2" t="str">
        <f>IF(AA98="","",ROUND(INDEX(计算页!$F$22:$H$27,N98,G98)/INDEX(计算页!$C:$C,MATCH(AA98,计算页!$B:$B,0))*1.5^(O98-1)/R98,0))</f>
        <v/>
      </c>
      <c r="AC98" s="2" t="str">
        <f>IF(AD98="","",INDEX(计算页!$A:$A,MATCH(AD98,计算页!$B:$B,0)))</f>
        <v/>
      </c>
      <c r="AE98" s="2" t="str">
        <f>IF(AD98="","",ROUND(INDEX(计算页!$F$22:$H$27,N98,G98)/INDEX(计算页!$C:$C,MATCH(AD98,计算页!$B:$B,0))*1.5^(O98-1)/R98,0))</f>
        <v/>
      </c>
      <c r="AF98" s="2" t="str">
        <f>IF(AG98="","",INDEX(计算页!$A:$A,MATCH(AG98,计算页!$B:$B,0)))</f>
        <v/>
      </c>
      <c r="AH98" s="2" t="str">
        <f>IF(AG98="","",ROUND(INDEX(计算页!$F$22:$H$27,N98,G98)/INDEX(计算页!$C:$C,MATCH(AG98,计算页!$B:$B,0))*1.5^(O98-1)/R98,0))</f>
        <v/>
      </c>
    </row>
    <row r="99" spans="1:34" x14ac:dyDescent="0.35">
      <c r="A99" s="2">
        <f t="shared" si="1"/>
        <v>6960002</v>
      </c>
      <c r="B99" s="2">
        <v>696</v>
      </c>
      <c r="C99" s="2" t="s">
        <v>411</v>
      </c>
      <c r="D99" s="2" t="s">
        <v>561</v>
      </c>
      <c r="E99" s="2" t="str">
        <f t="shared" si="3"/>
        <v>一件很神奇的宝物，看起来谁都可以用\n提升伙伴攻击1536点</v>
      </c>
      <c r="F99" s="2" t="s">
        <v>537</v>
      </c>
      <c r="G99" s="2">
        <v>1</v>
      </c>
      <c r="H99" s="2" t="s">
        <v>538</v>
      </c>
      <c r="J99" s="2">
        <v>0</v>
      </c>
      <c r="K99" s="2" t="str">
        <f>IF(J99="","",IF(J99=0,"所有宠物",INDEX(D_图鉴!$D:$D,MATCH(J99,D_图鉴!$A:$A,0))))</f>
        <v>所有宠物</v>
      </c>
      <c r="L99" s="2">
        <f>IF(A99="","",INDEX(D_伙伴技能书!$A:$A,MATCH(A99,D_伙伴技能书!$L:$L,0)))</f>
        <v>46962</v>
      </c>
      <c r="M99" s="2">
        <f>ROUND(INDEX(计算页!$F$22:$H$27,N99,G99)*1.5^(O99-1)*INDEX(计算页!$K$22:$K$25,MATCH(H99,计算页!$J$22:$J$25,0)),0)</f>
        <v>3072</v>
      </c>
      <c r="N99" s="2">
        <v>6</v>
      </c>
      <c r="O99" s="2">
        <v>2</v>
      </c>
      <c r="P99" s="2">
        <v>1</v>
      </c>
      <c r="Q99" s="2">
        <v>0</v>
      </c>
      <c r="R99" s="2">
        <f t="shared" si="4"/>
        <v>1</v>
      </c>
      <c r="S99" s="2" t="e">
        <f>INDEX(D_伙伴表!$J:$J,MATCH(K99,D_伙伴表!$C:$C,0))</f>
        <v>#N/A</v>
      </c>
      <c r="T99" s="2">
        <f>IF(U99="","",INDEX(计算页!$A:$A,MATCH(U99,计算页!$B:$B,0)))</f>
        <v>3</v>
      </c>
      <c r="U99" s="2" t="s">
        <v>101</v>
      </c>
      <c r="V99" s="2">
        <f>IF(U99="","",ROUND(INDEX(计算页!$F$22:$H$27,N99,G99)/INDEX(计算页!$C:$C,MATCH(U99,计算页!$B:$B,0))*1.5^(O99-1)/R99,0))</f>
        <v>1536</v>
      </c>
      <c r="W99" s="2" t="str">
        <f>IF(X99="","",INDEX(计算页!$A:$A,MATCH(X99,计算页!$B:$B,0)))</f>
        <v/>
      </c>
      <c r="Y99" s="2" t="str">
        <f>IF(X99="","",ROUND(INDEX(计算页!$F$22:$H$27,N99,G99)/INDEX(计算页!$C:$C,MATCH(X99,计算页!$B:$B,0))*1.5^(O99-1)/R99,0))</f>
        <v/>
      </c>
      <c r="Z99" s="2" t="str">
        <f>IF(AA99="","",INDEX(计算页!$A:$A,MATCH(AA99,计算页!$B:$B,0)))</f>
        <v/>
      </c>
      <c r="AB99" s="2" t="str">
        <f>IF(AA99="","",ROUND(INDEX(计算页!$F$22:$H$27,N99,G99)/INDEX(计算页!$C:$C,MATCH(AA99,计算页!$B:$B,0))*1.5^(O99-1)/R99,0))</f>
        <v/>
      </c>
      <c r="AC99" s="2" t="str">
        <f>IF(AD99="","",INDEX(计算页!$A:$A,MATCH(AD99,计算页!$B:$B,0)))</f>
        <v/>
      </c>
      <c r="AE99" s="2" t="str">
        <f>IF(AD99="","",ROUND(INDEX(计算页!$F$22:$H$27,N99,G99)/INDEX(计算页!$C:$C,MATCH(AD99,计算页!$B:$B,0))*1.5^(O99-1)/R99,0))</f>
        <v/>
      </c>
      <c r="AF99" s="2" t="str">
        <f>IF(AG99="","",INDEX(计算页!$A:$A,MATCH(AG99,计算页!$B:$B,0)))</f>
        <v/>
      </c>
      <c r="AH99" s="2" t="str">
        <f>IF(AG99="","",ROUND(INDEX(计算页!$F$22:$H$27,N99,G99)/INDEX(计算页!$C:$C,MATCH(AG99,计算页!$B:$B,0))*1.5^(O99-1)/R99,0))</f>
        <v/>
      </c>
    </row>
    <row r="100" spans="1:34" x14ac:dyDescent="0.35">
      <c r="A100" s="2">
        <f t="shared" si="1"/>
        <v>6960003</v>
      </c>
      <c r="B100" s="2">
        <v>696</v>
      </c>
      <c r="C100" s="2" t="s">
        <v>411</v>
      </c>
      <c r="D100" s="2" t="s">
        <v>561</v>
      </c>
      <c r="E100" s="2" t="str">
        <f t="shared" si="3"/>
        <v>一件很神奇的宝物，看起来谁都可以用\n提升伙伴攻击2304点</v>
      </c>
      <c r="F100" s="2" t="s">
        <v>537</v>
      </c>
      <c r="G100" s="2">
        <v>1</v>
      </c>
      <c r="H100" s="2" t="s">
        <v>538</v>
      </c>
      <c r="J100" s="2">
        <v>0</v>
      </c>
      <c r="K100" s="2" t="str">
        <f>IF(J100="","",IF(J100=0,"所有宠物",INDEX(D_图鉴!$D:$D,MATCH(J100,D_图鉴!$A:$A,0))))</f>
        <v>所有宠物</v>
      </c>
      <c r="L100" s="2">
        <f>IF(A100="","",INDEX(D_伙伴技能书!$A:$A,MATCH(A100,D_伙伴技能书!$L:$L,0)))</f>
        <v>46963</v>
      </c>
      <c r="M100" s="2">
        <f>ROUND(INDEX(计算页!$F$22:$H$27,N100,G100)*1.5^(O100-1)*INDEX(计算页!$K$22:$K$25,MATCH(H100,计算页!$J$22:$J$25,0)),0)</f>
        <v>4608</v>
      </c>
      <c r="N100" s="2">
        <v>6</v>
      </c>
      <c r="O100" s="2">
        <v>3</v>
      </c>
      <c r="P100" s="2">
        <v>1</v>
      </c>
      <c r="Q100" s="2">
        <v>0</v>
      </c>
      <c r="R100" s="2">
        <f t="shared" si="4"/>
        <v>1</v>
      </c>
      <c r="S100" s="2" t="e">
        <f>INDEX(D_伙伴表!$J:$J,MATCH(K100,D_伙伴表!$C:$C,0))</f>
        <v>#N/A</v>
      </c>
      <c r="T100" s="2">
        <f>IF(U100="","",INDEX(计算页!$A:$A,MATCH(U100,计算页!$B:$B,0)))</f>
        <v>3</v>
      </c>
      <c r="U100" s="2" t="s">
        <v>101</v>
      </c>
      <c r="V100" s="2">
        <f>IF(U100="","",ROUND(INDEX(计算页!$F$22:$H$27,N100,G100)/INDEX(计算页!$C:$C,MATCH(U100,计算页!$B:$B,0))*1.5^(O100-1)/R100,0))</f>
        <v>2304</v>
      </c>
      <c r="W100" s="2" t="str">
        <f>IF(X100="","",INDEX(计算页!$A:$A,MATCH(X100,计算页!$B:$B,0)))</f>
        <v/>
      </c>
      <c r="Y100" s="2" t="str">
        <f>IF(X100="","",ROUND(INDEX(计算页!$F$22:$H$27,N100,G100)/INDEX(计算页!$C:$C,MATCH(X100,计算页!$B:$B,0))*1.5^(O100-1)/R100,0))</f>
        <v/>
      </c>
      <c r="Z100" s="2" t="str">
        <f>IF(AA100="","",INDEX(计算页!$A:$A,MATCH(AA100,计算页!$B:$B,0)))</f>
        <v/>
      </c>
      <c r="AB100" s="2" t="str">
        <f>IF(AA100="","",ROUND(INDEX(计算页!$F$22:$H$27,N100,G100)/INDEX(计算页!$C:$C,MATCH(AA100,计算页!$B:$B,0))*1.5^(O100-1)/R100,0))</f>
        <v/>
      </c>
      <c r="AC100" s="2" t="str">
        <f>IF(AD100="","",INDEX(计算页!$A:$A,MATCH(AD100,计算页!$B:$B,0)))</f>
        <v/>
      </c>
      <c r="AE100" s="2" t="str">
        <f>IF(AD100="","",ROUND(INDEX(计算页!$F$22:$H$27,N100,G100)/INDEX(计算页!$C:$C,MATCH(AD100,计算页!$B:$B,0))*1.5^(O100-1)/R100,0))</f>
        <v/>
      </c>
      <c r="AF100" s="2" t="str">
        <f>IF(AG100="","",INDEX(计算页!$A:$A,MATCH(AG100,计算页!$B:$B,0)))</f>
        <v/>
      </c>
      <c r="AH100" s="2" t="str">
        <f>IF(AG100="","",ROUND(INDEX(计算页!$F$22:$H$27,N100,G100)/INDEX(计算页!$C:$C,MATCH(AG100,计算页!$B:$B,0))*1.5^(O100-1)/R100,0))</f>
        <v/>
      </c>
    </row>
    <row r="101" spans="1:34" x14ac:dyDescent="0.35">
      <c r="A101" s="2">
        <f t="shared" si="1"/>
        <v>6970001</v>
      </c>
      <c r="B101" s="2">
        <v>697</v>
      </c>
      <c r="C101" s="2" t="s">
        <v>412</v>
      </c>
      <c r="D101" s="2" t="s">
        <v>562</v>
      </c>
      <c r="E101" s="2" t="str">
        <f t="shared" si="3"/>
        <v>一件很神奇的宝物，看起来谁都可以用\n提升伙伴防御2048点</v>
      </c>
      <c r="F101" s="2" t="s">
        <v>537</v>
      </c>
      <c r="G101" s="2">
        <v>1</v>
      </c>
      <c r="H101" s="2" t="s">
        <v>538</v>
      </c>
      <c r="J101" s="2">
        <v>0</v>
      </c>
      <c r="K101" s="2" t="str">
        <f>IF(J101="","",IF(J101=0,"所有宠物",INDEX(D_图鉴!$D:$D,MATCH(J101,D_图鉴!$A:$A,0))))</f>
        <v>所有宠物</v>
      </c>
      <c r="L101" s="2">
        <f>IF(A101="","",INDEX(D_伙伴技能书!$A:$A,MATCH(A101,D_伙伴技能书!$L:$L,0)))</f>
        <v>46971</v>
      </c>
      <c r="M101" s="2">
        <f>ROUND(INDEX(计算页!$F$22:$H$27,N101,G101)*1.5^(O101-1)*INDEX(计算页!$K$22:$K$25,MATCH(H101,计算页!$J$22:$J$25,0)),0)</f>
        <v>2048</v>
      </c>
      <c r="N101" s="2">
        <v>6</v>
      </c>
      <c r="O101" s="2">
        <v>1</v>
      </c>
      <c r="P101" s="2">
        <v>1</v>
      </c>
      <c r="Q101" s="2">
        <v>0</v>
      </c>
      <c r="R101" s="2">
        <f t="shared" si="4"/>
        <v>1</v>
      </c>
      <c r="S101" s="2" t="e">
        <f>INDEX(D_伙伴表!$J:$J,MATCH(K101,D_伙伴表!$C:$C,0))</f>
        <v>#N/A</v>
      </c>
      <c r="T101" s="2">
        <f>IF(U101="","",INDEX(计算页!$A:$A,MATCH(U101,计算页!$B:$B,0)))</f>
        <v>4</v>
      </c>
      <c r="U101" s="2" t="s">
        <v>98</v>
      </c>
      <c r="V101" s="2">
        <f>IF(U101="","",ROUND(INDEX(计算页!$F$22:$H$27,N101,G101)/INDEX(计算页!$C:$C,MATCH(U101,计算页!$B:$B,0))*1.5^(O101-1)/R101,0))</f>
        <v>2048</v>
      </c>
      <c r="W101" s="2" t="str">
        <f>IF(X101="","",INDEX(计算页!$A:$A,MATCH(X101,计算页!$B:$B,0)))</f>
        <v/>
      </c>
      <c r="Y101" s="2" t="str">
        <f>IF(X101="","",ROUND(INDEX(计算页!$F$22:$H$27,N101,G101)/INDEX(计算页!$C:$C,MATCH(X101,计算页!$B:$B,0))*1.5^(O101-1)/R101,0))</f>
        <v/>
      </c>
      <c r="Z101" s="2" t="str">
        <f>IF(AA101="","",INDEX(计算页!$A:$A,MATCH(AA101,计算页!$B:$B,0)))</f>
        <v/>
      </c>
      <c r="AB101" s="2" t="str">
        <f>IF(AA101="","",ROUND(INDEX(计算页!$F$22:$H$27,N101,G101)/INDEX(计算页!$C:$C,MATCH(AA101,计算页!$B:$B,0))*1.5^(O101-1)/R101,0))</f>
        <v/>
      </c>
      <c r="AC101" s="2" t="str">
        <f>IF(AD101="","",INDEX(计算页!$A:$A,MATCH(AD101,计算页!$B:$B,0)))</f>
        <v/>
      </c>
      <c r="AE101" s="2" t="str">
        <f>IF(AD101="","",ROUND(INDEX(计算页!$F$22:$H$27,N101,G101)/INDEX(计算页!$C:$C,MATCH(AD101,计算页!$B:$B,0))*1.5^(O101-1)/R101,0))</f>
        <v/>
      </c>
      <c r="AF101" s="2" t="str">
        <f>IF(AG101="","",INDEX(计算页!$A:$A,MATCH(AG101,计算页!$B:$B,0)))</f>
        <v/>
      </c>
      <c r="AH101" s="2" t="str">
        <f>IF(AG101="","",ROUND(INDEX(计算页!$F$22:$H$27,N101,G101)/INDEX(计算页!$C:$C,MATCH(AG101,计算页!$B:$B,0))*1.5^(O101-1)/R101,0))</f>
        <v/>
      </c>
    </row>
    <row r="102" spans="1:34" x14ac:dyDescent="0.35">
      <c r="A102" s="2">
        <f t="shared" si="1"/>
        <v>6970002</v>
      </c>
      <c r="B102" s="2">
        <v>697</v>
      </c>
      <c r="C102" s="2" t="s">
        <v>412</v>
      </c>
      <c r="D102" s="2" t="s">
        <v>562</v>
      </c>
      <c r="E102" s="2" t="str">
        <f t="shared" si="3"/>
        <v>一件很神奇的宝物，看起来谁都可以用\n提升伙伴防御3072点</v>
      </c>
      <c r="F102" s="2" t="s">
        <v>537</v>
      </c>
      <c r="G102" s="2">
        <v>1</v>
      </c>
      <c r="H102" s="2" t="s">
        <v>538</v>
      </c>
      <c r="J102" s="2">
        <v>0</v>
      </c>
      <c r="K102" s="2" t="str">
        <f>IF(J102="","",IF(J102=0,"所有宠物",INDEX(D_图鉴!$D:$D,MATCH(J102,D_图鉴!$A:$A,0))))</f>
        <v>所有宠物</v>
      </c>
      <c r="L102" s="2">
        <f>IF(A102="","",INDEX(D_伙伴技能书!$A:$A,MATCH(A102,D_伙伴技能书!$L:$L,0)))</f>
        <v>46972</v>
      </c>
      <c r="M102" s="2">
        <f>ROUND(INDEX(计算页!$F$22:$H$27,N102,G102)*1.5^(O102-1)*INDEX(计算页!$K$22:$K$25,MATCH(H102,计算页!$J$22:$J$25,0)),0)</f>
        <v>3072</v>
      </c>
      <c r="N102" s="2">
        <v>6</v>
      </c>
      <c r="O102" s="2">
        <v>2</v>
      </c>
      <c r="P102" s="2">
        <v>1</v>
      </c>
      <c r="Q102" s="2">
        <v>0</v>
      </c>
      <c r="R102" s="2">
        <f t="shared" si="4"/>
        <v>1</v>
      </c>
      <c r="S102" s="2" t="e">
        <f>INDEX(D_伙伴表!$J:$J,MATCH(K102,D_伙伴表!$C:$C,0))</f>
        <v>#N/A</v>
      </c>
      <c r="T102" s="2">
        <f>IF(U102="","",INDEX(计算页!$A:$A,MATCH(U102,计算页!$B:$B,0)))</f>
        <v>4</v>
      </c>
      <c r="U102" s="2" t="s">
        <v>98</v>
      </c>
      <c r="V102" s="2">
        <f>IF(U102="","",ROUND(INDEX(计算页!$F$22:$H$27,N102,G102)/INDEX(计算页!$C:$C,MATCH(U102,计算页!$B:$B,0))*1.5^(O102-1)/R102,0))</f>
        <v>3072</v>
      </c>
      <c r="W102" s="2" t="str">
        <f>IF(X102="","",INDEX(计算页!$A:$A,MATCH(X102,计算页!$B:$B,0)))</f>
        <v/>
      </c>
      <c r="Y102" s="2" t="str">
        <f>IF(X102="","",ROUND(INDEX(计算页!$F$22:$H$27,N102,G102)/INDEX(计算页!$C:$C,MATCH(X102,计算页!$B:$B,0))*1.5^(O102-1)/R102,0))</f>
        <v/>
      </c>
      <c r="Z102" s="2" t="str">
        <f>IF(AA102="","",INDEX(计算页!$A:$A,MATCH(AA102,计算页!$B:$B,0)))</f>
        <v/>
      </c>
      <c r="AB102" s="2" t="str">
        <f>IF(AA102="","",ROUND(INDEX(计算页!$F$22:$H$27,N102,G102)/INDEX(计算页!$C:$C,MATCH(AA102,计算页!$B:$B,0))*1.5^(O102-1)/R102,0))</f>
        <v/>
      </c>
      <c r="AC102" s="2" t="str">
        <f>IF(AD102="","",INDEX(计算页!$A:$A,MATCH(AD102,计算页!$B:$B,0)))</f>
        <v/>
      </c>
      <c r="AE102" s="2" t="str">
        <f>IF(AD102="","",ROUND(INDEX(计算页!$F$22:$H$27,N102,G102)/INDEX(计算页!$C:$C,MATCH(AD102,计算页!$B:$B,0))*1.5^(O102-1)/R102,0))</f>
        <v/>
      </c>
      <c r="AF102" s="2" t="str">
        <f>IF(AG102="","",INDEX(计算页!$A:$A,MATCH(AG102,计算页!$B:$B,0)))</f>
        <v/>
      </c>
      <c r="AH102" s="2" t="str">
        <f>IF(AG102="","",ROUND(INDEX(计算页!$F$22:$H$27,N102,G102)/INDEX(计算页!$C:$C,MATCH(AG102,计算页!$B:$B,0))*1.5^(O102-1)/R102,0))</f>
        <v/>
      </c>
    </row>
    <row r="103" spans="1:34" x14ac:dyDescent="0.35">
      <c r="A103" s="2">
        <f t="shared" si="1"/>
        <v>6970003</v>
      </c>
      <c r="B103" s="2">
        <v>697</v>
      </c>
      <c r="C103" s="2" t="s">
        <v>412</v>
      </c>
      <c r="D103" s="2" t="s">
        <v>562</v>
      </c>
      <c r="E103" s="2" t="str">
        <f t="shared" si="3"/>
        <v>一件很神奇的宝物，看起来谁都可以用\n提升伙伴防御4608点</v>
      </c>
      <c r="F103" s="2" t="s">
        <v>537</v>
      </c>
      <c r="G103" s="2">
        <v>1</v>
      </c>
      <c r="H103" s="2" t="s">
        <v>538</v>
      </c>
      <c r="J103" s="2">
        <v>0</v>
      </c>
      <c r="K103" s="2" t="str">
        <f>IF(J103="","",IF(J103=0,"所有宠物",INDEX(D_图鉴!$D:$D,MATCH(J103,D_图鉴!$A:$A,0))))</f>
        <v>所有宠物</v>
      </c>
      <c r="L103" s="2">
        <f>IF(A103="","",INDEX(D_伙伴技能书!$A:$A,MATCH(A103,D_伙伴技能书!$L:$L,0)))</f>
        <v>46973</v>
      </c>
      <c r="M103" s="2">
        <f>ROUND(INDEX(计算页!$F$22:$H$27,N103,G103)*1.5^(O103-1)*INDEX(计算页!$K$22:$K$25,MATCH(H103,计算页!$J$22:$J$25,0)),0)</f>
        <v>4608</v>
      </c>
      <c r="N103" s="2">
        <v>6</v>
      </c>
      <c r="O103" s="2">
        <v>3</v>
      </c>
      <c r="P103" s="2">
        <v>1</v>
      </c>
      <c r="Q103" s="2">
        <v>0</v>
      </c>
      <c r="R103" s="2">
        <f t="shared" si="4"/>
        <v>1</v>
      </c>
      <c r="S103" s="2" t="e">
        <f>INDEX(D_伙伴表!$J:$J,MATCH(K103,D_伙伴表!$C:$C,0))</f>
        <v>#N/A</v>
      </c>
      <c r="T103" s="2">
        <f>IF(U103="","",INDEX(计算页!$A:$A,MATCH(U103,计算页!$B:$B,0)))</f>
        <v>4</v>
      </c>
      <c r="U103" s="2" t="s">
        <v>98</v>
      </c>
      <c r="V103" s="2">
        <f>IF(U103="","",ROUND(INDEX(计算页!$F$22:$H$27,N103,G103)/INDEX(计算页!$C:$C,MATCH(U103,计算页!$B:$B,0))*1.5^(O103-1)/R103,0))</f>
        <v>4608</v>
      </c>
      <c r="W103" s="2" t="str">
        <f>IF(X103="","",INDEX(计算页!$A:$A,MATCH(X103,计算页!$B:$B,0)))</f>
        <v/>
      </c>
      <c r="Y103" s="2" t="str">
        <f>IF(X103="","",ROUND(INDEX(计算页!$F$22:$H$27,N103,G103)/INDEX(计算页!$C:$C,MATCH(X103,计算页!$B:$B,0))*1.5^(O103-1)/R103,0))</f>
        <v/>
      </c>
      <c r="Z103" s="2" t="str">
        <f>IF(AA103="","",INDEX(计算页!$A:$A,MATCH(AA103,计算页!$B:$B,0)))</f>
        <v/>
      </c>
      <c r="AB103" s="2" t="str">
        <f>IF(AA103="","",ROUND(INDEX(计算页!$F$22:$H$27,N103,G103)/INDEX(计算页!$C:$C,MATCH(AA103,计算页!$B:$B,0))*1.5^(O103-1)/R103,0))</f>
        <v/>
      </c>
      <c r="AC103" s="2" t="str">
        <f>IF(AD103="","",INDEX(计算页!$A:$A,MATCH(AD103,计算页!$B:$B,0)))</f>
        <v/>
      </c>
      <c r="AE103" s="2" t="str">
        <f>IF(AD103="","",ROUND(INDEX(计算页!$F$22:$H$27,N103,G103)/INDEX(计算页!$C:$C,MATCH(AD103,计算页!$B:$B,0))*1.5^(O103-1)/R103,0))</f>
        <v/>
      </c>
      <c r="AF103" s="2" t="str">
        <f>IF(AG103="","",INDEX(计算页!$A:$A,MATCH(AG103,计算页!$B:$B,0)))</f>
        <v/>
      </c>
      <c r="AH103" s="2" t="str">
        <f>IF(AG103="","",ROUND(INDEX(计算页!$F$22:$H$27,N103,G103)/INDEX(计算页!$C:$C,MATCH(AG103,计算页!$B:$B,0))*1.5^(O103-1)/R103,0))</f>
        <v/>
      </c>
    </row>
    <row r="104" spans="1:34" x14ac:dyDescent="0.35">
      <c r="A104" s="2">
        <f t="shared" si="1"/>
        <v>6980001</v>
      </c>
      <c r="B104" s="2">
        <v>698</v>
      </c>
      <c r="C104" s="2" t="s">
        <v>413</v>
      </c>
      <c r="D104" s="2" t="s">
        <v>518</v>
      </c>
      <c r="E104" s="2" t="str">
        <f t="shared" si="3"/>
        <v>一件很神奇的宝物，看起来谁都可以用\n提升伙伴生命10240点</v>
      </c>
      <c r="F104" s="2" t="s">
        <v>537</v>
      </c>
      <c r="G104" s="2">
        <v>1</v>
      </c>
      <c r="H104" s="2" t="s">
        <v>538</v>
      </c>
      <c r="J104" s="2">
        <v>0</v>
      </c>
      <c r="K104" s="2" t="str">
        <f>IF(J104="","",IF(J104=0,"所有宠物",INDEX(D_图鉴!$D:$D,MATCH(J104,D_图鉴!$A:$A,0))))</f>
        <v>所有宠物</v>
      </c>
      <c r="L104" s="2">
        <f>IF(A104="","",INDEX(D_伙伴技能书!$A:$A,MATCH(A104,D_伙伴技能书!$L:$L,0)))</f>
        <v>46981</v>
      </c>
      <c r="M104" s="2">
        <f>ROUND(INDEX(计算页!$F$22:$H$27,N104,G104)*1.5^(O104-1)*INDEX(计算页!$K$22:$K$25,MATCH(H104,计算页!$J$22:$J$25,0)),0)</f>
        <v>2048</v>
      </c>
      <c r="N104" s="2">
        <v>6</v>
      </c>
      <c r="O104" s="2">
        <v>1</v>
      </c>
      <c r="P104" s="2">
        <v>1</v>
      </c>
      <c r="Q104" s="2">
        <v>0</v>
      </c>
      <c r="R104" s="2">
        <f t="shared" si="4"/>
        <v>1</v>
      </c>
      <c r="S104" s="2" t="e">
        <f>INDEX(D_伙伴表!$J:$J,MATCH(K104,D_伙伴表!$C:$C,0))</f>
        <v>#N/A</v>
      </c>
      <c r="T104" s="2">
        <f>IF(U104="","",INDEX(计算页!$A:$A,MATCH(U104,计算页!$B:$B,0)))</f>
        <v>1</v>
      </c>
      <c r="U104" s="2" t="s">
        <v>97</v>
      </c>
      <c r="V104" s="2">
        <f>IF(U104="","",ROUND(INDEX(计算页!$F$22:$H$27,N104,G104)/INDEX(计算页!$C:$C,MATCH(U104,计算页!$B:$B,0))*1.5^(O104-1)/R104,0))</f>
        <v>10240</v>
      </c>
      <c r="W104" s="2" t="str">
        <f>IF(X104="","",INDEX(计算页!$A:$A,MATCH(X104,计算页!$B:$B,0)))</f>
        <v/>
      </c>
      <c r="Y104" s="2" t="str">
        <f>IF(X104="","",ROUND(INDEX(计算页!$F$22:$H$27,N104,G104)/INDEX(计算页!$C:$C,MATCH(X104,计算页!$B:$B,0))*1.5^(O104-1)/R104,0))</f>
        <v/>
      </c>
      <c r="Z104" s="2" t="str">
        <f>IF(AA104="","",INDEX(计算页!$A:$A,MATCH(AA104,计算页!$B:$B,0)))</f>
        <v/>
      </c>
      <c r="AB104" s="2" t="str">
        <f>IF(AA104="","",ROUND(INDEX(计算页!$F$22:$H$27,N104,G104)/INDEX(计算页!$C:$C,MATCH(AA104,计算页!$B:$B,0))*1.5^(O104-1)/R104,0))</f>
        <v/>
      </c>
      <c r="AC104" s="2" t="str">
        <f>IF(AD104="","",INDEX(计算页!$A:$A,MATCH(AD104,计算页!$B:$B,0)))</f>
        <v/>
      </c>
      <c r="AE104" s="2" t="str">
        <f>IF(AD104="","",ROUND(INDEX(计算页!$F$22:$H$27,N104,G104)/INDEX(计算页!$C:$C,MATCH(AD104,计算页!$B:$B,0))*1.5^(O104-1)/R104,0))</f>
        <v/>
      </c>
      <c r="AF104" s="2" t="str">
        <f>IF(AG104="","",INDEX(计算页!$A:$A,MATCH(AG104,计算页!$B:$B,0)))</f>
        <v/>
      </c>
      <c r="AH104" s="2" t="str">
        <f>IF(AG104="","",ROUND(INDEX(计算页!$F$22:$H$27,N104,G104)/INDEX(计算页!$C:$C,MATCH(AG104,计算页!$B:$B,0))*1.5^(O104-1)/R104,0))</f>
        <v/>
      </c>
    </row>
    <row r="105" spans="1:34" x14ac:dyDescent="0.35">
      <c r="A105" s="2">
        <f t="shared" si="1"/>
        <v>6980002</v>
      </c>
      <c r="B105" s="2">
        <v>698</v>
      </c>
      <c r="C105" s="2" t="s">
        <v>413</v>
      </c>
      <c r="D105" s="2" t="s">
        <v>518</v>
      </c>
      <c r="E105" s="2" t="str">
        <f t="shared" si="3"/>
        <v>一件很神奇的宝物，看起来谁都可以用\n提升伙伴生命15360点</v>
      </c>
      <c r="F105" s="2" t="s">
        <v>537</v>
      </c>
      <c r="G105" s="2">
        <v>1</v>
      </c>
      <c r="H105" s="2" t="s">
        <v>538</v>
      </c>
      <c r="J105" s="2">
        <v>0</v>
      </c>
      <c r="K105" s="2" t="str">
        <f>IF(J105="","",IF(J105=0,"所有宠物",INDEX(D_图鉴!$D:$D,MATCH(J105,D_图鉴!$A:$A,0))))</f>
        <v>所有宠物</v>
      </c>
      <c r="L105" s="2">
        <f>IF(A105="","",INDEX(D_伙伴技能书!$A:$A,MATCH(A105,D_伙伴技能书!$L:$L,0)))</f>
        <v>46982</v>
      </c>
      <c r="M105" s="2">
        <f>ROUND(INDEX(计算页!$F$22:$H$27,N105,G105)*1.5^(O105-1)*INDEX(计算页!$K$22:$K$25,MATCH(H105,计算页!$J$22:$J$25,0)),0)</f>
        <v>3072</v>
      </c>
      <c r="N105" s="2">
        <v>6</v>
      </c>
      <c r="O105" s="2">
        <v>2</v>
      </c>
      <c r="P105" s="2">
        <v>1</v>
      </c>
      <c r="Q105" s="2">
        <v>0</v>
      </c>
      <c r="R105" s="2">
        <f t="shared" si="4"/>
        <v>1</v>
      </c>
      <c r="S105" s="2" t="e">
        <f>INDEX(D_伙伴表!$J:$J,MATCH(K105,D_伙伴表!$C:$C,0))</f>
        <v>#N/A</v>
      </c>
      <c r="T105" s="2">
        <f>IF(U105="","",INDEX(计算页!$A:$A,MATCH(U105,计算页!$B:$B,0)))</f>
        <v>1</v>
      </c>
      <c r="U105" s="2" t="s">
        <v>97</v>
      </c>
      <c r="V105" s="2">
        <f>IF(U105="","",ROUND(INDEX(计算页!$F$22:$H$27,N105,G105)/INDEX(计算页!$C:$C,MATCH(U105,计算页!$B:$B,0))*1.5^(O105-1)/R105,0))</f>
        <v>15360</v>
      </c>
      <c r="W105" s="2" t="str">
        <f>IF(X105="","",INDEX(计算页!$A:$A,MATCH(X105,计算页!$B:$B,0)))</f>
        <v/>
      </c>
      <c r="Y105" s="2" t="str">
        <f>IF(X105="","",ROUND(INDEX(计算页!$F$22:$H$27,N105,G105)/INDEX(计算页!$C:$C,MATCH(X105,计算页!$B:$B,0))*1.5^(O105-1)/R105,0))</f>
        <v/>
      </c>
      <c r="Z105" s="2" t="str">
        <f>IF(AA105="","",INDEX(计算页!$A:$A,MATCH(AA105,计算页!$B:$B,0)))</f>
        <v/>
      </c>
      <c r="AB105" s="2" t="str">
        <f>IF(AA105="","",ROUND(INDEX(计算页!$F$22:$H$27,N105,G105)/INDEX(计算页!$C:$C,MATCH(AA105,计算页!$B:$B,0))*1.5^(O105-1)/R105,0))</f>
        <v/>
      </c>
      <c r="AC105" s="2" t="str">
        <f>IF(AD105="","",INDEX(计算页!$A:$A,MATCH(AD105,计算页!$B:$B,0)))</f>
        <v/>
      </c>
      <c r="AE105" s="2" t="str">
        <f>IF(AD105="","",ROUND(INDEX(计算页!$F$22:$H$27,N105,G105)/INDEX(计算页!$C:$C,MATCH(AD105,计算页!$B:$B,0))*1.5^(O105-1)/R105,0))</f>
        <v/>
      </c>
      <c r="AF105" s="2" t="str">
        <f>IF(AG105="","",INDEX(计算页!$A:$A,MATCH(AG105,计算页!$B:$B,0)))</f>
        <v/>
      </c>
      <c r="AH105" s="2" t="str">
        <f>IF(AG105="","",ROUND(INDEX(计算页!$F$22:$H$27,N105,G105)/INDEX(计算页!$C:$C,MATCH(AG105,计算页!$B:$B,0))*1.5^(O105-1)/R105,0))</f>
        <v/>
      </c>
    </row>
    <row r="106" spans="1:34" x14ac:dyDescent="0.35">
      <c r="A106" s="2">
        <f t="shared" si="1"/>
        <v>6980003</v>
      </c>
      <c r="B106" s="2">
        <v>698</v>
      </c>
      <c r="C106" s="2" t="s">
        <v>413</v>
      </c>
      <c r="D106" s="2" t="s">
        <v>518</v>
      </c>
      <c r="E106" s="2" t="str">
        <f t="shared" si="3"/>
        <v>一件很神奇的宝物，看起来谁都可以用\n提升伙伴生命23040点</v>
      </c>
      <c r="F106" s="2" t="s">
        <v>537</v>
      </c>
      <c r="G106" s="2">
        <v>1</v>
      </c>
      <c r="H106" s="2" t="s">
        <v>538</v>
      </c>
      <c r="J106" s="2">
        <v>0</v>
      </c>
      <c r="K106" s="2" t="str">
        <f>IF(J106="","",IF(J106=0,"所有宠物",INDEX(D_图鉴!$D:$D,MATCH(J106,D_图鉴!$A:$A,0))))</f>
        <v>所有宠物</v>
      </c>
      <c r="L106" s="2">
        <f>IF(A106="","",INDEX(D_伙伴技能书!$A:$A,MATCH(A106,D_伙伴技能书!$L:$L,0)))</f>
        <v>46983</v>
      </c>
      <c r="M106" s="2">
        <f>ROUND(INDEX(计算页!$F$22:$H$27,N106,G106)*1.5^(O106-1)*INDEX(计算页!$K$22:$K$25,MATCH(H106,计算页!$J$22:$J$25,0)),0)</f>
        <v>4608</v>
      </c>
      <c r="N106" s="2">
        <v>6</v>
      </c>
      <c r="O106" s="2">
        <v>3</v>
      </c>
      <c r="P106" s="2">
        <v>1</v>
      </c>
      <c r="Q106" s="2">
        <v>0</v>
      </c>
      <c r="R106" s="2">
        <f t="shared" si="4"/>
        <v>1</v>
      </c>
      <c r="S106" s="2" t="e">
        <f>INDEX(D_伙伴表!$J:$J,MATCH(K106,D_伙伴表!$C:$C,0))</f>
        <v>#N/A</v>
      </c>
      <c r="T106" s="2">
        <f>IF(U106="","",INDEX(计算页!$A:$A,MATCH(U106,计算页!$B:$B,0)))</f>
        <v>1</v>
      </c>
      <c r="U106" s="2" t="s">
        <v>97</v>
      </c>
      <c r="V106" s="2">
        <f>IF(U106="","",ROUND(INDEX(计算页!$F$22:$H$27,N106,G106)/INDEX(计算页!$C:$C,MATCH(U106,计算页!$B:$B,0))*1.5^(O106-1)/R106,0))</f>
        <v>23040</v>
      </c>
      <c r="W106" s="2" t="str">
        <f>IF(X106="","",INDEX(计算页!$A:$A,MATCH(X106,计算页!$B:$B,0)))</f>
        <v/>
      </c>
      <c r="Y106" s="2" t="str">
        <f>IF(X106="","",ROUND(INDEX(计算页!$F$22:$H$27,N106,G106)/INDEX(计算页!$C:$C,MATCH(X106,计算页!$B:$B,0))*1.5^(O106-1)/R106,0))</f>
        <v/>
      </c>
      <c r="Z106" s="2" t="str">
        <f>IF(AA106="","",INDEX(计算页!$A:$A,MATCH(AA106,计算页!$B:$B,0)))</f>
        <v/>
      </c>
      <c r="AB106" s="2" t="str">
        <f>IF(AA106="","",ROUND(INDEX(计算页!$F$22:$H$27,N106,G106)/INDEX(计算页!$C:$C,MATCH(AA106,计算页!$B:$B,0))*1.5^(O106-1)/R106,0))</f>
        <v/>
      </c>
      <c r="AC106" s="2" t="str">
        <f>IF(AD106="","",INDEX(计算页!$A:$A,MATCH(AD106,计算页!$B:$B,0)))</f>
        <v/>
      </c>
      <c r="AE106" s="2" t="str">
        <f>IF(AD106="","",ROUND(INDEX(计算页!$F$22:$H$27,N106,G106)/INDEX(计算页!$C:$C,MATCH(AD106,计算页!$B:$B,0))*1.5^(O106-1)/R106,0))</f>
        <v/>
      </c>
      <c r="AF106" s="2" t="str">
        <f>IF(AG106="","",INDEX(计算页!$A:$A,MATCH(AG106,计算页!$B:$B,0)))</f>
        <v/>
      </c>
      <c r="AH106" s="2" t="str">
        <f>IF(AG106="","",ROUND(INDEX(计算页!$F$22:$H$27,N106,G106)/INDEX(计算页!$C:$C,MATCH(AG106,计算页!$B:$B,0))*1.5^(O106-1)/R106,0))</f>
        <v/>
      </c>
    </row>
    <row r="107" spans="1:34" x14ac:dyDescent="0.35">
      <c r="A107" s="2">
        <f t="shared" si="1"/>
        <v>6500001</v>
      </c>
      <c r="B107" s="2">
        <v>650</v>
      </c>
      <c r="C107" s="2" t="s">
        <v>563</v>
      </c>
      <c r="D107" s="2" t="s">
        <v>561</v>
      </c>
      <c r="E107" s="2" t="str">
        <f t="shared" si="3"/>
        <v>一件很神奇的宝物，看起来谁都可以用\n提升伙伴破甲410点</v>
      </c>
      <c r="F107" s="2" t="s">
        <v>537</v>
      </c>
      <c r="G107" s="2">
        <v>1</v>
      </c>
      <c r="H107" s="2" t="s">
        <v>564</v>
      </c>
      <c r="I107" s="2" t="s">
        <v>252</v>
      </c>
      <c r="J107" s="2">
        <v>0</v>
      </c>
      <c r="K107" s="2" t="str">
        <f>IF(J107="","",IF(J107=0,"所有宠物",INDEX(D_图鉴!$D:$D,MATCH(J107,D_图鉴!$A:$A,0))))</f>
        <v>所有宠物</v>
      </c>
      <c r="L107" s="2">
        <f>IF(A107="","",INDEX(D_伙伴技能书!$A:$A,MATCH(A107,D_伙伴技能书!$L:$L,0)))</f>
        <v>46501</v>
      </c>
      <c r="M107" s="2">
        <f>ROUND(INDEX(计算页!$F$22:$H$27,N107,G107)*1.5^(O107-1)*INDEX(计算页!$K$22:$K$25,MATCH(H107,计算页!$J$22:$J$25,0)),0)</f>
        <v>2458</v>
      </c>
      <c r="N107" s="2">
        <v>6</v>
      </c>
      <c r="O107" s="2">
        <v>1</v>
      </c>
      <c r="P107" s="2">
        <v>1</v>
      </c>
      <c r="Q107" s="2">
        <v>0</v>
      </c>
      <c r="R107" s="2">
        <f t="shared" si="4"/>
        <v>1</v>
      </c>
      <c r="S107" s="2" t="e">
        <f>INDEX(D_伙伴表!$J:$J,MATCH(K107,D_伙伴表!$C:$C,0))</f>
        <v>#N/A</v>
      </c>
      <c r="T107" s="2">
        <f>IF(U107="","",INDEX(计算页!$A:$A,MATCH(U107,计算页!$B:$B,0)))</f>
        <v>5</v>
      </c>
      <c r="U107" s="2" t="s">
        <v>140</v>
      </c>
      <c r="V107" s="2">
        <f>IF(U107="","",ROUND(INDEX(计算页!$F$22:$H$27,N107,G107)/INDEX(计算页!$C:$C,MATCH(U107,计算页!$B:$B,0))*1.5^(O107-1)/R107,0))</f>
        <v>410</v>
      </c>
    </row>
    <row r="108" spans="1:34" x14ac:dyDescent="0.35">
      <c r="A108" s="2">
        <f t="shared" si="1"/>
        <v>6500002</v>
      </c>
      <c r="B108" s="2">
        <v>650</v>
      </c>
      <c r="C108" s="2" t="s">
        <v>563</v>
      </c>
      <c r="D108" s="2" t="s">
        <v>561</v>
      </c>
      <c r="E108" s="2" t="str">
        <f t="shared" si="3"/>
        <v>一件很神奇的宝物，看起来谁都可以用\n提升伙伴破甲614点</v>
      </c>
      <c r="F108" s="2" t="s">
        <v>537</v>
      </c>
      <c r="G108" s="2">
        <v>1</v>
      </c>
      <c r="H108" s="2" t="s">
        <v>564</v>
      </c>
      <c r="I108" s="2" t="s">
        <v>252</v>
      </c>
      <c r="J108" s="2">
        <v>0</v>
      </c>
      <c r="K108" s="2" t="str">
        <f>IF(J108="","",IF(J108=0,"所有宠物",INDEX(D_图鉴!$D:$D,MATCH(J108,D_图鉴!$A:$A,0))))</f>
        <v>所有宠物</v>
      </c>
      <c r="L108" s="2">
        <f>IF(A108="","",INDEX(D_伙伴技能书!$A:$A,MATCH(A108,D_伙伴技能书!$L:$L,0)))</f>
        <v>46502</v>
      </c>
      <c r="M108" s="2">
        <f>ROUND(INDEX(计算页!$F$22:$H$27,N108,G108)*1.5^(O108-1)*INDEX(计算页!$K$22:$K$25,MATCH(H108,计算页!$J$22:$J$25,0)),0)</f>
        <v>3686</v>
      </c>
      <c r="N108" s="2">
        <v>6</v>
      </c>
      <c r="O108" s="2">
        <v>2</v>
      </c>
      <c r="P108" s="2">
        <v>1</v>
      </c>
      <c r="Q108" s="2">
        <v>0</v>
      </c>
      <c r="R108" s="2">
        <f t="shared" si="4"/>
        <v>1</v>
      </c>
      <c r="S108" s="2" t="e">
        <f>INDEX(D_伙伴表!$J:$J,MATCH(K108,D_伙伴表!$C:$C,0))</f>
        <v>#N/A</v>
      </c>
      <c r="T108" s="2">
        <f>IF(U108="","",INDEX(计算页!$A:$A,MATCH(U108,计算页!$B:$B,0)))</f>
        <v>5</v>
      </c>
      <c r="U108" s="2" t="s">
        <v>140</v>
      </c>
      <c r="V108" s="2">
        <f>IF(U108="","",ROUND(INDEX(计算页!$F$22:$H$27,N108,G108)/INDEX(计算页!$C:$C,MATCH(U108,计算页!$B:$B,0))*1.5^(O108-1)/R108,0))</f>
        <v>614</v>
      </c>
    </row>
    <row r="109" spans="1:34" x14ac:dyDescent="0.35">
      <c r="A109" s="2">
        <f t="shared" si="1"/>
        <v>6500003</v>
      </c>
      <c r="B109" s="2">
        <v>650</v>
      </c>
      <c r="C109" s="2" t="s">
        <v>563</v>
      </c>
      <c r="D109" s="2" t="s">
        <v>561</v>
      </c>
      <c r="E109" s="2" t="str">
        <f t="shared" si="3"/>
        <v>一件很神奇的宝物，看起来谁都可以用\n提升伙伴破甲922点</v>
      </c>
      <c r="F109" s="2" t="s">
        <v>537</v>
      </c>
      <c r="G109" s="2">
        <v>1</v>
      </c>
      <c r="H109" s="2" t="s">
        <v>564</v>
      </c>
      <c r="I109" s="2" t="s">
        <v>252</v>
      </c>
      <c r="J109" s="2">
        <v>0</v>
      </c>
      <c r="K109" s="2" t="str">
        <f>IF(J109="","",IF(J109=0,"所有宠物",INDEX(D_图鉴!$D:$D,MATCH(J109,D_图鉴!$A:$A,0))))</f>
        <v>所有宠物</v>
      </c>
      <c r="L109" s="2">
        <f>IF(A109="","",INDEX(D_伙伴技能书!$A:$A,MATCH(A109,D_伙伴技能书!$L:$L,0)))</f>
        <v>46503</v>
      </c>
      <c r="M109" s="2">
        <f>ROUND(INDEX(计算页!$F$22:$H$27,N109,G109)*1.5^(O109-1)*INDEX(计算页!$K$22:$K$25,MATCH(H109,计算页!$J$22:$J$25,0)),0)</f>
        <v>5530</v>
      </c>
      <c r="N109" s="2">
        <v>6</v>
      </c>
      <c r="O109" s="2">
        <v>3</v>
      </c>
      <c r="P109" s="2">
        <v>1</v>
      </c>
      <c r="Q109" s="2">
        <v>0</v>
      </c>
      <c r="R109" s="2">
        <f t="shared" si="4"/>
        <v>1</v>
      </c>
      <c r="S109" s="2" t="e">
        <f>INDEX(D_伙伴表!$J:$J,MATCH(K109,D_伙伴表!$C:$C,0))</f>
        <v>#N/A</v>
      </c>
      <c r="T109" s="2">
        <f>IF(U109="","",INDEX(计算页!$A:$A,MATCH(U109,计算页!$B:$B,0)))</f>
        <v>5</v>
      </c>
      <c r="U109" s="2" t="s">
        <v>140</v>
      </c>
      <c r="V109" s="2">
        <f>IF(U109="","",ROUND(INDEX(计算页!$F$22:$H$27,N109,G109)/INDEX(计算页!$C:$C,MATCH(U109,计算页!$B:$B,0))*1.5^(O109-1)/R109,0))</f>
        <v>922</v>
      </c>
    </row>
    <row r="110" spans="1:34" x14ac:dyDescent="0.35">
      <c r="A110" s="2">
        <f t="shared" si="1"/>
        <v>6510001</v>
      </c>
      <c r="B110" s="2">
        <v>651</v>
      </c>
      <c r="C110" s="2" t="s">
        <v>565</v>
      </c>
      <c r="D110" s="2" t="s">
        <v>547</v>
      </c>
      <c r="E110" s="2" t="str">
        <f t="shared" si="3"/>
        <v>一件很神奇的宝物，看起来谁都可以用\n提升伙伴暴击410点</v>
      </c>
      <c r="F110" s="2" t="s">
        <v>537</v>
      </c>
      <c r="G110" s="2">
        <v>1</v>
      </c>
      <c r="H110" s="2" t="s">
        <v>564</v>
      </c>
      <c r="I110" s="2" t="s">
        <v>253</v>
      </c>
      <c r="J110" s="2">
        <v>0</v>
      </c>
      <c r="K110" s="2" t="str">
        <f>IF(J110="","",IF(J110=0,"所有宠物",INDEX(D_图鉴!$D:$D,MATCH(J110,D_图鉴!$A:$A,0))))</f>
        <v>所有宠物</v>
      </c>
      <c r="L110" s="2">
        <f>IF(A110="","",INDEX(D_伙伴技能书!$A:$A,MATCH(A110,D_伙伴技能书!$L:$L,0)))</f>
        <v>46511</v>
      </c>
      <c r="M110" s="2">
        <f>ROUND(INDEX(计算页!$F$22:$H$27,N110,G110)*1.5^(O110-1)*INDEX(计算页!$K$22:$K$25,MATCH(H110,计算页!$J$22:$J$25,0)),0)</f>
        <v>2458</v>
      </c>
      <c r="N110" s="2">
        <v>6</v>
      </c>
      <c r="O110" s="2">
        <v>1</v>
      </c>
      <c r="P110" s="2">
        <v>1</v>
      </c>
      <c r="Q110" s="2">
        <v>0</v>
      </c>
      <c r="R110" s="2">
        <f t="shared" si="4"/>
        <v>1</v>
      </c>
      <c r="S110" s="2" t="e">
        <f>INDEX(D_伙伴表!$J:$J,MATCH(K110,D_伙伴表!$C:$C,0))</f>
        <v>#N/A</v>
      </c>
      <c r="T110" s="2">
        <f>IF(U110="","",INDEX(计算页!$A:$A,MATCH(U110,计算页!$B:$B,0)))</f>
        <v>8</v>
      </c>
      <c r="U110" s="2" t="s">
        <v>135</v>
      </c>
      <c r="V110" s="2">
        <f>IF(U110="","",ROUND(INDEX(计算页!$F$22:$H$27,N110,G110)/INDEX(计算页!$C:$C,MATCH(U110,计算页!$B:$B,0))*1.5^(O110-1)/R110,0))</f>
        <v>410</v>
      </c>
    </row>
    <row r="111" spans="1:34" x14ac:dyDescent="0.35">
      <c r="A111" s="2">
        <f t="shared" si="1"/>
        <v>6510002</v>
      </c>
      <c r="B111" s="2">
        <v>651</v>
      </c>
      <c r="C111" s="2" t="s">
        <v>565</v>
      </c>
      <c r="D111" s="2" t="s">
        <v>547</v>
      </c>
      <c r="E111" s="2" t="str">
        <f t="shared" si="3"/>
        <v>一件很神奇的宝物，看起来谁都可以用\n提升伙伴暴击614点</v>
      </c>
      <c r="F111" s="2" t="s">
        <v>537</v>
      </c>
      <c r="G111" s="2">
        <v>1</v>
      </c>
      <c r="H111" s="2" t="s">
        <v>564</v>
      </c>
      <c r="I111" s="2" t="s">
        <v>253</v>
      </c>
      <c r="J111" s="2">
        <v>0</v>
      </c>
      <c r="K111" s="2" t="str">
        <f>IF(J111="","",IF(J111=0,"所有宠物",INDEX(D_图鉴!$D:$D,MATCH(J111,D_图鉴!$A:$A,0))))</f>
        <v>所有宠物</v>
      </c>
      <c r="L111" s="2">
        <f>IF(A111="","",INDEX(D_伙伴技能书!$A:$A,MATCH(A111,D_伙伴技能书!$L:$L,0)))</f>
        <v>46512</v>
      </c>
      <c r="M111" s="2">
        <f>ROUND(INDEX(计算页!$F$22:$H$27,N111,G111)*1.5^(O111-1)*INDEX(计算页!$K$22:$K$25,MATCH(H111,计算页!$J$22:$J$25,0)),0)</f>
        <v>3686</v>
      </c>
      <c r="N111" s="2">
        <v>6</v>
      </c>
      <c r="O111" s="2">
        <v>2</v>
      </c>
      <c r="P111" s="2">
        <v>1</v>
      </c>
      <c r="Q111" s="2">
        <v>0</v>
      </c>
      <c r="R111" s="2">
        <f t="shared" si="4"/>
        <v>1</v>
      </c>
      <c r="S111" s="2" t="e">
        <f>INDEX(D_伙伴表!$J:$J,MATCH(K111,D_伙伴表!$C:$C,0))</f>
        <v>#N/A</v>
      </c>
      <c r="T111" s="2">
        <f>IF(U111="","",INDEX(计算页!$A:$A,MATCH(U111,计算页!$B:$B,0)))</f>
        <v>8</v>
      </c>
      <c r="U111" s="2" t="s">
        <v>135</v>
      </c>
      <c r="V111" s="2">
        <f>IF(U111="","",ROUND(INDEX(计算页!$F$22:$H$27,N111,G111)/INDEX(计算页!$C:$C,MATCH(U111,计算页!$B:$B,0))*1.5^(O111-1)/R111,0))</f>
        <v>614</v>
      </c>
    </row>
    <row r="112" spans="1:34" x14ac:dyDescent="0.35">
      <c r="A112" s="2">
        <f t="shared" si="1"/>
        <v>6510003</v>
      </c>
      <c r="B112" s="2">
        <v>651</v>
      </c>
      <c r="C112" s="2" t="s">
        <v>565</v>
      </c>
      <c r="D112" s="2" t="s">
        <v>547</v>
      </c>
      <c r="E112" s="2" t="str">
        <f t="shared" si="3"/>
        <v>一件很神奇的宝物，看起来谁都可以用\n提升伙伴暴击922点</v>
      </c>
      <c r="F112" s="2" t="s">
        <v>537</v>
      </c>
      <c r="G112" s="2">
        <v>1</v>
      </c>
      <c r="H112" s="2" t="s">
        <v>564</v>
      </c>
      <c r="I112" s="2" t="s">
        <v>253</v>
      </c>
      <c r="J112" s="2">
        <v>0</v>
      </c>
      <c r="K112" s="2" t="str">
        <f>IF(J112="","",IF(J112=0,"所有宠物",INDEX(D_图鉴!$D:$D,MATCH(J112,D_图鉴!$A:$A,0))))</f>
        <v>所有宠物</v>
      </c>
      <c r="L112" s="2">
        <f>IF(A112="","",INDEX(D_伙伴技能书!$A:$A,MATCH(A112,D_伙伴技能书!$L:$L,0)))</f>
        <v>46513</v>
      </c>
      <c r="M112" s="2">
        <f>ROUND(INDEX(计算页!$F$22:$H$27,N112,G112)*1.5^(O112-1)*INDEX(计算页!$K$22:$K$25,MATCH(H112,计算页!$J$22:$J$25,0)),0)</f>
        <v>5530</v>
      </c>
      <c r="N112" s="2">
        <v>6</v>
      </c>
      <c r="O112" s="2">
        <v>3</v>
      </c>
      <c r="P112" s="2">
        <v>1</v>
      </c>
      <c r="Q112" s="2">
        <v>0</v>
      </c>
      <c r="R112" s="2">
        <f t="shared" si="4"/>
        <v>1</v>
      </c>
      <c r="S112" s="2" t="e">
        <f>INDEX(D_伙伴表!$J:$J,MATCH(K112,D_伙伴表!$C:$C,0))</f>
        <v>#N/A</v>
      </c>
      <c r="T112" s="2">
        <f>IF(U112="","",INDEX(计算页!$A:$A,MATCH(U112,计算页!$B:$B,0)))</f>
        <v>8</v>
      </c>
      <c r="U112" s="2" t="s">
        <v>135</v>
      </c>
      <c r="V112" s="2">
        <f>IF(U112="","",ROUND(INDEX(计算页!$F$22:$H$27,N112,G112)/INDEX(计算页!$C:$C,MATCH(U112,计算页!$B:$B,0))*1.5^(O112-1)/R112,0))</f>
        <v>922</v>
      </c>
    </row>
    <row r="113" spans="1:34" x14ac:dyDescent="0.35">
      <c r="A113" s="2">
        <f t="shared" si="1"/>
        <v>6520001</v>
      </c>
      <c r="B113" s="2">
        <v>652</v>
      </c>
      <c r="C113" s="2" t="s">
        <v>566</v>
      </c>
      <c r="D113" s="2" t="s">
        <v>552</v>
      </c>
      <c r="E113" s="2" t="str">
        <f t="shared" si="3"/>
        <v>一件很神奇的宝物，看起来谁都可以用\n提升伙伴抗暴410点</v>
      </c>
      <c r="F113" s="2" t="s">
        <v>537</v>
      </c>
      <c r="G113" s="2">
        <v>1</v>
      </c>
      <c r="H113" s="2" t="s">
        <v>564</v>
      </c>
      <c r="I113" s="2" t="s">
        <v>254</v>
      </c>
      <c r="J113" s="2">
        <v>0</v>
      </c>
      <c r="K113" s="2" t="str">
        <f>IF(J113="","",IF(J113=0,"所有宠物",INDEX(D_图鉴!$D:$D,MATCH(J113,D_图鉴!$A:$A,0))))</f>
        <v>所有宠物</v>
      </c>
      <c r="L113" s="2">
        <f>IF(A113="","",INDEX(D_伙伴技能书!$A:$A,MATCH(A113,D_伙伴技能书!$L:$L,0)))</f>
        <v>46521</v>
      </c>
      <c r="M113" s="2">
        <f>ROUND(INDEX(计算页!$F$22:$H$27,N113,G113)*1.5^(O113-1)*INDEX(计算页!$K$22:$K$25,MATCH(H113,计算页!$J$22:$J$25,0)),0)</f>
        <v>2458</v>
      </c>
      <c r="N113" s="2">
        <v>6</v>
      </c>
      <c r="O113" s="2">
        <v>1</v>
      </c>
      <c r="P113" s="2">
        <v>1</v>
      </c>
      <c r="Q113" s="2">
        <v>0</v>
      </c>
      <c r="R113" s="2">
        <f t="shared" si="4"/>
        <v>1</v>
      </c>
      <c r="S113" s="2" t="e">
        <f>INDEX(D_伙伴表!$J:$J,MATCH(K113,D_伙伴表!$C:$C,0))</f>
        <v>#N/A</v>
      </c>
      <c r="T113" s="2">
        <f>IF(U113="","",INDEX(计算页!$A:$A,MATCH(U113,计算页!$B:$B,0)))</f>
        <v>9</v>
      </c>
      <c r="U113" s="2" t="s">
        <v>567</v>
      </c>
      <c r="V113" s="2">
        <f>IF(U113="","",ROUND(INDEX(计算页!$F$22:$H$27,N113,G113)/INDEX(计算页!$C:$C,MATCH(U113,计算页!$B:$B,0))*1.5^(O113-1)/R113,0))</f>
        <v>410</v>
      </c>
    </row>
    <row r="114" spans="1:34" x14ac:dyDescent="0.35">
      <c r="A114" s="2">
        <f t="shared" si="1"/>
        <v>6520002</v>
      </c>
      <c r="B114" s="2">
        <v>652</v>
      </c>
      <c r="C114" s="2" t="s">
        <v>566</v>
      </c>
      <c r="D114" s="2" t="s">
        <v>552</v>
      </c>
      <c r="E114" s="2" t="str">
        <f t="shared" si="3"/>
        <v>一件很神奇的宝物，看起来谁都可以用\n提升伙伴抗暴614点</v>
      </c>
      <c r="F114" s="2" t="s">
        <v>537</v>
      </c>
      <c r="G114" s="2">
        <v>1</v>
      </c>
      <c r="H114" s="2" t="s">
        <v>564</v>
      </c>
      <c r="I114" s="2" t="s">
        <v>254</v>
      </c>
      <c r="J114" s="2">
        <v>0</v>
      </c>
      <c r="K114" s="2" t="str">
        <f>IF(J114="","",IF(J114=0,"所有宠物",INDEX(D_图鉴!$D:$D,MATCH(J114,D_图鉴!$A:$A,0))))</f>
        <v>所有宠物</v>
      </c>
      <c r="L114" s="2">
        <f>IF(A114="","",INDEX(D_伙伴技能书!$A:$A,MATCH(A114,D_伙伴技能书!$L:$L,0)))</f>
        <v>46522</v>
      </c>
      <c r="M114" s="2">
        <f>ROUND(INDEX(计算页!$F$22:$H$27,N114,G114)*1.5^(O114-1)*INDEX(计算页!$K$22:$K$25,MATCH(H114,计算页!$J$22:$J$25,0)),0)</f>
        <v>3686</v>
      </c>
      <c r="N114" s="2">
        <v>6</v>
      </c>
      <c r="O114" s="2">
        <v>2</v>
      </c>
      <c r="P114" s="2">
        <v>1</v>
      </c>
      <c r="Q114" s="2">
        <v>0</v>
      </c>
      <c r="R114" s="2">
        <f t="shared" si="4"/>
        <v>1</v>
      </c>
      <c r="S114" s="2" t="e">
        <f>INDEX(D_伙伴表!$J:$J,MATCH(K114,D_伙伴表!$C:$C,0))</f>
        <v>#N/A</v>
      </c>
      <c r="T114" s="2">
        <f>IF(U114="","",INDEX(计算页!$A:$A,MATCH(U114,计算页!$B:$B,0)))</f>
        <v>9</v>
      </c>
      <c r="U114" s="2" t="s">
        <v>567</v>
      </c>
      <c r="V114" s="2">
        <f>IF(U114="","",ROUND(INDEX(计算页!$F$22:$H$27,N114,G114)/INDEX(计算页!$C:$C,MATCH(U114,计算页!$B:$B,0))*1.5^(O114-1)/R114,0))</f>
        <v>614</v>
      </c>
    </row>
    <row r="115" spans="1:34" x14ac:dyDescent="0.35">
      <c r="A115" s="2">
        <f t="shared" si="1"/>
        <v>6520003</v>
      </c>
      <c r="B115" s="2">
        <v>652</v>
      </c>
      <c r="C115" s="2" t="s">
        <v>566</v>
      </c>
      <c r="D115" s="2" t="s">
        <v>552</v>
      </c>
      <c r="E115" s="2" t="str">
        <f t="shared" si="3"/>
        <v>一件很神奇的宝物，看起来谁都可以用\n提升伙伴抗暴922点</v>
      </c>
      <c r="F115" s="2" t="s">
        <v>537</v>
      </c>
      <c r="G115" s="2">
        <v>1</v>
      </c>
      <c r="H115" s="2" t="s">
        <v>564</v>
      </c>
      <c r="I115" s="2" t="s">
        <v>254</v>
      </c>
      <c r="J115" s="2">
        <v>0</v>
      </c>
      <c r="K115" s="2" t="str">
        <f>IF(J115="","",IF(J115=0,"所有宠物",INDEX(D_图鉴!$D:$D,MATCH(J115,D_图鉴!$A:$A,0))))</f>
        <v>所有宠物</v>
      </c>
      <c r="L115" s="2">
        <f>IF(A115="","",INDEX(D_伙伴技能书!$A:$A,MATCH(A115,D_伙伴技能书!$L:$L,0)))</f>
        <v>46523</v>
      </c>
      <c r="M115" s="2">
        <f>ROUND(INDEX(计算页!$F$22:$H$27,N115,G115)*1.5^(O115-1)*INDEX(计算页!$K$22:$K$25,MATCH(H115,计算页!$J$22:$J$25,0)),0)</f>
        <v>5530</v>
      </c>
      <c r="N115" s="2">
        <v>6</v>
      </c>
      <c r="O115" s="2">
        <v>3</v>
      </c>
      <c r="P115" s="2">
        <v>1</v>
      </c>
      <c r="Q115" s="2">
        <v>0</v>
      </c>
      <c r="R115" s="2">
        <f t="shared" si="4"/>
        <v>1</v>
      </c>
      <c r="S115" s="2" t="e">
        <f>INDEX(D_伙伴表!$J:$J,MATCH(K115,D_伙伴表!$C:$C,0))</f>
        <v>#N/A</v>
      </c>
      <c r="T115" s="2">
        <f>IF(U115="","",INDEX(计算页!$A:$A,MATCH(U115,计算页!$B:$B,0)))</f>
        <v>9</v>
      </c>
      <c r="U115" s="2" t="s">
        <v>567</v>
      </c>
      <c r="V115" s="2">
        <f>IF(U115="","",ROUND(INDEX(计算页!$F$22:$H$27,N115,G115)/INDEX(计算页!$C:$C,MATCH(U115,计算页!$B:$B,0))*1.5^(O115-1)/R115,0))</f>
        <v>922</v>
      </c>
    </row>
    <row r="116" spans="1:34" x14ac:dyDescent="0.35">
      <c r="A116" s="2">
        <f t="shared" si="1"/>
        <v>6530001</v>
      </c>
      <c r="B116" s="2">
        <v>653</v>
      </c>
      <c r="C116" s="2" t="s">
        <v>568</v>
      </c>
      <c r="D116" s="2" t="s">
        <v>554</v>
      </c>
      <c r="E116" s="2" t="str">
        <f t="shared" si="3"/>
        <v>一件很神奇的宝物，看起来谁都可以用\n提升伙伴破甲410点</v>
      </c>
      <c r="F116" s="2" t="s">
        <v>537</v>
      </c>
      <c r="G116" s="2">
        <v>1</v>
      </c>
      <c r="H116" s="2" t="s">
        <v>564</v>
      </c>
      <c r="I116" s="2" t="s">
        <v>255</v>
      </c>
      <c r="J116" s="2">
        <v>0</v>
      </c>
      <c r="K116" s="2" t="str">
        <f>IF(J116="","",IF(J116=0,"所有宠物",INDEX(D_图鉴!$D:$D,MATCH(J116,D_图鉴!$A:$A,0))))</f>
        <v>所有宠物</v>
      </c>
      <c r="L116" s="2">
        <f>IF(A116="","",INDEX(D_伙伴技能书!$A:$A,MATCH(A116,D_伙伴技能书!$L:$L,0)))</f>
        <v>46531</v>
      </c>
      <c r="M116" s="2">
        <f>ROUND(INDEX(计算页!$F$22:$H$27,N116,G116)*1.5^(O116-1)*INDEX(计算页!$K$22:$K$25,MATCH(H116,计算页!$J$22:$J$25,0)),0)</f>
        <v>2458</v>
      </c>
      <c r="N116" s="2">
        <v>6</v>
      </c>
      <c r="O116" s="2">
        <v>1</v>
      </c>
      <c r="P116" s="2">
        <v>1</v>
      </c>
      <c r="Q116" s="2">
        <v>0</v>
      </c>
      <c r="R116" s="2">
        <f t="shared" si="4"/>
        <v>1</v>
      </c>
      <c r="S116" s="2" t="e">
        <f>INDEX(D_伙伴表!$J:$J,MATCH(K116,D_伙伴表!$C:$C,0))</f>
        <v>#N/A</v>
      </c>
      <c r="T116" s="2">
        <f>IF(U116="","",INDEX(计算页!$A:$A,MATCH(U116,计算页!$B:$B,0)))</f>
        <v>5</v>
      </c>
      <c r="U116" s="2" t="s">
        <v>140</v>
      </c>
      <c r="V116" s="2">
        <f>IF(U116="","",ROUND(INDEX(计算页!$F$22:$H$27,N116,G116)/INDEX(计算页!$C:$C,MATCH(U116,计算页!$B:$B,0))*1.5^(O116-1)/R116,0))</f>
        <v>410</v>
      </c>
    </row>
    <row r="117" spans="1:34" x14ac:dyDescent="0.35">
      <c r="A117" s="2">
        <f t="shared" si="1"/>
        <v>6530002</v>
      </c>
      <c r="B117" s="2">
        <v>653</v>
      </c>
      <c r="C117" s="2" t="s">
        <v>568</v>
      </c>
      <c r="D117" s="2" t="s">
        <v>554</v>
      </c>
      <c r="E117" s="2" t="str">
        <f t="shared" si="3"/>
        <v>一件很神奇的宝物，看起来谁都可以用\n提升伙伴破甲614点</v>
      </c>
      <c r="F117" s="2" t="s">
        <v>537</v>
      </c>
      <c r="G117" s="2">
        <v>1</v>
      </c>
      <c r="H117" s="2" t="s">
        <v>564</v>
      </c>
      <c r="I117" s="2" t="s">
        <v>255</v>
      </c>
      <c r="J117" s="2">
        <v>0</v>
      </c>
      <c r="K117" s="2" t="str">
        <f>IF(J117="","",IF(J117=0,"所有宠物",INDEX(D_图鉴!$D:$D,MATCH(J117,D_图鉴!$A:$A,0))))</f>
        <v>所有宠物</v>
      </c>
      <c r="L117" s="2">
        <f>IF(A117="","",INDEX(D_伙伴技能书!$A:$A,MATCH(A117,D_伙伴技能书!$L:$L,0)))</f>
        <v>46532</v>
      </c>
      <c r="M117" s="2">
        <f>ROUND(INDEX(计算页!$F$22:$H$27,N117,G117)*1.5^(O117-1)*INDEX(计算页!$K$22:$K$25,MATCH(H117,计算页!$J$22:$J$25,0)),0)</f>
        <v>3686</v>
      </c>
      <c r="N117" s="2">
        <v>6</v>
      </c>
      <c r="O117" s="2">
        <v>2</v>
      </c>
      <c r="P117" s="2">
        <v>1</v>
      </c>
      <c r="Q117" s="2">
        <v>0</v>
      </c>
      <c r="R117" s="2">
        <f t="shared" si="4"/>
        <v>1</v>
      </c>
      <c r="S117" s="2" t="e">
        <f>INDEX(D_伙伴表!$J:$J,MATCH(K117,D_伙伴表!$C:$C,0))</f>
        <v>#N/A</v>
      </c>
      <c r="T117" s="2">
        <f>IF(U117="","",INDEX(计算页!$A:$A,MATCH(U117,计算页!$B:$B,0)))</f>
        <v>5</v>
      </c>
      <c r="U117" s="2" t="s">
        <v>140</v>
      </c>
      <c r="V117" s="2">
        <f>IF(U117="","",ROUND(INDEX(计算页!$F$22:$H$27,N117,G117)/INDEX(计算页!$C:$C,MATCH(U117,计算页!$B:$B,0))*1.5^(O117-1)/R117,0))</f>
        <v>614</v>
      </c>
    </row>
    <row r="118" spans="1:34" x14ac:dyDescent="0.35">
      <c r="A118" s="2">
        <f t="shared" si="1"/>
        <v>6530003</v>
      </c>
      <c r="B118" s="2">
        <v>653</v>
      </c>
      <c r="C118" s="2" t="s">
        <v>568</v>
      </c>
      <c r="D118" s="2" t="s">
        <v>554</v>
      </c>
      <c r="E118" s="2" t="str">
        <f t="shared" si="3"/>
        <v>一件很神奇的宝物，看起来谁都可以用\n提升伙伴破甲922点</v>
      </c>
      <c r="F118" s="2" t="s">
        <v>537</v>
      </c>
      <c r="G118" s="2">
        <v>1</v>
      </c>
      <c r="H118" s="2" t="s">
        <v>564</v>
      </c>
      <c r="I118" s="2" t="s">
        <v>255</v>
      </c>
      <c r="J118" s="2">
        <v>0</v>
      </c>
      <c r="K118" s="2" t="str">
        <f>IF(J118="","",IF(J118=0,"所有宠物",INDEX(D_图鉴!$D:$D,MATCH(J118,D_图鉴!$A:$A,0))))</f>
        <v>所有宠物</v>
      </c>
      <c r="L118" s="2">
        <f>IF(A118="","",INDEX(D_伙伴技能书!$A:$A,MATCH(A118,D_伙伴技能书!$L:$L,0)))</f>
        <v>46533</v>
      </c>
      <c r="M118" s="2">
        <f>ROUND(INDEX(计算页!$F$22:$H$27,N118,G118)*1.5^(O118-1)*INDEX(计算页!$K$22:$K$25,MATCH(H118,计算页!$J$22:$J$25,0)),0)</f>
        <v>5530</v>
      </c>
      <c r="N118" s="2">
        <v>6</v>
      </c>
      <c r="O118" s="2">
        <v>3</v>
      </c>
      <c r="P118" s="2">
        <v>1</v>
      </c>
      <c r="Q118" s="2">
        <v>0</v>
      </c>
      <c r="R118" s="2">
        <f t="shared" si="4"/>
        <v>1</v>
      </c>
      <c r="S118" s="2" t="e">
        <f>INDEX(D_伙伴表!$J:$J,MATCH(K118,D_伙伴表!$C:$C,0))</f>
        <v>#N/A</v>
      </c>
      <c r="T118" s="2">
        <f>IF(U118="","",INDEX(计算页!$A:$A,MATCH(U118,计算页!$B:$B,0)))</f>
        <v>5</v>
      </c>
      <c r="U118" s="2" t="s">
        <v>140</v>
      </c>
      <c r="V118" s="2">
        <f>IF(U118="","",ROUND(INDEX(计算页!$F$22:$H$27,N118,G118)/INDEX(计算页!$C:$C,MATCH(U118,计算页!$B:$B,0))*1.5^(O118-1)/R118,0))</f>
        <v>922</v>
      </c>
    </row>
    <row r="119" spans="1:34" x14ac:dyDescent="0.35">
      <c r="A119" s="2">
        <f t="shared" si="1"/>
        <v>6540001</v>
      </c>
      <c r="B119" s="2">
        <v>654</v>
      </c>
      <c r="C119" s="2" t="s">
        <v>408</v>
      </c>
      <c r="D119" s="2" t="s">
        <v>518</v>
      </c>
      <c r="E119" s="2" t="str">
        <f t="shared" si="3"/>
        <v>一件很神奇的宝物，看起来谁都可以用\n提升伙伴暴击410点</v>
      </c>
      <c r="F119" s="2" t="s">
        <v>537</v>
      </c>
      <c r="G119" s="2">
        <v>1</v>
      </c>
      <c r="H119" s="2" t="s">
        <v>564</v>
      </c>
      <c r="I119" s="2" t="s">
        <v>256</v>
      </c>
      <c r="J119" s="2">
        <v>0</v>
      </c>
      <c r="K119" s="2" t="str">
        <f>IF(J119="","",IF(J119=0,"所有宠物",INDEX(D_图鉴!$D:$D,MATCH(J119,D_图鉴!$A:$A,0))))</f>
        <v>所有宠物</v>
      </c>
      <c r="L119" s="2">
        <f>IF(A119="","",INDEX(D_伙伴技能书!$A:$A,MATCH(A119,D_伙伴技能书!$L:$L,0)))</f>
        <v>46541</v>
      </c>
      <c r="M119" s="2">
        <f>ROUND(INDEX(计算页!$F$22:$H$27,N119,G119)*1.5^(O119-1)*INDEX(计算页!$K$22:$K$25,MATCH(H119,计算页!$J$22:$J$25,0)),0)</f>
        <v>2458</v>
      </c>
      <c r="N119" s="2">
        <v>6</v>
      </c>
      <c r="O119" s="2">
        <v>1</v>
      </c>
      <c r="P119" s="2">
        <v>1</v>
      </c>
      <c r="Q119" s="2">
        <v>0</v>
      </c>
      <c r="R119" s="2">
        <f t="shared" si="4"/>
        <v>1</v>
      </c>
      <c r="S119" s="2" t="e">
        <f>INDEX(D_伙伴表!$J:$J,MATCH(K119,D_伙伴表!$C:$C,0))</f>
        <v>#N/A</v>
      </c>
      <c r="T119" s="2">
        <f>IF(U119="","",INDEX(计算页!$A:$A,MATCH(U119,计算页!$B:$B,0)))</f>
        <v>8</v>
      </c>
      <c r="U119" s="2" t="s">
        <v>135</v>
      </c>
      <c r="V119" s="2">
        <f>IF(U119="","",ROUND(INDEX(计算页!$F$22:$H$27,N119,G119)/INDEX(计算页!$C:$C,MATCH(U119,计算页!$B:$B,0))*1.5^(O119-1)/R119,0))</f>
        <v>410</v>
      </c>
    </row>
    <row r="120" spans="1:34" x14ac:dyDescent="0.35">
      <c r="A120" s="2">
        <f t="shared" si="1"/>
        <v>6540002</v>
      </c>
      <c r="B120" s="2">
        <v>654</v>
      </c>
      <c r="C120" s="2" t="s">
        <v>408</v>
      </c>
      <c r="D120" s="2" t="s">
        <v>518</v>
      </c>
      <c r="E120" s="2" t="str">
        <f t="shared" si="3"/>
        <v>一件很神奇的宝物，看起来谁都可以用\n提升伙伴暴击614点</v>
      </c>
      <c r="F120" s="2" t="s">
        <v>537</v>
      </c>
      <c r="G120" s="2">
        <v>1</v>
      </c>
      <c r="H120" s="2" t="s">
        <v>564</v>
      </c>
      <c r="I120" s="2" t="s">
        <v>256</v>
      </c>
      <c r="J120" s="2">
        <v>0</v>
      </c>
      <c r="K120" s="2" t="str">
        <f>IF(J120="","",IF(J120=0,"所有宠物",INDEX(D_图鉴!$D:$D,MATCH(J120,D_图鉴!$A:$A,0))))</f>
        <v>所有宠物</v>
      </c>
      <c r="L120" s="2">
        <f>IF(A120="","",INDEX(D_伙伴技能书!$A:$A,MATCH(A120,D_伙伴技能书!$L:$L,0)))</f>
        <v>46542</v>
      </c>
      <c r="M120" s="2">
        <f>ROUND(INDEX(计算页!$F$22:$H$27,N120,G120)*1.5^(O120-1)*INDEX(计算页!$K$22:$K$25,MATCH(H120,计算页!$J$22:$J$25,0)),0)</f>
        <v>3686</v>
      </c>
      <c r="N120" s="2">
        <v>6</v>
      </c>
      <c r="O120" s="2">
        <v>2</v>
      </c>
      <c r="P120" s="2">
        <v>1</v>
      </c>
      <c r="Q120" s="2">
        <v>0</v>
      </c>
      <c r="R120" s="2">
        <f t="shared" si="4"/>
        <v>1</v>
      </c>
      <c r="S120" s="2" t="e">
        <f>INDEX(D_伙伴表!$J:$J,MATCH(K120,D_伙伴表!$C:$C,0))</f>
        <v>#N/A</v>
      </c>
      <c r="T120" s="2">
        <f>IF(U120="","",INDEX(计算页!$A:$A,MATCH(U120,计算页!$B:$B,0)))</f>
        <v>8</v>
      </c>
      <c r="U120" s="2" t="s">
        <v>135</v>
      </c>
      <c r="V120" s="2">
        <f>IF(U120="","",ROUND(INDEX(计算页!$F$22:$H$27,N120,G120)/INDEX(计算页!$C:$C,MATCH(U120,计算页!$B:$B,0))*1.5^(O120-1)/R120,0))</f>
        <v>614</v>
      </c>
    </row>
    <row r="121" spans="1:34" x14ac:dyDescent="0.35">
      <c r="A121" s="2">
        <f t="shared" si="1"/>
        <v>6540003</v>
      </c>
      <c r="B121" s="2">
        <v>654</v>
      </c>
      <c r="C121" s="2" t="s">
        <v>408</v>
      </c>
      <c r="D121" s="2" t="s">
        <v>518</v>
      </c>
      <c r="E121" s="2" t="str">
        <f t="shared" si="3"/>
        <v>一件很神奇的宝物，看起来谁都可以用\n提升伙伴暴击922点</v>
      </c>
      <c r="F121" s="2" t="s">
        <v>537</v>
      </c>
      <c r="G121" s="2">
        <v>1</v>
      </c>
      <c r="H121" s="2" t="s">
        <v>564</v>
      </c>
      <c r="I121" s="2" t="s">
        <v>256</v>
      </c>
      <c r="J121" s="2">
        <v>0</v>
      </c>
      <c r="K121" s="2" t="str">
        <f>IF(J121="","",IF(J121=0,"所有宠物",INDEX(D_图鉴!$D:$D,MATCH(J121,D_图鉴!$A:$A,0))))</f>
        <v>所有宠物</v>
      </c>
      <c r="L121" s="2">
        <f>IF(A121="","",INDEX(D_伙伴技能书!$A:$A,MATCH(A121,D_伙伴技能书!$L:$L,0)))</f>
        <v>46543</v>
      </c>
      <c r="M121" s="2">
        <f>ROUND(INDEX(计算页!$F$22:$H$27,N121,G121)*1.5^(O121-1)*INDEX(计算页!$K$22:$K$25,MATCH(H121,计算页!$J$22:$J$25,0)),0)</f>
        <v>5530</v>
      </c>
      <c r="N121" s="2">
        <v>6</v>
      </c>
      <c r="O121" s="2">
        <v>3</v>
      </c>
      <c r="P121" s="2">
        <v>1</v>
      </c>
      <c r="Q121" s="2">
        <v>0</v>
      </c>
      <c r="R121" s="2">
        <f t="shared" si="4"/>
        <v>1</v>
      </c>
      <c r="S121" s="2" t="e">
        <f>INDEX(D_伙伴表!$J:$J,MATCH(K121,D_伙伴表!$C:$C,0))</f>
        <v>#N/A</v>
      </c>
      <c r="T121" s="2">
        <f>IF(U121="","",INDEX(计算页!$A:$A,MATCH(U121,计算页!$B:$B,0)))</f>
        <v>8</v>
      </c>
      <c r="U121" s="2" t="s">
        <v>135</v>
      </c>
      <c r="V121" s="2">
        <f>IF(U121="","",ROUND(INDEX(计算页!$F$22:$H$27,N121,G121)/INDEX(计算页!$C:$C,MATCH(U121,计算页!$B:$B,0))*1.5^(O121-1)/R121,0))</f>
        <v>922</v>
      </c>
    </row>
    <row r="122" spans="1:34" x14ac:dyDescent="0.35">
      <c r="A122" s="2">
        <f t="shared" si="1"/>
        <v>6550001</v>
      </c>
      <c r="B122" s="2">
        <v>655</v>
      </c>
      <c r="C122" s="2" t="s">
        <v>423</v>
      </c>
      <c r="D122" s="2" t="s">
        <v>561</v>
      </c>
      <c r="E122" s="2" t="str">
        <f t="shared" si="3"/>
        <v>一件很神奇的宝物，看起来谁都可以用\n提升伙伴抗暴410点</v>
      </c>
      <c r="F122" s="2" t="s">
        <v>537</v>
      </c>
      <c r="G122" s="2">
        <v>1</v>
      </c>
      <c r="H122" s="2" t="s">
        <v>564</v>
      </c>
      <c r="I122" s="2" t="s">
        <v>257</v>
      </c>
      <c r="J122" s="2">
        <v>0</v>
      </c>
      <c r="K122" s="2" t="str">
        <f>IF(J122="","",IF(J122=0,"所有宠物",INDEX(D_图鉴!$D:$D,MATCH(J122,D_图鉴!$A:$A,0))))</f>
        <v>所有宠物</v>
      </c>
      <c r="L122" s="2">
        <f>IF(A122="","",INDEX(D_伙伴技能书!$A:$A,MATCH(A122,D_伙伴技能书!$L:$L,0)))</f>
        <v>46551</v>
      </c>
      <c r="M122" s="2">
        <f>ROUND(INDEX(计算页!$F$22:$H$27,N122,G122)*1.5^(O122-1)*INDEX(计算页!$K$22:$K$25,MATCH(H122,计算页!$J$22:$J$25,0)),0)</f>
        <v>2458</v>
      </c>
      <c r="N122" s="2">
        <v>6</v>
      </c>
      <c r="O122" s="2">
        <v>1</v>
      </c>
      <c r="P122" s="2">
        <v>1</v>
      </c>
      <c r="Q122" s="2">
        <v>0</v>
      </c>
      <c r="R122" s="2">
        <f t="shared" si="4"/>
        <v>1</v>
      </c>
      <c r="S122" s="2" t="e">
        <f>INDEX(D_伙伴表!$J:$J,MATCH(K122,D_伙伴表!$C:$C,0))</f>
        <v>#N/A</v>
      </c>
      <c r="T122" s="2">
        <f>IF(U122="","",INDEX(计算页!$A:$A,MATCH(U122,计算页!$B:$B,0)))</f>
        <v>9</v>
      </c>
      <c r="U122" s="2" t="s">
        <v>567</v>
      </c>
      <c r="V122" s="2">
        <f>IF(U122="","",ROUND(INDEX(计算页!$F$22:$H$27,N122,G122)/INDEX(计算页!$C:$C,MATCH(U122,计算页!$B:$B,0))*1.5^(O122-1)/R122,0))</f>
        <v>410</v>
      </c>
    </row>
    <row r="123" spans="1:34" x14ac:dyDescent="0.35">
      <c r="A123" s="2">
        <f t="shared" si="1"/>
        <v>6550002</v>
      </c>
      <c r="B123" s="2">
        <v>655</v>
      </c>
      <c r="C123" s="2" t="s">
        <v>423</v>
      </c>
      <c r="D123" s="2" t="s">
        <v>561</v>
      </c>
      <c r="E123" s="2" t="str">
        <f t="shared" si="3"/>
        <v>一件很神奇的宝物，看起来谁都可以用\n提升伙伴抗暴614点</v>
      </c>
      <c r="F123" s="2" t="s">
        <v>537</v>
      </c>
      <c r="G123" s="2">
        <v>1</v>
      </c>
      <c r="H123" s="2" t="s">
        <v>564</v>
      </c>
      <c r="I123" s="2" t="s">
        <v>257</v>
      </c>
      <c r="J123" s="2">
        <v>0</v>
      </c>
      <c r="K123" s="2" t="str">
        <f>IF(J123="","",IF(J123=0,"所有宠物",INDEX(D_图鉴!$D:$D,MATCH(J123,D_图鉴!$A:$A,0))))</f>
        <v>所有宠物</v>
      </c>
      <c r="L123" s="2">
        <f>IF(A123="","",INDEX(D_伙伴技能书!$A:$A,MATCH(A123,D_伙伴技能书!$L:$L,0)))</f>
        <v>46552</v>
      </c>
      <c r="M123" s="2">
        <f>ROUND(INDEX(计算页!$F$22:$H$27,N123,G123)*1.5^(O123-1)*INDEX(计算页!$K$22:$K$25,MATCH(H123,计算页!$J$22:$J$25,0)),0)</f>
        <v>3686</v>
      </c>
      <c r="N123" s="2">
        <v>6</v>
      </c>
      <c r="O123" s="2">
        <v>2</v>
      </c>
      <c r="P123" s="2">
        <v>1</v>
      </c>
      <c r="Q123" s="2">
        <v>0</v>
      </c>
      <c r="R123" s="2">
        <f t="shared" si="4"/>
        <v>1</v>
      </c>
      <c r="S123" s="2" t="e">
        <f>INDEX(D_伙伴表!$J:$J,MATCH(K123,D_伙伴表!$C:$C,0))</f>
        <v>#N/A</v>
      </c>
      <c r="T123" s="2">
        <f>IF(U123="","",INDEX(计算页!$A:$A,MATCH(U123,计算页!$B:$B,0)))</f>
        <v>9</v>
      </c>
      <c r="U123" s="2" t="s">
        <v>567</v>
      </c>
      <c r="V123" s="2">
        <f>IF(U123="","",ROUND(INDEX(计算页!$F$22:$H$27,N123,G123)/INDEX(计算页!$C:$C,MATCH(U123,计算页!$B:$B,0))*1.5^(O123-1)/R123,0))</f>
        <v>614</v>
      </c>
    </row>
    <row r="124" spans="1:34" x14ac:dyDescent="0.35">
      <c r="A124" s="2">
        <f t="shared" si="1"/>
        <v>6550003</v>
      </c>
      <c r="B124" s="2">
        <v>655</v>
      </c>
      <c r="C124" s="2" t="s">
        <v>423</v>
      </c>
      <c r="D124" s="2" t="s">
        <v>561</v>
      </c>
      <c r="E124" s="2" t="str">
        <f t="shared" si="3"/>
        <v>一件很神奇的宝物，看起来谁都可以用\n提升伙伴抗暴922点</v>
      </c>
      <c r="F124" s="2" t="s">
        <v>537</v>
      </c>
      <c r="G124" s="2">
        <v>1</v>
      </c>
      <c r="H124" s="2" t="s">
        <v>564</v>
      </c>
      <c r="I124" s="2" t="s">
        <v>257</v>
      </c>
      <c r="J124" s="2">
        <v>0</v>
      </c>
      <c r="K124" s="2" t="str">
        <f>IF(J124="","",IF(J124=0,"所有宠物",INDEX(D_图鉴!$D:$D,MATCH(J124,D_图鉴!$A:$A,0))))</f>
        <v>所有宠物</v>
      </c>
      <c r="L124" s="2">
        <f>IF(A124="","",INDEX(D_伙伴技能书!$A:$A,MATCH(A124,D_伙伴技能书!$L:$L,0)))</f>
        <v>46553</v>
      </c>
      <c r="M124" s="2">
        <f>ROUND(INDEX(计算页!$F$22:$H$27,N124,G124)*1.5^(O124-1)*INDEX(计算页!$K$22:$K$25,MATCH(H124,计算页!$J$22:$J$25,0)),0)</f>
        <v>5530</v>
      </c>
      <c r="N124" s="2">
        <v>6</v>
      </c>
      <c r="O124" s="2">
        <v>3</v>
      </c>
      <c r="P124" s="2">
        <v>1</v>
      </c>
      <c r="Q124" s="2">
        <v>0</v>
      </c>
      <c r="R124" s="2">
        <f t="shared" si="4"/>
        <v>1</v>
      </c>
      <c r="S124" s="2" t="e">
        <f>INDEX(D_伙伴表!$J:$J,MATCH(K124,D_伙伴表!$C:$C,0))</f>
        <v>#N/A</v>
      </c>
      <c r="T124" s="2">
        <f>IF(U124="","",INDEX(计算页!$A:$A,MATCH(U124,计算页!$B:$B,0)))</f>
        <v>9</v>
      </c>
      <c r="U124" s="2" t="s">
        <v>567</v>
      </c>
      <c r="V124" s="2">
        <f>IF(U124="","",ROUND(INDEX(计算页!$F$22:$H$27,N124,G124)/INDEX(计算页!$C:$C,MATCH(U124,计算页!$B:$B,0))*1.5^(O124-1)/R124,0))</f>
        <v>922</v>
      </c>
    </row>
    <row r="125" spans="1:34" x14ac:dyDescent="0.35">
      <c r="A125" s="2">
        <f t="shared" si="1"/>
        <v>5010001</v>
      </c>
      <c r="B125" s="2">
        <v>501</v>
      </c>
      <c r="C125" s="2" t="s">
        <v>569</v>
      </c>
      <c r="D125" s="2" t="s">
        <v>528</v>
      </c>
      <c r="E125" s="2" t="str">
        <f t="shared" si="3"/>
        <v>用起来好紧啊，真的好紧啊\n坚强刺猬叮叮专用宝物，提升伙伴水攻60点</v>
      </c>
      <c r="F125" s="2" t="s">
        <v>570</v>
      </c>
      <c r="G125" s="2">
        <v>1</v>
      </c>
      <c r="H125" s="2" t="s">
        <v>492</v>
      </c>
      <c r="I125" s="2" t="str">
        <f>INDEX(D_伙伴表!$N:$N,MATCH(K125,D_伙伴表!$C:$C,0))</f>
        <v>妖族</v>
      </c>
      <c r="J125" s="2">
        <v>9</v>
      </c>
      <c r="K125" s="2" t="str">
        <f>IF(J125="","",IF(J125=0,"所有宠物",INDEX(D_图鉴!$D:$D,MATCH(J125,D_图鉴!$A:$A,0))))</f>
        <v>坚强刺猬叮叮</v>
      </c>
      <c r="L125" s="2">
        <f>IF(A125="","",INDEX(D_伙伴技能书!$A:$A,MATCH(A125,D_伙伴技能书!$L:$L,0)))</f>
        <v>45011</v>
      </c>
      <c r="M125" s="2">
        <f>ROUND(INDEX(计算页!$F$22:$H$27,N125,G125)*1.5^(O125-1)*INDEX(计算页!$K$22:$K$25,MATCH(H125,计算页!$J$22:$J$25,0)),0)</f>
        <v>156</v>
      </c>
      <c r="N125" s="2">
        <f>INDEX(D_伙伴表!$L:$L,MATCH(K125,D_伙伴表!$C:$C,0))</f>
        <v>2</v>
      </c>
      <c r="O125" s="2">
        <v>1</v>
      </c>
      <c r="P125" s="2">
        <v>1</v>
      </c>
      <c r="Q125" s="2">
        <v>0</v>
      </c>
      <c r="R125" s="2">
        <f t="shared" si="4"/>
        <v>1</v>
      </c>
      <c r="S125" s="2" t="str">
        <f>INDEX(D_伙伴表!$J:$J,MATCH(K125,D_伙伴表!$C:$C,0))</f>
        <v>无</v>
      </c>
      <c r="T125" s="2">
        <f>IF(U125="","",INDEX(计算页!$A:$A,MATCH(U125,计算页!$B:$B,0)))</f>
        <v>14</v>
      </c>
      <c r="U125" s="2" t="s">
        <v>493</v>
      </c>
      <c r="V125" s="2">
        <f>IF(U125="","",ROUND(INDEX(计算页!$F$22:$H$27,N125,G125)/INDEX(计算页!$C:$C,MATCH(U125,计算页!$B:$B,0))*1.5^(O125-1)/R125,0))</f>
        <v>60</v>
      </c>
      <c r="W125" s="2" t="str">
        <f>IF(X125="","",INDEX(计算页!$A:$A,MATCH(X125,计算页!$B:$B,0)))</f>
        <v/>
      </c>
      <c r="Y125" s="2" t="str">
        <f>IF(X125="","",ROUND(INDEX(计算页!$F$22:$H$27,N125,G125)/INDEX(计算页!$C:$C,MATCH(X125,计算页!$B:$B,0))*1.5^(O125-1)/R125,0))</f>
        <v/>
      </c>
      <c r="Z125" s="2" t="str">
        <f>IF(AA125="","",INDEX(计算页!$A:$A,MATCH(AA125,计算页!$B:$B,0)))</f>
        <v/>
      </c>
      <c r="AB125" s="2" t="str">
        <f>IF(AA125="","",ROUND(INDEX(计算页!$F$22:$H$27,N125,G125)/INDEX(计算页!$C:$C,MATCH(AA125,计算页!$B:$B,0))*1.5^(O125-1)/R125,0))</f>
        <v/>
      </c>
      <c r="AC125" s="2" t="str">
        <f>IF(AD125="","",INDEX(计算页!$A:$A,MATCH(AD125,计算页!$B:$B,0)))</f>
        <v/>
      </c>
      <c r="AE125" s="2" t="str">
        <f>IF(AD125="","",ROUND(INDEX(计算页!$F$22:$H$27,N125,G125)/INDEX(计算页!$C:$C,MATCH(AD125,计算页!$B:$B,0))*1.5^(O125-1)/R125,0))</f>
        <v/>
      </c>
      <c r="AF125" s="2" t="str">
        <f>IF(AG125="","",INDEX(计算页!$A:$A,MATCH(AG125,计算页!$B:$B,0)))</f>
        <v/>
      </c>
      <c r="AH125" s="2" t="str">
        <f>IF(AG125="","",ROUND(INDEX(计算页!$F$22:$H$27,N125,G125)/INDEX(计算页!$C:$C,MATCH(AG125,计算页!$B:$B,0))*1.5^(O125-1)/R125,0))</f>
        <v/>
      </c>
    </row>
    <row r="126" spans="1:34" x14ac:dyDescent="0.35">
      <c r="A126" s="2">
        <f t="shared" si="1"/>
        <v>5010002</v>
      </c>
      <c r="B126" s="2">
        <v>501</v>
      </c>
      <c r="C126" s="2" t="s">
        <v>569</v>
      </c>
      <c r="D126" s="2" t="s">
        <v>528</v>
      </c>
      <c r="E126" s="2" t="str">
        <f t="shared" si="3"/>
        <v>用起来好紧啊，真的好紧啊\n坚强刺猬叮叮专用宝物，提升伙伴水攻90点</v>
      </c>
      <c r="F126" s="2" t="s">
        <v>570</v>
      </c>
      <c r="G126" s="2">
        <v>1</v>
      </c>
      <c r="H126" s="2" t="s">
        <v>492</v>
      </c>
      <c r="I126" s="2" t="str">
        <f>INDEX(D_伙伴表!$N:$N,MATCH(K126,D_伙伴表!$C:$C,0))</f>
        <v>妖族</v>
      </c>
      <c r="J126" s="2">
        <v>9</v>
      </c>
      <c r="K126" s="2" t="str">
        <f>IF(J126="","",IF(J126=0,"所有宠物",INDEX(D_图鉴!$D:$D,MATCH(J126,D_图鉴!$A:$A,0))))</f>
        <v>坚强刺猬叮叮</v>
      </c>
      <c r="L126" s="2">
        <f>IF(A126="","",INDEX(D_伙伴技能书!$A:$A,MATCH(A126,D_伙伴技能书!$L:$L,0)))</f>
        <v>45012</v>
      </c>
      <c r="M126" s="2">
        <f>ROUND(INDEX(计算页!$F$22:$H$27,N126,G126)*1.5^(O126-1)*INDEX(计算页!$K$22:$K$25,MATCH(H126,计算页!$J$22:$J$25,0)),0)</f>
        <v>234</v>
      </c>
      <c r="N126" s="2">
        <f>INDEX(D_伙伴表!$L:$L,MATCH(K126,D_伙伴表!$C:$C,0))</f>
        <v>2</v>
      </c>
      <c r="O126" s="2">
        <v>2</v>
      </c>
      <c r="P126" s="2">
        <v>1</v>
      </c>
      <c r="Q126" s="2">
        <v>0</v>
      </c>
      <c r="R126" s="2">
        <f t="shared" si="4"/>
        <v>1</v>
      </c>
      <c r="S126" s="2" t="str">
        <f>INDEX(D_伙伴表!$J:$J,MATCH(K126,D_伙伴表!$C:$C,0))</f>
        <v>无</v>
      </c>
      <c r="T126" s="2">
        <f>IF(U126="","",INDEX(计算页!$A:$A,MATCH(U126,计算页!$B:$B,0)))</f>
        <v>14</v>
      </c>
      <c r="U126" s="2" t="s">
        <v>493</v>
      </c>
      <c r="V126" s="2">
        <f>IF(U126="","",ROUND(INDEX(计算页!$F$22:$H$27,N126,G126)/INDEX(计算页!$C:$C,MATCH(U126,计算页!$B:$B,0))*1.5^(O126-1)/R126,0))</f>
        <v>90</v>
      </c>
      <c r="W126" s="2" t="str">
        <f>IF(X126="","",INDEX(计算页!$A:$A,MATCH(X126,计算页!$B:$B,0)))</f>
        <v/>
      </c>
      <c r="Y126" s="2" t="str">
        <f>IF(X126="","",ROUND(INDEX(计算页!$F$22:$H$27,N126,G126)/INDEX(计算页!$C:$C,MATCH(X126,计算页!$B:$B,0))*1.5^(O126-1)/R126,0))</f>
        <v/>
      </c>
      <c r="Z126" s="2" t="str">
        <f>IF(AA126="","",INDEX(计算页!$A:$A,MATCH(AA126,计算页!$B:$B,0)))</f>
        <v/>
      </c>
      <c r="AB126" s="2" t="str">
        <f>IF(AA126="","",ROUND(INDEX(计算页!$F$22:$H$27,N126,G126)/INDEX(计算页!$C:$C,MATCH(AA126,计算页!$B:$B,0))*1.5^(O126-1)/R126,0))</f>
        <v/>
      </c>
      <c r="AC126" s="2" t="str">
        <f>IF(AD126="","",INDEX(计算页!$A:$A,MATCH(AD126,计算页!$B:$B,0)))</f>
        <v/>
      </c>
      <c r="AE126" s="2" t="str">
        <f>IF(AD126="","",ROUND(INDEX(计算页!$F$22:$H$27,N126,G126)/INDEX(计算页!$C:$C,MATCH(AD126,计算页!$B:$B,0))*1.5^(O126-1)/R126,0))</f>
        <v/>
      </c>
      <c r="AF126" s="2" t="str">
        <f>IF(AG126="","",INDEX(计算页!$A:$A,MATCH(AG126,计算页!$B:$B,0)))</f>
        <v/>
      </c>
      <c r="AH126" s="2" t="str">
        <f>IF(AG126="","",ROUND(INDEX(计算页!$F$22:$H$27,N126,G126)/INDEX(计算页!$C:$C,MATCH(AG126,计算页!$B:$B,0))*1.5^(O126-1)/R126,0))</f>
        <v/>
      </c>
    </row>
    <row r="127" spans="1:34" x14ac:dyDescent="0.35">
      <c r="A127" s="2">
        <f t="shared" si="1"/>
        <v>5010003</v>
      </c>
      <c r="B127" s="2">
        <v>501</v>
      </c>
      <c r="C127" s="2" t="s">
        <v>569</v>
      </c>
      <c r="D127" s="2" t="s">
        <v>528</v>
      </c>
      <c r="E127" s="2" t="str">
        <f t="shared" si="3"/>
        <v>用起来好紧啊，真的好紧啊\n坚强刺猬叮叮专用宝物，提升伙伴水攻135点</v>
      </c>
      <c r="F127" s="2" t="s">
        <v>570</v>
      </c>
      <c r="G127" s="2">
        <v>1</v>
      </c>
      <c r="H127" s="2" t="s">
        <v>492</v>
      </c>
      <c r="I127" s="2" t="str">
        <f>INDEX(D_伙伴表!$N:$N,MATCH(K127,D_伙伴表!$C:$C,0))</f>
        <v>妖族</v>
      </c>
      <c r="J127" s="2">
        <v>9</v>
      </c>
      <c r="K127" s="2" t="str">
        <f>IF(J127="","",IF(J127=0,"所有宠物",INDEX(D_图鉴!$D:$D,MATCH(J127,D_图鉴!$A:$A,0))))</f>
        <v>坚强刺猬叮叮</v>
      </c>
      <c r="L127" s="2">
        <f>IF(A127="","",INDEX(D_伙伴技能书!$A:$A,MATCH(A127,D_伙伴技能书!$L:$L,0)))</f>
        <v>45013</v>
      </c>
      <c r="M127" s="2">
        <f>ROUND(INDEX(计算页!$F$22:$H$27,N127,G127)*1.5^(O127-1)*INDEX(计算页!$K$22:$K$25,MATCH(H127,计算页!$J$22:$J$25,0)),0)</f>
        <v>351</v>
      </c>
      <c r="N127" s="2">
        <f>INDEX(D_伙伴表!$L:$L,MATCH(K127,D_伙伴表!$C:$C,0))</f>
        <v>2</v>
      </c>
      <c r="O127" s="2">
        <v>3</v>
      </c>
      <c r="P127" s="2">
        <v>1</v>
      </c>
      <c r="Q127" s="2">
        <v>0</v>
      </c>
      <c r="R127" s="2">
        <f t="shared" si="4"/>
        <v>1</v>
      </c>
      <c r="S127" s="2" t="str">
        <f>INDEX(D_伙伴表!$J:$J,MATCH(K127,D_伙伴表!$C:$C,0))</f>
        <v>无</v>
      </c>
      <c r="T127" s="2">
        <f>IF(U127="","",INDEX(计算页!$A:$A,MATCH(U127,计算页!$B:$B,0)))</f>
        <v>14</v>
      </c>
      <c r="U127" s="2" t="s">
        <v>493</v>
      </c>
      <c r="V127" s="2">
        <f>IF(U127="","",ROUND(INDEX(计算页!$F$22:$H$27,N127,G127)/INDEX(计算页!$C:$C,MATCH(U127,计算页!$B:$B,0))*1.5^(O127-1)/R127,0))</f>
        <v>135</v>
      </c>
      <c r="W127" s="2" t="str">
        <f>IF(X127="","",INDEX(计算页!$A:$A,MATCH(X127,计算页!$B:$B,0)))</f>
        <v/>
      </c>
      <c r="Y127" s="2" t="str">
        <f>IF(X127="","",ROUND(INDEX(计算页!$F$22:$H$27,N127,G127)/INDEX(计算页!$C:$C,MATCH(X127,计算页!$B:$B,0))*1.5^(O127-1)/R127,0))</f>
        <v/>
      </c>
      <c r="Z127" s="2" t="str">
        <f>IF(AA127="","",INDEX(计算页!$A:$A,MATCH(AA127,计算页!$B:$B,0)))</f>
        <v/>
      </c>
      <c r="AB127" s="2" t="str">
        <f>IF(AA127="","",ROUND(INDEX(计算页!$F$22:$H$27,N127,G127)/INDEX(计算页!$C:$C,MATCH(AA127,计算页!$B:$B,0))*1.5^(O127-1)/R127,0))</f>
        <v/>
      </c>
      <c r="AC127" s="2" t="str">
        <f>IF(AD127="","",INDEX(计算页!$A:$A,MATCH(AD127,计算页!$B:$B,0)))</f>
        <v/>
      </c>
      <c r="AE127" s="2" t="str">
        <f>IF(AD127="","",ROUND(INDEX(计算页!$F$22:$H$27,N127,G127)/INDEX(计算页!$C:$C,MATCH(AD127,计算页!$B:$B,0))*1.5^(O127-1)/R127,0))</f>
        <v/>
      </c>
      <c r="AF127" s="2" t="str">
        <f>IF(AG127="","",INDEX(计算页!$A:$A,MATCH(AG127,计算页!$B:$B,0)))</f>
        <v/>
      </c>
      <c r="AH127" s="2" t="str">
        <f>IF(AG127="","",ROUND(INDEX(计算页!$F$22:$H$27,N127,G127)/INDEX(计算页!$C:$C,MATCH(AG127,计算页!$B:$B,0))*1.5^(O127-1)/R127,0))</f>
        <v/>
      </c>
    </row>
    <row r="128" spans="1:34" x14ac:dyDescent="0.35">
      <c r="A128" s="2">
        <f t="shared" si="1"/>
        <v>5210001</v>
      </c>
      <c r="B128" s="2">
        <v>521</v>
      </c>
      <c r="C128" s="2" t="s">
        <v>571</v>
      </c>
      <c r="D128" s="2" t="s">
        <v>512</v>
      </c>
      <c r="E128" s="2" t="str">
        <f t="shared" si="3"/>
        <v>七宝所制，make in 雷音寺，防火防盗防师妹\n坚强刺猬叮叮专用宝物，提升伙伴火抗24点</v>
      </c>
      <c r="F128" s="2" t="s">
        <v>572</v>
      </c>
      <c r="G128" s="2">
        <v>1</v>
      </c>
      <c r="H128" s="2" t="s">
        <v>492</v>
      </c>
      <c r="I128" s="2" t="str">
        <f>INDEX(D_伙伴表!$N:$N,MATCH(K128,D_伙伴表!$C:$C,0))</f>
        <v>妖族</v>
      </c>
      <c r="J128" s="2">
        <v>9</v>
      </c>
      <c r="K128" s="2" t="str">
        <f>IF(J128="","",IF(J128=0,"所有宠物",INDEX(D_图鉴!$D:$D,MATCH(J128,D_图鉴!$A:$A,0))))</f>
        <v>坚强刺猬叮叮</v>
      </c>
      <c r="L128" s="2">
        <f>IF(A128="","",INDEX(D_伙伴技能书!$A:$A,MATCH(A128,D_伙伴技能书!$L:$L,0)))</f>
        <v>45211</v>
      </c>
      <c r="M128" s="2">
        <f>ROUND(INDEX(计算页!$F$22:$H$27,N128,G128)*1.5^(O128-1)*INDEX(计算页!$K$22:$K$25,MATCH(H128,计算页!$J$22:$J$25,0)),0)</f>
        <v>156</v>
      </c>
      <c r="N128" s="2">
        <f>INDEX(D_伙伴表!$L:$L,MATCH(K128,D_伙伴表!$C:$C,0))</f>
        <v>2</v>
      </c>
      <c r="O128" s="2">
        <v>1</v>
      </c>
      <c r="P128" s="2">
        <v>1</v>
      </c>
      <c r="Q128" s="2">
        <v>0</v>
      </c>
      <c r="R128" s="2">
        <f t="shared" si="4"/>
        <v>1</v>
      </c>
      <c r="S128" s="2" t="str">
        <f>INDEX(D_伙伴表!$J:$J,MATCH(K128,D_伙伴表!$C:$C,0))</f>
        <v>无</v>
      </c>
      <c r="T128" s="2">
        <f>IF(U128="","",INDEX(计算页!$A:$A,MATCH(U128,计算页!$B:$B,0)))</f>
        <v>23</v>
      </c>
      <c r="U128" s="2" t="s">
        <v>497</v>
      </c>
      <c r="V128" s="2">
        <f>IF(U128="","",ROUND(INDEX(计算页!$F$22:$H$27,N128,G128)/INDEX(计算页!$C:$C,MATCH(U128,计算页!$B:$B,0))*1.5^(O128-1)/R128,0))</f>
        <v>24</v>
      </c>
      <c r="W128" s="2" t="str">
        <f>IF(X128="","",INDEX(计算页!$A:$A,MATCH(X128,计算页!$B:$B,0)))</f>
        <v/>
      </c>
    </row>
    <row r="129" spans="1:34" x14ac:dyDescent="0.35">
      <c r="A129" s="2">
        <f t="shared" si="1"/>
        <v>5210002</v>
      </c>
      <c r="B129" s="2">
        <v>521</v>
      </c>
      <c r="C129" s="2" t="s">
        <v>571</v>
      </c>
      <c r="D129" s="2" t="s">
        <v>512</v>
      </c>
      <c r="E129" s="2" t="str">
        <f t="shared" si="3"/>
        <v>七宝所制，make in 雷音寺，防火防盗防师妹\n坚强刺猬叮叮专用宝物，提升伙伴火抗36点</v>
      </c>
      <c r="F129" s="2" t="s">
        <v>572</v>
      </c>
      <c r="G129" s="2">
        <v>1</v>
      </c>
      <c r="H129" s="2" t="s">
        <v>492</v>
      </c>
      <c r="I129" s="2" t="str">
        <f>INDEX(D_伙伴表!$N:$N,MATCH(K129,D_伙伴表!$C:$C,0))</f>
        <v>妖族</v>
      </c>
      <c r="J129" s="2">
        <v>9</v>
      </c>
      <c r="K129" s="2" t="str">
        <f>IF(J129="","",IF(J129=0,"所有宠物",INDEX(D_图鉴!$D:$D,MATCH(J129,D_图鉴!$A:$A,0))))</f>
        <v>坚强刺猬叮叮</v>
      </c>
      <c r="L129" s="2">
        <f>IF(A129="","",INDEX(D_伙伴技能书!$A:$A,MATCH(A129,D_伙伴技能书!$L:$L,0)))</f>
        <v>45212</v>
      </c>
      <c r="M129" s="2">
        <f>ROUND(INDEX(计算页!$F$22:$H$27,N129,G129)*1.5^(O129-1)*INDEX(计算页!$K$22:$K$25,MATCH(H129,计算页!$J$22:$J$25,0)),0)</f>
        <v>234</v>
      </c>
      <c r="N129" s="2">
        <f>INDEX(D_伙伴表!$L:$L,MATCH(K129,D_伙伴表!$C:$C,0))</f>
        <v>2</v>
      </c>
      <c r="O129" s="2">
        <v>2</v>
      </c>
      <c r="P129" s="2">
        <v>1</v>
      </c>
      <c r="Q129" s="2">
        <v>0</v>
      </c>
      <c r="R129" s="2">
        <f t="shared" si="4"/>
        <v>1</v>
      </c>
      <c r="S129" s="2" t="str">
        <f>INDEX(D_伙伴表!$J:$J,MATCH(K129,D_伙伴表!$C:$C,0))</f>
        <v>无</v>
      </c>
      <c r="T129" s="2">
        <f>IF(U129="","",INDEX(计算页!$A:$A,MATCH(U129,计算页!$B:$B,0)))</f>
        <v>23</v>
      </c>
      <c r="U129" s="2" t="s">
        <v>497</v>
      </c>
      <c r="V129" s="2">
        <f>IF(U129="","",ROUND(INDEX(计算页!$F$22:$H$27,N129,G129)/INDEX(计算页!$C:$C,MATCH(U129,计算页!$B:$B,0))*1.5^(O129-1)/R129,0))</f>
        <v>36</v>
      </c>
      <c r="W129" s="2" t="str">
        <f>IF(X129="","",INDEX(计算页!$A:$A,MATCH(X129,计算页!$B:$B,0)))</f>
        <v/>
      </c>
    </row>
    <row r="130" spans="1:34" x14ac:dyDescent="0.35">
      <c r="A130" s="2">
        <f t="shared" si="1"/>
        <v>5210003</v>
      </c>
      <c r="B130" s="2">
        <v>521</v>
      </c>
      <c r="C130" s="2" t="s">
        <v>571</v>
      </c>
      <c r="D130" s="2" t="s">
        <v>512</v>
      </c>
      <c r="E130" s="2" t="str">
        <f t="shared" si="3"/>
        <v>七宝所制，make in 雷音寺，防火防盗防师妹\n坚强刺猬叮叮专用宝物，提升伙伴火抗54点</v>
      </c>
      <c r="F130" s="2" t="s">
        <v>572</v>
      </c>
      <c r="G130" s="2">
        <v>1</v>
      </c>
      <c r="H130" s="2" t="s">
        <v>492</v>
      </c>
      <c r="I130" s="2" t="str">
        <f>INDEX(D_伙伴表!$N:$N,MATCH(K130,D_伙伴表!$C:$C,0))</f>
        <v>妖族</v>
      </c>
      <c r="J130" s="2">
        <v>9</v>
      </c>
      <c r="K130" s="2" t="str">
        <f>IF(J130="","",IF(J130=0,"所有宠物",INDEX(D_图鉴!$D:$D,MATCH(J130,D_图鉴!$A:$A,0))))</f>
        <v>坚强刺猬叮叮</v>
      </c>
      <c r="L130" s="2">
        <f>IF(A130="","",INDEX(D_伙伴技能书!$A:$A,MATCH(A130,D_伙伴技能书!$L:$L,0)))</f>
        <v>45213</v>
      </c>
      <c r="M130" s="2">
        <f>ROUND(INDEX(计算页!$F$22:$H$27,N130,G130)*1.5^(O130-1)*INDEX(计算页!$K$22:$K$25,MATCH(H130,计算页!$J$22:$J$25,0)),0)</f>
        <v>351</v>
      </c>
      <c r="N130" s="2">
        <f>INDEX(D_伙伴表!$L:$L,MATCH(K130,D_伙伴表!$C:$C,0))</f>
        <v>2</v>
      </c>
      <c r="O130" s="2">
        <v>3</v>
      </c>
      <c r="P130" s="2">
        <v>1</v>
      </c>
      <c r="Q130" s="2">
        <v>0</v>
      </c>
      <c r="R130" s="2">
        <f t="shared" si="4"/>
        <v>1</v>
      </c>
      <c r="S130" s="2" t="str">
        <f>INDEX(D_伙伴表!$J:$J,MATCH(K130,D_伙伴表!$C:$C,0))</f>
        <v>无</v>
      </c>
      <c r="T130" s="2">
        <f>IF(U130="","",INDEX(计算页!$A:$A,MATCH(U130,计算页!$B:$B,0)))</f>
        <v>23</v>
      </c>
      <c r="U130" s="2" t="s">
        <v>497</v>
      </c>
      <c r="V130" s="2">
        <f>IF(U130="","",ROUND(INDEX(计算页!$F$22:$H$27,N130,G130)/INDEX(计算页!$C:$C,MATCH(U130,计算页!$B:$B,0))*1.5^(O130-1)/R130,0))</f>
        <v>54</v>
      </c>
      <c r="W130" s="2" t="str">
        <f>IF(X130="","",INDEX(计算页!$A:$A,MATCH(X130,计算页!$B:$B,0)))</f>
        <v/>
      </c>
    </row>
    <row r="131" spans="1:34" x14ac:dyDescent="0.35">
      <c r="A131" s="2">
        <f t="shared" si="1"/>
        <v>5020001</v>
      </c>
      <c r="B131" s="2">
        <v>502</v>
      </c>
      <c r="C131" s="2" t="s">
        <v>573</v>
      </c>
      <c r="D131" s="2" t="s">
        <v>574</v>
      </c>
      <c r="E131" s="2" t="str">
        <f t="shared" si="3"/>
        <v>使用咒语后可以伸缩自如，很爽的样子\n坚强鹏精大嘴专用宝物，提升伙伴水攻60点</v>
      </c>
      <c r="F131" s="2" t="s">
        <v>575</v>
      </c>
      <c r="G131" s="2">
        <v>1</v>
      </c>
      <c r="H131" s="2" t="s">
        <v>492</v>
      </c>
      <c r="I131" s="2" t="str">
        <f>INDEX(D_伙伴表!$N:$N,MATCH(K131,D_伙伴表!$C:$C,0))</f>
        <v>妖族</v>
      </c>
      <c r="J131" s="2">
        <v>10</v>
      </c>
      <c r="K131" s="2" t="str">
        <f>IF(J131="","",IF(J131=0,"所有宠物",INDEX(D_图鉴!$D:$D,MATCH(J131,D_图鉴!$A:$A,0))))</f>
        <v>坚强鹏精大嘴</v>
      </c>
      <c r="L131" s="2">
        <f>IF(A131="","",INDEX(D_伙伴技能书!$A:$A,MATCH(A131,D_伙伴技能书!$L:$L,0)))</f>
        <v>45021</v>
      </c>
      <c r="M131" s="2">
        <f>ROUND(INDEX(计算页!$F$22:$H$27,N131,G131)*1.5^(O131-1)*INDEX(计算页!$K$22:$K$25,MATCH(H131,计算页!$J$22:$J$25,0)),0)</f>
        <v>156</v>
      </c>
      <c r="N131" s="2">
        <f>INDEX(D_伙伴表!$L:$L,MATCH(K131,D_伙伴表!$C:$C,0))</f>
        <v>2</v>
      </c>
      <c r="O131" s="2">
        <v>1</v>
      </c>
      <c r="P131" s="2">
        <v>1</v>
      </c>
      <c r="Q131" s="2">
        <v>0</v>
      </c>
      <c r="R131" s="2">
        <f t="shared" si="4"/>
        <v>1</v>
      </c>
      <c r="S131" s="2" t="str">
        <f>INDEX(D_伙伴表!$J:$J,MATCH(K131,D_伙伴表!$C:$C,0))</f>
        <v>无</v>
      </c>
      <c r="T131" s="2">
        <f>IF(U131="","",INDEX(计算页!$A:$A,MATCH(U131,计算页!$B:$B,0)))</f>
        <v>14</v>
      </c>
      <c r="U131" s="2" t="s">
        <v>493</v>
      </c>
      <c r="V131" s="2">
        <f>IF(U131="","",ROUND(INDEX(计算页!$F$22:$H$27,N131,G131)/INDEX(计算页!$C:$C,MATCH(U131,计算页!$B:$B,0))*1.5^(O131-1)/R131,0))</f>
        <v>60</v>
      </c>
      <c r="W131" s="2" t="str">
        <f>IF(X131="","",INDEX(计算页!$A:$A,MATCH(X131,计算页!$B:$B,0)))</f>
        <v/>
      </c>
      <c r="Y131" s="2" t="str">
        <f>IF(X131="","",ROUND(INDEX(计算页!$F$22:$H$27,N131,G131)/INDEX(计算页!$C:$C,MATCH(X131,计算页!$B:$B,0))*1.5^(O131-1)/R131,0))</f>
        <v/>
      </c>
      <c r="Z131" s="2" t="str">
        <f>IF(AA131="","",INDEX(计算页!$A:$A,MATCH(AA131,计算页!$B:$B,0)))</f>
        <v/>
      </c>
      <c r="AB131" s="2" t="str">
        <f>IF(AA131="","",ROUND(INDEX(计算页!$F$22:$H$27,N131,G131)/INDEX(计算页!$C:$C,MATCH(AA131,计算页!$B:$B,0))*1.5^(O131-1)/R131,0))</f>
        <v/>
      </c>
      <c r="AC131" s="2" t="str">
        <f>IF(AD131="","",INDEX(计算页!$A:$A,MATCH(AD131,计算页!$B:$B,0)))</f>
        <v/>
      </c>
      <c r="AE131" s="2" t="str">
        <f>IF(AD131="","",ROUND(INDEX(计算页!$F$22:$H$27,N131,G131)/INDEX(计算页!$C:$C,MATCH(AD131,计算页!$B:$B,0))*1.5^(O131-1)/R131,0))</f>
        <v/>
      </c>
      <c r="AF131" s="2" t="str">
        <f>IF(AG131="","",INDEX(计算页!$A:$A,MATCH(AG131,计算页!$B:$B,0)))</f>
        <v/>
      </c>
      <c r="AH131" s="2" t="str">
        <f>IF(AG131="","",ROUND(INDEX(计算页!$F$22:$H$27,N131,G131)/INDEX(计算页!$C:$C,MATCH(AG131,计算页!$B:$B,0))*1.5^(O131-1)/R131,0))</f>
        <v/>
      </c>
    </row>
    <row r="132" spans="1:34" x14ac:dyDescent="0.35">
      <c r="A132" s="2">
        <f t="shared" si="1"/>
        <v>5020002</v>
      </c>
      <c r="B132" s="2">
        <v>502</v>
      </c>
      <c r="C132" s="2" t="s">
        <v>573</v>
      </c>
      <c r="D132" s="2" t="s">
        <v>574</v>
      </c>
      <c r="E132" s="2" t="str">
        <f t="shared" si="3"/>
        <v>使用咒语后可以伸缩自如，很爽的样子\n坚强鹏精大嘴专用宝物，提升伙伴水攻90点</v>
      </c>
      <c r="F132" s="2" t="s">
        <v>575</v>
      </c>
      <c r="G132" s="2">
        <v>1</v>
      </c>
      <c r="H132" s="2" t="s">
        <v>492</v>
      </c>
      <c r="I132" s="2" t="str">
        <f>INDEX(D_伙伴表!$N:$N,MATCH(K132,D_伙伴表!$C:$C,0))</f>
        <v>妖族</v>
      </c>
      <c r="J132" s="2">
        <v>10</v>
      </c>
      <c r="K132" s="2" t="str">
        <f>IF(J132="","",IF(J132=0,"所有宠物",INDEX(D_图鉴!$D:$D,MATCH(J132,D_图鉴!$A:$A,0))))</f>
        <v>坚强鹏精大嘴</v>
      </c>
      <c r="L132" s="2">
        <f>IF(A132="","",INDEX(D_伙伴技能书!$A:$A,MATCH(A132,D_伙伴技能书!$L:$L,0)))</f>
        <v>45022</v>
      </c>
      <c r="M132" s="2">
        <f>ROUND(INDEX(计算页!$F$22:$H$27,N132,G132)*1.5^(O132-1)*INDEX(计算页!$K$22:$K$25,MATCH(H132,计算页!$J$22:$J$25,0)),0)</f>
        <v>234</v>
      </c>
      <c r="N132" s="2">
        <f>INDEX(D_伙伴表!$L:$L,MATCH(K132,D_伙伴表!$C:$C,0))</f>
        <v>2</v>
      </c>
      <c r="O132" s="2">
        <v>2</v>
      </c>
      <c r="P132" s="2">
        <v>1</v>
      </c>
      <c r="Q132" s="2">
        <v>0</v>
      </c>
      <c r="R132" s="2">
        <f t="shared" si="4"/>
        <v>1</v>
      </c>
      <c r="S132" s="2" t="str">
        <f>INDEX(D_伙伴表!$J:$J,MATCH(K132,D_伙伴表!$C:$C,0))</f>
        <v>无</v>
      </c>
      <c r="T132" s="2">
        <f>IF(U132="","",INDEX(计算页!$A:$A,MATCH(U132,计算页!$B:$B,0)))</f>
        <v>14</v>
      </c>
      <c r="U132" s="2" t="s">
        <v>493</v>
      </c>
      <c r="V132" s="2">
        <f>IF(U132="","",ROUND(INDEX(计算页!$F$22:$H$27,N132,G132)/INDEX(计算页!$C:$C,MATCH(U132,计算页!$B:$B,0))*1.5^(O132-1)/R132,0))</f>
        <v>90</v>
      </c>
      <c r="W132" s="2" t="str">
        <f>IF(X132="","",INDEX(计算页!$A:$A,MATCH(X132,计算页!$B:$B,0)))</f>
        <v/>
      </c>
      <c r="Y132" s="2" t="str">
        <f>IF(X132="","",ROUND(INDEX(计算页!$F$22:$H$27,N132,G132)/INDEX(计算页!$C:$C,MATCH(X132,计算页!$B:$B,0))*1.5^(O132-1)/R132,0))</f>
        <v/>
      </c>
      <c r="Z132" s="2" t="str">
        <f>IF(AA132="","",INDEX(计算页!$A:$A,MATCH(AA132,计算页!$B:$B,0)))</f>
        <v/>
      </c>
      <c r="AB132" s="2" t="str">
        <f>IF(AA132="","",ROUND(INDEX(计算页!$F$22:$H$27,N132,G132)/INDEX(计算页!$C:$C,MATCH(AA132,计算页!$B:$B,0))*1.5^(O132-1)/R132,0))</f>
        <v/>
      </c>
      <c r="AC132" s="2" t="str">
        <f>IF(AD132="","",INDEX(计算页!$A:$A,MATCH(AD132,计算页!$B:$B,0)))</f>
        <v/>
      </c>
      <c r="AE132" s="2" t="str">
        <f>IF(AD132="","",ROUND(INDEX(计算页!$F$22:$H$27,N132,G132)/INDEX(计算页!$C:$C,MATCH(AD132,计算页!$B:$B,0))*1.5^(O132-1)/R132,0))</f>
        <v/>
      </c>
      <c r="AF132" s="2" t="str">
        <f>IF(AG132="","",INDEX(计算页!$A:$A,MATCH(AG132,计算页!$B:$B,0)))</f>
        <v/>
      </c>
      <c r="AH132" s="2" t="str">
        <f>IF(AG132="","",ROUND(INDEX(计算页!$F$22:$H$27,N132,G132)/INDEX(计算页!$C:$C,MATCH(AG132,计算页!$B:$B,0))*1.5^(O132-1)/R132,0))</f>
        <v/>
      </c>
    </row>
    <row r="133" spans="1:34" x14ac:dyDescent="0.35">
      <c r="A133" s="2">
        <f t="shared" si="1"/>
        <v>5020003</v>
      </c>
      <c r="B133" s="2">
        <v>502</v>
      </c>
      <c r="C133" s="2" t="s">
        <v>573</v>
      </c>
      <c r="D133" s="2" t="s">
        <v>574</v>
      </c>
      <c r="E133" s="2" t="str">
        <f t="shared" ref="E133:E196" si="5">IF(F133="","",F133&amp;"\n")&amp;IF(J133=0,"",K133&amp;"专用宝物，")&amp;"提升伙伴"&amp;U133&amp;V133&amp;"点"&amp;IF(X133="","","，"&amp;X133&amp;Y133&amp;"点")&amp;IF(AA133="","","，"&amp;AA133&amp;AB133&amp;"点")&amp;IF(AD133="","","，"&amp;AD133&amp;AE133&amp;"点")&amp;IF(AG133="","","，"&amp;AG133&amp;AH133&amp;"点")</f>
        <v>使用咒语后可以伸缩自如，很爽的样子\n坚强鹏精大嘴专用宝物，提升伙伴水攻135点</v>
      </c>
      <c r="F133" s="2" t="s">
        <v>575</v>
      </c>
      <c r="G133" s="2">
        <v>1</v>
      </c>
      <c r="H133" s="2" t="s">
        <v>492</v>
      </c>
      <c r="I133" s="2" t="str">
        <f>INDEX(D_伙伴表!$N:$N,MATCH(K133,D_伙伴表!$C:$C,0))</f>
        <v>妖族</v>
      </c>
      <c r="J133" s="2">
        <v>10</v>
      </c>
      <c r="K133" s="2" t="str">
        <f>IF(J133="","",IF(J133=0,"所有宠物",INDEX(D_图鉴!$D:$D,MATCH(J133,D_图鉴!$A:$A,0))))</f>
        <v>坚强鹏精大嘴</v>
      </c>
      <c r="L133" s="2">
        <f>IF(A133="","",INDEX(D_伙伴技能书!$A:$A,MATCH(A133,D_伙伴技能书!$L:$L,0)))</f>
        <v>45023</v>
      </c>
      <c r="M133" s="2">
        <f>ROUND(INDEX(计算页!$F$22:$H$27,N133,G133)*1.5^(O133-1)*INDEX(计算页!$K$22:$K$25,MATCH(H133,计算页!$J$22:$J$25,0)),0)</f>
        <v>351</v>
      </c>
      <c r="N133" s="2">
        <f>INDEX(D_伙伴表!$L:$L,MATCH(K133,D_伙伴表!$C:$C,0))</f>
        <v>2</v>
      </c>
      <c r="O133" s="2">
        <v>3</v>
      </c>
      <c r="P133" s="2">
        <v>1</v>
      </c>
      <c r="Q133" s="2">
        <v>0</v>
      </c>
      <c r="R133" s="2">
        <f t="shared" ref="R133:R196" si="6">IF(U133="",0,1)+IF(W133="",0,1)+IF(Z133="",0,1)+IF(AC133="",0,1)+IF(AF133="",0,1)</f>
        <v>1</v>
      </c>
      <c r="S133" s="2" t="str">
        <f>INDEX(D_伙伴表!$J:$J,MATCH(K133,D_伙伴表!$C:$C,0))</f>
        <v>无</v>
      </c>
      <c r="T133" s="2">
        <f>IF(U133="","",INDEX(计算页!$A:$A,MATCH(U133,计算页!$B:$B,0)))</f>
        <v>14</v>
      </c>
      <c r="U133" s="2" t="s">
        <v>493</v>
      </c>
      <c r="V133" s="2">
        <f>IF(U133="","",ROUND(INDEX(计算页!$F$22:$H$27,N133,G133)/INDEX(计算页!$C:$C,MATCH(U133,计算页!$B:$B,0))*1.5^(O133-1)/R133,0))</f>
        <v>135</v>
      </c>
      <c r="W133" s="2" t="str">
        <f>IF(X133="","",INDEX(计算页!$A:$A,MATCH(X133,计算页!$B:$B,0)))</f>
        <v/>
      </c>
      <c r="Y133" s="2" t="str">
        <f>IF(X133="","",ROUND(INDEX(计算页!$F$22:$H$27,N133,G133)/INDEX(计算页!$C:$C,MATCH(X133,计算页!$B:$B,0))*1.5^(O133-1)/R133,0))</f>
        <v/>
      </c>
      <c r="Z133" s="2" t="str">
        <f>IF(AA133="","",INDEX(计算页!$A:$A,MATCH(AA133,计算页!$B:$B,0)))</f>
        <v/>
      </c>
      <c r="AB133" s="2" t="str">
        <f>IF(AA133="","",ROUND(INDEX(计算页!$F$22:$H$27,N133,G133)/INDEX(计算页!$C:$C,MATCH(AA133,计算页!$B:$B,0))*1.5^(O133-1)/R133,0))</f>
        <v/>
      </c>
      <c r="AC133" s="2" t="str">
        <f>IF(AD133="","",INDEX(计算页!$A:$A,MATCH(AD133,计算页!$B:$B,0)))</f>
        <v/>
      </c>
      <c r="AE133" s="2" t="str">
        <f>IF(AD133="","",ROUND(INDEX(计算页!$F$22:$H$27,N133,G133)/INDEX(计算页!$C:$C,MATCH(AD133,计算页!$B:$B,0))*1.5^(O133-1)/R133,0))</f>
        <v/>
      </c>
      <c r="AF133" s="2" t="str">
        <f>IF(AG133="","",INDEX(计算页!$A:$A,MATCH(AG133,计算页!$B:$B,0)))</f>
        <v/>
      </c>
      <c r="AH133" s="2" t="str">
        <f>IF(AG133="","",ROUND(INDEX(计算页!$F$22:$H$27,N133,G133)/INDEX(计算页!$C:$C,MATCH(AG133,计算页!$B:$B,0))*1.5^(O133-1)/R133,0))</f>
        <v/>
      </c>
    </row>
    <row r="134" spans="1:34" x14ac:dyDescent="0.35">
      <c r="A134" s="2">
        <f t="shared" si="1"/>
        <v>5220001</v>
      </c>
      <c r="B134" s="2">
        <v>522</v>
      </c>
      <c r="C134" s="2" t="s">
        <v>576</v>
      </c>
      <c r="D134" s="2" t="s">
        <v>550</v>
      </c>
      <c r="E134" s="2" t="str">
        <f t="shared" si="5"/>
        <v>什么该看的，不该看的，都能看到呢\n坚强鹏精大嘴专用宝物，提升伙伴火抗24点</v>
      </c>
      <c r="F134" s="2" t="s">
        <v>577</v>
      </c>
      <c r="G134" s="2">
        <v>1</v>
      </c>
      <c r="H134" s="2" t="s">
        <v>492</v>
      </c>
      <c r="I134" s="2" t="str">
        <f>INDEX(D_伙伴表!$N:$N,MATCH(K134,D_伙伴表!$C:$C,0))</f>
        <v>妖族</v>
      </c>
      <c r="J134" s="2">
        <v>10</v>
      </c>
      <c r="K134" s="2" t="str">
        <f>IF(J134="","",IF(J134=0,"所有宠物",INDEX(D_图鉴!$D:$D,MATCH(J134,D_图鉴!$A:$A,0))))</f>
        <v>坚强鹏精大嘴</v>
      </c>
      <c r="L134" s="2">
        <f>IF(A134="","",INDEX(D_伙伴技能书!$A:$A,MATCH(A134,D_伙伴技能书!$L:$L,0)))</f>
        <v>45221</v>
      </c>
      <c r="M134" s="2">
        <f>ROUND(INDEX(计算页!$F$22:$H$27,N134,G134)*1.5^(O134-1)*INDEX(计算页!$K$22:$K$25,MATCH(H134,计算页!$J$22:$J$25,0)),0)</f>
        <v>156</v>
      </c>
      <c r="N134" s="2">
        <f>INDEX(D_伙伴表!$L:$L,MATCH(K134,D_伙伴表!$C:$C,0))</f>
        <v>2</v>
      </c>
      <c r="O134" s="2">
        <v>1</v>
      </c>
      <c r="P134" s="2">
        <v>1</v>
      </c>
      <c r="Q134" s="2">
        <v>0</v>
      </c>
      <c r="R134" s="2">
        <f t="shared" si="6"/>
        <v>1</v>
      </c>
      <c r="S134" s="2" t="str">
        <f>INDEX(D_伙伴表!$J:$J,MATCH(K134,D_伙伴表!$C:$C,0))</f>
        <v>无</v>
      </c>
      <c r="T134" s="2">
        <f>IF(U134="","",INDEX(计算页!$A:$A,MATCH(U134,计算页!$B:$B,0)))</f>
        <v>23</v>
      </c>
      <c r="U134" s="2" t="s">
        <v>497</v>
      </c>
      <c r="V134" s="2">
        <f>IF(U134="","",ROUND(INDEX(计算页!$F$22:$H$27,N134,G134)/INDEX(计算页!$C:$C,MATCH(U134,计算页!$B:$B,0))*1.5^(O134-1)/R134,0))</f>
        <v>24</v>
      </c>
    </row>
    <row r="135" spans="1:34" x14ac:dyDescent="0.35">
      <c r="A135" s="2">
        <f t="shared" si="1"/>
        <v>5220002</v>
      </c>
      <c r="B135" s="2">
        <v>522</v>
      </c>
      <c r="C135" s="2" t="s">
        <v>576</v>
      </c>
      <c r="D135" s="2" t="s">
        <v>550</v>
      </c>
      <c r="E135" s="2" t="str">
        <f t="shared" si="5"/>
        <v>什么该看的，不该看的，都能看到呢\n坚强鹏精大嘴专用宝物，提升伙伴火抗36点</v>
      </c>
      <c r="F135" s="2" t="s">
        <v>577</v>
      </c>
      <c r="G135" s="2">
        <v>1</v>
      </c>
      <c r="H135" s="2" t="s">
        <v>492</v>
      </c>
      <c r="I135" s="2" t="str">
        <f>INDEX(D_伙伴表!$N:$N,MATCH(K135,D_伙伴表!$C:$C,0))</f>
        <v>妖族</v>
      </c>
      <c r="J135" s="2">
        <v>10</v>
      </c>
      <c r="K135" s="2" t="str">
        <f>IF(J135="","",IF(J135=0,"所有宠物",INDEX(D_图鉴!$D:$D,MATCH(J135,D_图鉴!$A:$A,0))))</f>
        <v>坚强鹏精大嘴</v>
      </c>
      <c r="L135" s="2">
        <f>IF(A135="","",INDEX(D_伙伴技能书!$A:$A,MATCH(A135,D_伙伴技能书!$L:$L,0)))</f>
        <v>45222</v>
      </c>
      <c r="M135" s="2">
        <f>ROUND(INDEX(计算页!$F$22:$H$27,N135,G135)*1.5^(O135-1)*INDEX(计算页!$K$22:$K$25,MATCH(H135,计算页!$J$22:$J$25,0)),0)</f>
        <v>234</v>
      </c>
      <c r="N135" s="2">
        <f>INDEX(D_伙伴表!$L:$L,MATCH(K135,D_伙伴表!$C:$C,0))</f>
        <v>2</v>
      </c>
      <c r="O135" s="2">
        <v>2</v>
      </c>
      <c r="P135" s="2">
        <v>1</v>
      </c>
      <c r="Q135" s="2">
        <v>0</v>
      </c>
      <c r="R135" s="2">
        <f t="shared" si="6"/>
        <v>1</v>
      </c>
      <c r="S135" s="2" t="str">
        <f>INDEX(D_伙伴表!$J:$J,MATCH(K135,D_伙伴表!$C:$C,0))</f>
        <v>无</v>
      </c>
      <c r="T135" s="2">
        <f>IF(U135="","",INDEX(计算页!$A:$A,MATCH(U135,计算页!$B:$B,0)))</f>
        <v>23</v>
      </c>
      <c r="U135" s="2" t="s">
        <v>497</v>
      </c>
      <c r="V135" s="2">
        <f>IF(U135="","",ROUND(INDEX(计算页!$F$22:$H$27,N135,G135)/INDEX(计算页!$C:$C,MATCH(U135,计算页!$B:$B,0))*1.5^(O135-1)/R135,0))</f>
        <v>36</v>
      </c>
    </row>
    <row r="136" spans="1:34" x14ac:dyDescent="0.35">
      <c r="A136" s="2">
        <f t="shared" si="1"/>
        <v>5220003</v>
      </c>
      <c r="B136" s="2">
        <v>522</v>
      </c>
      <c r="C136" s="2" t="s">
        <v>576</v>
      </c>
      <c r="D136" s="2" t="s">
        <v>550</v>
      </c>
      <c r="E136" s="2" t="str">
        <f t="shared" si="5"/>
        <v>什么该看的，不该看的，都能看到呢\n坚强鹏精大嘴专用宝物，提升伙伴火抗54点</v>
      </c>
      <c r="F136" s="2" t="s">
        <v>577</v>
      </c>
      <c r="G136" s="2">
        <v>1</v>
      </c>
      <c r="H136" s="2" t="s">
        <v>492</v>
      </c>
      <c r="I136" s="2" t="str">
        <f>INDEX(D_伙伴表!$N:$N,MATCH(K136,D_伙伴表!$C:$C,0))</f>
        <v>妖族</v>
      </c>
      <c r="J136" s="2">
        <v>10</v>
      </c>
      <c r="K136" s="2" t="str">
        <f>IF(J136="","",IF(J136=0,"所有宠物",INDEX(D_图鉴!$D:$D,MATCH(J136,D_图鉴!$A:$A,0))))</f>
        <v>坚强鹏精大嘴</v>
      </c>
      <c r="L136" s="2">
        <f>IF(A136="","",INDEX(D_伙伴技能书!$A:$A,MATCH(A136,D_伙伴技能书!$L:$L,0)))</f>
        <v>45223</v>
      </c>
      <c r="M136" s="2">
        <f>ROUND(INDEX(计算页!$F$22:$H$27,N136,G136)*1.5^(O136-1)*INDEX(计算页!$K$22:$K$25,MATCH(H136,计算页!$J$22:$J$25,0)),0)</f>
        <v>351</v>
      </c>
      <c r="N136" s="2">
        <f>INDEX(D_伙伴表!$L:$L,MATCH(K136,D_伙伴表!$C:$C,0))</f>
        <v>2</v>
      </c>
      <c r="O136" s="2">
        <v>3</v>
      </c>
      <c r="P136" s="2">
        <v>1</v>
      </c>
      <c r="Q136" s="2">
        <v>0</v>
      </c>
      <c r="R136" s="2">
        <f t="shared" si="6"/>
        <v>1</v>
      </c>
      <c r="S136" s="2" t="str">
        <f>INDEX(D_伙伴表!$J:$J,MATCH(K136,D_伙伴表!$C:$C,0))</f>
        <v>无</v>
      </c>
      <c r="T136" s="2">
        <f>IF(U136="","",INDEX(计算页!$A:$A,MATCH(U136,计算页!$B:$B,0)))</f>
        <v>23</v>
      </c>
      <c r="U136" s="2" t="s">
        <v>497</v>
      </c>
      <c r="V136" s="2">
        <f>IF(U136="","",ROUND(INDEX(计算页!$F$22:$H$27,N136,G136)/INDEX(计算页!$C:$C,MATCH(U136,计算页!$B:$B,0))*1.5^(O136-1)/R136,0))</f>
        <v>54</v>
      </c>
    </row>
    <row r="137" spans="1:34" x14ac:dyDescent="0.35">
      <c r="A137" s="2">
        <f t="shared" si="1"/>
        <v>5030001</v>
      </c>
      <c r="B137" s="2">
        <v>503</v>
      </c>
      <c r="C137" s="2" t="s">
        <v>578</v>
      </c>
      <c r="D137" s="2" t="s">
        <v>579</v>
      </c>
      <c r="E137" s="2" t="str">
        <f t="shared" si="5"/>
        <v>可抓痒可耕地，非常实用的一件宝物\n坚强花妖花花专用宝物，提升伙伴水攻60点</v>
      </c>
      <c r="F137" s="2" t="s">
        <v>580</v>
      </c>
      <c r="G137" s="2">
        <v>1</v>
      </c>
      <c r="H137" s="2" t="s">
        <v>492</v>
      </c>
      <c r="I137" s="2" t="str">
        <f>INDEX(D_伙伴表!$N:$N,MATCH(K137,D_伙伴表!$C:$C,0))</f>
        <v>妖族</v>
      </c>
      <c r="J137" s="2">
        <v>11</v>
      </c>
      <c r="K137" s="2" t="str">
        <f>IF(J137="","",IF(J137=0,"所有宠物",INDEX(D_图鉴!$D:$D,MATCH(J137,D_图鉴!$A:$A,0))))</f>
        <v>坚强花妖花花</v>
      </c>
      <c r="L137" s="2">
        <f>IF(A137="","",INDEX(D_伙伴技能书!$A:$A,MATCH(A137,D_伙伴技能书!$L:$L,0)))</f>
        <v>45031</v>
      </c>
      <c r="M137" s="2">
        <f>ROUND(INDEX(计算页!$F$22:$H$27,N137,G137)*1.5^(O137-1)*INDEX(计算页!$K$22:$K$25,MATCH(H137,计算页!$J$22:$J$25,0)),0)</f>
        <v>156</v>
      </c>
      <c r="N137" s="2">
        <f>INDEX(D_伙伴表!$L:$L,MATCH(K137,D_伙伴表!$C:$C,0))</f>
        <v>2</v>
      </c>
      <c r="O137" s="2">
        <v>1</v>
      </c>
      <c r="P137" s="2">
        <v>1</v>
      </c>
      <c r="Q137" s="2">
        <v>0</v>
      </c>
      <c r="R137" s="2">
        <f t="shared" si="6"/>
        <v>1</v>
      </c>
      <c r="S137" s="2" t="str">
        <f>INDEX(D_伙伴表!$J:$J,MATCH(K137,D_伙伴表!$C:$C,0))</f>
        <v>无</v>
      </c>
      <c r="T137" s="2">
        <f>IF(U137="","",INDEX(计算页!$A:$A,MATCH(U137,计算页!$B:$B,0)))</f>
        <v>14</v>
      </c>
      <c r="U137" s="2" t="s">
        <v>493</v>
      </c>
      <c r="V137" s="2">
        <f>IF(U137="","",ROUND(INDEX(计算页!$F$22:$H$27,N137,G137)/INDEX(计算页!$C:$C,MATCH(U137,计算页!$B:$B,0))*1.5^(O137-1)/R137,0))</f>
        <v>60</v>
      </c>
      <c r="W137" s="2" t="str">
        <f>IF(X137="","",INDEX(计算页!$A:$A,MATCH(X137,计算页!$B:$B,0)))</f>
        <v/>
      </c>
      <c r="Y137" s="2" t="str">
        <f>IF(X137="","",ROUND(INDEX(计算页!$F$22:$H$27,N137,G137)/INDEX(计算页!$C:$C,MATCH(X137,计算页!$B:$B,0))*1.5^(O137-1)/R137,0))</f>
        <v/>
      </c>
      <c r="Z137" s="2" t="str">
        <f>IF(AA137="","",INDEX(计算页!$A:$A,MATCH(AA137,计算页!$B:$B,0)))</f>
        <v/>
      </c>
      <c r="AB137" s="2" t="str">
        <f>IF(AA137="","",ROUND(INDEX(计算页!$F$22:$H$27,N137,G137)/INDEX(计算页!$C:$C,MATCH(AA137,计算页!$B:$B,0))*1.5^(O137-1)/R137,0))</f>
        <v/>
      </c>
      <c r="AC137" s="2" t="str">
        <f>IF(AD137="","",INDEX(计算页!$A:$A,MATCH(AD137,计算页!$B:$B,0)))</f>
        <v/>
      </c>
      <c r="AE137" s="2" t="str">
        <f>IF(AD137="","",ROUND(INDEX(计算页!$F$22:$H$27,N137,G137)/INDEX(计算页!$C:$C,MATCH(AD137,计算页!$B:$B,0))*1.5^(O137-1)/R137,0))</f>
        <v/>
      </c>
      <c r="AF137" s="2" t="str">
        <f>IF(AG137="","",INDEX(计算页!$A:$A,MATCH(AG137,计算页!$B:$B,0)))</f>
        <v/>
      </c>
      <c r="AH137" s="2" t="str">
        <f>IF(AG137="","",ROUND(INDEX(计算页!$F$22:$H$27,N137,G137)/INDEX(计算页!$C:$C,MATCH(AG137,计算页!$B:$B,0))*1.5^(O137-1)/R137,0))</f>
        <v/>
      </c>
    </row>
    <row r="138" spans="1:34" x14ac:dyDescent="0.35">
      <c r="A138" s="2">
        <f t="shared" si="1"/>
        <v>5030002</v>
      </c>
      <c r="B138" s="2">
        <v>503</v>
      </c>
      <c r="C138" s="2" t="s">
        <v>578</v>
      </c>
      <c r="D138" s="2" t="s">
        <v>579</v>
      </c>
      <c r="E138" s="2" t="str">
        <f t="shared" si="5"/>
        <v>可抓痒可耕地，非常实用的一件宝物\n坚强花妖花花专用宝物，提升伙伴水攻90点</v>
      </c>
      <c r="F138" s="2" t="s">
        <v>580</v>
      </c>
      <c r="G138" s="2">
        <v>1</v>
      </c>
      <c r="H138" s="2" t="s">
        <v>492</v>
      </c>
      <c r="I138" s="2" t="str">
        <f>INDEX(D_伙伴表!$N:$N,MATCH(K138,D_伙伴表!$C:$C,0))</f>
        <v>妖族</v>
      </c>
      <c r="J138" s="2">
        <v>11</v>
      </c>
      <c r="K138" s="2" t="str">
        <f>IF(J138="","",IF(J138=0,"所有宠物",INDEX(D_图鉴!$D:$D,MATCH(J138,D_图鉴!$A:$A,0))))</f>
        <v>坚强花妖花花</v>
      </c>
      <c r="L138" s="2">
        <f>IF(A138="","",INDEX(D_伙伴技能书!$A:$A,MATCH(A138,D_伙伴技能书!$L:$L,0)))</f>
        <v>45032</v>
      </c>
      <c r="M138" s="2">
        <f>ROUND(INDEX(计算页!$F$22:$H$27,N138,G138)*1.5^(O138-1)*INDEX(计算页!$K$22:$K$25,MATCH(H138,计算页!$J$22:$J$25,0)),0)</f>
        <v>234</v>
      </c>
      <c r="N138" s="2">
        <f>INDEX(D_伙伴表!$L:$L,MATCH(K138,D_伙伴表!$C:$C,0))</f>
        <v>2</v>
      </c>
      <c r="O138" s="2">
        <v>2</v>
      </c>
      <c r="P138" s="2">
        <v>1</v>
      </c>
      <c r="Q138" s="2">
        <v>0</v>
      </c>
      <c r="R138" s="2">
        <f t="shared" si="6"/>
        <v>1</v>
      </c>
      <c r="S138" s="2" t="str">
        <f>INDEX(D_伙伴表!$J:$J,MATCH(K138,D_伙伴表!$C:$C,0))</f>
        <v>无</v>
      </c>
      <c r="T138" s="2">
        <f>IF(U138="","",INDEX(计算页!$A:$A,MATCH(U138,计算页!$B:$B,0)))</f>
        <v>14</v>
      </c>
      <c r="U138" s="2" t="s">
        <v>493</v>
      </c>
      <c r="V138" s="2">
        <f>IF(U138="","",ROUND(INDEX(计算页!$F$22:$H$27,N138,G138)/INDEX(计算页!$C:$C,MATCH(U138,计算页!$B:$B,0))*1.5^(O138-1)/R138,0))</f>
        <v>90</v>
      </c>
      <c r="W138" s="2" t="str">
        <f>IF(X138="","",INDEX(计算页!$A:$A,MATCH(X138,计算页!$B:$B,0)))</f>
        <v/>
      </c>
      <c r="Y138" s="2" t="str">
        <f>IF(X138="","",ROUND(INDEX(计算页!$F$22:$H$27,N138,G138)/INDEX(计算页!$C:$C,MATCH(X138,计算页!$B:$B,0))*1.5^(O138-1)/R138,0))</f>
        <v/>
      </c>
      <c r="Z138" s="2" t="str">
        <f>IF(AA138="","",INDEX(计算页!$A:$A,MATCH(AA138,计算页!$B:$B,0)))</f>
        <v/>
      </c>
      <c r="AB138" s="2" t="str">
        <f>IF(AA138="","",ROUND(INDEX(计算页!$F$22:$H$27,N138,G138)/INDEX(计算页!$C:$C,MATCH(AA138,计算页!$B:$B,0))*1.5^(O138-1)/R138,0))</f>
        <v/>
      </c>
      <c r="AC138" s="2" t="str">
        <f>IF(AD138="","",INDEX(计算页!$A:$A,MATCH(AD138,计算页!$B:$B,0)))</f>
        <v/>
      </c>
      <c r="AE138" s="2" t="str">
        <f>IF(AD138="","",ROUND(INDEX(计算页!$F$22:$H$27,N138,G138)/INDEX(计算页!$C:$C,MATCH(AD138,计算页!$B:$B,0))*1.5^(O138-1)/R138,0))</f>
        <v/>
      </c>
      <c r="AF138" s="2" t="str">
        <f>IF(AG138="","",INDEX(计算页!$A:$A,MATCH(AG138,计算页!$B:$B,0)))</f>
        <v/>
      </c>
      <c r="AH138" s="2" t="str">
        <f>IF(AG138="","",ROUND(INDEX(计算页!$F$22:$H$27,N138,G138)/INDEX(计算页!$C:$C,MATCH(AG138,计算页!$B:$B,0))*1.5^(O138-1)/R138,0))</f>
        <v/>
      </c>
    </row>
    <row r="139" spans="1:34" x14ac:dyDescent="0.35">
      <c r="A139" s="2">
        <f t="shared" si="1"/>
        <v>5030003</v>
      </c>
      <c r="B139" s="2">
        <v>503</v>
      </c>
      <c r="C139" s="2" t="s">
        <v>578</v>
      </c>
      <c r="D139" s="2" t="s">
        <v>579</v>
      </c>
      <c r="E139" s="2" t="str">
        <f t="shared" si="5"/>
        <v>可抓痒可耕地，非常实用的一件宝物\n坚强花妖花花专用宝物，提升伙伴水攻135点</v>
      </c>
      <c r="F139" s="2" t="s">
        <v>580</v>
      </c>
      <c r="G139" s="2">
        <v>1</v>
      </c>
      <c r="H139" s="2" t="s">
        <v>492</v>
      </c>
      <c r="I139" s="2" t="str">
        <f>INDEX(D_伙伴表!$N:$N,MATCH(K139,D_伙伴表!$C:$C,0))</f>
        <v>妖族</v>
      </c>
      <c r="J139" s="2">
        <v>11</v>
      </c>
      <c r="K139" s="2" t="str">
        <f>IF(J139="","",IF(J139=0,"所有宠物",INDEX(D_图鉴!$D:$D,MATCH(J139,D_图鉴!$A:$A,0))))</f>
        <v>坚强花妖花花</v>
      </c>
      <c r="L139" s="2">
        <f>IF(A139="","",INDEX(D_伙伴技能书!$A:$A,MATCH(A139,D_伙伴技能书!$L:$L,0)))</f>
        <v>45033</v>
      </c>
      <c r="M139" s="2">
        <f>ROUND(INDEX(计算页!$F$22:$H$27,N139,G139)*1.5^(O139-1)*INDEX(计算页!$K$22:$K$25,MATCH(H139,计算页!$J$22:$J$25,0)),0)</f>
        <v>351</v>
      </c>
      <c r="N139" s="2">
        <f>INDEX(D_伙伴表!$L:$L,MATCH(K139,D_伙伴表!$C:$C,0))</f>
        <v>2</v>
      </c>
      <c r="O139" s="2">
        <v>3</v>
      </c>
      <c r="P139" s="2">
        <v>1</v>
      </c>
      <c r="Q139" s="2">
        <v>0</v>
      </c>
      <c r="R139" s="2">
        <f t="shared" si="6"/>
        <v>1</v>
      </c>
      <c r="S139" s="2" t="str">
        <f>INDEX(D_伙伴表!$J:$J,MATCH(K139,D_伙伴表!$C:$C,0))</f>
        <v>无</v>
      </c>
      <c r="T139" s="2">
        <f>IF(U139="","",INDEX(计算页!$A:$A,MATCH(U139,计算页!$B:$B,0)))</f>
        <v>14</v>
      </c>
      <c r="U139" s="2" t="s">
        <v>493</v>
      </c>
      <c r="V139" s="2">
        <f>IF(U139="","",ROUND(INDEX(计算页!$F$22:$H$27,N139,G139)/INDEX(计算页!$C:$C,MATCH(U139,计算页!$B:$B,0))*1.5^(O139-1)/R139,0))</f>
        <v>135</v>
      </c>
      <c r="W139" s="2" t="str">
        <f>IF(X139="","",INDEX(计算页!$A:$A,MATCH(X139,计算页!$B:$B,0)))</f>
        <v/>
      </c>
      <c r="Y139" s="2" t="str">
        <f>IF(X139="","",ROUND(INDEX(计算页!$F$22:$H$27,N139,G139)/INDEX(计算页!$C:$C,MATCH(X139,计算页!$B:$B,0))*1.5^(O139-1)/R139,0))</f>
        <v/>
      </c>
      <c r="Z139" s="2" t="str">
        <f>IF(AA139="","",INDEX(计算页!$A:$A,MATCH(AA139,计算页!$B:$B,0)))</f>
        <v/>
      </c>
      <c r="AB139" s="2" t="str">
        <f>IF(AA139="","",ROUND(INDEX(计算页!$F$22:$H$27,N139,G139)/INDEX(计算页!$C:$C,MATCH(AA139,计算页!$B:$B,0))*1.5^(O139-1)/R139,0))</f>
        <v/>
      </c>
      <c r="AC139" s="2" t="str">
        <f>IF(AD139="","",INDEX(计算页!$A:$A,MATCH(AD139,计算页!$B:$B,0)))</f>
        <v/>
      </c>
      <c r="AE139" s="2" t="str">
        <f>IF(AD139="","",ROUND(INDEX(计算页!$F$22:$H$27,N139,G139)/INDEX(计算页!$C:$C,MATCH(AD139,计算页!$B:$B,0))*1.5^(O139-1)/R139,0))</f>
        <v/>
      </c>
      <c r="AF139" s="2" t="str">
        <f>IF(AG139="","",INDEX(计算页!$A:$A,MATCH(AG139,计算页!$B:$B,0)))</f>
        <v/>
      </c>
      <c r="AH139" s="2" t="str">
        <f>IF(AG139="","",ROUND(INDEX(计算页!$F$22:$H$27,N139,G139)/INDEX(计算页!$C:$C,MATCH(AG139,计算页!$B:$B,0))*1.5^(O139-1)/R139,0))</f>
        <v/>
      </c>
    </row>
    <row r="140" spans="1:34" x14ac:dyDescent="0.35">
      <c r="A140" s="2">
        <f t="shared" si="1"/>
        <v>5230001</v>
      </c>
      <c r="B140" s="2">
        <v>523</v>
      </c>
      <c r="C140" s="2" t="s">
        <v>581</v>
      </c>
      <c r="D140" s="2" t="s">
        <v>518</v>
      </c>
      <c r="E140" s="2" t="str">
        <f t="shared" si="5"/>
        <v>变房子，变银子，变妹子都可以，非常实用\n坚强花妖花花专用宝物，提升伙伴火抗24点</v>
      </c>
      <c r="F140" s="2" t="s">
        <v>582</v>
      </c>
      <c r="G140" s="2">
        <v>1</v>
      </c>
      <c r="H140" s="2" t="s">
        <v>492</v>
      </c>
      <c r="I140" s="2" t="str">
        <f>INDEX(D_伙伴表!$N:$N,MATCH(K140,D_伙伴表!$C:$C,0))</f>
        <v>妖族</v>
      </c>
      <c r="J140" s="2">
        <v>11</v>
      </c>
      <c r="K140" s="2" t="str">
        <f>IF(J140="","",IF(J140=0,"所有宠物",INDEX(D_图鉴!$D:$D,MATCH(J140,D_图鉴!$A:$A,0))))</f>
        <v>坚强花妖花花</v>
      </c>
      <c r="L140" s="2">
        <f>IF(A140="","",INDEX(D_伙伴技能书!$A:$A,MATCH(A140,D_伙伴技能书!$L:$L,0)))</f>
        <v>45231</v>
      </c>
      <c r="M140" s="2">
        <f>ROUND(INDEX(计算页!$F$22:$H$27,N140,G140)*1.5^(O140-1)*INDEX(计算页!$K$22:$K$25,MATCH(H140,计算页!$J$22:$J$25,0)),0)</f>
        <v>156</v>
      </c>
      <c r="N140" s="2">
        <f>INDEX(D_伙伴表!$L:$L,MATCH(K140,D_伙伴表!$C:$C,0))</f>
        <v>2</v>
      </c>
      <c r="O140" s="2">
        <v>1</v>
      </c>
      <c r="P140" s="2">
        <v>1</v>
      </c>
      <c r="Q140" s="2">
        <v>0</v>
      </c>
      <c r="R140" s="2">
        <f t="shared" si="6"/>
        <v>1</v>
      </c>
      <c r="S140" s="2" t="str">
        <f>INDEX(D_伙伴表!$J:$J,MATCH(K140,D_伙伴表!$C:$C,0))</f>
        <v>无</v>
      </c>
      <c r="T140" s="2">
        <f>IF(U140="","",INDEX(计算页!$A:$A,MATCH(U140,计算页!$B:$B,0)))</f>
        <v>23</v>
      </c>
      <c r="U140" s="2" t="s">
        <v>497</v>
      </c>
      <c r="V140" s="2">
        <f>IF(U140="","",ROUND(INDEX(计算页!$F$22:$H$27,N140,G140)/INDEX(计算页!$C:$C,MATCH(U140,计算页!$B:$B,0))*1.5^(O140-1)/R140,0))</f>
        <v>24</v>
      </c>
    </row>
    <row r="141" spans="1:34" x14ac:dyDescent="0.35">
      <c r="A141" s="2">
        <f t="shared" si="1"/>
        <v>5230002</v>
      </c>
      <c r="B141" s="2">
        <v>523</v>
      </c>
      <c r="C141" s="2" t="s">
        <v>581</v>
      </c>
      <c r="D141" s="2" t="s">
        <v>518</v>
      </c>
      <c r="E141" s="2" t="str">
        <f t="shared" si="5"/>
        <v>变房子，变银子，变妹子都可以，非常实用\n坚强花妖花花专用宝物，提升伙伴火抗36点</v>
      </c>
      <c r="F141" s="2" t="s">
        <v>582</v>
      </c>
      <c r="G141" s="2">
        <v>1</v>
      </c>
      <c r="H141" s="2" t="s">
        <v>492</v>
      </c>
      <c r="I141" s="2" t="str">
        <f>INDEX(D_伙伴表!$N:$N,MATCH(K141,D_伙伴表!$C:$C,0))</f>
        <v>妖族</v>
      </c>
      <c r="J141" s="2">
        <v>11</v>
      </c>
      <c r="K141" s="2" t="str">
        <f>IF(J141="","",IF(J141=0,"所有宠物",INDEX(D_图鉴!$D:$D,MATCH(J141,D_图鉴!$A:$A,0))))</f>
        <v>坚强花妖花花</v>
      </c>
      <c r="L141" s="2">
        <f>IF(A141="","",INDEX(D_伙伴技能书!$A:$A,MATCH(A141,D_伙伴技能书!$L:$L,0)))</f>
        <v>45232</v>
      </c>
      <c r="M141" s="2">
        <f>ROUND(INDEX(计算页!$F$22:$H$27,N141,G141)*1.5^(O141-1)*INDEX(计算页!$K$22:$K$25,MATCH(H141,计算页!$J$22:$J$25,0)),0)</f>
        <v>234</v>
      </c>
      <c r="N141" s="2">
        <f>INDEX(D_伙伴表!$L:$L,MATCH(K141,D_伙伴表!$C:$C,0))</f>
        <v>2</v>
      </c>
      <c r="O141" s="2">
        <v>2</v>
      </c>
      <c r="P141" s="2">
        <v>1</v>
      </c>
      <c r="Q141" s="2">
        <v>0</v>
      </c>
      <c r="R141" s="2">
        <f t="shared" si="6"/>
        <v>1</v>
      </c>
      <c r="S141" s="2" t="str">
        <f>INDEX(D_伙伴表!$J:$J,MATCH(K141,D_伙伴表!$C:$C,0))</f>
        <v>无</v>
      </c>
      <c r="T141" s="2">
        <f>IF(U141="","",INDEX(计算页!$A:$A,MATCH(U141,计算页!$B:$B,0)))</f>
        <v>23</v>
      </c>
      <c r="U141" s="2" t="s">
        <v>497</v>
      </c>
      <c r="V141" s="2">
        <f>IF(U141="","",ROUND(INDEX(计算页!$F$22:$H$27,N141,G141)/INDEX(计算页!$C:$C,MATCH(U141,计算页!$B:$B,0))*1.5^(O141-1)/R141,0))</f>
        <v>36</v>
      </c>
    </row>
    <row r="142" spans="1:34" x14ac:dyDescent="0.35">
      <c r="A142" s="2">
        <f t="shared" ref="A142:A205" si="7">B142*10000+O142</f>
        <v>5230003</v>
      </c>
      <c r="B142" s="2">
        <v>523</v>
      </c>
      <c r="C142" s="2" t="s">
        <v>581</v>
      </c>
      <c r="D142" s="2" t="s">
        <v>518</v>
      </c>
      <c r="E142" s="2" t="str">
        <f t="shared" si="5"/>
        <v>变房子，变银子，变妹子都可以，非常实用\n坚强花妖花花专用宝物，提升伙伴火抗54点</v>
      </c>
      <c r="F142" s="2" t="s">
        <v>582</v>
      </c>
      <c r="G142" s="2">
        <v>1</v>
      </c>
      <c r="H142" s="2" t="s">
        <v>492</v>
      </c>
      <c r="I142" s="2" t="str">
        <f>INDEX(D_伙伴表!$N:$N,MATCH(K142,D_伙伴表!$C:$C,0))</f>
        <v>妖族</v>
      </c>
      <c r="J142" s="2">
        <v>11</v>
      </c>
      <c r="K142" s="2" t="str">
        <f>IF(J142="","",IF(J142=0,"所有宠物",INDEX(D_图鉴!$D:$D,MATCH(J142,D_图鉴!$A:$A,0))))</f>
        <v>坚强花妖花花</v>
      </c>
      <c r="L142" s="2">
        <f>IF(A142="","",INDEX(D_伙伴技能书!$A:$A,MATCH(A142,D_伙伴技能书!$L:$L,0)))</f>
        <v>45233</v>
      </c>
      <c r="M142" s="2">
        <f>ROUND(INDEX(计算页!$F$22:$H$27,N142,G142)*1.5^(O142-1)*INDEX(计算页!$K$22:$K$25,MATCH(H142,计算页!$J$22:$J$25,0)),0)</f>
        <v>351</v>
      </c>
      <c r="N142" s="2">
        <f>INDEX(D_伙伴表!$L:$L,MATCH(K142,D_伙伴表!$C:$C,0))</f>
        <v>2</v>
      </c>
      <c r="O142" s="2">
        <v>3</v>
      </c>
      <c r="P142" s="2">
        <v>1</v>
      </c>
      <c r="Q142" s="2">
        <v>0</v>
      </c>
      <c r="R142" s="2">
        <f t="shared" si="6"/>
        <v>1</v>
      </c>
      <c r="S142" s="2" t="str">
        <f>INDEX(D_伙伴表!$J:$J,MATCH(K142,D_伙伴表!$C:$C,0))</f>
        <v>无</v>
      </c>
      <c r="T142" s="2">
        <f>IF(U142="","",INDEX(计算页!$A:$A,MATCH(U142,计算页!$B:$B,0)))</f>
        <v>23</v>
      </c>
      <c r="U142" s="2" t="s">
        <v>497</v>
      </c>
      <c r="V142" s="2">
        <f>IF(U142="","",ROUND(INDEX(计算页!$F$22:$H$27,N142,G142)/INDEX(计算页!$C:$C,MATCH(U142,计算页!$B:$B,0))*1.5^(O142-1)/R142,0))</f>
        <v>54</v>
      </c>
    </row>
    <row r="143" spans="1:34" x14ac:dyDescent="0.35">
      <c r="A143" s="2">
        <f t="shared" si="7"/>
        <v>5040001</v>
      </c>
      <c r="B143" s="2">
        <v>504</v>
      </c>
      <c r="C143" s="2" t="s">
        <v>583</v>
      </c>
      <c r="D143" s="2" t="s">
        <v>574</v>
      </c>
      <c r="E143" s="2" t="str">
        <f t="shared" si="5"/>
        <v>这件宝物的用处就是......就是让人骑\n坚强白骨精专用宝物，提升伙伴水攻60点</v>
      </c>
      <c r="F143" s="2" t="s">
        <v>584</v>
      </c>
      <c r="G143" s="2">
        <v>1</v>
      </c>
      <c r="H143" s="2" t="s">
        <v>492</v>
      </c>
      <c r="I143" s="2" t="str">
        <f>INDEX(D_伙伴表!$N:$N,MATCH(K143,D_伙伴表!$C:$C,0))</f>
        <v>妖族</v>
      </c>
      <c r="J143" s="2">
        <v>12</v>
      </c>
      <c r="K143" s="2" t="str">
        <f>IF(J143="","",IF(J143=0,"所有宠物",INDEX(D_图鉴!$D:$D,MATCH(J143,D_图鉴!$A:$A,0))))</f>
        <v>坚强白骨精</v>
      </c>
      <c r="L143" s="2">
        <f>IF(A143="","",INDEX(D_伙伴技能书!$A:$A,MATCH(A143,D_伙伴技能书!$L:$L,0)))</f>
        <v>45041</v>
      </c>
      <c r="M143" s="2">
        <f>ROUND(INDEX(计算页!$F$22:$H$27,N143,G143)*1.5^(O143-1)*INDEX(计算页!$K$22:$K$25,MATCH(H143,计算页!$J$22:$J$25,0)),0)</f>
        <v>156</v>
      </c>
      <c r="N143" s="2">
        <f>INDEX(D_伙伴表!$L:$L,MATCH(K143,D_伙伴表!$C:$C,0))</f>
        <v>2</v>
      </c>
      <c r="O143" s="2">
        <v>1</v>
      </c>
      <c r="P143" s="2">
        <v>1</v>
      </c>
      <c r="Q143" s="2">
        <v>0</v>
      </c>
      <c r="R143" s="2">
        <f t="shared" si="6"/>
        <v>1</v>
      </c>
      <c r="S143" s="2" t="str">
        <f>INDEX(D_伙伴表!$J:$J,MATCH(K143,D_伙伴表!$C:$C,0))</f>
        <v>无</v>
      </c>
      <c r="T143" s="2">
        <f>IF(U143="","",INDEX(计算页!$A:$A,MATCH(U143,计算页!$B:$B,0)))</f>
        <v>14</v>
      </c>
      <c r="U143" s="2" t="s">
        <v>493</v>
      </c>
      <c r="V143" s="2">
        <f>IF(U143="","",ROUND(INDEX(计算页!$F$22:$H$27,N143,G143)/INDEX(计算页!$C:$C,MATCH(U143,计算页!$B:$B,0))*1.5^(O143-1)/R143,0))</f>
        <v>60</v>
      </c>
      <c r="W143" s="2" t="str">
        <f>IF(X143="","",INDEX(计算页!$A:$A,MATCH(X143,计算页!$B:$B,0)))</f>
        <v/>
      </c>
      <c r="Y143" s="2" t="str">
        <f>IF(X143="","",ROUND(INDEX(计算页!$F$22:$H$27,N143,G143)/INDEX(计算页!$C:$C,MATCH(X143,计算页!$B:$B,0))*1.5^(O143-1)/R143,0))</f>
        <v/>
      </c>
      <c r="Z143" s="2" t="str">
        <f>IF(AA143="","",INDEX(计算页!$A:$A,MATCH(AA143,计算页!$B:$B,0)))</f>
        <v/>
      </c>
      <c r="AB143" s="2" t="str">
        <f>IF(AA143="","",ROUND(INDEX(计算页!$F$22:$H$27,N143,G143)/INDEX(计算页!$C:$C,MATCH(AA143,计算页!$B:$B,0))*1.5^(O143-1)/R143,0))</f>
        <v/>
      </c>
      <c r="AC143" s="2" t="str">
        <f>IF(AD143="","",INDEX(计算页!$A:$A,MATCH(AD143,计算页!$B:$B,0)))</f>
        <v/>
      </c>
      <c r="AE143" s="2" t="str">
        <f>IF(AD143="","",ROUND(INDEX(计算页!$F$22:$H$27,N143,G143)/INDEX(计算页!$C:$C,MATCH(AD143,计算页!$B:$B,0))*1.5^(O143-1)/R143,0))</f>
        <v/>
      </c>
      <c r="AF143" s="2" t="str">
        <f>IF(AG143="","",INDEX(计算页!$A:$A,MATCH(AG143,计算页!$B:$B,0)))</f>
        <v/>
      </c>
      <c r="AH143" s="2" t="str">
        <f>IF(AG143="","",ROUND(INDEX(计算页!$F$22:$H$27,N143,G143)/INDEX(计算页!$C:$C,MATCH(AG143,计算页!$B:$B,0))*1.5^(O143-1)/R143,0))</f>
        <v/>
      </c>
    </row>
    <row r="144" spans="1:34" x14ac:dyDescent="0.35">
      <c r="A144" s="2">
        <f t="shared" si="7"/>
        <v>5040002</v>
      </c>
      <c r="B144" s="2">
        <v>504</v>
      </c>
      <c r="C144" s="2" t="s">
        <v>583</v>
      </c>
      <c r="D144" s="2" t="s">
        <v>574</v>
      </c>
      <c r="E144" s="2" t="str">
        <f t="shared" si="5"/>
        <v>这件宝物的用处就是......就是让人骑\n坚强白骨精专用宝物，提升伙伴水攻90点</v>
      </c>
      <c r="F144" s="2" t="s">
        <v>584</v>
      </c>
      <c r="G144" s="2">
        <v>1</v>
      </c>
      <c r="H144" s="2" t="s">
        <v>492</v>
      </c>
      <c r="I144" s="2" t="str">
        <f>INDEX(D_伙伴表!$N:$N,MATCH(K144,D_伙伴表!$C:$C,0))</f>
        <v>妖族</v>
      </c>
      <c r="J144" s="2">
        <v>12</v>
      </c>
      <c r="K144" s="2" t="str">
        <f>IF(J144="","",IF(J144=0,"所有宠物",INDEX(D_图鉴!$D:$D,MATCH(J144,D_图鉴!$A:$A,0))))</f>
        <v>坚强白骨精</v>
      </c>
      <c r="L144" s="2">
        <f>IF(A144="","",INDEX(D_伙伴技能书!$A:$A,MATCH(A144,D_伙伴技能书!$L:$L,0)))</f>
        <v>45042</v>
      </c>
      <c r="M144" s="2">
        <f>ROUND(INDEX(计算页!$F$22:$H$27,N144,G144)*1.5^(O144-1)*INDEX(计算页!$K$22:$K$25,MATCH(H144,计算页!$J$22:$J$25,0)),0)</f>
        <v>234</v>
      </c>
      <c r="N144" s="2">
        <f>INDEX(D_伙伴表!$L:$L,MATCH(K144,D_伙伴表!$C:$C,0))</f>
        <v>2</v>
      </c>
      <c r="O144" s="2">
        <v>2</v>
      </c>
      <c r="P144" s="2">
        <v>1</v>
      </c>
      <c r="Q144" s="2">
        <v>0</v>
      </c>
      <c r="R144" s="2">
        <f t="shared" si="6"/>
        <v>1</v>
      </c>
      <c r="S144" s="2" t="str">
        <f>INDEX(D_伙伴表!$J:$J,MATCH(K144,D_伙伴表!$C:$C,0))</f>
        <v>无</v>
      </c>
      <c r="T144" s="2">
        <f>IF(U144="","",INDEX(计算页!$A:$A,MATCH(U144,计算页!$B:$B,0)))</f>
        <v>14</v>
      </c>
      <c r="U144" s="2" t="s">
        <v>493</v>
      </c>
      <c r="V144" s="2">
        <f>IF(U144="","",ROUND(INDEX(计算页!$F$22:$H$27,N144,G144)/INDEX(计算页!$C:$C,MATCH(U144,计算页!$B:$B,0))*1.5^(O144-1)/R144,0))</f>
        <v>90</v>
      </c>
      <c r="W144" s="2" t="str">
        <f>IF(X144="","",INDEX(计算页!$A:$A,MATCH(X144,计算页!$B:$B,0)))</f>
        <v/>
      </c>
      <c r="Y144" s="2" t="str">
        <f>IF(X144="","",ROUND(INDEX(计算页!$F$22:$H$27,N144,G144)/INDEX(计算页!$C:$C,MATCH(X144,计算页!$B:$B,0))*1.5^(O144-1)/R144,0))</f>
        <v/>
      </c>
      <c r="Z144" s="2" t="str">
        <f>IF(AA144="","",INDEX(计算页!$A:$A,MATCH(AA144,计算页!$B:$B,0)))</f>
        <v/>
      </c>
      <c r="AB144" s="2" t="str">
        <f>IF(AA144="","",ROUND(INDEX(计算页!$F$22:$H$27,N144,G144)/INDEX(计算页!$C:$C,MATCH(AA144,计算页!$B:$B,0))*1.5^(O144-1)/R144,0))</f>
        <v/>
      </c>
      <c r="AC144" s="2" t="str">
        <f>IF(AD144="","",INDEX(计算页!$A:$A,MATCH(AD144,计算页!$B:$B,0)))</f>
        <v/>
      </c>
      <c r="AE144" s="2" t="str">
        <f>IF(AD144="","",ROUND(INDEX(计算页!$F$22:$H$27,N144,G144)/INDEX(计算页!$C:$C,MATCH(AD144,计算页!$B:$B,0))*1.5^(O144-1)/R144,0))</f>
        <v/>
      </c>
      <c r="AF144" s="2" t="str">
        <f>IF(AG144="","",INDEX(计算页!$A:$A,MATCH(AG144,计算页!$B:$B,0)))</f>
        <v/>
      </c>
      <c r="AH144" s="2" t="str">
        <f>IF(AG144="","",ROUND(INDEX(计算页!$F$22:$H$27,N144,G144)/INDEX(计算页!$C:$C,MATCH(AG144,计算页!$B:$B,0))*1.5^(O144-1)/R144,0))</f>
        <v/>
      </c>
    </row>
    <row r="145" spans="1:34" x14ac:dyDescent="0.35">
      <c r="A145" s="2">
        <f t="shared" si="7"/>
        <v>5040003</v>
      </c>
      <c r="B145" s="2">
        <v>504</v>
      </c>
      <c r="C145" s="2" t="s">
        <v>583</v>
      </c>
      <c r="D145" s="2" t="s">
        <v>574</v>
      </c>
      <c r="E145" s="2" t="str">
        <f t="shared" si="5"/>
        <v>这件宝物的用处就是......就是让人骑\n坚强白骨精专用宝物，提升伙伴水攻135点</v>
      </c>
      <c r="F145" s="2" t="s">
        <v>584</v>
      </c>
      <c r="G145" s="2">
        <v>1</v>
      </c>
      <c r="H145" s="2" t="s">
        <v>492</v>
      </c>
      <c r="I145" s="2" t="str">
        <f>INDEX(D_伙伴表!$N:$N,MATCH(K145,D_伙伴表!$C:$C,0))</f>
        <v>妖族</v>
      </c>
      <c r="J145" s="2">
        <v>12</v>
      </c>
      <c r="K145" s="2" t="str">
        <f>IF(J145="","",IF(J145=0,"所有宠物",INDEX(D_图鉴!$D:$D,MATCH(J145,D_图鉴!$A:$A,0))))</f>
        <v>坚强白骨精</v>
      </c>
      <c r="L145" s="2">
        <f>IF(A145="","",INDEX(D_伙伴技能书!$A:$A,MATCH(A145,D_伙伴技能书!$L:$L,0)))</f>
        <v>45043</v>
      </c>
      <c r="M145" s="2">
        <f>ROUND(INDEX(计算页!$F$22:$H$27,N145,G145)*1.5^(O145-1)*INDEX(计算页!$K$22:$K$25,MATCH(H145,计算页!$J$22:$J$25,0)),0)</f>
        <v>351</v>
      </c>
      <c r="N145" s="2">
        <f>INDEX(D_伙伴表!$L:$L,MATCH(K145,D_伙伴表!$C:$C,0))</f>
        <v>2</v>
      </c>
      <c r="O145" s="2">
        <v>3</v>
      </c>
      <c r="P145" s="2">
        <v>1</v>
      </c>
      <c r="Q145" s="2">
        <v>0</v>
      </c>
      <c r="R145" s="2">
        <f t="shared" si="6"/>
        <v>1</v>
      </c>
      <c r="S145" s="2" t="str">
        <f>INDEX(D_伙伴表!$J:$J,MATCH(K145,D_伙伴表!$C:$C,0))</f>
        <v>无</v>
      </c>
      <c r="T145" s="2">
        <f>IF(U145="","",INDEX(计算页!$A:$A,MATCH(U145,计算页!$B:$B,0)))</f>
        <v>14</v>
      </c>
      <c r="U145" s="2" t="s">
        <v>493</v>
      </c>
      <c r="V145" s="2">
        <f>IF(U145="","",ROUND(INDEX(计算页!$F$22:$H$27,N145,G145)/INDEX(计算页!$C:$C,MATCH(U145,计算页!$B:$B,0))*1.5^(O145-1)/R145,0))</f>
        <v>135</v>
      </c>
      <c r="W145" s="2" t="str">
        <f>IF(X145="","",INDEX(计算页!$A:$A,MATCH(X145,计算页!$B:$B,0)))</f>
        <v/>
      </c>
      <c r="Y145" s="2" t="str">
        <f>IF(X145="","",ROUND(INDEX(计算页!$F$22:$H$27,N145,G145)/INDEX(计算页!$C:$C,MATCH(X145,计算页!$B:$B,0))*1.5^(O145-1)/R145,0))</f>
        <v/>
      </c>
      <c r="Z145" s="2" t="str">
        <f>IF(AA145="","",INDEX(计算页!$A:$A,MATCH(AA145,计算页!$B:$B,0)))</f>
        <v/>
      </c>
      <c r="AB145" s="2" t="str">
        <f>IF(AA145="","",ROUND(INDEX(计算页!$F$22:$H$27,N145,G145)/INDEX(计算页!$C:$C,MATCH(AA145,计算页!$B:$B,0))*1.5^(O145-1)/R145,0))</f>
        <v/>
      </c>
      <c r="AC145" s="2" t="str">
        <f>IF(AD145="","",INDEX(计算页!$A:$A,MATCH(AD145,计算页!$B:$B,0)))</f>
        <v/>
      </c>
      <c r="AE145" s="2" t="str">
        <f>IF(AD145="","",ROUND(INDEX(计算页!$F$22:$H$27,N145,G145)/INDEX(计算页!$C:$C,MATCH(AD145,计算页!$B:$B,0))*1.5^(O145-1)/R145,0))</f>
        <v/>
      </c>
      <c r="AF145" s="2" t="str">
        <f>IF(AG145="","",INDEX(计算页!$A:$A,MATCH(AG145,计算页!$B:$B,0)))</f>
        <v/>
      </c>
      <c r="AH145" s="2" t="str">
        <f>IF(AG145="","",ROUND(INDEX(计算页!$F$22:$H$27,N145,G145)/INDEX(计算页!$C:$C,MATCH(AG145,计算页!$B:$B,0))*1.5^(O145-1)/R145,0))</f>
        <v/>
      </c>
    </row>
    <row r="146" spans="1:34" x14ac:dyDescent="0.35">
      <c r="A146" s="2">
        <f t="shared" si="7"/>
        <v>5240001</v>
      </c>
      <c r="B146" s="2">
        <v>524</v>
      </c>
      <c r="C146" s="2" t="s">
        <v>585</v>
      </c>
      <c r="D146" s="2" t="s">
        <v>518</v>
      </c>
      <c r="E146" s="2" t="str">
        <f t="shared" si="5"/>
        <v>夹得紧，不会堕马，安全无副作用\n坚强白骨精专用宝物，提升伙伴火抗24点</v>
      </c>
      <c r="F146" s="2" t="s">
        <v>586</v>
      </c>
      <c r="G146" s="2">
        <v>1</v>
      </c>
      <c r="H146" s="2" t="s">
        <v>492</v>
      </c>
      <c r="I146" s="2" t="str">
        <f>INDEX(D_伙伴表!$N:$N,MATCH(K146,D_伙伴表!$C:$C,0))</f>
        <v>妖族</v>
      </c>
      <c r="J146" s="2">
        <v>12</v>
      </c>
      <c r="K146" s="2" t="str">
        <f>IF(J146="","",IF(J146=0,"所有宠物",INDEX(D_图鉴!$D:$D,MATCH(J146,D_图鉴!$A:$A,0))))</f>
        <v>坚强白骨精</v>
      </c>
      <c r="L146" s="2">
        <f>IF(A146="","",INDEX(D_伙伴技能书!$A:$A,MATCH(A146,D_伙伴技能书!$L:$L,0)))</f>
        <v>45241</v>
      </c>
      <c r="M146" s="2">
        <f>ROUND(INDEX(计算页!$F$22:$H$27,N146,G146)*1.5^(O146-1)*INDEX(计算页!$K$22:$K$25,MATCH(H146,计算页!$J$22:$J$25,0)),0)</f>
        <v>156</v>
      </c>
      <c r="N146" s="2">
        <f>INDEX(D_伙伴表!$L:$L,MATCH(K146,D_伙伴表!$C:$C,0))</f>
        <v>2</v>
      </c>
      <c r="O146" s="2">
        <v>1</v>
      </c>
      <c r="P146" s="2">
        <v>1</v>
      </c>
      <c r="Q146" s="2">
        <v>0</v>
      </c>
      <c r="R146" s="2">
        <f t="shared" si="6"/>
        <v>1</v>
      </c>
      <c r="S146" s="2" t="str">
        <f>INDEX(D_伙伴表!$J:$J,MATCH(K146,D_伙伴表!$C:$C,0))</f>
        <v>无</v>
      </c>
      <c r="T146" s="2">
        <f>IF(U146="","",INDEX(计算页!$A:$A,MATCH(U146,计算页!$B:$B,0)))</f>
        <v>23</v>
      </c>
      <c r="U146" s="2" t="s">
        <v>497</v>
      </c>
      <c r="V146" s="2">
        <f>IF(U146="","",ROUND(INDEX(计算页!$F$22:$H$27,N146,G146)/INDEX(计算页!$C:$C,MATCH(U146,计算页!$B:$B,0))*1.5^(O146-1)/R146,0))</f>
        <v>24</v>
      </c>
    </row>
    <row r="147" spans="1:34" x14ac:dyDescent="0.35">
      <c r="A147" s="2">
        <f t="shared" si="7"/>
        <v>5240002</v>
      </c>
      <c r="B147" s="2">
        <v>524</v>
      </c>
      <c r="C147" s="2" t="s">
        <v>585</v>
      </c>
      <c r="D147" s="2" t="s">
        <v>518</v>
      </c>
      <c r="E147" s="2" t="str">
        <f t="shared" si="5"/>
        <v>夹得紧，不会堕马，安全无副作用\n坚强白骨精专用宝物，提升伙伴火抗36点</v>
      </c>
      <c r="F147" s="2" t="s">
        <v>586</v>
      </c>
      <c r="G147" s="2">
        <v>1</v>
      </c>
      <c r="H147" s="2" t="s">
        <v>492</v>
      </c>
      <c r="I147" s="2" t="str">
        <f>INDEX(D_伙伴表!$N:$N,MATCH(K147,D_伙伴表!$C:$C,0))</f>
        <v>妖族</v>
      </c>
      <c r="J147" s="2">
        <v>12</v>
      </c>
      <c r="K147" s="2" t="str">
        <f>IF(J147="","",IF(J147=0,"所有宠物",INDEX(D_图鉴!$D:$D,MATCH(J147,D_图鉴!$A:$A,0))))</f>
        <v>坚强白骨精</v>
      </c>
      <c r="L147" s="2">
        <f>IF(A147="","",INDEX(D_伙伴技能书!$A:$A,MATCH(A147,D_伙伴技能书!$L:$L,0)))</f>
        <v>45242</v>
      </c>
      <c r="M147" s="2">
        <f>ROUND(INDEX(计算页!$F$22:$H$27,N147,G147)*1.5^(O147-1)*INDEX(计算页!$K$22:$K$25,MATCH(H147,计算页!$J$22:$J$25,0)),0)</f>
        <v>234</v>
      </c>
      <c r="N147" s="2">
        <f>INDEX(D_伙伴表!$L:$L,MATCH(K147,D_伙伴表!$C:$C,0))</f>
        <v>2</v>
      </c>
      <c r="O147" s="2">
        <v>2</v>
      </c>
      <c r="P147" s="2">
        <v>1</v>
      </c>
      <c r="Q147" s="2">
        <v>0</v>
      </c>
      <c r="R147" s="2">
        <f t="shared" si="6"/>
        <v>1</v>
      </c>
      <c r="S147" s="2" t="str">
        <f>INDEX(D_伙伴表!$J:$J,MATCH(K147,D_伙伴表!$C:$C,0))</f>
        <v>无</v>
      </c>
      <c r="T147" s="2">
        <f>IF(U147="","",INDEX(计算页!$A:$A,MATCH(U147,计算页!$B:$B,0)))</f>
        <v>23</v>
      </c>
      <c r="U147" s="2" t="s">
        <v>497</v>
      </c>
      <c r="V147" s="2">
        <f>IF(U147="","",ROUND(INDEX(计算页!$F$22:$H$27,N147,G147)/INDEX(计算页!$C:$C,MATCH(U147,计算页!$B:$B,0))*1.5^(O147-1)/R147,0))</f>
        <v>36</v>
      </c>
    </row>
    <row r="148" spans="1:34" x14ac:dyDescent="0.35">
      <c r="A148" s="2">
        <f t="shared" si="7"/>
        <v>5240003</v>
      </c>
      <c r="B148" s="2">
        <v>524</v>
      </c>
      <c r="C148" s="2" t="s">
        <v>585</v>
      </c>
      <c r="D148" s="2" t="s">
        <v>518</v>
      </c>
      <c r="E148" s="2" t="str">
        <f t="shared" si="5"/>
        <v>夹得紧，不会堕马，安全无副作用\n坚强白骨精专用宝物，提升伙伴火抗54点</v>
      </c>
      <c r="F148" s="2" t="s">
        <v>586</v>
      </c>
      <c r="G148" s="2">
        <v>1</v>
      </c>
      <c r="H148" s="2" t="s">
        <v>492</v>
      </c>
      <c r="I148" s="2" t="str">
        <f>INDEX(D_伙伴表!$N:$N,MATCH(K148,D_伙伴表!$C:$C,0))</f>
        <v>妖族</v>
      </c>
      <c r="J148" s="2">
        <v>12</v>
      </c>
      <c r="K148" s="2" t="str">
        <f>IF(J148="","",IF(J148=0,"所有宠物",INDEX(D_图鉴!$D:$D,MATCH(J148,D_图鉴!$A:$A,0))))</f>
        <v>坚强白骨精</v>
      </c>
      <c r="L148" s="2">
        <f>IF(A148="","",INDEX(D_伙伴技能书!$A:$A,MATCH(A148,D_伙伴技能书!$L:$L,0)))</f>
        <v>45243</v>
      </c>
      <c r="M148" s="2">
        <f>ROUND(INDEX(计算页!$F$22:$H$27,N148,G148)*1.5^(O148-1)*INDEX(计算页!$K$22:$K$25,MATCH(H148,计算页!$J$22:$J$25,0)),0)</f>
        <v>351</v>
      </c>
      <c r="N148" s="2">
        <f>INDEX(D_伙伴表!$L:$L,MATCH(K148,D_伙伴表!$C:$C,0))</f>
        <v>2</v>
      </c>
      <c r="O148" s="2">
        <v>3</v>
      </c>
      <c r="P148" s="2">
        <v>1</v>
      </c>
      <c r="Q148" s="2">
        <v>0</v>
      </c>
      <c r="R148" s="2">
        <f t="shared" si="6"/>
        <v>1</v>
      </c>
      <c r="S148" s="2" t="str">
        <f>INDEX(D_伙伴表!$J:$J,MATCH(K148,D_伙伴表!$C:$C,0))</f>
        <v>无</v>
      </c>
      <c r="T148" s="2">
        <f>IF(U148="","",INDEX(计算页!$A:$A,MATCH(U148,计算页!$B:$B,0)))</f>
        <v>23</v>
      </c>
      <c r="U148" s="2" t="s">
        <v>497</v>
      </c>
      <c r="V148" s="2">
        <f>IF(U148="","",ROUND(INDEX(计算页!$F$22:$H$27,N148,G148)/INDEX(计算页!$C:$C,MATCH(U148,计算页!$B:$B,0))*1.5^(O148-1)/R148,0))</f>
        <v>54</v>
      </c>
    </row>
    <row r="149" spans="1:34" x14ac:dyDescent="0.35">
      <c r="A149" s="2">
        <f t="shared" si="7"/>
        <v>5050001</v>
      </c>
      <c r="B149" s="2">
        <v>505</v>
      </c>
      <c r="C149" s="2" t="s">
        <v>587</v>
      </c>
      <c r="D149" s="2" t="s">
        <v>579</v>
      </c>
      <c r="E149" s="2" t="str">
        <f t="shared" si="5"/>
        <v>妖魔鬼怪被打一下，就怀孕了\n威武猪阿呆专用宝物，提升伙伴水攻120点</v>
      </c>
      <c r="F149" s="2" t="s">
        <v>588</v>
      </c>
      <c r="G149" s="2">
        <v>1</v>
      </c>
      <c r="H149" s="2" t="s">
        <v>492</v>
      </c>
      <c r="I149" s="2" t="str">
        <f>INDEX(D_伙伴表!$N:$N,MATCH(K149,D_伙伴表!$C:$C,0))</f>
        <v>妖族</v>
      </c>
      <c r="J149" s="2">
        <v>13</v>
      </c>
      <c r="K149" s="2" t="str">
        <f>IF(J149="","",IF(J149=0,"所有宠物",INDEX(D_图鉴!$D:$D,MATCH(J149,D_图鉴!$A:$A,0))))</f>
        <v>威武猪阿呆</v>
      </c>
      <c r="L149" s="2">
        <f>IF(A149="","",INDEX(D_伙伴技能书!$A:$A,MATCH(A149,D_伙伴技能书!$L:$L,0)))</f>
        <v>45051</v>
      </c>
      <c r="M149" s="2">
        <f>ROUND(INDEX(计算页!$F$22:$H$27,N149,G149)*1.5^(O149-1)*INDEX(计算页!$K$22:$K$25,MATCH(H149,计算页!$J$22:$J$25,0)),0)</f>
        <v>312</v>
      </c>
      <c r="N149" s="2">
        <f>INDEX(D_伙伴表!$L:$L,MATCH(K149,D_伙伴表!$C:$C,0))</f>
        <v>3</v>
      </c>
      <c r="O149" s="2">
        <v>1</v>
      </c>
      <c r="P149" s="2">
        <v>1</v>
      </c>
      <c r="Q149" s="2">
        <v>0</v>
      </c>
      <c r="R149" s="2">
        <f t="shared" si="6"/>
        <v>1</v>
      </c>
      <c r="S149" s="2" t="str">
        <f>INDEX(D_伙伴表!$J:$J,MATCH(K149,D_伙伴表!$C:$C,0))</f>
        <v>无</v>
      </c>
      <c r="T149" s="2">
        <f>IF(U149="","",INDEX(计算页!$A:$A,MATCH(U149,计算页!$B:$B,0)))</f>
        <v>14</v>
      </c>
      <c r="U149" s="2" t="s">
        <v>493</v>
      </c>
      <c r="V149" s="2">
        <f>IF(U149="","",ROUND(INDEX(计算页!$F$22:$H$27,N149,G149)/INDEX(计算页!$C:$C,MATCH(U149,计算页!$B:$B,0))*1.5^(O149-1)/R149,0))</f>
        <v>120</v>
      </c>
      <c r="W149" s="2" t="str">
        <f>IF(X149="","",INDEX(计算页!$A:$A,MATCH(X149,计算页!$B:$B,0)))</f>
        <v/>
      </c>
      <c r="Y149" s="2" t="str">
        <f>IF(X149="","",ROUND(INDEX(计算页!$F$22:$H$27,N149,G149)/INDEX(计算页!$C:$C,MATCH(X149,计算页!$B:$B,0))*1.5^(O149-1)/R149,0))</f>
        <v/>
      </c>
      <c r="Z149" s="2" t="str">
        <f>IF(AA149="","",INDEX(计算页!$A:$A,MATCH(AA149,计算页!$B:$B,0)))</f>
        <v/>
      </c>
      <c r="AB149" s="2" t="str">
        <f>IF(AA149="","",ROUND(INDEX(计算页!$F$22:$H$27,N149,G149)/INDEX(计算页!$C:$C,MATCH(AA149,计算页!$B:$B,0))*1.5^(O149-1)/R149,0))</f>
        <v/>
      </c>
      <c r="AC149" s="2" t="str">
        <f>IF(AD149="","",INDEX(计算页!$A:$A,MATCH(AD149,计算页!$B:$B,0)))</f>
        <v/>
      </c>
      <c r="AE149" s="2" t="str">
        <f>IF(AD149="","",ROUND(INDEX(计算页!$F$22:$H$27,N149,G149)/INDEX(计算页!$C:$C,MATCH(AD149,计算页!$B:$B,0))*1.5^(O149-1)/R149,0))</f>
        <v/>
      </c>
      <c r="AF149" s="2" t="str">
        <f>IF(AG149="","",INDEX(计算页!$A:$A,MATCH(AG149,计算页!$B:$B,0)))</f>
        <v/>
      </c>
      <c r="AH149" s="2" t="str">
        <f>IF(AG149="","",ROUND(INDEX(计算页!$F$22:$H$27,N149,G149)/INDEX(计算页!$C:$C,MATCH(AG149,计算页!$B:$B,0))*1.5^(O149-1)/R149,0))</f>
        <v/>
      </c>
    </row>
    <row r="150" spans="1:34" x14ac:dyDescent="0.35">
      <c r="A150" s="2">
        <f t="shared" si="7"/>
        <v>5050002</v>
      </c>
      <c r="B150" s="2">
        <v>505</v>
      </c>
      <c r="C150" s="2" t="s">
        <v>587</v>
      </c>
      <c r="D150" s="2" t="s">
        <v>579</v>
      </c>
      <c r="E150" s="2" t="str">
        <f t="shared" si="5"/>
        <v>妖魔鬼怪被打一下，就怀孕了\n威武猪阿呆专用宝物，提升伙伴水攻180点</v>
      </c>
      <c r="F150" s="2" t="s">
        <v>588</v>
      </c>
      <c r="G150" s="2">
        <v>1</v>
      </c>
      <c r="H150" s="2" t="s">
        <v>492</v>
      </c>
      <c r="I150" s="2" t="str">
        <f>INDEX(D_伙伴表!$N:$N,MATCH(K150,D_伙伴表!$C:$C,0))</f>
        <v>妖族</v>
      </c>
      <c r="J150" s="2">
        <v>13</v>
      </c>
      <c r="K150" s="2" t="str">
        <f>IF(J150="","",IF(J150=0,"所有宠物",INDEX(D_图鉴!$D:$D,MATCH(J150,D_图鉴!$A:$A,0))))</f>
        <v>威武猪阿呆</v>
      </c>
      <c r="L150" s="2">
        <f>IF(A150="","",INDEX(D_伙伴技能书!$A:$A,MATCH(A150,D_伙伴技能书!$L:$L,0)))</f>
        <v>45052</v>
      </c>
      <c r="M150" s="2">
        <f>ROUND(INDEX(计算页!$F$22:$H$27,N150,G150)*1.5^(O150-1)*INDEX(计算页!$K$22:$K$25,MATCH(H150,计算页!$J$22:$J$25,0)),0)</f>
        <v>468</v>
      </c>
      <c r="N150" s="2">
        <f>INDEX(D_伙伴表!$L:$L,MATCH(K150,D_伙伴表!$C:$C,0))</f>
        <v>3</v>
      </c>
      <c r="O150" s="2">
        <v>2</v>
      </c>
      <c r="P150" s="2">
        <v>1</v>
      </c>
      <c r="Q150" s="2">
        <v>0</v>
      </c>
      <c r="R150" s="2">
        <f t="shared" si="6"/>
        <v>1</v>
      </c>
      <c r="S150" s="2" t="str">
        <f>INDEX(D_伙伴表!$J:$J,MATCH(K150,D_伙伴表!$C:$C,0))</f>
        <v>无</v>
      </c>
      <c r="T150" s="2">
        <f>IF(U150="","",INDEX(计算页!$A:$A,MATCH(U150,计算页!$B:$B,0)))</f>
        <v>14</v>
      </c>
      <c r="U150" s="2" t="s">
        <v>493</v>
      </c>
      <c r="V150" s="2">
        <f>IF(U150="","",ROUND(INDEX(计算页!$F$22:$H$27,N150,G150)/INDEX(计算页!$C:$C,MATCH(U150,计算页!$B:$B,0))*1.5^(O150-1)/R150,0))</f>
        <v>180</v>
      </c>
      <c r="W150" s="2" t="str">
        <f>IF(X150="","",INDEX(计算页!$A:$A,MATCH(X150,计算页!$B:$B,0)))</f>
        <v/>
      </c>
      <c r="Y150" s="2" t="str">
        <f>IF(X150="","",ROUND(INDEX(计算页!$F$22:$H$27,N150,G150)/INDEX(计算页!$C:$C,MATCH(X150,计算页!$B:$B,0))*1.5^(O150-1)/R150,0))</f>
        <v/>
      </c>
      <c r="Z150" s="2" t="str">
        <f>IF(AA150="","",INDEX(计算页!$A:$A,MATCH(AA150,计算页!$B:$B,0)))</f>
        <v/>
      </c>
      <c r="AB150" s="2" t="str">
        <f>IF(AA150="","",ROUND(INDEX(计算页!$F$22:$H$27,N150,G150)/INDEX(计算页!$C:$C,MATCH(AA150,计算页!$B:$B,0))*1.5^(O150-1)/R150,0))</f>
        <v/>
      </c>
      <c r="AC150" s="2" t="str">
        <f>IF(AD150="","",INDEX(计算页!$A:$A,MATCH(AD150,计算页!$B:$B,0)))</f>
        <v/>
      </c>
      <c r="AE150" s="2" t="str">
        <f>IF(AD150="","",ROUND(INDEX(计算页!$F$22:$H$27,N150,G150)/INDEX(计算页!$C:$C,MATCH(AD150,计算页!$B:$B,0))*1.5^(O150-1)/R150,0))</f>
        <v/>
      </c>
      <c r="AF150" s="2" t="str">
        <f>IF(AG150="","",INDEX(计算页!$A:$A,MATCH(AG150,计算页!$B:$B,0)))</f>
        <v/>
      </c>
      <c r="AH150" s="2" t="str">
        <f>IF(AG150="","",ROUND(INDEX(计算页!$F$22:$H$27,N150,G150)/INDEX(计算页!$C:$C,MATCH(AG150,计算页!$B:$B,0))*1.5^(O150-1)/R150,0))</f>
        <v/>
      </c>
    </row>
    <row r="151" spans="1:34" x14ac:dyDescent="0.35">
      <c r="A151" s="2">
        <f t="shared" si="7"/>
        <v>5050003</v>
      </c>
      <c r="B151" s="2">
        <v>505</v>
      </c>
      <c r="C151" s="2" t="s">
        <v>587</v>
      </c>
      <c r="D151" s="2" t="s">
        <v>579</v>
      </c>
      <c r="E151" s="2" t="str">
        <f t="shared" si="5"/>
        <v>妖魔鬼怪被打一下，就怀孕了\n威武猪阿呆专用宝物，提升伙伴水攻270点</v>
      </c>
      <c r="F151" s="2" t="s">
        <v>588</v>
      </c>
      <c r="G151" s="2">
        <v>1</v>
      </c>
      <c r="H151" s="2" t="s">
        <v>492</v>
      </c>
      <c r="I151" s="2" t="str">
        <f>INDEX(D_伙伴表!$N:$N,MATCH(K151,D_伙伴表!$C:$C,0))</f>
        <v>妖族</v>
      </c>
      <c r="J151" s="2">
        <v>13</v>
      </c>
      <c r="K151" s="2" t="str">
        <f>IF(J151="","",IF(J151=0,"所有宠物",INDEX(D_图鉴!$D:$D,MATCH(J151,D_图鉴!$A:$A,0))))</f>
        <v>威武猪阿呆</v>
      </c>
      <c r="L151" s="2">
        <f>IF(A151="","",INDEX(D_伙伴技能书!$A:$A,MATCH(A151,D_伙伴技能书!$L:$L,0)))</f>
        <v>45053</v>
      </c>
      <c r="M151" s="2">
        <f>ROUND(INDEX(计算页!$F$22:$H$27,N151,G151)*1.5^(O151-1)*INDEX(计算页!$K$22:$K$25,MATCH(H151,计算页!$J$22:$J$25,0)),0)</f>
        <v>702</v>
      </c>
      <c r="N151" s="2">
        <f>INDEX(D_伙伴表!$L:$L,MATCH(K151,D_伙伴表!$C:$C,0))</f>
        <v>3</v>
      </c>
      <c r="O151" s="2">
        <v>3</v>
      </c>
      <c r="P151" s="2">
        <v>1</v>
      </c>
      <c r="Q151" s="2">
        <v>0</v>
      </c>
      <c r="R151" s="2">
        <f t="shared" si="6"/>
        <v>1</v>
      </c>
      <c r="S151" s="2" t="str">
        <f>INDEX(D_伙伴表!$J:$J,MATCH(K151,D_伙伴表!$C:$C,0))</f>
        <v>无</v>
      </c>
      <c r="T151" s="2">
        <f>IF(U151="","",INDEX(计算页!$A:$A,MATCH(U151,计算页!$B:$B,0)))</f>
        <v>14</v>
      </c>
      <c r="U151" s="2" t="s">
        <v>493</v>
      </c>
      <c r="V151" s="2">
        <f>IF(U151="","",ROUND(INDEX(计算页!$F$22:$H$27,N151,G151)/INDEX(计算页!$C:$C,MATCH(U151,计算页!$B:$B,0))*1.5^(O151-1)/R151,0))</f>
        <v>270</v>
      </c>
      <c r="W151" s="2" t="str">
        <f>IF(X151="","",INDEX(计算页!$A:$A,MATCH(X151,计算页!$B:$B,0)))</f>
        <v/>
      </c>
      <c r="Y151" s="2" t="str">
        <f>IF(X151="","",ROUND(INDEX(计算页!$F$22:$H$27,N151,G151)/INDEX(计算页!$C:$C,MATCH(X151,计算页!$B:$B,0))*1.5^(O151-1)/R151,0))</f>
        <v/>
      </c>
      <c r="Z151" s="2" t="str">
        <f>IF(AA151="","",INDEX(计算页!$A:$A,MATCH(AA151,计算页!$B:$B,0)))</f>
        <v/>
      </c>
      <c r="AB151" s="2" t="str">
        <f>IF(AA151="","",ROUND(INDEX(计算页!$F$22:$H$27,N151,G151)/INDEX(计算页!$C:$C,MATCH(AA151,计算页!$B:$B,0))*1.5^(O151-1)/R151,0))</f>
        <v/>
      </c>
      <c r="AC151" s="2" t="str">
        <f>IF(AD151="","",INDEX(计算页!$A:$A,MATCH(AD151,计算页!$B:$B,0)))</f>
        <v/>
      </c>
      <c r="AE151" s="2" t="str">
        <f>IF(AD151="","",ROUND(INDEX(计算页!$F$22:$H$27,N151,G151)/INDEX(计算页!$C:$C,MATCH(AD151,计算页!$B:$B,0))*1.5^(O151-1)/R151,0))</f>
        <v/>
      </c>
      <c r="AF151" s="2" t="str">
        <f>IF(AG151="","",INDEX(计算页!$A:$A,MATCH(AG151,计算页!$B:$B,0)))</f>
        <v/>
      </c>
      <c r="AH151" s="2" t="str">
        <f>IF(AG151="","",ROUND(INDEX(计算页!$F$22:$H$27,N151,G151)/INDEX(计算页!$C:$C,MATCH(AG151,计算页!$B:$B,0))*1.5^(O151-1)/R151,0))</f>
        <v/>
      </c>
    </row>
    <row r="152" spans="1:34" x14ac:dyDescent="0.35">
      <c r="A152" s="2">
        <f t="shared" si="7"/>
        <v>5250001</v>
      </c>
      <c r="B152" s="2">
        <v>525</v>
      </c>
      <c r="C152" s="2" t="s">
        <v>589</v>
      </c>
      <c r="D152" s="2" t="s">
        <v>512</v>
      </c>
      <c r="E152" s="2" t="str">
        <f t="shared" si="5"/>
        <v>我师父九辈子都在这里了，剔牙\n威武猪阿呆专用宝物，提升伙伴火抗48点</v>
      </c>
      <c r="F152" s="2" t="s">
        <v>590</v>
      </c>
      <c r="G152" s="2">
        <v>1</v>
      </c>
      <c r="H152" s="2" t="s">
        <v>492</v>
      </c>
      <c r="I152" s="2" t="str">
        <f>INDEX(D_伙伴表!$N:$N,MATCH(K152,D_伙伴表!$C:$C,0))</f>
        <v>妖族</v>
      </c>
      <c r="J152" s="2">
        <v>13</v>
      </c>
      <c r="K152" s="2" t="str">
        <f>IF(J152="","",IF(J152=0,"所有宠物",INDEX(D_图鉴!$D:$D,MATCH(J152,D_图鉴!$A:$A,0))))</f>
        <v>威武猪阿呆</v>
      </c>
      <c r="L152" s="2">
        <f>IF(A152="","",INDEX(D_伙伴技能书!$A:$A,MATCH(A152,D_伙伴技能书!$L:$L,0)))</f>
        <v>45251</v>
      </c>
      <c r="M152" s="2">
        <f>ROUND(INDEX(计算页!$F$22:$H$27,N152,G152)*1.5^(O152-1)*INDEX(计算页!$K$22:$K$25,MATCH(H152,计算页!$J$22:$J$25,0)),0)</f>
        <v>312</v>
      </c>
      <c r="N152" s="2">
        <f>INDEX(D_伙伴表!$L:$L,MATCH(K152,D_伙伴表!$C:$C,0))</f>
        <v>3</v>
      </c>
      <c r="O152" s="2">
        <v>1</v>
      </c>
      <c r="P152" s="2">
        <v>1</v>
      </c>
      <c r="Q152" s="2">
        <v>0</v>
      </c>
      <c r="R152" s="2">
        <f t="shared" si="6"/>
        <v>1</v>
      </c>
      <c r="S152" s="2" t="str">
        <f>INDEX(D_伙伴表!$J:$J,MATCH(K152,D_伙伴表!$C:$C,0))</f>
        <v>无</v>
      </c>
      <c r="T152" s="2">
        <f>IF(U152="","",INDEX(计算页!$A:$A,MATCH(U152,计算页!$B:$B,0)))</f>
        <v>23</v>
      </c>
      <c r="U152" s="2" t="s">
        <v>497</v>
      </c>
      <c r="V152" s="2">
        <f>IF(U152="","",ROUND(INDEX(计算页!$F$22:$H$27,N152,G152)/INDEX(计算页!$C:$C,MATCH(U152,计算页!$B:$B,0))*1.5^(O152-1)/R152,0))</f>
        <v>48</v>
      </c>
    </row>
    <row r="153" spans="1:34" x14ac:dyDescent="0.35">
      <c r="A153" s="2">
        <f t="shared" si="7"/>
        <v>5250002</v>
      </c>
      <c r="B153" s="2">
        <v>525</v>
      </c>
      <c r="C153" s="2" t="s">
        <v>589</v>
      </c>
      <c r="D153" s="2" t="s">
        <v>512</v>
      </c>
      <c r="E153" s="2" t="str">
        <f t="shared" si="5"/>
        <v>我师父九辈子都在这里了，剔牙\n威武猪阿呆专用宝物，提升伙伴火抗72点</v>
      </c>
      <c r="F153" s="2" t="s">
        <v>590</v>
      </c>
      <c r="G153" s="2">
        <v>1</v>
      </c>
      <c r="H153" s="2" t="s">
        <v>492</v>
      </c>
      <c r="I153" s="2" t="str">
        <f>INDEX(D_伙伴表!$N:$N,MATCH(K153,D_伙伴表!$C:$C,0))</f>
        <v>妖族</v>
      </c>
      <c r="J153" s="2">
        <v>13</v>
      </c>
      <c r="K153" s="2" t="str">
        <f>IF(J153="","",IF(J153=0,"所有宠物",INDEX(D_图鉴!$D:$D,MATCH(J153,D_图鉴!$A:$A,0))))</f>
        <v>威武猪阿呆</v>
      </c>
      <c r="L153" s="2">
        <f>IF(A153="","",INDEX(D_伙伴技能书!$A:$A,MATCH(A153,D_伙伴技能书!$L:$L,0)))</f>
        <v>45252</v>
      </c>
      <c r="M153" s="2">
        <f>ROUND(INDEX(计算页!$F$22:$H$27,N153,G153)*1.5^(O153-1)*INDEX(计算页!$K$22:$K$25,MATCH(H153,计算页!$J$22:$J$25,0)),0)</f>
        <v>468</v>
      </c>
      <c r="N153" s="2">
        <f>INDEX(D_伙伴表!$L:$L,MATCH(K153,D_伙伴表!$C:$C,0))</f>
        <v>3</v>
      </c>
      <c r="O153" s="2">
        <v>2</v>
      </c>
      <c r="P153" s="2">
        <v>1</v>
      </c>
      <c r="Q153" s="2">
        <v>0</v>
      </c>
      <c r="R153" s="2">
        <f t="shared" si="6"/>
        <v>1</v>
      </c>
      <c r="S153" s="2" t="str">
        <f>INDEX(D_伙伴表!$J:$J,MATCH(K153,D_伙伴表!$C:$C,0))</f>
        <v>无</v>
      </c>
      <c r="T153" s="2">
        <f>IF(U153="","",INDEX(计算页!$A:$A,MATCH(U153,计算页!$B:$B,0)))</f>
        <v>23</v>
      </c>
      <c r="U153" s="2" t="s">
        <v>497</v>
      </c>
      <c r="V153" s="2">
        <f>IF(U153="","",ROUND(INDEX(计算页!$F$22:$H$27,N153,G153)/INDEX(计算页!$C:$C,MATCH(U153,计算页!$B:$B,0))*1.5^(O153-1)/R153,0))</f>
        <v>72</v>
      </c>
    </row>
    <row r="154" spans="1:34" x14ac:dyDescent="0.35">
      <c r="A154" s="2">
        <f t="shared" si="7"/>
        <v>5250003</v>
      </c>
      <c r="B154" s="2">
        <v>525</v>
      </c>
      <c r="C154" s="2" t="s">
        <v>589</v>
      </c>
      <c r="D154" s="2" t="s">
        <v>512</v>
      </c>
      <c r="E154" s="2" t="str">
        <f t="shared" si="5"/>
        <v>我师父九辈子都在这里了，剔牙\n威武猪阿呆专用宝物，提升伙伴火抗108点</v>
      </c>
      <c r="F154" s="2" t="s">
        <v>590</v>
      </c>
      <c r="G154" s="2">
        <v>1</v>
      </c>
      <c r="H154" s="2" t="s">
        <v>492</v>
      </c>
      <c r="I154" s="2" t="str">
        <f>INDEX(D_伙伴表!$N:$N,MATCH(K154,D_伙伴表!$C:$C,0))</f>
        <v>妖族</v>
      </c>
      <c r="J154" s="2">
        <v>13</v>
      </c>
      <c r="K154" s="2" t="str">
        <f>IF(J154="","",IF(J154=0,"所有宠物",INDEX(D_图鉴!$D:$D,MATCH(J154,D_图鉴!$A:$A,0))))</f>
        <v>威武猪阿呆</v>
      </c>
      <c r="L154" s="2">
        <f>IF(A154="","",INDEX(D_伙伴技能书!$A:$A,MATCH(A154,D_伙伴技能书!$L:$L,0)))</f>
        <v>45253</v>
      </c>
      <c r="M154" s="2">
        <f>ROUND(INDEX(计算页!$F$22:$H$27,N154,G154)*1.5^(O154-1)*INDEX(计算页!$K$22:$K$25,MATCH(H154,计算页!$J$22:$J$25,0)),0)</f>
        <v>702</v>
      </c>
      <c r="N154" s="2">
        <f>INDEX(D_伙伴表!$L:$L,MATCH(K154,D_伙伴表!$C:$C,0))</f>
        <v>3</v>
      </c>
      <c r="O154" s="2">
        <v>3</v>
      </c>
      <c r="P154" s="2">
        <v>1</v>
      </c>
      <c r="Q154" s="2">
        <v>0</v>
      </c>
      <c r="R154" s="2">
        <f t="shared" si="6"/>
        <v>1</v>
      </c>
      <c r="S154" s="2" t="str">
        <f>INDEX(D_伙伴表!$J:$J,MATCH(K154,D_伙伴表!$C:$C,0))</f>
        <v>无</v>
      </c>
      <c r="T154" s="2">
        <f>IF(U154="","",INDEX(计算页!$A:$A,MATCH(U154,计算页!$B:$B,0)))</f>
        <v>23</v>
      </c>
      <c r="U154" s="2" t="s">
        <v>497</v>
      </c>
      <c r="V154" s="2">
        <f>IF(U154="","",ROUND(INDEX(计算页!$F$22:$H$27,N154,G154)/INDEX(计算页!$C:$C,MATCH(U154,计算页!$B:$B,0))*1.5^(O154-1)/R154,0))</f>
        <v>108</v>
      </c>
    </row>
    <row r="155" spans="1:34" x14ac:dyDescent="0.35">
      <c r="A155" s="2">
        <f t="shared" si="7"/>
        <v>5060001</v>
      </c>
      <c r="B155" s="2">
        <v>506</v>
      </c>
      <c r="C155" s="2" t="s">
        <v>591</v>
      </c>
      <c r="D155" s="2" t="s">
        <v>592</v>
      </c>
      <c r="E155" s="2" t="str">
        <f t="shared" si="5"/>
        <v>非常坚硬，可以用来撬开任何东西\n威武蘑菇咕咕专用宝物，提升伙伴火攻120点</v>
      </c>
      <c r="F155" s="2" t="s">
        <v>593</v>
      </c>
      <c r="G155" s="2">
        <v>1</v>
      </c>
      <c r="H155" s="2" t="s">
        <v>492</v>
      </c>
      <c r="I155" s="2" t="str">
        <f>INDEX(D_伙伴表!$N:$N,MATCH(K155,D_伙伴表!$C:$C,0))</f>
        <v>妖族</v>
      </c>
      <c r="J155" s="2">
        <v>14</v>
      </c>
      <c r="K155" s="2" t="str">
        <f>IF(J155="","",IF(J155=0,"所有宠物",INDEX(D_图鉴!$D:$D,MATCH(J155,D_图鉴!$A:$A,0))))</f>
        <v>威武蘑菇咕咕</v>
      </c>
      <c r="L155" s="2">
        <f>IF(A155="","",INDEX(D_伙伴技能书!$A:$A,MATCH(A155,D_伙伴技能书!$L:$L,0)))</f>
        <v>45061</v>
      </c>
      <c r="M155" s="2">
        <f>ROUND(INDEX(计算页!$F$22:$H$27,N155,G155)*1.5^(O155-1)*INDEX(计算页!$K$22:$K$25,MATCH(H155,计算页!$J$22:$J$25,0)),0)</f>
        <v>312</v>
      </c>
      <c r="N155" s="2">
        <f>INDEX(D_伙伴表!$L:$L,MATCH(K155,D_伙伴表!$C:$C,0))</f>
        <v>3</v>
      </c>
      <c r="O155" s="2">
        <v>1</v>
      </c>
      <c r="P155" s="2">
        <v>1</v>
      </c>
      <c r="Q155" s="2">
        <v>0</v>
      </c>
      <c r="R155" s="2">
        <f t="shared" si="6"/>
        <v>1</v>
      </c>
      <c r="S155" s="2" t="str">
        <f>INDEX(D_伙伴表!$J:$J,MATCH(K155,D_伙伴表!$C:$C,0))</f>
        <v>无</v>
      </c>
      <c r="T155" s="2">
        <f>IF(U155="","",INDEX(计算页!$A:$A,MATCH(U155,计算页!$B:$B,0)))</f>
        <v>13</v>
      </c>
      <c r="U155" s="2" t="s">
        <v>505</v>
      </c>
      <c r="V155" s="2">
        <f>IF(U155="","",ROUND(INDEX(计算页!$F$22:$H$27,N155,G155)/INDEX(计算页!$C:$C,MATCH(U155,计算页!$B:$B,0))*1.5^(O155-1)/R155,0))</f>
        <v>120</v>
      </c>
      <c r="W155" s="2" t="str">
        <f>IF(X155="","",INDEX(计算页!$A:$A,MATCH(X155,计算页!$B:$B,0)))</f>
        <v/>
      </c>
      <c r="Y155" s="2" t="str">
        <f>IF(X155="","",ROUND(INDEX(计算页!$F$22:$H$27,N155,G155)/INDEX(计算页!$C:$C,MATCH(X155,计算页!$B:$B,0))*1.5^(O155-1)/R155,0))</f>
        <v/>
      </c>
      <c r="Z155" s="2" t="str">
        <f>IF(AA155="","",INDEX(计算页!$A:$A,MATCH(AA155,计算页!$B:$B,0)))</f>
        <v/>
      </c>
      <c r="AB155" s="2" t="str">
        <f>IF(AA155="","",ROUND(INDEX(计算页!$F$22:$H$27,N155,G155)/INDEX(计算页!$C:$C,MATCH(AA155,计算页!$B:$B,0))*1.5^(O155-1)/R155,0))</f>
        <v/>
      </c>
      <c r="AC155" s="2" t="str">
        <f>IF(AD155="","",INDEX(计算页!$A:$A,MATCH(AD155,计算页!$B:$B,0)))</f>
        <v/>
      </c>
      <c r="AE155" s="2" t="str">
        <f>IF(AD155="","",ROUND(INDEX(计算页!$F$22:$H$27,N155,G155)/INDEX(计算页!$C:$C,MATCH(AD155,计算页!$B:$B,0))*1.5^(O155-1)/R155,0))</f>
        <v/>
      </c>
      <c r="AF155" s="2" t="str">
        <f>IF(AG155="","",INDEX(计算页!$A:$A,MATCH(AG155,计算页!$B:$B,0)))</f>
        <v/>
      </c>
      <c r="AH155" s="2" t="str">
        <f>IF(AG155="","",ROUND(INDEX(计算页!$F$22:$H$27,N155,G155)/INDEX(计算页!$C:$C,MATCH(AG155,计算页!$B:$B,0))*1.5^(O155-1)/R155,0))</f>
        <v/>
      </c>
    </row>
    <row r="156" spans="1:34" x14ac:dyDescent="0.35">
      <c r="A156" s="2">
        <f t="shared" si="7"/>
        <v>5060002</v>
      </c>
      <c r="B156" s="2">
        <v>506</v>
      </c>
      <c r="C156" s="2" t="s">
        <v>591</v>
      </c>
      <c r="D156" s="2" t="s">
        <v>592</v>
      </c>
      <c r="E156" s="2" t="str">
        <f t="shared" si="5"/>
        <v>非常坚硬，可以用来撬开任何东西\n威武蘑菇咕咕专用宝物，提升伙伴火攻180点</v>
      </c>
      <c r="F156" s="2" t="s">
        <v>593</v>
      </c>
      <c r="G156" s="2">
        <v>1</v>
      </c>
      <c r="H156" s="2" t="s">
        <v>492</v>
      </c>
      <c r="I156" s="2" t="str">
        <f>INDEX(D_伙伴表!$N:$N,MATCH(K156,D_伙伴表!$C:$C,0))</f>
        <v>妖族</v>
      </c>
      <c r="J156" s="2">
        <v>14</v>
      </c>
      <c r="K156" s="2" t="str">
        <f>IF(J156="","",IF(J156=0,"所有宠物",INDEX(D_图鉴!$D:$D,MATCH(J156,D_图鉴!$A:$A,0))))</f>
        <v>威武蘑菇咕咕</v>
      </c>
      <c r="L156" s="2">
        <f>IF(A156="","",INDEX(D_伙伴技能书!$A:$A,MATCH(A156,D_伙伴技能书!$L:$L,0)))</f>
        <v>45062</v>
      </c>
      <c r="M156" s="2">
        <f>ROUND(INDEX(计算页!$F$22:$H$27,N156,G156)*1.5^(O156-1)*INDEX(计算页!$K$22:$K$25,MATCH(H156,计算页!$J$22:$J$25,0)),0)</f>
        <v>468</v>
      </c>
      <c r="N156" s="2">
        <f>INDEX(D_伙伴表!$L:$L,MATCH(K156,D_伙伴表!$C:$C,0))</f>
        <v>3</v>
      </c>
      <c r="O156" s="2">
        <v>2</v>
      </c>
      <c r="P156" s="2">
        <v>1</v>
      </c>
      <c r="Q156" s="2">
        <v>0</v>
      </c>
      <c r="R156" s="2">
        <f t="shared" si="6"/>
        <v>1</v>
      </c>
      <c r="S156" s="2" t="str">
        <f>INDEX(D_伙伴表!$J:$J,MATCH(K156,D_伙伴表!$C:$C,0))</f>
        <v>无</v>
      </c>
      <c r="T156" s="2">
        <f>IF(U156="","",INDEX(计算页!$A:$A,MATCH(U156,计算页!$B:$B,0)))</f>
        <v>13</v>
      </c>
      <c r="U156" s="2" t="s">
        <v>505</v>
      </c>
      <c r="V156" s="2">
        <f>IF(U156="","",ROUND(INDEX(计算页!$F$22:$H$27,N156,G156)/INDEX(计算页!$C:$C,MATCH(U156,计算页!$B:$B,0))*1.5^(O156-1)/R156,0))</f>
        <v>180</v>
      </c>
      <c r="W156" s="2" t="str">
        <f>IF(X156="","",INDEX(计算页!$A:$A,MATCH(X156,计算页!$B:$B,0)))</f>
        <v/>
      </c>
      <c r="Y156" s="2" t="str">
        <f>IF(X156="","",ROUND(INDEX(计算页!$F$22:$H$27,N156,G156)/INDEX(计算页!$C:$C,MATCH(X156,计算页!$B:$B,0))*1.5^(O156-1)/R156,0))</f>
        <v/>
      </c>
      <c r="Z156" s="2" t="str">
        <f>IF(AA156="","",INDEX(计算页!$A:$A,MATCH(AA156,计算页!$B:$B,0)))</f>
        <v/>
      </c>
      <c r="AB156" s="2" t="str">
        <f>IF(AA156="","",ROUND(INDEX(计算页!$F$22:$H$27,N156,G156)/INDEX(计算页!$C:$C,MATCH(AA156,计算页!$B:$B,0))*1.5^(O156-1)/R156,0))</f>
        <v/>
      </c>
      <c r="AC156" s="2" t="str">
        <f>IF(AD156="","",INDEX(计算页!$A:$A,MATCH(AD156,计算页!$B:$B,0)))</f>
        <v/>
      </c>
      <c r="AE156" s="2" t="str">
        <f>IF(AD156="","",ROUND(INDEX(计算页!$F$22:$H$27,N156,G156)/INDEX(计算页!$C:$C,MATCH(AD156,计算页!$B:$B,0))*1.5^(O156-1)/R156,0))</f>
        <v/>
      </c>
      <c r="AF156" s="2" t="str">
        <f>IF(AG156="","",INDEX(计算页!$A:$A,MATCH(AG156,计算页!$B:$B,0)))</f>
        <v/>
      </c>
      <c r="AH156" s="2" t="str">
        <f>IF(AG156="","",ROUND(INDEX(计算页!$F$22:$H$27,N156,G156)/INDEX(计算页!$C:$C,MATCH(AG156,计算页!$B:$B,0))*1.5^(O156-1)/R156,0))</f>
        <v/>
      </c>
    </row>
    <row r="157" spans="1:34" x14ac:dyDescent="0.35">
      <c r="A157" s="2">
        <f t="shared" si="7"/>
        <v>5060003</v>
      </c>
      <c r="B157" s="2">
        <v>506</v>
      </c>
      <c r="C157" s="2" t="s">
        <v>591</v>
      </c>
      <c r="D157" s="2" t="s">
        <v>592</v>
      </c>
      <c r="E157" s="2" t="str">
        <f t="shared" si="5"/>
        <v>非常坚硬，可以用来撬开任何东西\n威武蘑菇咕咕专用宝物，提升伙伴火攻270点</v>
      </c>
      <c r="F157" s="2" t="s">
        <v>593</v>
      </c>
      <c r="G157" s="2">
        <v>1</v>
      </c>
      <c r="H157" s="2" t="s">
        <v>492</v>
      </c>
      <c r="I157" s="2" t="str">
        <f>INDEX(D_伙伴表!$N:$N,MATCH(K157,D_伙伴表!$C:$C,0))</f>
        <v>妖族</v>
      </c>
      <c r="J157" s="2">
        <v>14</v>
      </c>
      <c r="K157" s="2" t="str">
        <f>IF(J157="","",IF(J157=0,"所有宠物",INDEX(D_图鉴!$D:$D,MATCH(J157,D_图鉴!$A:$A,0))))</f>
        <v>威武蘑菇咕咕</v>
      </c>
      <c r="L157" s="2">
        <f>IF(A157="","",INDEX(D_伙伴技能书!$A:$A,MATCH(A157,D_伙伴技能书!$L:$L,0)))</f>
        <v>45063</v>
      </c>
      <c r="M157" s="2">
        <f>ROUND(INDEX(计算页!$F$22:$H$27,N157,G157)*1.5^(O157-1)*INDEX(计算页!$K$22:$K$25,MATCH(H157,计算页!$J$22:$J$25,0)),0)</f>
        <v>702</v>
      </c>
      <c r="N157" s="2">
        <f>INDEX(D_伙伴表!$L:$L,MATCH(K157,D_伙伴表!$C:$C,0))</f>
        <v>3</v>
      </c>
      <c r="O157" s="2">
        <v>3</v>
      </c>
      <c r="P157" s="2">
        <v>1</v>
      </c>
      <c r="Q157" s="2">
        <v>0</v>
      </c>
      <c r="R157" s="2">
        <f t="shared" si="6"/>
        <v>1</v>
      </c>
      <c r="S157" s="2" t="str">
        <f>INDEX(D_伙伴表!$J:$J,MATCH(K157,D_伙伴表!$C:$C,0))</f>
        <v>无</v>
      </c>
      <c r="T157" s="2">
        <f>IF(U157="","",INDEX(计算页!$A:$A,MATCH(U157,计算页!$B:$B,0)))</f>
        <v>13</v>
      </c>
      <c r="U157" s="2" t="s">
        <v>505</v>
      </c>
      <c r="V157" s="2">
        <f>IF(U157="","",ROUND(INDEX(计算页!$F$22:$H$27,N157,G157)/INDEX(计算页!$C:$C,MATCH(U157,计算页!$B:$B,0))*1.5^(O157-1)/R157,0))</f>
        <v>270</v>
      </c>
      <c r="W157" s="2" t="str">
        <f>IF(X157="","",INDEX(计算页!$A:$A,MATCH(X157,计算页!$B:$B,0)))</f>
        <v/>
      </c>
      <c r="Y157" s="2" t="str">
        <f>IF(X157="","",ROUND(INDEX(计算页!$F$22:$H$27,N157,G157)/INDEX(计算页!$C:$C,MATCH(X157,计算页!$B:$B,0))*1.5^(O157-1)/R157,0))</f>
        <v/>
      </c>
      <c r="Z157" s="2" t="str">
        <f>IF(AA157="","",INDEX(计算页!$A:$A,MATCH(AA157,计算页!$B:$B,0)))</f>
        <v/>
      </c>
      <c r="AB157" s="2" t="str">
        <f>IF(AA157="","",ROUND(INDEX(计算页!$F$22:$H$27,N157,G157)/INDEX(计算页!$C:$C,MATCH(AA157,计算页!$B:$B,0))*1.5^(O157-1)/R157,0))</f>
        <v/>
      </c>
      <c r="AC157" s="2" t="str">
        <f>IF(AD157="","",INDEX(计算页!$A:$A,MATCH(AD157,计算页!$B:$B,0)))</f>
        <v/>
      </c>
      <c r="AE157" s="2" t="str">
        <f>IF(AD157="","",ROUND(INDEX(计算页!$F$22:$H$27,N157,G157)/INDEX(计算页!$C:$C,MATCH(AD157,计算页!$B:$B,0))*1.5^(O157-1)/R157,0))</f>
        <v/>
      </c>
      <c r="AF157" s="2" t="str">
        <f>IF(AG157="","",INDEX(计算页!$A:$A,MATCH(AG157,计算页!$B:$B,0)))</f>
        <v/>
      </c>
      <c r="AH157" s="2" t="str">
        <f>IF(AG157="","",ROUND(INDEX(计算页!$F$22:$H$27,N157,G157)/INDEX(计算页!$C:$C,MATCH(AG157,计算页!$B:$B,0))*1.5^(O157-1)/R157,0))</f>
        <v/>
      </c>
    </row>
    <row r="158" spans="1:34" x14ac:dyDescent="0.35">
      <c r="A158" s="2">
        <f t="shared" si="7"/>
        <v>5260001</v>
      </c>
      <c r="B158" s="2">
        <v>526</v>
      </c>
      <c r="C158" s="2" t="s">
        <v>594</v>
      </c>
      <c r="D158" s="2" t="s">
        <v>554</v>
      </c>
      <c r="E158" s="2" t="str">
        <f t="shared" si="5"/>
        <v>刀枪不入，黑帮必备神器\n威武蘑菇咕咕专用宝物，提升伙伴木抗48点</v>
      </c>
      <c r="F158" s="2" t="s">
        <v>595</v>
      </c>
      <c r="G158" s="2">
        <v>1</v>
      </c>
      <c r="H158" s="2" t="s">
        <v>492</v>
      </c>
      <c r="I158" s="2" t="str">
        <f>INDEX(D_伙伴表!$N:$N,MATCH(K158,D_伙伴表!$C:$C,0))</f>
        <v>妖族</v>
      </c>
      <c r="J158" s="2">
        <v>14</v>
      </c>
      <c r="K158" s="2" t="str">
        <f>IF(J158="","",IF(J158=0,"所有宠物",INDEX(D_图鉴!$D:$D,MATCH(J158,D_图鉴!$A:$A,0))))</f>
        <v>威武蘑菇咕咕</v>
      </c>
      <c r="L158" s="2">
        <f>IF(A158="","",INDEX(D_伙伴技能书!$A:$A,MATCH(A158,D_伙伴技能书!$L:$L,0)))</f>
        <v>45261</v>
      </c>
      <c r="M158" s="2">
        <f>ROUND(INDEX(计算页!$F$22:$H$27,N158,G158)*1.5^(O158-1)*INDEX(计算页!$K$22:$K$25,MATCH(H158,计算页!$J$22:$J$25,0)),0)</f>
        <v>312</v>
      </c>
      <c r="N158" s="2">
        <f>INDEX(D_伙伴表!$L:$L,MATCH(K158,D_伙伴表!$C:$C,0))</f>
        <v>3</v>
      </c>
      <c r="O158" s="2">
        <v>1</v>
      </c>
      <c r="P158" s="2">
        <v>1</v>
      </c>
      <c r="Q158" s="2">
        <v>0</v>
      </c>
      <c r="R158" s="2">
        <f t="shared" si="6"/>
        <v>1</v>
      </c>
      <c r="S158" s="2" t="str">
        <f>INDEX(D_伙伴表!$J:$J,MATCH(K158,D_伙伴表!$C:$C,0))</f>
        <v>无</v>
      </c>
      <c r="T158" s="2">
        <f>IF(U158="","",INDEX(计算页!$A:$A,MATCH(U158,计算页!$B:$B,0)))</f>
        <v>22</v>
      </c>
      <c r="U158" s="2" t="s">
        <v>508</v>
      </c>
      <c r="V158" s="2">
        <f>IF(U158="","",ROUND(INDEX(计算页!$F$22:$H$27,N158,G158)/INDEX(计算页!$C:$C,MATCH(U158,计算页!$B:$B,0))*1.5^(O158-1)/R158,0))</f>
        <v>48</v>
      </c>
    </row>
    <row r="159" spans="1:34" x14ac:dyDescent="0.35">
      <c r="A159" s="2">
        <f t="shared" si="7"/>
        <v>5260002</v>
      </c>
      <c r="B159" s="2">
        <v>526</v>
      </c>
      <c r="C159" s="2" t="s">
        <v>594</v>
      </c>
      <c r="D159" s="2" t="s">
        <v>554</v>
      </c>
      <c r="E159" s="2" t="str">
        <f t="shared" si="5"/>
        <v>刀枪不入，黑帮必备神器\n威武蘑菇咕咕专用宝物，提升伙伴木抗72点</v>
      </c>
      <c r="F159" s="2" t="s">
        <v>595</v>
      </c>
      <c r="G159" s="2">
        <v>1</v>
      </c>
      <c r="H159" s="2" t="s">
        <v>492</v>
      </c>
      <c r="I159" s="2" t="str">
        <f>INDEX(D_伙伴表!$N:$N,MATCH(K159,D_伙伴表!$C:$C,0))</f>
        <v>妖族</v>
      </c>
      <c r="J159" s="2">
        <v>14</v>
      </c>
      <c r="K159" s="2" t="str">
        <f>IF(J159="","",IF(J159=0,"所有宠物",INDEX(D_图鉴!$D:$D,MATCH(J159,D_图鉴!$A:$A,0))))</f>
        <v>威武蘑菇咕咕</v>
      </c>
      <c r="L159" s="2">
        <f>IF(A159="","",INDEX(D_伙伴技能书!$A:$A,MATCH(A159,D_伙伴技能书!$L:$L,0)))</f>
        <v>45262</v>
      </c>
      <c r="M159" s="2">
        <f>ROUND(INDEX(计算页!$F$22:$H$27,N159,G159)*1.5^(O159-1)*INDEX(计算页!$K$22:$K$25,MATCH(H159,计算页!$J$22:$J$25,0)),0)</f>
        <v>468</v>
      </c>
      <c r="N159" s="2">
        <f>INDEX(D_伙伴表!$L:$L,MATCH(K159,D_伙伴表!$C:$C,0))</f>
        <v>3</v>
      </c>
      <c r="O159" s="2">
        <v>2</v>
      </c>
      <c r="P159" s="2">
        <v>1</v>
      </c>
      <c r="Q159" s="2">
        <v>0</v>
      </c>
      <c r="R159" s="2">
        <f t="shared" si="6"/>
        <v>1</v>
      </c>
      <c r="S159" s="2" t="str">
        <f>INDEX(D_伙伴表!$J:$J,MATCH(K159,D_伙伴表!$C:$C,0))</f>
        <v>无</v>
      </c>
      <c r="T159" s="2">
        <f>IF(U159="","",INDEX(计算页!$A:$A,MATCH(U159,计算页!$B:$B,0)))</f>
        <v>22</v>
      </c>
      <c r="U159" s="2" t="s">
        <v>508</v>
      </c>
      <c r="V159" s="2">
        <f>IF(U159="","",ROUND(INDEX(计算页!$F$22:$H$27,N159,G159)/INDEX(计算页!$C:$C,MATCH(U159,计算页!$B:$B,0))*1.5^(O159-1)/R159,0))</f>
        <v>72</v>
      </c>
    </row>
    <row r="160" spans="1:34" x14ac:dyDescent="0.35">
      <c r="A160" s="2">
        <f t="shared" si="7"/>
        <v>5260003</v>
      </c>
      <c r="B160" s="2">
        <v>526</v>
      </c>
      <c r="C160" s="2" t="s">
        <v>594</v>
      </c>
      <c r="D160" s="2" t="s">
        <v>554</v>
      </c>
      <c r="E160" s="2" t="str">
        <f t="shared" si="5"/>
        <v>刀枪不入，黑帮必备神器\n威武蘑菇咕咕专用宝物，提升伙伴木抗108点</v>
      </c>
      <c r="F160" s="2" t="s">
        <v>595</v>
      </c>
      <c r="G160" s="2">
        <v>1</v>
      </c>
      <c r="H160" s="2" t="s">
        <v>492</v>
      </c>
      <c r="I160" s="2" t="str">
        <f>INDEX(D_伙伴表!$N:$N,MATCH(K160,D_伙伴表!$C:$C,0))</f>
        <v>妖族</v>
      </c>
      <c r="J160" s="2">
        <v>14</v>
      </c>
      <c r="K160" s="2" t="str">
        <f>IF(J160="","",IF(J160=0,"所有宠物",INDEX(D_图鉴!$D:$D,MATCH(J160,D_图鉴!$A:$A,0))))</f>
        <v>威武蘑菇咕咕</v>
      </c>
      <c r="L160" s="2">
        <f>IF(A160="","",INDEX(D_伙伴技能书!$A:$A,MATCH(A160,D_伙伴技能书!$L:$L,0)))</f>
        <v>45263</v>
      </c>
      <c r="M160" s="2">
        <f>ROUND(INDEX(计算页!$F$22:$H$27,N160,G160)*1.5^(O160-1)*INDEX(计算页!$K$22:$K$25,MATCH(H160,计算页!$J$22:$J$25,0)),0)</f>
        <v>702</v>
      </c>
      <c r="N160" s="2">
        <f>INDEX(D_伙伴表!$L:$L,MATCH(K160,D_伙伴表!$C:$C,0))</f>
        <v>3</v>
      </c>
      <c r="O160" s="2">
        <v>3</v>
      </c>
      <c r="P160" s="2">
        <v>1</v>
      </c>
      <c r="Q160" s="2">
        <v>0</v>
      </c>
      <c r="R160" s="2">
        <f t="shared" si="6"/>
        <v>1</v>
      </c>
      <c r="S160" s="2" t="str">
        <f>INDEX(D_伙伴表!$J:$J,MATCH(K160,D_伙伴表!$C:$C,0))</f>
        <v>无</v>
      </c>
      <c r="T160" s="2">
        <f>IF(U160="","",INDEX(计算页!$A:$A,MATCH(U160,计算页!$B:$B,0)))</f>
        <v>22</v>
      </c>
      <c r="U160" s="2" t="s">
        <v>508</v>
      </c>
      <c r="V160" s="2">
        <f>IF(U160="","",ROUND(INDEX(计算页!$F$22:$H$27,N160,G160)/INDEX(计算页!$C:$C,MATCH(U160,计算页!$B:$B,0))*1.5^(O160-1)/R160,0))</f>
        <v>108</v>
      </c>
    </row>
    <row r="161" spans="1:34" x14ac:dyDescent="0.35">
      <c r="A161" s="2">
        <f t="shared" si="7"/>
        <v>5070001</v>
      </c>
      <c r="B161" s="2">
        <v>507</v>
      </c>
      <c r="C161" s="2" t="s">
        <v>596</v>
      </c>
      <c r="D161" s="2" t="s">
        <v>512</v>
      </c>
      <c r="E161" s="2" t="str">
        <f t="shared" si="5"/>
        <v>我先堵了下水道，下雨淹死你们！\n威武刺猬叮叮专用宝物，提升伙伴火攻120点</v>
      </c>
      <c r="F161" s="2" t="s">
        <v>597</v>
      </c>
      <c r="G161" s="2">
        <v>1</v>
      </c>
      <c r="H161" s="2" t="s">
        <v>492</v>
      </c>
      <c r="I161" s="2" t="str">
        <f>INDEX(D_伙伴表!$N:$N,MATCH(K161,D_伙伴表!$C:$C,0))</f>
        <v>妖族</v>
      </c>
      <c r="J161" s="2">
        <v>15</v>
      </c>
      <c r="K161" s="2" t="str">
        <f>IF(J161="","",IF(J161=0,"所有宠物",INDEX(D_图鉴!$D:$D,MATCH(J161,D_图鉴!$A:$A,0))))</f>
        <v>威武刺猬叮叮</v>
      </c>
      <c r="L161" s="2">
        <f>IF(A161="","",INDEX(D_伙伴技能书!$A:$A,MATCH(A161,D_伙伴技能书!$L:$L,0)))</f>
        <v>45071</v>
      </c>
      <c r="M161" s="2">
        <f>ROUND(INDEX(计算页!$F$22:$H$27,N161,G161)*1.5^(O161-1)*INDEX(计算页!$K$22:$K$25,MATCH(H161,计算页!$J$22:$J$25,0)),0)</f>
        <v>312</v>
      </c>
      <c r="N161" s="2">
        <f>INDEX(D_伙伴表!$L:$L,MATCH(K161,D_伙伴表!$C:$C,0))</f>
        <v>3</v>
      </c>
      <c r="O161" s="2">
        <v>1</v>
      </c>
      <c r="P161" s="2">
        <v>1</v>
      </c>
      <c r="Q161" s="2">
        <v>0</v>
      </c>
      <c r="R161" s="2">
        <f t="shared" si="6"/>
        <v>1</v>
      </c>
      <c r="S161" s="2" t="str">
        <f>INDEX(D_伙伴表!$J:$J,MATCH(K161,D_伙伴表!$C:$C,0))</f>
        <v>无</v>
      </c>
      <c r="T161" s="2">
        <f>IF(U161="","",INDEX(计算页!$A:$A,MATCH(U161,计算页!$B:$B,0)))</f>
        <v>13</v>
      </c>
      <c r="U161" s="2" t="s">
        <v>505</v>
      </c>
      <c r="V161" s="2">
        <f>IF(U161="","",ROUND(INDEX(计算页!$F$22:$H$27,N161,G161)/INDEX(计算页!$C:$C,MATCH(U161,计算页!$B:$B,0))*1.5^(O161-1)/R161,0))</f>
        <v>120</v>
      </c>
      <c r="W161" s="2" t="str">
        <f>IF(X161="","",INDEX(计算页!$A:$A,MATCH(X161,计算页!$B:$B,0)))</f>
        <v/>
      </c>
      <c r="Y161" s="2" t="str">
        <f>IF(X161="","",ROUND(INDEX(计算页!$F$22:$H$27,N161,G161)/INDEX(计算页!$C:$C,MATCH(X161,计算页!$B:$B,0))*1.5^(O161-1)/R161,0))</f>
        <v/>
      </c>
      <c r="Z161" s="2" t="str">
        <f>IF(AA161="","",INDEX(计算页!$A:$A,MATCH(AA161,计算页!$B:$B,0)))</f>
        <v/>
      </c>
      <c r="AB161" s="2" t="str">
        <f>IF(AA161="","",ROUND(INDEX(计算页!$F$22:$H$27,N161,G161)/INDEX(计算页!$C:$C,MATCH(AA161,计算页!$B:$B,0))*1.5^(O161-1)/R161,0))</f>
        <v/>
      </c>
      <c r="AC161" s="2" t="str">
        <f>IF(AD161="","",INDEX(计算页!$A:$A,MATCH(AD161,计算页!$B:$B,0)))</f>
        <v/>
      </c>
      <c r="AE161" s="2" t="str">
        <f>IF(AD161="","",ROUND(INDEX(计算页!$F$22:$H$27,N161,G161)/INDEX(计算页!$C:$C,MATCH(AD161,计算页!$B:$B,0))*1.5^(O161-1)/R161,0))</f>
        <v/>
      </c>
      <c r="AF161" s="2" t="str">
        <f>IF(AG161="","",INDEX(计算页!$A:$A,MATCH(AG161,计算页!$B:$B,0)))</f>
        <v/>
      </c>
      <c r="AH161" s="2" t="str">
        <f>IF(AG161="","",ROUND(INDEX(计算页!$F$22:$H$27,N161,G161)/INDEX(计算页!$C:$C,MATCH(AG161,计算页!$B:$B,0))*1.5^(O161-1)/R161,0))</f>
        <v/>
      </c>
    </row>
    <row r="162" spans="1:34" x14ac:dyDescent="0.35">
      <c r="A162" s="2">
        <f t="shared" si="7"/>
        <v>5070002</v>
      </c>
      <c r="B162" s="2">
        <v>507</v>
      </c>
      <c r="C162" s="2" t="s">
        <v>596</v>
      </c>
      <c r="D162" s="2" t="s">
        <v>512</v>
      </c>
      <c r="E162" s="2" t="str">
        <f t="shared" si="5"/>
        <v>我先堵了下水道，下雨淹死你们！\n威武刺猬叮叮专用宝物，提升伙伴火攻180点</v>
      </c>
      <c r="F162" s="2" t="s">
        <v>597</v>
      </c>
      <c r="G162" s="2">
        <v>1</v>
      </c>
      <c r="H162" s="2" t="s">
        <v>492</v>
      </c>
      <c r="I162" s="2" t="str">
        <f>INDEX(D_伙伴表!$N:$N,MATCH(K162,D_伙伴表!$C:$C,0))</f>
        <v>妖族</v>
      </c>
      <c r="J162" s="2">
        <v>15</v>
      </c>
      <c r="K162" s="2" t="str">
        <f>IF(J162="","",IF(J162=0,"所有宠物",INDEX(D_图鉴!$D:$D,MATCH(J162,D_图鉴!$A:$A,0))))</f>
        <v>威武刺猬叮叮</v>
      </c>
      <c r="L162" s="2">
        <f>IF(A162="","",INDEX(D_伙伴技能书!$A:$A,MATCH(A162,D_伙伴技能书!$L:$L,0)))</f>
        <v>45072</v>
      </c>
      <c r="M162" s="2">
        <f>ROUND(INDEX(计算页!$F$22:$H$27,N162,G162)*1.5^(O162-1)*INDEX(计算页!$K$22:$K$25,MATCH(H162,计算页!$J$22:$J$25,0)),0)</f>
        <v>468</v>
      </c>
      <c r="N162" s="2">
        <f>INDEX(D_伙伴表!$L:$L,MATCH(K162,D_伙伴表!$C:$C,0))</f>
        <v>3</v>
      </c>
      <c r="O162" s="2">
        <v>2</v>
      </c>
      <c r="P162" s="2">
        <v>1</v>
      </c>
      <c r="Q162" s="2">
        <v>0</v>
      </c>
      <c r="R162" s="2">
        <f t="shared" si="6"/>
        <v>1</v>
      </c>
      <c r="S162" s="2" t="str">
        <f>INDEX(D_伙伴表!$J:$J,MATCH(K162,D_伙伴表!$C:$C,0))</f>
        <v>无</v>
      </c>
      <c r="T162" s="2">
        <f>IF(U162="","",INDEX(计算页!$A:$A,MATCH(U162,计算页!$B:$B,0)))</f>
        <v>13</v>
      </c>
      <c r="U162" s="2" t="s">
        <v>505</v>
      </c>
      <c r="V162" s="2">
        <f>IF(U162="","",ROUND(INDEX(计算页!$F$22:$H$27,N162,G162)/INDEX(计算页!$C:$C,MATCH(U162,计算页!$B:$B,0))*1.5^(O162-1)/R162,0))</f>
        <v>180</v>
      </c>
      <c r="W162" s="2" t="str">
        <f>IF(X162="","",INDEX(计算页!$A:$A,MATCH(X162,计算页!$B:$B,0)))</f>
        <v/>
      </c>
      <c r="Y162" s="2" t="str">
        <f>IF(X162="","",ROUND(INDEX(计算页!$F$22:$H$27,N162,G162)/INDEX(计算页!$C:$C,MATCH(X162,计算页!$B:$B,0))*1.5^(O162-1)/R162,0))</f>
        <v/>
      </c>
      <c r="Z162" s="2" t="str">
        <f>IF(AA162="","",INDEX(计算页!$A:$A,MATCH(AA162,计算页!$B:$B,0)))</f>
        <v/>
      </c>
      <c r="AB162" s="2" t="str">
        <f>IF(AA162="","",ROUND(INDEX(计算页!$F$22:$H$27,N162,G162)/INDEX(计算页!$C:$C,MATCH(AA162,计算页!$B:$B,0))*1.5^(O162-1)/R162,0))</f>
        <v/>
      </c>
      <c r="AC162" s="2" t="str">
        <f>IF(AD162="","",INDEX(计算页!$A:$A,MATCH(AD162,计算页!$B:$B,0)))</f>
        <v/>
      </c>
      <c r="AE162" s="2" t="str">
        <f>IF(AD162="","",ROUND(INDEX(计算页!$F$22:$H$27,N162,G162)/INDEX(计算页!$C:$C,MATCH(AD162,计算页!$B:$B,0))*1.5^(O162-1)/R162,0))</f>
        <v/>
      </c>
      <c r="AF162" s="2" t="str">
        <f>IF(AG162="","",INDEX(计算页!$A:$A,MATCH(AG162,计算页!$B:$B,0)))</f>
        <v/>
      </c>
      <c r="AH162" s="2" t="str">
        <f>IF(AG162="","",ROUND(INDEX(计算页!$F$22:$H$27,N162,G162)/INDEX(计算页!$C:$C,MATCH(AG162,计算页!$B:$B,0))*1.5^(O162-1)/R162,0))</f>
        <v/>
      </c>
    </row>
    <row r="163" spans="1:34" x14ac:dyDescent="0.35">
      <c r="A163" s="2">
        <f t="shared" si="7"/>
        <v>5070003</v>
      </c>
      <c r="B163" s="2">
        <v>507</v>
      </c>
      <c r="C163" s="2" t="s">
        <v>596</v>
      </c>
      <c r="D163" s="2" t="s">
        <v>512</v>
      </c>
      <c r="E163" s="2" t="str">
        <f t="shared" si="5"/>
        <v>我先堵了下水道，下雨淹死你们！\n威武刺猬叮叮专用宝物，提升伙伴火攻270点</v>
      </c>
      <c r="F163" s="2" t="s">
        <v>597</v>
      </c>
      <c r="G163" s="2">
        <v>1</v>
      </c>
      <c r="H163" s="2" t="s">
        <v>492</v>
      </c>
      <c r="I163" s="2" t="str">
        <f>INDEX(D_伙伴表!$N:$N,MATCH(K163,D_伙伴表!$C:$C,0))</f>
        <v>妖族</v>
      </c>
      <c r="J163" s="2">
        <v>15</v>
      </c>
      <c r="K163" s="2" t="str">
        <f>IF(J163="","",IF(J163=0,"所有宠物",INDEX(D_图鉴!$D:$D,MATCH(J163,D_图鉴!$A:$A,0))))</f>
        <v>威武刺猬叮叮</v>
      </c>
      <c r="L163" s="2">
        <f>IF(A163="","",INDEX(D_伙伴技能书!$A:$A,MATCH(A163,D_伙伴技能书!$L:$L,0)))</f>
        <v>45073</v>
      </c>
      <c r="M163" s="2">
        <f>ROUND(INDEX(计算页!$F$22:$H$27,N163,G163)*1.5^(O163-1)*INDEX(计算页!$K$22:$K$25,MATCH(H163,计算页!$J$22:$J$25,0)),0)</f>
        <v>702</v>
      </c>
      <c r="N163" s="2">
        <f>INDEX(D_伙伴表!$L:$L,MATCH(K163,D_伙伴表!$C:$C,0))</f>
        <v>3</v>
      </c>
      <c r="O163" s="2">
        <v>3</v>
      </c>
      <c r="P163" s="2">
        <v>1</v>
      </c>
      <c r="Q163" s="2">
        <v>0</v>
      </c>
      <c r="R163" s="2">
        <f t="shared" si="6"/>
        <v>1</v>
      </c>
      <c r="S163" s="2" t="str">
        <f>INDEX(D_伙伴表!$J:$J,MATCH(K163,D_伙伴表!$C:$C,0))</f>
        <v>无</v>
      </c>
      <c r="T163" s="2">
        <f>IF(U163="","",INDEX(计算页!$A:$A,MATCH(U163,计算页!$B:$B,0)))</f>
        <v>13</v>
      </c>
      <c r="U163" s="2" t="s">
        <v>505</v>
      </c>
      <c r="V163" s="2">
        <f>IF(U163="","",ROUND(INDEX(计算页!$F$22:$H$27,N163,G163)/INDEX(计算页!$C:$C,MATCH(U163,计算页!$B:$B,0))*1.5^(O163-1)/R163,0))</f>
        <v>270</v>
      </c>
      <c r="W163" s="2" t="str">
        <f>IF(X163="","",INDEX(计算页!$A:$A,MATCH(X163,计算页!$B:$B,0)))</f>
        <v/>
      </c>
      <c r="Y163" s="2" t="str">
        <f>IF(X163="","",ROUND(INDEX(计算页!$F$22:$H$27,N163,G163)/INDEX(计算页!$C:$C,MATCH(X163,计算页!$B:$B,0))*1.5^(O163-1)/R163,0))</f>
        <v/>
      </c>
      <c r="Z163" s="2" t="str">
        <f>IF(AA163="","",INDEX(计算页!$A:$A,MATCH(AA163,计算页!$B:$B,0)))</f>
        <v/>
      </c>
      <c r="AB163" s="2" t="str">
        <f>IF(AA163="","",ROUND(INDEX(计算页!$F$22:$H$27,N163,G163)/INDEX(计算页!$C:$C,MATCH(AA163,计算页!$B:$B,0))*1.5^(O163-1)/R163,0))</f>
        <v/>
      </c>
      <c r="AC163" s="2" t="str">
        <f>IF(AD163="","",INDEX(计算页!$A:$A,MATCH(AD163,计算页!$B:$B,0)))</f>
        <v/>
      </c>
      <c r="AE163" s="2" t="str">
        <f>IF(AD163="","",ROUND(INDEX(计算页!$F$22:$H$27,N163,G163)/INDEX(计算页!$C:$C,MATCH(AD163,计算页!$B:$B,0))*1.5^(O163-1)/R163,0))</f>
        <v/>
      </c>
      <c r="AF163" s="2" t="str">
        <f>IF(AG163="","",INDEX(计算页!$A:$A,MATCH(AG163,计算页!$B:$B,0)))</f>
        <v/>
      </c>
      <c r="AH163" s="2" t="str">
        <f>IF(AG163="","",ROUND(INDEX(计算页!$F$22:$H$27,N163,G163)/INDEX(计算页!$C:$C,MATCH(AG163,计算页!$B:$B,0))*1.5^(O163-1)/R163,0))</f>
        <v/>
      </c>
    </row>
    <row r="164" spans="1:34" x14ac:dyDescent="0.35">
      <c r="A164" s="2">
        <f t="shared" si="7"/>
        <v>5270001</v>
      </c>
      <c r="B164" s="2">
        <v>527</v>
      </c>
      <c r="C164" s="2" t="s">
        <v>598</v>
      </c>
      <c r="D164" s="2" t="s">
        <v>554</v>
      </c>
      <c r="E164" s="2" t="str">
        <f t="shared" si="5"/>
        <v>转啊，转啊，你打不到我…头好晕啊\n威武刺猬叮叮专用宝物，提升伙伴木抗48点</v>
      </c>
      <c r="F164" s="2" t="s">
        <v>599</v>
      </c>
      <c r="G164" s="2">
        <v>1</v>
      </c>
      <c r="H164" s="2" t="s">
        <v>492</v>
      </c>
      <c r="I164" s="2" t="str">
        <f>INDEX(D_伙伴表!$N:$N,MATCH(K164,D_伙伴表!$C:$C,0))</f>
        <v>妖族</v>
      </c>
      <c r="J164" s="2">
        <v>15</v>
      </c>
      <c r="K164" s="2" t="str">
        <f>IF(J164="","",IF(J164=0,"所有宠物",INDEX(D_图鉴!$D:$D,MATCH(J164,D_图鉴!$A:$A,0))))</f>
        <v>威武刺猬叮叮</v>
      </c>
      <c r="L164" s="2">
        <f>IF(A164="","",INDEX(D_伙伴技能书!$A:$A,MATCH(A164,D_伙伴技能书!$L:$L,0)))</f>
        <v>45271</v>
      </c>
      <c r="M164" s="2">
        <f>ROUND(INDEX(计算页!$F$22:$H$27,N164,G164)*1.5^(O164-1)*INDEX(计算页!$K$22:$K$25,MATCH(H164,计算页!$J$22:$J$25,0)),0)</f>
        <v>312</v>
      </c>
      <c r="N164" s="2">
        <f>INDEX(D_伙伴表!$L:$L,MATCH(K164,D_伙伴表!$C:$C,0))</f>
        <v>3</v>
      </c>
      <c r="O164" s="2">
        <v>1</v>
      </c>
      <c r="P164" s="2">
        <v>1</v>
      </c>
      <c r="Q164" s="2">
        <v>0</v>
      </c>
      <c r="R164" s="2">
        <f t="shared" si="6"/>
        <v>1</v>
      </c>
      <c r="S164" s="2" t="str">
        <f>INDEX(D_伙伴表!$J:$J,MATCH(K164,D_伙伴表!$C:$C,0))</f>
        <v>无</v>
      </c>
      <c r="T164" s="2">
        <f>IF(U164="","",INDEX(计算页!$A:$A,MATCH(U164,计算页!$B:$B,0)))</f>
        <v>22</v>
      </c>
      <c r="U164" s="2" t="s">
        <v>508</v>
      </c>
      <c r="V164" s="2">
        <f>IF(U164="","",ROUND(INDEX(计算页!$F$22:$H$27,N164,G164)/INDEX(计算页!$C:$C,MATCH(U164,计算页!$B:$B,0))*1.5^(O164-1)/R164,0))</f>
        <v>48</v>
      </c>
    </row>
    <row r="165" spans="1:34" x14ac:dyDescent="0.35">
      <c r="A165" s="2">
        <f t="shared" si="7"/>
        <v>5270002</v>
      </c>
      <c r="B165" s="2">
        <v>527</v>
      </c>
      <c r="C165" s="2" t="s">
        <v>598</v>
      </c>
      <c r="D165" s="2" t="s">
        <v>554</v>
      </c>
      <c r="E165" s="2" t="str">
        <f t="shared" si="5"/>
        <v>转啊，转啊，你打不到我…头好晕啊\n威武刺猬叮叮专用宝物，提升伙伴木抗72点</v>
      </c>
      <c r="F165" s="2" t="s">
        <v>599</v>
      </c>
      <c r="G165" s="2">
        <v>1</v>
      </c>
      <c r="H165" s="2" t="s">
        <v>492</v>
      </c>
      <c r="I165" s="2" t="str">
        <f>INDEX(D_伙伴表!$N:$N,MATCH(K165,D_伙伴表!$C:$C,0))</f>
        <v>妖族</v>
      </c>
      <c r="J165" s="2">
        <v>15</v>
      </c>
      <c r="K165" s="2" t="str">
        <f>IF(J165="","",IF(J165=0,"所有宠物",INDEX(D_图鉴!$D:$D,MATCH(J165,D_图鉴!$A:$A,0))))</f>
        <v>威武刺猬叮叮</v>
      </c>
      <c r="L165" s="2">
        <f>IF(A165="","",INDEX(D_伙伴技能书!$A:$A,MATCH(A165,D_伙伴技能书!$L:$L,0)))</f>
        <v>45272</v>
      </c>
      <c r="M165" s="2">
        <f>ROUND(INDEX(计算页!$F$22:$H$27,N165,G165)*1.5^(O165-1)*INDEX(计算页!$K$22:$K$25,MATCH(H165,计算页!$J$22:$J$25,0)),0)</f>
        <v>468</v>
      </c>
      <c r="N165" s="2">
        <f>INDEX(D_伙伴表!$L:$L,MATCH(K165,D_伙伴表!$C:$C,0))</f>
        <v>3</v>
      </c>
      <c r="O165" s="2">
        <v>2</v>
      </c>
      <c r="P165" s="2">
        <v>1</v>
      </c>
      <c r="Q165" s="2">
        <v>0</v>
      </c>
      <c r="R165" s="2">
        <f t="shared" si="6"/>
        <v>1</v>
      </c>
      <c r="S165" s="2" t="str">
        <f>INDEX(D_伙伴表!$J:$J,MATCH(K165,D_伙伴表!$C:$C,0))</f>
        <v>无</v>
      </c>
      <c r="T165" s="2">
        <f>IF(U165="","",INDEX(计算页!$A:$A,MATCH(U165,计算页!$B:$B,0)))</f>
        <v>22</v>
      </c>
      <c r="U165" s="2" t="s">
        <v>508</v>
      </c>
      <c r="V165" s="2">
        <f>IF(U165="","",ROUND(INDEX(计算页!$F$22:$H$27,N165,G165)/INDEX(计算页!$C:$C,MATCH(U165,计算页!$B:$B,0))*1.5^(O165-1)/R165,0))</f>
        <v>72</v>
      </c>
    </row>
    <row r="166" spans="1:34" x14ac:dyDescent="0.35">
      <c r="A166" s="2">
        <f t="shared" si="7"/>
        <v>5270003</v>
      </c>
      <c r="B166" s="2">
        <v>527</v>
      </c>
      <c r="C166" s="2" t="s">
        <v>598</v>
      </c>
      <c r="D166" s="2" t="s">
        <v>554</v>
      </c>
      <c r="E166" s="2" t="str">
        <f t="shared" si="5"/>
        <v>转啊，转啊，你打不到我…头好晕啊\n威武刺猬叮叮专用宝物，提升伙伴木抗108点</v>
      </c>
      <c r="F166" s="2" t="s">
        <v>599</v>
      </c>
      <c r="G166" s="2">
        <v>1</v>
      </c>
      <c r="H166" s="2" t="s">
        <v>492</v>
      </c>
      <c r="I166" s="2" t="str">
        <f>INDEX(D_伙伴表!$N:$N,MATCH(K166,D_伙伴表!$C:$C,0))</f>
        <v>妖族</v>
      </c>
      <c r="J166" s="2">
        <v>15</v>
      </c>
      <c r="K166" s="2" t="str">
        <f>IF(J166="","",IF(J166=0,"所有宠物",INDEX(D_图鉴!$D:$D,MATCH(J166,D_图鉴!$A:$A,0))))</f>
        <v>威武刺猬叮叮</v>
      </c>
      <c r="L166" s="2">
        <f>IF(A166="","",INDEX(D_伙伴技能书!$A:$A,MATCH(A166,D_伙伴技能书!$L:$L,0)))</f>
        <v>45273</v>
      </c>
      <c r="M166" s="2">
        <f>ROUND(INDEX(计算页!$F$22:$H$27,N166,G166)*1.5^(O166-1)*INDEX(计算页!$K$22:$K$25,MATCH(H166,计算页!$J$22:$J$25,0)),0)</f>
        <v>702</v>
      </c>
      <c r="N166" s="2">
        <f>INDEX(D_伙伴表!$L:$L,MATCH(K166,D_伙伴表!$C:$C,0))</f>
        <v>3</v>
      </c>
      <c r="O166" s="2">
        <v>3</v>
      </c>
      <c r="P166" s="2">
        <v>1</v>
      </c>
      <c r="Q166" s="2">
        <v>0</v>
      </c>
      <c r="R166" s="2">
        <f t="shared" si="6"/>
        <v>1</v>
      </c>
      <c r="S166" s="2" t="str">
        <f>INDEX(D_伙伴表!$J:$J,MATCH(K166,D_伙伴表!$C:$C,0))</f>
        <v>无</v>
      </c>
      <c r="T166" s="2">
        <f>IF(U166="","",INDEX(计算页!$A:$A,MATCH(U166,计算页!$B:$B,0)))</f>
        <v>22</v>
      </c>
      <c r="U166" s="2" t="s">
        <v>508</v>
      </c>
      <c r="V166" s="2">
        <f>IF(U166="","",ROUND(INDEX(计算页!$F$22:$H$27,N166,G166)/INDEX(计算页!$C:$C,MATCH(U166,计算页!$B:$B,0))*1.5^(O166-1)/R166,0))</f>
        <v>108</v>
      </c>
    </row>
    <row r="167" spans="1:34" x14ac:dyDescent="0.35">
      <c r="A167" s="2">
        <f t="shared" si="7"/>
        <v>5080001</v>
      </c>
      <c r="B167" s="2">
        <v>508</v>
      </c>
      <c r="C167" s="2" t="s">
        <v>600</v>
      </c>
      <c r="D167" s="2" t="s">
        <v>601</v>
      </c>
      <c r="E167" s="2" t="str">
        <f t="shared" si="5"/>
        <v>用完迷迷糊糊都不知道发生什么事情了\n威武鹏精大嘴专用宝物，提升伙伴火攻120点</v>
      </c>
      <c r="F167" s="2" t="s">
        <v>602</v>
      </c>
      <c r="G167" s="2">
        <v>1</v>
      </c>
      <c r="H167" s="2" t="s">
        <v>492</v>
      </c>
      <c r="I167" s="2" t="str">
        <f>INDEX(D_伙伴表!$N:$N,MATCH(K167,D_伙伴表!$C:$C,0))</f>
        <v>妖族</v>
      </c>
      <c r="J167" s="2">
        <v>16</v>
      </c>
      <c r="K167" s="2" t="str">
        <f>IF(J167="","",IF(J167=0,"所有宠物",INDEX(D_图鉴!$D:$D,MATCH(J167,D_图鉴!$A:$A,0))))</f>
        <v>威武鹏精大嘴</v>
      </c>
      <c r="L167" s="2">
        <f>IF(A167="","",INDEX(D_伙伴技能书!$A:$A,MATCH(A167,D_伙伴技能书!$L:$L,0)))</f>
        <v>45081</v>
      </c>
      <c r="M167" s="2">
        <f>ROUND(INDEX(计算页!$F$22:$H$27,N167,G167)*1.5^(O167-1)*INDEX(计算页!$K$22:$K$25,MATCH(H167,计算页!$J$22:$J$25,0)),0)</f>
        <v>312</v>
      </c>
      <c r="N167" s="2">
        <f>INDEX(D_伙伴表!$L:$L,MATCH(K167,D_伙伴表!$C:$C,0))</f>
        <v>3</v>
      </c>
      <c r="O167" s="2">
        <v>1</v>
      </c>
      <c r="P167" s="2">
        <v>1</v>
      </c>
      <c r="Q167" s="2">
        <v>0</v>
      </c>
      <c r="R167" s="2">
        <f t="shared" si="6"/>
        <v>1</v>
      </c>
      <c r="S167" s="2" t="str">
        <f>INDEX(D_伙伴表!$J:$J,MATCH(K167,D_伙伴表!$C:$C,0))</f>
        <v>无</v>
      </c>
      <c r="T167" s="2">
        <f>IF(U167="","",INDEX(计算页!$A:$A,MATCH(U167,计算页!$B:$B,0)))</f>
        <v>13</v>
      </c>
      <c r="U167" s="2" t="s">
        <v>505</v>
      </c>
      <c r="V167" s="2">
        <f>IF(U167="","",ROUND(INDEX(计算页!$F$22:$H$27,N167,G167)/INDEX(计算页!$C:$C,MATCH(U167,计算页!$B:$B,0))*1.5^(O167-1)/R167,0))</f>
        <v>120</v>
      </c>
      <c r="W167" s="2" t="str">
        <f>IF(X167="","",INDEX(计算页!$A:$A,MATCH(X167,计算页!$B:$B,0)))</f>
        <v/>
      </c>
      <c r="Y167" s="2" t="str">
        <f>IF(X167="","",ROUND(INDEX(计算页!$F$22:$H$27,N167,G167)/INDEX(计算页!$C:$C,MATCH(X167,计算页!$B:$B,0))*1.5^(O167-1)/R167,0))</f>
        <v/>
      </c>
      <c r="Z167" s="2" t="str">
        <f>IF(AA167="","",INDEX(计算页!$A:$A,MATCH(AA167,计算页!$B:$B,0)))</f>
        <v/>
      </c>
      <c r="AB167" s="2" t="str">
        <f>IF(AA167="","",ROUND(INDEX(计算页!$F$22:$H$27,N167,G167)/INDEX(计算页!$C:$C,MATCH(AA167,计算页!$B:$B,0))*1.5^(O167-1)/R167,0))</f>
        <v/>
      </c>
      <c r="AC167" s="2" t="str">
        <f>IF(AD167="","",INDEX(计算页!$A:$A,MATCH(AD167,计算页!$B:$B,0)))</f>
        <v/>
      </c>
      <c r="AE167" s="2" t="str">
        <f>IF(AD167="","",ROUND(INDEX(计算页!$F$22:$H$27,N167,G167)/INDEX(计算页!$C:$C,MATCH(AD167,计算页!$B:$B,0))*1.5^(O167-1)/R167,0))</f>
        <v/>
      </c>
      <c r="AF167" s="2" t="str">
        <f>IF(AG167="","",INDEX(计算页!$A:$A,MATCH(AG167,计算页!$B:$B,0)))</f>
        <v/>
      </c>
      <c r="AH167" s="2" t="str">
        <f>IF(AG167="","",ROUND(INDEX(计算页!$F$22:$H$27,N167,G167)/INDEX(计算页!$C:$C,MATCH(AG167,计算页!$B:$B,0))*1.5^(O167-1)/R167,0))</f>
        <v/>
      </c>
    </row>
    <row r="168" spans="1:34" x14ac:dyDescent="0.35">
      <c r="A168" s="2">
        <f t="shared" si="7"/>
        <v>5080002</v>
      </c>
      <c r="B168" s="2">
        <v>508</v>
      </c>
      <c r="C168" s="2" t="s">
        <v>600</v>
      </c>
      <c r="D168" s="2" t="s">
        <v>601</v>
      </c>
      <c r="E168" s="2" t="str">
        <f t="shared" si="5"/>
        <v>用完迷迷糊糊都不知道发生什么事情了\n威武鹏精大嘴专用宝物，提升伙伴火攻180点</v>
      </c>
      <c r="F168" s="2" t="s">
        <v>602</v>
      </c>
      <c r="G168" s="2">
        <v>1</v>
      </c>
      <c r="H168" s="2" t="s">
        <v>492</v>
      </c>
      <c r="I168" s="2" t="str">
        <f>INDEX(D_伙伴表!$N:$N,MATCH(K168,D_伙伴表!$C:$C,0))</f>
        <v>妖族</v>
      </c>
      <c r="J168" s="2">
        <v>16</v>
      </c>
      <c r="K168" s="2" t="str">
        <f>IF(J168="","",IF(J168=0,"所有宠物",INDEX(D_图鉴!$D:$D,MATCH(J168,D_图鉴!$A:$A,0))))</f>
        <v>威武鹏精大嘴</v>
      </c>
      <c r="L168" s="2">
        <f>IF(A168="","",INDEX(D_伙伴技能书!$A:$A,MATCH(A168,D_伙伴技能书!$L:$L,0)))</f>
        <v>45082</v>
      </c>
      <c r="M168" s="2">
        <f>ROUND(INDEX(计算页!$F$22:$H$27,N168,G168)*1.5^(O168-1)*INDEX(计算页!$K$22:$K$25,MATCH(H168,计算页!$J$22:$J$25,0)),0)</f>
        <v>468</v>
      </c>
      <c r="N168" s="2">
        <f>INDEX(D_伙伴表!$L:$L,MATCH(K168,D_伙伴表!$C:$C,0))</f>
        <v>3</v>
      </c>
      <c r="O168" s="2">
        <v>2</v>
      </c>
      <c r="P168" s="2">
        <v>1</v>
      </c>
      <c r="Q168" s="2">
        <v>0</v>
      </c>
      <c r="R168" s="2">
        <f t="shared" si="6"/>
        <v>1</v>
      </c>
      <c r="S168" s="2" t="str">
        <f>INDEX(D_伙伴表!$J:$J,MATCH(K168,D_伙伴表!$C:$C,0))</f>
        <v>无</v>
      </c>
      <c r="T168" s="2">
        <f>IF(U168="","",INDEX(计算页!$A:$A,MATCH(U168,计算页!$B:$B,0)))</f>
        <v>13</v>
      </c>
      <c r="U168" s="2" t="s">
        <v>505</v>
      </c>
      <c r="V168" s="2">
        <f>IF(U168="","",ROUND(INDEX(计算页!$F$22:$H$27,N168,G168)/INDEX(计算页!$C:$C,MATCH(U168,计算页!$B:$B,0))*1.5^(O168-1)/R168,0))</f>
        <v>180</v>
      </c>
      <c r="W168" s="2" t="str">
        <f>IF(X168="","",INDEX(计算页!$A:$A,MATCH(X168,计算页!$B:$B,0)))</f>
        <v/>
      </c>
      <c r="Y168" s="2" t="str">
        <f>IF(X168="","",ROUND(INDEX(计算页!$F$22:$H$27,N168,G168)/INDEX(计算页!$C:$C,MATCH(X168,计算页!$B:$B,0))*1.5^(O168-1)/R168,0))</f>
        <v/>
      </c>
      <c r="Z168" s="2" t="str">
        <f>IF(AA168="","",INDEX(计算页!$A:$A,MATCH(AA168,计算页!$B:$B,0)))</f>
        <v/>
      </c>
      <c r="AB168" s="2" t="str">
        <f>IF(AA168="","",ROUND(INDEX(计算页!$F$22:$H$27,N168,G168)/INDEX(计算页!$C:$C,MATCH(AA168,计算页!$B:$B,0))*1.5^(O168-1)/R168,0))</f>
        <v/>
      </c>
      <c r="AC168" s="2" t="str">
        <f>IF(AD168="","",INDEX(计算页!$A:$A,MATCH(AD168,计算页!$B:$B,0)))</f>
        <v/>
      </c>
      <c r="AE168" s="2" t="str">
        <f>IF(AD168="","",ROUND(INDEX(计算页!$F$22:$H$27,N168,G168)/INDEX(计算页!$C:$C,MATCH(AD168,计算页!$B:$B,0))*1.5^(O168-1)/R168,0))</f>
        <v/>
      </c>
      <c r="AF168" s="2" t="str">
        <f>IF(AG168="","",INDEX(计算页!$A:$A,MATCH(AG168,计算页!$B:$B,0)))</f>
        <v/>
      </c>
      <c r="AH168" s="2" t="str">
        <f>IF(AG168="","",ROUND(INDEX(计算页!$F$22:$H$27,N168,G168)/INDEX(计算页!$C:$C,MATCH(AG168,计算页!$B:$B,0))*1.5^(O168-1)/R168,0))</f>
        <v/>
      </c>
    </row>
    <row r="169" spans="1:34" x14ac:dyDescent="0.35">
      <c r="A169" s="2">
        <f t="shared" si="7"/>
        <v>5080003</v>
      </c>
      <c r="B169" s="2">
        <v>508</v>
      </c>
      <c r="C169" s="2" t="s">
        <v>600</v>
      </c>
      <c r="D169" s="2" t="s">
        <v>601</v>
      </c>
      <c r="E169" s="2" t="str">
        <f t="shared" si="5"/>
        <v>用完迷迷糊糊都不知道发生什么事情了\n威武鹏精大嘴专用宝物，提升伙伴火攻270点</v>
      </c>
      <c r="F169" s="2" t="s">
        <v>602</v>
      </c>
      <c r="G169" s="2">
        <v>1</v>
      </c>
      <c r="H169" s="2" t="s">
        <v>492</v>
      </c>
      <c r="I169" s="2" t="str">
        <f>INDEX(D_伙伴表!$N:$N,MATCH(K169,D_伙伴表!$C:$C,0))</f>
        <v>妖族</v>
      </c>
      <c r="J169" s="2">
        <v>16</v>
      </c>
      <c r="K169" s="2" t="str">
        <f>IF(J169="","",IF(J169=0,"所有宠物",INDEX(D_图鉴!$D:$D,MATCH(J169,D_图鉴!$A:$A,0))))</f>
        <v>威武鹏精大嘴</v>
      </c>
      <c r="L169" s="2">
        <f>IF(A169="","",INDEX(D_伙伴技能书!$A:$A,MATCH(A169,D_伙伴技能书!$L:$L,0)))</f>
        <v>45083</v>
      </c>
      <c r="M169" s="2">
        <f>ROUND(INDEX(计算页!$F$22:$H$27,N169,G169)*1.5^(O169-1)*INDEX(计算页!$K$22:$K$25,MATCH(H169,计算页!$J$22:$J$25,0)),0)</f>
        <v>702</v>
      </c>
      <c r="N169" s="2">
        <f>INDEX(D_伙伴表!$L:$L,MATCH(K169,D_伙伴表!$C:$C,0))</f>
        <v>3</v>
      </c>
      <c r="O169" s="2">
        <v>3</v>
      </c>
      <c r="P169" s="2">
        <v>1</v>
      </c>
      <c r="Q169" s="2">
        <v>0</v>
      </c>
      <c r="R169" s="2">
        <f t="shared" si="6"/>
        <v>1</v>
      </c>
      <c r="S169" s="2" t="str">
        <f>INDEX(D_伙伴表!$J:$J,MATCH(K169,D_伙伴表!$C:$C,0))</f>
        <v>无</v>
      </c>
      <c r="T169" s="2">
        <f>IF(U169="","",INDEX(计算页!$A:$A,MATCH(U169,计算页!$B:$B,0)))</f>
        <v>13</v>
      </c>
      <c r="U169" s="2" t="s">
        <v>505</v>
      </c>
      <c r="V169" s="2">
        <f>IF(U169="","",ROUND(INDEX(计算页!$F$22:$H$27,N169,G169)/INDEX(计算页!$C:$C,MATCH(U169,计算页!$B:$B,0))*1.5^(O169-1)/R169,0))</f>
        <v>270</v>
      </c>
      <c r="W169" s="2" t="str">
        <f>IF(X169="","",INDEX(计算页!$A:$A,MATCH(X169,计算页!$B:$B,0)))</f>
        <v/>
      </c>
      <c r="Y169" s="2" t="str">
        <f>IF(X169="","",ROUND(INDEX(计算页!$F$22:$H$27,N169,G169)/INDEX(计算页!$C:$C,MATCH(X169,计算页!$B:$B,0))*1.5^(O169-1)/R169,0))</f>
        <v/>
      </c>
      <c r="Z169" s="2" t="str">
        <f>IF(AA169="","",INDEX(计算页!$A:$A,MATCH(AA169,计算页!$B:$B,0)))</f>
        <v/>
      </c>
      <c r="AB169" s="2" t="str">
        <f>IF(AA169="","",ROUND(INDEX(计算页!$F$22:$H$27,N169,G169)/INDEX(计算页!$C:$C,MATCH(AA169,计算页!$B:$B,0))*1.5^(O169-1)/R169,0))</f>
        <v/>
      </c>
      <c r="AC169" s="2" t="str">
        <f>IF(AD169="","",INDEX(计算页!$A:$A,MATCH(AD169,计算页!$B:$B,0)))</f>
        <v/>
      </c>
      <c r="AE169" s="2" t="str">
        <f>IF(AD169="","",ROUND(INDEX(计算页!$F$22:$H$27,N169,G169)/INDEX(计算页!$C:$C,MATCH(AD169,计算页!$B:$B,0))*1.5^(O169-1)/R169,0))</f>
        <v/>
      </c>
      <c r="AF169" s="2" t="str">
        <f>IF(AG169="","",INDEX(计算页!$A:$A,MATCH(AG169,计算页!$B:$B,0)))</f>
        <v/>
      </c>
      <c r="AH169" s="2" t="str">
        <f>IF(AG169="","",ROUND(INDEX(计算页!$F$22:$H$27,N169,G169)/INDEX(计算页!$C:$C,MATCH(AG169,计算页!$B:$B,0))*1.5^(O169-1)/R169,0))</f>
        <v/>
      </c>
    </row>
    <row r="170" spans="1:34" x14ac:dyDescent="0.35">
      <c r="A170" s="2">
        <f t="shared" si="7"/>
        <v>5280001</v>
      </c>
      <c r="B170" s="2">
        <v>528</v>
      </c>
      <c r="C170" s="2" t="s">
        <v>603</v>
      </c>
      <c r="D170" s="2" t="s">
        <v>550</v>
      </c>
      <c r="E170" s="2" t="str">
        <f t="shared" si="5"/>
        <v>一眼辨百事，比江湖神棍厉害千倍\n威武鹏精大嘴专用宝物，提升伙伴木抗48点</v>
      </c>
      <c r="F170" s="2" t="s">
        <v>604</v>
      </c>
      <c r="G170" s="2">
        <v>1</v>
      </c>
      <c r="H170" s="2" t="s">
        <v>492</v>
      </c>
      <c r="I170" s="2" t="str">
        <f>INDEX(D_伙伴表!$N:$N,MATCH(K170,D_伙伴表!$C:$C,0))</f>
        <v>妖族</v>
      </c>
      <c r="J170" s="2">
        <v>16</v>
      </c>
      <c r="K170" s="2" t="str">
        <f>IF(J170="","",IF(J170=0,"所有宠物",INDEX(D_图鉴!$D:$D,MATCH(J170,D_图鉴!$A:$A,0))))</f>
        <v>威武鹏精大嘴</v>
      </c>
      <c r="L170" s="2">
        <f>IF(A170="","",INDEX(D_伙伴技能书!$A:$A,MATCH(A170,D_伙伴技能书!$L:$L,0)))</f>
        <v>45281</v>
      </c>
      <c r="M170" s="2">
        <f>ROUND(INDEX(计算页!$F$22:$H$27,N170,G170)*1.5^(O170-1)*INDEX(计算页!$K$22:$K$25,MATCH(H170,计算页!$J$22:$J$25,0)),0)</f>
        <v>312</v>
      </c>
      <c r="N170" s="2">
        <f>INDEX(D_伙伴表!$L:$L,MATCH(K170,D_伙伴表!$C:$C,0))</f>
        <v>3</v>
      </c>
      <c r="O170" s="2">
        <v>1</v>
      </c>
      <c r="P170" s="2">
        <v>1</v>
      </c>
      <c r="Q170" s="2">
        <v>0</v>
      </c>
      <c r="R170" s="2">
        <f t="shared" si="6"/>
        <v>1</v>
      </c>
      <c r="S170" s="2" t="str">
        <f>INDEX(D_伙伴表!$J:$J,MATCH(K170,D_伙伴表!$C:$C,0))</f>
        <v>无</v>
      </c>
      <c r="T170" s="2">
        <f>IF(U170="","",INDEX(计算页!$A:$A,MATCH(U170,计算页!$B:$B,0)))</f>
        <v>22</v>
      </c>
      <c r="U170" s="2" t="s">
        <v>508</v>
      </c>
      <c r="V170" s="2">
        <f>IF(U170="","",ROUND(INDEX(计算页!$F$22:$H$27,N170,G170)/INDEX(计算页!$C:$C,MATCH(U170,计算页!$B:$B,0))*1.5^(O170-1)/R170,0))</f>
        <v>48</v>
      </c>
    </row>
    <row r="171" spans="1:34" x14ac:dyDescent="0.35">
      <c r="A171" s="2">
        <f t="shared" si="7"/>
        <v>5280002</v>
      </c>
      <c r="B171" s="2">
        <v>528</v>
      </c>
      <c r="C171" s="2" t="s">
        <v>603</v>
      </c>
      <c r="D171" s="2" t="s">
        <v>550</v>
      </c>
      <c r="E171" s="2" t="str">
        <f t="shared" si="5"/>
        <v>一眼辨百事，比江湖神棍厉害千倍\n威武鹏精大嘴专用宝物，提升伙伴木抗72点</v>
      </c>
      <c r="F171" s="2" t="s">
        <v>604</v>
      </c>
      <c r="G171" s="2">
        <v>1</v>
      </c>
      <c r="H171" s="2" t="s">
        <v>492</v>
      </c>
      <c r="I171" s="2" t="str">
        <f>INDEX(D_伙伴表!$N:$N,MATCH(K171,D_伙伴表!$C:$C,0))</f>
        <v>妖族</v>
      </c>
      <c r="J171" s="2">
        <v>16</v>
      </c>
      <c r="K171" s="2" t="str">
        <f>IF(J171="","",IF(J171=0,"所有宠物",INDEX(D_图鉴!$D:$D,MATCH(J171,D_图鉴!$A:$A,0))))</f>
        <v>威武鹏精大嘴</v>
      </c>
      <c r="L171" s="2">
        <f>IF(A171="","",INDEX(D_伙伴技能书!$A:$A,MATCH(A171,D_伙伴技能书!$L:$L,0)))</f>
        <v>45282</v>
      </c>
      <c r="M171" s="2">
        <f>ROUND(INDEX(计算页!$F$22:$H$27,N171,G171)*1.5^(O171-1)*INDEX(计算页!$K$22:$K$25,MATCH(H171,计算页!$J$22:$J$25,0)),0)</f>
        <v>468</v>
      </c>
      <c r="N171" s="2">
        <f>INDEX(D_伙伴表!$L:$L,MATCH(K171,D_伙伴表!$C:$C,0))</f>
        <v>3</v>
      </c>
      <c r="O171" s="2">
        <v>2</v>
      </c>
      <c r="P171" s="2">
        <v>1</v>
      </c>
      <c r="Q171" s="2">
        <v>0</v>
      </c>
      <c r="R171" s="2">
        <f t="shared" si="6"/>
        <v>1</v>
      </c>
      <c r="S171" s="2" t="str">
        <f>INDEX(D_伙伴表!$J:$J,MATCH(K171,D_伙伴表!$C:$C,0))</f>
        <v>无</v>
      </c>
      <c r="T171" s="2">
        <f>IF(U171="","",INDEX(计算页!$A:$A,MATCH(U171,计算页!$B:$B,0)))</f>
        <v>22</v>
      </c>
      <c r="U171" s="2" t="s">
        <v>508</v>
      </c>
      <c r="V171" s="2">
        <f>IF(U171="","",ROUND(INDEX(计算页!$F$22:$H$27,N171,G171)/INDEX(计算页!$C:$C,MATCH(U171,计算页!$B:$B,0))*1.5^(O171-1)/R171,0))</f>
        <v>72</v>
      </c>
    </row>
    <row r="172" spans="1:34" x14ac:dyDescent="0.35">
      <c r="A172" s="2">
        <f t="shared" si="7"/>
        <v>5280003</v>
      </c>
      <c r="B172" s="2">
        <v>528</v>
      </c>
      <c r="C172" s="2" t="s">
        <v>603</v>
      </c>
      <c r="D172" s="2" t="s">
        <v>550</v>
      </c>
      <c r="E172" s="2" t="str">
        <f t="shared" si="5"/>
        <v>一眼辨百事，比江湖神棍厉害千倍\n威武鹏精大嘴专用宝物，提升伙伴木抗108点</v>
      </c>
      <c r="F172" s="2" t="s">
        <v>604</v>
      </c>
      <c r="G172" s="2">
        <v>1</v>
      </c>
      <c r="H172" s="2" t="s">
        <v>492</v>
      </c>
      <c r="I172" s="2" t="str">
        <f>INDEX(D_伙伴表!$N:$N,MATCH(K172,D_伙伴表!$C:$C,0))</f>
        <v>妖族</v>
      </c>
      <c r="J172" s="2">
        <v>16</v>
      </c>
      <c r="K172" s="2" t="str">
        <f>IF(J172="","",IF(J172=0,"所有宠物",INDEX(D_图鉴!$D:$D,MATCH(J172,D_图鉴!$A:$A,0))))</f>
        <v>威武鹏精大嘴</v>
      </c>
      <c r="L172" s="2">
        <f>IF(A172="","",INDEX(D_伙伴技能书!$A:$A,MATCH(A172,D_伙伴技能书!$L:$L,0)))</f>
        <v>45283</v>
      </c>
      <c r="M172" s="2">
        <f>ROUND(INDEX(计算页!$F$22:$H$27,N172,G172)*1.5^(O172-1)*INDEX(计算页!$K$22:$K$25,MATCH(H172,计算页!$J$22:$J$25,0)),0)</f>
        <v>702</v>
      </c>
      <c r="N172" s="2">
        <f>INDEX(D_伙伴表!$L:$L,MATCH(K172,D_伙伴表!$C:$C,0))</f>
        <v>3</v>
      </c>
      <c r="O172" s="2">
        <v>3</v>
      </c>
      <c r="P172" s="2">
        <v>1</v>
      </c>
      <c r="Q172" s="2">
        <v>0</v>
      </c>
      <c r="R172" s="2">
        <f t="shared" si="6"/>
        <v>1</v>
      </c>
      <c r="S172" s="2" t="str">
        <f>INDEX(D_伙伴表!$J:$J,MATCH(K172,D_伙伴表!$C:$C,0))</f>
        <v>无</v>
      </c>
      <c r="T172" s="2">
        <f>IF(U172="","",INDEX(计算页!$A:$A,MATCH(U172,计算页!$B:$B,0)))</f>
        <v>22</v>
      </c>
      <c r="U172" s="2" t="s">
        <v>508</v>
      </c>
      <c r="V172" s="2">
        <f>IF(U172="","",ROUND(INDEX(计算页!$F$22:$H$27,N172,G172)/INDEX(计算页!$C:$C,MATCH(U172,计算页!$B:$B,0))*1.5^(O172-1)/R172,0))</f>
        <v>108</v>
      </c>
    </row>
    <row r="173" spans="1:34" x14ac:dyDescent="0.35">
      <c r="A173" s="2">
        <f t="shared" si="7"/>
        <v>5090001</v>
      </c>
      <c r="B173" s="2">
        <v>509</v>
      </c>
      <c r="C173" s="2" t="s">
        <v>605</v>
      </c>
      <c r="D173" s="2" t="s">
        <v>528</v>
      </c>
      <c r="E173" s="2" t="str">
        <f t="shared" si="5"/>
        <v>鱼唇的家伙，接受来自辛巴的愤怒吧！\n威武花妖花花专用宝物，提升伙伴火攻120点</v>
      </c>
      <c r="F173" s="2" t="s">
        <v>606</v>
      </c>
      <c r="G173" s="2">
        <v>1</v>
      </c>
      <c r="H173" s="2" t="s">
        <v>492</v>
      </c>
      <c r="I173" s="2" t="str">
        <f>INDEX(D_伙伴表!$N:$N,MATCH(K173,D_伙伴表!$C:$C,0))</f>
        <v>妖族</v>
      </c>
      <c r="J173" s="2">
        <v>17</v>
      </c>
      <c r="K173" s="2" t="str">
        <f>IF(J173="","",IF(J173=0,"所有宠物",INDEX(D_图鉴!$D:$D,MATCH(J173,D_图鉴!$A:$A,0))))</f>
        <v>威武花妖花花</v>
      </c>
      <c r="L173" s="2">
        <f>IF(A173="","",INDEX(D_伙伴技能书!$A:$A,MATCH(A173,D_伙伴技能书!$L:$L,0)))</f>
        <v>45091</v>
      </c>
      <c r="M173" s="2">
        <f>ROUND(INDEX(计算页!$F$22:$H$27,N173,G173)*1.5^(O173-1)*INDEX(计算页!$K$22:$K$25,MATCH(H173,计算页!$J$22:$J$25,0)),0)</f>
        <v>312</v>
      </c>
      <c r="N173" s="2">
        <f>INDEX(D_伙伴表!$L:$L,MATCH(K173,D_伙伴表!$C:$C,0))</f>
        <v>3</v>
      </c>
      <c r="O173" s="2">
        <v>1</v>
      </c>
      <c r="P173" s="2">
        <v>1</v>
      </c>
      <c r="Q173" s="2">
        <v>0</v>
      </c>
      <c r="R173" s="2">
        <f t="shared" si="6"/>
        <v>1</v>
      </c>
      <c r="S173" s="2" t="str">
        <f>INDEX(D_伙伴表!$J:$J,MATCH(K173,D_伙伴表!$C:$C,0))</f>
        <v>无</v>
      </c>
      <c r="T173" s="2">
        <f>IF(U173="","",INDEX(计算页!$A:$A,MATCH(U173,计算页!$B:$B,0)))</f>
        <v>13</v>
      </c>
      <c r="U173" s="2" t="s">
        <v>505</v>
      </c>
      <c r="V173" s="2">
        <f>IF(U173="","",ROUND(INDEX(计算页!$F$22:$H$27,N173,G173)/INDEX(计算页!$C:$C,MATCH(U173,计算页!$B:$B,0))*1.5^(O173-1)/R173,0))</f>
        <v>120</v>
      </c>
      <c r="W173" s="2" t="str">
        <f>IF(X173="","",INDEX(计算页!$A:$A,MATCH(X173,计算页!$B:$B,0)))</f>
        <v/>
      </c>
      <c r="Y173" s="2" t="str">
        <f>IF(X173="","",ROUND(INDEX(计算页!$F$22:$H$27,N173,G173)/INDEX(计算页!$C:$C,MATCH(X173,计算页!$B:$B,0))*1.5^(O173-1)/R173,0))</f>
        <v/>
      </c>
      <c r="Z173" s="2" t="str">
        <f>IF(AA173="","",INDEX(计算页!$A:$A,MATCH(AA173,计算页!$B:$B,0)))</f>
        <v/>
      </c>
      <c r="AB173" s="2" t="str">
        <f>IF(AA173="","",ROUND(INDEX(计算页!$F$22:$H$27,N173,G173)/INDEX(计算页!$C:$C,MATCH(AA173,计算页!$B:$B,0))*1.5^(O173-1)/R173,0))</f>
        <v/>
      </c>
      <c r="AC173" s="2" t="str">
        <f>IF(AD173="","",INDEX(计算页!$A:$A,MATCH(AD173,计算页!$B:$B,0)))</f>
        <v/>
      </c>
      <c r="AE173" s="2" t="str">
        <f>IF(AD173="","",ROUND(INDEX(计算页!$F$22:$H$27,N173,G173)/INDEX(计算页!$C:$C,MATCH(AD173,计算页!$B:$B,0))*1.5^(O173-1)/R173,0))</f>
        <v/>
      </c>
      <c r="AF173" s="2" t="str">
        <f>IF(AG173="","",INDEX(计算页!$A:$A,MATCH(AG173,计算页!$B:$B,0)))</f>
        <v/>
      </c>
      <c r="AH173" s="2" t="str">
        <f>IF(AG173="","",ROUND(INDEX(计算页!$F$22:$H$27,N173,G173)/INDEX(计算页!$C:$C,MATCH(AG173,计算页!$B:$B,0))*1.5^(O173-1)/R173,0))</f>
        <v/>
      </c>
    </row>
    <row r="174" spans="1:34" x14ac:dyDescent="0.35">
      <c r="A174" s="2">
        <f t="shared" si="7"/>
        <v>5090002</v>
      </c>
      <c r="B174" s="2">
        <v>509</v>
      </c>
      <c r="C174" s="2" t="s">
        <v>605</v>
      </c>
      <c r="D174" s="2" t="s">
        <v>528</v>
      </c>
      <c r="E174" s="2" t="str">
        <f t="shared" si="5"/>
        <v>鱼唇的家伙，接受来自辛巴的愤怒吧！\n威武花妖花花专用宝物，提升伙伴火攻180点</v>
      </c>
      <c r="F174" s="2" t="s">
        <v>606</v>
      </c>
      <c r="G174" s="2">
        <v>1</v>
      </c>
      <c r="H174" s="2" t="s">
        <v>492</v>
      </c>
      <c r="I174" s="2" t="str">
        <f>INDEX(D_伙伴表!$N:$N,MATCH(K174,D_伙伴表!$C:$C,0))</f>
        <v>妖族</v>
      </c>
      <c r="J174" s="2">
        <v>17</v>
      </c>
      <c r="K174" s="2" t="str">
        <f>IF(J174="","",IF(J174=0,"所有宠物",INDEX(D_图鉴!$D:$D,MATCH(J174,D_图鉴!$A:$A,0))))</f>
        <v>威武花妖花花</v>
      </c>
      <c r="L174" s="2">
        <f>IF(A174="","",INDEX(D_伙伴技能书!$A:$A,MATCH(A174,D_伙伴技能书!$L:$L,0)))</f>
        <v>45092</v>
      </c>
      <c r="M174" s="2">
        <f>ROUND(INDEX(计算页!$F$22:$H$27,N174,G174)*1.5^(O174-1)*INDEX(计算页!$K$22:$K$25,MATCH(H174,计算页!$J$22:$J$25,0)),0)</f>
        <v>468</v>
      </c>
      <c r="N174" s="2">
        <f>INDEX(D_伙伴表!$L:$L,MATCH(K174,D_伙伴表!$C:$C,0))</f>
        <v>3</v>
      </c>
      <c r="O174" s="2">
        <v>2</v>
      </c>
      <c r="P174" s="2">
        <v>1</v>
      </c>
      <c r="Q174" s="2">
        <v>0</v>
      </c>
      <c r="R174" s="2">
        <f t="shared" si="6"/>
        <v>1</v>
      </c>
      <c r="S174" s="2" t="str">
        <f>INDEX(D_伙伴表!$J:$J,MATCH(K174,D_伙伴表!$C:$C,0))</f>
        <v>无</v>
      </c>
      <c r="T174" s="2">
        <f>IF(U174="","",INDEX(计算页!$A:$A,MATCH(U174,计算页!$B:$B,0)))</f>
        <v>13</v>
      </c>
      <c r="U174" s="2" t="s">
        <v>505</v>
      </c>
      <c r="V174" s="2">
        <f>IF(U174="","",ROUND(INDEX(计算页!$F$22:$H$27,N174,G174)/INDEX(计算页!$C:$C,MATCH(U174,计算页!$B:$B,0))*1.5^(O174-1)/R174,0))</f>
        <v>180</v>
      </c>
      <c r="W174" s="2" t="str">
        <f>IF(X174="","",INDEX(计算页!$A:$A,MATCH(X174,计算页!$B:$B,0)))</f>
        <v/>
      </c>
      <c r="Y174" s="2" t="str">
        <f>IF(X174="","",ROUND(INDEX(计算页!$F$22:$H$27,N174,G174)/INDEX(计算页!$C:$C,MATCH(X174,计算页!$B:$B,0))*1.5^(O174-1)/R174,0))</f>
        <v/>
      </c>
      <c r="Z174" s="2" t="str">
        <f>IF(AA174="","",INDEX(计算页!$A:$A,MATCH(AA174,计算页!$B:$B,0)))</f>
        <v/>
      </c>
      <c r="AB174" s="2" t="str">
        <f>IF(AA174="","",ROUND(INDEX(计算页!$F$22:$H$27,N174,G174)/INDEX(计算页!$C:$C,MATCH(AA174,计算页!$B:$B,0))*1.5^(O174-1)/R174,0))</f>
        <v/>
      </c>
      <c r="AC174" s="2" t="str">
        <f>IF(AD174="","",INDEX(计算页!$A:$A,MATCH(AD174,计算页!$B:$B,0)))</f>
        <v/>
      </c>
      <c r="AE174" s="2" t="str">
        <f>IF(AD174="","",ROUND(INDEX(计算页!$F$22:$H$27,N174,G174)/INDEX(计算页!$C:$C,MATCH(AD174,计算页!$B:$B,0))*1.5^(O174-1)/R174,0))</f>
        <v/>
      </c>
      <c r="AF174" s="2" t="str">
        <f>IF(AG174="","",INDEX(计算页!$A:$A,MATCH(AG174,计算页!$B:$B,0)))</f>
        <v/>
      </c>
      <c r="AH174" s="2" t="str">
        <f>IF(AG174="","",ROUND(INDEX(计算页!$F$22:$H$27,N174,G174)/INDEX(计算页!$C:$C,MATCH(AG174,计算页!$B:$B,0))*1.5^(O174-1)/R174,0))</f>
        <v/>
      </c>
    </row>
    <row r="175" spans="1:34" x14ac:dyDescent="0.35">
      <c r="A175" s="2">
        <f t="shared" si="7"/>
        <v>5090003</v>
      </c>
      <c r="B175" s="2">
        <v>509</v>
      </c>
      <c r="C175" s="2" t="s">
        <v>605</v>
      </c>
      <c r="D175" s="2" t="s">
        <v>528</v>
      </c>
      <c r="E175" s="2" t="str">
        <f t="shared" si="5"/>
        <v>鱼唇的家伙，接受来自辛巴的愤怒吧！\n威武花妖花花专用宝物，提升伙伴火攻270点</v>
      </c>
      <c r="F175" s="2" t="s">
        <v>606</v>
      </c>
      <c r="G175" s="2">
        <v>1</v>
      </c>
      <c r="H175" s="2" t="s">
        <v>492</v>
      </c>
      <c r="I175" s="2" t="str">
        <f>INDEX(D_伙伴表!$N:$N,MATCH(K175,D_伙伴表!$C:$C,0))</f>
        <v>妖族</v>
      </c>
      <c r="J175" s="2">
        <v>17</v>
      </c>
      <c r="K175" s="2" t="str">
        <f>IF(J175="","",IF(J175=0,"所有宠物",INDEX(D_图鉴!$D:$D,MATCH(J175,D_图鉴!$A:$A,0))))</f>
        <v>威武花妖花花</v>
      </c>
      <c r="L175" s="2">
        <f>IF(A175="","",INDEX(D_伙伴技能书!$A:$A,MATCH(A175,D_伙伴技能书!$L:$L,0)))</f>
        <v>45093</v>
      </c>
      <c r="M175" s="2">
        <f>ROUND(INDEX(计算页!$F$22:$H$27,N175,G175)*1.5^(O175-1)*INDEX(计算页!$K$22:$K$25,MATCH(H175,计算页!$J$22:$J$25,0)),0)</f>
        <v>702</v>
      </c>
      <c r="N175" s="2">
        <f>INDEX(D_伙伴表!$L:$L,MATCH(K175,D_伙伴表!$C:$C,0))</f>
        <v>3</v>
      </c>
      <c r="O175" s="2">
        <v>3</v>
      </c>
      <c r="P175" s="2">
        <v>1</v>
      </c>
      <c r="Q175" s="2">
        <v>0</v>
      </c>
      <c r="R175" s="2">
        <f t="shared" si="6"/>
        <v>1</v>
      </c>
      <c r="S175" s="2" t="str">
        <f>INDEX(D_伙伴表!$J:$J,MATCH(K175,D_伙伴表!$C:$C,0))</f>
        <v>无</v>
      </c>
      <c r="T175" s="2">
        <f>IF(U175="","",INDEX(计算页!$A:$A,MATCH(U175,计算页!$B:$B,0)))</f>
        <v>13</v>
      </c>
      <c r="U175" s="2" t="s">
        <v>505</v>
      </c>
      <c r="V175" s="2">
        <f>IF(U175="","",ROUND(INDEX(计算页!$F$22:$H$27,N175,G175)/INDEX(计算页!$C:$C,MATCH(U175,计算页!$B:$B,0))*1.5^(O175-1)/R175,0))</f>
        <v>270</v>
      </c>
      <c r="W175" s="2" t="str">
        <f>IF(X175="","",INDEX(计算页!$A:$A,MATCH(X175,计算页!$B:$B,0)))</f>
        <v/>
      </c>
      <c r="Y175" s="2" t="str">
        <f>IF(X175="","",ROUND(INDEX(计算页!$F$22:$H$27,N175,G175)/INDEX(计算页!$C:$C,MATCH(X175,计算页!$B:$B,0))*1.5^(O175-1)/R175,0))</f>
        <v/>
      </c>
      <c r="Z175" s="2" t="str">
        <f>IF(AA175="","",INDEX(计算页!$A:$A,MATCH(AA175,计算页!$B:$B,0)))</f>
        <v/>
      </c>
      <c r="AB175" s="2" t="str">
        <f>IF(AA175="","",ROUND(INDEX(计算页!$F$22:$H$27,N175,G175)/INDEX(计算页!$C:$C,MATCH(AA175,计算页!$B:$B,0))*1.5^(O175-1)/R175,0))</f>
        <v/>
      </c>
      <c r="AC175" s="2" t="str">
        <f>IF(AD175="","",INDEX(计算页!$A:$A,MATCH(AD175,计算页!$B:$B,0)))</f>
        <v/>
      </c>
      <c r="AE175" s="2" t="str">
        <f>IF(AD175="","",ROUND(INDEX(计算页!$F$22:$H$27,N175,G175)/INDEX(计算页!$C:$C,MATCH(AD175,计算页!$B:$B,0))*1.5^(O175-1)/R175,0))</f>
        <v/>
      </c>
      <c r="AF175" s="2" t="str">
        <f>IF(AG175="","",INDEX(计算页!$A:$A,MATCH(AG175,计算页!$B:$B,0)))</f>
        <v/>
      </c>
      <c r="AH175" s="2" t="str">
        <f>IF(AG175="","",ROUND(INDEX(计算页!$F$22:$H$27,N175,G175)/INDEX(计算页!$C:$C,MATCH(AG175,计算页!$B:$B,0))*1.5^(O175-1)/R175,0))</f>
        <v/>
      </c>
    </row>
    <row r="176" spans="1:34" x14ac:dyDescent="0.35">
      <c r="A176" s="2">
        <f t="shared" si="7"/>
        <v>5290001</v>
      </c>
      <c r="B176" s="2">
        <v>529</v>
      </c>
      <c r="C176" s="2" t="s">
        <v>607</v>
      </c>
      <c r="D176" s="2" t="s">
        <v>552</v>
      </c>
      <c r="E176" s="2" t="str">
        <f t="shared" si="5"/>
        <v>吃人太多，有很重的口气，打嗝就弄臭晕你\n威武花妖花花专用宝物，提升伙伴木抗48点</v>
      </c>
      <c r="F176" s="2" t="s">
        <v>608</v>
      </c>
      <c r="G176" s="2">
        <v>1</v>
      </c>
      <c r="H176" s="2" t="s">
        <v>492</v>
      </c>
      <c r="I176" s="2" t="str">
        <f>INDEX(D_伙伴表!$N:$N,MATCH(K176,D_伙伴表!$C:$C,0))</f>
        <v>妖族</v>
      </c>
      <c r="J176" s="2">
        <v>17</v>
      </c>
      <c r="K176" s="2" t="str">
        <f>IF(J176="","",IF(J176=0,"所有宠物",INDEX(D_图鉴!$D:$D,MATCH(J176,D_图鉴!$A:$A,0))))</f>
        <v>威武花妖花花</v>
      </c>
      <c r="L176" s="2">
        <f>IF(A176="","",INDEX(D_伙伴技能书!$A:$A,MATCH(A176,D_伙伴技能书!$L:$L,0)))</f>
        <v>45291</v>
      </c>
      <c r="M176" s="2">
        <f>ROUND(INDEX(计算页!$F$22:$H$27,N176,G176)*1.5^(O176-1)*INDEX(计算页!$K$22:$K$25,MATCH(H176,计算页!$J$22:$J$25,0)),0)</f>
        <v>312</v>
      </c>
      <c r="N176" s="2">
        <f>INDEX(D_伙伴表!$L:$L,MATCH(K176,D_伙伴表!$C:$C,0))</f>
        <v>3</v>
      </c>
      <c r="O176" s="2">
        <v>1</v>
      </c>
      <c r="P176" s="2">
        <v>1</v>
      </c>
      <c r="Q176" s="2">
        <v>0</v>
      </c>
      <c r="R176" s="2">
        <f t="shared" si="6"/>
        <v>1</v>
      </c>
      <c r="S176" s="2" t="str">
        <f>INDEX(D_伙伴表!$J:$J,MATCH(K176,D_伙伴表!$C:$C,0))</f>
        <v>无</v>
      </c>
      <c r="T176" s="2">
        <f>IF(U176="","",INDEX(计算页!$A:$A,MATCH(U176,计算页!$B:$B,0)))</f>
        <v>22</v>
      </c>
      <c r="U176" s="2" t="s">
        <v>508</v>
      </c>
      <c r="V176" s="2">
        <f>IF(U176="","",ROUND(INDEX(计算页!$F$22:$H$27,N176,G176)/INDEX(计算页!$C:$C,MATCH(U176,计算页!$B:$B,0))*1.5^(O176-1)/R176,0))</f>
        <v>48</v>
      </c>
    </row>
    <row r="177" spans="1:34" x14ac:dyDescent="0.35">
      <c r="A177" s="2">
        <f t="shared" si="7"/>
        <v>5290002</v>
      </c>
      <c r="B177" s="2">
        <v>529</v>
      </c>
      <c r="C177" s="2" t="s">
        <v>607</v>
      </c>
      <c r="D177" s="2" t="s">
        <v>552</v>
      </c>
      <c r="E177" s="2" t="str">
        <f t="shared" si="5"/>
        <v>吃人太多，有很重的口气，打嗝就弄臭晕你\n威武花妖花花专用宝物，提升伙伴木抗72点</v>
      </c>
      <c r="F177" s="2" t="s">
        <v>608</v>
      </c>
      <c r="G177" s="2">
        <v>1</v>
      </c>
      <c r="H177" s="2" t="s">
        <v>492</v>
      </c>
      <c r="I177" s="2" t="str">
        <f>INDEX(D_伙伴表!$N:$N,MATCH(K177,D_伙伴表!$C:$C,0))</f>
        <v>妖族</v>
      </c>
      <c r="J177" s="2">
        <v>17</v>
      </c>
      <c r="K177" s="2" t="str">
        <f>IF(J177="","",IF(J177=0,"所有宠物",INDEX(D_图鉴!$D:$D,MATCH(J177,D_图鉴!$A:$A,0))))</f>
        <v>威武花妖花花</v>
      </c>
      <c r="L177" s="2">
        <f>IF(A177="","",INDEX(D_伙伴技能书!$A:$A,MATCH(A177,D_伙伴技能书!$L:$L,0)))</f>
        <v>45292</v>
      </c>
      <c r="M177" s="2">
        <f>ROUND(INDEX(计算页!$F$22:$H$27,N177,G177)*1.5^(O177-1)*INDEX(计算页!$K$22:$K$25,MATCH(H177,计算页!$J$22:$J$25,0)),0)</f>
        <v>468</v>
      </c>
      <c r="N177" s="2">
        <f>INDEX(D_伙伴表!$L:$L,MATCH(K177,D_伙伴表!$C:$C,0))</f>
        <v>3</v>
      </c>
      <c r="O177" s="2">
        <v>2</v>
      </c>
      <c r="P177" s="2">
        <v>1</v>
      </c>
      <c r="Q177" s="2">
        <v>0</v>
      </c>
      <c r="R177" s="2">
        <f t="shared" si="6"/>
        <v>1</v>
      </c>
      <c r="S177" s="2" t="str">
        <f>INDEX(D_伙伴表!$J:$J,MATCH(K177,D_伙伴表!$C:$C,0))</f>
        <v>无</v>
      </c>
      <c r="T177" s="2">
        <f>IF(U177="","",INDEX(计算页!$A:$A,MATCH(U177,计算页!$B:$B,0)))</f>
        <v>22</v>
      </c>
      <c r="U177" s="2" t="s">
        <v>508</v>
      </c>
      <c r="V177" s="2">
        <f>IF(U177="","",ROUND(INDEX(计算页!$F$22:$H$27,N177,G177)/INDEX(计算页!$C:$C,MATCH(U177,计算页!$B:$B,0))*1.5^(O177-1)/R177,0))</f>
        <v>72</v>
      </c>
    </row>
    <row r="178" spans="1:34" x14ac:dyDescent="0.35">
      <c r="A178" s="2">
        <f t="shared" si="7"/>
        <v>5290003</v>
      </c>
      <c r="B178" s="2">
        <v>529</v>
      </c>
      <c r="C178" s="2" t="s">
        <v>607</v>
      </c>
      <c r="D178" s="2" t="s">
        <v>552</v>
      </c>
      <c r="E178" s="2" t="str">
        <f t="shared" si="5"/>
        <v>吃人太多，有很重的口气，打嗝就弄臭晕你\n威武花妖花花专用宝物，提升伙伴木抗108点</v>
      </c>
      <c r="F178" s="2" t="s">
        <v>608</v>
      </c>
      <c r="G178" s="2">
        <v>1</v>
      </c>
      <c r="H178" s="2" t="s">
        <v>492</v>
      </c>
      <c r="I178" s="2" t="str">
        <f>INDEX(D_伙伴表!$N:$N,MATCH(K178,D_伙伴表!$C:$C,0))</f>
        <v>妖族</v>
      </c>
      <c r="J178" s="2">
        <v>17</v>
      </c>
      <c r="K178" s="2" t="str">
        <f>IF(J178="","",IF(J178=0,"所有宠物",INDEX(D_图鉴!$D:$D,MATCH(J178,D_图鉴!$A:$A,0))))</f>
        <v>威武花妖花花</v>
      </c>
      <c r="L178" s="2">
        <f>IF(A178="","",INDEX(D_伙伴技能书!$A:$A,MATCH(A178,D_伙伴技能书!$L:$L,0)))</f>
        <v>45293</v>
      </c>
      <c r="M178" s="2">
        <f>ROUND(INDEX(计算页!$F$22:$H$27,N178,G178)*1.5^(O178-1)*INDEX(计算页!$K$22:$K$25,MATCH(H178,计算页!$J$22:$J$25,0)),0)</f>
        <v>702</v>
      </c>
      <c r="N178" s="2">
        <f>INDEX(D_伙伴表!$L:$L,MATCH(K178,D_伙伴表!$C:$C,0))</f>
        <v>3</v>
      </c>
      <c r="O178" s="2">
        <v>3</v>
      </c>
      <c r="P178" s="2">
        <v>1</v>
      </c>
      <c r="Q178" s="2">
        <v>0</v>
      </c>
      <c r="R178" s="2">
        <f t="shared" si="6"/>
        <v>1</v>
      </c>
      <c r="S178" s="2" t="str">
        <f>INDEX(D_伙伴表!$J:$J,MATCH(K178,D_伙伴表!$C:$C,0))</f>
        <v>无</v>
      </c>
      <c r="T178" s="2">
        <f>IF(U178="","",INDEX(计算页!$A:$A,MATCH(U178,计算页!$B:$B,0)))</f>
        <v>22</v>
      </c>
      <c r="U178" s="2" t="s">
        <v>508</v>
      </c>
      <c r="V178" s="2">
        <f>IF(U178="","",ROUND(INDEX(计算页!$F$22:$H$27,N178,G178)/INDEX(计算页!$C:$C,MATCH(U178,计算页!$B:$B,0))*1.5^(O178-1)/R178,0))</f>
        <v>108</v>
      </c>
    </row>
    <row r="179" spans="1:34" x14ac:dyDescent="0.35">
      <c r="A179" s="2">
        <f t="shared" si="7"/>
        <v>5100001</v>
      </c>
      <c r="B179" s="2">
        <v>510</v>
      </c>
      <c r="C179" s="2" t="s">
        <v>609</v>
      </c>
      <c r="D179" s="2" t="s">
        <v>512</v>
      </c>
      <c r="E179" s="2" t="str">
        <f t="shared" si="5"/>
        <v>非常牛逼，用起来至少有12级台风呢！\n威武白骨精专用宝物，提升伙伴火攻120点</v>
      </c>
      <c r="F179" s="2" t="s">
        <v>610</v>
      </c>
      <c r="G179" s="2">
        <v>1</v>
      </c>
      <c r="H179" s="2" t="s">
        <v>492</v>
      </c>
      <c r="I179" s="2" t="str">
        <f>INDEX(D_伙伴表!$N:$N,MATCH(K179,D_伙伴表!$C:$C,0))</f>
        <v>妖族</v>
      </c>
      <c r="J179" s="2">
        <v>18</v>
      </c>
      <c r="K179" s="2" t="str">
        <f>IF(J179="","",IF(J179=0,"所有宠物",INDEX(D_图鉴!$D:$D,MATCH(J179,D_图鉴!$A:$A,0))))</f>
        <v>威武白骨精</v>
      </c>
      <c r="L179" s="2">
        <f>IF(A179="","",INDEX(D_伙伴技能书!$A:$A,MATCH(A179,D_伙伴技能书!$L:$L,0)))</f>
        <v>45101</v>
      </c>
      <c r="M179" s="2">
        <f>ROUND(INDEX(计算页!$F$22:$H$27,N179,G179)*1.5^(O179-1)*INDEX(计算页!$K$22:$K$25,MATCH(H179,计算页!$J$22:$J$25,0)),0)</f>
        <v>312</v>
      </c>
      <c r="N179" s="2">
        <f>INDEX(D_伙伴表!$L:$L,MATCH(K179,D_伙伴表!$C:$C,0))</f>
        <v>3</v>
      </c>
      <c r="O179" s="2">
        <v>1</v>
      </c>
      <c r="P179" s="2">
        <v>1</v>
      </c>
      <c r="Q179" s="2">
        <v>0</v>
      </c>
      <c r="R179" s="2">
        <f t="shared" si="6"/>
        <v>1</v>
      </c>
      <c r="S179" s="2" t="str">
        <f>INDEX(D_伙伴表!$J:$J,MATCH(K179,D_伙伴表!$C:$C,0))</f>
        <v>无</v>
      </c>
      <c r="T179" s="2">
        <f>IF(U179="","",INDEX(计算页!$A:$A,MATCH(U179,计算页!$B:$B,0)))</f>
        <v>13</v>
      </c>
      <c r="U179" s="2" t="s">
        <v>505</v>
      </c>
      <c r="V179" s="2">
        <f>IF(U179="","",ROUND(INDEX(计算页!$F$22:$H$27,N179,G179)/INDEX(计算页!$C:$C,MATCH(U179,计算页!$B:$B,0))*1.5^(O179-1)/R179,0))</f>
        <v>120</v>
      </c>
      <c r="W179" s="2" t="str">
        <f>IF(X179="","",INDEX(计算页!$A:$A,MATCH(X179,计算页!$B:$B,0)))</f>
        <v/>
      </c>
      <c r="Y179" s="2" t="str">
        <f>IF(X179="","",ROUND(INDEX(计算页!$F$22:$H$27,N179,G179)/INDEX(计算页!$C:$C,MATCH(X179,计算页!$B:$B,0))*1.5^(O179-1)/R179,0))</f>
        <v/>
      </c>
      <c r="Z179" s="2" t="str">
        <f>IF(AA179="","",INDEX(计算页!$A:$A,MATCH(AA179,计算页!$B:$B,0)))</f>
        <v/>
      </c>
      <c r="AB179" s="2" t="str">
        <f>IF(AA179="","",ROUND(INDEX(计算页!$F$22:$H$27,N179,G179)/INDEX(计算页!$C:$C,MATCH(AA179,计算页!$B:$B,0))*1.5^(O179-1)/R179,0))</f>
        <v/>
      </c>
      <c r="AC179" s="2" t="str">
        <f>IF(AD179="","",INDEX(计算页!$A:$A,MATCH(AD179,计算页!$B:$B,0)))</f>
        <v/>
      </c>
      <c r="AE179" s="2" t="str">
        <f>IF(AD179="","",ROUND(INDEX(计算页!$F$22:$H$27,N179,G179)/INDEX(计算页!$C:$C,MATCH(AD179,计算页!$B:$B,0))*1.5^(O179-1)/R179,0))</f>
        <v/>
      </c>
      <c r="AF179" s="2" t="str">
        <f>IF(AG179="","",INDEX(计算页!$A:$A,MATCH(AG179,计算页!$B:$B,0)))</f>
        <v/>
      </c>
      <c r="AH179" s="2" t="str">
        <f>IF(AG179="","",ROUND(INDEX(计算页!$F$22:$H$27,N179,G179)/INDEX(计算页!$C:$C,MATCH(AG179,计算页!$B:$B,0))*1.5^(O179-1)/R179,0))</f>
        <v/>
      </c>
    </row>
    <row r="180" spans="1:34" x14ac:dyDescent="0.35">
      <c r="A180" s="2">
        <f t="shared" si="7"/>
        <v>5100002</v>
      </c>
      <c r="B180" s="2">
        <v>510</v>
      </c>
      <c r="C180" s="2" t="s">
        <v>609</v>
      </c>
      <c r="D180" s="2" t="s">
        <v>512</v>
      </c>
      <c r="E180" s="2" t="str">
        <f t="shared" si="5"/>
        <v>非常牛逼，用起来至少有12级台风呢！\n威武白骨精专用宝物，提升伙伴火攻180点</v>
      </c>
      <c r="F180" s="2" t="s">
        <v>610</v>
      </c>
      <c r="G180" s="2">
        <v>1</v>
      </c>
      <c r="H180" s="2" t="s">
        <v>492</v>
      </c>
      <c r="I180" s="2" t="str">
        <f>INDEX(D_伙伴表!$N:$N,MATCH(K180,D_伙伴表!$C:$C,0))</f>
        <v>妖族</v>
      </c>
      <c r="J180" s="2">
        <v>18</v>
      </c>
      <c r="K180" s="2" t="str">
        <f>IF(J180="","",IF(J180=0,"所有宠物",INDEX(D_图鉴!$D:$D,MATCH(J180,D_图鉴!$A:$A,0))))</f>
        <v>威武白骨精</v>
      </c>
      <c r="L180" s="2">
        <f>IF(A180="","",INDEX(D_伙伴技能书!$A:$A,MATCH(A180,D_伙伴技能书!$L:$L,0)))</f>
        <v>45102</v>
      </c>
      <c r="M180" s="2">
        <f>ROUND(INDEX(计算页!$F$22:$H$27,N180,G180)*1.5^(O180-1)*INDEX(计算页!$K$22:$K$25,MATCH(H180,计算页!$J$22:$J$25,0)),0)</f>
        <v>468</v>
      </c>
      <c r="N180" s="2">
        <f>INDEX(D_伙伴表!$L:$L,MATCH(K180,D_伙伴表!$C:$C,0))</f>
        <v>3</v>
      </c>
      <c r="O180" s="2">
        <v>2</v>
      </c>
      <c r="P180" s="2">
        <v>1</v>
      </c>
      <c r="Q180" s="2">
        <v>0</v>
      </c>
      <c r="R180" s="2">
        <f t="shared" si="6"/>
        <v>1</v>
      </c>
      <c r="S180" s="2" t="str">
        <f>INDEX(D_伙伴表!$J:$J,MATCH(K180,D_伙伴表!$C:$C,0))</f>
        <v>无</v>
      </c>
      <c r="T180" s="2">
        <f>IF(U180="","",INDEX(计算页!$A:$A,MATCH(U180,计算页!$B:$B,0)))</f>
        <v>13</v>
      </c>
      <c r="U180" s="2" t="s">
        <v>505</v>
      </c>
      <c r="V180" s="2">
        <f>IF(U180="","",ROUND(INDEX(计算页!$F$22:$H$27,N180,G180)/INDEX(计算页!$C:$C,MATCH(U180,计算页!$B:$B,0))*1.5^(O180-1)/R180,0))</f>
        <v>180</v>
      </c>
      <c r="W180" s="2" t="str">
        <f>IF(X180="","",INDEX(计算页!$A:$A,MATCH(X180,计算页!$B:$B,0)))</f>
        <v/>
      </c>
      <c r="Y180" s="2" t="str">
        <f>IF(X180="","",ROUND(INDEX(计算页!$F$22:$H$27,N180,G180)/INDEX(计算页!$C:$C,MATCH(X180,计算页!$B:$B,0))*1.5^(O180-1)/R180,0))</f>
        <v/>
      </c>
      <c r="Z180" s="2" t="str">
        <f>IF(AA180="","",INDEX(计算页!$A:$A,MATCH(AA180,计算页!$B:$B,0)))</f>
        <v/>
      </c>
      <c r="AB180" s="2" t="str">
        <f>IF(AA180="","",ROUND(INDEX(计算页!$F$22:$H$27,N180,G180)/INDEX(计算页!$C:$C,MATCH(AA180,计算页!$B:$B,0))*1.5^(O180-1)/R180,0))</f>
        <v/>
      </c>
      <c r="AC180" s="2" t="str">
        <f>IF(AD180="","",INDEX(计算页!$A:$A,MATCH(AD180,计算页!$B:$B,0)))</f>
        <v/>
      </c>
      <c r="AE180" s="2" t="str">
        <f>IF(AD180="","",ROUND(INDEX(计算页!$F$22:$H$27,N180,G180)/INDEX(计算页!$C:$C,MATCH(AD180,计算页!$B:$B,0))*1.5^(O180-1)/R180,0))</f>
        <v/>
      </c>
      <c r="AF180" s="2" t="str">
        <f>IF(AG180="","",INDEX(计算页!$A:$A,MATCH(AG180,计算页!$B:$B,0)))</f>
        <v/>
      </c>
      <c r="AH180" s="2" t="str">
        <f>IF(AG180="","",ROUND(INDEX(计算页!$F$22:$H$27,N180,G180)/INDEX(计算页!$C:$C,MATCH(AG180,计算页!$B:$B,0))*1.5^(O180-1)/R180,0))</f>
        <v/>
      </c>
    </row>
    <row r="181" spans="1:34" x14ac:dyDescent="0.35">
      <c r="A181" s="2">
        <f t="shared" si="7"/>
        <v>5100003</v>
      </c>
      <c r="B181" s="2">
        <v>510</v>
      </c>
      <c r="C181" s="2" t="s">
        <v>609</v>
      </c>
      <c r="D181" s="2" t="s">
        <v>512</v>
      </c>
      <c r="E181" s="2" t="str">
        <f t="shared" si="5"/>
        <v>非常牛逼，用起来至少有12级台风呢！\n威武白骨精专用宝物，提升伙伴火攻270点</v>
      </c>
      <c r="F181" s="2" t="s">
        <v>610</v>
      </c>
      <c r="G181" s="2">
        <v>1</v>
      </c>
      <c r="H181" s="2" t="s">
        <v>492</v>
      </c>
      <c r="I181" s="2" t="str">
        <f>INDEX(D_伙伴表!$N:$N,MATCH(K181,D_伙伴表!$C:$C,0))</f>
        <v>妖族</v>
      </c>
      <c r="J181" s="2">
        <v>18</v>
      </c>
      <c r="K181" s="2" t="str">
        <f>IF(J181="","",IF(J181=0,"所有宠物",INDEX(D_图鉴!$D:$D,MATCH(J181,D_图鉴!$A:$A,0))))</f>
        <v>威武白骨精</v>
      </c>
      <c r="L181" s="2">
        <f>IF(A181="","",INDEX(D_伙伴技能书!$A:$A,MATCH(A181,D_伙伴技能书!$L:$L,0)))</f>
        <v>45103</v>
      </c>
      <c r="M181" s="2">
        <f>ROUND(INDEX(计算页!$F$22:$H$27,N181,G181)*1.5^(O181-1)*INDEX(计算页!$K$22:$K$25,MATCH(H181,计算页!$J$22:$J$25,0)),0)</f>
        <v>702</v>
      </c>
      <c r="N181" s="2">
        <f>INDEX(D_伙伴表!$L:$L,MATCH(K181,D_伙伴表!$C:$C,0))</f>
        <v>3</v>
      </c>
      <c r="O181" s="2">
        <v>3</v>
      </c>
      <c r="P181" s="2">
        <v>1</v>
      </c>
      <c r="Q181" s="2">
        <v>0</v>
      </c>
      <c r="R181" s="2">
        <f t="shared" si="6"/>
        <v>1</v>
      </c>
      <c r="S181" s="2" t="str">
        <f>INDEX(D_伙伴表!$J:$J,MATCH(K181,D_伙伴表!$C:$C,0))</f>
        <v>无</v>
      </c>
      <c r="T181" s="2">
        <f>IF(U181="","",INDEX(计算页!$A:$A,MATCH(U181,计算页!$B:$B,0)))</f>
        <v>13</v>
      </c>
      <c r="U181" s="2" t="s">
        <v>505</v>
      </c>
      <c r="V181" s="2">
        <f>IF(U181="","",ROUND(INDEX(计算页!$F$22:$H$27,N181,G181)/INDEX(计算页!$C:$C,MATCH(U181,计算页!$B:$B,0))*1.5^(O181-1)/R181,0))</f>
        <v>270</v>
      </c>
      <c r="W181" s="2" t="str">
        <f>IF(X181="","",INDEX(计算页!$A:$A,MATCH(X181,计算页!$B:$B,0)))</f>
        <v/>
      </c>
      <c r="Y181" s="2" t="str">
        <f>IF(X181="","",ROUND(INDEX(计算页!$F$22:$H$27,N181,G181)/INDEX(计算页!$C:$C,MATCH(X181,计算页!$B:$B,0))*1.5^(O181-1)/R181,0))</f>
        <v/>
      </c>
      <c r="Z181" s="2" t="str">
        <f>IF(AA181="","",INDEX(计算页!$A:$A,MATCH(AA181,计算页!$B:$B,0)))</f>
        <v/>
      </c>
      <c r="AB181" s="2" t="str">
        <f>IF(AA181="","",ROUND(INDEX(计算页!$F$22:$H$27,N181,G181)/INDEX(计算页!$C:$C,MATCH(AA181,计算页!$B:$B,0))*1.5^(O181-1)/R181,0))</f>
        <v/>
      </c>
      <c r="AC181" s="2" t="str">
        <f>IF(AD181="","",INDEX(计算页!$A:$A,MATCH(AD181,计算页!$B:$B,0)))</f>
        <v/>
      </c>
      <c r="AE181" s="2" t="str">
        <f>IF(AD181="","",ROUND(INDEX(计算页!$F$22:$H$27,N181,G181)/INDEX(计算页!$C:$C,MATCH(AD181,计算页!$B:$B,0))*1.5^(O181-1)/R181,0))</f>
        <v/>
      </c>
      <c r="AF181" s="2" t="str">
        <f>IF(AG181="","",INDEX(计算页!$A:$A,MATCH(AG181,计算页!$B:$B,0)))</f>
        <v/>
      </c>
      <c r="AH181" s="2" t="str">
        <f>IF(AG181="","",ROUND(INDEX(计算页!$F$22:$H$27,N181,G181)/INDEX(计算页!$C:$C,MATCH(AG181,计算页!$B:$B,0))*1.5^(O181-1)/R181,0))</f>
        <v/>
      </c>
    </row>
    <row r="182" spans="1:34" x14ac:dyDescent="0.35">
      <c r="A182" s="2">
        <f t="shared" si="7"/>
        <v>5300001</v>
      </c>
      <c r="B182" s="2">
        <v>530</v>
      </c>
      <c r="C182" s="2" t="s">
        <v>611</v>
      </c>
      <c r="D182" s="2" t="s">
        <v>554</v>
      </c>
      <c r="E182" s="2" t="str">
        <f t="shared" si="5"/>
        <v>你是风儿，我是沙\n威武白骨精专用宝物，提升伙伴木抗48点</v>
      </c>
      <c r="F182" s="2" t="s">
        <v>612</v>
      </c>
      <c r="G182" s="2">
        <v>1</v>
      </c>
      <c r="H182" s="2" t="s">
        <v>492</v>
      </c>
      <c r="I182" s="2" t="str">
        <f>INDEX(D_伙伴表!$N:$N,MATCH(K182,D_伙伴表!$C:$C,0))</f>
        <v>妖族</v>
      </c>
      <c r="J182" s="2">
        <v>18</v>
      </c>
      <c r="K182" s="2" t="str">
        <f>IF(J182="","",IF(J182=0,"所有宠物",INDEX(D_图鉴!$D:$D,MATCH(J182,D_图鉴!$A:$A,0))))</f>
        <v>威武白骨精</v>
      </c>
      <c r="L182" s="2">
        <f>IF(A182="","",INDEX(D_伙伴技能书!$A:$A,MATCH(A182,D_伙伴技能书!$L:$L,0)))</f>
        <v>45301</v>
      </c>
      <c r="M182" s="2">
        <f>ROUND(INDEX(计算页!$F$22:$H$27,N182,G182)*1.5^(O182-1)*INDEX(计算页!$K$22:$K$25,MATCH(H182,计算页!$J$22:$J$25,0)),0)</f>
        <v>312</v>
      </c>
      <c r="N182" s="2">
        <f>INDEX(D_伙伴表!$L:$L,MATCH(K182,D_伙伴表!$C:$C,0))</f>
        <v>3</v>
      </c>
      <c r="O182" s="2">
        <v>1</v>
      </c>
      <c r="P182" s="2">
        <v>1</v>
      </c>
      <c r="Q182" s="2">
        <v>0</v>
      </c>
      <c r="R182" s="2">
        <f t="shared" si="6"/>
        <v>1</v>
      </c>
      <c r="S182" s="2" t="str">
        <f>INDEX(D_伙伴表!$J:$J,MATCH(K182,D_伙伴表!$C:$C,0))</f>
        <v>无</v>
      </c>
      <c r="T182" s="2">
        <f>IF(U182="","",INDEX(计算页!$A:$A,MATCH(U182,计算页!$B:$B,0)))</f>
        <v>22</v>
      </c>
      <c r="U182" s="2" t="s">
        <v>508</v>
      </c>
      <c r="V182" s="2">
        <f>IF(U182="","",ROUND(INDEX(计算页!$F$22:$H$27,N182,G182)/INDEX(计算页!$C:$C,MATCH(U182,计算页!$B:$B,0))*1.5^(O182-1)/R182,0))</f>
        <v>48</v>
      </c>
    </row>
    <row r="183" spans="1:34" x14ac:dyDescent="0.35">
      <c r="A183" s="2">
        <f t="shared" si="7"/>
        <v>5300002</v>
      </c>
      <c r="B183" s="2">
        <v>530</v>
      </c>
      <c r="C183" s="2" t="s">
        <v>611</v>
      </c>
      <c r="D183" s="2" t="s">
        <v>554</v>
      </c>
      <c r="E183" s="2" t="str">
        <f t="shared" si="5"/>
        <v>你是风儿，我是沙\n威武白骨精专用宝物，提升伙伴木抗72点</v>
      </c>
      <c r="F183" s="2" t="s">
        <v>612</v>
      </c>
      <c r="G183" s="2">
        <v>1</v>
      </c>
      <c r="H183" s="2" t="s">
        <v>492</v>
      </c>
      <c r="I183" s="2" t="str">
        <f>INDEX(D_伙伴表!$N:$N,MATCH(K183,D_伙伴表!$C:$C,0))</f>
        <v>妖族</v>
      </c>
      <c r="J183" s="2">
        <v>18</v>
      </c>
      <c r="K183" s="2" t="str">
        <f>IF(J183="","",IF(J183=0,"所有宠物",INDEX(D_图鉴!$D:$D,MATCH(J183,D_图鉴!$A:$A,0))))</f>
        <v>威武白骨精</v>
      </c>
      <c r="L183" s="2">
        <f>IF(A183="","",INDEX(D_伙伴技能书!$A:$A,MATCH(A183,D_伙伴技能书!$L:$L,0)))</f>
        <v>45302</v>
      </c>
      <c r="M183" s="2">
        <f>ROUND(INDEX(计算页!$F$22:$H$27,N183,G183)*1.5^(O183-1)*INDEX(计算页!$K$22:$K$25,MATCH(H183,计算页!$J$22:$J$25,0)),0)</f>
        <v>468</v>
      </c>
      <c r="N183" s="2">
        <f>INDEX(D_伙伴表!$L:$L,MATCH(K183,D_伙伴表!$C:$C,0))</f>
        <v>3</v>
      </c>
      <c r="O183" s="2">
        <v>2</v>
      </c>
      <c r="P183" s="2">
        <v>1</v>
      </c>
      <c r="Q183" s="2">
        <v>0</v>
      </c>
      <c r="R183" s="2">
        <f t="shared" si="6"/>
        <v>1</v>
      </c>
      <c r="S183" s="2" t="str">
        <f>INDEX(D_伙伴表!$J:$J,MATCH(K183,D_伙伴表!$C:$C,0))</f>
        <v>无</v>
      </c>
      <c r="T183" s="2">
        <f>IF(U183="","",INDEX(计算页!$A:$A,MATCH(U183,计算页!$B:$B,0)))</f>
        <v>22</v>
      </c>
      <c r="U183" s="2" t="s">
        <v>508</v>
      </c>
      <c r="V183" s="2">
        <f>IF(U183="","",ROUND(INDEX(计算页!$F$22:$H$27,N183,G183)/INDEX(计算页!$C:$C,MATCH(U183,计算页!$B:$B,0))*1.5^(O183-1)/R183,0))</f>
        <v>72</v>
      </c>
    </row>
    <row r="184" spans="1:34" x14ac:dyDescent="0.35">
      <c r="A184" s="2">
        <f t="shared" si="7"/>
        <v>5300003</v>
      </c>
      <c r="B184" s="2">
        <v>530</v>
      </c>
      <c r="C184" s="2" t="s">
        <v>611</v>
      </c>
      <c r="D184" s="2" t="s">
        <v>554</v>
      </c>
      <c r="E184" s="2" t="str">
        <f t="shared" si="5"/>
        <v>你是风儿，我是沙\n威武白骨精专用宝物，提升伙伴木抗108点</v>
      </c>
      <c r="F184" s="2" t="s">
        <v>612</v>
      </c>
      <c r="G184" s="2">
        <v>1</v>
      </c>
      <c r="H184" s="2" t="s">
        <v>492</v>
      </c>
      <c r="I184" s="2" t="str">
        <f>INDEX(D_伙伴表!$N:$N,MATCH(K184,D_伙伴表!$C:$C,0))</f>
        <v>妖族</v>
      </c>
      <c r="J184" s="2">
        <v>18</v>
      </c>
      <c r="K184" s="2" t="str">
        <f>IF(J184="","",IF(J184=0,"所有宠物",INDEX(D_图鉴!$D:$D,MATCH(J184,D_图鉴!$A:$A,0))))</f>
        <v>威武白骨精</v>
      </c>
      <c r="L184" s="2">
        <f>IF(A184="","",INDEX(D_伙伴技能书!$A:$A,MATCH(A184,D_伙伴技能书!$L:$L,0)))</f>
        <v>45303</v>
      </c>
      <c r="M184" s="2">
        <f>ROUND(INDEX(计算页!$F$22:$H$27,N184,G184)*1.5^(O184-1)*INDEX(计算页!$K$22:$K$25,MATCH(H184,计算页!$J$22:$J$25,0)),0)</f>
        <v>702</v>
      </c>
      <c r="N184" s="2">
        <f>INDEX(D_伙伴表!$L:$L,MATCH(K184,D_伙伴表!$C:$C,0))</f>
        <v>3</v>
      </c>
      <c r="O184" s="2">
        <v>3</v>
      </c>
      <c r="P184" s="2">
        <v>1</v>
      </c>
      <c r="Q184" s="2">
        <v>0</v>
      </c>
      <c r="R184" s="2">
        <f t="shared" si="6"/>
        <v>1</v>
      </c>
      <c r="S184" s="2" t="str">
        <f>INDEX(D_伙伴表!$J:$J,MATCH(K184,D_伙伴表!$C:$C,0))</f>
        <v>无</v>
      </c>
      <c r="T184" s="2">
        <f>IF(U184="","",INDEX(计算页!$A:$A,MATCH(U184,计算页!$B:$B,0)))</f>
        <v>22</v>
      </c>
      <c r="U184" s="2" t="s">
        <v>508</v>
      </c>
      <c r="V184" s="2">
        <f>IF(U184="","",ROUND(INDEX(计算页!$F$22:$H$27,N184,G184)/INDEX(计算页!$C:$C,MATCH(U184,计算页!$B:$B,0))*1.5^(O184-1)/R184,0))</f>
        <v>108</v>
      </c>
    </row>
    <row r="185" spans="1:34" x14ac:dyDescent="0.35">
      <c r="A185" s="2">
        <f t="shared" si="7"/>
        <v>5110001</v>
      </c>
      <c r="B185" s="2">
        <v>511</v>
      </c>
      <c r="C185" s="2" t="s">
        <v>613</v>
      </c>
      <c r="D185" s="2" t="s">
        <v>528</v>
      </c>
      <c r="E185" s="2" t="str">
        <f t="shared" si="5"/>
        <v>用处很多，可以当游泳圈，也可以当呼啦圈\n神通猪阿呆专用宝物，提升伙伴金攻250点</v>
      </c>
      <c r="F185" s="2" t="s">
        <v>614</v>
      </c>
      <c r="G185" s="2">
        <v>1</v>
      </c>
      <c r="H185" s="2" t="s">
        <v>492</v>
      </c>
      <c r="I185" s="2" t="str">
        <f>INDEX(D_伙伴表!$N:$N,MATCH(K185,D_伙伴表!$C:$C,0))</f>
        <v>妖族</v>
      </c>
      <c r="J185" s="2">
        <v>19</v>
      </c>
      <c r="K185" s="2" t="str">
        <f>IF(J185="","",IF(J185=0,"所有宠物",INDEX(D_图鉴!$D:$D,MATCH(J185,D_图鉴!$A:$A,0))))</f>
        <v>神通猪阿呆</v>
      </c>
      <c r="L185" s="2">
        <f>IF(A185="","",INDEX(D_伙伴技能书!$A:$A,MATCH(A185,D_伙伴技能书!$L:$L,0)))</f>
        <v>45111</v>
      </c>
      <c r="M185" s="2">
        <f>ROUND(INDEX(计算页!$F$22:$H$27,N185,G185)*1.5^(O185-1)*INDEX(计算页!$K$22:$K$25,MATCH(H185,计算页!$J$22:$J$25,0)),0)</f>
        <v>650</v>
      </c>
      <c r="N185" s="2">
        <f>INDEX(D_伙伴表!$L:$L,MATCH(K185,D_伙伴表!$C:$C,0))</f>
        <v>4</v>
      </c>
      <c r="O185" s="2">
        <v>1</v>
      </c>
      <c r="P185" s="2">
        <v>1</v>
      </c>
      <c r="Q185" s="2">
        <v>0</v>
      </c>
      <c r="R185" s="2">
        <f t="shared" si="6"/>
        <v>1</v>
      </c>
      <c r="S185" s="2" t="str">
        <f>INDEX(D_伙伴表!$J:$J,MATCH(K185,D_伙伴表!$C:$C,0))</f>
        <v>无</v>
      </c>
      <c r="T185" s="2">
        <f>IF(U185="","",INDEX(计算页!$A:$A,MATCH(U185,计算页!$B:$B,0)))</f>
        <v>11</v>
      </c>
      <c r="U185" s="2" t="s">
        <v>516</v>
      </c>
      <c r="V185" s="2">
        <f>IF(U185="","",ROUND(INDEX(计算页!$F$22:$H$27,N185,G185)/INDEX(计算页!$C:$C,MATCH(U185,计算页!$B:$B,0))*1.5^(O185-1)/R185,0))</f>
        <v>250</v>
      </c>
      <c r="W185" s="2" t="str">
        <f>IF(X185="","",INDEX(计算页!$A:$A,MATCH(X185,计算页!$B:$B,0)))</f>
        <v/>
      </c>
      <c r="Y185" s="2" t="str">
        <f>IF(X185="","",ROUND(INDEX(计算页!$F$22:$H$27,N185,G185)/INDEX(计算页!$C:$C,MATCH(X185,计算页!$B:$B,0))*1.5^(O185-1)/R185,0))</f>
        <v/>
      </c>
      <c r="Z185" s="2" t="str">
        <f>IF(AA185="","",INDEX(计算页!$A:$A,MATCH(AA185,计算页!$B:$B,0)))</f>
        <v/>
      </c>
      <c r="AB185" s="2" t="str">
        <f>IF(AA185="","",ROUND(INDEX(计算页!$F$22:$H$27,N185,G185)/INDEX(计算页!$C:$C,MATCH(AA185,计算页!$B:$B,0))*1.5^(O185-1)/R185,0))</f>
        <v/>
      </c>
      <c r="AC185" s="2" t="str">
        <f>IF(AD185="","",INDEX(计算页!$A:$A,MATCH(AD185,计算页!$B:$B,0)))</f>
        <v/>
      </c>
      <c r="AE185" s="2" t="str">
        <f>IF(AD185="","",ROUND(INDEX(计算页!$F$22:$H$27,N185,G185)/INDEX(计算页!$C:$C,MATCH(AD185,计算页!$B:$B,0))*1.5^(O185-1)/R185,0))</f>
        <v/>
      </c>
      <c r="AF185" s="2" t="str">
        <f>IF(AG185="","",INDEX(计算页!$A:$A,MATCH(AG185,计算页!$B:$B,0)))</f>
        <v/>
      </c>
      <c r="AH185" s="2" t="str">
        <f>IF(AG185="","",ROUND(INDEX(计算页!$F$22:$H$27,N185,G185)/INDEX(计算页!$C:$C,MATCH(AG185,计算页!$B:$B,0))*1.5^(O185-1)/R185,0))</f>
        <v/>
      </c>
    </row>
    <row r="186" spans="1:34" x14ac:dyDescent="0.35">
      <c r="A186" s="2">
        <f t="shared" si="7"/>
        <v>5110002</v>
      </c>
      <c r="B186" s="2">
        <v>511</v>
      </c>
      <c r="C186" s="2" t="s">
        <v>613</v>
      </c>
      <c r="D186" s="2" t="s">
        <v>528</v>
      </c>
      <c r="E186" s="2" t="str">
        <f t="shared" si="5"/>
        <v>用处很多，可以当游泳圈，也可以当呼啦圈\n神通猪阿呆专用宝物，提升伙伴金攻375点</v>
      </c>
      <c r="F186" s="2" t="s">
        <v>614</v>
      </c>
      <c r="G186" s="2">
        <v>1</v>
      </c>
      <c r="H186" s="2" t="s">
        <v>492</v>
      </c>
      <c r="I186" s="2" t="str">
        <f>INDEX(D_伙伴表!$N:$N,MATCH(K186,D_伙伴表!$C:$C,0))</f>
        <v>妖族</v>
      </c>
      <c r="J186" s="2">
        <v>19</v>
      </c>
      <c r="K186" s="2" t="str">
        <f>IF(J186="","",IF(J186=0,"所有宠物",INDEX(D_图鉴!$D:$D,MATCH(J186,D_图鉴!$A:$A,0))))</f>
        <v>神通猪阿呆</v>
      </c>
      <c r="L186" s="2">
        <f>IF(A186="","",INDEX(D_伙伴技能书!$A:$A,MATCH(A186,D_伙伴技能书!$L:$L,0)))</f>
        <v>45112</v>
      </c>
      <c r="M186" s="2">
        <f>ROUND(INDEX(计算页!$F$22:$H$27,N186,G186)*1.5^(O186-1)*INDEX(计算页!$K$22:$K$25,MATCH(H186,计算页!$J$22:$J$25,0)),0)</f>
        <v>975</v>
      </c>
      <c r="N186" s="2">
        <f>INDEX(D_伙伴表!$L:$L,MATCH(K186,D_伙伴表!$C:$C,0))</f>
        <v>4</v>
      </c>
      <c r="O186" s="2">
        <v>2</v>
      </c>
      <c r="P186" s="2">
        <v>1</v>
      </c>
      <c r="Q186" s="2">
        <v>0</v>
      </c>
      <c r="R186" s="2">
        <f t="shared" si="6"/>
        <v>1</v>
      </c>
      <c r="S186" s="2" t="str">
        <f>INDEX(D_伙伴表!$J:$J,MATCH(K186,D_伙伴表!$C:$C,0))</f>
        <v>无</v>
      </c>
      <c r="T186" s="2">
        <f>IF(U186="","",INDEX(计算页!$A:$A,MATCH(U186,计算页!$B:$B,0)))</f>
        <v>11</v>
      </c>
      <c r="U186" s="2" t="s">
        <v>516</v>
      </c>
      <c r="V186" s="2">
        <f>IF(U186="","",ROUND(INDEX(计算页!$F$22:$H$27,N186,G186)/INDEX(计算页!$C:$C,MATCH(U186,计算页!$B:$B,0))*1.5^(O186-1)/R186,0))</f>
        <v>375</v>
      </c>
      <c r="W186" s="2" t="str">
        <f>IF(X186="","",INDEX(计算页!$A:$A,MATCH(X186,计算页!$B:$B,0)))</f>
        <v/>
      </c>
      <c r="Y186" s="2" t="str">
        <f>IF(X186="","",ROUND(INDEX(计算页!$F$22:$H$27,N186,G186)/INDEX(计算页!$C:$C,MATCH(X186,计算页!$B:$B,0))*1.5^(O186-1)/R186,0))</f>
        <v/>
      </c>
      <c r="Z186" s="2" t="str">
        <f>IF(AA186="","",INDEX(计算页!$A:$A,MATCH(AA186,计算页!$B:$B,0)))</f>
        <v/>
      </c>
      <c r="AB186" s="2" t="str">
        <f>IF(AA186="","",ROUND(INDEX(计算页!$F$22:$H$27,N186,G186)/INDEX(计算页!$C:$C,MATCH(AA186,计算页!$B:$B,0))*1.5^(O186-1)/R186,0))</f>
        <v/>
      </c>
      <c r="AC186" s="2" t="str">
        <f>IF(AD186="","",INDEX(计算页!$A:$A,MATCH(AD186,计算页!$B:$B,0)))</f>
        <v/>
      </c>
      <c r="AE186" s="2" t="str">
        <f>IF(AD186="","",ROUND(INDEX(计算页!$F$22:$H$27,N186,G186)/INDEX(计算页!$C:$C,MATCH(AD186,计算页!$B:$B,0))*1.5^(O186-1)/R186,0))</f>
        <v/>
      </c>
      <c r="AF186" s="2" t="str">
        <f>IF(AG186="","",INDEX(计算页!$A:$A,MATCH(AG186,计算页!$B:$B,0)))</f>
        <v/>
      </c>
      <c r="AH186" s="2" t="str">
        <f>IF(AG186="","",ROUND(INDEX(计算页!$F$22:$H$27,N186,G186)/INDEX(计算页!$C:$C,MATCH(AG186,计算页!$B:$B,0))*1.5^(O186-1)/R186,0))</f>
        <v/>
      </c>
    </row>
    <row r="187" spans="1:34" x14ac:dyDescent="0.35">
      <c r="A187" s="2">
        <f t="shared" si="7"/>
        <v>5110003</v>
      </c>
      <c r="B187" s="2">
        <v>511</v>
      </c>
      <c r="C187" s="2" t="s">
        <v>613</v>
      </c>
      <c r="D187" s="2" t="s">
        <v>528</v>
      </c>
      <c r="E187" s="2" t="str">
        <f t="shared" si="5"/>
        <v>用处很多，可以当游泳圈，也可以当呼啦圈\n神通猪阿呆专用宝物，提升伙伴金攻563点</v>
      </c>
      <c r="F187" s="2" t="s">
        <v>614</v>
      </c>
      <c r="G187" s="2">
        <v>1</v>
      </c>
      <c r="H187" s="2" t="s">
        <v>492</v>
      </c>
      <c r="I187" s="2" t="str">
        <f>INDEX(D_伙伴表!$N:$N,MATCH(K187,D_伙伴表!$C:$C,0))</f>
        <v>妖族</v>
      </c>
      <c r="J187" s="2">
        <v>19</v>
      </c>
      <c r="K187" s="2" t="str">
        <f>IF(J187="","",IF(J187=0,"所有宠物",INDEX(D_图鉴!$D:$D,MATCH(J187,D_图鉴!$A:$A,0))))</f>
        <v>神通猪阿呆</v>
      </c>
      <c r="L187" s="2">
        <f>IF(A187="","",INDEX(D_伙伴技能书!$A:$A,MATCH(A187,D_伙伴技能书!$L:$L,0)))</f>
        <v>45113</v>
      </c>
      <c r="M187" s="2">
        <f>ROUND(INDEX(计算页!$F$22:$H$27,N187,G187)*1.5^(O187-1)*INDEX(计算页!$K$22:$K$25,MATCH(H187,计算页!$J$22:$J$25,0)),0)</f>
        <v>1463</v>
      </c>
      <c r="N187" s="2">
        <f>INDEX(D_伙伴表!$L:$L,MATCH(K187,D_伙伴表!$C:$C,0))</f>
        <v>4</v>
      </c>
      <c r="O187" s="2">
        <v>3</v>
      </c>
      <c r="P187" s="2">
        <v>1</v>
      </c>
      <c r="Q187" s="2">
        <v>0</v>
      </c>
      <c r="R187" s="2">
        <f t="shared" si="6"/>
        <v>1</v>
      </c>
      <c r="S187" s="2" t="str">
        <f>INDEX(D_伙伴表!$J:$J,MATCH(K187,D_伙伴表!$C:$C,0))</f>
        <v>无</v>
      </c>
      <c r="T187" s="2">
        <f>IF(U187="","",INDEX(计算页!$A:$A,MATCH(U187,计算页!$B:$B,0)))</f>
        <v>11</v>
      </c>
      <c r="U187" s="2" t="s">
        <v>516</v>
      </c>
      <c r="V187" s="2">
        <f>IF(U187="","",ROUND(INDEX(计算页!$F$22:$H$27,N187,G187)/INDEX(计算页!$C:$C,MATCH(U187,计算页!$B:$B,0))*1.5^(O187-1)/R187,0))</f>
        <v>563</v>
      </c>
      <c r="W187" s="2" t="str">
        <f>IF(X187="","",INDEX(计算页!$A:$A,MATCH(X187,计算页!$B:$B,0)))</f>
        <v/>
      </c>
      <c r="Y187" s="2" t="str">
        <f>IF(X187="","",ROUND(INDEX(计算页!$F$22:$H$27,N187,G187)/INDEX(计算页!$C:$C,MATCH(X187,计算页!$B:$B,0))*1.5^(O187-1)/R187,0))</f>
        <v/>
      </c>
      <c r="Z187" s="2" t="str">
        <f>IF(AA187="","",INDEX(计算页!$A:$A,MATCH(AA187,计算页!$B:$B,0)))</f>
        <v/>
      </c>
      <c r="AB187" s="2" t="str">
        <f>IF(AA187="","",ROUND(INDEX(计算页!$F$22:$H$27,N187,G187)/INDEX(计算页!$C:$C,MATCH(AA187,计算页!$B:$B,0))*1.5^(O187-1)/R187,0))</f>
        <v/>
      </c>
      <c r="AC187" s="2" t="str">
        <f>IF(AD187="","",INDEX(计算页!$A:$A,MATCH(AD187,计算页!$B:$B,0)))</f>
        <v/>
      </c>
      <c r="AE187" s="2" t="str">
        <f>IF(AD187="","",ROUND(INDEX(计算页!$F$22:$H$27,N187,G187)/INDEX(计算页!$C:$C,MATCH(AD187,计算页!$B:$B,0))*1.5^(O187-1)/R187,0))</f>
        <v/>
      </c>
      <c r="AF187" s="2" t="str">
        <f>IF(AG187="","",INDEX(计算页!$A:$A,MATCH(AG187,计算页!$B:$B,0)))</f>
        <v/>
      </c>
      <c r="AH187" s="2" t="str">
        <f>IF(AG187="","",ROUND(INDEX(计算页!$F$22:$H$27,N187,G187)/INDEX(计算页!$C:$C,MATCH(AG187,计算页!$B:$B,0))*1.5^(O187-1)/R187,0))</f>
        <v/>
      </c>
    </row>
    <row r="188" spans="1:34" x14ac:dyDescent="0.35">
      <c r="A188" s="2">
        <f t="shared" si="7"/>
        <v>5310001</v>
      </c>
      <c r="B188" s="2">
        <v>531</v>
      </c>
      <c r="C188" s="2" t="s">
        <v>615</v>
      </c>
      <c r="D188" s="2" t="s">
        <v>518</v>
      </c>
      <c r="E188" s="2" t="str">
        <f t="shared" si="5"/>
        <v>哪天不干了，到街头卖艺也是极好的啊\n神通猪阿呆专用宝物，提升伙伴火抗100点</v>
      </c>
      <c r="F188" s="2" t="s">
        <v>616</v>
      </c>
      <c r="G188" s="2">
        <v>1</v>
      </c>
      <c r="H188" s="2" t="s">
        <v>492</v>
      </c>
      <c r="I188" s="2" t="str">
        <f>INDEX(D_伙伴表!$N:$N,MATCH(K188,D_伙伴表!$C:$C,0))</f>
        <v>妖族</v>
      </c>
      <c r="J188" s="2">
        <v>19</v>
      </c>
      <c r="K188" s="2" t="str">
        <f>IF(J188="","",IF(J188=0,"所有宠物",INDEX(D_图鉴!$D:$D,MATCH(J188,D_图鉴!$A:$A,0))))</f>
        <v>神通猪阿呆</v>
      </c>
      <c r="L188" s="2">
        <f>IF(A188="","",INDEX(D_伙伴技能书!$A:$A,MATCH(A188,D_伙伴技能书!$L:$L,0)))</f>
        <v>45311</v>
      </c>
      <c r="M188" s="2">
        <f>ROUND(INDEX(计算页!$F$22:$H$27,N188,G188)*1.5^(O188-1)*INDEX(计算页!$K$22:$K$25,MATCH(H188,计算页!$J$22:$J$25,0)),0)</f>
        <v>650</v>
      </c>
      <c r="N188" s="2">
        <f>INDEX(D_伙伴表!$L:$L,MATCH(K188,D_伙伴表!$C:$C,0))</f>
        <v>4</v>
      </c>
      <c r="O188" s="2">
        <v>1</v>
      </c>
      <c r="P188" s="2">
        <v>1</v>
      </c>
      <c r="Q188" s="2">
        <v>0</v>
      </c>
      <c r="R188" s="2">
        <f t="shared" si="6"/>
        <v>1</v>
      </c>
      <c r="S188" s="2" t="str">
        <f>INDEX(D_伙伴表!$J:$J,MATCH(K188,D_伙伴表!$C:$C,0))</f>
        <v>无</v>
      </c>
      <c r="T188" s="2">
        <f>IF(U188="","",INDEX(计算页!$A:$A,MATCH(U188,计算页!$B:$B,0)))</f>
        <v>23</v>
      </c>
      <c r="U188" s="2" t="s">
        <v>497</v>
      </c>
      <c r="V188" s="2">
        <f>IF(U188="","",ROUND(INDEX(计算页!$F$22:$H$27,N188,G188)/INDEX(计算页!$C:$C,MATCH(U188,计算页!$B:$B,0))*1.5^(O188-1)/R188,0))</f>
        <v>100</v>
      </c>
    </row>
    <row r="189" spans="1:34" x14ac:dyDescent="0.35">
      <c r="A189" s="2">
        <f t="shared" si="7"/>
        <v>5310002</v>
      </c>
      <c r="B189" s="2">
        <v>531</v>
      </c>
      <c r="C189" s="2" t="s">
        <v>615</v>
      </c>
      <c r="D189" s="2" t="s">
        <v>518</v>
      </c>
      <c r="E189" s="2" t="str">
        <f t="shared" si="5"/>
        <v>哪天不干了，到街头卖艺也是极好的啊\n神通猪阿呆专用宝物，提升伙伴火抗150点</v>
      </c>
      <c r="F189" s="2" t="s">
        <v>616</v>
      </c>
      <c r="G189" s="2">
        <v>1</v>
      </c>
      <c r="H189" s="2" t="s">
        <v>492</v>
      </c>
      <c r="I189" s="2" t="str">
        <f>INDEX(D_伙伴表!$N:$N,MATCH(K189,D_伙伴表!$C:$C,0))</f>
        <v>妖族</v>
      </c>
      <c r="J189" s="2">
        <v>19</v>
      </c>
      <c r="K189" s="2" t="str">
        <f>IF(J189="","",IF(J189=0,"所有宠物",INDEX(D_图鉴!$D:$D,MATCH(J189,D_图鉴!$A:$A,0))))</f>
        <v>神通猪阿呆</v>
      </c>
      <c r="L189" s="2">
        <f>IF(A189="","",INDEX(D_伙伴技能书!$A:$A,MATCH(A189,D_伙伴技能书!$L:$L,0)))</f>
        <v>45312</v>
      </c>
      <c r="M189" s="2">
        <f>ROUND(INDEX(计算页!$F$22:$H$27,N189,G189)*1.5^(O189-1)*INDEX(计算页!$K$22:$K$25,MATCH(H189,计算页!$J$22:$J$25,0)),0)</f>
        <v>975</v>
      </c>
      <c r="N189" s="2">
        <f>INDEX(D_伙伴表!$L:$L,MATCH(K189,D_伙伴表!$C:$C,0))</f>
        <v>4</v>
      </c>
      <c r="O189" s="2">
        <v>2</v>
      </c>
      <c r="P189" s="2">
        <v>1</v>
      </c>
      <c r="Q189" s="2">
        <v>0</v>
      </c>
      <c r="R189" s="2">
        <f t="shared" si="6"/>
        <v>1</v>
      </c>
      <c r="S189" s="2" t="str">
        <f>INDEX(D_伙伴表!$J:$J,MATCH(K189,D_伙伴表!$C:$C,0))</f>
        <v>无</v>
      </c>
      <c r="T189" s="2">
        <f>IF(U189="","",INDEX(计算页!$A:$A,MATCH(U189,计算页!$B:$B,0)))</f>
        <v>23</v>
      </c>
      <c r="U189" s="2" t="s">
        <v>497</v>
      </c>
      <c r="V189" s="2">
        <f>IF(U189="","",ROUND(INDEX(计算页!$F$22:$H$27,N189,G189)/INDEX(计算页!$C:$C,MATCH(U189,计算页!$B:$B,0))*1.5^(O189-1)/R189,0))</f>
        <v>150</v>
      </c>
    </row>
    <row r="190" spans="1:34" x14ac:dyDescent="0.35">
      <c r="A190" s="2">
        <f t="shared" si="7"/>
        <v>5310003</v>
      </c>
      <c r="B190" s="2">
        <v>531</v>
      </c>
      <c r="C190" s="2" t="s">
        <v>615</v>
      </c>
      <c r="D190" s="2" t="s">
        <v>518</v>
      </c>
      <c r="E190" s="2" t="str">
        <f t="shared" si="5"/>
        <v>哪天不干了，到街头卖艺也是极好的啊\n神通猪阿呆专用宝物，提升伙伴火抗225点</v>
      </c>
      <c r="F190" s="2" t="s">
        <v>616</v>
      </c>
      <c r="G190" s="2">
        <v>1</v>
      </c>
      <c r="H190" s="2" t="s">
        <v>492</v>
      </c>
      <c r="I190" s="2" t="str">
        <f>INDEX(D_伙伴表!$N:$N,MATCH(K190,D_伙伴表!$C:$C,0))</f>
        <v>妖族</v>
      </c>
      <c r="J190" s="2">
        <v>19</v>
      </c>
      <c r="K190" s="2" t="str">
        <f>IF(J190="","",IF(J190=0,"所有宠物",INDEX(D_图鉴!$D:$D,MATCH(J190,D_图鉴!$A:$A,0))))</f>
        <v>神通猪阿呆</v>
      </c>
      <c r="L190" s="2">
        <f>IF(A190="","",INDEX(D_伙伴技能书!$A:$A,MATCH(A190,D_伙伴技能书!$L:$L,0)))</f>
        <v>45313</v>
      </c>
      <c r="M190" s="2">
        <f>ROUND(INDEX(计算页!$F$22:$H$27,N190,G190)*1.5^(O190-1)*INDEX(计算页!$K$22:$K$25,MATCH(H190,计算页!$J$22:$J$25,0)),0)</f>
        <v>1463</v>
      </c>
      <c r="N190" s="2">
        <f>INDEX(D_伙伴表!$L:$L,MATCH(K190,D_伙伴表!$C:$C,0))</f>
        <v>4</v>
      </c>
      <c r="O190" s="2">
        <v>3</v>
      </c>
      <c r="P190" s="2">
        <v>1</v>
      </c>
      <c r="Q190" s="2">
        <v>0</v>
      </c>
      <c r="R190" s="2">
        <f t="shared" si="6"/>
        <v>1</v>
      </c>
      <c r="S190" s="2" t="str">
        <f>INDEX(D_伙伴表!$J:$J,MATCH(K190,D_伙伴表!$C:$C,0))</f>
        <v>无</v>
      </c>
      <c r="T190" s="2">
        <f>IF(U190="","",INDEX(计算页!$A:$A,MATCH(U190,计算页!$B:$B,0)))</f>
        <v>23</v>
      </c>
      <c r="U190" s="2" t="s">
        <v>497</v>
      </c>
      <c r="V190" s="2">
        <f>IF(U190="","",ROUND(INDEX(计算页!$F$22:$H$27,N190,G190)/INDEX(计算页!$C:$C,MATCH(U190,计算页!$B:$B,0))*1.5^(O190-1)/R190,0))</f>
        <v>225</v>
      </c>
    </row>
    <row r="191" spans="1:34" x14ac:dyDescent="0.35">
      <c r="A191" s="2">
        <f t="shared" si="7"/>
        <v>5120001</v>
      </c>
      <c r="B191" s="2">
        <v>512</v>
      </c>
      <c r="C191" s="2" t="s">
        <v>617</v>
      </c>
      <c r="D191" s="2" t="s">
        <v>512</v>
      </c>
      <c r="E191" s="2" t="str">
        <f t="shared" si="5"/>
        <v>方圆百里魑魅魍魉不敢靠近，劲过蚊怕水\n神通蘑菇咕咕专用宝物，提升伙伴金攻250点</v>
      </c>
      <c r="F191" s="2" t="s">
        <v>618</v>
      </c>
      <c r="G191" s="2">
        <v>1</v>
      </c>
      <c r="H191" s="2" t="s">
        <v>492</v>
      </c>
      <c r="I191" s="2" t="str">
        <f>INDEX(D_伙伴表!$N:$N,MATCH(K191,D_伙伴表!$C:$C,0))</f>
        <v>妖族</v>
      </c>
      <c r="J191" s="2">
        <v>20</v>
      </c>
      <c r="K191" s="2" t="str">
        <f>IF(J191="","",IF(J191=0,"所有宠物",INDEX(D_图鉴!$D:$D,MATCH(J191,D_图鉴!$A:$A,0))))</f>
        <v>神通蘑菇咕咕</v>
      </c>
      <c r="L191" s="2">
        <f>IF(A191="","",INDEX(D_伙伴技能书!$A:$A,MATCH(A191,D_伙伴技能书!$L:$L,0)))</f>
        <v>45121</v>
      </c>
      <c r="M191" s="2">
        <f>ROUND(INDEX(计算页!$F$22:$H$27,N191,G191)*1.5^(O191-1)*INDEX(计算页!$K$22:$K$25,MATCH(H191,计算页!$J$22:$J$25,0)),0)</f>
        <v>650</v>
      </c>
      <c r="N191" s="2">
        <f>INDEX(D_伙伴表!$L:$L,MATCH(K191,D_伙伴表!$C:$C,0))</f>
        <v>4</v>
      </c>
      <c r="O191" s="2">
        <v>1</v>
      </c>
      <c r="P191" s="2">
        <v>1</v>
      </c>
      <c r="Q191" s="2">
        <v>0</v>
      </c>
      <c r="R191" s="2">
        <f t="shared" si="6"/>
        <v>1</v>
      </c>
      <c r="S191" s="2" t="str">
        <f>INDEX(D_伙伴表!$J:$J,MATCH(K191,D_伙伴表!$C:$C,0))</f>
        <v>无</v>
      </c>
      <c r="T191" s="2">
        <f>IF(U191="","",INDEX(计算页!$A:$A,MATCH(U191,计算页!$B:$B,0)))</f>
        <v>11</v>
      </c>
      <c r="U191" s="2" t="s">
        <v>516</v>
      </c>
      <c r="V191" s="2">
        <f>IF(U191="","",ROUND(INDEX(计算页!$F$22:$H$27,N191,G191)/INDEX(计算页!$C:$C,MATCH(U191,计算页!$B:$B,0))*1.5^(O191-1)/R191,0))</f>
        <v>250</v>
      </c>
      <c r="W191" s="2" t="str">
        <f>IF(X191="","",INDEX(计算页!$A:$A,MATCH(X191,计算页!$B:$B,0)))</f>
        <v/>
      </c>
      <c r="Y191" s="2" t="str">
        <f>IF(X191="","",ROUND(INDEX(计算页!$F$22:$H$27,N191,G191)/INDEX(计算页!$C:$C,MATCH(X191,计算页!$B:$B,0))*1.5^(O191-1)/R191,0))</f>
        <v/>
      </c>
      <c r="Z191" s="2" t="str">
        <f>IF(AA191="","",INDEX(计算页!$A:$A,MATCH(AA191,计算页!$B:$B,0)))</f>
        <v/>
      </c>
      <c r="AB191" s="2" t="str">
        <f>IF(AA191="","",ROUND(INDEX(计算页!$F$22:$H$27,N191,G191)/INDEX(计算页!$C:$C,MATCH(AA191,计算页!$B:$B,0))*1.5^(O191-1)/R191,0))</f>
        <v/>
      </c>
      <c r="AC191" s="2" t="str">
        <f>IF(AD191="","",INDEX(计算页!$A:$A,MATCH(AD191,计算页!$B:$B,0)))</f>
        <v/>
      </c>
      <c r="AE191" s="2" t="str">
        <f>IF(AD191="","",ROUND(INDEX(计算页!$F$22:$H$27,N191,G191)/INDEX(计算页!$C:$C,MATCH(AD191,计算页!$B:$B,0))*1.5^(O191-1)/R191,0))</f>
        <v/>
      </c>
      <c r="AF191" s="2" t="str">
        <f>IF(AG191="","",INDEX(计算页!$A:$A,MATCH(AG191,计算页!$B:$B,0)))</f>
        <v/>
      </c>
      <c r="AH191" s="2" t="str">
        <f>IF(AG191="","",ROUND(INDEX(计算页!$F$22:$H$27,N191,G191)/INDEX(计算页!$C:$C,MATCH(AG191,计算页!$B:$B,0))*1.5^(O191-1)/R191,0))</f>
        <v/>
      </c>
    </row>
    <row r="192" spans="1:34" x14ac:dyDescent="0.35">
      <c r="A192" s="2">
        <f t="shared" si="7"/>
        <v>5120002</v>
      </c>
      <c r="B192" s="2">
        <v>512</v>
      </c>
      <c r="C192" s="2" t="s">
        <v>617</v>
      </c>
      <c r="D192" s="2" t="s">
        <v>512</v>
      </c>
      <c r="E192" s="2" t="str">
        <f t="shared" si="5"/>
        <v>方圆百里魑魅魍魉不敢靠近，劲过蚊怕水\n神通蘑菇咕咕专用宝物，提升伙伴金攻375点</v>
      </c>
      <c r="F192" s="2" t="s">
        <v>618</v>
      </c>
      <c r="G192" s="2">
        <v>1</v>
      </c>
      <c r="H192" s="2" t="s">
        <v>492</v>
      </c>
      <c r="I192" s="2" t="str">
        <f>INDEX(D_伙伴表!$N:$N,MATCH(K192,D_伙伴表!$C:$C,0))</f>
        <v>妖族</v>
      </c>
      <c r="J192" s="2">
        <v>20</v>
      </c>
      <c r="K192" s="2" t="str">
        <f>IF(J192="","",IF(J192=0,"所有宠物",INDEX(D_图鉴!$D:$D,MATCH(J192,D_图鉴!$A:$A,0))))</f>
        <v>神通蘑菇咕咕</v>
      </c>
      <c r="L192" s="2">
        <f>IF(A192="","",INDEX(D_伙伴技能书!$A:$A,MATCH(A192,D_伙伴技能书!$L:$L,0)))</f>
        <v>45122</v>
      </c>
      <c r="M192" s="2">
        <f>ROUND(INDEX(计算页!$F$22:$H$27,N192,G192)*1.5^(O192-1)*INDEX(计算页!$K$22:$K$25,MATCH(H192,计算页!$J$22:$J$25,0)),0)</f>
        <v>975</v>
      </c>
      <c r="N192" s="2">
        <f>INDEX(D_伙伴表!$L:$L,MATCH(K192,D_伙伴表!$C:$C,0))</f>
        <v>4</v>
      </c>
      <c r="O192" s="2">
        <v>2</v>
      </c>
      <c r="P192" s="2">
        <v>1</v>
      </c>
      <c r="Q192" s="2">
        <v>0</v>
      </c>
      <c r="R192" s="2">
        <f t="shared" si="6"/>
        <v>1</v>
      </c>
      <c r="S192" s="2" t="str">
        <f>INDEX(D_伙伴表!$J:$J,MATCH(K192,D_伙伴表!$C:$C,0))</f>
        <v>无</v>
      </c>
      <c r="T192" s="2">
        <f>IF(U192="","",INDEX(计算页!$A:$A,MATCH(U192,计算页!$B:$B,0)))</f>
        <v>11</v>
      </c>
      <c r="U192" s="2" t="s">
        <v>516</v>
      </c>
      <c r="V192" s="2">
        <f>IF(U192="","",ROUND(INDEX(计算页!$F$22:$H$27,N192,G192)/INDEX(计算页!$C:$C,MATCH(U192,计算页!$B:$B,0))*1.5^(O192-1)/R192,0))</f>
        <v>375</v>
      </c>
      <c r="W192" s="2" t="str">
        <f>IF(X192="","",INDEX(计算页!$A:$A,MATCH(X192,计算页!$B:$B,0)))</f>
        <v/>
      </c>
      <c r="Y192" s="2" t="str">
        <f>IF(X192="","",ROUND(INDEX(计算页!$F$22:$H$27,N192,G192)/INDEX(计算页!$C:$C,MATCH(X192,计算页!$B:$B,0))*1.5^(O192-1)/R192,0))</f>
        <v/>
      </c>
      <c r="Z192" s="2" t="str">
        <f>IF(AA192="","",INDEX(计算页!$A:$A,MATCH(AA192,计算页!$B:$B,0)))</f>
        <v/>
      </c>
      <c r="AB192" s="2" t="str">
        <f>IF(AA192="","",ROUND(INDEX(计算页!$F$22:$H$27,N192,G192)/INDEX(计算页!$C:$C,MATCH(AA192,计算页!$B:$B,0))*1.5^(O192-1)/R192,0))</f>
        <v/>
      </c>
      <c r="AC192" s="2" t="str">
        <f>IF(AD192="","",INDEX(计算页!$A:$A,MATCH(AD192,计算页!$B:$B,0)))</f>
        <v/>
      </c>
      <c r="AE192" s="2" t="str">
        <f>IF(AD192="","",ROUND(INDEX(计算页!$F$22:$H$27,N192,G192)/INDEX(计算页!$C:$C,MATCH(AD192,计算页!$B:$B,0))*1.5^(O192-1)/R192,0))</f>
        <v/>
      </c>
      <c r="AF192" s="2" t="str">
        <f>IF(AG192="","",INDEX(计算页!$A:$A,MATCH(AG192,计算页!$B:$B,0)))</f>
        <v/>
      </c>
      <c r="AH192" s="2" t="str">
        <f>IF(AG192="","",ROUND(INDEX(计算页!$F$22:$H$27,N192,G192)/INDEX(计算页!$C:$C,MATCH(AG192,计算页!$B:$B,0))*1.5^(O192-1)/R192,0))</f>
        <v/>
      </c>
    </row>
    <row r="193" spans="1:34" x14ac:dyDescent="0.35">
      <c r="A193" s="2">
        <f t="shared" si="7"/>
        <v>5120003</v>
      </c>
      <c r="B193" s="2">
        <v>512</v>
      </c>
      <c r="C193" s="2" t="s">
        <v>617</v>
      </c>
      <c r="D193" s="2" t="s">
        <v>512</v>
      </c>
      <c r="E193" s="2" t="str">
        <f t="shared" si="5"/>
        <v>方圆百里魑魅魍魉不敢靠近，劲过蚊怕水\n神通蘑菇咕咕专用宝物，提升伙伴金攻563点</v>
      </c>
      <c r="F193" s="2" t="s">
        <v>618</v>
      </c>
      <c r="G193" s="2">
        <v>1</v>
      </c>
      <c r="H193" s="2" t="s">
        <v>492</v>
      </c>
      <c r="I193" s="2" t="str">
        <f>INDEX(D_伙伴表!$N:$N,MATCH(K193,D_伙伴表!$C:$C,0))</f>
        <v>妖族</v>
      </c>
      <c r="J193" s="2">
        <v>20</v>
      </c>
      <c r="K193" s="2" t="str">
        <f>IF(J193="","",IF(J193=0,"所有宠物",INDEX(D_图鉴!$D:$D,MATCH(J193,D_图鉴!$A:$A,0))))</f>
        <v>神通蘑菇咕咕</v>
      </c>
      <c r="L193" s="2">
        <f>IF(A193="","",INDEX(D_伙伴技能书!$A:$A,MATCH(A193,D_伙伴技能书!$L:$L,0)))</f>
        <v>45123</v>
      </c>
      <c r="M193" s="2">
        <f>ROUND(INDEX(计算页!$F$22:$H$27,N193,G193)*1.5^(O193-1)*INDEX(计算页!$K$22:$K$25,MATCH(H193,计算页!$J$22:$J$25,0)),0)</f>
        <v>1463</v>
      </c>
      <c r="N193" s="2">
        <f>INDEX(D_伙伴表!$L:$L,MATCH(K193,D_伙伴表!$C:$C,0))</f>
        <v>4</v>
      </c>
      <c r="O193" s="2">
        <v>3</v>
      </c>
      <c r="P193" s="2">
        <v>1</v>
      </c>
      <c r="Q193" s="2">
        <v>0</v>
      </c>
      <c r="R193" s="2">
        <f t="shared" si="6"/>
        <v>1</v>
      </c>
      <c r="S193" s="2" t="str">
        <f>INDEX(D_伙伴表!$J:$J,MATCH(K193,D_伙伴表!$C:$C,0))</f>
        <v>无</v>
      </c>
      <c r="T193" s="2">
        <f>IF(U193="","",INDEX(计算页!$A:$A,MATCH(U193,计算页!$B:$B,0)))</f>
        <v>11</v>
      </c>
      <c r="U193" s="2" t="s">
        <v>516</v>
      </c>
      <c r="V193" s="2">
        <f>IF(U193="","",ROUND(INDEX(计算页!$F$22:$H$27,N193,G193)/INDEX(计算页!$C:$C,MATCH(U193,计算页!$B:$B,0))*1.5^(O193-1)/R193,0))</f>
        <v>563</v>
      </c>
      <c r="W193" s="2" t="str">
        <f>IF(X193="","",INDEX(计算页!$A:$A,MATCH(X193,计算页!$B:$B,0)))</f>
        <v/>
      </c>
      <c r="Y193" s="2" t="str">
        <f>IF(X193="","",ROUND(INDEX(计算页!$F$22:$H$27,N193,G193)/INDEX(计算页!$C:$C,MATCH(X193,计算页!$B:$B,0))*1.5^(O193-1)/R193,0))</f>
        <v/>
      </c>
      <c r="Z193" s="2" t="str">
        <f>IF(AA193="","",INDEX(计算页!$A:$A,MATCH(AA193,计算页!$B:$B,0)))</f>
        <v/>
      </c>
      <c r="AB193" s="2" t="str">
        <f>IF(AA193="","",ROUND(INDEX(计算页!$F$22:$H$27,N193,G193)/INDEX(计算页!$C:$C,MATCH(AA193,计算页!$B:$B,0))*1.5^(O193-1)/R193,0))</f>
        <v/>
      </c>
      <c r="AC193" s="2" t="str">
        <f>IF(AD193="","",INDEX(计算页!$A:$A,MATCH(AD193,计算页!$B:$B,0)))</f>
        <v/>
      </c>
      <c r="AE193" s="2" t="str">
        <f>IF(AD193="","",ROUND(INDEX(计算页!$F$22:$H$27,N193,G193)/INDEX(计算页!$C:$C,MATCH(AD193,计算页!$B:$B,0))*1.5^(O193-1)/R193,0))</f>
        <v/>
      </c>
      <c r="AF193" s="2" t="str">
        <f>IF(AG193="","",INDEX(计算页!$A:$A,MATCH(AG193,计算页!$B:$B,0)))</f>
        <v/>
      </c>
      <c r="AH193" s="2" t="str">
        <f>IF(AG193="","",ROUND(INDEX(计算页!$F$22:$H$27,N193,G193)/INDEX(计算页!$C:$C,MATCH(AG193,计算页!$B:$B,0))*1.5^(O193-1)/R193,0))</f>
        <v/>
      </c>
    </row>
    <row r="194" spans="1:34" x14ac:dyDescent="0.35">
      <c r="A194" s="2">
        <f t="shared" si="7"/>
        <v>5320001</v>
      </c>
      <c r="B194" s="2">
        <v>532</v>
      </c>
      <c r="C194" s="2" t="s">
        <v>619</v>
      </c>
      <c r="D194" s="2" t="s">
        <v>518</v>
      </c>
      <c r="E194" s="2" t="str">
        <f t="shared" si="5"/>
        <v>穿着去龙宫待遇很不一般哟\n神通蘑菇咕咕专用宝物，提升伙伴火抗100点</v>
      </c>
      <c r="F194" s="2" t="s">
        <v>620</v>
      </c>
      <c r="G194" s="2">
        <v>1</v>
      </c>
      <c r="H194" s="2" t="s">
        <v>492</v>
      </c>
      <c r="I194" s="2" t="str">
        <f>INDEX(D_伙伴表!$N:$N,MATCH(K194,D_伙伴表!$C:$C,0))</f>
        <v>妖族</v>
      </c>
      <c r="J194" s="2">
        <v>20</v>
      </c>
      <c r="K194" s="2" t="str">
        <f>IF(J194="","",IF(J194=0,"所有宠物",INDEX(D_图鉴!$D:$D,MATCH(J194,D_图鉴!$A:$A,0))))</f>
        <v>神通蘑菇咕咕</v>
      </c>
      <c r="L194" s="2">
        <f>IF(A194="","",INDEX(D_伙伴技能书!$A:$A,MATCH(A194,D_伙伴技能书!$L:$L,0)))</f>
        <v>45321</v>
      </c>
      <c r="M194" s="2">
        <f>ROUND(INDEX(计算页!$F$22:$H$27,N194,G194)*1.5^(O194-1)*INDEX(计算页!$K$22:$K$25,MATCH(H194,计算页!$J$22:$J$25,0)),0)</f>
        <v>650</v>
      </c>
      <c r="N194" s="2">
        <f>INDEX(D_伙伴表!$L:$L,MATCH(K194,D_伙伴表!$C:$C,0))</f>
        <v>4</v>
      </c>
      <c r="O194" s="2">
        <v>1</v>
      </c>
      <c r="P194" s="2">
        <v>1</v>
      </c>
      <c r="Q194" s="2">
        <v>0</v>
      </c>
      <c r="R194" s="2">
        <f t="shared" si="6"/>
        <v>1</v>
      </c>
      <c r="S194" s="2" t="str">
        <f>INDEX(D_伙伴表!$J:$J,MATCH(K194,D_伙伴表!$C:$C,0))</f>
        <v>无</v>
      </c>
      <c r="T194" s="2">
        <f>IF(U194="","",INDEX(计算页!$A:$A,MATCH(U194,计算页!$B:$B,0)))</f>
        <v>23</v>
      </c>
      <c r="U194" s="2" t="s">
        <v>497</v>
      </c>
      <c r="V194" s="2">
        <f>IF(U194="","",ROUND(INDEX(计算页!$F$22:$H$27,N194,G194)/INDEX(计算页!$C:$C,MATCH(U194,计算页!$B:$B,0))*1.5^(O194-1)/R194,0))</f>
        <v>100</v>
      </c>
    </row>
    <row r="195" spans="1:34" x14ac:dyDescent="0.35">
      <c r="A195" s="2">
        <f t="shared" si="7"/>
        <v>5320002</v>
      </c>
      <c r="B195" s="2">
        <v>532</v>
      </c>
      <c r="C195" s="2" t="s">
        <v>619</v>
      </c>
      <c r="D195" s="2" t="s">
        <v>518</v>
      </c>
      <c r="E195" s="2" t="str">
        <f t="shared" si="5"/>
        <v>穿着去龙宫待遇很不一般哟\n神通蘑菇咕咕专用宝物，提升伙伴火抗150点</v>
      </c>
      <c r="F195" s="2" t="s">
        <v>620</v>
      </c>
      <c r="G195" s="2">
        <v>1</v>
      </c>
      <c r="H195" s="2" t="s">
        <v>492</v>
      </c>
      <c r="I195" s="2" t="str">
        <f>INDEX(D_伙伴表!$N:$N,MATCH(K195,D_伙伴表!$C:$C,0))</f>
        <v>妖族</v>
      </c>
      <c r="J195" s="2">
        <v>20</v>
      </c>
      <c r="K195" s="2" t="str">
        <f>IF(J195="","",IF(J195=0,"所有宠物",INDEX(D_图鉴!$D:$D,MATCH(J195,D_图鉴!$A:$A,0))))</f>
        <v>神通蘑菇咕咕</v>
      </c>
      <c r="L195" s="2">
        <f>IF(A195="","",INDEX(D_伙伴技能书!$A:$A,MATCH(A195,D_伙伴技能书!$L:$L,0)))</f>
        <v>45322</v>
      </c>
      <c r="M195" s="2">
        <f>ROUND(INDEX(计算页!$F$22:$H$27,N195,G195)*1.5^(O195-1)*INDEX(计算页!$K$22:$K$25,MATCH(H195,计算页!$J$22:$J$25,0)),0)</f>
        <v>975</v>
      </c>
      <c r="N195" s="2">
        <f>INDEX(D_伙伴表!$L:$L,MATCH(K195,D_伙伴表!$C:$C,0))</f>
        <v>4</v>
      </c>
      <c r="O195" s="2">
        <v>2</v>
      </c>
      <c r="P195" s="2">
        <v>1</v>
      </c>
      <c r="Q195" s="2">
        <v>0</v>
      </c>
      <c r="R195" s="2">
        <f t="shared" si="6"/>
        <v>1</v>
      </c>
      <c r="S195" s="2" t="str">
        <f>INDEX(D_伙伴表!$J:$J,MATCH(K195,D_伙伴表!$C:$C,0))</f>
        <v>无</v>
      </c>
      <c r="T195" s="2">
        <f>IF(U195="","",INDEX(计算页!$A:$A,MATCH(U195,计算页!$B:$B,0)))</f>
        <v>23</v>
      </c>
      <c r="U195" s="2" t="s">
        <v>497</v>
      </c>
      <c r="V195" s="2">
        <f>IF(U195="","",ROUND(INDEX(计算页!$F$22:$H$27,N195,G195)/INDEX(计算页!$C:$C,MATCH(U195,计算页!$B:$B,0))*1.5^(O195-1)/R195,0))</f>
        <v>150</v>
      </c>
    </row>
    <row r="196" spans="1:34" x14ac:dyDescent="0.35">
      <c r="A196" s="2">
        <f t="shared" si="7"/>
        <v>5320003</v>
      </c>
      <c r="B196" s="2">
        <v>532</v>
      </c>
      <c r="C196" s="2" t="s">
        <v>619</v>
      </c>
      <c r="D196" s="2" t="s">
        <v>518</v>
      </c>
      <c r="E196" s="2" t="str">
        <f t="shared" si="5"/>
        <v>穿着去龙宫待遇很不一般哟\n神通蘑菇咕咕专用宝物，提升伙伴火抗225点</v>
      </c>
      <c r="F196" s="2" t="s">
        <v>620</v>
      </c>
      <c r="G196" s="2">
        <v>1</v>
      </c>
      <c r="H196" s="2" t="s">
        <v>492</v>
      </c>
      <c r="I196" s="2" t="str">
        <f>INDEX(D_伙伴表!$N:$N,MATCH(K196,D_伙伴表!$C:$C,0))</f>
        <v>妖族</v>
      </c>
      <c r="J196" s="2">
        <v>20</v>
      </c>
      <c r="K196" s="2" t="str">
        <f>IF(J196="","",IF(J196=0,"所有宠物",INDEX(D_图鉴!$D:$D,MATCH(J196,D_图鉴!$A:$A,0))))</f>
        <v>神通蘑菇咕咕</v>
      </c>
      <c r="L196" s="2">
        <f>IF(A196="","",INDEX(D_伙伴技能书!$A:$A,MATCH(A196,D_伙伴技能书!$L:$L,0)))</f>
        <v>45323</v>
      </c>
      <c r="M196" s="2">
        <f>ROUND(INDEX(计算页!$F$22:$H$27,N196,G196)*1.5^(O196-1)*INDEX(计算页!$K$22:$K$25,MATCH(H196,计算页!$J$22:$J$25,0)),0)</f>
        <v>1463</v>
      </c>
      <c r="N196" s="2">
        <f>INDEX(D_伙伴表!$L:$L,MATCH(K196,D_伙伴表!$C:$C,0))</f>
        <v>4</v>
      </c>
      <c r="O196" s="2">
        <v>3</v>
      </c>
      <c r="P196" s="2">
        <v>1</v>
      </c>
      <c r="Q196" s="2">
        <v>0</v>
      </c>
      <c r="R196" s="2">
        <f t="shared" si="6"/>
        <v>1</v>
      </c>
      <c r="S196" s="2" t="str">
        <f>INDEX(D_伙伴表!$J:$J,MATCH(K196,D_伙伴表!$C:$C,0))</f>
        <v>无</v>
      </c>
      <c r="T196" s="2">
        <f>IF(U196="","",INDEX(计算页!$A:$A,MATCH(U196,计算页!$B:$B,0)))</f>
        <v>23</v>
      </c>
      <c r="U196" s="2" t="s">
        <v>497</v>
      </c>
      <c r="V196" s="2">
        <f>IF(U196="","",ROUND(INDEX(计算页!$F$22:$H$27,N196,G196)/INDEX(计算页!$C:$C,MATCH(U196,计算页!$B:$B,0))*1.5^(O196-1)/R196,0))</f>
        <v>225</v>
      </c>
    </row>
    <row r="197" spans="1:34" x14ac:dyDescent="0.35">
      <c r="A197" s="2">
        <f t="shared" si="7"/>
        <v>5130001</v>
      </c>
      <c r="B197" s="2">
        <v>513</v>
      </c>
      <c r="C197" s="2" t="s">
        <v>621</v>
      </c>
      <c r="D197" s="2" t="s">
        <v>550</v>
      </c>
      <c r="E197" s="2" t="str">
        <f t="shared" ref="E197:E260" si="8">IF(F197="","",F197&amp;"\n")&amp;IF(J197=0,"",K197&amp;"专用宝物，")&amp;"提升伙伴"&amp;U197&amp;V197&amp;"点"&amp;IF(X197="","","，"&amp;X197&amp;Y197&amp;"点")&amp;IF(AA197="","","，"&amp;AA197&amp;AB197&amp;"点")&amp;IF(AD197="","","，"&amp;AD197&amp;AE197&amp;"点")&amp;IF(AG197="","","，"&amp;AG197&amp;AH197&amp;"点")</f>
        <v>小红帽快开门，小僧只想化一个缘\n神通刺猬叮叮专用宝物，提升伙伴金攻250点</v>
      </c>
      <c r="F197" s="2" t="s">
        <v>622</v>
      </c>
      <c r="G197" s="2">
        <v>1</v>
      </c>
      <c r="H197" s="2" t="s">
        <v>492</v>
      </c>
      <c r="I197" s="2" t="str">
        <f>INDEX(D_伙伴表!$N:$N,MATCH(K197,D_伙伴表!$C:$C,0))</f>
        <v>妖族</v>
      </c>
      <c r="J197" s="2">
        <v>21</v>
      </c>
      <c r="K197" s="2" t="str">
        <f>IF(J197="","",IF(J197=0,"所有宠物",INDEX(D_图鉴!$D:$D,MATCH(J197,D_图鉴!$A:$A,0))))</f>
        <v>神通刺猬叮叮</v>
      </c>
      <c r="L197" s="2">
        <f>IF(A197="","",INDEX(D_伙伴技能书!$A:$A,MATCH(A197,D_伙伴技能书!$L:$L,0)))</f>
        <v>45131</v>
      </c>
      <c r="M197" s="2">
        <f>ROUND(INDEX(计算页!$F$22:$H$27,N197,G197)*1.5^(O197-1)*INDEX(计算页!$K$22:$K$25,MATCH(H197,计算页!$J$22:$J$25,0)),0)</f>
        <v>650</v>
      </c>
      <c r="N197" s="2">
        <f>INDEX(D_伙伴表!$L:$L,MATCH(K197,D_伙伴表!$C:$C,0))</f>
        <v>4</v>
      </c>
      <c r="O197" s="2">
        <v>1</v>
      </c>
      <c r="P197" s="2">
        <v>1</v>
      </c>
      <c r="Q197" s="2">
        <v>0</v>
      </c>
      <c r="R197" s="2">
        <f t="shared" ref="R197:R260" si="9">IF(U197="",0,1)+IF(W197="",0,1)+IF(Z197="",0,1)+IF(AC197="",0,1)+IF(AF197="",0,1)</f>
        <v>1</v>
      </c>
      <c r="S197" s="2" t="str">
        <f>INDEX(D_伙伴表!$J:$J,MATCH(K197,D_伙伴表!$C:$C,0))</f>
        <v>无</v>
      </c>
      <c r="T197" s="2">
        <f>IF(U197="","",INDEX(计算页!$A:$A,MATCH(U197,计算页!$B:$B,0)))</f>
        <v>11</v>
      </c>
      <c r="U197" s="2" t="s">
        <v>516</v>
      </c>
      <c r="V197" s="2">
        <f>IF(U197="","",ROUND(INDEX(计算页!$F$22:$H$27,N197,G197)/INDEX(计算页!$C:$C,MATCH(U197,计算页!$B:$B,0))*1.5^(O197-1)/R197,0))</f>
        <v>250</v>
      </c>
      <c r="W197" s="2" t="str">
        <f>IF(X197="","",INDEX(计算页!$A:$A,MATCH(X197,计算页!$B:$B,0)))</f>
        <v/>
      </c>
      <c r="Y197" s="2" t="str">
        <f>IF(X197="","",ROUND(INDEX(计算页!$F$22:$H$27,N197,G197)/INDEX(计算页!$C:$C,MATCH(X197,计算页!$B:$B,0))*1.5^(O197-1)/R197,0))</f>
        <v/>
      </c>
      <c r="Z197" s="2" t="str">
        <f>IF(AA197="","",INDEX(计算页!$A:$A,MATCH(AA197,计算页!$B:$B,0)))</f>
        <v/>
      </c>
      <c r="AB197" s="2" t="str">
        <f>IF(AA197="","",ROUND(INDEX(计算页!$F$22:$H$27,N197,G197)/INDEX(计算页!$C:$C,MATCH(AA197,计算页!$B:$B,0))*1.5^(O197-1)/R197,0))</f>
        <v/>
      </c>
      <c r="AC197" s="2" t="str">
        <f>IF(AD197="","",INDEX(计算页!$A:$A,MATCH(AD197,计算页!$B:$B,0)))</f>
        <v/>
      </c>
      <c r="AE197" s="2" t="str">
        <f>IF(AD197="","",ROUND(INDEX(计算页!$F$22:$H$27,N197,G197)/INDEX(计算页!$C:$C,MATCH(AD197,计算页!$B:$B,0))*1.5^(O197-1)/R197,0))</f>
        <v/>
      </c>
      <c r="AF197" s="2" t="str">
        <f>IF(AG197="","",INDEX(计算页!$A:$A,MATCH(AG197,计算页!$B:$B,0)))</f>
        <v/>
      </c>
      <c r="AH197" s="2" t="str">
        <f>IF(AG197="","",ROUND(INDEX(计算页!$F$22:$H$27,N197,G197)/INDEX(计算页!$C:$C,MATCH(AG197,计算页!$B:$B,0))*1.5^(O197-1)/R197,0))</f>
        <v/>
      </c>
    </row>
    <row r="198" spans="1:34" x14ac:dyDescent="0.35">
      <c r="A198" s="2">
        <f t="shared" si="7"/>
        <v>5130002</v>
      </c>
      <c r="B198" s="2">
        <v>513</v>
      </c>
      <c r="C198" s="2" t="s">
        <v>621</v>
      </c>
      <c r="D198" s="2" t="s">
        <v>550</v>
      </c>
      <c r="E198" s="2" t="str">
        <f t="shared" si="8"/>
        <v>小红帽快开门，小僧只想化一个缘\n神通刺猬叮叮专用宝物，提升伙伴金攻375点</v>
      </c>
      <c r="F198" s="2" t="s">
        <v>622</v>
      </c>
      <c r="G198" s="2">
        <v>1</v>
      </c>
      <c r="H198" s="2" t="s">
        <v>492</v>
      </c>
      <c r="I198" s="2" t="str">
        <f>INDEX(D_伙伴表!$N:$N,MATCH(K198,D_伙伴表!$C:$C,0))</f>
        <v>妖族</v>
      </c>
      <c r="J198" s="2">
        <v>21</v>
      </c>
      <c r="K198" s="2" t="str">
        <f>IF(J198="","",IF(J198=0,"所有宠物",INDEX(D_图鉴!$D:$D,MATCH(J198,D_图鉴!$A:$A,0))))</f>
        <v>神通刺猬叮叮</v>
      </c>
      <c r="L198" s="2">
        <f>IF(A198="","",INDEX(D_伙伴技能书!$A:$A,MATCH(A198,D_伙伴技能书!$L:$L,0)))</f>
        <v>45132</v>
      </c>
      <c r="M198" s="2">
        <f>ROUND(INDEX(计算页!$F$22:$H$27,N198,G198)*1.5^(O198-1)*INDEX(计算页!$K$22:$K$25,MATCH(H198,计算页!$J$22:$J$25,0)),0)</f>
        <v>975</v>
      </c>
      <c r="N198" s="2">
        <f>INDEX(D_伙伴表!$L:$L,MATCH(K198,D_伙伴表!$C:$C,0))</f>
        <v>4</v>
      </c>
      <c r="O198" s="2">
        <v>2</v>
      </c>
      <c r="P198" s="2">
        <v>1</v>
      </c>
      <c r="Q198" s="2">
        <v>0</v>
      </c>
      <c r="R198" s="2">
        <f t="shared" si="9"/>
        <v>1</v>
      </c>
      <c r="S198" s="2" t="str">
        <f>INDEX(D_伙伴表!$J:$J,MATCH(K198,D_伙伴表!$C:$C,0))</f>
        <v>无</v>
      </c>
      <c r="T198" s="2">
        <f>IF(U198="","",INDEX(计算页!$A:$A,MATCH(U198,计算页!$B:$B,0)))</f>
        <v>11</v>
      </c>
      <c r="U198" s="2" t="s">
        <v>516</v>
      </c>
      <c r="V198" s="2">
        <f>IF(U198="","",ROUND(INDEX(计算页!$F$22:$H$27,N198,G198)/INDEX(计算页!$C:$C,MATCH(U198,计算页!$B:$B,0))*1.5^(O198-1)/R198,0))</f>
        <v>375</v>
      </c>
      <c r="W198" s="2" t="str">
        <f>IF(X198="","",INDEX(计算页!$A:$A,MATCH(X198,计算页!$B:$B,0)))</f>
        <v/>
      </c>
      <c r="Y198" s="2" t="str">
        <f>IF(X198="","",ROUND(INDEX(计算页!$F$22:$H$27,N198,G198)/INDEX(计算页!$C:$C,MATCH(X198,计算页!$B:$B,0))*1.5^(O198-1)/R198,0))</f>
        <v/>
      </c>
      <c r="Z198" s="2" t="str">
        <f>IF(AA198="","",INDEX(计算页!$A:$A,MATCH(AA198,计算页!$B:$B,0)))</f>
        <v/>
      </c>
      <c r="AB198" s="2" t="str">
        <f>IF(AA198="","",ROUND(INDEX(计算页!$F$22:$H$27,N198,G198)/INDEX(计算页!$C:$C,MATCH(AA198,计算页!$B:$B,0))*1.5^(O198-1)/R198,0))</f>
        <v/>
      </c>
      <c r="AC198" s="2" t="str">
        <f>IF(AD198="","",INDEX(计算页!$A:$A,MATCH(AD198,计算页!$B:$B,0)))</f>
        <v/>
      </c>
      <c r="AE198" s="2" t="str">
        <f>IF(AD198="","",ROUND(INDEX(计算页!$F$22:$H$27,N198,G198)/INDEX(计算页!$C:$C,MATCH(AD198,计算页!$B:$B,0))*1.5^(O198-1)/R198,0))</f>
        <v/>
      </c>
      <c r="AF198" s="2" t="str">
        <f>IF(AG198="","",INDEX(计算页!$A:$A,MATCH(AG198,计算页!$B:$B,0)))</f>
        <v/>
      </c>
      <c r="AH198" s="2" t="str">
        <f>IF(AG198="","",ROUND(INDEX(计算页!$F$22:$H$27,N198,G198)/INDEX(计算页!$C:$C,MATCH(AG198,计算页!$B:$B,0))*1.5^(O198-1)/R198,0))</f>
        <v/>
      </c>
    </row>
    <row r="199" spans="1:34" x14ac:dyDescent="0.35">
      <c r="A199" s="2">
        <f t="shared" si="7"/>
        <v>5130003</v>
      </c>
      <c r="B199" s="2">
        <v>513</v>
      </c>
      <c r="C199" s="2" t="s">
        <v>621</v>
      </c>
      <c r="D199" s="2" t="s">
        <v>550</v>
      </c>
      <c r="E199" s="2" t="str">
        <f t="shared" si="8"/>
        <v>小红帽快开门，小僧只想化一个缘\n神通刺猬叮叮专用宝物，提升伙伴金攻563点</v>
      </c>
      <c r="F199" s="2" t="s">
        <v>622</v>
      </c>
      <c r="G199" s="2">
        <v>1</v>
      </c>
      <c r="H199" s="2" t="s">
        <v>492</v>
      </c>
      <c r="I199" s="2" t="str">
        <f>INDEX(D_伙伴表!$N:$N,MATCH(K199,D_伙伴表!$C:$C,0))</f>
        <v>妖族</v>
      </c>
      <c r="J199" s="2">
        <v>21</v>
      </c>
      <c r="K199" s="2" t="str">
        <f>IF(J199="","",IF(J199=0,"所有宠物",INDEX(D_图鉴!$D:$D,MATCH(J199,D_图鉴!$A:$A,0))))</f>
        <v>神通刺猬叮叮</v>
      </c>
      <c r="L199" s="2">
        <f>IF(A199="","",INDEX(D_伙伴技能书!$A:$A,MATCH(A199,D_伙伴技能书!$L:$L,0)))</f>
        <v>45133</v>
      </c>
      <c r="M199" s="2">
        <f>ROUND(INDEX(计算页!$F$22:$H$27,N199,G199)*1.5^(O199-1)*INDEX(计算页!$K$22:$K$25,MATCH(H199,计算页!$J$22:$J$25,0)),0)</f>
        <v>1463</v>
      </c>
      <c r="N199" s="2">
        <f>INDEX(D_伙伴表!$L:$L,MATCH(K199,D_伙伴表!$C:$C,0))</f>
        <v>4</v>
      </c>
      <c r="O199" s="2">
        <v>3</v>
      </c>
      <c r="P199" s="2">
        <v>1</v>
      </c>
      <c r="Q199" s="2">
        <v>0</v>
      </c>
      <c r="R199" s="2">
        <f t="shared" si="9"/>
        <v>1</v>
      </c>
      <c r="S199" s="2" t="str">
        <f>INDEX(D_伙伴表!$J:$J,MATCH(K199,D_伙伴表!$C:$C,0))</f>
        <v>无</v>
      </c>
      <c r="T199" s="2">
        <f>IF(U199="","",INDEX(计算页!$A:$A,MATCH(U199,计算页!$B:$B,0)))</f>
        <v>11</v>
      </c>
      <c r="U199" s="2" t="s">
        <v>516</v>
      </c>
      <c r="V199" s="2">
        <f>IF(U199="","",ROUND(INDEX(计算页!$F$22:$H$27,N199,G199)/INDEX(计算页!$C:$C,MATCH(U199,计算页!$B:$B,0))*1.5^(O199-1)/R199,0))</f>
        <v>563</v>
      </c>
      <c r="W199" s="2" t="str">
        <f>IF(X199="","",INDEX(计算页!$A:$A,MATCH(X199,计算页!$B:$B,0)))</f>
        <v/>
      </c>
      <c r="Y199" s="2" t="str">
        <f>IF(X199="","",ROUND(INDEX(计算页!$F$22:$H$27,N199,G199)/INDEX(计算页!$C:$C,MATCH(X199,计算页!$B:$B,0))*1.5^(O199-1)/R199,0))</f>
        <v/>
      </c>
      <c r="Z199" s="2" t="str">
        <f>IF(AA199="","",INDEX(计算页!$A:$A,MATCH(AA199,计算页!$B:$B,0)))</f>
        <v/>
      </c>
      <c r="AB199" s="2" t="str">
        <f>IF(AA199="","",ROUND(INDEX(计算页!$F$22:$H$27,N199,G199)/INDEX(计算页!$C:$C,MATCH(AA199,计算页!$B:$B,0))*1.5^(O199-1)/R199,0))</f>
        <v/>
      </c>
      <c r="AC199" s="2" t="str">
        <f>IF(AD199="","",INDEX(计算页!$A:$A,MATCH(AD199,计算页!$B:$B,0)))</f>
        <v/>
      </c>
      <c r="AE199" s="2" t="str">
        <f>IF(AD199="","",ROUND(INDEX(计算页!$F$22:$H$27,N199,G199)/INDEX(计算页!$C:$C,MATCH(AD199,计算页!$B:$B,0))*1.5^(O199-1)/R199,0))</f>
        <v/>
      </c>
      <c r="AF199" s="2" t="str">
        <f>IF(AG199="","",INDEX(计算页!$A:$A,MATCH(AG199,计算页!$B:$B,0)))</f>
        <v/>
      </c>
      <c r="AH199" s="2" t="str">
        <f>IF(AG199="","",ROUND(INDEX(计算页!$F$22:$H$27,N199,G199)/INDEX(计算页!$C:$C,MATCH(AG199,计算页!$B:$B,0))*1.5^(O199-1)/R199,0))</f>
        <v/>
      </c>
    </row>
    <row r="200" spans="1:34" x14ac:dyDescent="0.35">
      <c r="A200" s="2">
        <f t="shared" si="7"/>
        <v>5330001</v>
      </c>
      <c r="B200" s="2">
        <v>533</v>
      </c>
      <c r="C200" s="2" t="s">
        <v>623</v>
      </c>
      <c r="D200" s="2" t="s">
        <v>518</v>
      </c>
      <c r="E200" s="2" t="str">
        <f t="shared" si="8"/>
        <v>千里便可辨别物件的品质，鉴黄师都没那么厉害\n神通刺猬叮叮专用宝物，提升伙伴火抗100点</v>
      </c>
      <c r="F200" s="2" t="s">
        <v>624</v>
      </c>
      <c r="G200" s="2">
        <v>1</v>
      </c>
      <c r="H200" s="2" t="s">
        <v>492</v>
      </c>
      <c r="I200" s="2" t="str">
        <f>INDEX(D_伙伴表!$N:$N,MATCH(K200,D_伙伴表!$C:$C,0))</f>
        <v>妖族</v>
      </c>
      <c r="J200" s="2">
        <v>21</v>
      </c>
      <c r="K200" s="2" t="str">
        <f>IF(J200="","",IF(J200=0,"所有宠物",INDEX(D_图鉴!$D:$D,MATCH(J200,D_图鉴!$A:$A,0))))</f>
        <v>神通刺猬叮叮</v>
      </c>
      <c r="L200" s="2">
        <f>IF(A200="","",INDEX(D_伙伴技能书!$A:$A,MATCH(A200,D_伙伴技能书!$L:$L,0)))</f>
        <v>45331</v>
      </c>
      <c r="M200" s="2">
        <f>ROUND(INDEX(计算页!$F$22:$H$27,N200,G200)*1.5^(O200-1)*INDEX(计算页!$K$22:$K$25,MATCH(H200,计算页!$J$22:$J$25,0)),0)</f>
        <v>650</v>
      </c>
      <c r="N200" s="2">
        <f>INDEX(D_伙伴表!$L:$L,MATCH(K200,D_伙伴表!$C:$C,0))</f>
        <v>4</v>
      </c>
      <c r="O200" s="2">
        <v>1</v>
      </c>
      <c r="P200" s="2">
        <v>1</v>
      </c>
      <c r="Q200" s="2">
        <v>0</v>
      </c>
      <c r="R200" s="2">
        <f t="shared" si="9"/>
        <v>1</v>
      </c>
      <c r="S200" s="2" t="str">
        <f>INDEX(D_伙伴表!$J:$J,MATCH(K200,D_伙伴表!$C:$C,0))</f>
        <v>无</v>
      </c>
      <c r="T200" s="2">
        <f>IF(U200="","",INDEX(计算页!$A:$A,MATCH(U200,计算页!$B:$B,0)))</f>
        <v>23</v>
      </c>
      <c r="U200" s="2" t="s">
        <v>497</v>
      </c>
      <c r="V200" s="2">
        <f>IF(U200="","",ROUND(INDEX(计算页!$F$22:$H$27,N200,G200)/INDEX(计算页!$C:$C,MATCH(U200,计算页!$B:$B,0))*1.5^(O200-1)/R200,0))</f>
        <v>100</v>
      </c>
    </row>
    <row r="201" spans="1:34" x14ac:dyDescent="0.35">
      <c r="A201" s="2">
        <f t="shared" si="7"/>
        <v>5330002</v>
      </c>
      <c r="B201" s="2">
        <v>533</v>
      </c>
      <c r="C201" s="2" t="s">
        <v>623</v>
      </c>
      <c r="D201" s="2" t="s">
        <v>518</v>
      </c>
      <c r="E201" s="2" t="str">
        <f t="shared" si="8"/>
        <v>千里便可辨别物件的品质，鉴黄师都没那么厉害\n神通刺猬叮叮专用宝物，提升伙伴火抗150点</v>
      </c>
      <c r="F201" s="2" t="s">
        <v>624</v>
      </c>
      <c r="G201" s="2">
        <v>1</v>
      </c>
      <c r="H201" s="2" t="s">
        <v>492</v>
      </c>
      <c r="I201" s="2" t="str">
        <f>INDEX(D_伙伴表!$N:$N,MATCH(K201,D_伙伴表!$C:$C,0))</f>
        <v>妖族</v>
      </c>
      <c r="J201" s="2">
        <v>21</v>
      </c>
      <c r="K201" s="2" t="str">
        <f>IF(J201="","",IF(J201=0,"所有宠物",INDEX(D_图鉴!$D:$D,MATCH(J201,D_图鉴!$A:$A,0))))</f>
        <v>神通刺猬叮叮</v>
      </c>
      <c r="L201" s="2">
        <f>IF(A201="","",INDEX(D_伙伴技能书!$A:$A,MATCH(A201,D_伙伴技能书!$L:$L,0)))</f>
        <v>45332</v>
      </c>
      <c r="M201" s="2">
        <f>ROUND(INDEX(计算页!$F$22:$H$27,N201,G201)*1.5^(O201-1)*INDEX(计算页!$K$22:$K$25,MATCH(H201,计算页!$J$22:$J$25,0)),0)</f>
        <v>975</v>
      </c>
      <c r="N201" s="2">
        <f>INDEX(D_伙伴表!$L:$L,MATCH(K201,D_伙伴表!$C:$C,0))</f>
        <v>4</v>
      </c>
      <c r="O201" s="2">
        <v>2</v>
      </c>
      <c r="P201" s="2">
        <v>1</v>
      </c>
      <c r="Q201" s="2">
        <v>0</v>
      </c>
      <c r="R201" s="2">
        <f t="shared" si="9"/>
        <v>1</v>
      </c>
      <c r="S201" s="2" t="str">
        <f>INDEX(D_伙伴表!$J:$J,MATCH(K201,D_伙伴表!$C:$C,0))</f>
        <v>无</v>
      </c>
      <c r="T201" s="2">
        <f>IF(U201="","",INDEX(计算页!$A:$A,MATCH(U201,计算页!$B:$B,0)))</f>
        <v>23</v>
      </c>
      <c r="U201" s="2" t="s">
        <v>497</v>
      </c>
      <c r="V201" s="2">
        <f>IF(U201="","",ROUND(INDEX(计算页!$F$22:$H$27,N201,G201)/INDEX(计算页!$C:$C,MATCH(U201,计算页!$B:$B,0))*1.5^(O201-1)/R201,0))</f>
        <v>150</v>
      </c>
    </row>
    <row r="202" spans="1:34" x14ac:dyDescent="0.35">
      <c r="A202" s="2">
        <f t="shared" si="7"/>
        <v>5330003</v>
      </c>
      <c r="B202" s="2">
        <v>533</v>
      </c>
      <c r="C202" s="2" t="s">
        <v>623</v>
      </c>
      <c r="D202" s="2" t="s">
        <v>518</v>
      </c>
      <c r="E202" s="2" t="str">
        <f t="shared" si="8"/>
        <v>千里便可辨别物件的品质，鉴黄师都没那么厉害\n神通刺猬叮叮专用宝物，提升伙伴火抗225点</v>
      </c>
      <c r="F202" s="2" t="s">
        <v>624</v>
      </c>
      <c r="G202" s="2">
        <v>1</v>
      </c>
      <c r="H202" s="2" t="s">
        <v>492</v>
      </c>
      <c r="I202" s="2" t="str">
        <f>INDEX(D_伙伴表!$N:$N,MATCH(K202,D_伙伴表!$C:$C,0))</f>
        <v>妖族</v>
      </c>
      <c r="J202" s="2">
        <v>21</v>
      </c>
      <c r="K202" s="2" t="str">
        <f>IF(J202="","",IF(J202=0,"所有宠物",INDEX(D_图鉴!$D:$D,MATCH(J202,D_图鉴!$A:$A,0))))</f>
        <v>神通刺猬叮叮</v>
      </c>
      <c r="L202" s="2">
        <f>IF(A202="","",INDEX(D_伙伴技能书!$A:$A,MATCH(A202,D_伙伴技能书!$L:$L,0)))</f>
        <v>45333</v>
      </c>
      <c r="M202" s="2">
        <f>ROUND(INDEX(计算页!$F$22:$H$27,N202,G202)*1.5^(O202-1)*INDEX(计算页!$K$22:$K$25,MATCH(H202,计算页!$J$22:$J$25,0)),0)</f>
        <v>1463</v>
      </c>
      <c r="N202" s="2">
        <f>INDEX(D_伙伴表!$L:$L,MATCH(K202,D_伙伴表!$C:$C,0))</f>
        <v>4</v>
      </c>
      <c r="O202" s="2">
        <v>3</v>
      </c>
      <c r="P202" s="2">
        <v>1</v>
      </c>
      <c r="Q202" s="2">
        <v>0</v>
      </c>
      <c r="R202" s="2">
        <f t="shared" si="9"/>
        <v>1</v>
      </c>
      <c r="S202" s="2" t="str">
        <f>INDEX(D_伙伴表!$J:$J,MATCH(K202,D_伙伴表!$C:$C,0))</f>
        <v>无</v>
      </c>
      <c r="T202" s="2">
        <f>IF(U202="","",INDEX(计算页!$A:$A,MATCH(U202,计算页!$B:$B,0)))</f>
        <v>23</v>
      </c>
      <c r="U202" s="2" t="s">
        <v>497</v>
      </c>
      <c r="V202" s="2">
        <f>IF(U202="","",ROUND(INDEX(计算页!$F$22:$H$27,N202,G202)/INDEX(计算页!$C:$C,MATCH(U202,计算页!$B:$B,0))*1.5^(O202-1)/R202,0))</f>
        <v>225</v>
      </c>
    </row>
    <row r="203" spans="1:34" x14ac:dyDescent="0.35">
      <c r="A203" s="2">
        <f t="shared" si="7"/>
        <v>5140001</v>
      </c>
      <c r="B203" s="2">
        <v>514</v>
      </c>
      <c r="C203" s="2" t="s">
        <v>625</v>
      </c>
      <c r="D203" s="2" t="s">
        <v>536</v>
      </c>
      <c r="E203" s="2" t="str">
        <f t="shared" si="8"/>
        <v>佛法超群，烦都能烦死你，敢过来说话吗？\n神通鹏精大嘴专用宝物，提升伙伴金攻250点</v>
      </c>
      <c r="F203" s="2" t="s">
        <v>626</v>
      </c>
      <c r="G203" s="2">
        <v>1</v>
      </c>
      <c r="H203" s="2" t="s">
        <v>492</v>
      </c>
      <c r="I203" s="2" t="str">
        <f>INDEX(D_伙伴表!$N:$N,MATCH(K203,D_伙伴表!$C:$C,0))</f>
        <v>妖族</v>
      </c>
      <c r="J203" s="2">
        <v>22</v>
      </c>
      <c r="K203" s="2" t="str">
        <f>IF(J203="","",IF(J203=0,"所有宠物",INDEX(D_图鉴!$D:$D,MATCH(J203,D_图鉴!$A:$A,0))))</f>
        <v>神通鹏精大嘴</v>
      </c>
      <c r="L203" s="2">
        <f>IF(A203="","",INDEX(D_伙伴技能书!$A:$A,MATCH(A203,D_伙伴技能书!$L:$L,0)))</f>
        <v>45141</v>
      </c>
      <c r="M203" s="2">
        <f>ROUND(INDEX(计算页!$F$22:$H$27,N203,G203)*1.5^(O203-1)*INDEX(计算页!$K$22:$K$25,MATCH(H203,计算页!$J$22:$J$25,0)),0)</f>
        <v>650</v>
      </c>
      <c r="N203" s="2">
        <f>INDEX(D_伙伴表!$L:$L,MATCH(K203,D_伙伴表!$C:$C,0))</f>
        <v>4</v>
      </c>
      <c r="O203" s="2">
        <v>1</v>
      </c>
      <c r="P203" s="2">
        <v>1</v>
      </c>
      <c r="Q203" s="2">
        <v>0</v>
      </c>
      <c r="R203" s="2">
        <f t="shared" si="9"/>
        <v>1</v>
      </c>
      <c r="S203" s="2" t="str">
        <f>INDEX(D_伙伴表!$J:$J,MATCH(K203,D_伙伴表!$C:$C,0))</f>
        <v>无</v>
      </c>
      <c r="T203" s="2">
        <f>IF(U203="","",INDEX(计算页!$A:$A,MATCH(U203,计算页!$B:$B,0)))</f>
        <v>11</v>
      </c>
      <c r="U203" s="2" t="s">
        <v>516</v>
      </c>
      <c r="V203" s="2">
        <f>IF(U203="","",ROUND(INDEX(计算页!$F$22:$H$27,N203,G203)/INDEX(计算页!$C:$C,MATCH(U203,计算页!$B:$B,0))*1.5^(O203-1)/R203,0))</f>
        <v>250</v>
      </c>
      <c r="W203" s="2" t="str">
        <f>IF(X203="","",INDEX(计算页!$A:$A,MATCH(X203,计算页!$B:$B,0)))</f>
        <v/>
      </c>
      <c r="Y203" s="2" t="str">
        <f>IF(X203="","",ROUND(INDEX(计算页!$F$22:$H$27,N203,G203)/INDEX(计算页!$C:$C,MATCH(X203,计算页!$B:$B,0))*1.5^(O203-1)/R203,0))</f>
        <v/>
      </c>
      <c r="Z203" s="2" t="str">
        <f>IF(AA203="","",INDEX(计算页!$A:$A,MATCH(AA203,计算页!$B:$B,0)))</f>
        <v/>
      </c>
      <c r="AB203" s="2" t="str">
        <f>IF(AA203="","",ROUND(INDEX(计算页!$F$22:$H$27,N203,G203)/INDEX(计算页!$C:$C,MATCH(AA203,计算页!$B:$B,0))*1.5^(O203-1)/R203,0))</f>
        <v/>
      </c>
      <c r="AC203" s="2" t="str">
        <f>IF(AD203="","",INDEX(计算页!$A:$A,MATCH(AD203,计算页!$B:$B,0)))</f>
        <v/>
      </c>
      <c r="AE203" s="2" t="str">
        <f>IF(AD203="","",ROUND(INDEX(计算页!$F$22:$H$27,N203,G203)/INDEX(计算页!$C:$C,MATCH(AD203,计算页!$B:$B,0))*1.5^(O203-1)/R203,0))</f>
        <v/>
      </c>
      <c r="AF203" s="2" t="str">
        <f>IF(AG203="","",INDEX(计算页!$A:$A,MATCH(AG203,计算页!$B:$B,0)))</f>
        <v/>
      </c>
      <c r="AH203" s="2" t="str">
        <f>IF(AG203="","",ROUND(INDEX(计算页!$F$22:$H$27,N203,G203)/INDEX(计算页!$C:$C,MATCH(AG203,计算页!$B:$B,0))*1.5^(O203-1)/R203,0))</f>
        <v/>
      </c>
    </row>
    <row r="204" spans="1:34" x14ac:dyDescent="0.35">
      <c r="A204" s="2">
        <f t="shared" si="7"/>
        <v>5140002</v>
      </c>
      <c r="B204" s="2">
        <v>514</v>
      </c>
      <c r="C204" s="2" t="s">
        <v>625</v>
      </c>
      <c r="D204" s="2" t="s">
        <v>536</v>
      </c>
      <c r="E204" s="2" t="str">
        <f t="shared" si="8"/>
        <v>佛法超群，烦都能烦死你，敢过来说话吗？\n神通鹏精大嘴专用宝物，提升伙伴金攻375点</v>
      </c>
      <c r="F204" s="2" t="s">
        <v>626</v>
      </c>
      <c r="G204" s="2">
        <v>1</v>
      </c>
      <c r="H204" s="2" t="s">
        <v>492</v>
      </c>
      <c r="I204" s="2" t="str">
        <f>INDEX(D_伙伴表!$N:$N,MATCH(K204,D_伙伴表!$C:$C,0))</f>
        <v>妖族</v>
      </c>
      <c r="J204" s="2">
        <v>22</v>
      </c>
      <c r="K204" s="2" t="str">
        <f>IF(J204="","",IF(J204=0,"所有宠物",INDEX(D_图鉴!$D:$D,MATCH(J204,D_图鉴!$A:$A,0))))</f>
        <v>神通鹏精大嘴</v>
      </c>
      <c r="L204" s="2">
        <f>IF(A204="","",INDEX(D_伙伴技能书!$A:$A,MATCH(A204,D_伙伴技能书!$L:$L,0)))</f>
        <v>45142</v>
      </c>
      <c r="M204" s="2">
        <f>ROUND(INDEX(计算页!$F$22:$H$27,N204,G204)*1.5^(O204-1)*INDEX(计算页!$K$22:$K$25,MATCH(H204,计算页!$J$22:$J$25,0)),0)</f>
        <v>975</v>
      </c>
      <c r="N204" s="2">
        <f>INDEX(D_伙伴表!$L:$L,MATCH(K204,D_伙伴表!$C:$C,0))</f>
        <v>4</v>
      </c>
      <c r="O204" s="2">
        <v>2</v>
      </c>
      <c r="P204" s="2">
        <v>1</v>
      </c>
      <c r="Q204" s="2">
        <v>0</v>
      </c>
      <c r="R204" s="2">
        <f t="shared" si="9"/>
        <v>1</v>
      </c>
      <c r="S204" s="2" t="str">
        <f>INDEX(D_伙伴表!$J:$J,MATCH(K204,D_伙伴表!$C:$C,0))</f>
        <v>无</v>
      </c>
      <c r="T204" s="2">
        <f>IF(U204="","",INDEX(计算页!$A:$A,MATCH(U204,计算页!$B:$B,0)))</f>
        <v>11</v>
      </c>
      <c r="U204" s="2" t="s">
        <v>516</v>
      </c>
      <c r="V204" s="2">
        <f>IF(U204="","",ROUND(INDEX(计算页!$F$22:$H$27,N204,G204)/INDEX(计算页!$C:$C,MATCH(U204,计算页!$B:$B,0))*1.5^(O204-1)/R204,0))</f>
        <v>375</v>
      </c>
      <c r="W204" s="2" t="str">
        <f>IF(X204="","",INDEX(计算页!$A:$A,MATCH(X204,计算页!$B:$B,0)))</f>
        <v/>
      </c>
      <c r="Y204" s="2" t="str">
        <f>IF(X204="","",ROUND(INDEX(计算页!$F$22:$H$27,N204,G204)/INDEX(计算页!$C:$C,MATCH(X204,计算页!$B:$B,0))*1.5^(O204-1)/R204,0))</f>
        <v/>
      </c>
      <c r="Z204" s="2" t="str">
        <f>IF(AA204="","",INDEX(计算页!$A:$A,MATCH(AA204,计算页!$B:$B,0)))</f>
        <v/>
      </c>
      <c r="AB204" s="2" t="str">
        <f>IF(AA204="","",ROUND(INDEX(计算页!$F$22:$H$27,N204,G204)/INDEX(计算页!$C:$C,MATCH(AA204,计算页!$B:$B,0))*1.5^(O204-1)/R204,0))</f>
        <v/>
      </c>
      <c r="AC204" s="2" t="str">
        <f>IF(AD204="","",INDEX(计算页!$A:$A,MATCH(AD204,计算页!$B:$B,0)))</f>
        <v/>
      </c>
      <c r="AE204" s="2" t="str">
        <f>IF(AD204="","",ROUND(INDEX(计算页!$F$22:$H$27,N204,G204)/INDEX(计算页!$C:$C,MATCH(AD204,计算页!$B:$B,0))*1.5^(O204-1)/R204,0))</f>
        <v/>
      </c>
      <c r="AF204" s="2" t="str">
        <f>IF(AG204="","",INDEX(计算页!$A:$A,MATCH(AG204,计算页!$B:$B,0)))</f>
        <v/>
      </c>
      <c r="AH204" s="2" t="str">
        <f>IF(AG204="","",ROUND(INDEX(计算页!$F$22:$H$27,N204,G204)/INDEX(计算页!$C:$C,MATCH(AG204,计算页!$B:$B,0))*1.5^(O204-1)/R204,0))</f>
        <v/>
      </c>
    </row>
    <row r="205" spans="1:34" x14ac:dyDescent="0.35">
      <c r="A205" s="2">
        <f t="shared" si="7"/>
        <v>5140003</v>
      </c>
      <c r="B205" s="2">
        <v>514</v>
      </c>
      <c r="C205" s="2" t="s">
        <v>625</v>
      </c>
      <c r="D205" s="2" t="s">
        <v>536</v>
      </c>
      <c r="E205" s="2" t="str">
        <f t="shared" si="8"/>
        <v>佛法超群，烦都能烦死你，敢过来说话吗？\n神通鹏精大嘴专用宝物，提升伙伴金攻563点</v>
      </c>
      <c r="F205" s="2" t="s">
        <v>626</v>
      </c>
      <c r="G205" s="2">
        <v>1</v>
      </c>
      <c r="H205" s="2" t="s">
        <v>492</v>
      </c>
      <c r="I205" s="2" t="str">
        <f>INDEX(D_伙伴表!$N:$N,MATCH(K205,D_伙伴表!$C:$C,0))</f>
        <v>妖族</v>
      </c>
      <c r="J205" s="2">
        <v>22</v>
      </c>
      <c r="K205" s="2" t="str">
        <f>IF(J205="","",IF(J205=0,"所有宠物",INDEX(D_图鉴!$D:$D,MATCH(J205,D_图鉴!$A:$A,0))))</f>
        <v>神通鹏精大嘴</v>
      </c>
      <c r="L205" s="2">
        <f>IF(A205="","",INDEX(D_伙伴技能书!$A:$A,MATCH(A205,D_伙伴技能书!$L:$L,0)))</f>
        <v>45143</v>
      </c>
      <c r="M205" s="2">
        <f>ROUND(INDEX(计算页!$F$22:$H$27,N205,G205)*1.5^(O205-1)*INDEX(计算页!$K$22:$K$25,MATCH(H205,计算页!$J$22:$J$25,0)),0)</f>
        <v>1463</v>
      </c>
      <c r="N205" s="2">
        <f>INDEX(D_伙伴表!$L:$L,MATCH(K205,D_伙伴表!$C:$C,0))</f>
        <v>4</v>
      </c>
      <c r="O205" s="2">
        <v>3</v>
      </c>
      <c r="P205" s="2">
        <v>1</v>
      </c>
      <c r="Q205" s="2">
        <v>0</v>
      </c>
      <c r="R205" s="2">
        <f t="shared" si="9"/>
        <v>1</v>
      </c>
      <c r="S205" s="2" t="str">
        <f>INDEX(D_伙伴表!$J:$J,MATCH(K205,D_伙伴表!$C:$C,0))</f>
        <v>无</v>
      </c>
      <c r="T205" s="2">
        <f>IF(U205="","",INDEX(计算页!$A:$A,MATCH(U205,计算页!$B:$B,0)))</f>
        <v>11</v>
      </c>
      <c r="U205" s="2" t="s">
        <v>516</v>
      </c>
      <c r="V205" s="2">
        <f>IF(U205="","",ROUND(INDEX(计算页!$F$22:$H$27,N205,G205)/INDEX(计算页!$C:$C,MATCH(U205,计算页!$B:$B,0))*1.5^(O205-1)/R205,0))</f>
        <v>563</v>
      </c>
      <c r="W205" s="2" t="str">
        <f>IF(X205="","",INDEX(计算页!$A:$A,MATCH(X205,计算页!$B:$B,0)))</f>
        <v/>
      </c>
      <c r="Y205" s="2" t="str">
        <f>IF(X205="","",ROUND(INDEX(计算页!$F$22:$H$27,N205,G205)/INDEX(计算页!$C:$C,MATCH(X205,计算页!$B:$B,0))*1.5^(O205-1)/R205,0))</f>
        <v/>
      </c>
      <c r="Z205" s="2" t="str">
        <f>IF(AA205="","",INDEX(计算页!$A:$A,MATCH(AA205,计算页!$B:$B,0)))</f>
        <v/>
      </c>
      <c r="AB205" s="2" t="str">
        <f>IF(AA205="","",ROUND(INDEX(计算页!$F$22:$H$27,N205,G205)/INDEX(计算页!$C:$C,MATCH(AA205,计算页!$B:$B,0))*1.5^(O205-1)/R205,0))</f>
        <v/>
      </c>
      <c r="AC205" s="2" t="str">
        <f>IF(AD205="","",INDEX(计算页!$A:$A,MATCH(AD205,计算页!$B:$B,0)))</f>
        <v/>
      </c>
      <c r="AE205" s="2" t="str">
        <f>IF(AD205="","",ROUND(INDEX(计算页!$F$22:$H$27,N205,G205)/INDEX(计算页!$C:$C,MATCH(AD205,计算页!$B:$B,0))*1.5^(O205-1)/R205,0))</f>
        <v/>
      </c>
      <c r="AF205" s="2" t="str">
        <f>IF(AG205="","",INDEX(计算页!$A:$A,MATCH(AG205,计算页!$B:$B,0)))</f>
        <v/>
      </c>
      <c r="AH205" s="2" t="str">
        <f>IF(AG205="","",ROUND(INDEX(计算页!$F$22:$H$27,N205,G205)/INDEX(计算页!$C:$C,MATCH(AG205,计算页!$B:$B,0))*1.5^(O205-1)/R205,0))</f>
        <v/>
      </c>
    </row>
    <row r="206" spans="1:34" x14ac:dyDescent="0.35">
      <c r="A206" s="2">
        <f t="shared" ref="A206:A323" si="10">B206*10000+O206</f>
        <v>5340001</v>
      </c>
      <c r="B206" s="2">
        <v>534</v>
      </c>
      <c r="C206" s="2" t="s">
        <v>627</v>
      </c>
      <c r="D206" s="2" t="s">
        <v>518</v>
      </c>
      <c r="E206" s="2" t="str">
        <f t="shared" si="8"/>
        <v>念一念，妖魔鬼怪都吓跑了\n神通鹏精大嘴专用宝物，提升伙伴火抗100点</v>
      </c>
      <c r="F206" s="2" t="s">
        <v>628</v>
      </c>
      <c r="G206" s="2">
        <v>1</v>
      </c>
      <c r="H206" s="2" t="s">
        <v>492</v>
      </c>
      <c r="I206" s="2" t="str">
        <f>INDEX(D_伙伴表!$N:$N,MATCH(K206,D_伙伴表!$C:$C,0))</f>
        <v>妖族</v>
      </c>
      <c r="J206" s="2">
        <v>22</v>
      </c>
      <c r="K206" s="2" t="str">
        <f>IF(J206="","",IF(J206=0,"所有宠物",INDEX(D_图鉴!$D:$D,MATCH(J206,D_图鉴!$A:$A,0))))</f>
        <v>神通鹏精大嘴</v>
      </c>
      <c r="L206" s="2">
        <f>IF(A206="","",INDEX(D_伙伴技能书!$A:$A,MATCH(A206,D_伙伴技能书!$L:$L,0)))</f>
        <v>45341</v>
      </c>
      <c r="M206" s="2">
        <f>ROUND(INDEX(计算页!$F$22:$H$27,N206,G206)*1.5^(O206-1)*INDEX(计算页!$K$22:$K$25,MATCH(H206,计算页!$J$22:$J$25,0)),0)</f>
        <v>650</v>
      </c>
      <c r="N206" s="2">
        <f>INDEX(D_伙伴表!$L:$L,MATCH(K206,D_伙伴表!$C:$C,0))</f>
        <v>4</v>
      </c>
      <c r="O206" s="2">
        <v>1</v>
      </c>
      <c r="P206" s="2">
        <v>1</v>
      </c>
      <c r="Q206" s="2">
        <v>0</v>
      </c>
      <c r="R206" s="2">
        <f t="shared" si="9"/>
        <v>1</v>
      </c>
      <c r="S206" s="2" t="str">
        <f>INDEX(D_伙伴表!$J:$J,MATCH(K206,D_伙伴表!$C:$C,0))</f>
        <v>无</v>
      </c>
      <c r="T206" s="2">
        <f>IF(U206="","",INDEX(计算页!$A:$A,MATCH(U206,计算页!$B:$B,0)))</f>
        <v>23</v>
      </c>
      <c r="U206" s="2" t="s">
        <v>497</v>
      </c>
      <c r="V206" s="2">
        <f>IF(U206="","",ROUND(INDEX(计算页!$F$22:$H$27,N206,G206)/INDEX(计算页!$C:$C,MATCH(U206,计算页!$B:$B,0))*1.5^(O206-1)/R206,0))</f>
        <v>100</v>
      </c>
    </row>
    <row r="207" spans="1:34" x14ac:dyDescent="0.35">
      <c r="A207" s="2">
        <f t="shared" si="10"/>
        <v>5340002</v>
      </c>
      <c r="B207" s="2">
        <v>534</v>
      </c>
      <c r="C207" s="2" t="s">
        <v>627</v>
      </c>
      <c r="D207" s="2" t="s">
        <v>518</v>
      </c>
      <c r="E207" s="2" t="str">
        <f t="shared" si="8"/>
        <v>念一念，妖魔鬼怪都吓跑了\n神通鹏精大嘴专用宝物，提升伙伴火抗150点</v>
      </c>
      <c r="F207" s="2" t="s">
        <v>628</v>
      </c>
      <c r="G207" s="2">
        <v>1</v>
      </c>
      <c r="H207" s="2" t="s">
        <v>492</v>
      </c>
      <c r="I207" s="2" t="str">
        <f>INDEX(D_伙伴表!$N:$N,MATCH(K207,D_伙伴表!$C:$C,0))</f>
        <v>妖族</v>
      </c>
      <c r="J207" s="2">
        <v>22</v>
      </c>
      <c r="K207" s="2" t="str">
        <f>IF(J207="","",IF(J207=0,"所有宠物",INDEX(D_图鉴!$D:$D,MATCH(J207,D_图鉴!$A:$A,0))))</f>
        <v>神通鹏精大嘴</v>
      </c>
      <c r="L207" s="2">
        <f>IF(A207="","",INDEX(D_伙伴技能书!$A:$A,MATCH(A207,D_伙伴技能书!$L:$L,0)))</f>
        <v>45342</v>
      </c>
      <c r="M207" s="2">
        <f>ROUND(INDEX(计算页!$F$22:$H$27,N207,G207)*1.5^(O207-1)*INDEX(计算页!$K$22:$K$25,MATCH(H207,计算页!$J$22:$J$25,0)),0)</f>
        <v>975</v>
      </c>
      <c r="N207" s="2">
        <f>INDEX(D_伙伴表!$L:$L,MATCH(K207,D_伙伴表!$C:$C,0))</f>
        <v>4</v>
      </c>
      <c r="O207" s="2">
        <v>2</v>
      </c>
      <c r="P207" s="2">
        <v>1</v>
      </c>
      <c r="Q207" s="2">
        <v>0</v>
      </c>
      <c r="R207" s="2">
        <f t="shared" si="9"/>
        <v>1</v>
      </c>
      <c r="S207" s="2" t="str">
        <f>INDEX(D_伙伴表!$J:$J,MATCH(K207,D_伙伴表!$C:$C,0))</f>
        <v>无</v>
      </c>
      <c r="T207" s="2">
        <f>IF(U207="","",INDEX(计算页!$A:$A,MATCH(U207,计算页!$B:$B,0)))</f>
        <v>23</v>
      </c>
      <c r="U207" s="2" t="s">
        <v>497</v>
      </c>
      <c r="V207" s="2">
        <f>IF(U207="","",ROUND(INDEX(计算页!$F$22:$H$27,N207,G207)/INDEX(计算页!$C:$C,MATCH(U207,计算页!$B:$B,0))*1.5^(O207-1)/R207,0))</f>
        <v>150</v>
      </c>
    </row>
    <row r="208" spans="1:34" x14ac:dyDescent="0.35">
      <c r="A208" s="2">
        <f t="shared" si="10"/>
        <v>5340003</v>
      </c>
      <c r="B208" s="2">
        <v>534</v>
      </c>
      <c r="C208" s="2" t="s">
        <v>627</v>
      </c>
      <c r="D208" s="2" t="s">
        <v>518</v>
      </c>
      <c r="E208" s="2" t="str">
        <f t="shared" si="8"/>
        <v>念一念，妖魔鬼怪都吓跑了\n神通鹏精大嘴专用宝物，提升伙伴火抗225点</v>
      </c>
      <c r="F208" s="2" t="s">
        <v>628</v>
      </c>
      <c r="G208" s="2">
        <v>1</v>
      </c>
      <c r="H208" s="2" t="s">
        <v>492</v>
      </c>
      <c r="I208" s="2" t="str">
        <f>INDEX(D_伙伴表!$N:$N,MATCH(K208,D_伙伴表!$C:$C,0))</f>
        <v>妖族</v>
      </c>
      <c r="J208" s="2">
        <v>22</v>
      </c>
      <c r="K208" s="2" t="str">
        <f>IF(J208="","",IF(J208=0,"所有宠物",INDEX(D_图鉴!$D:$D,MATCH(J208,D_图鉴!$A:$A,0))))</f>
        <v>神通鹏精大嘴</v>
      </c>
      <c r="L208" s="2">
        <f>IF(A208="","",INDEX(D_伙伴技能书!$A:$A,MATCH(A208,D_伙伴技能书!$L:$L,0)))</f>
        <v>45343</v>
      </c>
      <c r="M208" s="2">
        <f>ROUND(INDEX(计算页!$F$22:$H$27,N208,G208)*1.5^(O208-1)*INDEX(计算页!$K$22:$K$25,MATCH(H208,计算页!$J$22:$J$25,0)),0)</f>
        <v>1463</v>
      </c>
      <c r="N208" s="2">
        <f>INDEX(D_伙伴表!$L:$L,MATCH(K208,D_伙伴表!$C:$C,0))</f>
        <v>4</v>
      </c>
      <c r="O208" s="2">
        <v>3</v>
      </c>
      <c r="P208" s="2">
        <v>1</v>
      </c>
      <c r="Q208" s="2">
        <v>0</v>
      </c>
      <c r="R208" s="2">
        <f t="shared" si="9"/>
        <v>1</v>
      </c>
      <c r="S208" s="2" t="str">
        <f>INDEX(D_伙伴表!$J:$J,MATCH(K208,D_伙伴表!$C:$C,0))</f>
        <v>无</v>
      </c>
      <c r="T208" s="2">
        <f>IF(U208="","",INDEX(计算页!$A:$A,MATCH(U208,计算页!$B:$B,0)))</f>
        <v>23</v>
      </c>
      <c r="U208" s="2" t="s">
        <v>497</v>
      </c>
      <c r="V208" s="2">
        <f>IF(U208="","",ROUND(INDEX(计算页!$F$22:$H$27,N208,G208)/INDEX(计算页!$C:$C,MATCH(U208,计算页!$B:$B,0))*1.5^(O208-1)/R208,0))</f>
        <v>225</v>
      </c>
    </row>
    <row r="209" spans="1:34" x14ac:dyDescent="0.35">
      <c r="A209" s="2">
        <f t="shared" si="10"/>
        <v>5150001</v>
      </c>
      <c r="B209" s="2">
        <v>515</v>
      </c>
      <c r="C209" s="2" t="s">
        <v>629</v>
      </c>
      <c r="D209" s="2" t="s">
        <v>518</v>
      </c>
      <c r="E209" s="2" t="str">
        <f t="shared" si="8"/>
        <v>装进去之后，就晕掉了，发生了什么事情\n神通花妖花花专用宝物，提升伙伴金攻250点</v>
      </c>
      <c r="F209" s="2" t="s">
        <v>630</v>
      </c>
      <c r="G209" s="2">
        <v>1</v>
      </c>
      <c r="H209" s="2" t="s">
        <v>492</v>
      </c>
      <c r="I209" s="2" t="str">
        <f>INDEX(D_伙伴表!$N:$N,MATCH(K209,D_伙伴表!$C:$C,0))</f>
        <v>妖族</v>
      </c>
      <c r="J209" s="2">
        <v>23</v>
      </c>
      <c r="K209" s="2" t="str">
        <f>IF(J209="","",IF(J209=0,"所有宠物",INDEX(D_图鉴!$D:$D,MATCH(J209,D_图鉴!$A:$A,0))))</f>
        <v>神通花妖花花</v>
      </c>
      <c r="L209" s="2">
        <f>IF(A209="","",INDEX(D_伙伴技能书!$A:$A,MATCH(A209,D_伙伴技能书!$L:$L,0)))</f>
        <v>45151</v>
      </c>
      <c r="M209" s="2">
        <f>ROUND(INDEX(计算页!$F$22:$H$27,N209,G209)*1.5^(O209-1)*INDEX(计算页!$K$22:$K$25,MATCH(H209,计算页!$J$22:$J$25,0)),0)</f>
        <v>650</v>
      </c>
      <c r="N209" s="2">
        <f>INDEX(D_伙伴表!$L:$L,MATCH(K209,D_伙伴表!$C:$C,0))</f>
        <v>4</v>
      </c>
      <c r="O209" s="2">
        <v>1</v>
      </c>
      <c r="P209" s="2">
        <v>1</v>
      </c>
      <c r="Q209" s="2">
        <v>0</v>
      </c>
      <c r="R209" s="2">
        <f t="shared" si="9"/>
        <v>1</v>
      </c>
      <c r="S209" s="2" t="str">
        <f>INDEX(D_伙伴表!$J:$J,MATCH(K209,D_伙伴表!$C:$C,0))</f>
        <v>无</v>
      </c>
      <c r="T209" s="2">
        <f>IF(U209="","",INDEX(计算页!$A:$A,MATCH(U209,计算页!$B:$B,0)))</f>
        <v>11</v>
      </c>
      <c r="U209" s="2" t="s">
        <v>516</v>
      </c>
      <c r="V209" s="2">
        <f>IF(U209="","",ROUND(INDEX(计算页!$F$22:$H$27,N209,G209)/INDEX(计算页!$C:$C,MATCH(U209,计算页!$B:$B,0))*1.5^(O209-1)/R209,0))</f>
        <v>250</v>
      </c>
      <c r="W209" s="2" t="str">
        <f>IF(X209="","",INDEX(计算页!$A:$A,MATCH(X209,计算页!$B:$B,0)))</f>
        <v/>
      </c>
      <c r="Y209" s="2" t="str">
        <f>IF(X209="","",ROUND(INDEX(计算页!$F$22:$H$27,N209,G209)/INDEX(计算页!$C:$C,MATCH(X209,计算页!$B:$B,0))*1.5^(O209-1)/R209,0))</f>
        <v/>
      </c>
      <c r="Z209" s="2" t="str">
        <f>IF(AA209="","",INDEX(计算页!$A:$A,MATCH(AA209,计算页!$B:$B,0)))</f>
        <v/>
      </c>
      <c r="AB209" s="2" t="str">
        <f>IF(AA209="","",ROUND(INDEX(计算页!$F$22:$H$27,N209,G209)/INDEX(计算页!$C:$C,MATCH(AA209,计算页!$B:$B,0))*1.5^(O209-1)/R209,0))</f>
        <v/>
      </c>
      <c r="AC209" s="2" t="str">
        <f>IF(AD209="","",INDEX(计算页!$A:$A,MATCH(AD209,计算页!$B:$B,0)))</f>
        <v/>
      </c>
      <c r="AE209" s="2" t="str">
        <f>IF(AD209="","",ROUND(INDEX(计算页!$F$22:$H$27,N209,G209)/INDEX(计算页!$C:$C,MATCH(AD209,计算页!$B:$B,0))*1.5^(O209-1)/R209,0))</f>
        <v/>
      </c>
      <c r="AF209" s="2" t="str">
        <f>IF(AG209="","",INDEX(计算页!$A:$A,MATCH(AG209,计算页!$B:$B,0)))</f>
        <v/>
      </c>
      <c r="AH209" s="2" t="str">
        <f>IF(AG209="","",ROUND(INDEX(计算页!$F$22:$H$27,N209,G209)/INDEX(计算页!$C:$C,MATCH(AG209,计算页!$B:$B,0))*1.5^(O209-1)/R209,0))</f>
        <v/>
      </c>
    </row>
    <row r="210" spans="1:34" x14ac:dyDescent="0.35">
      <c r="A210" s="2">
        <f t="shared" si="10"/>
        <v>5150002</v>
      </c>
      <c r="B210" s="2">
        <v>515</v>
      </c>
      <c r="C210" s="2" t="s">
        <v>629</v>
      </c>
      <c r="D210" s="2" t="s">
        <v>518</v>
      </c>
      <c r="E210" s="2" t="str">
        <f t="shared" si="8"/>
        <v>装进去之后，就晕掉了，发生了什么事情\n神通花妖花花专用宝物，提升伙伴金攻375点</v>
      </c>
      <c r="F210" s="2" t="s">
        <v>630</v>
      </c>
      <c r="G210" s="2">
        <v>1</v>
      </c>
      <c r="H210" s="2" t="s">
        <v>492</v>
      </c>
      <c r="I210" s="2" t="str">
        <f>INDEX(D_伙伴表!$N:$N,MATCH(K210,D_伙伴表!$C:$C,0))</f>
        <v>妖族</v>
      </c>
      <c r="J210" s="2">
        <v>23</v>
      </c>
      <c r="K210" s="2" t="str">
        <f>IF(J210="","",IF(J210=0,"所有宠物",INDEX(D_图鉴!$D:$D,MATCH(J210,D_图鉴!$A:$A,0))))</f>
        <v>神通花妖花花</v>
      </c>
      <c r="L210" s="2">
        <f>IF(A210="","",INDEX(D_伙伴技能书!$A:$A,MATCH(A210,D_伙伴技能书!$L:$L,0)))</f>
        <v>45152</v>
      </c>
      <c r="M210" s="2">
        <f>ROUND(INDEX(计算页!$F$22:$H$27,N210,G210)*1.5^(O210-1)*INDEX(计算页!$K$22:$K$25,MATCH(H210,计算页!$J$22:$J$25,0)),0)</f>
        <v>975</v>
      </c>
      <c r="N210" s="2">
        <f>INDEX(D_伙伴表!$L:$L,MATCH(K210,D_伙伴表!$C:$C,0))</f>
        <v>4</v>
      </c>
      <c r="O210" s="2">
        <v>2</v>
      </c>
      <c r="P210" s="2">
        <v>1</v>
      </c>
      <c r="Q210" s="2">
        <v>0</v>
      </c>
      <c r="R210" s="2">
        <f t="shared" si="9"/>
        <v>1</v>
      </c>
      <c r="S210" s="2" t="str">
        <f>INDEX(D_伙伴表!$J:$J,MATCH(K210,D_伙伴表!$C:$C,0))</f>
        <v>无</v>
      </c>
      <c r="T210" s="2">
        <f>IF(U210="","",INDEX(计算页!$A:$A,MATCH(U210,计算页!$B:$B,0)))</f>
        <v>11</v>
      </c>
      <c r="U210" s="2" t="s">
        <v>516</v>
      </c>
      <c r="V210" s="2">
        <f>IF(U210="","",ROUND(INDEX(计算页!$F$22:$H$27,N210,G210)/INDEX(计算页!$C:$C,MATCH(U210,计算页!$B:$B,0))*1.5^(O210-1)/R210,0))</f>
        <v>375</v>
      </c>
      <c r="W210" s="2" t="str">
        <f>IF(X210="","",INDEX(计算页!$A:$A,MATCH(X210,计算页!$B:$B,0)))</f>
        <v/>
      </c>
      <c r="Y210" s="2" t="str">
        <f>IF(X210="","",ROUND(INDEX(计算页!$F$22:$H$27,N210,G210)/INDEX(计算页!$C:$C,MATCH(X210,计算页!$B:$B,0))*1.5^(O210-1)/R210,0))</f>
        <v/>
      </c>
      <c r="Z210" s="2" t="str">
        <f>IF(AA210="","",INDEX(计算页!$A:$A,MATCH(AA210,计算页!$B:$B,0)))</f>
        <v/>
      </c>
      <c r="AB210" s="2" t="str">
        <f>IF(AA210="","",ROUND(INDEX(计算页!$F$22:$H$27,N210,G210)/INDEX(计算页!$C:$C,MATCH(AA210,计算页!$B:$B,0))*1.5^(O210-1)/R210,0))</f>
        <v/>
      </c>
      <c r="AC210" s="2" t="str">
        <f>IF(AD210="","",INDEX(计算页!$A:$A,MATCH(AD210,计算页!$B:$B,0)))</f>
        <v/>
      </c>
      <c r="AE210" s="2" t="str">
        <f>IF(AD210="","",ROUND(INDEX(计算页!$F$22:$H$27,N210,G210)/INDEX(计算页!$C:$C,MATCH(AD210,计算页!$B:$B,0))*1.5^(O210-1)/R210,0))</f>
        <v/>
      </c>
      <c r="AF210" s="2" t="str">
        <f>IF(AG210="","",INDEX(计算页!$A:$A,MATCH(AG210,计算页!$B:$B,0)))</f>
        <v/>
      </c>
      <c r="AH210" s="2" t="str">
        <f>IF(AG210="","",ROUND(INDEX(计算页!$F$22:$H$27,N210,G210)/INDEX(计算页!$C:$C,MATCH(AG210,计算页!$B:$B,0))*1.5^(O210-1)/R210,0))</f>
        <v/>
      </c>
    </row>
    <row r="211" spans="1:34" x14ac:dyDescent="0.35">
      <c r="A211" s="2">
        <f t="shared" si="10"/>
        <v>5150003</v>
      </c>
      <c r="B211" s="2">
        <v>515</v>
      </c>
      <c r="C211" s="2" t="s">
        <v>629</v>
      </c>
      <c r="D211" s="2" t="s">
        <v>518</v>
      </c>
      <c r="E211" s="2" t="str">
        <f t="shared" si="8"/>
        <v>装进去之后，就晕掉了，发生了什么事情\n神通花妖花花专用宝物，提升伙伴金攻563点</v>
      </c>
      <c r="F211" s="2" t="s">
        <v>630</v>
      </c>
      <c r="G211" s="2">
        <v>1</v>
      </c>
      <c r="H211" s="2" t="s">
        <v>492</v>
      </c>
      <c r="I211" s="2" t="str">
        <f>INDEX(D_伙伴表!$N:$N,MATCH(K211,D_伙伴表!$C:$C,0))</f>
        <v>妖族</v>
      </c>
      <c r="J211" s="2">
        <v>23</v>
      </c>
      <c r="K211" s="2" t="str">
        <f>IF(J211="","",IF(J211=0,"所有宠物",INDEX(D_图鉴!$D:$D,MATCH(J211,D_图鉴!$A:$A,0))))</f>
        <v>神通花妖花花</v>
      </c>
      <c r="L211" s="2">
        <f>IF(A211="","",INDEX(D_伙伴技能书!$A:$A,MATCH(A211,D_伙伴技能书!$L:$L,0)))</f>
        <v>45153</v>
      </c>
      <c r="M211" s="2">
        <f>ROUND(INDEX(计算页!$F$22:$H$27,N211,G211)*1.5^(O211-1)*INDEX(计算页!$K$22:$K$25,MATCH(H211,计算页!$J$22:$J$25,0)),0)</f>
        <v>1463</v>
      </c>
      <c r="N211" s="2">
        <f>INDEX(D_伙伴表!$L:$L,MATCH(K211,D_伙伴表!$C:$C,0))</f>
        <v>4</v>
      </c>
      <c r="O211" s="2">
        <v>3</v>
      </c>
      <c r="P211" s="2">
        <v>1</v>
      </c>
      <c r="Q211" s="2">
        <v>0</v>
      </c>
      <c r="R211" s="2">
        <f t="shared" si="9"/>
        <v>1</v>
      </c>
      <c r="S211" s="2" t="str">
        <f>INDEX(D_伙伴表!$J:$J,MATCH(K211,D_伙伴表!$C:$C,0))</f>
        <v>无</v>
      </c>
      <c r="T211" s="2">
        <f>IF(U211="","",INDEX(计算页!$A:$A,MATCH(U211,计算页!$B:$B,0)))</f>
        <v>11</v>
      </c>
      <c r="U211" s="2" t="s">
        <v>516</v>
      </c>
      <c r="V211" s="2">
        <f>IF(U211="","",ROUND(INDEX(计算页!$F$22:$H$27,N211,G211)/INDEX(计算页!$C:$C,MATCH(U211,计算页!$B:$B,0))*1.5^(O211-1)/R211,0))</f>
        <v>563</v>
      </c>
      <c r="W211" s="2" t="str">
        <f>IF(X211="","",INDEX(计算页!$A:$A,MATCH(X211,计算页!$B:$B,0)))</f>
        <v/>
      </c>
      <c r="Y211" s="2" t="str">
        <f>IF(X211="","",ROUND(INDEX(计算页!$F$22:$H$27,N211,G211)/INDEX(计算页!$C:$C,MATCH(X211,计算页!$B:$B,0))*1.5^(O211-1)/R211,0))</f>
        <v/>
      </c>
      <c r="Z211" s="2" t="str">
        <f>IF(AA211="","",INDEX(计算页!$A:$A,MATCH(AA211,计算页!$B:$B,0)))</f>
        <v/>
      </c>
      <c r="AB211" s="2" t="str">
        <f>IF(AA211="","",ROUND(INDEX(计算页!$F$22:$H$27,N211,G211)/INDEX(计算页!$C:$C,MATCH(AA211,计算页!$B:$B,0))*1.5^(O211-1)/R211,0))</f>
        <v/>
      </c>
      <c r="AC211" s="2" t="str">
        <f>IF(AD211="","",INDEX(计算页!$A:$A,MATCH(AD211,计算页!$B:$B,0)))</f>
        <v/>
      </c>
      <c r="AE211" s="2" t="str">
        <f>IF(AD211="","",ROUND(INDEX(计算页!$F$22:$H$27,N211,G211)/INDEX(计算页!$C:$C,MATCH(AD211,计算页!$B:$B,0))*1.5^(O211-1)/R211,0))</f>
        <v/>
      </c>
      <c r="AF211" s="2" t="str">
        <f>IF(AG211="","",INDEX(计算页!$A:$A,MATCH(AG211,计算页!$B:$B,0)))</f>
        <v/>
      </c>
      <c r="AH211" s="2" t="str">
        <f>IF(AG211="","",ROUND(INDEX(计算页!$F$22:$H$27,N211,G211)/INDEX(计算页!$C:$C,MATCH(AG211,计算页!$B:$B,0))*1.5^(O211-1)/R211,0))</f>
        <v/>
      </c>
    </row>
    <row r="212" spans="1:34" x14ac:dyDescent="0.35">
      <c r="A212" s="2">
        <f t="shared" si="10"/>
        <v>5350001</v>
      </c>
      <c r="B212" s="2">
        <v>535</v>
      </c>
      <c r="C212" s="2" t="s">
        <v>631</v>
      </c>
      <c r="D212" s="2" t="s">
        <v>536</v>
      </c>
      <c r="E212" s="2" t="str">
        <f t="shared" si="8"/>
        <v>只要戴在身上，就不会发生奇怪的事情了\n神通花妖花花专用宝物，提升伙伴火抗100点</v>
      </c>
      <c r="F212" s="2" t="s">
        <v>632</v>
      </c>
      <c r="G212" s="2">
        <v>1</v>
      </c>
      <c r="H212" s="2" t="s">
        <v>492</v>
      </c>
      <c r="I212" s="2" t="str">
        <f>INDEX(D_伙伴表!$N:$N,MATCH(K212,D_伙伴表!$C:$C,0))</f>
        <v>妖族</v>
      </c>
      <c r="J212" s="2">
        <v>23</v>
      </c>
      <c r="K212" s="2" t="str">
        <f>IF(J212="","",IF(J212=0,"所有宠物",INDEX(D_图鉴!$D:$D,MATCH(J212,D_图鉴!$A:$A,0))))</f>
        <v>神通花妖花花</v>
      </c>
      <c r="L212" s="2">
        <f>IF(A212="","",INDEX(D_伙伴技能书!$A:$A,MATCH(A212,D_伙伴技能书!$L:$L,0)))</f>
        <v>45351</v>
      </c>
      <c r="M212" s="2">
        <f>ROUND(INDEX(计算页!$F$22:$H$27,N212,G212)*1.5^(O212-1)*INDEX(计算页!$K$22:$K$25,MATCH(H212,计算页!$J$22:$J$25,0)),0)</f>
        <v>650</v>
      </c>
      <c r="N212" s="2">
        <f>INDEX(D_伙伴表!$L:$L,MATCH(K212,D_伙伴表!$C:$C,0))</f>
        <v>4</v>
      </c>
      <c r="O212" s="2">
        <v>1</v>
      </c>
      <c r="P212" s="2">
        <v>1</v>
      </c>
      <c r="Q212" s="2">
        <v>0</v>
      </c>
      <c r="R212" s="2">
        <f t="shared" si="9"/>
        <v>1</v>
      </c>
      <c r="S212" s="2" t="str">
        <f>INDEX(D_伙伴表!$J:$J,MATCH(K212,D_伙伴表!$C:$C,0))</f>
        <v>无</v>
      </c>
      <c r="T212" s="2">
        <f>IF(U212="","",INDEX(计算页!$A:$A,MATCH(U212,计算页!$B:$B,0)))</f>
        <v>23</v>
      </c>
      <c r="U212" s="2" t="s">
        <v>497</v>
      </c>
      <c r="V212" s="2">
        <f>IF(U212="","",ROUND(INDEX(计算页!$F$22:$H$27,N212,G212)/INDEX(计算页!$C:$C,MATCH(U212,计算页!$B:$B,0))*1.5^(O212-1)/R212,0))</f>
        <v>100</v>
      </c>
    </row>
    <row r="213" spans="1:34" x14ac:dyDescent="0.35">
      <c r="A213" s="2">
        <f t="shared" si="10"/>
        <v>5350002</v>
      </c>
      <c r="B213" s="2">
        <v>535</v>
      </c>
      <c r="C213" s="2" t="s">
        <v>631</v>
      </c>
      <c r="D213" s="2" t="s">
        <v>536</v>
      </c>
      <c r="E213" s="2" t="str">
        <f t="shared" si="8"/>
        <v>只要戴在身上，就不会发生奇怪的事情了\n神通花妖花花专用宝物，提升伙伴火抗150点</v>
      </c>
      <c r="F213" s="2" t="s">
        <v>632</v>
      </c>
      <c r="G213" s="2">
        <v>1</v>
      </c>
      <c r="H213" s="2" t="s">
        <v>492</v>
      </c>
      <c r="I213" s="2" t="str">
        <f>INDEX(D_伙伴表!$N:$N,MATCH(K213,D_伙伴表!$C:$C,0))</f>
        <v>妖族</v>
      </c>
      <c r="J213" s="2">
        <v>23</v>
      </c>
      <c r="K213" s="2" t="str">
        <f>IF(J213="","",IF(J213=0,"所有宠物",INDEX(D_图鉴!$D:$D,MATCH(J213,D_图鉴!$A:$A,0))))</f>
        <v>神通花妖花花</v>
      </c>
      <c r="L213" s="2">
        <f>IF(A213="","",INDEX(D_伙伴技能书!$A:$A,MATCH(A213,D_伙伴技能书!$L:$L,0)))</f>
        <v>45352</v>
      </c>
      <c r="M213" s="2">
        <f>ROUND(INDEX(计算页!$F$22:$H$27,N213,G213)*1.5^(O213-1)*INDEX(计算页!$K$22:$K$25,MATCH(H213,计算页!$J$22:$J$25,0)),0)</f>
        <v>975</v>
      </c>
      <c r="N213" s="2">
        <f>INDEX(D_伙伴表!$L:$L,MATCH(K213,D_伙伴表!$C:$C,0))</f>
        <v>4</v>
      </c>
      <c r="O213" s="2">
        <v>2</v>
      </c>
      <c r="P213" s="2">
        <v>1</v>
      </c>
      <c r="Q213" s="2">
        <v>0</v>
      </c>
      <c r="R213" s="2">
        <f t="shared" si="9"/>
        <v>1</v>
      </c>
      <c r="S213" s="2" t="str">
        <f>INDEX(D_伙伴表!$J:$J,MATCH(K213,D_伙伴表!$C:$C,0))</f>
        <v>无</v>
      </c>
      <c r="T213" s="2">
        <f>IF(U213="","",INDEX(计算页!$A:$A,MATCH(U213,计算页!$B:$B,0)))</f>
        <v>23</v>
      </c>
      <c r="U213" s="2" t="s">
        <v>497</v>
      </c>
      <c r="V213" s="2">
        <f>IF(U213="","",ROUND(INDEX(计算页!$F$22:$H$27,N213,G213)/INDEX(计算页!$C:$C,MATCH(U213,计算页!$B:$B,0))*1.5^(O213-1)/R213,0))</f>
        <v>150</v>
      </c>
    </row>
    <row r="214" spans="1:34" x14ac:dyDescent="0.35">
      <c r="A214" s="2">
        <f t="shared" si="10"/>
        <v>5350003</v>
      </c>
      <c r="B214" s="2">
        <v>535</v>
      </c>
      <c r="C214" s="2" t="s">
        <v>631</v>
      </c>
      <c r="D214" s="2" t="s">
        <v>536</v>
      </c>
      <c r="E214" s="2" t="str">
        <f t="shared" si="8"/>
        <v>只要戴在身上，就不会发生奇怪的事情了\n神通花妖花花专用宝物，提升伙伴火抗225点</v>
      </c>
      <c r="F214" s="2" t="s">
        <v>632</v>
      </c>
      <c r="G214" s="2">
        <v>1</v>
      </c>
      <c r="H214" s="2" t="s">
        <v>492</v>
      </c>
      <c r="I214" s="2" t="str">
        <f>INDEX(D_伙伴表!$N:$N,MATCH(K214,D_伙伴表!$C:$C,0))</f>
        <v>妖族</v>
      </c>
      <c r="J214" s="2">
        <v>23</v>
      </c>
      <c r="K214" s="2" t="str">
        <f>IF(J214="","",IF(J214=0,"所有宠物",INDEX(D_图鉴!$D:$D,MATCH(J214,D_图鉴!$A:$A,0))))</f>
        <v>神通花妖花花</v>
      </c>
      <c r="L214" s="2">
        <f>IF(A214="","",INDEX(D_伙伴技能书!$A:$A,MATCH(A214,D_伙伴技能书!$L:$L,0)))</f>
        <v>45353</v>
      </c>
      <c r="M214" s="2">
        <f>ROUND(INDEX(计算页!$F$22:$H$27,N214,G214)*1.5^(O214-1)*INDEX(计算页!$K$22:$K$25,MATCH(H214,计算页!$J$22:$J$25,0)),0)</f>
        <v>1463</v>
      </c>
      <c r="N214" s="2">
        <f>INDEX(D_伙伴表!$L:$L,MATCH(K214,D_伙伴表!$C:$C,0))</f>
        <v>4</v>
      </c>
      <c r="O214" s="2">
        <v>3</v>
      </c>
      <c r="P214" s="2">
        <v>1</v>
      </c>
      <c r="Q214" s="2">
        <v>0</v>
      </c>
      <c r="R214" s="2">
        <f t="shared" si="9"/>
        <v>1</v>
      </c>
      <c r="S214" s="2" t="str">
        <f>INDEX(D_伙伴表!$J:$J,MATCH(K214,D_伙伴表!$C:$C,0))</f>
        <v>无</v>
      </c>
      <c r="T214" s="2">
        <f>IF(U214="","",INDEX(计算页!$A:$A,MATCH(U214,计算页!$B:$B,0)))</f>
        <v>23</v>
      </c>
      <c r="U214" s="2" t="s">
        <v>497</v>
      </c>
      <c r="V214" s="2">
        <f>IF(U214="","",ROUND(INDEX(计算页!$F$22:$H$27,N214,G214)/INDEX(计算页!$C:$C,MATCH(U214,计算页!$B:$B,0))*1.5^(O214-1)/R214,0))</f>
        <v>225</v>
      </c>
    </row>
    <row r="215" spans="1:34" x14ac:dyDescent="0.35">
      <c r="A215" s="2">
        <f t="shared" si="10"/>
        <v>5160001</v>
      </c>
      <c r="B215" s="2">
        <v>516</v>
      </c>
      <c r="C215" s="2" t="s">
        <v>633</v>
      </c>
      <c r="D215" s="2" t="s">
        <v>528</v>
      </c>
      <c r="E215" s="2" t="str">
        <f t="shared" si="8"/>
        <v>我叫你一声，你敢应我吗？\n神通白骨夫人专用宝物，提升伙伴木攻250点</v>
      </c>
      <c r="F215" s="2" t="s">
        <v>634</v>
      </c>
      <c r="G215" s="2">
        <v>1</v>
      </c>
      <c r="H215" s="2" t="s">
        <v>492</v>
      </c>
      <c r="I215" s="2" t="str">
        <f>INDEX(D_伙伴表!$N:$N,MATCH(K215,D_伙伴表!$C:$C,0))</f>
        <v>妖族</v>
      </c>
      <c r="J215" s="2">
        <v>24</v>
      </c>
      <c r="K215" s="2" t="str">
        <f>IF(J215="","",IF(J215=0,"所有宠物",INDEX(D_图鉴!$D:$D,MATCH(J215,D_图鉴!$A:$A,0))))</f>
        <v>神通白骨夫人</v>
      </c>
      <c r="L215" s="2">
        <f>IF(A215="","",INDEX(D_伙伴技能书!$A:$A,MATCH(A215,D_伙伴技能书!$L:$L,0)))</f>
        <v>45161</v>
      </c>
      <c r="M215" s="2">
        <f>ROUND(INDEX(计算页!$F$22:$H$27,N215,G215)*1.5^(O215-1)*INDEX(计算页!$K$22:$K$25,MATCH(H215,计算页!$J$22:$J$25,0)),0)</f>
        <v>650</v>
      </c>
      <c r="N215" s="2">
        <f>INDEX(D_伙伴表!$L:$L,MATCH(K215,D_伙伴表!$C:$C,0))</f>
        <v>4</v>
      </c>
      <c r="O215" s="2">
        <v>1</v>
      </c>
      <c r="P215" s="2">
        <v>1</v>
      </c>
      <c r="Q215" s="2">
        <v>0</v>
      </c>
      <c r="R215" s="2">
        <f t="shared" si="9"/>
        <v>1</v>
      </c>
      <c r="S215" s="2" t="str">
        <f>INDEX(D_伙伴表!$J:$J,MATCH(K215,D_伙伴表!$C:$C,0))</f>
        <v>无</v>
      </c>
      <c r="T215" s="2">
        <f>IF(U215="","",INDEX(计算页!$A:$A,MATCH(U215,计算页!$B:$B,0)))</f>
        <v>12</v>
      </c>
      <c r="U215" s="2" t="s">
        <v>526</v>
      </c>
      <c r="V215" s="2">
        <f>IF(U215="","",ROUND(INDEX(计算页!$F$22:$H$27,N215,G215)/INDEX(计算页!$C:$C,MATCH(U215,计算页!$B:$B,0))*1.5^(O215-1)/R215,0))</f>
        <v>250</v>
      </c>
      <c r="W215" s="2" t="str">
        <f>IF(X215="","",INDEX(计算页!$A:$A,MATCH(X215,计算页!$B:$B,0)))</f>
        <v/>
      </c>
      <c r="Y215" s="2" t="str">
        <f>IF(X215="","",ROUND(INDEX(计算页!$F$22:$H$27,N215,G215)/INDEX(计算页!$C:$C,MATCH(X215,计算页!$B:$B,0))*1.5^(O215-1)/R215,0))</f>
        <v/>
      </c>
      <c r="Z215" s="2" t="str">
        <f>IF(AA215="","",INDEX(计算页!$A:$A,MATCH(AA215,计算页!$B:$B,0)))</f>
        <v/>
      </c>
      <c r="AB215" s="2" t="str">
        <f>IF(AA215="","",ROUND(INDEX(计算页!$F$22:$H$27,N215,G215)/INDEX(计算页!$C:$C,MATCH(AA215,计算页!$B:$B,0))*1.5^(O215-1)/R215,0))</f>
        <v/>
      </c>
      <c r="AC215" s="2" t="str">
        <f>IF(AD215="","",INDEX(计算页!$A:$A,MATCH(AD215,计算页!$B:$B,0)))</f>
        <v/>
      </c>
      <c r="AE215" s="2" t="str">
        <f>IF(AD215="","",ROUND(INDEX(计算页!$F$22:$H$27,N215,G215)/INDEX(计算页!$C:$C,MATCH(AD215,计算页!$B:$B,0))*1.5^(O215-1)/R215,0))</f>
        <v/>
      </c>
      <c r="AF215" s="2" t="str">
        <f>IF(AG215="","",INDEX(计算页!$A:$A,MATCH(AG215,计算页!$B:$B,0)))</f>
        <v/>
      </c>
      <c r="AH215" s="2" t="str">
        <f>IF(AG215="","",ROUND(INDEX(计算页!$F$22:$H$27,N215,G215)/INDEX(计算页!$C:$C,MATCH(AG215,计算页!$B:$B,0))*1.5^(O215-1)/R215,0))</f>
        <v/>
      </c>
    </row>
    <row r="216" spans="1:34" x14ac:dyDescent="0.35">
      <c r="A216" s="2">
        <f t="shared" si="10"/>
        <v>5160002</v>
      </c>
      <c r="B216" s="2">
        <v>516</v>
      </c>
      <c r="C216" s="2" t="s">
        <v>633</v>
      </c>
      <c r="D216" s="2" t="s">
        <v>528</v>
      </c>
      <c r="E216" s="2" t="str">
        <f t="shared" si="8"/>
        <v>我叫你一声，你敢应我吗？\n神通白骨夫人专用宝物，提升伙伴木攻375点</v>
      </c>
      <c r="F216" s="2" t="s">
        <v>634</v>
      </c>
      <c r="G216" s="2">
        <v>1</v>
      </c>
      <c r="H216" s="2" t="s">
        <v>492</v>
      </c>
      <c r="I216" s="2" t="str">
        <f>INDEX(D_伙伴表!$N:$N,MATCH(K216,D_伙伴表!$C:$C,0))</f>
        <v>妖族</v>
      </c>
      <c r="J216" s="2">
        <v>24</v>
      </c>
      <c r="K216" s="2" t="str">
        <f>IF(J216="","",IF(J216=0,"所有宠物",INDEX(D_图鉴!$D:$D,MATCH(J216,D_图鉴!$A:$A,0))))</f>
        <v>神通白骨夫人</v>
      </c>
      <c r="L216" s="2">
        <f>IF(A216="","",INDEX(D_伙伴技能书!$A:$A,MATCH(A216,D_伙伴技能书!$L:$L,0)))</f>
        <v>45162</v>
      </c>
      <c r="M216" s="2">
        <f>ROUND(INDEX(计算页!$F$22:$H$27,N216,G216)*1.5^(O216-1)*INDEX(计算页!$K$22:$K$25,MATCH(H216,计算页!$J$22:$J$25,0)),0)</f>
        <v>975</v>
      </c>
      <c r="N216" s="2">
        <f>INDEX(D_伙伴表!$L:$L,MATCH(K216,D_伙伴表!$C:$C,0))</f>
        <v>4</v>
      </c>
      <c r="O216" s="2">
        <v>2</v>
      </c>
      <c r="P216" s="2">
        <v>1</v>
      </c>
      <c r="Q216" s="2">
        <v>0</v>
      </c>
      <c r="R216" s="2">
        <f t="shared" si="9"/>
        <v>1</v>
      </c>
      <c r="S216" s="2" t="str">
        <f>INDEX(D_伙伴表!$J:$J,MATCH(K216,D_伙伴表!$C:$C,0))</f>
        <v>无</v>
      </c>
      <c r="T216" s="2">
        <f>IF(U216="","",INDEX(计算页!$A:$A,MATCH(U216,计算页!$B:$B,0)))</f>
        <v>12</v>
      </c>
      <c r="U216" s="2" t="s">
        <v>526</v>
      </c>
      <c r="V216" s="2">
        <f>IF(U216="","",ROUND(INDEX(计算页!$F$22:$H$27,N216,G216)/INDEX(计算页!$C:$C,MATCH(U216,计算页!$B:$B,0))*1.5^(O216-1)/R216,0))</f>
        <v>375</v>
      </c>
      <c r="W216" s="2" t="str">
        <f>IF(X216="","",INDEX(计算页!$A:$A,MATCH(X216,计算页!$B:$B,0)))</f>
        <v/>
      </c>
      <c r="Y216" s="2" t="str">
        <f>IF(X216="","",ROUND(INDEX(计算页!$F$22:$H$27,N216,G216)/INDEX(计算页!$C:$C,MATCH(X216,计算页!$B:$B,0))*1.5^(O216-1)/R216,0))</f>
        <v/>
      </c>
      <c r="Z216" s="2" t="str">
        <f>IF(AA216="","",INDEX(计算页!$A:$A,MATCH(AA216,计算页!$B:$B,0)))</f>
        <v/>
      </c>
      <c r="AB216" s="2" t="str">
        <f>IF(AA216="","",ROUND(INDEX(计算页!$F$22:$H$27,N216,G216)/INDEX(计算页!$C:$C,MATCH(AA216,计算页!$B:$B,0))*1.5^(O216-1)/R216,0))</f>
        <v/>
      </c>
      <c r="AC216" s="2" t="str">
        <f>IF(AD216="","",INDEX(计算页!$A:$A,MATCH(AD216,计算页!$B:$B,0)))</f>
        <v/>
      </c>
      <c r="AE216" s="2" t="str">
        <f>IF(AD216="","",ROUND(INDEX(计算页!$F$22:$H$27,N216,G216)/INDEX(计算页!$C:$C,MATCH(AD216,计算页!$B:$B,0))*1.5^(O216-1)/R216,0))</f>
        <v/>
      </c>
      <c r="AF216" s="2" t="str">
        <f>IF(AG216="","",INDEX(计算页!$A:$A,MATCH(AG216,计算页!$B:$B,0)))</f>
        <v/>
      </c>
      <c r="AH216" s="2" t="str">
        <f>IF(AG216="","",ROUND(INDEX(计算页!$F$22:$H$27,N216,G216)/INDEX(计算页!$C:$C,MATCH(AG216,计算页!$B:$B,0))*1.5^(O216-1)/R216,0))</f>
        <v/>
      </c>
    </row>
    <row r="217" spans="1:34" x14ac:dyDescent="0.35">
      <c r="A217" s="2">
        <f t="shared" si="10"/>
        <v>5160003</v>
      </c>
      <c r="B217" s="2">
        <v>516</v>
      </c>
      <c r="C217" s="2" t="s">
        <v>633</v>
      </c>
      <c r="D217" s="2" t="s">
        <v>528</v>
      </c>
      <c r="E217" s="2" t="str">
        <f t="shared" si="8"/>
        <v>我叫你一声，你敢应我吗？\n神通白骨夫人专用宝物，提升伙伴木攻563点</v>
      </c>
      <c r="F217" s="2" t="s">
        <v>634</v>
      </c>
      <c r="G217" s="2">
        <v>1</v>
      </c>
      <c r="H217" s="2" t="s">
        <v>492</v>
      </c>
      <c r="I217" s="2" t="str">
        <f>INDEX(D_伙伴表!$N:$N,MATCH(K217,D_伙伴表!$C:$C,0))</f>
        <v>妖族</v>
      </c>
      <c r="J217" s="2">
        <v>24</v>
      </c>
      <c r="K217" s="2" t="str">
        <f>IF(J217="","",IF(J217=0,"所有宠物",INDEX(D_图鉴!$D:$D,MATCH(J217,D_图鉴!$A:$A,0))))</f>
        <v>神通白骨夫人</v>
      </c>
      <c r="L217" s="2">
        <f>IF(A217="","",INDEX(D_伙伴技能书!$A:$A,MATCH(A217,D_伙伴技能书!$L:$L,0)))</f>
        <v>45163</v>
      </c>
      <c r="M217" s="2">
        <f>ROUND(INDEX(计算页!$F$22:$H$27,N217,G217)*1.5^(O217-1)*INDEX(计算页!$K$22:$K$25,MATCH(H217,计算页!$J$22:$J$25,0)),0)</f>
        <v>1463</v>
      </c>
      <c r="N217" s="2">
        <f>INDEX(D_伙伴表!$L:$L,MATCH(K217,D_伙伴表!$C:$C,0))</f>
        <v>4</v>
      </c>
      <c r="O217" s="2">
        <v>3</v>
      </c>
      <c r="P217" s="2">
        <v>1</v>
      </c>
      <c r="Q217" s="2">
        <v>0</v>
      </c>
      <c r="R217" s="2">
        <f t="shared" si="9"/>
        <v>1</v>
      </c>
      <c r="S217" s="2" t="str">
        <f>INDEX(D_伙伴表!$J:$J,MATCH(K217,D_伙伴表!$C:$C,0))</f>
        <v>无</v>
      </c>
      <c r="T217" s="2">
        <f>IF(U217="","",INDEX(计算页!$A:$A,MATCH(U217,计算页!$B:$B,0)))</f>
        <v>12</v>
      </c>
      <c r="U217" s="2" t="s">
        <v>526</v>
      </c>
      <c r="V217" s="2">
        <f>IF(U217="","",ROUND(INDEX(计算页!$F$22:$H$27,N217,G217)/INDEX(计算页!$C:$C,MATCH(U217,计算页!$B:$B,0))*1.5^(O217-1)/R217,0))</f>
        <v>563</v>
      </c>
      <c r="W217" s="2" t="str">
        <f>IF(X217="","",INDEX(计算页!$A:$A,MATCH(X217,计算页!$B:$B,0)))</f>
        <v/>
      </c>
      <c r="Y217" s="2" t="str">
        <f>IF(X217="","",ROUND(INDEX(计算页!$F$22:$H$27,N217,G217)/INDEX(计算页!$C:$C,MATCH(X217,计算页!$B:$B,0))*1.5^(O217-1)/R217,0))</f>
        <v/>
      </c>
      <c r="Z217" s="2" t="str">
        <f>IF(AA217="","",INDEX(计算页!$A:$A,MATCH(AA217,计算页!$B:$B,0)))</f>
        <v/>
      </c>
      <c r="AB217" s="2" t="str">
        <f>IF(AA217="","",ROUND(INDEX(计算页!$F$22:$H$27,N217,G217)/INDEX(计算页!$C:$C,MATCH(AA217,计算页!$B:$B,0))*1.5^(O217-1)/R217,0))</f>
        <v/>
      </c>
      <c r="AC217" s="2" t="str">
        <f>IF(AD217="","",INDEX(计算页!$A:$A,MATCH(AD217,计算页!$B:$B,0)))</f>
        <v/>
      </c>
      <c r="AE217" s="2" t="str">
        <f>IF(AD217="","",ROUND(INDEX(计算页!$F$22:$H$27,N217,G217)/INDEX(计算页!$C:$C,MATCH(AD217,计算页!$B:$B,0))*1.5^(O217-1)/R217,0))</f>
        <v/>
      </c>
      <c r="AF217" s="2" t="str">
        <f>IF(AG217="","",INDEX(计算页!$A:$A,MATCH(AG217,计算页!$B:$B,0)))</f>
        <v/>
      </c>
      <c r="AH217" s="2" t="str">
        <f>IF(AG217="","",ROUND(INDEX(计算页!$F$22:$H$27,N217,G217)/INDEX(计算页!$C:$C,MATCH(AG217,计算页!$B:$B,0))*1.5^(O217-1)/R217,0))</f>
        <v/>
      </c>
    </row>
    <row r="218" spans="1:34" x14ac:dyDescent="0.35">
      <c r="A218" s="2">
        <f t="shared" si="10"/>
        <v>5360001</v>
      </c>
      <c r="B218" s="2">
        <v>536</v>
      </c>
      <c r="C218" s="2" t="s">
        <v>635</v>
      </c>
      <c r="D218" s="2" t="s">
        <v>518</v>
      </c>
      <c r="E218" s="2" t="str">
        <f t="shared" si="8"/>
        <v>金色品质的装备，和我一样呢！\n神通白骨夫人专用宝物，提升伙伴土抗100点</v>
      </c>
      <c r="F218" s="2" t="s">
        <v>636</v>
      </c>
      <c r="G218" s="2">
        <v>1</v>
      </c>
      <c r="H218" s="2" t="s">
        <v>492</v>
      </c>
      <c r="I218" s="2" t="str">
        <f>INDEX(D_伙伴表!$N:$N,MATCH(K218,D_伙伴表!$C:$C,0))</f>
        <v>妖族</v>
      </c>
      <c r="J218" s="2">
        <v>24</v>
      </c>
      <c r="K218" s="2" t="str">
        <f>IF(J218="","",IF(J218=0,"所有宠物",INDEX(D_图鉴!$D:$D,MATCH(J218,D_图鉴!$A:$A,0))))</f>
        <v>神通白骨夫人</v>
      </c>
      <c r="L218" s="2">
        <f>IF(A218="","",INDEX(D_伙伴技能书!$A:$A,MATCH(A218,D_伙伴技能书!$L:$L,0)))</f>
        <v>45361</v>
      </c>
      <c r="M218" s="2">
        <f>ROUND(INDEX(计算页!$F$22:$H$27,N218,G218)*1.5^(O218-1)*INDEX(计算页!$K$22:$K$25,MATCH(H218,计算页!$J$22:$J$25,0)),0)</f>
        <v>650</v>
      </c>
      <c r="N218" s="2">
        <f>INDEX(D_伙伴表!$L:$L,MATCH(K218,D_伙伴表!$C:$C,0))</f>
        <v>4</v>
      </c>
      <c r="O218" s="2">
        <v>1</v>
      </c>
      <c r="P218" s="2">
        <v>1</v>
      </c>
      <c r="Q218" s="2">
        <v>0</v>
      </c>
      <c r="R218" s="2">
        <f t="shared" si="9"/>
        <v>1</v>
      </c>
      <c r="S218" s="2" t="str">
        <f>INDEX(D_伙伴表!$J:$J,MATCH(K218,D_伙伴表!$C:$C,0))</f>
        <v>无</v>
      </c>
      <c r="T218" s="2">
        <f>IF(U218="","",INDEX(计算页!$A:$A,MATCH(U218,计算页!$B:$B,0)))</f>
        <v>25</v>
      </c>
      <c r="U218" s="2" t="s">
        <v>530</v>
      </c>
      <c r="V218" s="2">
        <f>IF(U218="","",ROUND(INDEX(计算页!$F$22:$H$27,N218,G218)/INDEX(计算页!$C:$C,MATCH(U218,计算页!$B:$B,0))*1.5^(O218-1)/R218,0))</f>
        <v>100</v>
      </c>
    </row>
    <row r="219" spans="1:34" x14ac:dyDescent="0.35">
      <c r="A219" s="2">
        <f t="shared" si="10"/>
        <v>5360002</v>
      </c>
      <c r="B219" s="2">
        <v>536</v>
      </c>
      <c r="C219" s="2" t="s">
        <v>635</v>
      </c>
      <c r="D219" s="2" t="s">
        <v>518</v>
      </c>
      <c r="E219" s="2" t="str">
        <f t="shared" si="8"/>
        <v>金色品质的装备，和我一样呢！\n神通白骨夫人专用宝物，提升伙伴土抗150点</v>
      </c>
      <c r="F219" s="2" t="s">
        <v>636</v>
      </c>
      <c r="G219" s="2">
        <v>1</v>
      </c>
      <c r="H219" s="2" t="s">
        <v>492</v>
      </c>
      <c r="I219" s="2" t="str">
        <f>INDEX(D_伙伴表!$N:$N,MATCH(K219,D_伙伴表!$C:$C,0))</f>
        <v>妖族</v>
      </c>
      <c r="J219" s="2">
        <v>24</v>
      </c>
      <c r="K219" s="2" t="str">
        <f>IF(J219="","",IF(J219=0,"所有宠物",INDEX(D_图鉴!$D:$D,MATCH(J219,D_图鉴!$A:$A,0))))</f>
        <v>神通白骨夫人</v>
      </c>
      <c r="L219" s="2">
        <f>IF(A219="","",INDEX(D_伙伴技能书!$A:$A,MATCH(A219,D_伙伴技能书!$L:$L,0)))</f>
        <v>45362</v>
      </c>
      <c r="M219" s="2">
        <f>ROUND(INDEX(计算页!$F$22:$H$27,N219,G219)*1.5^(O219-1)*INDEX(计算页!$K$22:$K$25,MATCH(H219,计算页!$J$22:$J$25,0)),0)</f>
        <v>975</v>
      </c>
      <c r="N219" s="2">
        <f>INDEX(D_伙伴表!$L:$L,MATCH(K219,D_伙伴表!$C:$C,0))</f>
        <v>4</v>
      </c>
      <c r="O219" s="2">
        <v>2</v>
      </c>
      <c r="P219" s="2">
        <v>1</v>
      </c>
      <c r="Q219" s="2">
        <v>0</v>
      </c>
      <c r="R219" s="2">
        <f t="shared" si="9"/>
        <v>1</v>
      </c>
      <c r="S219" s="2" t="str">
        <f>INDEX(D_伙伴表!$J:$J,MATCH(K219,D_伙伴表!$C:$C,0))</f>
        <v>无</v>
      </c>
      <c r="T219" s="2">
        <f>IF(U219="","",INDEX(计算页!$A:$A,MATCH(U219,计算页!$B:$B,0)))</f>
        <v>25</v>
      </c>
      <c r="U219" s="2" t="s">
        <v>530</v>
      </c>
      <c r="V219" s="2">
        <f>IF(U219="","",ROUND(INDEX(计算页!$F$22:$H$27,N219,G219)/INDEX(计算页!$C:$C,MATCH(U219,计算页!$B:$B,0))*1.5^(O219-1)/R219,0))</f>
        <v>150</v>
      </c>
    </row>
    <row r="220" spans="1:34" x14ac:dyDescent="0.35">
      <c r="A220" s="2">
        <f t="shared" si="10"/>
        <v>5360003</v>
      </c>
      <c r="B220" s="2">
        <v>536</v>
      </c>
      <c r="C220" s="2" t="s">
        <v>635</v>
      </c>
      <c r="D220" s="2" t="s">
        <v>518</v>
      </c>
      <c r="E220" s="2" t="str">
        <f t="shared" si="8"/>
        <v>金色品质的装备，和我一样呢！\n神通白骨夫人专用宝物，提升伙伴土抗225点</v>
      </c>
      <c r="F220" s="2" t="s">
        <v>636</v>
      </c>
      <c r="G220" s="2">
        <v>1</v>
      </c>
      <c r="H220" s="2" t="s">
        <v>492</v>
      </c>
      <c r="I220" s="2" t="str">
        <f>INDEX(D_伙伴表!$N:$N,MATCH(K220,D_伙伴表!$C:$C,0))</f>
        <v>妖族</v>
      </c>
      <c r="J220" s="2">
        <v>24</v>
      </c>
      <c r="K220" s="2" t="str">
        <f>IF(J220="","",IF(J220=0,"所有宠物",INDEX(D_图鉴!$D:$D,MATCH(J220,D_图鉴!$A:$A,0))))</f>
        <v>神通白骨夫人</v>
      </c>
      <c r="L220" s="2">
        <f>IF(A220="","",INDEX(D_伙伴技能书!$A:$A,MATCH(A220,D_伙伴技能书!$L:$L,0)))</f>
        <v>45363</v>
      </c>
      <c r="M220" s="2">
        <f>ROUND(INDEX(计算页!$F$22:$H$27,N220,G220)*1.5^(O220-1)*INDEX(计算页!$K$22:$K$25,MATCH(H220,计算页!$J$22:$J$25,0)),0)</f>
        <v>1463</v>
      </c>
      <c r="N220" s="2">
        <f>INDEX(D_伙伴表!$L:$L,MATCH(K220,D_伙伴表!$C:$C,0))</f>
        <v>4</v>
      </c>
      <c r="O220" s="2">
        <v>3</v>
      </c>
      <c r="P220" s="2">
        <v>1</v>
      </c>
      <c r="Q220" s="2">
        <v>0</v>
      </c>
      <c r="R220" s="2">
        <f t="shared" si="9"/>
        <v>1</v>
      </c>
      <c r="S220" s="2" t="str">
        <f>INDEX(D_伙伴表!$J:$J,MATCH(K220,D_伙伴表!$C:$C,0))</f>
        <v>无</v>
      </c>
      <c r="T220" s="2">
        <f>IF(U220="","",INDEX(计算页!$A:$A,MATCH(U220,计算页!$B:$B,0)))</f>
        <v>25</v>
      </c>
      <c r="U220" s="2" t="s">
        <v>530</v>
      </c>
      <c r="V220" s="2">
        <f>IF(U220="","",ROUND(INDEX(计算页!$F$22:$H$27,N220,G220)/INDEX(计算页!$C:$C,MATCH(U220,计算页!$B:$B,0))*1.5^(O220-1)/R220,0))</f>
        <v>225</v>
      </c>
    </row>
    <row r="221" spans="1:34" x14ac:dyDescent="0.35">
      <c r="A221" s="2">
        <f t="shared" si="10"/>
        <v>5170001</v>
      </c>
      <c r="B221" s="2">
        <v>517</v>
      </c>
      <c r="C221" s="2" t="s">
        <v>637</v>
      </c>
      <c r="D221" s="2" t="s">
        <v>518</v>
      </c>
      <c r="E221" s="2" t="str">
        <f t="shared" si="8"/>
        <v>千呼万唤始出来，犹抱琵琶半遮面\n至尊猪阿呆专用宝物，提升伙伴木攻512点</v>
      </c>
      <c r="F221" s="2" t="s">
        <v>638</v>
      </c>
      <c r="G221" s="2">
        <v>1</v>
      </c>
      <c r="H221" s="2" t="s">
        <v>492</v>
      </c>
      <c r="I221" s="2" t="str">
        <f>INDEX(D_伙伴表!$N:$N,MATCH(K221,D_伙伴表!$C:$C,0))</f>
        <v>妖族</v>
      </c>
      <c r="J221" s="2">
        <v>25</v>
      </c>
      <c r="K221" s="2" t="str">
        <f>IF(J221="","",IF(J221=0,"所有宠物",INDEX(D_图鉴!$D:$D,MATCH(J221,D_图鉴!$A:$A,0))))</f>
        <v>至尊猪阿呆</v>
      </c>
      <c r="L221" s="2">
        <f>IF(A221="","",INDEX(D_伙伴技能书!$A:$A,MATCH(A221,D_伙伴技能书!$L:$L,0)))</f>
        <v>45171</v>
      </c>
      <c r="M221" s="2">
        <f>ROUND(INDEX(计算页!$F$22:$H$27,N221,G221)*1.5^(O221-1)*INDEX(计算页!$K$22:$K$25,MATCH(H221,计算页!$J$22:$J$25,0)),0)</f>
        <v>1331</v>
      </c>
      <c r="N221" s="2">
        <f>INDEX(D_伙伴表!$L:$L,MATCH(K221,D_伙伴表!$C:$C,0))</f>
        <v>5</v>
      </c>
      <c r="O221" s="2">
        <v>1</v>
      </c>
      <c r="P221" s="2">
        <v>1</v>
      </c>
      <c r="Q221" s="2">
        <v>0</v>
      </c>
      <c r="R221" s="2">
        <f t="shared" si="9"/>
        <v>1</v>
      </c>
      <c r="S221" s="2" t="str">
        <f>INDEX(D_伙伴表!$J:$J,MATCH(K221,D_伙伴表!$C:$C,0))</f>
        <v>无</v>
      </c>
      <c r="T221" s="2">
        <f>IF(U221="","",INDEX(计算页!$A:$A,MATCH(U221,计算页!$B:$B,0)))</f>
        <v>12</v>
      </c>
      <c r="U221" s="2" t="s">
        <v>526</v>
      </c>
      <c r="V221" s="2">
        <f>IF(U221="","",ROUND(INDEX(计算页!$F$22:$H$27,N221,G221)/INDEX(计算页!$C:$C,MATCH(U221,计算页!$B:$B,0))*1.5^(O221-1)/R221,0))</f>
        <v>512</v>
      </c>
      <c r="W221" s="2" t="str">
        <f>IF(X221="","",INDEX(计算页!$A:$A,MATCH(X221,计算页!$B:$B,0)))</f>
        <v/>
      </c>
      <c r="Y221" s="2" t="str">
        <f>IF(X221="","",ROUND(INDEX(计算页!$F$22:$H$27,N221,G221)/INDEX(计算页!$C:$C,MATCH(X221,计算页!$B:$B,0))*1.5^(O221-1)/R221,0))</f>
        <v/>
      </c>
      <c r="Z221" s="2" t="str">
        <f>IF(AA221="","",INDEX(计算页!$A:$A,MATCH(AA221,计算页!$B:$B,0)))</f>
        <v/>
      </c>
      <c r="AB221" s="2" t="str">
        <f>IF(AA221="","",ROUND(INDEX(计算页!$F$22:$H$27,N221,G221)/INDEX(计算页!$C:$C,MATCH(AA221,计算页!$B:$B,0))*1.5^(O221-1)/R221,0))</f>
        <v/>
      </c>
      <c r="AC221" s="2" t="str">
        <f>IF(AD221="","",INDEX(计算页!$A:$A,MATCH(AD221,计算页!$B:$B,0)))</f>
        <v/>
      </c>
      <c r="AE221" s="2" t="str">
        <f>IF(AD221="","",ROUND(INDEX(计算页!$F$22:$H$27,N221,G221)/INDEX(计算页!$C:$C,MATCH(AD221,计算页!$B:$B,0))*1.5^(O221-1)/R221,0))</f>
        <v/>
      </c>
      <c r="AF221" s="2" t="str">
        <f>IF(AG221="","",INDEX(计算页!$A:$A,MATCH(AG221,计算页!$B:$B,0)))</f>
        <v/>
      </c>
      <c r="AH221" s="2" t="str">
        <f>IF(AG221="","",ROUND(INDEX(计算页!$F$22:$H$27,N221,G221)/INDEX(计算页!$C:$C,MATCH(AG221,计算页!$B:$B,0))*1.5^(O221-1)/R221,0))</f>
        <v/>
      </c>
    </row>
    <row r="222" spans="1:34" x14ac:dyDescent="0.35">
      <c r="A222" s="2">
        <f t="shared" si="10"/>
        <v>5170002</v>
      </c>
      <c r="B222" s="2">
        <v>517</v>
      </c>
      <c r="C222" s="2" t="s">
        <v>637</v>
      </c>
      <c r="D222" s="2" t="s">
        <v>518</v>
      </c>
      <c r="E222" s="2" t="str">
        <f t="shared" si="8"/>
        <v>千呼万唤始出来，犹抱琵琶半遮面\n至尊猪阿呆专用宝物，提升伙伴木攻768点</v>
      </c>
      <c r="F222" s="2" t="s">
        <v>638</v>
      </c>
      <c r="G222" s="2">
        <v>1</v>
      </c>
      <c r="H222" s="2" t="s">
        <v>492</v>
      </c>
      <c r="I222" s="2" t="str">
        <f>INDEX(D_伙伴表!$N:$N,MATCH(K222,D_伙伴表!$C:$C,0))</f>
        <v>妖族</v>
      </c>
      <c r="J222" s="2">
        <v>25</v>
      </c>
      <c r="K222" s="2" t="str">
        <f>IF(J222="","",IF(J222=0,"所有宠物",INDEX(D_图鉴!$D:$D,MATCH(J222,D_图鉴!$A:$A,0))))</f>
        <v>至尊猪阿呆</v>
      </c>
      <c r="L222" s="2">
        <f>IF(A222="","",INDEX(D_伙伴技能书!$A:$A,MATCH(A222,D_伙伴技能书!$L:$L,0)))</f>
        <v>45172</v>
      </c>
      <c r="M222" s="2">
        <f>ROUND(INDEX(计算页!$F$22:$H$27,N222,G222)*1.5^(O222-1)*INDEX(计算页!$K$22:$K$25,MATCH(H222,计算页!$J$22:$J$25,0)),0)</f>
        <v>1997</v>
      </c>
      <c r="N222" s="2">
        <f>INDEX(D_伙伴表!$L:$L,MATCH(K222,D_伙伴表!$C:$C,0))</f>
        <v>5</v>
      </c>
      <c r="O222" s="2">
        <v>2</v>
      </c>
      <c r="P222" s="2">
        <v>1</v>
      </c>
      <c r="Q222" s="2">
        <v>0</v>
      </c>
      <c r="R222" s="2">
        <f t="shared" si="9"/>
        <v>1</v>
      </c>
      <c r="S222" s="2" t="str">
        <f>INDEX(D_伙伴表!$J:$J,MATCH(K222,D_伙伴表!$C:$C,0))</f>
        <v>无</v>
      </c>
      <c r="T222" s="2">
        <f>IF(U222="","",INDEX(计算页!$A:$A,MATCH(U222,计算页!$B:$B,0)))</f>
        <v>12</v>
      </c>
      <c r="U222" s="2" t="s">
        <v>526</v>
      </c>
      <c r="V222" s="2">
        <f>IF(U222="","",ROUND(INDEX(计算页!$F$22:$H$27,N222,G222)/INDEX(计算页!$C:$C,MATCH(U222,计算页!$B:$B,0))*1.5^(O222-1)/R222,0))</f>
        <v>768</v>
      </c>
      <c r="W222" s="2" t="str">
        <f>IF(X222="","",INDEX(计算页!$A:$A,MATCH(X222,计算页!$B:$B,0)))</f>
        <v/>
      </c>
      <c r="Y222" s="2" t="str">
        <f>IF(X222="","",ROUND(INDEX(计算页!$F$22:$H$27,N222,G222)/INDEX(计算页!$C:$C,MATCH(X222,计算页!$B:$B,0))*1.5^(O222-1)/R222,0))</f>
        <v/>
      </c>
      <c r="Z222" s="2" t="str">
        <f>IF(AA222="","",INDEX(计算页!$A:$A,MATCH(AA222,计算页!$B:$B,0)))</f>
        <v/>
      </c>
      <c r="AB222" s="2" t="str">
        <f>IF(AA222="","",ROUND(INDEX(计算页!$F$22:$H$27,N222,G222)/INDEX(计算页!$C:$C,MATCH(AA222,计算页!$B:$B,0))*1.5^(O222-1)/R222,0))</f>
        <v/>
      </c>
      <c r="AC222" s="2" t="str">
        <f>IF(AD222="","",INDEX(计算页!$A:$A,MATCH(AD222,计算页!$B:$B,0)))</f>
        <v/>
      </c>
      <c r="AE222" s="2" t="str">
        <f>IF(AD222="","",ROUND(INDEX(计算页!$F$22:$H$27,N222,G222)/INDEX(计算页!$C:$C,MATCH(AD222,计算页!$B:$B,0))*1.5^(O222-1)/R222,0))</f>
        <v/>
      </c>
      <c r="AF222" s="2" t="str">
        <f>IF(AG222="","",INDEX(计算页!$A:$A,MATCH(AG222,计算页!$B:$B,0)))</f>
        <v/>
      </c>
      <c r="AH222" s="2" t="str">
        <f>IF(AG222="","",ROUND(INDEX(计算页!$F$22:$H$27,N222,G222)/INDEX(计算页!$C:$C,MATCH(AG222,计算页!$B:$B,0))*1.5^(O222-1)/R222,0))</f>
        <v/>
      </c>
    </row>
    <row r="223" spans="1:34" x14ac:dyDescent="0.35">
      <c r="A223" s="2">
        <f t="shared" si="10"/>
        <v>5170003</v>
      </c>
      <c r="B223" s="2">
        <v>517</v>
      </c>
      <c r="C223" s="2" t="s">
        <v>637</v>
      </c>
      <c r="D223" s="2" t="s">
        <v>518</v>
      </c>
      <c r="E223" s="2" t="str">
        <f t="shared" si="8"/>
        <v>千呼万唤始出来，犹抱琵琶半遮面\n至尊猪阿呆专用宝物，提升伙伴木攻1152点</v>
      </c>
      <c r="F223" s="2" t="s">
        <v>638</v>
      </c>
      <c r="G223" s="2">
        <v>1</v>
      </c>
      <c r="H223" s="2" t="s">
        <v>492</v>
      </c>
      <c r="I223" s="2" t="str">
        <f>INDEX(D_伙伴表!$N:$N,MATCH(K223,D_伙伴表!$C:$C,0))</f>
        <v>妖族</v>
      </c>
      <c r="J223" s="2">
        <v>25</v>
      </c>
      <c r="K223" s="2" t="str">
        <f>IF(J223="","",IF(J223=0,"所有宠物",INDEX(D_图鉴!$D:$D,MATCH(J223,D_图鉴!$A:$A,0))))</f>
        <v>至尊猪阿呆</v>
      </c>
      <c r="L223" s="2">
        <f>IF(A223="","",INDEX(D_伙伴技能书!$A:$A,MATCH(A223,D_伙伴技能书!$L:$L,0)))</f>
        <v>45173</v>
      </c>
      <c r="M223" s="2">
        <f>ROUND(INDEX(计算页!$F$22:$H$27,N223,G223)*1.5^(O223-1)*INDEX(计算页!$K$22:$K$25,MATCH(H223,计算页!$J$22:$J$25,0)),0)</f>
        <v>2995</v>
      </c>
      <c r="N223" s="2">
        <f>INDEX(D_伙伴表!$L:$L,MATCH(K223,D_伙伴表!$C:$C,0))</f>
        <v>5</v>
      </c>
      <c r="O223" s="2">
        <v>3</v>
      </c>
      <c r="P223" s="2">
        <v>1</v>
      </c>
      <c r="Q223" s="2">
        <v>0</v>
      </c>
      <c r="R223" s="2">
        <f t="shared" si="9"/>
        <v>1</v>
      </c>
      <c r="S223" s="2" t="str">
        <f>INDEX(D_伙伴表!$J:$J,MATCH(K223,D_伙伴表!$C:$C,0))</f>
        <v>无</v>
      </c>
      <c r="T223" s="2">
        <f>IF(U223="","",INDEX(计算页!$A:$A,MATCH(U223,计算页!$B:$B,0)))</f>
        <v>12</v>
      </c>
      <c r="U223" s="2" t="s">
        <v>526</v>
      </c>
      <c r="V223" s="2">
        <f>IF(U223="","",ROUND(INDEX(计算页!$F$22:$H$27,N223,G223)/INDEX(计算页!$C:$C,MATCH(U223,计算页!$B:$B,0))*1.5^(O223-1)/R223,0))</f>
        <v>1152</v>
      </c>
      <c r="W223" s="2" t="str">
        <f>IF(X223="","",INDEX(计算页!$A:$A,MATCH(X223,计算页!$B:$B,0)))</f>
        <v/>
      </c>
      <c r="Y223" s="2" t="str">
        <f>IF(X223="","",ROUND(INDEX(计算页!$F$22:$H$27,N223,G223)/INDEX(计算页!$C:$C,MATCH(X223,计算页!$B:$B,0))*1.5^(O223-1)/R223,0))</f>
        <v/>
      </c>
      <c r="Z223" s="2" t="str">
        <f>IF(AA223="","",INDEX(计算页!$A:$A,MATCH(AA223,计算页!$B:$B,0)))</f>
        <v/>
      </c>
      <c r="AB223" s="2" t="str">
        <f>IF(AA223="","",ROUND(INDEX(计算页!$F$22:$H$27,N223,G223)/INDEX(计算页!$C:$C,MATCH(AA223,计算页!$B:$B,0))*1.5^(O223-1)/R223,0))</f>
        <v/>
      </c>
      <c r="AC223" s="2" t="str">
        <f>IF(AD223="","",INDEX(计算页!$A:$A,MATCH(AD223,计算页!$B:$B,0)))</f>
        <v/>
      </c>
      <c r="AE223" s="2" t="str">
        <f>IF(AD223="","",ROUND(INDEX(计算页!$F$22:$H$27,N223,G223)/INDEX(计算页!$C:$C,MATCH(AD223,计算页!$B:$B,0))*1.5^(O223-1)/R223,0))</f>
        <v/>
      </c>
      <c r="AF223" s="2" t="str">
        <f>IF(AG223="","",INDEX(计算页!$A:$A,MATCH(AG223,计算页!$B:$B,0)))</f>
        <v/>
      </c>
      <c r="AH223" s="2" t="str">
        <f>IF(AG223="","",ROUND(INDEX(计算页!$F$22:$H$27,N223,G223)/INDEX(计算页!$C:$C,MATCH(AG223,计算页!$B:$B,0))*1.5^(O223-1)/R223,0))</f>
        <v/>
      </c>
    </row>
    <row r="224" spans="1:34" x14ac:dyDescent="0.35">
      <c r="A224" s="2">
        <f t="shared" si="10"/>
        <v>5370001</v>
      </c>
      <c r="B224" s="2">
        <v>537</v>
      </c>
      <c r="C224" s="2" t="s">
        <v>639</v>
      </c>
      <c r="D224" s="2" t="s">
        <v>528</v>
      </c>
      <c r="E224" s="2" t="str">
        <f t="shared" si="8"/>
        <v>天上的衣服，比皇帝的衣服高一个档次\n至尊猪阿呆专用宝物，提升伙伴土抗205点</v>
      </c>
      <c r="F224" s="2" t="s">
        <v>640</v>
      </c>
      <c r="G224" s="2">
        <v>1</v>
      </c>
      <c r="H224" s="2" t="s">
        <v>492</v>
      </c>
      <c r="I224" s="2" t="str">
        <f>INDEX(D_伙伴表!$N:$N,MATCH(K224,D_伙伴表!$C:$C,0))</f>
        <v>妖族</v>
      </c>
      <c r="J224" s="2">
        <v>25</v>
      </c>
      <c r="K224" s="2" t="str">
        <f>IF(J224="","",IF(J224=0,"所有宠物",INDEX(D_图鉴!$D:$D,MATCH(J224,D_图鉴!$A:$A,0))))</f>
        <v>至尊猪阿呆</v>
      </c>
      <c r="L224" s="2">
        <f>IF(A224="","",INDEX(D_伙伴技能书!$A:$A,MATCH(A224,D_伙伴技能书!$L:$L,0)))</f>
        <v>45371</v>
      </c>
      <c r="M224" s="2">
        <f>ROUND(INDEX(计算页!$F$22:$H$27,N224,G224)*1.5^(O224-1)*INDEX(计算页!$K$22:$K$25,MATCH(H224,计算页!$J$22:$J$25,0)),0)</f>
        <v>1331</v>
      </c>
      <c r="N224" s="2">
        <f>INDEX(D_伙伴表!$L:$L,MATCH(K224,D_伙伴表!$C:$C,0))</f>
        <v>5</v>
      </c>
      <c r="O224" s="2">
        <v>1</v>
      </c>
      <c r="P224" s="2">
        <v>1</v>
      </c>
      <c r="Q224" s="2">
        <v>0</v>
      </c>
      <c r="R224" s="2">
        <f t="shared" si="9"/>
        <v>1</v>
      </c>
      <c r="S224" s="2" t="str">
        <f>INDEX(D_伙伴表!$J:$J,MATCH(K224,D_伙伴表!$C:$C,0))</f>
        <v>无</v>
      </c>
      <c r="T224" s="2">
        <f>IF(U224="","",INDEX(计算页!$A:$A,MATCH(U224,计算页!$B:$B,0)))</f>
        <v>25</v>
      </c>
      <c r="U224" s="2" t="s">
        <v>530</v>
      </c>
      <c r="V224" s="2">
        <f>IF(U224="","",ROUND(INDEX(计算页!$F$22:$H$27,N224,G224)/INDEX(计算页!$C:$C,MATCH(U224,计算页!$B:$B,0))*1.5^(O224-1)/R224,0))</f>
        <v>205</v>
      </c>
    </row>
    <row r="225" spans="1:34" x14ac:dyDescent="0.35">
      <c r="A225" s="2">
        <f t="shared" si="10"/>
        <v>5370002</v>
      </c>
      <c r="B225" s="2">
        <v>537</v>
      </c>
      <c r="C225" s="2" t="s">
        <v>639</v>
      </c>
      <c r="D225" s="2" t="s">
        <v>528</v>
      </c>
      <c r="E225" s="2" t="str">
        <f t="shared" si="8"/>
        <v>天上的衣服，比皇帝的衣服高一个档次\n至尊猪阿呆专用宝物，提升伙伴土抗307点</v>
      </c>
      <c r="F225" s="2" t="s">
        <v>640</v>
      </c>
      <c r="G225" s="2">
        <v>1</v>
      </c>
      <c r="H225" s="2" t="s">
        <v>492</v>
      </c>
      <c r="I225" s="2" t="str">
        <f>INDEX(D_伙伴表!$N:$N,MATCH(K225,D_伙伴表!$C:$C,0))</f>
        <v>妖族</v>
      </c>
      <c r="J225" s="2">
        <v>25</v>
      </c>
      <c r="K225" s="2" t="str">
        <f>IF(J225="","",IF(J225=0,"所有宠物",INDEX(D_图鉴!$D:$D,MATCH(J225,D_图鉴!$A:$A,0))))</f>
        <v>至尊猪阿呆</v>
      </c>
      <c r="L225" s="2">
        <f>IF(A225="","",INDEX(D_伙伴技能书!$A:$A,MATCH(A225,D_伙伴技能书!$L:$L,0)))</f>
        <v>45372</v>
      </c>
      <c r="M225" s="2">
        <f>ROUND(INDEX(计算页!$F$22:$H$27,N225,G225)*1.5^(O225-1)*INDEX(计算页!$K$22:$K$25,MATCH(H225,计算页!$J$22:$J$25,0)),0)</f>
        <v>1997</v>
      </c>
      <c r="N225" s="2">
        <f>INDEX(D_伙伴表!$L:$L,MATCH(K225,D_伙伴表!$C:$C,0))</f>
        <v>5</v>
      </c>
      <c r="O225" s="2">
        <v>2</v>
      </c>
      <c r="P225" s="2">
        <v>1</v>
      </c>
      <c r="Q225" s="2">
        <v>0</v>
      </c>
      <c r="R225" s="2">
        <f t="shared" si="9"/>
        <v>1</v>
      </c>
      <c r="S225" s="2" t="str">
        <f>INDEX(D_伙伴表!$J:$J,MATCH(K225,D_伙伴表!$C:$C,0))</f>
        <v>无</v>
      </c>
      <c r="T225" s="2">
        <f>IF(U225="","",INDEX(计算页!$A:$A,MATCH(U225,计算页!$B:$B,0)))</f>
        <v>25</v>
      </c>
      <c r="U225" s="2" t="s">
        <v>530</v>
      </c>
      <c r="V225" s="2">
        <f>IF(U225="","",ROUND(INDEX(计算页!$F$22:$H$27,N225,G225)/INDEX(计算页!$C:$C,MATCH(U225,计算页!$B:$B,0))*1.5^(O225-1)/R225,0))</f>
        <v>307</v>
      </c>
    </row>
    <row r="226" spans="1:34" x14ac:dyDescent="0.35">
      <c r="A226" s="2">
        <f t="shared" si="10"/>
        <v>5370003</v>
      </c>
      <c r="B226" s="2">
        <v>537</v>
      </c>
      <c r="C226" s="2" t="s">
        <v>639</v>
      </c>
      <c r="D226" s="2" t="s">
        <v>528</v>
      </c>
      <c r="E226" s="2" t="str">
        <f t="shared" si="8"/>
        <v>天上的衣服，比皇帝的衣服高一个档次\n至尊猪阿呆专用宝物，提升伙伴土抗461点</v>
      </c>
      <c r="F226" s="2" t="s">
        <v>640</v>
      </c>
      <c r="G226" s="2">
        <v>1</v>
      </c>
      <c r="H226" s="2" t="s">
        <v>492</v>
      </c>
      <c r="I226" s="2" t="str">
        <f>INDEX(D_伙伴表!$N:$N,MATCH(K226,D_伙伴表!$C:$C,0))</f>
        <v>妖族</v>
      </c>
      <c r="J226" s="2">
        <v>25</v>
      </c>
      <c r="K226" s="2" t="str">
        <f>IF(J226="","",IF(J226=0,"所有宠物",INDEX(D_图鉴!$D:$D,MATCH(J226,D_图鉴!$A:$A,0))))</f>
        <v>至尊猪阿呆</v>
      </c>
      <c r="L226" s="2">
        <f>IF(A226="","",INDEX(D_伙伴技能书!$A:$A,MATCH(A226,D_伙伴技能书!$L:$L,0)))</f>
        <v>45373</v>
      </c>
      <c r="M226" s="2">
        <f>ROUND(INDEX(计算页!$F$22:$H$27,N226,G226)*1.5^(O226-1)*INDEX(计算页!$K$22:$K$25,MATCH(H226,计算页!$J$22:$J$25,0)),0)</f>
        <v>2995</v>
      </c>
      <c r="N226" s="2">
        <f>INDEX(D_伙伴表!$L:$L,MATCH(K226,D_伙伴表!$C:$C,0))</f>
        <v>5</v>
      </c>
      <c r="O226" s="2">
        <v>3</v>
      </c>
      <c r="P226" s="2">
        <v>1</v>
      </c>
      <c r="Q226" s="2">
        <v>0</v>
      </c>
      <c r="R226" s="2">
        <f t="shared" si="9"/>
        <v>1</v>
      </c>
      <c r="S226" s="2" t="str">
        <f>INDEX(D_伙伴表!$J:$J,MATCH(K226,D_伙伴表!$C:$C,0))</f>
        <v>无</v>
      </c>
      <c r="T226" s="2">
        <f>IF(U226="","",INDEX(计算页!$A:$A,MATCH(U226,计算页!$B:$B,0)))</f>
        <v>25</v>
      </c>
      <c r="U226" s="2" t="s">
        <v>530</v>
      </c>
      <c r="V226" s="2">
        <f>IF(U226="","",ROUND(INDEX(计算页!$F$22:$H$27,N226,G226)/INDEX(计算页!$C:$C,MATCH(U226,计算页!$B:$B,0))*1.5^(O226-1)/R226,0))</f>
        <v>461</v>
      </c>
    </row>
    <row r="227" spans="1:34" x14ac:dyDescent="0.35">
      <c r="A227" s="2">
        <f t="shared" si="10"/>
        <v>5180001</v>
      </c>
      <c r="B227" s="2">
        <v>518</v>
      </c>
      <c r="C227" s="2" t="s">
        <v>641</v>
      </c>
      <c r="D227" s="2" t="s">
        <v>518</v>
      </c>
      <c r="E227" s="2" t="str">
        <f t="shared" si="8"/>
        <v>没什么好说的，就是又亮又硬\n至尊蘑菇咕咕专用宝物，提升伙伴木攻512点</v>
      </c>
      <c r="F227" s="2" t="s">
        <v>642</v>
      </c>
      <c r="G227" s="2">
        <v>1</v>
      </c>
      <c r="H227" s="2" t="s">
        <v>492</v>
      </c>
      <c r="I227" s="2" t="str">
        <f>INDEX(D_伙伴表!$N:$N,MATCH(K227,D_伙伴表!$C:$C,0))</f>
        <v>妖族</v>
      </c>
      <c r="J227" s="2">
        <v>26</v>
      </c>
      <c r="K227" s="2" t="str">
        <f>IF(J227="","",IF(J227=0,"所有宠物",INDEX(D_图鉴!$D:$D,MATCH(J227,D_图鉴!$A:$A,0))))</f>
        <v>至尊蘑菇咕咕</v>
      </c>
      <c r="L227" s="2">
        <f>IF(A227="","",INDEX(D_伙伴技能书!$A:$A,MATCH(A227,D_伙伴技能书!$L:$L,0)))</f>
        <v>45181</v>
      </c>
      <c r="M227" s="2">
        <f>ROUND(INDEX(计算页!$F$22:$H$27,N227,G227)*1.5^(O227-1)*INDEX(计算页!$K$22:$K$25,MATCH(H227,计算页!$J$22:$J$25,0)),0)</f>
        <v>1331</v>
      </c>
      <c r="N227" s="2">
        <f>INDEX(D_伙伴表!$L:$L,MATCH(K227,D_伙伴表!$C:$C,0))</f>
        <v>5</v>
      </c>
      <c r="O227" s="2">
        <v>1</v>
      </c>
      <c r="P227" s="2">
        <v>1</v>
      </c>
      <c r="Q227" s="2">
        <v>0</v>
      </c>
      <c r="R227" s="2">
        <f t="shared" si="9"/>
        <v>1</v>
      </c>
      <c r="S227" s="2" t="str">
        <f>INDEX(D_伙伴表!$J:$J,MATCH(K227,D_伙伴表!$C:$C,0))</f>
        <v>无</v>
      </c>
      <c r="T227" s="2">
        <f>IF(U227="","",INDEX(计算页!$A:$A,MATCH(U227,计算页!$B:$B,0)))</f>
        <v>12</v>
      </c>
      <c r="U227" s="2" t="s">
        <v>526</v>
      </c>
      <c r="V227" s="2">
        <f>IF(U227="","",ROUND(INDEX(计算页!$F$22:$H$27,N227,G227)/INDEX(计算页!$C:$C,MATCH(U227,计算页!$B:$B,0))*1.5^(O227-1)/R227,0))</f>
        <v>512</v>
      </c>
      <c r="W227" s="2" t="str">
        <f>IF(X227="","",INDEX(计算页!$A:$A,MATCH(X227,计算页!$B:$B,0)))</f>
        <v/>
      </c>
      <c r="Y227" s="2" t="str">
        <f>IF(X227="","",ROUND(INDEX(计算页!$F$22:$H$27,N227,G227)/INDEX(计算页!$C:$C,MATCH(X227,计算页!$B:$B,0))*1.5^(O227-1)/R227,0))</f>
        <v/>
      </c>
      <c r="Z227" s="2" t="str">
        <f>IF(AA227="","",INDEX(计算页!$A:$A,MATCH(AA227,计算页!$B:$B,0)))</f>
        <v/>
      </c>
      <c r="AB227" s="2" t="str">
        <f>IF(AA227="","",ROUND(INDEX(计算页!$F$22:$H$27,N227,G227)/INDEX(计算页!$C:$C,MATCH(AA227,计算页!$B:$B,0))*1.5^(O227-1)/R227,0))</f>
        <v/>
      </c>
      <c r="AC227" s="2" t="str">
        <f>IF(AD227="","",INDEX(计算页!$A:$A,MATCH(AD227,计算页!$B:$B,0)))</f>
        <v/>
      </c>
      <c r="AE227" s="2" t="str">
        <f>IF(AD227="","",ROUND(INDEX(计算页!$F$22:$H$27,N227,G227)/INDEX(计算页!$C:$C,MATCH(AD227,计算页!$B:$B,0))*1.5^(O227-1)/R227,0))</f>
        <v/>
      </c>
      <c r="AF227" s="2" t="str">
        <f>IF(AG227="","",INDEX(计算页!$A:$A,MATCH(AG227,计算页!$B:$B,0)))</f>
        <v/>
      </c>
      <c r="AH227" s="2" t="str">
        <f>IF(AG227="","",ROUND(INDEX(计算页!$F$22:$H$27,N227,G227)/INDEX(计算页!$C:$C,MATCH(AG227,计算页!$B:$B,0))*1.5^(O227-1)/R227,0))</f>
        <v/>
      </c>
    </row>
    <row r="228" spans="1:34" x14ac:dyDescent="0.35">
      <c r="A228" s="2">
        <f t="shared" si="10"/>
        <v>5180002</v>
      </c>
      <c r="B228" s="2">
        <v>518</v>
      </c>
      <c r="C228" s="2" t="s">
        <v>641</v>
      </c>
      <c r="D228" s="2" t="s">
        <v>518</v>
      </c>
      <c r="E228" s="2" t="str">
        <f t="shared" si="8"/>
        <v>没什么好说的，就是又亮又硬\n至尊蘑菇咕咕专用宝物，提升伙伴木攻768点</v>
      </c>
      <c r="F228" s="2" t="s">
        <v>642</v>
      </c>
      <c r="G228" s="2">
        <v>1</v>
      </c>
      <c r="H228" s="2" t="s">
        <v>492</v>
      </c>
      <c r="I228" s="2" t="str">
        <f>INDEX(D_伙伴表!$N:$N,MATCH(K228,D_伙伴表!$C:$C,0))</f>
        <v>妖族</v>
      </c>
      <c r="J228" s="2">
        <v>26</v>
      </c>
      <c r="K228" s="2" t="str">
        <f>IF(J228="","",IF(J228=0,"所有宠物",INDEX(D_图鉴!$D:$D,MATCH(J228,D_图鉴!$A:$A,0))))</f>
        <v>至尊蘑菇咕咕</v>
      </c>
      <c r="L228" s="2">
        <f>IF(A228="","",INDEX(D_伙伴技能书!$A:$A,MATCH(A228,D_伙伴技能书!$L:$L,0)))</f>
        <v>45182</v>
      </c>
      <c r="M228" s="2">
        <f>ROUND(INDEX(计算页!$F$22:$H$27,N228,G228)*1.5^(O228-1)*INDEX(计算页!$K$22:$K$25,MATCH(H228,计算页!$J$22:$J$25,0)),0)</f>
        <v>1997</v>
      </c>
      <c r="N228" s="2">
        <f>INDEX(D_伙伴表!$L:$L,MATCH(K228,D_伙伴表!$C:$C,0))</f>
        <v>5</v>
      </c>
      <c r="O228" s="2">
        <v>2</v>
      </c>
      <c r="P228" s="2">
        <v>1</v>
      </c>
      <c r="Q228" s="2">
        <v>0</v>
      </c>
      <c r="R228" s="2">
        <f t="shared" si="9"/>
        <v>1</v>
      </c>
      <c r="S228" s="2" t="str">
        <f>INDEX(D_伙伴表!$J:$J,MATCH(K228,D_伙伴表!$C:$C,0))</f>
        <v>无</v>
      </c>
      <c r="T228" s="2">
        <f>IF(U228="","",INDEX(计算页!$A:$A,MATCH(U228,计算页!$B:$B,0)))</f>
        <v>12</v>
      </c>
      <c r="U228" s="2" t="s">
        <v>526</v>
      </c>
      <c r="V228" s="2">
        <f>IF(U228="","",ROUND(INDEX(计算页!$F$22:$H$27,N228,G228)/INDEX(计算页!$C:$C,MATCH(U228,计算页!$B:$B,0))*1.5^(O228-1)/R228,0))</f>
        <v>768</v>
      </c>
      <c r="W228" s="2" t="str">
        <f>IF(X228="","",INDEX(计算页!$A:$A,MATCH(X228,计算页!$B:$B,0)))</f>
        <v/>
      </c>
      <c r="Y228" s="2" t="str">
        <f>IF(X228="","",ROUND(INDEX(计算页!$F$22:$H$27,N228,G228)/INDEX(计算页!$C:$C,MATCH(X228,计算页!$B:$B,0))*1.5^(O228-1)/R228,0))</f>
        <v/>
      </c>
      <c r="Z228" s="2" t="str">
        <f>IF(AA228="","",INDEX(计算页!$A:$A,MATCH(AA228,计算页!$B:$B,0)))</f>
        <v/>
      </c>
      <c r="AB228" s="2" t="str">
        <f>IF(AA228="","",ROUND(INDEX(计算页!$F$22:$H$27,N228,G228)/INDEX(计算页!$C:$C,MATCH(AA228,计算页!$B:$B,0))*1.5^(O228-1)/R228,0))</f>
        <v/>
      </c>
      <c r="AC228" s="2" t="str">
        <f>IF(AD228="","",INDEX(计算页!$A:$A,MATCH(AD228,计算页!$B:$B,0)))</f>
        <v/>
      </c>
      <c r="AE228" s="2" t="str">
        <f>IF(AD228="","",ROUND(INDEX(计算页!$F$22:$H$27,N228,G228)/INDEX(计算页!$C:$C,MATCH(AD228,计算页!$B:$B,0))*1.5^(O228-1)/R228,0))</f>
        <v/>
      </c>
      <c r="AF228" s="2" t="str">
        <f>IF(AG228="","",INDEX(计算页!$A:$A,MATCH(AG228,计算页!$B:$B,0)))</f>
        <v/>
      </c>
      <c r="AH228" s="2" t="str">
        <f>IF(AG228="","",ROUND(INDEX(计算页!$F$22:$H$27,N228,G228)/INDEX(计算页!$C:$C,MATCH(AG228,计算页!$B:$B,0))*1.5^(O228-1)/R228,0))</f>
        <v/>
      </c>
    </row>
    <row r="229" spans="1:34" x14ac:dyDescent="0.35">
      <c r="A229" s="2">
        <f t="shared" si="10"/>
        <v>5180003</v>
      </c>
      <c r="B229" s="2">
        <v>518</v>
      </c>
      <c r="C229" s="2" t="s">
        <v>641</v>
      </c>
      <c r="D229" s="2" t="s">
        <v>518</v>
      </c>
      <c r="E229" s="2" t="str">
        <f t="shared" si="8"/>
        <v>没什么好说的，就是又亮又硬\n至尊蘑菇咕咕专用宝物，提升伙伴木攻1152点</v>
      </c>
      <c r="F229" s="2" t="s">
        <v>642</v>
      </c>
      <c r="G229" s="2">
        <v>1</v>
      </c>
      <c r="H229" s="2" t="s">
        <v>492</v>
      </c>
      <c r="I229" s="2" t="str">
        <f>INDEX(D_伙伴表!$N:$N,MATCH(K229,D_伙伴表!$C:$C,0))</f>
        <v>妖族</v>
      </c>
      <c r="J229" s="2">
        <v>26</v>
      </c>
      <c r="K229" s="2" t="str">
        <f>IF(J229="","",IF(J229=0,"所有宠物",INDEX(D_图鉴!$D:$D,MATCH(J229,D_图鉴!$A:$A,0))))</f>
        <v>至尊蘑菇咕咕</v>
      </c>
      <c r="L229" s="2">
        <f>IF(A229="","",INDEX(D_伙伴技能书!$A:$A,MATCH(A229,D_伙伴技能书!$L:$L,0)))</f>
        <v>45183</v>
      </c>
      <c r="M229" s="2">
        <f>ROUND(INDEX(计算页!$F$22:$H$27,N229,G229)*1.5^(O229-1)*INDEX(计算页!$K$22:$K$25,MATCH(H229,计算页!$J$22:$J$25,0)),0)</f>
        <v>2995</v>
      </c>
      <c r="N229" s="2">
        <f>INDEX(D_伙伴表!$L:$L,MATCH(K229,D_伙伴表!$C:$C,0))</f>
        <v>5</v>
      </c>
      <c r="O229" s="2">
        <v>3</v>
      </c>
      <c r="P229" s="2">
        <v>1</v>
      </c>
      <c r="Q229" s="2">
        <v>0</v>
      </c>
      <c r="R229" s="2">
        <f t="shared" si="9"/>
        <v>1</v>
      </c>
      <c r="S229" s="2" t="str">
        <f>INDEX(D_伙伴表!$J:$J,MATCH(K229,D_伙伴表!$C:$C,0))</f>
        <v>无</v>
      </c>
      <c r="T229" s="2">
        <f>IF(U229="","",INDEX(计算页!$A:$A,MATCH(U229,计算页!$B:$B,0)))</f>
        <v>12</v>
      </c>
      <c r="U229" s="2" t="s">
        <v>526</v>
      </c>
      <c r="V229" s="2">
        <f>IF(U229="","",ROUND(INDEX(计算页!$F$22:$H$27,N229,G229)/INDEX(计算页!$C:$C,MATCH(U229,计算页!$B:$B,0))*1.5^(O229-1)/R229,0))</f>
        <v>1152</v>
      </c>
      <c r="W229" s="2" t="str">
        <f>IF(X229="","",INDEX(计算页!$A:$A,MATCH(X229,计算页!$B:$B,0)))</f>
        <v/>
      </c>
      <c r="Y229" s="2" t="str">
        <f>IF(X229="","",ROUND(INDEX(计算页!$F$22:$H$27,N229,G229)/INDEX(计算页!$C:$C,MATCH(X229,计算页!$B:$B,0))*1.5^(O229-1)/R229,0))</f>
        <v/>
      </c>
      <c r="Z229" s="2" t="str">
        <f>IF(AA229="","",INDEX(计算页!$A:$A,MATCH(AA229,计算页!$B:$B,0)))</f>
        <v/>
      </c>
      <c r="AB229" s="2" t="str">
        <f>IF(AA229="","",ROUND(INDEX(计算页!$F$22:$H$27,N229,G229)/INDEX(计算页!$C:$C,MATCH(AA229,计算页!$B:$B,0))*1.5^(O229-1)/R229,0))</f>
        <v/>
      </c>
      <c r="AC229" s="2" t="str">
        <f>IF(AD229="","",INDEX(计算页!$A:$A,MATCH(AD229,计算页!$B:$B,0)))</f>
        <v/>
      </c>
      <c r="AE229" s="2" t="str">
        <f>IF(AD229="","",ROUND(INDEX(计算页!$F$22:$H$27,N229,G229)/INDEX(计算页!$C:$C,MATCH(AD229,计算页!$B:$B,0))*1.5^(O229-1)/R229,0))</f>
        <v/>
      </c>
      <c r="AF229" s="2" t="str">
        <f>IF(AG229="","",INDEX(计算页!$A:$A,MATCH(AG229,计算页!$B:$B,0)))</f>
        <v/>
      </c>
      <c r="AH229" s="2" t="str">
        <f>IF(AG229="","",ROUND(INDEX(计算页!$F$22:$H$27,N229,G229)/INDEX(计算页!$C:$C,MATCH(AG229,计算页!$B:$B,0))*1.5^(O229-1)/R229,0))</f>
        <v/>
      </c>
    </row>
    <row r="230" spans="1:34" x14ac:dyDescent="0.35">
      <c r="A230" s="2">
        <f t="shared" si="10"/>
        <v>5380001</v>
      </c>
      <c r="B230" s="2">
        <v>538</v>
      </c>
      <c r="C230" s="2" t="s">
        <v>643</v>
      </c>
      <c r="D230" s="2" t="s">
        <v>550</v>
      </c>
      <c r="E230" s="2" t="str">
        <f t="shared" si="8"/>
        <v>你们都欠我钱，你们都欠我钱\n至尊蘑菇咕咕专用宝物，提升伙伴土抗205点</v>
      </c>
      <c r="F230" s="2" t="s">
        <v>644</v>
      </c>
      <c r="G230" s="2">
        <v>1</v>
      </c>
      <c r="H230" s="2" t="s">
        <v>492</v>
      </c>
      <c r="I230" s="2" t="str">
        <f>INDEX(D_伙伴表!$N:$N,MATCH(K230,D_伙伴表!$C:$C,0))</f>
        <v>妖族</v>
      </c>
      <c r="J230" s="2">
        <v>26</v>
      </c>
      <c r="K230" s="2" t="str">
        <f>IF(J230="","",IF(J230=0,"所有宠物",INDEX(D_图鉴!$D:$D,MATCH(J230,D_图鉴!$A:$A,0))))</f>
        <v>至尊蘑菇咕咕</v>
      </c>
      <c r="L230" s="2">
        <f>IF(A230="","",INDEX(D_伙伴技能书!$A:$A,MATCH(A230,D_伙伴技能书!$L:$L,0)))</f>
        <v>45381</v>
      </c>
      <c r="M230" s="2">
        <f>ROUND(INDEX(计算页!$F$22:$H$27,N230,G230)*1.5^(O230-1)*INDEX(计算页!$K$22:$K$25,MATCH(H230,计算页!$J$22:$J$25,0)),0)</f>
        <v>1331</v>
      </c>
      <c r="N230" s="2">
        <f>INDEX(D_伙伴表!$L:$L,MATCH(K230,D_伙伴表!$C:$C,0))</f>
        <v>5</v>
      </c>
      <c r="O230" s="2">
        <v>1</v>
      </c>
      <c r="P230" s="2">
        <v>1</v>
      </c>
      <c r="Q230" s="2">
        <v>0</v>
      </c>
      <c r="R230" s="2">
        <f t="shared" si="9"/>
        <v>1</v>
      </c>
      <c r="S230" s="2" t="str">
        <f>INDEX(D_伙伴表!$J:$J,MATCH(K230,D_伙伴表!$C:$C,0))</f>
        <v>无</v>
      </c>
      <c r="T230" s="2">
        <f>IF(U230="","",INDEX(计算页!$A:$A,MATCH(U230,计算页!$B:$B,0)))</f>
        <v>25</v>
      </c>
      <c r="U230" s="2" t="s">
        <v>530</v>
      </c>
      <c r="V230" s="2">
        <f>IF(U230="","",ROUND(INDEX(计算页!$F$22:$H$27,N230,G230)/INDEX(计算页!$C:$C,MATCH(U230,计算页!$B:$B,0))*1.5^(O230-1)/R230,0))</f>
        <v>205</v>
      </c>
    </row>
    <row r="231" spans="1:34" x14ac:dyDescent="0.35">
      <c r="A231" s="2">
        <f t="shared" si="10"/>
        <v>5380002</v>
      </c>
      <c r="B231" s="2">
        <v>538</v>
      </c>
      <c r="C231" s="2" t="s">
        <v>643</v>
      </c>
      <c r="D231" s="2" t="s">
        <v>550</v>
      </c>
      <c r="E231" s="2" t="str">
        <f t="shared" si="8"/>
        <v>你们都欠我钱，你们都欠我钱\n至尊蘑菇咕咕专用宝物，提升伙伴土抗307点</v>
      </c>
      <c r="F231" s="2" t="s">
        <v>644</v>
      </c>
      <c r="G231" s="2">
        <v>1</v>
      </c>
      <c r="H231" s="2" t="s">
        <v>492</v>
      </c>
      <c r="I231" s="2" t="str">
        <f>INDEX(D_伙伴表!$N:$N,MATCH(K231,D_伙伴表!$C:$C,0))</f>
        <v>妖族</v>
      </c>
      <c r="J231" s="2">
        <v>26</v>
      </c>
      <c r="K231" s="2" t="str">
        <f>IF(J231="","",IF(J231=0,"所有宠物",INDEX(D_图鉴!$D:$D,MATCH(J231,D_图鉴!$A:$A,0))))</f>
        <v>至尊蘑菇咕咕</v>
      </c>
      <c r="L231" s="2">
        <f>IF(A231="","",INDEX(D_伙伴技能书!$A:$A,MATCH(A231,D_伙伴技能书!$L:$L,0)))</f>
        <v>45382</v>
      </c>
      <c r="M231" s="2">
        <f>ROUND(INDEX(计算页!$F$22:$H$27,N231,G231)*1.5^(O231-1)*INDEX(计算页!$K$22:$K$25,MATCH(H231,计算页!$J$22:$J$25,0)),0)</f>
        <v>1997</v>
      </c>
      <c r="N231" s="2">
        <f>INDEX(D_伙伴表!$L:$L,MATCH(K231,D_伙伴表!$C:$C,0))</f>
        <v>5</v>
      </c>
      <c r="O231" s="2">
        <v>2</v>
      </c>
      <c r="P231" s="2">
        <v>1</v>
      </c>
      <c r="Q231" s="2">
        <v>0</v>
      </c>
      <c r="R231" s="2">
        <f t="shared" si="9"/>
        <v>1</v>
      </c>
      <c r="S231" s="2" t="str">
        <f>INDEX(D_伙伴表!$J:$J,MATCH(K231,D_伙伴表!$C:$C,0))</f>
        <v>无</v>
      </c>
      <c r="T231" s="2">
        <f>IF(U231="","",INDEX(计算页!$A:$A,MATCH(U231,计算页!$B:$B,0)))</f>
        <v>25</v>
      </c>
      <c r="U231" s="2" t="s">
        <v>530</v>
      </c>
      <c r="V231" s="2">
        <f>IF(U231="","",ROUND(INDEX(计算页!$F$22:$H$27,N231,G231)/INDEX(计算页!$C:$C,MATCH(U231,计算页!$B:$B,0))*1.5^(O231-1)/R231,0))</f>
        <v>307</v>
      </c>
    </row>
    <row r="232" spans="1:34" x14ac:dyDescent="0.35">
      <c r="A232" s="2">
        <f t="shared" si="10"/>
        <v>5380003</v>
      </c>
      <c r="B232" s="2">
        <v>538</v>
      </c>
      <c r="C232" s="2" t="s">
        <v>643</v>
      </c>
      <c r="D232" s="2" t="s">
        <v>550</v>
      </c>
      <c r="E232" s="2" t="str">
        <f t="shared" si="8"/>
        <v>你们都欠我钱，你们都欠我钱\n至尊蘑菇咕咕专用宝物，提升伙伴土抗461点</v>
      </c>
      <c r="F232" s="2" t="s">
        <v>644</v>
      </c>
      <c r="G232" s="2">
        <v>1</v>
      </c>
      <c r="H232" s="2" t="s">
        <v>492</v>
      </c>
      <c r="I232" s="2" t="str">
        <f>INDEX(D_伙伴表!$N:$N,MATCH(K232,D_伙伴表!$C:$C,0))</f>
        <v>妖族</v>
      </c>
      <c r="J232" s="2">
        <v>26</v>
      </c>
      <c r="K232" s="2" t="str">
        <f>IF(J232="","",IF(J232=0,"所有宠物",INDEX(D_图鉴!$D:$D,MATCH(J232,D_图鉴!$A:$A,0))))</f>
        <v>至尊蘑菇咕咕</v>
      </c>
      <c r="L232" s="2">
        <f>IF(A232="","",INDEX(D_伙伴技能书!$A:$A,MATCH(A232,D_伙伴技能书!$L:$L,0)))</f>
        <v>45383</v>
      </c>
      <c r="M232" s="2">
        <f>ROUND(INDEX(计算页!$F$22:$H$27,N232,G232)*1.5^(O232-1)*INDEX(计算页!$K$22:$K$25,MATCH(H232,计算页!$J$22:$J$25,0)),0)</f>
        <v>2995</v>
      </c>
      <c r="N232" s="2">
        <f>INDEX(D_伙伴表!$L:$L,MATCH(K232,D_伙伴表!$C:$C,0))</f>
        <v>5</v>
      </c>
      <c r="O232" s="2">
        <v>3</v>
      </c>
      <c r="P232" s="2">
        <v>1</v>
      </c>
      <c r="Q232" s="2">
        <v>0</v>
      </c>
      <c r="R232" s="2">
        <f t="shared" si="9"/>
        <v>1</v>
      </c>
      <c r="S232" s="2" t="str">
        <f>INDEX(D_伙伴表!$J:$J,MATCH(K232,D_伙伴表!$C:$C,0))</f>
        <v>无</v>
      </c>
      <c r="T232" s="2">
        <f>IF(U232="","",INDEX(计算页!$A:$A,MATCH(U232,计算页!$B:$B,0)))</f>
        <v>25</v>
      </c>
      <c r="U232" s="2" t="s">
        <v>530</v>
      </c>
      <c r="V232" s="2">
        <f>IF(U232="","",ROUND(INDEX(计算页!$F$22:$H$27,N232,G232)/INDEX(计算页!$C:$C,MATCH(U232,计算页!$B:$B,0))*1.5^(O232-1)/R232,0))</f>
        <v>461</v>
      </c>
    </row>
    <row r="233" spans="1:34" x14ac:dyDescent="0.35">
      <c r="A233" s="2">
        <f t="shared" si="10"/>
        <v>5190001</v>
      </c>
      <c r="B233" s="2">
        <v>519</v>
      </c>
      <c r="C233" s="2" t="s">
        <v>645</v>
      </c>
      <c r="D233" s="2" t="s">
        <v>550</v>
      </c>
      <c r="E233" s="2" t="str">
        <f t="shared" si="8"/>
        <v>嘿嘿，看好远哦，什么不该看的东西都看到了\n至尊刺猬叮叮专用宝物，提升伙伴木攻512点</v>
      </c>
      <c r="F233" s="2" t="s">
        <v>646</v>
      </c>
      <c r="G233" s="2">
        <v>1</v>
      </c>
      <c r="H233" s="2" t="s">
        <v>492</v>
      </c>
      <c r="I233" s="2" t="str">
        <f>INDEX(D_伙伴表!$N:$N,MATCH(K233,D_伙伴表!$C:$C,0))</f>
        <v>妖族</v>
      </c>
      <c r="J233" s="2">
        <v>27</v>
      </c>
      <c r="K233" s="2" t="str">
        <f>IF(J233="","",IF(J233=0,"所有宠物",INDEX(D_图鉴!$D:$D,MATCH(J233,D_图鉴!$A:$A,0))))</f>
        <v>至尊刺猬叮叮</v>
      </c>
      <c r="L233" s="2">
        <f>IF(A233="","",INDEX(D_伙伴技能书!$A:$A,MATCH(A233,D_伙伴技能书!$L:$L,0)))</f>
        <v>45191</v>
      </c>
      <c r="M233" s="2">
        <f>ROUND(INDEX(计算页!$F$22:$H$27,N233,G233)*1.5^(O233-1)*INDEX(计算页!$K$22:$K$25,MATCH(H233,计算页!$J$22:$J$25,0)),0)</f>
        <v>1331</v>
      </c>
      <c r="N233" s="2">
        <f>INDEX(D_伙伴表!$L:$L,MATCH(K233,D_伙伴表!$C:$C,0))</f>
        <v>5</v>
      </c>
      <c r="O233" s="2">
        <v>1</v>
      </c>
      <c r="P233" s="2">
        <v>1</v>
      </c>
      <c r="Q233" s="2">
        <v>0</v>
      </c>
      <c r="R233" s="2">
        <f t="shared" si="9"/>
        <v>1</v>
      </c>
      <c r="S233" s="2" t="str">
        <f>INDEX(D_伙伴表!$J:$J,MATCH(K233,D_伙伴表!$C:$C,0))</f>
        <v>无</v>
      </c>
      <c r="T233" s="2">
        <f>IF(U233="","",INDEX(计算页!$A:$A,MATCH(U233,计算页!$B:$B,0)))</f>
        <v>12</v>
      </c>
      <c r="U233" s="2" t="s">
        <v>526</v>
      </c>
      <c r="V233" s="2">
        <f>IF(U233="","",ROUND(INDEX(计算页!$F$22:$H$27,N233,G233)/INDEX(计算页!$C:$C,MATCH(U233,计算页!$B:$B,0))*1.5^(O233-1)/R233,0))</f>
        <v>512</v>
      </c>
      <c r="W233" s="2" t="str">
        <f>IF(X233="","",INDEX(计算页!$A:$A,MATCH(X233,计算页!$B:$B,0)))</f>
        <v/>
      </c>
      <c r="Y233" s="2" t="str">
        <f>IF(X233="","",ROUND(INDEX(计算页!$F$22:$H$27,N233,G233)/INDEX(计算页!$C:$C,MATCH(X233,计算页!$B:$B,0))*1.5^(O233-1)/R233,0))</f>
        <v/>
      </c>
      <c r="Z233" s="2" t="str">
        <f>IF(AA233="","",INDEX(计算页!$A:$A,MATCH(AA233,计算页!$B:$B,0)))</f>
        <v/>
      </c>
      <c r="AB233" s="2" t="str">
        <f>IF(AA233="","",ROUND(INDEX(计算页!$F$22:$H$27,N233,G233)/INDEX(计算页!$C:$C,MATCH(AA233,计算页!$B:$B,0))*1.5^(O233-1)/R233,0))</f>
        <v/>
      </c>
      <c r="AC233" s="2" t="str">
        <f>IF(AD233="","",INDEX(计算页!$A:$A,MATCH(AD233,计算页!$B:$B,0)))</f>
        <v/>
      </c>
      <c r="AE233" s="2" t="str">
        <f>IF(AD233="","",ROUND(INDEX(计算页!$F$22:$H$27,N233,G233)/INDEX(计算页!$C:$C,MATCH(AD233,计算页!$B:$B,0))*1.5^(O233-1)/R233,0))</f>
        <v/>
      </c>
      <c r="AF233" s="2" t="str">
        <f>IF(AG233="","",INDEX(计算页!$A:$A,MATCH(AG233,计算页!$B:$B,0)))</f>
        <v/>
      </c>
      <c r="AH233" s="2" t="str">
        <f>IF(AG233="","",ROUND(INDEX(计算页!$F$22:$H$27,N233,G233)/INDEX(计算页!$C:$C,MATCH(AG233,计算页!$B:$B,0))*1.5^(O233-1)/R233,0))</f>
        <v/>
      </c>
    </row>
    <row r="234" spans="1:34" x14ac:dyDescent="0.35">
      <c r="A234" s="2">
        <f t="shared" si="10"/>
        <v>5190002</v>
      </c>
      <c r="B234" s="2">
        <v>519</v>
      </c>
      <c r="C234" s="2" t="s">
        <v>645</v>
      </c>
      <c r="D234" s="2" t="s">
        <v>550</v>
      </c>
      <c r="E234" s="2" t="str">
        <f t="shared" si="8"/>
        <v>嘿嘿，看好远哦，什么不该看的东西都看到了\n至尊刺猬叮叮专用宝物，提升伙伴木攻768点</v>
      </c>
      <c r="F234" s="2" t="s">
        <v>646</v>
      </c>
      <c r="G234" s="2">
        <v>1</v>
      </c>
      <c r="H234" s="2" t="s">
        <v>492</v>
      </c>
      <c r="I234" s="2" t="str">
        <f>INDEX(D_伙伴表!$N:$N,MATCH(K234,D_伙伴表!$C:$C,0))</f>
        <v>妖族</v>
      </c>
      <c r="J234" s="2">
        <v>27</v>
      </c>
      <c r="K234" s="2" t="str">
        <f>IF(J234="","",IF(J234=0,"所有宠物",INDEX(D_图鉴!$D:$D,MATCH(J234,D_图鉴!$A:$A,0))))</f>
        <v>至尊刺猬叮叮</v>
      </c>
      <c r="L234" s="2">
        <f>IF(A234="","",INDEX(D_伙伴技能书!$A:$A,MATCH(A234,D_伙伴技能书!$L:$L,0)))</f>
        <v>45192</v>
      </c>
      <c r="M234" s="2">
        <f>ROUND(INDEX(计算页!$F$22:$H$27,N234,G234)*1.5^(O234-1)*INDEX(计算页!$K$22:$K$25,MATCH(H234,计算页!$J$22:$J$25,0)),0)</f>
        <v>1997</v>
      </c>
      <c r="N234" s="2">
        <f>INDEX(D_伙伴表!$L:$L,MATCH(K234,D_伙伴表!$C:$C,0))</f>
        <v>5</v>
      </c>
      <c r="O234" s="2">
        <v>2</v>
      </c>
      <c r="P234" s="2">
        <v>1</v>
      </c>
      <c r="Q234" s="2">
        <v>0</v>
      </c>
      <c r="R234" s="2">
        <f t="shared" si="9"/>
        <v>1</v>
      </c>
      <c r="S234" s="2" t="str">
        <f>INDEX(D_伙伴表!$J:$J,MATCH(K234,D_伙伴表!$C:$C,0))</f>
        <v>无</v>
      </c>
      <c r="T234" s="2">
        <f>IF(U234="","",INDEX(计算页!$A:$A,MATCH(U234,计算页!$B:$B,0)))</f>
        <v>12</v>
      </c>
      <c r="U234" s="2" t="s">
        <v>526</v>
      </c>
      <c r="V234" s="2">
        <f>IF(U234="","",ROUND(INDEX(计算页!$F$22:$H$27,N234,G234)/INDEX(计算页!$C:$C,MATCH(U234,计算页!$B:$B,0))*1.5^(O234-1)/R234,0))</f>
        <v>768</v>
      </c>
      <c r="W234" s="2" t="str">
        <f>IF(X234="","",INDEX(计算页!$A:$A,MATCH(X234,计算页!$B:$B,0)))</f>
        <v/>
      </c>
      <c r="Y234" s="2" t="str">
        <f>IF(X234="","",ROUND(INDEX(计算页!$F$22:$H$27,N234,G234)/INDEX(计算页!$C:$C,MATCH(X234,计算页!$B:$B,0))*1.5^(O234-1)/R234,0))</f>
        <v/>
      </c>
      <c r="Z234" s="2" t="str">
        <f>IF(AA234="","",INDEX(计算页!$A:$A,MATCH(AA234,计算页!$B:$B,0)))</f>
        <v/>
      </c>
      <c r="AB234" s="2" t="str">
        <f>IF(AA234="","",ROUND(INDEX(计算页!$F$22:$H$27,N234,G234)/INDEX(计算页!$C:$C,MATCH(AA234,计算页!$B:$B,0))*1.5^(O234-1)/R234,0))</f>
        <v/>
      </c>
      <c r="AC234" s="2" t="str">
        <f>IF(AD234="","",INDEX(计算页!$A:$A,MATCH(AD234,计算页!$B:$B,0)))</f>
        <v/>
      </c>
      <c r="AE234" s="2" t="str">
        <f>IF(AD234="","",ROUND(INDEX(计算页!$F$22:$H$27,N234,G234)/INDEX(计算页!$C:$C,MATCH(AD234,计算页!$B:$B,0))*1.5^(O234-1)/R234,0))</f>
        <v/>
      </c>
      <c r="AF234" s="2" t="str">
        <f>IF(AG234="","",INDEX(计算页!$A:$A,MATCH(AG234,计算页!$B:$B,0)))</f>
        <v/>
      </c>
      <c r="AH234" s="2" t="str">
        <f>IF(AG234="","",ROUND(INDEX(计算页!$F$22:$H$27,N234,G234)/INDEX(计算页!$C:$C,MATCH(AG234,计算页!$B:$B,0))*1.5^(O234-1)/R234,0))</f>
        <v/>
      </c>
    </row>
    <row r="235" spans="1:34" x14ac:dyDescent="0.35">
      <c r="A235" s="2">
        <f t="shared" si="10"/>
        <v>5190003</v>
      </c>
      <c r="B235" s="2">
        <v>519</v>
      </c>
      <c r="C235" s="2" t="s">
        <v>645</v>
      </c>
      <c r="D235" s="2" t="s">
        <v>550</v>
      </c>
      <c r="E235" s="2" t="str">
        <f t="shared" si="8"/>
        <v>嘿嘿，看好远哦，什么不该看的东西都看到了\n至尊刺猬叮叮专用宝物，提升伙伴木攻1152点</v>
      </c>
      <c r="F235" s="2" t="s">
        <v>646</v>
      </c>
      <c r="G235" s="2">
        <v>1</v>
      </c>
      <c r="H235" s="2" t="s">
        <v>492</v>
      </c>
      <c r="I235" s="2" t="str">
        <f>INDEX(D_伙伴表!$N:$N,MATCH(K235,D_伙伴表!$C:$C,0))</f>
        <v>妖族</v>
      </c>
      <c r="J235" s="2">
        <v>27</v>
      </c>
      <c r="K235" s="2" t="str">
        <f>IF(J235="","",IF(J235=0,"所有宠物",INDEX(D_图鉴!$D:$D,MATCH(J235,D_图鉴!$A:$A,0))))</f>
        <v>至尊刺猬叮叮</v>
      </c>
      <c r="L235" s="2">
        <f>IF(A235="","",INDEX(D_伙伴技能书!$A:$A,MATCH(A235,D_伙伴技能书!$L:$L,0)))</f>
        <v>45193</v>
      </c>
      <c r="M235" s="2">
        <f>ROUND(INDEX(计算页!$F$22:$H$27,N235,G235)*1.5^(O235-1)*INDEX(计算页!$K$22:$K$25,MATCH(H235,计算页!$J$22:$J$25,0)),0)</f>
        <v>2995</v>
      </c>
      <c r="N235" s="2">
        <f>INDEX(D_伙伴表!$L:$L,MATCH(K235,D_伙伴表!$C:$C,0))</f>
        <v>5</v>
      </c>
      <c r="O235" s="2">
        <v>3</v>
      </c>
      <c r="P235" s="2">
        <v>1</v>
      </c>
      <c r="Q235" s="2">
        <v>0</v>
      </c>
      <c r="R235" s="2">
        <f t="shared" si="9"/>
        <v>1</v>
      </c>
      <c r="S235" s="2" t="str">
        <f>INDEX(D_伙伴表!$J:$J,MATCH(K235,D_伙伴表!$C:$C,0))</f>
        <v>无</v>
      </c>
      <c r="T235" s="2">
        <f>IF(U235="","",INDEX(计算页!$A:$A,MATCH(U235,计算页!$B:$B,0)))</f>
        <v>12</v>
      </c>
      <c r="U235" s="2" t="s">
        <v>526</v>
      </c>
      <c r="V235" s="2">
        <f>IF(U235="","",ROUND(INDEX(计算页!$F$22:$H$27,N235,G235)/INDEX(计算页!$C:$C,MATCH(U235,计算页!$B:$B,0))*1.5^(O235-1)/R235,0))</f>
        <v>1152</v>
      </c>
      <c r="W235" s="2" t="str">
        <f>IF(X235="","",INDEX(计算页!$A:$A,MATCH(X235,计算页!$B:$B,0)))</f>
        <v/>
      </c>
      <c r="Y235" s="2" t="str">
        <f>IF(X235="","",ROUND(INDEX(计算页!$F$22:$H$27,N235,G235)/INDEX(计算页!$C:$C,MATCH(X235,计算页!$B:$B,0))*1.5^(O235-1)/R235,0))</f>
        <v/>
      </c>
      <c r="Z235" s="2" t="str">
        <f>IF(AA235="","",INDEX(计算页!$A:$A,MATCH(AA235,计算页!$B:$B,0)))</f>
        <v/>
      </c>
      <c r="AB235" s="2" t="str">
        <f>IF(AA235="","",ROUND(INDEX(计算页!$F$22:$H$27,N235,G235)/INDEX(计算页!$C:$C,MATCH(AA235,计算页!$B:$B,0))*1.5^(O235-1)/R235,0))</f>
        <v/>
      </c>
      <c r="AC235" s="2" t="str">
        <f>IF(AD235="","",INDEX(计算页!$A:$A,MATCH(AD235,计算页!$B:$B,0)))</f>
        <v/>
      </c>
      <c r="AE235" s="2" t="str">
        <f>IF(AD235="","",ROUND(INDEX(计算页!$F$22:$H$27,N235,G235)/INDEX(计算页!$C:$C,MATCH(AD235,计算页!$B:$B,0))*1.5^(O235-1)/R235,0))</f>
        <v/>
      </c>
      <c r="AF235" s="2" t="str">
        <f>IF(AG235="","",INDEX(计算页!$A:$A,MATCH(AG235,计算页!$B:$B,0)))</f>
        <v/>
      </c>
      <c r="AH235" s="2" t="str">
        <f>IF(AG235="","",ROUND(INDEX(计算页!$F$22:$H$27,N235,G235)/INDEX(计算页!$C:$C,MATCH(AG235,计算页!$B:$B,0))*1.5^(O235-1)/R235,0))</f>
        <v/>
      </c>
    </row>
    <row r="236" spans="1:34" x14ac:dyDescent="0.35">
      <c r="A236" s="2">
        <f t="shared" si="10"/>
        <v>5390001</v>
      </c>
      <c r="B236" s="2">
        <v>539</v>
      </c>
      <c r="C236" s="2" t="s">
        <v>647</v>
      </c>
      <c r="D236" s="2" t="s">
        <v>518</v>
      </c>
      <c r="E236" s="2" t="str">
        <f t="shared" si="8"/>
        <v>快上！快上！给我咬他！\n至尊刺猬叮叮专用宝物，提升伙伴土抗205点</v>
      </c>
      <c r="F236" s="2" t="s">
        <v>648</v>
      </c>
      <c r="G236" s="2">
        <v>1</v>
      </c>
      <c r="H236" s="2" t="s">
        <v>492</v>
      </c>
      <c r="I236" s="2" t="str">
        <f>INDEX(D_伙伴表!$N:$N,MATCH(K236,D_伙伴表!$C:$C,0))</f>
        <v>妖族</v>
      </c>
      <c r="J236" s="2">
        <v>27</v>
      </c>
      <c r="K236" s="2" t="str">
        <f>IF(J236="","",IF(J236=0,"所有宠物",INDEX(D_图鉴!$D:$D,MATCH(J236,D_图鉴!$A:$A,0))))</f>
        <v>至尊刺猬叮叮</v>
      </c>
      <c r="L236" s="2">
        <f>IF(A236="","",INDEX(D_伙伴技能书!$A:$A,MATCH(A236,D_伙伴技能书!$L:$L,0)))</f>
        <v>45391</v>
      </c>
      <c r="M236" s="2">
        <f>ROUND(INDEX(计算页!$F$22:$H$27,N236,G236)*1.5^(O236-1)*INDEX(计算页!$K$22:$K$25,MATCH(H236,计算页!$J$22:$J$25,0)),0)</f>
        <v>1331</v>
      </c>
      <c r="N236" s="2">
        <f>INDEX(D_伙伴表!$L:$L,MATCH(K236,D_伙伴表!$C:$C,0))</f>
        <v>5</v>
      </c>
      <c r="O236" s="2">
        <v>1</v>
      </c>
      <c r="P236" s="2">
        <v>1</v>
      </c>
      <c r="Q236" s="2">
        <v>0</v>
      </c>
      <c r="R236" s="2">
        <f t="shared" si="9"/>
        <v>1</v>
      </c>
      <c r="S236" s="2" t="str">
        <f>INDEX(D_伙伴表!$J:$J,MATCH(K236,D_伙伴表!$C:$C,0))</f>
        <v>无</v>
      </c>
      <c r="T236" s="2">
        <f>IF(U236="","",INDEX(计算页!$A:$A,MATCH(U236,计算页!$B:$B,0)))</f>
        <v>25</v>
      </c>
      <c r="U236" s="2" t="s">
        <v>530</v>
      </c>
      <c r="V236" s="2">
        <f>IF(U236="","",ROUND(INDEX(计算页!$F$22:$H$27,N236,G236)/INDEX(计算页!$C:$C,MATCH(U236,计算页!$B:$B,0))*1.5^(O236-1)/R236,0))</f>
        <v>205</v>
      </c>
    </row>
    <row r="237" spans="1:34" x14ac:dyDescent="0.35">
      <c r="A237" s="2">
        <f t="shared" si="10"/>
        <v>5390002</v>
      </c>
      <c r="B237" s="2">
        <v>539</v>
      </c>
      <c r="C237" s="2" t="s">
        <v>647</v>
      </c>
      <c r="D237" s="2" t="s">
        <v>518</v>
      </c>
      <c r="E237" s="2" t="str">
        <f t="shared" si="8"/>
        <v>快上！快上！给我咬他！\n至尊刺猬叮叮专用宝物，提升伙伴土抗307点</v>
      </c>
      <c r="F237" s="2" t="s">
        <v>648</v>
      </c>
      <c r="G237" s="2">
        <v>1</v>
      </c>
      <c r="H237" s="2" t="s">
        <v>492</v>
      </c>
      <c r="I237" s="2" t="str">
        <f>INDEX(D_伙伴表!$N:$N,MATCH(K237,D_伙伴表!$C:$C,0))</f>
        <v>妖族</v>
      </c>
      <c r="J237" s="2">
        <v>27</v>
      </c>
      <c r="K237" s="2" t="str">
        <f>IF(J237="","",IF(J237=0,"所有宠物",INDEX(D_图鉴!$D:$D,MATCH(J237,D_图鉴!$A:$A,0))))</f>
        <v>至尊刺猬叮叮</v>
      </c>
      <c r="L237" s="2">
        <f>IF(A237="","",INDEX(D_伙伴技能书!$A:$A,MATCH(A237,D_伙伴技能书!$L:$L,0)))</f>
        <v>45392</v>
      </c>
      <c r="M237" s="2">
        <f>ROUND(INDEX(计算页!$F$22:$H$27,N237,G237)*1.5^(O237-1)*INDEX(计算页!$K$22:$K$25,MATCH(H237,计算页!$J$22:$J$25,0)),0)</f>
        <v>1997</v>
      </c>
      <c r="N237" s="2">
        <f>INDEX(D_伙伴表!$L:$L,MATCH(K237,D_伙伴表!$C:$C,0))</f>
        <v>5</v>
      </c>
      <c r="O237" s="2">
        <v>2</v>
      </c>
      <c r="P237" s="2">
        <v>1</v>
      </c>
      <c r="Q237" s="2">
        <v>0</v>
      </c>
      <c r="R237" s="2">
        <f t="shared" si="9"/>
        <v>1</v>
      </c>
      <c r="S237" s="2" t="str">
        <f>INDEX(D_伙伴表!$J:$J,MATCH(K237,D_伙伴表!$C:$C,0))</f>
        <v>无</v>
      </c>
      <c r="T237" s="2">
        <f>IF(U237="","",INDEX(计算页!$A:$A,MATCH(U237,计算页!$B:$B,0)))</f>
        <v>25</v>
      </c>
      <c r="U237" s="2" t="s">
        <v>530</v>
      </c>
      <c r="V237" s="2">
        <f>IF(U237="","",ROUND(INDEX(计算页!$F$22:$H$27,N237,G237)/INDEX(计算页!$C:$C,MATCH(U237,计算页!$B:$B,0))*1.5^(O237-1)/R237,0))</f>
        <v>307</v>
      </c>
    </row>
    <row r="238" spans="1:34" x14ac:dyDescent="0.35">
      <c r="A238" s="2">
        <f t="shared" si="10"/>
        <v>5390003</v>
      </c>
      <c r="B238" s="2">
        <v>539</v>
      </c>
      <c r="C238" s="2" t="s">
        <v>647</v>
      </c>
      <c r="D238" s="2" t="s">
        <v>518</v>
      </c>
      <c r="E238" s="2" t="str">
        <f t="shared" si="8"/>
        <v>快上！快上！给我咬他！\n至尊刺猬叮叮专用宝物，提升伙伴土抗461点</v>
      </c>
      <c r="F238" s="2" t="s">
        <v>648</v>
      </c>
      <c r="G238" s="2">
        <v>1</v>
      </c>
      <c r="H238" s="2" t="s">
        <v>492</v>
      </c>
      <c r="I238" s="2" t="str">
        <f>INDEX(D_伙伴表!$N:$N,MATCH(K238,D_伙伴表!$C:$C,0))</f>
        <v>妖族</v>
      </c>
      <c r="J238" s="2">
        <v>27</v>
      </c>
      <c r="K238" s="2" t="str">
        <f>IF(J238="","",IF(J238=0,"所有宠物",INDEX(D_图鉴!$D:$D,MATCH(J238,D_图鉴!$A:$A,0))))</f>
        <v>至尊刺猬叮叮</v>
      </c>
      <c r="L238" s="2">
        <f>IF(A238="","",INDEX(D_伙伴技能书!$A:$A,MATCH(A238,D_伙伴技能书!$L:$L,0)))</f>
        <v>45393</v>
      </c>
      <c r="M238" s="2">
        <f>ROUND(INDEX(计算页!$F$22:$H$27,N238,G238)*1.5^(O238-1)*INDEX(计算页!$K$22:$K$25,MATCH(H238,计算页!$J$22:$J$25,0)),0)</f>
        <v>2995</v>
      </c>
      <c r="N238" s="2">
        <f>INDEX(D_伙伴表!$L:$L,MATCH(K238,D_伙伴表!$C:$C,0))</f>
        <v>5</v>
      </c>
      <c r="O238" s="2">
        <v>3</v>
      </c>
      <c r="P238" s="2">
        <v>1</v>
      </c>
      <c r="Q238" s="2">
        <v>0</v>
      </c>
      <c r="R238" s="2">
        <f t="shared" si="9"/>
        <v>1</v>
      </c>
      <c r="S238" s="2" t="str">
        <f>INDEX(D_伙伴表!$J:$J,MATCH(K238,D_伙伴表!$C:$C,0))</f>
        <v>无</v>
      </c>
      <c r="T238" s="2">
        <f>IF(U238="","",INDEX(计算页!$A:$A,MATCH(U238,计算页!$B:$B,0)))</f>
        <v>25</v>
      </c>
      <c r="U238" s="2" t="s">
        <v>530</v>
      </c>
      <c r="V238" s="2">
        <f>IF(U238="","",ROUND(INDEX(计算页!$F$22:$H$27,N238,G238)/INDEX(计算页!$C:$C,MATCH(U238,计算页!$B:$B,0))*1.5^(O238-1)/R238,0))</f>
        <v>461</v>
      </c>
    </row>
    <row r="239" spans="1:34" x14ac:dyDescent="0.35">
      <c r="A239" s="2">
        <f t="shared" si="10"/>
        <v>5200001</v>
      </c>
      <c r="B239" s="2">
        <v>520</v>
      </c>
      <c r="C239" s="2" t="s">
        <v>649</v>
      </c>
      <c r="D239" s="2" t="s">
        <v>528</v>
      </c>
      <c r="E239" s="2" t="str">
        <f t="shared" si="8"/>
        <v>天天给你们送伞，迟早有天散了\n至尊鹏精大嘴专用宝物，提升伙伴木攻512点</v>
      </c>
      <c r="F239" s="2" t="s">
        <v>650</v>
      </c>
      <c r="G239" s="2">
        <v>1</v>
      </c>
      <c r="H239" s="2" t="s">
        <v>492</v>
      </c>
      <c r="I239" s="2" t="str">
        <f>INDEX(D_伙伴表!$N:$N,MATCH(K239,D_伙伴表!$C:$C,0))</f>
        <v>妖族</v>
      </c>
      <c r="J239" s="2">
        <v>28</v>
      </c>
      <c r="K239" s="2" t="str">
        <f>IF(J239="","",IF(J239=0,"所有宠物",INDEX(D_图鉴!$D:$D,MATCH(J239,D_图鉴!$A:$A,0))))</f>
        <v>至尊鹏精大嘴</v>
      </c>
      <c r="L239" s="2">
        <f>IF(A239="","",INDEX(D_伙伴技能书!$A:$A,MATCH(A239,D_伙伴技能书!$L:$L,0)))</f>
        <v>45201</v>
      </c>
      <c r="M239" s="2">
        <f>ROUND(INDEX(计算页!$F$22:$H$27,N239,G239)*1.5^(O239-1)*INDEX(计算页!$K$22:$K$25,MATCH(H239,计算页!$J$22:$J$25,0)),0)</f>
        <v>1331</v>
      </c>
      <c r="N239" s="2">
        <f>INDEX(D_伙伴表!$L:$L,MATCH(K239,D_伙伴表!$C:$C,0))</f>
        <v>5</v>
      </c>
      <c r="O239" s="2">
        <v>1</v>
      </c>
      <c r="P239" s="2">
        <v>1</v>
      </c>
      <c r="Q239" s="2">
        <v>0</v>
      </c>
      <c r="R239" s="2">
        <f t="shared" si="9"/>
        <v>1</v>
      </c>
      <c r="S239" s="2" t="str">
        <f>INDEX(D_伙伴表!$J:$J,MATCH(K239,D_伙伴表!$C:$C,0))</f>
        <v>无</v>
      </c>
      <c r="T239" s="2">
        <f>IF(U239="","",INDEX(计算页!$A:$A,MATCH(U239,计算页!$B:$B,0)))</f>
        <v>12</v>
      </c>
      <c r="U239" s="2" t="s">
        <v>526</v>
      </c>
      <c r="V239" s="2">
        <f>IF(U239="","",ROUND(INDEX(计算页!$F$22:$H$27,N239,G239)/INDEX(计算页!$C:$C,MATCH(U239,计算页!$B:$B,0))*1.5^(O239-1)/R239,0))</f>
        <v>512</v>
      </c>
      <c r="W239" s="2" t="str">
        <f>IF(X239="","",INDEX(计算页!$A:$A,MATCH(X239,计算页!$B:$B,0)))</f>
        <v/>
      </c>
      <c r="Y239" s="2" t="str">
        <f>IF(X239="","",ROUND(INDEX(计算页!$F$22:$H$27,N239,G239)/INDEX(计算页!$C:$C,MATCH(X239,计算页!$B:$B,0))*1.5^(O239-1)/R239,0))</f>
        <v/>
      </c>
      <c r="Z239" s="2" t="str">
        <f>IF(AA239="","",INDEX(计算页!$A:$A,MATCH(AA239,计算页!$B:$B,0)))</f>
        <v/>
      </c>
      <c r="AB239" s="2" t="str">
        <f>IF(AA239="","",ROUND(INDEX(计算页!$F$22:$H$27,N239,G239)/INDEX(计算页!$C:$C,MATCH(AA239,计算页!$B:$B,0))*1.5^(O239-1)/R239,0))</f>
        <v/>
      </c>
      <c r="AC239" s="2" t="str">
        <f>IF(AD239="","",INDEX(计算页!$A:$A,MATCH(AD239,计算页!$B:$B,0)))</f>
        <v/>
      </c>
      <c r="AE239" s="2" t="str">
        <f>IF(AD239="","",ROUND(INDEX(计算页!$F$22:$H$27,N239,G239)/INDEX(计算页!$C:$C,MATCH(AD239,计算页!$B:$B,0))*1.5^(O239-1)/R239,0))</f>
        <v/>
      </c>
      <c r="AF239" s="2" t="str">
        <f>IF(AG239="","",INDEX(计算页!$A:$A,MATCH(AG239,计算页!$B:$B,0)))</f>
        <v/>
      </c>
      <c r="AH239" s="2" t="str">
        <f>IF(AG239="","",ROUND(INDEX(计算页!$F$22:$H$27,N239,G239)/INDEX(计算页!$C:$C,MATCH(AG239,计算页!$B:$B,0))*1.5^(O239-1)/R239,0))</f>
        <v/>
      </c>
    </row>
    <row r="240" spans="1:34" x14ac:dyDescent="0.35">
      <c r="A240" s="2">
        <f t="shared" si="10"/>
        <v>5200002</v>
      </c>
      <c r="B240" s="2">
        <v>520</v>
      </c>
      <c r="C240" s="2" t="s">
        <v>649</v>
      </c>
      <c r="D240" s="2" t="s">
        <v>528</v>
      </c>
      <c r="E240" s="2" t="str">
        <f t="shared" si="8"/>
        <v>天天给你们送伞，迟早有天散了\n至尊鹏精大嘴专用宝物，提升伙伴木攻768点</v>
      </c>
      <c r="F240" s="2" t="s">
        <v>650</v>
      </c>
      <c r="G240" s="2">
        <v>1</v>
      </c>
      <c r="H240" s="2" t="s">
        <v>492</v>
      </c>
      <c r="I240" s="2" t="str">
        <f>INDEX(D_伙伴表!$N:$N,MATCH(K240,D_伙伴表!$C:$C,0))</f>
        <v>妖族</v>
      </c>
      <c r="J240" s="2">
        <v>28</v>
      </c>
      <c r="K240" s="2" t="str">
        <f>IF(J240="","",IF(J240=0,"所有宠物",INDEX(D_图鉴!$D:$D,MATCH(J240,D_图鉴!$A:$A,0))))</f>
        <v>至尊鹏精大嘴</v>
      </c>
      <c r="L240" s="2">
        <f>IF(A240="","",INDEX(D_伙伴技能书!$A:$A,MATCH(A240,D_伙伴技能书!$L:$L,0)))</f>
        <v>45202</v>
      </c>
      <c r="M240" s="2">
        <f>ROUND(INDEX(计算页!$F$22:$H$27,N240,G240)*1.5^(O240-1)*INDEX(计算页!$K$22:$K$25,MATCH(H240,计算页!$J$22:$J$25,0)),0)</f>
        <v>1997</v>
      </c>
      <c r="N240" s="2">
        <f>INDEX(D_伙伴表!$L:$L,MATCH(K240,D_伙伴表!$C:$C,0))</f>
        <v>5</v>
      </c>
      <c r="O240" s="2">
        <v>2</v>
      </c>
      <c r="P240" s="2">
        <v>1</v>
      </c>
      <c r="Q240" s="2">
        <v>0</v>
      </c>
      <c r="R240" s="2">
        <f t="shared" si="9"/>
        <v>1</v>
      </c>
      <c r="S240" s="2" t="str">
        <f>INDEX(D_伙伴表!$J:$J,MATCH(K240,D_伙伴表!$C:$C,0))</f>
        <v>无</v>
      </c>
      <c r="T240" s="2">
        <f>IF(U240="","",INDEX(计算页!$A:$A,MATCH(U240,计算页!$B:$B,0)))</f>
        <v>12</v>
      </c>
      <c r="U240" s="2" t="s">
        <v>526</v>
      </c>
      <c r="V240" s="2">
        <f>IF(U240="","",ROUND(INDEX(计算页!$F$22:$H$27,N240,G240)/INDEX(计算页!$C:$C,MATCH(U240,计算页!$B:$B,0))*1.5^(O240-1)/R240,0))</f>
        <v>768</v>
      </c>
      <c r="W240" s="2" t="str">
        <f>IF(X240="","",INDEX(计算页!$A:$A,MATCH(X240,计算页!$B:$B,0)))</f>
        <v/>
      </c>
      <c r="Y240" s="2" t="str">
        <f>IF(X240="","",ROUND(INDEX(计算页!$F$22:$H$27,N240,G240)/INDEX(计算页!$C:$C,MATCH(X240,计算页!$B:$B,0))*1.5^(O240-1)/R240,0))</f>
        <v/>
      </c>
      <c r="Z240" s="2" t="str">
        <f>IF(AA240="","",INDEX(计算页!$A:$A,MATCH(AA240,计算页!$B:$B,0)))</f>
        <v/>
      </c>
      <c r="AB240" s="2" t="str">
        <f>IF(AA240="","",ROUND(INDEX(计算页!$F$22:$H$27,N240,G240)/INDEX(计算页!$C:$C,MATCH(AA240,计算页!$B:$B,0))*1.5^(O240-1)/R240,0))</f>
        <v/>
      </c>
      <c r="AC240" s="2" t="str">
        <f>IF(AD240="","",INDEX(计算页!$A:$A,MATCH(AD240,计算页!$B:$B,0)))</f>
        <v/>
      </c>
      <c r="AE240" s="2" t="str">
        <f>IF(AD240="","",ROUND(INDEX(计算页!$F$22:$H$27,N240,G240)/INDEX(计算页!$C:$C,MATCH(AD240,计算页!$B:$B,0))*1.5^(O240-1)/R240,0))</f>
        <v/>
      </c>
      <c r="AF240" s="2" t="str">
        <f>IF(AG240="","",INDEX(计算页!$A:$A,MATCH(AG240,计算页!$B:$B,0)))</f>
        <v/>
      </c>
      <c r="AH240" s="2" t="str">
        <f>IF(AG240="","",ROUND(INDEX(计算页!$F$22:$H$27,N240,G240)/INDEX(计算页!$C:$C,MATCH(AG240,计算页!$B:$B,0))*1.5^(O240-1)/R240,0))</f>
        <v/>
      </c>
    </row>
    <row r="241" spans="1:34" x14ac:dyDescent="0.35">
      <c r="A241" s="2">
        <f t="shared" si="10"/>
        <v>5200003</v>
      </c>
      <c r="B241" s="2">
        <v>520</v>
      </c>
      <c r="C241" s="2" t="s">
        <v>649</v>
      </c>
      <c r="D241" s="2" t="s">
        <v>528</v>
      </c>
      <c r="E241" s="2" t="str">
        <f t="shared" si="8"/>
        <v>天天给你们送伞，迟早有天散了\n至尊鹏精大嘴专用宝物，提升伙伴木攻1152点</v>
      </c>
      <c r="F241" s="2" t="s">
        <v>650</v>
      </c>
      <c r="G241" s="2">
        <v>1</v>
      </c>
      <c r="H241" s="2" t="s">
        <v>492</v>
      </c>
      <c r="I241" s="2" t="str">
        <f>INDEX(D_伙伴表!$N:$N,MATCH(K241,D_伙伴表!$C:$C,0))</f>
        <v>妖族</v>
      </c>
      <c r="J241" s="2">
        <v>28</v>
      </c>
      <c r="K241" s="2" t="str">
        <f>IF(J241="","",IF(J241=0,"所有宠物",INDEX(D_图鉴!$D:$D,MATCH(J241,D_图鉴!$A:$A,0))))</f>
        <v>至尊鹏精大嘴</v>
      </c>
      <c r="L241" s="2">
        <f>IF(A241="","",INDEX(D_伙伴技能书!$A:$A,MATCH(A241,D_伙伴技能书!$L:$L,0)))</f>
        <v>45203</v>
      </c>
      <c r="M241" s="2">
        <f>ROUND(INDEX(计算页!$F$22:$H$27,N241,G241)*1.5^(O241-1)*INDEX(计算页!$K$22:$K$25,MATCH(H241,计算页!$J$22:$J$25,0)),0)</f>
        <v>2995</v>
      </c>
      <c r="N241" s="2">
        <f>INDEX(D_伙伴表!$L:$L,MATCH(K241,D_伙伴表!$C:$C,0))</f>
        <v>5</v>
      </c>
      <c r="O241" s="2">
        <v>3</v>
      </c>
      <c r="P241" s="2">
        <v>1</v>
      </c>
      <c r="Q241" s="2">
        <v>0</v>
      </c>
      <c r="R241" s="2">
        <f t="shared" si="9"/>
        <v>1</v>
      </c>
      <c r="S241" s="2" t="str">
        <f>INDEX(D_伙伴表!$J:$J,MATCH(K241,D_伙伴表!$C:$C,0))</f>
        <v>无</v>
      </c>
      <c r="T241" s="2">
        <f>IF(U241="","",INDEX(计算页!$A:$A,MATCH(U241,计算页!$B:$B,0)))</f>
        <v>12</v>
      </c>
      <c r="U241" s="2" t="s">
        <v>526</v>
      </c>
      <c r="V241" s="2">
        <f>IF(U241="","",ROUND(INDEX(计算页!$F$22:$H$27,N241,G241)/INDEX(计算页!$C:$C,MATCH(U241,计算页!$B:$B,0))*1.5^(O241-1)/R241,0))</f>
        <v>1152</v>
      </c>
      <c r="W241" s="2" t="str">
        <f>IF(X241="","",INDEX(计算页!$A:$A,MATCH(X241,计算页!$B:$B,0)))</f>
        <v/>
      </c>
      <c r="Y241" s="2" t="str">
        <f>IF(X241="","",ROUND(INDEX(计算页!$F$22:$H$27,N241,G241)/INDEX(计算页!$C:$C,MATCH(X241,计算页!$B:$B,0))*1.5^(O241-1)/R241,0))</f>
        <v/>
      </c>
      <c r="Z241" s="2" t="str">
        <f>IF(AA241="","",INDEX(计算页!$A:$A,MATCH(AA241,计算页!$B:$B,0)))</f>
        <v/>
      </c>
      <c r="AB241" s="2" t="str">
        <f>IF(AA241="","",ROUND(INDEX(计算页!$F$22:$H$27,N241,G241)/INDEX(计算页!$C:$C,MATCH(AA241,计算页!$B:$B,0))*1.5^(O241-1)/R241,0))</f>
        <v/>
      </c>
      <c r="AC241" s="2" t="str">
        <f>IF(AD241="","",INDEX(计算页!$A:$A,MATCH(AD241,计算页!$B:$B,0)))</f>
        <v/>
      </c>
      <c r="AE241" s="2" t="str">
        <f>IF(AD241="","",ROUND(INDEX(计算页!$F$22:$H$27,N241,G241)/INDEX(计算页!$C:$C,MATCH(AD241,计算页!$B:$B,0))*1.5^(O241-1)/R241,0))</f>
        <v/>
      </c>
      <c r="AF241" s="2" t="str">
        <f>IF(AG241="","",INDEX(计算页!$A:$A,MATCH(AG241,计算页!$B:$B,0)))</f>
        <v/>
      </c>
      <c r="AH241" s="2" t="str">
        <f>IF(AG241="","",ROUND(INDEX(计算页!$F$22:$H$27,N241,G241)/INDEX(计算页!$C:$C,MATCH(AG241,计算页!$B:$B,0))*1.5^(O241-1)/R241,0))</f>
        <v/>
      </c>
    </row>
    <row r="242" spans="1:34" x14ac:dyDescent="0.35">
      <c r="A242" s="2">
        <f t="shared" si="10"/>
        <v>5400001</v>
      </c>
      <c r="B242" s="2">
        <v>540</v>
      </c>
      <c r="C242" s="2" t="s">
        <v>651</v>
      </c>
      <c r="D242" s="2" t="s">
        <v>542</v>
      </c>
      <c r="E242" s="2" t="str">
        <f t="shared" si="8"/>
        <v>西域招财神物，比番邦的米老鼠管用\n至尊鹏精大嘴专用宝物，提升伙伴土抗205点</v>
      </c>
      <c r="F242" s="2" t="s">
        <v>652</v>
      </c>
      <c r="G242" s="2">
        <v>1</v>
      </c>
      <c r="H242" s="2" t="s">
        <v>492</v>
      </c>
      <c r="I242" s="2" t="str">
        <f>INDEX(D_伙伴表!$N:$N,MATCH(K242,D_伙伴表!$C:$C,0))</f>
        <v>妖族</v>
      </c>
      <c r="J242" s="2">
        <v>28</v>
      </c>
      <c r="K242" s="2" t="str">
        <f>IF(J242="","",IF(J242=0,"所有宠物",INDEX(D_图鉴!$D:$D,MATCH(J242,D_图鉴!$A:$A,0))))</f>
        <v>至尊鹏精大嘴</v>
      </c>
      <c r="L242" s="2">
        <f>IF(A242="","",INDEX(D_伙伴技能书!$A:$A,MATCH(A242,D_伙伴技能书!$L:$L,0)))</f>
        <v>45401</v>
      </c>
      <c r="M242" s="2">
        <f>ROUND(INDEX(计算页!$F$22:$H$27,N242,G242)*1.5^(O242-1)*INDEX(计算页!$K$22:$K$25,MATCH(H242,计算页!$J$22:$J$25,0)),0)</f>
        <v>1331</v>
      </c>
      <c r="N242" s="2">
        <f>INDEX(D_伙伴表!$L:$L,MATCH(K242,D_伙伴表!$C:$C,0))</f>
        <v>5</v>
      </c>
      <c r="O242" s="2">
        <v>1</v>
      </c>
      <c r="P242" s="2">
        <v>1</v>
      </c>
      <c r="Q242" s="2">
        <v>0</v>
      </c>
      <c r="R242" s="2">
        <f t="shared" si="9"/>
        <v>1</v>
      </c>
      <c r="S242" s="2" t="str">
        <f>INDEX(D_伙伴表!$J:$J,MATCH(K242,D_伙伴表!$C:$C,0))</f>
        <v>无</v>
      </c>
      <c r="T242" s="2">
        <f>IF(U242="","",INDEX(计算页!$A:$A,MATCH(U242,计算页!$B:$B,0)))</f>
        <v>25</v>
      </c>
      <c r="U242" s="2" t="s">
        <v>530</v>
      </c>
      <c r="V242" s="2">
        <f>IF(U242="","",ROUND(INDEX(计算页!$F$22:$H$27,N242,G242)/INDEX(计算页!$C:$C,MATCH(U242,计算页!$B:$B,0))*1.5^(O242-1)/R242,0))</f>
        <v>205</v>
      </c>
    </row>
    <row r="243" spans="1:34" x14ac:dyDescent="0.35">
      <c r="A243" s="2">
        <f t="shared" si="10"/>
        <v>5400002</v>
      </c>
      <c r="B243" s="2">
        <v>540</v>
      </c>
      <c r="C243" s="2" t="s">
        <v>651</v>
      </c>
      <c r="D243" s="2" t="s">
        <v>542</v>
      </c>
      <c r="E243" s="2" t="str">
        <f t="shared" si="8"/>
        <v>西域招财神物，比番邦的米老鼠管用\n至尊鹏精大嘴专用宝物，提升伙伴土抗307点</v>
      </c>
      <c r="F243" s="2" t="s">
        <v>652</v>
      </c>
      <c r="G243" s="2">
        <v>1</v>
      </c>
      <c r="H243" s="2" t="s">
        <v>492</v>
      </c>
      <c r="I243" s="2" t="str">
        <f>INDEX(D_伙伴表!$N:$N,MATCH(K243,D_伙伴表!$C:$C,0))</f>
        <v>妖族</v>
      </c>
      <c r="J243" s="2">
        <v>28</v>
      </c>
      <c r="K243" s="2" t="str">
        <f>IF(J243="","",IF(J243=0,"所有宠物",INDEX(D_图鉴!$D:$D,MATCH(J243,D_图鉴!$A:$A,0))))</f>
        <v>至尊鹏精大嘴</v>
      </c>
      <c r="L243" s="2">
        <f>IF(A243="","",INDEX(D_伙伴技能书!$A:$A,MATCH(A243,D_伙伴技能书!$L:$L,0)))</f>
        <v>45402</v>
      </c>
      <c r="M243" s="2">
        <f>ROUND(INDEX(计算页!$F$22:$H$27,N243,G243)*1.5^(O243-1)*INDEX(计算页!$K$22:$K$25,MATCH(H243,计算页!$J$22:$J$25,0)),0)</f>
        <v>1997</v>
      </c>
      <c r="N243" s="2">
        <f>INDEX(D_伙伴表!$L:$L,MATCH(K243,D_伙伴表!$C:$C,0))</f>
        <v>5</v>
      </c>
      <c r="O243" s="2">
        <v>2</v>
      </c>
      <c r="P243" s="2">
        <v>1</v>
      </c>
      <c r="Q243" s="2">
        <v>0</v>
      </c>
      <c r="R243" s="2">
        <f t="shared" si="9"/>
        <v>1</v>
      </c>
      <c r="S243" s="2" t="str">
        <f>INDEX(D_伙伴表!$J:$J,MATCH(K243,D_伙伴表!$C:$C,0))</f>
        <v>无</v>
      </c>
      <c r="T243" s="2">
        <f>IF(U243="","",INDEX(计算页!$A:$A,MATCH(U243,计算页!$B:$B,0)))</f>
        <v>25</v>
      </c>
      <c r="U243" s="2" t="s">
        <v>530</v>
      </c>
      <c r="V243" s="2">
        <f>IF(U243="","",ROUND(INDEX(计算页!$F$22:$H$27,N243,G243)/INDEX(计算页!$C:$C,MATCH(U243,计算页!$B:$B,0))*1.5^(O243-1)/R243,0))</f>
        <v>307</v>
      </c>
    </row>
    <row r="244" spans="1:34" x14ac:dyDescent="0.35">
      <c r="A244" s="2">
        <f t="shared" si="10"/>
        <v>5400003</v>
      </c>
      <c r="B244" s="2">
        <v>540</v>
      </c>
      <c r="C244" s="2" t="s">
        <v>651</v>
      </c>
      <c r="D244" s="2" t="s">
        <v>542</v>
      </c>
      <c r="E244" s="2" t="str">
        <f t="shared" si="8"/>
        <v>西域招财神物，比番邦的米老鼠管用\n至尊鹏精大嘴专用宝物，提升伙伴土抗461点</v>
      </c>
      <c r="F244" s="2" t="s">
        <v>652</v>
      </c>
      <c r="G244" s="2">
        <v>1</v>
      </c>
      <c r="H244" s="2" t="s">
        <v>492</v>
      </c>
      <c r="I244" s="2" t="str">
        <f>INDEX(D_伙伴表!$N:$N,MATCH(K244,D_伙伴表!$C:$C,0))</f>
        <v>妖族</v>
      </c>
      <c r="J244" s="2">
        <v>28</v>
      </c>
      <c r="K244" s="2" t="str">
        <f>IF(J244="","",IF(J244=0,"所有宠物",INDEX(D_图鉴!$D:$D,MATCH(J244,D_图鉴!$A:$A,0))))</f>
        <v>至尊鹏精大嘴</v>
      </c>
      <c r="L244" s="2">
        <f>IF(A244="","",INDEX(D_伙伴技能书!$A:$A,MATCH(A244,D_伙伴技能书!$L:$L,0)))</f>
        <v>45403</v>
      </c>
      <c r="M244" s="2">
        <f>ROUND(INDEX(计算页!$F$22:$H$27,N244,G244)*1.5^(O244-1)*INDEX(计算页!$K$22:$K$25,MATCH(H244,计算页!$J$22:$J$25,0)),0)</f>
        <v>2995</v>
      </c>
      <c r="N244" s="2">
        <f>INDEX(D_伙伴表!$L:$L,MATCH(K244,D_伙伴表!$C:$C,0))</f>
        <v>5</v>
      </c>
      <c r="O244" s="2">
        <v>3</v>
      </c>
      <c r="P244" s="2">
        <v>1</v>
      </c>
      <c r="Q244" s="2">
        <v>0</v>
      </c>
      <c r="R244" s="2">
        <f t="shared" si="9"/>
        <v>1</v>
      </c>
      <c r="S244" s="2" t="str">
        <f>INDEX(D_伙伴表!$J:$J,MATCH(K244,D_伙伴表!$C:$C,0))</f>
        <v>无</v>
      </c>
      <c r="T244" s="2">
        <f>IF(U244="","",INDEX(计算页!$A:$A,MATCH(U244,计算页!$B:$B,0)))</f>
        <v>25</v>
      </c>
      <c r="U244" s="2" t="s">
        <v>530</v>
      </c>
      <c r="V244" s="2">
        <f>IF(U244="","",ROUND(INDEX(计算页!$F$22:$H$27,N244,G244)/INDEX(计算页!$C:$C,MATCH(U244,计算页!$B:$B,0))*1.5^(O244-1)/R244,0))</f>
        <v>461</v>
      </c>
    </row>
    <row r="245" spans="1:34" x14ac:dyDescent="0.35">
      <c r="A245" s="2">
        <f t="shared" ref="A245:A298" si="11">B245*10000+O245</f>
        <v>5810001</v>
      </c>
      <c r="B245" s="2">
        <v>581</v>
      </c>
      <c r="C245" s="2" t="s">
        <v>363</v>
      </c>
      <c r="D245" s="2" t="s">
        <v>536</v>
      </c>
      <c r="E245" s="2" t="str">
        <f t="shared" si="8"/>
        <v>一件品质十分精致的宝物，看起来谁都可以用\n提升伙伴攻击512点</v>
      </c>
      <c r="F245" s="2" t="s">
        <v>653</v>
      </c>
      <c r="G245" s="2">
        <v>1</v>
      </c>
      <c r="H245" s="2" t="s">
        <v>538</v>
      </c>
      <c r="I245" s="2" t="s">
        <v>252</v>
      </c>
      <c r="J245" s="2">
        <v>0</v>
      </c>
      <c r="K245" s="2" t="str">
        <f>IF(J245="","",IF(J245=0,"所有宠物",INDEX(D_图鉴!$D:$D,MATCH(J245,D_图鉴!$A:$A,0))))</f>
        <v>所有宠物</v>
      </c>
      <c r="L245" s="2">
        <f>IF(A245="","",INDEX(D_伙伴技能书!$A:$A,MATCH(A245,D_伙伴技能书!$L:$L,0)))</f>
        <v>45811</v>
      </c>
      <c r="M245" s="2">
        <f>ROUND(INDEX(计算页!$F$22:$H$27,N245,G245)*1.5^(O245-1)*INDEX(计算页!$K$22:$K$25,MATCH(H245,计算页!$J$22:$J$25,0)),0)</f>
        <v>1024</v>
      </c>
      <c r="N245" s="2">
        <v>5</v>
      </c>
      <c r="O245" s="2">
        <v>1</v>
      </c>
      <c r="P245" s="2">
        <v>1</v>
      </c>
      <c r="Q245" s="2">
        <v>0</v>
      </c>
      <c r="R245" s="2">
        <f t="shared" si="9"/>
        <v>1</v>
      </c>
      <c r="S245" s="2" t="e">
        <f>INDEX(D_伙伴表!$J:$J,MATCH(K245,D_伙伴表!$C:$C,0))</f>
        <v>#N/A</v>
      </c>
      <c r="T245" s="2">
        <f>IF(U245="","",INDEX(计算页!$A:$A,MATCH(U245,计算页!$B:$B,0)))</f>
        <v>3</v>
      </c>
      <c r="U245" s="2" t="s">
        <v>101</v>
      </c>
      <c r="V245" s="2">
        <f>IF(U245="","",ROUND(INDEX(计算页!$F$22:$H$27,N245,G245)/INDEX(计算页!$C:$C,MATCH(U245,计算页!$B:$B,0))*1.5^(O245-1)/R245,0))</f>
        <v>512</v>
      </c>
      <c r="W245" s="2" t="str">
        <f>IF(X245="","",INDEX(计算页!$A:$A,MATCH(X245,计算页!$B:$B,0)))</f>
        <v/>
      </c>
      <c r="Y245" s="2" t="str">
        <f>IF(X245="","",ROUND(INDEX(计算页!$F$22:$H$27,N245,G245)/INDEX(计算页!$C:$C,MATCH(X245,计算页!$B:$B,0))*1.5^(O245-1)/R245,0))</f>
        <v/>
      </c>
      <c r="Z245" s="2" t="str">
        <f>IF(AA245="","",INDEX(计算页!$A:$A,MATCH(AA245,计算页!$B:$B,0)))</f>
        <v/>
      </c>
      <c r="AB245" s="2" t="str">
        <f>IF(AA245="","",ROUND(INDEX(计算页!$F$22:$H$27,N245,G245)/INDEX(计算页!$C:$C,MATCH(AA245,计算页!$B:$B,0))*1.5^(O245-1)/R245,0))</f>
        <v/>
      </c>
      <c r="AC245" s="2" t="str">
        <f>IF(AD245="","",INDEX(计算页!$A:$A,MATCH(AD245,计算页!$B:$B,0)))</f>
        <v/>
      </c>
      <c r="AE245" s="2" t="str">
        <f>IF(AD245="","",ROUND(INDEX(计算页!$F$22:$H$27,N245,G245)/INDEX(计算页!$C:$C,MATCH(AD245,计算页!$B:$B,0))*1.5^(O245-1)/R245,0))</f>
        <v/>
      </c>
      <c r="AF245" s="2" t="str">
        <f>IF(AG245="","",INDEX(计算页!$A:$A,MATCH(AG245,计算页!$B:$B,0)))</f>
        <v/>
      </c>
      <c r="AH245" s="2" t="str">
        <f>IF(AG245="","",ROUND(INDEX(计算页!$F$22:$H$27,N245,G245)/INDEX(计算页!$C:$C,MATCH(AG245,计算页!$B:$B,0))*1.5^(O245-1)/R245,0))</f>
        <v/>
      </c>
    </row>
    <row r="246" spans="1:34" x14ac:dyDescent="0.35">
      <c r="A246" s="2">
        <f t="shared" si="11"/>
        <v>5810002</v>
      </c>
      <c r="B246" s="2">
        <v>581</v>
      </c>
      <c r="C246" s="2" t="s">
        <v>363</v>
      </c>
      <c r="D246" s="2" t="s">
        <v>536</v>
      </c>
      <c r="E246" s="2" t="str">
        <f t="shared" si="8"/>
        <v>一件很普通的宝物，看起来谁都可以用\n提升伙伴攻击768点</v>
      </c>
      <c r="F246" s="2" t="s">
        <v>654</v>
      </c>
      <c r="G246" s="2">
        <v>1</v>
      </c>
      <c r="H246" s="2" t="s">
        <v>538</v>
      </c>
      <c r="I246" s="2" t="s">
        <v>252</v>
      </c>
      <c r="J246" s="2">
        <v>0</v>
      </c>
      <c r="K246" s="2" t="str">
        <f>IF(J246="","",IF(J246=0,"所有宠物",INDEX(D_图鉴!$D:$D,MATCH(J246,D_图鉴!$A:$A,0))))</f>
        <v>所有宠物</v>
      </c>
      <c r="L246" s="2">
        <f>IF(A246="","",INDEX(D_伙伴技能书!$A:$A,MATCH(A246,D_伙伴技能书!$L:$L,0)))</f>
        <v>45812</v>
      </c>
      <c r="M246" s="2">
        <f>ROUND(INDEX(计算页!$F$22:$H$27,N246,G246)*1.5^(O246-1)*INDEX(计算页!$K$22:$K$25,MATCH(H246,计算页!$J$22:$J$25,0)),0)</f>
        <v>1536</v>
      </c>
      <c r="N246" s="2">
        <v>5</v>
      </c>
      <c r="O246" s="2">
        <v>2</v>
      </c>
      <c r="P246" s="2">
        <v>1</v>
      </c>
      <c r="Q246" s="2">
        <v>0</v>
      </c>
      <c r="R246" s="2">
        <f t="shared" si="9"/>
        <v>1</v>
      </c>
      <c r="S246" s="2" t="e">
        <f>INDEX(D_伙伴表!$J:$J,MATCH(K246,D_伙伴表!$C:$C,0))</f>
        <v>#N/A</v>
      </c>
      <c r="T246" s="2">
        <f>IF(U246="","",INDEX(计算页!$A:$A,MATCH(U246,计算页!$B:$B,0)))</f>
        <v>3</v>
      </c>
      <c r="U246" s="2" t="s">
        <v>101</v>
      </c>
      <c r="V246" s="2">
        <f>IF(U246="","",ROUND(INDEX(计算页!$F$22:$H$27,N246,G246)/INDEX(计算页!$C:$C,MATCH(U246,计算页!$B:$B,0))*1.5^(O246-1)/R246,0))</f>
        <v>768</v>
      </c>
      <c r="W246" s="2" t="str">
        <f>IF(X246="","",INDEX(计算页!$A:$A,MATCH(X246,计算页!$B:$B,0)))</f>
        <v/>
      </c>
      <c r="Y246" s="2" t="str">
        <f>IF(X246="","",ROUND(INDEX(计算页!$F$22:$H$27,N246,G246)/INDEX(计算页!$C:$C,MATCH(X246,计算页!$B:$B,0))*1.5^(O246-1)/R246,0))</f>
        <v/>
      </c>
      <c r="Z246" s="2" t="str">
        <f>IF(AA246="","",INDEX(计算页!$A:$A,MATCH(AA246,计算页!$B:$B,0)))</f>
        <v/>
      </c>
      <c r="AB246" s="2" t="str">
        <f>IF(AA246="","",ROUND(INDEX(计算页!$F$22:$H$27,N246,G246)/INDEX(计算页!$C:$C,MATCH(AA246,计算页!$B:$B,0))*1.5^(O246-1)/R246,0))</f>
        <v/>
      </c>
      <c r="AC246" s="2" t="str">
        <f>IF(AD246="","",INDEX(计算页!$A:$A,MATCH(AD246,计算页!$B:$B,0)))</f>
        <v/>
      </c>
      <c r="AE246" s="2" t="str">
        <f>IF(AD246="","",ROUND(INDEX(计算页!$F$22:$H$27,N246,G246)/INDEX(计算页!$C:$C,MATCH(AD246,计算页!$B:$B,0))*1.5^(O246-1)/R246,0))</f>
        <v/>
      </c>
      <c r="AF246" s="2" t="str">
        <f>IF(AG246="","",INDEX(计算页!$A:$A,MATCH(AG246,计算页!$B:$B,0)))</f>
        <v/>
      </c>
      <c r="AH246" s="2" t="str">
        <f>IF(AG246="","",ROUND(INDEX(计算页!$F$22:$H$27,N246,G246)/INDEX(计算页!$C:$C,MATCH(AG246,计算页!$B:$B,0))*1.5^(O246-1)/R246,0))</f>
        <v/>
      </c>
    </row>
    <row r="247" spans="1:34" x14ac:dyDescent="0.35">
      <c r="A247" s="2">
        <f t="shared" si="11"/>
        <v>5810003</v>
      </c>
      <c r="B247" s="2">
        <v>581</v>
      </c>
      <c r="C247" s="2" t="s">
        <v>363</v>
      </c>
      <c r="D247" s="2" t="s">
        <v>536</v>
      </c>
      <c r="E247" s="2" t="str">
        <f t="shared" si="8"/>
        <v>一件很普通的宝物，看起来谁都可以用\n提升伙伴攻击1152点</v>
      </c>
      <c r="F247" s="2" t="s">
        <v>654</v>
      </c>
      <c r="G247" s="2">
        <v>1</v>
      </c>
      <c r="H247" s="2" t="s">
        <v>538</v>
      </c>
      <c r="I247" s="2" t="s">
        <v>252</v>
      </c>
      <c r="J247" s="2">
        <v>0</v>
      </c>
      <c r="K247" s="2" t="str">
        <f>IF(J247="","",IF(J247=0,"所有宠物",INDEX(D_图鉴!$D:$D,MATCH(J247,D_图鉴!$A:$A,0))))</f>
        <v>所有宠物</v>
      </c>
      <c r="L247" s="2">
        <f>IF(A247="","",INDEX(D_伙伴技能书!$A:$A,MATCH(A247,D_伙伴技能书!$L:$L,0)))</f>
        <v>45813</v>
      </c>
      <c r="M247" s="2">
        <f>ROUND(INDEX(计算页!$F$22:$H$27,N247,G247)*1.5^(O247-1)*INDEX(计算页!$K$22:$K$25,MATCH(H247,计算页!$J$22:$J$25,0)),0)</f>
        <v>2304</v>
      </c>
      <c r="N247" s="2">
        <v>5</v>
      </c>
      <c r="O247" s="2">
        <v>3</v>
      </c>
      <c r="P247" s="2">
        <v>1</v>
      </c>
      <c r="Q247" s="2">
        <v>0</v>
      </c>
      <c r="R247" s="2">
        <f t="shared" si="9"/>
        <v>1</v>
      </c>
      <c r="S247" s="2" t="e">
        <f>INDEX(D_伙伴表!$J:$J,MATCH(K247,D_伙伴表!$C:$C,0))</f>
        <v>#N/A</v>
      </c>
      <c r="T247" s="2">
        <f>IF(U247="","",INDEX(计算页!$A:$A,MATCH(U247,计算页!$B:$B,0)))</f>
        <v>3</v>
      </c>
      <c r="U247" s="2" t="s">
        <v>101</v>
      </c>
      <c r="V247" s="2">
        <f>IF(U247="","",ROUND(INDEX(计算页!$F$22:$H$27,N247,G247)/INDEX(计算页!$C:$C,MATCH(U247,计算页!$B:$B,0))*1.5^(O247-1)/R247,0))</f>
        <v>1152</v>
      </c>
      <c r="W247" s="2" t="str">
        <f>IF(X247="","",INDEX(计算页!$A:$A,MATCH(X247,计算页!$B:$B,0)))</f>
        <v/>
      </c>
      <c r="Y247" s="2" t="str">
        <f>IF(X247="","",ROUND(INDEX(计算页!$F$22:$H$27,N247,G247)/INDEX(计算页!$C:$C,MATCH(X247,计算页!$B:$B,0))*1.5^(O247-1)/R247,0))</f>
        <v/>
      </c>
      <c r="Z247" s="2" t="str">
        <f>IF(AA247="","",INDEX(计算页!$A:$A,MATCH(AA247,计算页!$B:$B,0)))</f>
        <v/>
      </c>
      <c r="AB247" s="2" t="str">
        <f>IF(AA247="","",ROUND(INDEX(计算页!$F$22:$H$27,N247,G247)/INDEX(计算页!$C:$C,MATCH(AA247,计算页!$B:$B,0))*1.5^(O247-1)/R247,0))</f>
        <v/>
      </c>
      <c r="AC247" s="2" t="str">
        <f>IF(AD247="","",INDEX(计算页!$A:$A,MATCH(AD247,计算页!$B:$B,0)))</f>
        <v/>
      </c>
      <c r="AE247" s="2" t="str">
        <f>IF(AD247="","",ROUND(INDEX(计算页!$F$22:$H$27,N247,G247)/INDEX(计算页!$C:$C,MATCH(AD247,计算页!$B:$B,0))*1.5^(O247-1)/R247,0))</f>
        <v/>
      </c>
      <c r="AF247" s="2" t="str">
        <f>IF(AG247="","",INDEX(计算页!$A:$A,MATCH(AG247,计算页!$B:$B,0)))</f>
        <v/>
      </c>
      <c r="AH247" s="2" t="str">
        <f>IF(AG247="","",ROUND(INDEX(计算页!$F$22:$H$27,N247,G247)/INDEX(计算页!$C:$C,MATCH(AG247,计算页!$B:$B,0))*1.5^(O247-1)/R247,0))</f>
        <v/>
      </c>
    </row>
    <row r="248" spans="1:34" x14ac:dyDescent="0.35">
      <c r="A248" s="2">
        <f t="shared" si="11"/>
        <v>5820001</v>
      </c>
      <c r="B248" s="2">
        <v>582</v>
      </c>
      <c r="C248" s="2" t="s">
        <v>364</v>
      </c>
      <c r="D248" s="2" t="s">
        <v>540</v>
      </c>
      <c r="E248" s="2" t="str">
        <f t="shared" si="8"/>
        <v>一件很普通的宝物，看起来谁都可以用\n提升伙伴防御1024点</v>
      </c>
      <c r="F248" s="2" t="s">
        <v>654</v>
      </c>
      <c r="G248" s="2">
        <v>1</v>
      </c>
      <c r="H248" s="2" t="s">
        <v>538</v>
      </c>
      <c r="I248" s="2" t="s">
        <v>252</v>
      </c>
      <c r="J248" s="2">
        <v>0</v>
      </c>
      <c r="K248" s="2" t="str">
        <f>IF(J248="","",IF(J248=0,"所有宠物",INDEX(D_图鉴!$D:$D,MATCH(J248,D_图鉴!$A:$A,0))))</f>
        <v>所有宠物</v>
      </c>
      <c r="L248" s="2">
        <f>IF(A248="","",INDEX(D_伙伴技能书!$A:$A,MATCH(A248,D_伙伴技能书!$L:$L,0)))</f>
        <v>45821</v>
      </c>
      <c r="M248" s="2">
        <f>ROUND(INDEX(计算页!$F$22:$H$27,N248,G248)*1.5^(O248-1)*INDEX(计算页!$K$22:$K$25,MATCH(H248,计算页!$J$22:$J$25,0)),0)</f>
        <v>1024</v>
      </c>
      <c r="N248" s="2">
        <v>5</v>
      </c>
      <c r="O248" s="2">
        <v>1</v>
      </c>
      <c r="P248" s="2">
        <v>1</v>
      </c>
      <c r="Q248" s="2">
        <v>0</v>
      </c>
      <c r="R248" s="2">
        <f t="shared" si="9"/>
        <v>1</v>
      </c>
      <c r="S248" s="2" t="e">
        <f>INDEX(D_伙伴表!$J:$J,MATCH(K248,D_伙伴表!$C:$C,0))</f>
        <v>#N/A</v>
      </c>
      <c r="T248" s="2">
        <f>IF(U248="","",INDEX(计算页!$A:$A,MATCH(U248,计算页!$B:$B,0)))</f>
        <v>4</v>
      </c>
      <c r="U248" s="2" t="s">
        <v>98</v>
      </c>
      <c r="V248" s="2">
        <f>IF(U248="","",ROUND(INDEX(计算页!$F$22:$H$27,N248,G248)/INDEX(计算页!$C:$C,MATCH(U248,计算页!$B:$B,0))*1.5^(O248-1)/R248,0))</f>
        <v>1024</v>
      </c>
      <c r="W248" s="2" t="str">
        <f>IF(X248="","",INDEX(计算页!$A:$A,MATCH(X248,计算页!$B:$B,0)))</f>
        <v/>
      </c>
      <c r="Y248" s="2" t="str">
        <f>IF(X248="","",ROUND(INDEX(计算页!$F$22:$H$27,N248,G248)/INDEX(计算页!$C:$C,MATCH(X248,计算页!$B:$B,0))*1.5^(O248-1)/R248,0))</f>
        <v/>
      </c>
      <c r="Z248" s="2" t="str">
        <f>IF(AA248="","",INDEX(计算页!$A:$A,MATCH(AA248,计算页!$B:$B,0)))</f>
        <v/>
      </c>
      <c r="AB248" s="2" t="str">
        <f>IF(AA248="","",ROUND(INDEX(计算页!$F$22:$H$27,N248,G248)/INDEX(计算页!$C:$C,MATCH(AA248,计算页!$B:$B,0))*1.5^(O248-1)/R248,0))</f>
        <v/>
      </c>
      <c r="AC248" s="2" t="str">
        <f>IF(AD248="","",INDEX(计算页!$A:$A,MATCH(AD248,计算页!$B:$B,0)))</f>
        <v/>
      </c>
      <c r="AE248" s="2" t="str">
        <f>IF(AD248="","",ROUND(INDEX(计算页!$F$22:$H$27,N248,G248)/INDEX(计算页!$C:$C,MATCH(AD248,计算页!$B:$B,0))*1.5^(O248-1)/R248,0))</f>
        <v/>
      </c>
      <c r="AF248" s="2" t="str">
        <f>IF(AG248="","",INDEX(计算页!$A:$A,MATCH(AG248,计算页!$B:$B,0)))</f>
        <v/>
      </c>
      <c r="AH248" s="2" t="str">
        <f>IF(AG248="","",ROUND(INDEX(计算页!$F$22:$H$27,N248,G248)/INDEX(计算页!$C:$C,MATCH(AG248,计算页!$B:$B,0))*1.5^(O248-1)/R248,0))</f>
        <v/>
      </c>
    </row>
    <row r="249" spans="1:34" x14ac:dyDescent="0.35">
      <c r="A249" s="2">
        <f t="shared" si="11"/>
        <v>5820002</v>
      </c>
      <c r="B249" s="2">
        <v>582</v>
      </c>
      <c r="C249" s="2" t="s">
        <v>364</v>
      </c>
      <c r="D249" s="2" t="s">
        <v>540</v>
      </c>
      <c r="E249" s="2" t="str">
        <f t="shared" si="8"/>
        <v>一件很普通的宝物，看起来谁都可以用\n提升伙伴防御1536点</v>
      </c>
      <c r="F249" s="2" t="s">
        <v>654</v>
      </c>
      <c r="G249" s="2">
        <v>1</v>
      </c>
      <c r="H249" s="2" t="s">
        <v>538</v>
      </c>
      <c r="I249" s="2" t="s">
        <v>252</v>
      </c>
      <c r="J249" s="2">
        <v>0</v>
      </c>
      <c r="K249" s="2" t="str">
        <f>IF(J249="","",IF(J249=0,"所有宠物",INDEX(D_图鉴!$D:$D,MATCH(J249,D_图鉴!$A:$A,0))))</f>
        <v>所有宠物</v>
      </c>
      <c r="L249" s="2">
        <f>IF(A249="","",INDEX(D_伙伴技能书!$A:$A,MATCH(A249,D_伙伴技能书!$L:$L,0)))</f>
        <v>45822</v>
      </c>
      <c r="M249" s="2">
        <f>ROUND(INDEX(计算页!$F$22:$H$27,N249,G249)*1.5^(O249-1)*INDEX(计算页!$K$22:$K$25,MATCH(H249,计算页!$J$22:$J$25,0)),0)</f>
        <v>1536</v>
      </c>
      <c r="N249" s="2">
        <v>5</v>
      </c>
      <c r="O249" s="2">
        <v>2</v>
      </c>
      <c r="P249" s="2">
        <v>1</v>
      </c>
      <c r="Q249" s="2">
        <v>0</v>
      </c>
      <c r="R249" s="2">
        <f t="shared" si="9"/>
        <v>1</v>
      </c>
      <c r="S249" s="2" t="e">
        <f>INDEX(D_伙伴表!$J:$J,MATCH(K249,D_伙伴表!$C:$C,0))</f>
        <v>#N/A</v>
      </c>
      <c r="T249" s="2">
        <f>IF(U249="","",INDEX(计算页!$A:$A,MATCH(U249,计算页!$B:$B,0)))</f>
        <v>4</v>
      </c>
      <c r="U249" s="2" t="s">
        <v>98</v>
      </c>
      <c r="V249" s="2">
        <f>IF(U249="","",ROUND(INDEX(计算页!$F$22:$H$27,N249,G249)/INDEX(计算页!$C:$C,MATCH(U249,计算页!$B:$B,0))*1.5^(O249-1)/R249,0))</f>
        <v>1536</v>
      </c>
      <c r="W249" s="2" t="str">
        <f>IF(X249="","",INDEX(计算页!$A:$A,MATCH(X249,计算页!$B:$B,0)))</f>
        <v/>
      </c>
      <c r="Y249" s="2" t="str">
        <f>IF(X249="","",ROUND(INDEX(计算页!$F$22:$H$27,N249,G249)/INDEX(计算页!$C:$C,MATCH(X249,计算页!$B:$B,0))*1.5^(O249-1)/R249,0))</f>
        <v/>
      </c>
      <c r="Z249" s="2" t="str">
        <f>IF(AA249="","",INDEX(计算页!$A:$A,MATCH(AA249,计算页!$B:$B,0)))</f>
        <v/>
      </c>
      <c r="AB249" s="2" t="str">
        <f>IF(AA249="","",ROUND(INDEX(计算页!$F$22:$H$27,N249,G249)/INDEX(计算页!$C:$C,MATCH(AA249,计算页!$B:$B,0))*1.5^(O249-1)/R249,0))</f>
        <v/>
      </c>
      <c r="AC249" s="2" t="str">
        <f>IF(AD249="","",INDEX(计算页!$A:$A,MATCH(AD249,计算页!$B:$B,0)))</f>
        <v/>
      </c>
      <c r="AE249" s="2" t="str">
        <f>IF(AD249="","",ROUND(INDEX(计算页!$F$22:$H$27,N249,G249)/INDEX(计算页!$C:$C,MATCH(AD249,计算页!$B:$B,0))*1.5^(O249-1)/R249,0))</f>
        <v/>
      </c>
      <c r="AF249" s="2" t="str">
        <f>IF(AG249="","",INDEX(计算页!$A:$A,MATCH(AG249,计算页!$B:$B,0)))</f>
        <v/>
      </c>
      <c r="AH249" s="2" t="str">
        <f>IF(AG249="","",ROUND(INDEX(计算页!$F$22:$H$27,N249,G249)/INDEX(计算页!$C:$C,MATCH(AG249,计算页!$B:$B,0))*1.5^(O249-1)/R249,0))</f>
        <v/>
      </c>
    </row>
    <row r="250" spans="1:34" x14ac:dyDescent="0.35">
      <c r="A250" s="2">
        <f t="shared" si="11"/>
        <v>5820003</v>
      </c>
      <c r="B250" s="2">
        <v>582</v>
      </c>
      <c r="C250" s="2" t="s">
        <v>364</v>
      </c>
      <c r="D250" s="2" t="s">
        <v>540</v>
      </c>
      <c r="E250" s="2" t="str">
        <f t="shared" si="8"/>
        <v>一件很普通的宝物，看起来谁都可以用\n提升伙伴防御2304点</v>
      </c>
      <c r="F250" s="2" t="s">
        <v>654</v>
      </c>
      <c r="G250" s="2">
        <v>1</v>
      </c>
      <c r="H250" s="2" t="s">
        <v>538</v>
      </c>
      <c r="I250" s="2" t="s">
        <v>252</v>
      </c>
      <c r="J250" s="2">
        <v>0</v>
      </c>
      <c r="K250" s="2" t="str">
        <f>IF(J250="","",IF(J250=0,"所有宠物",INDEX(D_图鉴!$D:$D,MATCH(J250,D_图鉴!$A:$A,0))))</f>
        <v>所有宠物</v>
      </c>
      <c r="L250" s="2">
        <f>IF(A250="","",INDEX(D_伙伴技能书!$A:$A,MATCH(A250,D_伙伴技能书!$L:$L,0)))</f>
        <v>45823</v>
      </c>
      <c r="M250" s="2">
        <f>ROUND(INDEX(计算页!$F$22:$H$27,N250,G250)*1.5^(O250-1)*INDEX(计算页!$K$22:$K$25,MATCH(H250,计算页!$J$22:$J$25,0)),0)</f>
        <v>2304</v>
      </c>
      <c r="N250" s="2">
        <v>5</v>
      </c>
      <c r="O250" s="2">
        <v>3</v>
      </c>
      <c r="P250" s="2">
        <v>1</v>
      </c>
      <c r="Q250" s="2">
        <v>0</v>
      </c>
      <c r="R250" s="2">
        <f t="shared" si="9"/>
        <v>1</v>
      </c>
      <c r="S250" s="2" t="e">
        <f>INDEX(D_伙伴表!$J:$J,MATCH(K250,D_伙伴表!$C:$C,0))</f>
        <v>#N/A</v>
      </c>
      <c r="T250" s="2">
        <f>IF(U250="","",INDEX(计算页!$A:$A,MATCH(U250,计算页!$B:$B,0)))</f>
        <v>4</v>
      </c>
      <c r="U250" s="2" t="s">
        <v>98</v>
      </c>
      <c r="V250" s="2">
        <f>IF(U250="","",ROUND(INDEX(计算页!$F$22:$H$27,N250,G250)/INDEX(计算页!$C:$C,MATCH(U250,计算页!$B:$B,0))*1.5^(O250-1)/R250,0))</f>
        <v>2304</v>
      </c>
      <c r="W250" s="2" t="str">
        <f>IF(X250="","",INDEX(计算页!$A:$A,MATCH(X250,计算页!$B:$B,0)))</f>
        <v/>
      </c>
      <c r="Y250" s="2" t="str">
        <f>IF(X250="","",ROUND(INDEX(计算页!$F$22:$H$27,N250,G250)/INDEX(计算页!$C:$C,MATCH(X250,计算页!$B:$B,0))*1.5^(O250-1)/R250,0))</f>
        <v/>
      </c>
      <c r="Z250" s="2" t="str">
        <f>IF(AA250="","",INDEX(计算页!$A:$A,MATCH(AA250,计算页!$B:$B,0)))</f>
        <v/>
      </c>
      <c r="AB250" s="2" t="str">
        <f>IF(AA250="","",ROUND(INDEX(计算页!$F$22:$H$27,N250,G250)/INDEX(计算页!$C:$C,MATCH(AA250,计算页!$B:$B,0))*1.5^(O250-1)/R250,0))</f>
        <v/>
      </c>
      <c r="AC250" s="2" t="str">
        <f>IF(AD250="","",INDEX(计算页!$A:$A,MATCH(AD250,计算页!$B:$B,0)))</f>
        <v/>
      </c>
      <c r="AE250" s="2" t="str">
        <f>IF(AD250="","",ROUND(INDEX(计算页!$F$22:$H$27,N250,G250)/INDEX(计算页!$C:$C,MATCH(AD250,计算页!$B:$B,0))*1.5^(O250-1)/R250,0))</f>
        <v/>
      </c>
      <c r="AF250" s="2" t="str">
        <f>IF(AG250="","",INDEX(计算页!$A:$A,MATCH(AG250,计算页!$B:$B,0)))</f>
        <v/>
      </c>
      <c r="AH250" s="2" t="str">
        <f>IF(AG250="","",ROUND(INDEX(计算页!$F$22:$H$27,N250,G250)/INDEX(计算页!$C:$C,MATCH(AG250,计算页!$B:$B,0))*1.5^(O250-1)/R250,0))</f>
        <v/>
      </c>
    </row>
    <row r="251" spans="1:34" x14ac:dyDescent="0.35">
      <c r="A251" s="2">
        <f t="shared" si="11"/>
        <v>5830001</v>
      </c>
      <c r="B251" s="2">
        <v>583</v>
      </c>
      <c r="C251" s="2" t="s">
        <v>365</v>
      </c>
      <c r="D251" s="2" t="s">
        <v>542</v>
      </c>
      <c r="E251" s="2" t="str">
        <f t="shared" si="8"/>
        <v>一件很普通的宝物，看起来谁都可以用\n提升伙伴生命5120点</v>
      </c>
      <c r="F251" s="2" t="s">
        <v>654</v>
      </c>
      <c r="G251" s="2">
        <v>1</v>
      </c>
      <c r="H251" s="2" t="s">
        <v>538</v>
      </c>
      <c r="I251" s="2" t="s">
        <v>252</v>
      </c>
      <c r="J251" s="2">
        <v>0</v>
      </c>
      <c r="K251" s="2" t="str">
        <f>IF(J251="","",IF(J251=0,"所有宠物",INDEX(D_图鉴!$D:$D,MATCH(J251,D_图鉴!$A:$A,0))))</f>
        <v>所有宠物</v>
      </c>
      <c r="L251" s="2">
        <f>IF(A251="","",INDEX(D_伙伴技能书!$A:$A,MATCH(A251,D_伙伴技能书!$L:$L,0)))</f>
        <v>45831</v>
      </c>
      <c r="M251" s="2">
        <f>ROUND(INDEX(计算页!$F$22:$H$27,N251,G251)*1.5^(O251-1)*INDEX(计算页!$K$22:$K$25,MATCH(H251,计算页!$J$22:$J$25,0)),0)</f>
        <v>1024</v>
      </c>
      <c r="N251" s="2">
        <v>5</v>
      </c>
      <c r="O251" s="2">
        <v>1</v>
      </c>
      <c r="P251" s="2">
        <v>1</v>
      </c>
      <c r="Q251" s="2">
        <v>0</v>
      </c>
      <c r="R251" s="2">
        <f t="shared" si="9"/>
        <v>1</v>
      </c>
      <c r="S251" s="2" t="e">
        <f>INDEX(D_伙伴表!$J:$J,MATCH(K251,D_伙伴表!$C:$C,0))</f>
        <v>#N/A</v>
      </c>
      <c r="T251" s="2">
        <f>IF(U251="","",INDEX(计算页!$A:$A,MATCH(U251,计算页!$B:$B,0)))</f>
        <v>1</v>
      </c>
      <c r="U251" s="2" t="s">
        <v>97</v>
      </c>
      <c r="V251" s="2">
        <f>IF(U251="","",ROUND(INDEX(计算页!$F$22:$H$27,N251,G251)/INDEX(计算页!$C:$C,MATCH(U251,计算页!$B:$B,0))*1.5^(O251-1)/R251,0))</f>
        <v>5120</v>
      </c>
      <c r="W251" s="2" t="str">
        <f>IF(X251="","",INDEX(计算页!$A:$A,MATCH(X251,计算页!$B:$B,0)))</f>
        <v/>
      </c>
      <c r="Y251" s="2" t="str">
        <f>IF(X251="","",ROUND(INDEX(计算页!$F$22:$H$27,N251,G251)/INDEX(计算页!$C:$C,MATCH(X251,计算页!$B:$B,0))*1.5^(O251-1)/R251,0))</f>
        <v/>
      </c>
      <c r="Z251" s="2" t="str">
        <f>IF(AA251="","",INDEX(计算页!$A:$A,MATCH(AA251,计算页!$B:$B,0)))</f>
        <v/>
      </c>
      <c r="AB251" s="2" t="str">
        <f>IF(AA251="","",ROUND(INDEX(计算页!$F$22:$H$27,N251,G251)/INDEX(计算页!$C:$C,MATCH(AA251,计算页!$B:$B,0))*1.5^(O251-1)/R251,0))</f>
        <v/>
      </c>
      <c r="AC251" s="2" t="str">
        <f>IF(AD251="","",INDEX(计算页!$A:$A,MATCH(AD251,计算页!$B:$B,0)))</f>
        <v/>
      </c>
      <c r="AE251" s="2" t="str">
        <f>IF(AD251="","",ROUND(INDEX(计算页!$F$22:$H$27,N251,G251)/INDEX(计算页!$C:$C,MATCH(AD251,计算页!$B:$B,0))*1.5^(O251-1)/R251,0))</f>
        <v/>
      </c>
      <c r="AF251" s="2" t="str">
        <f>IF(AG251="","",INDEX(计算页!$A:$A,MATCH(AG251,计算页!$B:$B,0)))</f>
        <v/>
      </c>
      <c r="AH251" s="2" t="str">
        <f>IF(AG251="","",ROUND(INDEX(计算页!$F$22:$H$27,N251,G251)/INDEX(计算页!$C:$C,MATCH(AG251,计算页!$B:$B,0))*1.5^(O251-1)/R251,0))</f>
        <v/>
      </c>
    </row>
    <row r="252" spans="1:34" x14ac:dyDescent="0.35">
      <c r="A252" s="2">
        <f t="shared" si="11"/>
        <v>5830002</v>
      </c>
      <c r="B252" s="2">
        <v>583</v>
      </c>
      <c r="C252" s="2" t="s">
        <v>365</v>
      </c>
      <c r="D252" s="2" t="s">
        <v>542</v>
      </c>
      <c r="E252" s="2" t="str">
        <f t="shared" si="8"/>
        <v>一件很普通的宝物，看起来谁都可以用\n提升伙伴生命7680点</v>
      </c>
      <c r="F252" s="2" t="s">
        <v>654</v>
      </c>
      <c r="G252" s="2">
        <v>1</v>
      </c>
      <c r="H252" s="2" t="s">
        <v>538</v>
      </c>
      <c r="I252" s="2" t="s">
        <v>252</v>
      </c>
      <c r="J252" s="2">
        <v>0</v>
      </c>
      <c r="K252" s="2" t="str">
        <f>IF(J252="","",IF(J252=0,"所有宠物",INDEX(D_图鉴!$D:$D,MATCH(J252,D_图鉴!$A:$A,0))))</f>
        <v>所有宠物</v>
      </c>
      <c r="L252" s="2">
        <f>IF(A252="","",INDEX(D_伙伴技能书!$A:$A,MATCH(A252,D_伙伴技能书!$L:$L,0)))</f>
        <v>45832</v>
      </c>
      <c r="M252" s="2">
        <f>ROUND(INDEX(计算页!$F$22:$H$27,N252,G252)*1.5^(O252-1)*INDEX(计算页!$K$22:$K$25,MATCH(H252,计算页!$J$22:$J$25,0)),0)</f>
        <v>1536</v>
      </c>
      <c r="N252" s="2">
        <v>5</v>
      </c>
      <c r="O252" s="2">
        <v>2</v>
      </c>
      <c r="P252" s="2">
        <v>1</v>
      </c>
      <c r="Q252" s="2">
        <v>0</v>
      </c>
      <c r="R252" s="2">
        <f t="shared" si="9"/>
        <v>1</v>
      </c>
      <c r="S252" s="2" t="e">
        <f>INDEX(D_伙伴表!$J:$J,MATCH(K252,D_伙伴表!$C:$C,0))</f>
        <v>#N/A</v>
      </c>
      <c r="T252" s="2">
        <f>IF(U252="","",INDEX(计算页!$A:$A,MATCH(U252,计算页!$B:$B,0)))</f>
        <v>1</v>
      </c>
      <c r="U252" s="2" t="s">
        <v>97</v>
      </c>
      <c r="V252" s="2">
        <f>IF(U252="","",ROUND(INDEX(计算页!$F$22:$H$27,N252,G252)/INDEX(计算页!$C:$C,MATCH(U252,计算页!$B:$B,0))*1.5^(O252-1)/R252,0))</f>
        <v>7680</v>
      </c>
      <c r="W252" s="2" t="str">
        <f>IF(X252="","",INDEX(计算页!$A:$A,MATCH(X252,计算页!$B:$B,0)))</f>
        <v/>
      </c>
      <c r="Y252" s="2" t="str">
        <f>IF(X252="","",ROUND(INDEX(计算页!$F$22:$H$27,N252,G252)/INDEX(计算页!$C:$C,MATCH(X252,计算页!$B:$B,0))*1.5^(O252-1)/R252,0))</f>
        <v/>
      </c>
      <c r="Z252" s="2" t="str">
        <f>IF(AA252="","",INDEX(计算页!$A:$A,MATCH(AA252,计算页!$B:$B,0)))</f>
        <v/>
      </c>
      <c r="AB252" s="2" t="str">
        <f>IF(AA252="","",ROUND(INDEX(计算页!$F$22:$H$27,N252,G252)/INDEX(计算页!$C:$C,MATCH(AA252,计算页!$B:$B,0))*1.5^(O252-1)/R252,0))</f>
        <v/>
      </c>
      <c r="AC252" s="2" t="str">
        <f>IF(AD252="","",INDEX(计算页!$A:$A,MATCH(AD252,计算页!$B:$B,0)))</f>
        <v/>
      </c>
      <c r="AE252" s="2" t="str">
        <f>IF(AD252="","",ROUND(INDEX(计算页!$F$22:$H$27,N252,G252)/INDEX(计算页!$C:$C,MATCH(AD252,计算页!$B:$B,0))*1.5^(O252-1)/R252,0))</f>
        <v/>
      </c>
      <c r="AF252" s="2" t="str">
        <f>IF(AG252="","",INDEX(计算页!$A:$A,MATCH(AG252,计算页!$B:$B,0)))</f>
        <v/>
      </c>
      <c r="AH252" s="2" t="str">
        <f>IF(AG252="","",ROUND(INDEX(计算页!$F$22:$H$27,N252,G252)/INDEX(计算页!$C:$C,MATCH(AG252,计算页!$B:$B,0))*1.5^(O252-1)/R252,0))</f>
        <v/>
      </c>
    </row>
    <row r="253" spans="1:34" x14ac:dyDescent="0.35">
      <c r="A253" s="2">
        <f t="shared" si="11"/>
        <v>5830003</v>
      </c>
      <c r="B253" s="2">
        <v>583</v>
      </c>
      <c r="C253" s="2" t="s">
        <v>365</v>
      </c>
      <c r="D253" s="2" t="s">
        <v>542</v>
      </c>
      <c r="E253" s="2" t="str">
        <f t="shared" si="8"/>
        <v>一件很普通的宝物，看起来谁都可以用\n提升伙伴生命11520点</v>
      </c>
      <c r="F253" s="2" t="s">
        <v>654</v>
      </c>
      <c r="G253" s="2">
        <v>1</v>
      </c>
      <c r="H253" s="2" t="s">
        <v>538</v>
      </c>
      <c r="I253" s="2" t="s">
        <v>252</v>
      </c>
      <c r="J253" s="2">
        <v>0</v>
      </c>
      <c r="K253" s="2" t="str">
        <f>IF(J253="","",IF(J253=0,"所有宠物",INDEX(D_图鉴!$D:$D,MATCH(J253,D_图鉴!$A:$A,0))))</f>
        <v>所有宠物</v>
      </c>
      <c r="L253" s="2">
        <f>IF(A253="","",INDEX(D_伙伴技能书!$A:$A,MATCH(A253,D_伙伴技能书!$L:$L,0)))</f>
        <v>45833</v>
      </c>
      <c r="M253" s="2">
        <f>ROUND(INDEX(计算页!$F$22:$H$27,N253,G253)*1.5^(O253-1)*INDEX(计算页!$K$22:$K$25,MATCH(H253,计算页!$J$22:$J$25,0)),0)</f>
        <v>2304</v>
      </c>
      <c r="N253" s="2">
        <v>5</v>
      </c>
      <c r="O253" s="2">
        <v>3</v>
      </c>
      <c r="P253" s="2">
        <v>1</v>
      </c>
      <c r="Q253" s="2">
        <v>0</v>
      </c>
      <c r="R253" s="2">
        <f t="shared" si="9"/>
        <v>1</v>
      </c>
      <c r="S253" s="2" t="e">
        <f>INDEX(D_伙伴表!$J:$J,MATCH(K253,D_伙伴表!$C:$C,0))</f>
        <v>#N/A</v>
      </c>
      <c r="T253" s="2">
        <f>IF(U253="","",INDEX(计算页!$A:$A,MATCH(U253,计算页!$B:$B,0)))</f>
        <v>1</v>
      </c>
      <c r="U253" s="2" t="s">
        <v>97</v>
      </c>
      <c r="V253" s="2">
        <f>IF(U253="","",ROUND(INDEX(计算页!$F$22:$H$27,N253,G253)/INDEX(计算页!$C:$C,MATCH(U253,计算页!$B:$B,0))*1.5^(O253-1)/R253,0))</f>
        <v>11520</v>
      </c>
      <c r="W253" s="2" t="str">
        <f>IF(X253="","",INDEX(计算页!$A:$A,MATCH(X253,计算页!$B:$B,0)))</f>
        <v/>
      </c>
      <c r="Y253" s="2" t="str">
        <f>IF(X253="","",ROUND(INDEX(计算页!$F$22:$H$27,N253,G253)/INDEX(计算页!$C:$C,MATCH(X253,计算页!$B:$B,0))*1.5^(O253-1)/R253,0))</f>
        <v/>
      </c>
      <c r="Z253" s="2" t="str">
        <f>IF(AA253="","",INDEX(计算页!$A:$A,MATCH(AA253,计算页!$B:$B,0)))</f>
        <v/>
      </c>
      <c r="AB253" s="2" t="str">
        <f>IF(AA253="","",ROUND(INDEX(计算页!$F$22:$H$27,N253,G253)/INDEX(计算页!$C:$C,MATCH(AA253,计算页!$B:$B,0))*1.5^(O253-1)/R253,0))</f>
        <v/>
      </c>
      <c r="AC253" s="2" t="str">
        <f>IF(AD253="","",INDEX(计算页!$A:$A,MATCH(AD253,计算页!$B:$B,0)))</f>
        <v/>
      </c>
      <c r="AE253" s="2" t="str">
        <f>IF(AD253="","",ROUND(INDEX(计算页!$F$22:$H$27,N253,G253)/INDEX(计算页!$C:$C,MATCH(AD253,计算页!$B:$B,0))*1.5^(O253-1)/R253,0))</f>
        <v/>
      </c>
      <c r="AF253" s="2" t="str">
        <f>IF(AG253="","",INDEX(计算页!$A:$A,MATCH(AG253,计算页!$B:$B,0)))</f>
        <v/>
      </c>
      <c r="AH253" s="2" t="str">
        <f>IF(AG253="","",ROUND(INDEX(计算页!$F$22:$H$27,N253,G253)/INDEX(计算页!$C:$C,MATCH(AG253,计算页!$B:$B,0))*1.5^(O253-1)/R253,0))</f>
        <v/>
      </c>
    </row>
    <row r="254" spans="1:34" x14ac:dyDescent="0.35">
      <c r="A254" s="2">
        <f t="shared" si="11"/>
        <v>5840001</v>
      </c>
      <c r="B254" s="2">
        <v>584</v>
      </c>
      <c r="C254" s="2" t="s">
        <v>374</v>
      </c>
      <c r="D254" s="2" t="s">
        <v>544</v>
      </c>
      <c r="E254" s="2" t="str">
        <f t="shared" si="8"/>
        <v>一件很普通的宝物，看起来谁都可以用\n提升伙伴命中205点</v>
      </c>
      <c r="F254" s="2" t="s">
        <v>654</v>
      </c>
      <c r="G254" s="2">
        <v>1</v>
      </c>
      <c r="H254" s="2" t="s">
        <v>538</v>
      </c>
      <c r="I254" s="2" t="s">
        <v>253</v>
      </c>
      <c r="J254" s="2">
        <v>0</v>
      </c>
      <c r="K254" s="2" t="str">
        <f>IF(J254="","",IF(J254=0,"所有宠物",INDEX(D_图鉴!$D:$D,MATCH(J254,D_图鉴!$A:$A,0))))</f>
        <v>所有宠物</v>
      </c>
      <c r="L254" s="2">
        <f>IF(A254="","",INDEX(D_伙伴技能书!$A:$A,MATCH(A254,D_伙伴技能书!$L:$L,0)))</f>
        <v>45841</v>
      </c>
      <c r="M254" s="2">
        <f>ROUND(INDEX(计算页!$F$22:$H$27,N254,G254)*1.5^(O254-1)*INDEX(计算页!$K$22:$K$25,MATCH(H254,计算页!$J$22:$J$25,0)),0)</f>
        <v>1024</v>
      </c>
      <c r="N254" s="2">
        <v>5</v>
      </c>
      <c r="O254" s="2">
        <v>1</v>
      </c>
      <c r="P254" s="2">
        <v>1</v>
      </c>
      <c r="Q254" s="2">
        <v>0</v>
      </c>
      <c r="R254" s="2">
        <f t="shared" si="9"/>
        <v>1</v>
      </c>
      <c r="S254" s="2" t="e">
        <f>INDEX(D_伙伴表!$J:$J,MATCH(K254,D_伙伴表!$C:$C,0))</f>
        <v>#N/A</v>
      </c>
      <c r="T254" s="2">
        <f>IF(U254="","",INDEX(计算页!$A:$A,MATCH(U254,计算页!$B:$B,0)))</f>
        <v>6</v>
      </c>
      <c r="U254" s="2" t="s">
        <v>545</v>
      </c>
      <c r="V254" s="2">
        <f>IF(U254="","",ROUND(INDEX(计算页!$F$22:$H$27,N254,G254)/INDEX(计算页!$C:$C,MATCH(U254,计算页!$B:$B,0))*1.5^(O254-1)/R254,0))</f>
        <v>205</v>
      </c>
      <c r="W254" s="2" t="str">
        <f>IF(X254="","",INDEX(计算页!$A:$A,MATCH(X254,计算页!$B:$B,0)))</f>
        <v/>
      </c>
      <c r="Y254" s="2" t="str">
        <f>IF(X254="","",ROUND(INDEX(计算页!$F$22:$H$27,N254,G254)/INDEX(计算页!$C:$C,MATCH(X254,计算页!$B:$B,0))*1.5^(O254-1)/R254,0))</f>
        <v/>
      </c>
      <c r="Z254" s="2" t="str">
        <f>IF(AA254="","",INDEX(计算页!$A:$A,MATCH(AA254,计算页!$B:$B,0)))</f>
        <v/>
      </c>
      <c r="AB254" s="2" t="str">
        <f>IF(AA254="","",ROUND(INDEX(计算页!$F$22:$H$27,N254,G254)/INDEX(计算页!$C:$C,MATCH(AA254,计算页!$B:$B,0))*1.5^(O254-1)/R254,0))</f>
        <v/>
      </c>
      <c r="AC254" s="2" t="str">
        <f>IF(AD254="","",INDEX(计算页!$A:$A,MATCH(AD254,计算页!$B:$B,0)))</f>
        <v/>
      </c>
      <c r="AE254" s="2" t="str">
        <f>IF(AD254="","",ROUND(INDEX(计算页!$F$22:$H$27,N254,G254)/INDEX(计算页!$C:$C,MATCH(AD254,计算页!$B:$B,0))*1.5^(O254-1)/R254,0))</f>
        <v/>
      </c>
      <c r="AF254" s="2" t="str">
        <f>IF(AG254="","",INDEX(计算页!$A:$A,MATCH(AG254,计算页!$B:$B,0)))</f>
        <v/>
      </c>
      <c r="AH254" s="2" t="str">
        <f>IF(AG254="","",ROUND(INDEX(计算页!$F$22:$H$27,N254,G254)/INDEX(计算页!$C:$C,MATCH(AG254,计算页!$B:$B,0))*1.5^(O254-1)/R254,0))</f>
        <v/>
      </c>
    </row>
    <row r="255" spans="1:34" x14ac:dyDescent="0.35">
      <c r="A255" s="2">
        <f t="shared" si="11"/>
        <v>5840002</v>
      </c>
      <c r="B255" s="2">
        <v>584</v>
      </c>
      <c r="C255" s="2" t="s">
        <v>374</v>
      </c>
      <c r="D255" s="2" t="s">
        <v>544</v>
      </c>
      <c r="E255" s="2" t="str">
        <f t="shared" si="8"/>
        <v>一件很普通的宝物，看起来谁都可以用\n提升伙伴命中307点</v>
      </c>
      <c r="F255" s="2" t="s">
        <v>654</v>
      </c>
      <c r="G255" s="2">
        <v>1</v>
      </c>
      <c r="H255" s="2" t="s">
        <v>538</v>
      </c>
      <c r="I255" s="2" t="s">
        <v>253</v>
      </c>
      <c r="J255" s="2">
        <v>0</v>
      </c>
      <c r="K255" s="2" t="str">
        <f>IF(J255="","",IF(J255=0,"所有宠物",INDEX(D_图鉴!$D:$D,MATCH(J255,D_图鉴!$A:$A,0))))</f>
        <v>所有宠物</v>
      </c>
      <c r="L255" s="2">
        <f>IF(A255="","",INDEX(D_伙伴技能书!$A:$A,MATCH(A255,D_伙伴技能书!$L:$L,0)))</f>
        <v>45842</v>
      </c>
      <c r="M255" s="2">
        <f>ROUND(INDEX(计算页!$F$22:$H$27,N255,G255)*1.5^(O255-1)*INDEX(计算页!$K$22:$K$25,MATCH(H255,计算页!$J$22:$J$25,0)),0)</f>
        <v>1536</v>
      </c>
      <c r="N255" s="2">
        <v>5</v>
      </c>
      <c r="O255" s="2">
        <v>2</v>
      </c>
      <c r="P255" s="2">
        <v>1</v>
      </c>
      <c r="Q255" s="2">
        <v>0</v>
      </c>
      <c r="R255" s="2">
        <f t="shared" si="9"/>
        <v>1</v>
      </c>
      <c r="S255" s="2" t="e">
        <f>INDEX(D_伙伴表!$J:$J,MATCH(K255,D_伙伴表!$C:$C,0))</f>
        <v>#N/A</v>
      </c>
      <c r="T255" s="2">
        <f>IF(U255="","",INDEX(计算页!$A:$A,MATCH(U255,计算页!$B:$B,0)))</f>
        <v>6</v>
      </c>
      <c r="U255" s="2" t="s">
        <v>545</v>
      </c>
      <c r="V255" s="2">
        <f>IF(U255="","",ROUND(INDEX(计算页!$F$22:$H$27,N255,G255)/INDEX(计算页!$C:$C,MATCH(U255,计算页!$B:$B,0))*1.5^(O255-1)/R255,0))</f>
        <v>307</v>
      </c>
      <c r="W255" s="2" t="str">
        <f>IF(X255="","",INDEX(计算页!$A:$A,MATCH(X255,计算页!$B:$B,0)))</f>
        <v/>
      </c>
      <c r="Y255" s="2" t="str">
        <f>IF(X255="","",ROUND(INDEX(计算页!$F$22:$H$27,N255,G255)/INDEX(计算页!$C:$C,MATCH(X255,计算页!$B:$B,0))*1.5^(O255-1)/R255,0))</f>
        <v/>
      </c>
      <c r="Z255" s="2" t="str">
        <f>IF(AA255="","",INDEX(计算页!$A:$A,MATCH(AA255,计算页!$B:$B,0)))</f>
        <v/>
      </c>
      <c r="AB255" s="2" t="str">
        <f>IF(AA255="","",ROUND(INDEX(计算页!$F$22:$H$27,N255,G255)/INDEX(计算页!$C:$C,MATCH(AA255,计算页!$B:$B,0))*1.5^(O255-1)/R255,0))</f>
        <v/>
      </c>
      <c r="AC255" s="2" t="str">
        <f>IF(AD255="","",INDEX(计算页!$A:$A,MATCH(AD255,计算页!$B:$B,0)))</f>
        <v/>
      </c>
      <c r="AE255" s="2" t="str">
        <f>IF(AD255="","",ROUND(INDEX(计算页!$F$22:$H$27,N255,G255)/INDEX(计算页!$C:$C,MATCH(AD255,计算页!$B:$B,0))*1.5^(O255-1)/R255,0))</f>
        <v/>
      </c>
      <c r="AF255" s="2" t="str">
        <f>IF(AG255="","",INDEX(计算页!$A:$A,MATCH(AG255,计算页!$B:$B,0)))</f>
        <v/>
      </c>
      <c r="AH255" s="2" t="str">
        <f>IF(AG255="","",ROUND(INDEX(计算页!$F$22:$H$27,N255,G255)/INDEX(计算页!$C:$C,MATCH(AG255,计算页!$B:$B,0))*1.5^(O255-1)/R255,0))</f>
        <v/>
      </c>
    </row>
    <row r="256" spans="1:34" x14ac:dyDescent="0.35">
      <c r="A256" s="2">
        <f t="shared" si="11"/>
        <v>5840003</v>
      </c>
      <c r="B256" s="2">
        <v>584</v>
      </c>
      <c r="C256" s="2" t="s">
        <v>374</v>
      </c>
      <c r="D256" s="2" t="s">
        <v>544</v>
      </c>
      <c r="E256" s="2" t="str">
        <f t="shared" si="8"/>
        <v>一件很普通的宝物，看起来谁都可以用\n提升伙伴命中461点</v>
      </c>
      <c r="F256" s="2" t="s">
        <v>654</v>
      </c>
      <c r="G256" s="2">
        <v>1</v>
      </c>
      <c r="H256" s="2" t="s">
        <v>538</v>
      </c>
      <c r="I256" s="2" t="s">
        <v>253</v>
      </c>
      <c r="J256" s="2">
        <v>0</v>
      </c>
      <c r="K256" s="2" t="str">
        <f>IF(J256="","",IF(J256=0,"所有宠物",INDEX(D_图鉴!$D:$D,MATCH(J256,D_图鉴!$A:$A,0))))</f>
        <v>所有宠物</v>
      </c>
      <c r="L256" s="2">
        <f>IF(A256="","",INDEX(D_伙伴技能书!$A:$A,MATCH(A256,D_伙伴技能书!$L:$L,0)))</f>
        <v>45843</v>
      </c>
      <c r="M256" s="2">
        <f>ROUND(INDEX(计算页!$F$22:$H$27,N256,G256)*1.5^(O256-1)*INDEX(计算页!$K$22:$K$25,MATCH(H256,计算页!$J$22:$J$25,0)),0)</f>
        <v>2304</v>
      </c>
      <c r="N256" s="2">
        <v>5</v>
      </c>
      <c r="O256" s="2">
        <v>3</v>
      </c>
      <c r="P256" s="2">
        <v>1</v>
      </c>
      <c r="Q256" s="2">
        <v>0</v>
      </c>
      <c r="R256" s="2">
        <f t="shared" si="9"/>
        <v>1</v>
      </c>
      <c r="S256" s="2" t="e">
        <f>INDEX(D_伙伴表!$J:$J,MATCH(K256,D_伙伴表!$C:$C,0))</f>
        <v>#N/A</v>
      </c>
      <c r="T256" s="2">
        <f>IF(U256="","",INDEX(计算页!$A:$A,MATCH(U256,计算页!$B:$B,0)))</f>
        <v>6</v>
      </c>
      <c r="U256" s="2" t="s">
        <v>545</v>
      </c>
      <c r="V256" s="2">
        <f>IF(U256="","",ROUND(INDEX(计算页!$F$22:$H$27,N256,G256)/INDEX(计算页!$C:$C,MATCH(U256,计算页!$B:$B,0))*1.5^(O256-1)/R256,0))</f>
        <v>461</v>
      </c>
      <c r="W256" s="2" t="str">
        <f>IF(X256="","",INDEX(计算页!$A:$A,MATCH(X256,计算页!$B:$B,0)))</f>
        <v/>
      </c>
      <c r="Y256" s="2" t="str">
        <f>IF(X256="","",ROUND(INDEX(计算页!$F$22:$H$27,N256,G256)/INDEX(计算页!$C:$C,MATCH(X256,计算页!$B:$B,0))*1.5^(O256-1)/R256,0))</f>
        <v/>
      </c>
      <c r="Z256" s="2" t="str">
        <f>IF(AA256="","",INDEX(计算页!$A:$A,MATCH(AA256,计算页!$B:$B,0)))</f>
        <v/>
      </c>
      <c r="AB256" s="2" t="str">
        <f>IF(AA256="","",ROUND(INDEX(计算页!$F$22:$H$27,N256,G256)/INDEX(计算页!$C:$C,MATCH(AA256,计算页!$B:$B,0))*1.5^(O256-1)/R256,0))</f>
        <v/>
      </c>
      <c r="AC256" s="2" t="str">
        <f>IF(AD256="","",INDEX(计算页!$A:$A,MATCH(AD256,计算页!$B:$B,0)))</f>
        <v/>
      </c>
      <c r="AE256" s="2" t="str">
        <f>IF(AD256="","",ROUND(INDEX(计算页!$F$22:$H$27,N256,G256)/INDEX(计算页!$C:$C,MATCH(AD256,计算页!$B:$B,0))*1.5^(O256-1)/R256,0))</f>
        <v/>
      </c>
      <c r="AF256" s="2" t="str">
        <f>IF(AG256="","",INDEX(计算页!$A:$A,MATCH(AG256,计算页!$B:$B,0)))</f>
        <v/>
      </c>
      <c r="AH256" s="2" t="str">
        <f>IF(AG256="","",ROUND(INDEX(计算页!$F$22:$H$27,N256,G256)/INDEX(计算页!$C:$C,MATCH(AG256,计算页!$B:$B,0))*1.5^(O256-1)/R256,0))</f>
        <v/>
      </c>
    </row>
    <row r="257" spans="1:34" x14ac:dyDescent="0.35">
      <c r="A257" s="2">
        <f t="shared" si="11"/>
        <v>5850001</v>
      </c>
      <c r="B257" s="2">
        <v>585</v>
      </c>
      <c r="C257" s="2" t="s">
        <v>375</v>
      </c>
      <c r="D257" s="2" t="s">
        <v>547</v>
      </c>
      <c r="E257" s="2" t="str">
        <f t="shared" si="8"/>
        <v>一件很普通的宝物，看起来谁都可以用\n提升伙伴闪避205点</v>
      </c>
      <c r="F257" s="2" t="s">
        <v>654</v>
      </c>
      <c r="G257" s="2">
        <v>1</v>
      </c>
      <c r="H257" s="2" t="s">
        <v>538</v>
      </c>
      <c r="I257" s="2" t="s">
        <v>253</v>
      </c>
      <c r="J257" s="2">
        <v>0</v>
      </c>
      <c r="K257" s="2" t="str">
        <f>IF(J257="","",IF(J257=0,"所有宠物",INDEX(D_图鉴!$D:$D,MATCH(J257,D_图鉴!$A:$A,0))))</f>
        <v>所有宠物</v>
      </c>
      <c r="L257" s="2">
        <f>IF(A257="","",INDEX(D_伙伴技能书!$A:$A,MATCH(A257,D_伙伴技能书!$L:$L,0)))</f>
        <v>45851</v>
      </c>
      <c r="M257" s="2">
        <f>ROUND(INDEX(计算页!$F$22:$H$27,N257,G257)*1.5^(O257-1)*INDEX(计算页!$K$22:$K$25,MATCH(H257,计算页!$J$22:$J$25,0)),0)</f>
        <v>1024</v>
      </c>
      <c r="N257" s="2">
        <v>5</v>
      </c>
      <c r="O257" s="2">
        <v>1</v>
      </c>
      <c r="P257" s="2">
        <v>1</v>
      </c>
      <c r="Q257" s="2">
        <v>0</v>
      </c>
      <c r="R257" s="2">
        <f t="shared" si="9"/>
        <v>1</v>
      </c>
      <c r="S257" s="2" t="e">
        <f>INDEX(D_伙伴表!$J:$J,MATCH(K257,D_伙伴表!$C:$C,0))</f>
        <v>#N/A</v>
      </c>
      <c r="T257" s="2">
        <f>IF(U257="","",INDEX(计算页!$A:$A,MATCH(U257,计算页!$B:$B,0)))</f>
        <v>7</v>
      </c>
      <c r="U257" s="2" t="s">
        <v>548</v>
      </c>
      <c r="V257" s="2">
        <f>IF(U257="","",ROUND(INDEX(计算页!$F$22:$H$27,N257,G257)/INDEX(计算页!$C:$C,MATCH(U257,计算页!$B:$B,0))*1.5^(O257-1)/R257,0))</f>
        <v>205</v>
      </c>
      <c r="W257" s="2" t="str">
        <f>IF(X257="","",INDEX(计算页!$A:$A,MATCH(X257,计算页!$B:$B,0)))</f>
        <v/>
      </c>
      <c r="Y257" s="2" t="str">
        <f>IF(X257="","",ROUND(INDEX(计算页!$F$22:$H$27,N257,G257)/INDEX(计算页!$C:$C,MATCH(X257,计算页!$B:$B,0))*1.5^(O257-1)/R257,0))</f>
        <v/>
      </c>
      <c r="Z257" s="2" t="str">
        <f>IF(AA257="","",INDEX(计算页!$A:$A,MATCH(AA257,计算页!$B:$B,0)))</f>
        <v/>
      </c>
      <c r="AB257" s="2" t="str">
        <f>IF(AA257="","",ROUND(INDEX(计算页!$F$22:$H$27,N257,G257)/INDEX(计算页!$C:$C,MATCH(AA257,计算页!$B:$B,0))*1.5^(O257-1)/R257,0))</f>
        <v/>
      </c>
      <c r="AC257" s="2" t="str">
        <f>IF(AD257="","",INDEX(计算页!$A:$A,MATCH(AD257,计算页!$B:$B,0)))</f>
        <v/>
      </c>
      <c r="AE257" s="2" t="str">
        <f>IF(AD257="","",ROUND(INDEX(计算页!$F$22:$H$27,N257,G257)/INDEX(计算页!$C:$C,MATCH(AD257,计算页!$B:$B,0))*1.5^(O257-1)/R257,0))</f>
        <v/>
      </c>
      <c r="AF257" s="2" t="str">
        <f>IF(AG257="","",INDEX(计算页!$A:$A,MATCH(AG257,计算页!$B:$B,0)))</f>
        <v/>
      </c>
      <c r="AH257" s="2" t="str">
        <f>IF(AG257="","",ROUND(INDEX(计算页!$F$22:$H$27,N257,G257)/INDEX(计算页!$C:$C,MATCH(AG257,计算页!$B:$B,0))*1.5^(O257-1)/R257,0))</f>
        <v/>
      </c>
    </row>
    <row r="258" spans="1:34" x14ac:dyDescent="0.35">
      <c r="A258" s="2">
        <f t="shared" si="11"/>
        <v>5850002</v>
      </c>
      <c r="B258" s="2">
        <v>585</v>
      </c>
      <c r="C258" s="2" t="s">
        <v>375</v>
      </c>
      <c r="D258" s="2" t="s">
        <v>547</v>
      </c>
      <c r="E258" s="2" t="str">
        <f t="shared" si="8"/>
        <v>一件很普通的宝物，看起来谁都可以用\n提升伙伴闪避307点</v>
      </c>
      <c r="F258" s="2" t="s">
        <v>654</v>
      </c>
      <c r="G258" s="2">
        <v>1</v>
      </c>
      <c r="H258" s="2" t="s">
        <v>538</v>
      </c>
      <c r="I258" s="2" t="s">
        <v>253</v>
      </c>
      <c r="J258" s="2">
        <v>0</v>
      </c>
      <c r="K258" s="2" t="str">
        <f>IF(J258="","",IF(J258=0,"所有宠物",INDEX(D_图鉴!$D:$D,MATCH(J258,D_图鉴!$A:$A,0))))</f>
        <v>所有宠物</v>
      </c>
      <c r="L258" s="2">
        <f>IF(A258="","",INDEX(D_伙伴技能书!$A:$A,MATCH(A258,D_伙伴技能书!$L:$L,0)))</f>
        <v>45852</v>
      </c>
      <c r="M258" s="2">
        <f>ROUND(INDEX(计算页!$F$22:$H$27,N258,G258)*1.5^(O258-1)*INDEX(计算页!$K$22:$K$25,MATCH(H258,计算页!$J$22:$J$25,0)),0)</f>
        <v>1536</v>
      </c>
      <c r="N258" s="2">
        <v>5</v>
      </c>
      <c r="O258" s="2">
        <v>2</v>
      </c>
      <c r="P258" s="2">
        <v>1</v>
      </c>
      <c r="Q258" s="2">
        <v>0</v>
      </c>
      <c r="R258" s="2">
        <f t="shared" si="9"/>
        <v>1</v>
      </c>
      <c r="S258" s="2" t="e">
        <f>INDEX(D_伙伴表!$J:$J,MATCH(K258,D_伙伴表!$C:$C,0))</f>
        <v>#N/A</v>
      </c>
      <c r="T258" s="2">
        <f>IF(U258="","",INDEX(计算页!$A:$A,MATCH(U258,计算页!$B:$B,0)))</f>
        <v>7</v>
      </c>
      <c r="U258" s="2" t="s">
        <v>548</v>
      </c>
      <c r="V258" s="2">
        <f>IF(U258="","",ROUND(INDEX(计算页!$F$22:$H$27,N258,G258)/INDEX(计算页!$C:$C,MATCH(U258,计算页!$B:$B,0))*1.5^(O258-1)/R258,0))</f>
        <v>307</v>
      </c>
      <c r="W258" s="2" t="str">
        <f>IF(X258="","",INDEX(计算页!$A:$A,MATCH(X258,计算页!$B:$B,0)))</f>
        <v/>
      </c>
      <c r="Y258" s="2" t="str">
        <f>IF(X258="","",ROUND(INDEX(计算页!$F$22:$H$27,N258,G258)/INDEX(计算页!$C:$C,MATCH(X258,计算页!$B:$B,0))*1.5^(O258-1)/R258,0))</f>
        <v/>
      </c>
      <c r="Z258" s="2" t="str">
        <f>IF(AA258="","",INDEX(计算页!$A:$A,MATCH(AA258,计算页!$B:$B,0)))</f>
        <v/>
      </c>
      <c r="AB258" s="2" t="str">
        <f>IF(AA258="","",ROUND(INDEX(计算页!$F$22:$H$27,N258,G258)/INDEX(计算页!$C:$C,MATCH(AA258,计算页!$B:$B,0))*1.5^(O258-1)/R258,0))</f>
        <v/>
      </c>
      <c r="AC258" s="2" t="str">
        <f>IF(AD258="","",INDEX(计算页!$A:$A,MATCH(AD258,计算页!$B:$B,0)))</f>
        <v/>
      </c>
      <c r="AE258" s="2" t="str">
        <f>IF(AD258="","",ROUND(INDEX(计算页!$F$22:$H$27,N258,G258)/INDEX(计算页!$C:$C,MATCH(AD258,计算页!$B:$B,0))*1.5^(O258-1)/R258,0))</f>
        <v/>
      </c>
      <c r="AF258" s="2" t="str">
        <f>IF(AG258="","",INDEX(计算页!$A:$A,MATCH(AG258,计算页!$B:$B,0)))</f>
        <v/>
      </c>
      <c r="AH258" s="2" t="str">
        <f>IF(AG258="","",ROUND(INDEX(计算页!$F$22:$H$27,N258,G258)/INDEX(计算页!$C:$C,MATCH(AG258,计算页!$B:$B,0))*1.5^(O258-1)/R258,0))</f>
        <v/>
      </c>
    </row>
    <row r="259" spans="1:34" x14ac:dyDescent="0.35">
      <c r="A259" s="2">
        <f t="shared" si="11"/>
        <v>5850003</v>
      </c>
      <c r="B259" s="2">
        <v>585</v>
      </c>
      <c r="C259" s="2" t="s">
        <v>375</v>
      </c>
      <c r="D259" s="2" t="s">
        <v>547</v>
      </c>
      <c r="E259" s="2" t="str">
        <f t="shared" si="8"/>
        <v>一件很普通的宝物，看起来谁都可以用\n提升伙伴闪避461点</v>
      </c>
      <c r="F259" s="2" t="s">
        <v>654</v>
      </c>
      <c r="G259" s="2">
        <v>1</v>
      </c>
      <c r="H259" s="2" t="s">
        <v>538</v>
      </c>
      <c r="I259" s="2" t="s">
        <v>253</v>
      </c>
      <c r="J259" s="2">
        <v>0</v>
      </c>
      <c r="K259" s="2" t="str">
        <f>IF(J259="","",IF(J259=0,"所有宠物",INDEX(D_图鉴!$D:$D,MATCH(J259,D_图鉴!$A:$A,0))))</f>
        <v>所有宠物</v>
      </c>
      <c r="L259" s="2">
        <f>IF(A259="","",INDEX(D_伙伴技能书!$A:$A,MATCH(A259,D_伙伴技能书!$L:$L,0)))</f>
        <v>45853</v>
      </c>
      <c r="M259" s="2">
        <f>ROUND(INDEX(计算页!$F$22:$H$27,N259,G259)*1.5^(O259-1)*INDEX(计算页!$K$22:$K$25,MATCH(H259,计算页!$J$22:$J$25,0)),0)</f>
        <v>2304</v>
      </c>
      <c r="N259" s="2">
        <v>5</v>
      </c>
      <c r="O259" s="2">
        <v>3</v>
      </c>
      <c r="P259" s="2">
        <v>1</v>
      </c>
      <c r="Q259" s="2">
        <v>0</v>
      </c>
      <c r="R259" s="2">
        <f t="shared" si="9"/>
        <v>1</v>
      </c>
      <c r="S259" s="2" t="e">
        <f>INDEX(D_伙伴表!$J:$J,MATCH(K259,D_伙伴表!$C:$C,0))</f>
        <v>#N/A</v>
      </c>
      <c r="T259" s="2">
        <f>IF(U259="","",INDEX(计算页!$A:$A,MATCH(U259,计算页!$B:$B,0)))</f>
        <v>7</v>
      </c>
      <c r="U259" s="2" t="s">
        <v>548</v>
      </c>
      <c r="V259" s="2">
        <f>IF(U259="","",ROUND(INDEX(计算页!$F$22:$H$27,N259,G259)/INDEX(计算页!$C:$C,MATCH(U259,计算页!$B:$B,0))*1.5^(O259-1)/R259,0))</f>
        <v>461</v>
      </c>
      <c r="W259" s="2" t="str">
        <f>IF(X259="","",INDEX(计算页!$A:$A,MATCH(X259,计算页!$B:$B,0)))</f>
        <v/>
      </c>
      <c r="Y259" s="2" t="str">
        <f>IF(X259="","",ROUND(INDEX(计算页!$F$22:$H$27,N259,G259)/INDEX(计算页!$C:$C,MATCH(X259,计算页!$B:$B,0))*1.5^(O259-1)/R259,0))</f>
        <v/>
      </c>
      <c r="Z259" s="2" t="str">
        <f>IF(AA259="","",INDEX(计算页!$A:$A,MATCH(AA259,计算页!$B:$B,0)))</f>
        <v/>
      </c>
      <c r="AB259" s="2" t="str">
        <f>IF(AA259="","",ROUND(INDEX(计算页!$F$22:$H$27,N259,G259)/INDEX(计算页!$C:$C,MATCH(AA259,计算页!$B:$B,0))*1.5^(O259-1)/R259,0))</f>
        <v/>
      </c>
      <c r="AC259" s="2" t="str">
        <f>IF(AD259="","",INDEX(计算页!$A:$A,MATCH(AD259,计算页!$B:$B,0)))</f>
        <v/>
      </c>
      <c r="AE259" s="2" t="str">
        <f>IF(AD259="","",ROUND(INDEX(计算页!$F$22:$H$27,N259,G259)/INDEX(计算页!$C:$C,MATCH(AD259,计算页!$B:$B,0))*1.5^(O259-1)/R259,0))</f>
        <v/>
      </c>
      <c r="AF259" s="2" t="str">
        <f>IF(AG259="","",INDEX(计算页!$A:$A,MATCH(AG259,计算页!$B:$B,0)))</f>
        <v/>
      </c>
      <c r="AH259" s="2" t="str">
        <f>IF(AG259="","",ROUND(INDEX(计算页!$F$22:$H$27,N259,G259)/INDEX(计算页!$C:$C,MATCH(AG259,计算页!$B:$B,0))*1.5^(O259-1)/R259,0))</f>
        <v/>
      </c>
    </row>
    <row r="260" spans="1:34" x14ac:dyDescent="0.35">
      <c r="A260" s="2">
        <f t="shared" si="11"/>
        <v>5860001</v>
      </c>
      <c r="B260" s="2">
        <v>586</v>
      </c>
      <c r="C260" s="2" t="s">
        <v>376</v>
      </c>
      <c r="D260" s="2" t="s">
        <v>550</v>
      </c>
      <c r="E260" s="2" t="str">
        <f t="shared" si="8"/>
        <v>一件很普通的宝物，看起来谁都可以用\n提升伙伴攻击512点</v>
      </c>
      <c r="F260" s="2" t="s">
        <v>654</v>
      </c>
      <c r="G260" s="2">
        <v>1</v>
      </c>
      <c r="H260" s="2" t="s">
        <v>538</v>
      </c>
      <c r="I260" s="2" t="s">
        <v>253</v>
      </c>
      <c r="J260" s="2">
        <v>0</v>
      </c>
      <c r="K260" s="2" t="str">
        <f>IF(J260="","",IF(J260=0,"所有宠物",INDEX(D_图鉴!$D:$D,MATCH(J260,D_图鉴!$A:$A,0))))</f>
        <v>所有宠物</v>
      </c>
      <c r="L260" s="2">
        <f>IF(A260="","",INDEX(D_伙伴技能书!$A:$A,MATCH(A260,D_伙伴技能书!$L:$L,0)))</f>
        <v>45861</v>
      </c>
      <c r="M260" s="2">
        <f>ROUND(INDEX(计算页!$F$22:$H$27,N260,G260)*1.5^(O260-1)*INDEX(计算页!$K$22:$K$25,MATCH(H260,计算页!$J$22:$J$25,0)),0)</f>
        <v>1024</v>
      </c>
      <c r="N260" s="2">
        <v>5</v>
      </c>
      <c r="O260" s="2">
        <v>1</v>
      </c>
      <c r="P260" s="2">
        <v>1</v>
      </c>
      <c r="Q260" s="2">
        <v>0</v>
      </c>
      <c r="R260" s="2">
        <f t="shared" si="9"/>
        <v>1</v>
      </c>
      <c r="S260" s="2" t="e">
        <f>INDEX(D_伙伴表!$J:$J,MATCH(K260,D_伙伴表!$C:$C,0))</f>
        <v>#N/A</v>
      </c>
      <c r="T260" s="2">
        <f>IF(U260="","",INDEX(计算页!$A:$A,MATCH(U260,计算页!$B:$B,0)))</f>
        <v>3</v>
      </c>
      <c r="U260" s="2" t="s">
        <v>101</v>
      </c>
      <c r="V260" s="2">
        <f>IF(U260="","",ROUND(INDEX(计算页!$F$22:$H$27,N260,G260)/INDEX(计算页!$C:$C,MATCH(U260,计算页!$B:$B,0))*1.5^(O260-1)/R260,0))</f>
        <v>512</v>
      </c>
      <c r="W260" s="2" t="str">
        <f>IF(X260="","",INDEX(计算页!$A:$A,MATCH(X260,计算页!$B:$B,0)))</f>
        <v/>
      </c>
      <c r="Y260" s="2" t="str">
        <f>IF(X260="","",ROUND(INDEX(计算页!$F$22:$H$27,N260,G260)/INDEX(计算页!$C:$C,MATCH(X260,计算页!$B:$B,0))*1.5^(O260-1)/R260,0))</f>
        <v/>
      </c>
      <c r="Z260" s="2" t="str">
        <f>IF(AA260="","",INDEX(计算页!$A:$A,MATCH(AA260,计算页!$B:$B,0)))</f>
        <v/>
      </c>
      <c r="AB260" s="2" t="str">
        <f>IF(AA260="","",ROUND(INDEX(计算页!$F$22:$H$27,N260,G260)/INDEX(计算页!$C:$C,MATCH(AA260,计算页!$B:$B,0))*1.5^(O260-1)/R260,0))</f>
        <v/>
      </c>
      <c r="AC260" s="2" t="str">
        <f>IF(AD260="","",INDEX(计算页!$A:$A,MATCH(AD260,计算页!$B:$B,0)))</f>
        <v/>
      </c>
      <c r="AE260" s="2" t="str">
        <f>IF(AD260="","",ROUND(INDEX(计算页!$F$22:$H$27,N260,G260)/INDEX(计算页!$C:$C,MATCH(AD260,计算页!$B:$B,0))*1.5^(O260-1)/R260,0))</f>
        <v/>
      </c>
      <c r="AF260" s="2" t="str">
        <f>IF(AG260="","",INDEX(计算页!$A:$A,MATCH(AG260,计算页!$B:$B,0)))</f>
        <v/>
      </c>
      <c r="AH260" s="2" t="str">
        <f>IF(AG260="","",ROUND(INDEX(计算页!$F$22:$H$27,N260,G260)/INDEX(计算页!$C:$C,MATCH(AG260,计算页!$B:$B,0))*1.5^(O260-1)/R260,0))</f>
        <v/>
      </c>
    </row>
    <row r="261" spans="1:34" x14ac:dyDescent="0.35">
      <c r="A261" s="2">
        <f t="shared" si="11"/>
        <v>5860002</v>
      </c>
      <c r="B261" s="2">
        <v>586</v>
      </c>
      <c r="C261" s="2" t="s">
        <v>376</v>
      </c>
      <c r="D261" s="2" t="s">
        <v>550</v>
      </c>
      <c r="E261" s="2" t="str">
        <f t="shared" ref="E261:E324" si="12">IF(F261="","",F261&amp;"\n")&amp;IF(J261=0,"",K261&amp;"专用宝物，")&amp;"提升伙伴"&amp;U261&amp;V261&amp;"点"&amp;IF(X261="","","，"&amp;X261&amp;Y261&amp;"点")&amp;IF(AA261="","","，"&amp;AA261&amp;AB261&amp;"点")&amp;IF(AD261="","","，"&amp;AD261&amp;AE261&amp;"点")&amp;IF(AG261="","","，"&amp;AG261&amp;AH261&amp;"点")</f>
        <v>一件很普通的宝物，看起来谁都可以用\n提升伙伴攻击768点</v>
      </c>
      <c r="F261" s="2" t="s">
        <v>654</v>
      </c>
      <c r="G261" s="2">
        <v>1</v>
      </c>
      <c r="H261" s="2" t="s">
        <v>538</v>
      </c>
      <c r="I261" s="2" t="s">
        <v>253</v>
      </c>
      <c r="J261" s="2">
        <v>0</v>
      </c>
      <c r="K261" s="2" t="str">
        <f>IF(J261="","",IF(J261=0,"所有宠物",INDEX(D_图鉴!$D:$D,MATCH(J261,D_图鉴!$A:$A,0))))</f>
        <v>所有宠物</v>
      </c>
      <c r="L261" s="2">
        <f>IF(A261="","",INDEX(D_伙伴技能书!$A:$A,MATCH(A261,D_伙伴技能书!$L:$L,0)))</f>
        <v>45862</v>
      </c>
      <c r="M261" s="2">
        <f>ROUND(INDEX(计算页!$F$22:$H$27,N261,G261)*1.5^(O261-1)*INDEX(计算页!$K$22:$K$25,MATCH(H261,计算页!$J$22:$J$25,0)),0)</f>
        <v>1536</v>
      </c>
      <c r="N261" s="2">
        <v>5</v>
      </c>
      <c r="O261" s="2">
        <v>2</v>
      </c>
      <c r="P261" s="2">
        <v>1</v>
      </c>
      <c r="Q261" s="2">
        <v>0</v>
      </c>
      <c r="R261" s="2">
        <f t="shared" ref="R261:R324" si="13">IF(U261="",0,1)+IF(W261="",0,1)+IF(Z261="",0,1)+IF(AC261="",0,1)+IF(AF261="",0,1)</f>
        <v>1</v>
      </c>
      <c r="S261" s="2" t="e">
        <f>INDEX(D_伙伴表!$J:$J,MATCH(K261,D_伙伴表!$C:$C,0))</f>
        <v>#N/A</v>
      </c>
      <c r="T261" s="2">
        <f>IF(U261="","",INDEX(计算页!$A:$A,MATCH(U261,计算页!$B:$B,0)))</f>
        <v>3</v>
      </c>
      <c r="U261" s="2" t="s">
        <v>101</v>
      </c>
      <c r="V261" s="2">
        <f>IF(U261="","",ROUND(INDEX(计算页!$F$22:$H$27,N261,G261)/INDEX(计算页!$C:$C,MATCH(U261,计算页!$B:$B,0))*1.5^(O261-1)/R261,0))</f>
        <v>768</v>
      </c>
      <c r="W261" s="2" t="str">
        <f>IF(X261="","",INDEX(计算页!$A:$A,MATCH(X261,计算页!$B:$B,0)))</f>
        <v/>
      </c>
      <c r="Y261" s="2" t="str">
        <f>IF(X261="","",ROUND(INDEX(计算页!$F$22:$H$27,N261,G261)/INDEX(计算页!$C:$C,MATCH(X261,计算页!$B:$B,0))*1.5^(O261-1)/R261,0))</f>
        <v/>
      </c>
      <c r="Z261" s="2" t="str">
        <f>IF(AA261="","",INDEX(计算页!$A:$A,MATCH(AA261,计算页!$B:$B,0)))</f>
        <v/>
      </c>
      <c r="AB261" s="2" t="str">
        <f>IF(AA261="","",ROUND(INDEX(计算页!$F$22:$H$27,N261,G261)/INDEX(计算页!$C:$C,MATCH(AA261,计算页!$B:$B,0))*1.5^(O261-1)/R261,0))</f>
        <v/>
      </c>
      <c r="AC261" s="2" t="str">
        <f>IF(AD261="","",INDEX(计算页!$A:$A,MATCH(AD261,计算页!$B:$B,0)))</f>
        <v/>
      </c>
      <c r="AE261" s="2" t="str">
        <f>IF(AD261="","",ROUND(INDEX(计算页!$F$22:$H$27,N261,G261)/INDEX(计算页!$C:$C,MATCH(AD261,计算页!$B:$B,0))*1.5^(O261-1)/R261,0))</f>
        <v/>
      </c>
      <c r="AF261" s="2" t="str">
        <f>IF(AG261="","",INDEX(计算页!$A:$A,MATCH(AG261,计算页!$B:$B,0)))</f>
        <v/>
      </c>
      <c r="AH261" s="2" t="str">
        <f>IF(AG261="","",ROUND(INDEX(计算页!$F$22:$H$27,N261,G261)/INDEX(计算页!$C:$C,MATCH(AG261,计算页!$B:$B,0))*1.5^(O261-1)/R261,0))</f>
        <v/>
      </c>
    </row>
    <row r="262" spans="1:34" x14ac:dyDescent="0.35">
      <c r="A262" s="2">
        <f t="shared" si="11"/>
        <v>5860003</v>
      </c>
      <c r="B262" s="2">
        <v>586</v>
      </c>
      <c r="C262" s="2" t="s">
        <v>376</v>
      </c>
      <c r="D262" s="2" t="s">
        <v>550</v>
      </c>
      <c r="E262" s="2" t="str">
        <f t="shared" si="12"/>
        <v>一件很普通的宝物，看起来谁都可以用\n提升伙伴攻击1152点</v>
      </c>
      <c r="F262" s="2" t="s">
        <v>654</v>
      </c>
      <c r="G262" s="2">
        <v>1</v>
      </c>
      <c r="H262" s="2" t="s">
        <v>538</v>
      </c>
      <c r="I262" s="2" t="s">
        <v>253</v>
      </c>
      <c r="J262" s="2">
        <v>0</v>
      </c>
      <c r="K262" s="2" t="str">
        <f>IF(J262="","",IF(J262=0,"所有宠物",INDEX(D_图鉴!$D:$D,MATCH(J262,D_图鉴!$A:$A,0))))</f>
        <v>所有宠物</v>
      </c>
      <c r="L262" s="2">
        <f>IF(A262="","",INDEX(D_伙伴技能书!$A:$A,MATCH(A262,D_伙伴技能书!$L:$L,0)))</f>
        <v>45863</v>
      </c>
      <c r="M262" s="2">
        <f>ROUND(INDEX(计算页!$F$22:$H$27,N262,G262)*1.5^(O262-1)*INDEX(计算页!$K$22:$K$25,MATCH(H262,计算页!$J$22:$J$25,0)),0)</f>
        <v>2304</v>
      </c>
      <c r="N262" s="2">
        <v>5</v>
      </c>
      <c r="O262" s="2">
        <v>3</v>
      </c>
      <c r="P262" s="2">
        <v>1</v>
      </c>
      <c r="Q262" s="2">
        <v>0</v>
      </c>
      <c r="R262" s="2">
        <f t="shared" si="13"/>
        <v>1</v>
      </c>
      <c r="S262" s="2" t="e">
        <f>INDEX(D_伙伴表!$J:$J,MATCH(K262,D_伙伴表!$C:$C,0))</f>
        <v>#N/A</v>
      </c>
      <c r="T262" s="2">
        <f>IF(U262="","",INDEX(计算页!$A:$A,MATCH(U262,计算页!$B:$B,0)))</f>
        <v>3</v>
      </c>
      <c r="U262" s="2" t="s">
        <v>101</v>
      </c>
      <c r="V262" s="2">
        <f>IF(U262="","",ROUND(INDEX(计算页!$F$22:$H$27,N262,G262)/INDEX(计算页!$C:$C,MATCH(U262,计算页!$B:$B,0))*1.5^(O262-1)/R262,0))</f>
        <v>1152</v>
      </c>
      <c r="W262" s="2" t="str">
        <f>IF(X262="","",INDEX(计算页!$A:$A,MATCH(X262,计算页!$B:$B,0)))</f>
        <v/>
      </c>
      <c r="Y262" s="2" t="str">
        <f>IF(X262="","",ROUND(INDEX(计算页!$F$22:$H$27,N262,G262)/INDEX(计算页!$C:$C,MATCH(X262,计算页!$B:$B,0))*1.5^(O262-1)/R262,0))</f>
        <v/>
      </c>
      <c r="Z262" s="2" t="str">
        <f>IF(AA262="","",INDEX(计算页!$A:$A,MATCH(AA262,计算页!$B:$B,0)))</f>
        <v/>
      </c>
      <c r="AB262" s="2" t="str">
        <f>IF(AA262="","",ROUND(INDEX(计算页!$F$22:$H$27,N262,G262)/INDEX(计算页!$C:$C,MATCH(AA262,计算页!$B:$B,0))*1.5^(O262-1)/R262,0))</f>
        <v/>
      </c>
      <c r="AC262" s="2" t="str">
        <f>IF(AD262="","",INDEX(计算页!$A:$A,MATCH(AD262,计算页!$B:$B,0)))</f>
        <v/>
      </c>
      <c r="AE262" s="2" t="str">
        <f>IF(AD262="","",ROUND(INDEX(计算页!$F$22:$H$27,N262,G262)/INDEX(计算页!$C:$C,MATCH(AD262,计算页!$B:$B,0))*1.5^(O262-1)/R262,0))</f>
        <v/>
      </c>
      <c r="AF262" s="2" t="str">
        <f>IF(AG262="","",INDEX(计算页!$A:$A,MATCH(AG262,计算页!$B:$B,0)))</f>
        <v/>
      </c>
      <c r="AH262" s="2" t="str">
        <f>IF(AG262="","",ROUND(INDEX(计算页!$F$22:$H$27,N262,G262)/INDEX(计算页!$C:$C,MATCH(AG262,计算页!$B:$B,0))*1.5^(O262-1)/R262,0))</f>
        <v/>
      </c>
    </row>
    <row r="263" spans="1:34" x14ac:dyDescent="0.35">
      <c r="A263" s="2">
        <f t="shared" si="11"/>
        <v>5870001</v>
      </c>
      <c r="B263" s="2">
        <v>587</v>
      </c>
      <c r="C263" s="2" t="s">
        <v>385</v>
      </c>
      <c r="D263" s="2" t="s">
        <v>552</v>
      </c>
      <c r="E263" s="2" t="str">
        <f t="shared" si="12"/>
        <v>一件很普通的宝物，看起来谁都可以用\n提升伙伴防御1024点</v>
      </c>
      <c r="F263" s="2" t="s">
        <v>654</v>
      </c>
      <c r="G263" s="2">
        <v>1</v>
      </c>
      <c r="H263" s="2" t="s">
        <v>538</v>
      </c>
      <c r="I263" s="2" t="s">
        <v>254</v>
      </c>
      <c r="J263" s="2">
        <v>0</v>
      </c>
      <c r="K263" s="2" t="str">
        <f>IF(J263="","",IF(J263=0,"所有宠物",INDEX(D_图鉴!$D:$D,MATCH(J263,D_图鉴!$A:$A,0))))</f>
        <v>所有宠物</v>
      </c>
      <c r="L263" s="2">
        <f>IF(A263="","",INDEX(D_伙伴技能书!$A:$A,MATCH(A263,D_伙伴技能书!$L:$L,0)))</f>
        <v>45871</v>
      </c>
      <c r="M263" s="2">
        <f>ROUND(INDEX(计算页!$F$22:$H$27,N263,G263)*1.5^(O263-1)*INDEX(计算页!$K$22:$K$25,MATCH(H263,计算页!$J$22:$J$25,0)),0)</f>
        <v>1024</v>
      </c>
      <c r="N263" s="2">
        <v>5</v>
      </c>
      <c r="O263" s="2">
        <v>1</v>
      </c>
      <c r="P263" s="2">
        <v>1</v>
      </c>
      <c r="Q263" s="2">
        <v>0</v>
      </c>
      <c r="R263" s="2">
        <f t="shared" si="13"/>
        <v>1</v>
      </c>
      <c r="S263" s="2" t="e">
        <f>INDEX(D_伙伴表!$J:$J,MATCH(K263,D_伙伴表!$C:$C,0))</f>
        <v>#N/A</v>
      </c>
      <c r="T263" s="2">
        <f>IF(U263="","",INDEX(计算页!$A:$A,MATCH(U263,计算页!$B:$B,0)))</f>
        <v>4</v>
      </c>
      <c r="U263" s="2" t="s">
        <v>98</v>
      </c>
      <c r="V263" s="2">
        <f>IF(U263="","",ROUND(INDEX(计算页!$F$22:$H$27,N263,G263)/INDEX(计算页!$C:$C,MATCH(U263,计算页!$B:$B,0))*1.5^(O263-1)/R263,0))</f>
        <v>1024</v>
      </c>
      <c r="W263" s="2" t="str">
        <f>IF(X263="","",INDEX(计算页!$A:$A,MATCH(X263,计算页!$B:$B,0)))</f>
        <v/>
      </c>
      <c r="Y263" s="2" t="str">
        <f>IF(X263="","",ROUND(INDEX(计算页!$F$22:$H$27,N263,G263)/INDEX(计算页!$C:$C,MATCH(X263,计算页!$B:$B,0))*1.5^(O263-1)/R263,0))</f>
        <v/>
      </c>
      <c r="Z263" s="2" t="str">
        <f>IF(AA263="","",INDEX(计算页!$A:$A,MATCH(AA263,计算页!$B:$B,0)))</f>
        <v/>
      </c>
      <c r="AB263" s="2" t="str">
        <f>IF(AA263="","",ROUND(INDEX(计算页!$F$22:$H$27,N263,G263)/INDEX(计算页!$C:$C,MATCH(AA263,计算页!$B:$B,0))*1.5^(O263-1)/R263,0))</f>
        <v/>
      </c>
      <c r="AC263" s="2" t="str">
        <f>IF(AD263="","",INDEX(计算页!$A:$A,MATCH(AD263,计算页!$B:$B,0)))</f>
        <v/>
      </c>
      <c r="AE263" s="2" t="str">
        <f>IF(AD263="","",ROUND(INDEX(计算页!$F$22:$H$27,N263,G263)/INDEX(计算页!$C:$C,MATCH(AD263,计算页!$B:$B,0))*1.5^(O263-1)/R263,0))</f>
        <v/>
      </c>
      <c r="AF263" s="2" t="str">
        <f>IF(AG263="","",INDEX(计算页!$A:$A,MATCH(AG263,计算页!$B:$B,0)))</f>
        <v/>
      </c>
      <c r="AH263" s="2" t="str">
        <f>IF(AG263="","",ROUND(INDEX(计算页!$F$22:$H$27,N263,G263)/INDEX(计算页!$C:$C,MATCH(AG263,计算页!$B:$B,0))*1.5^(O263-1)/R263,0))</f>
        <v/>
      </c>
    </row>
    <row r="264" spans="1:34" x14ac:dyDescent="0.35">
      <c r="A264" s="2">
        <f t="shared" si="11"/>
        <v>5870002</v>
      </c>
      <c r="B264" s="2">
        <v>587</v>
      </c>
      <c r="C264" s="2" t="s">
        <v>385</v>
      </c>
      <c r="D264" s="2" t="s">
        <v>552</v>
      </c>
      <c r="E264" s="2" t="str">
        <f t="shared" si="12"/>
        <v>一件很普通的宝物，看起来谁都可以用\n提升伙伴防御1536点</v>
      </c>
      <c r="F264" s="2" t="s">
        <v>654</v>
      </c>
      <c r="G264" s="2">
        <v>1</v>
      </c>
      <c r="H264" s="2" t="s">
        <v>538</v>
      </c>
      <c r="I264" s="2" t="s">
        <v>254</v>
      </c>
      <c r="J264" s="2">
        <v>0</v>
      </c>
      <c r="K264" s="2" t="str">
        <f>IF(J264="","",IF(J264=0,"所有宠物",INDEX(D_图鉴!$D:$D,MATCH(J264,D_图鉴!$A:$A,0))))</f>
        <v>所有宠物</v>
      </c>
      <c r="L264" s="2">
        <f>IF(A264="","",INDEX(D_伙伴技能书!$A:$A,MATCH(A264,D_伙伴技能书!$L:$L,0)))</f>
        <v>45872</v>
      </c>
      <c r="M264" s="2">
        <f>ROUND(INDEX(计算页!$F$22:$H$27,N264,G264)*1.5^(O264-1)*INDEX(计算页!$K$22:$K$25,MATCH(H264,计算页!$J$22:$J$25,0)),0)</f>
        <v>1536</v>
      </c>
      <c r="N264" s="2">
        <v>5</v>
      </c>
      <c r="O264" s="2">
        <v>2</v>
      </c>
      <c r="P264" s="2">
        <v>1</v>
      </c>
      <c r="Q264" s="2">
        <v>0</v>
      </c>
      <c r="R264" s="2">
        <f t="shared" si="13"/>
        <v>1</v>
      </c>
      <c r="S264" s="2" t="e">
        <f>INDEX(D_伙伴表!$J:$J,MATCH(K264,D_伙伴表!$C:$C,0))</f>
        <v>#N/A</v>
      </c>
      <c r="T264" s="2">
        <f>IF(U264="","",INDEX(计算页!$A:$A,MATCH(U264,计算页!$B:$B,0)))</f>
        <v>4</v>
      </c>
      <c r="U264" s="2" t="s">
        <v>98</v>
      </c>
      <c r="V264" s="2">
        <f>IF(U264="","",ROUND(INDEX(计算页!$F$22:$H$27,N264,G264)/INDEX(计算页!$C:$C,MATCH(U264,计算页!$B:$B,0))*1.5^(O264-1)/R264,0))</f>
        <v>1536</v>
      </c>
      <c r="W264" s="2" t="str">
        <f>IF(X264="","",INDEX(计算页!$A:$A,MATCH(X264,计算页!$B:$B,0)))</f>
        <v/>
      </c>
      <c r="Y264" s="2" t="str">
        <f>IF(X264="","",ROUND(INDEX(计算页!$F$22:$H$27,N264,G264)/INDEX(计算页!$C:$C,MATCH(X264,计算页!$B:$B,0))*1.5^(O264-1)/R264,0))</f>
        <v/>
      </c>
      <c r="Z264" s="2" t="str">
        <f>IF(AA264="","",INDEX(计算页!$A:$A,MATCH(AA264,计算页!$B:$B,0)))</f>
        <v/>
      </c>
      <c r="AB264" s="2" t="str">
        <f>IF(AA264="","",ROUND(INDEX(计算页!$F$22:$H$27,N264,G264)/INDEX(计算页!$C:$C,MATCH(AA264,计算页!$B:$B,0))*1.5^(O264-1)/R264,0))</f>
        <v/>
      </c>
      <c r="AC264" s="2" t="str">
        <f>IF(AD264="","",INDEX(计算页!$A:$A,MATCH(AD264,计算页!$B:$B,0)))</f>
        <v/>
      </c>
      <c r="AE264" s="2" t="str">
        <f>IF(AD264="","",ROUND(INDEX(计算页!$F$22:$H$27,N264,G264)/INDEX(计算页!$C:$C,MATCH(AD264,计算页!$B:$B,0))*1.5^(O264-1)/R264,0))</f>
        <v/>
      </c>
      <c r="AF264" s="2" t="str">
        <f>IF(AG264="","",INDEX(计算页!$A:$A,MATCH(AG264,计算页!$B:$B,0)))</f>
        <v/>
      </c>
      <c r="AH264" s="2" t="str">
        <f>IF(AG264="","",ROUND(INDEX(计算页!$F$22:$H$27,N264,G264)/INDEX(计算页!$C:$C,MATCH(AG264,计算页!$B:$B,0))*1.5^(O264-1)/R264,0))</f>
        <v/>
      </c>
    </row>
    <row r="265" spans="1:34" x14ac:dyDescent="0.35">
      <c r="A265" s="2">
        <f t="shared" si="11"/>
        <v>5870003</v>
      </c>
      <c r="B265" s="2">
        <v>587</v>
      </c>
      <c r="C265" s="2" t="s">
        <v>385</v>
      </c>
      <c r="D265" s="2" t="s">
        <v>552</v>
      </c>
      <c r="E265" s="2" t="str">
        <f t="shared" si="12"/>
        <v>一件很普通的宝物，看起来谁都可以用\n提升伙伴防御2304点</v>
      </c>
      <c r="F265" s="2" t="s">
        <v>654</v>
      </c>
      <c r="G265" s="2">
        <v>1</v>
      </c>
      <c r="H265" s="2" t="s">
        <v>538</v>
      </c>
      <c r="I265" s="2" t="s">
        <v>254</v>
      </c>
      <c r="J265" s="2">
        <v>0</v>
      </c>
      <c r="K265" s="2" t="str">
        <f>IF(J265="","",IF(J265=0,"所有宠物",INDEX(D_图鉴!$D:$D,MATCH(J265,D_图鉴!$A:$A,0))))</f>
        <v>所有宠物</v>
      </c>
      <c r="L265" s="2">
        <f>IF(A265="","",INDEX(D_伙伴技能书!$A:$A,MATCH(A265,D_伙伴技能书!$L:$L,0)))</f>
        <v>45873</v>
      </c>
      <c r="M265" s="2">
        <f>ROUND(INDEX(计算页!$F$22:$H$27,N265,G265)*1.5^(O265-1)*INDEX(计算页!$K$22:$K$25,MATCH(H265,计算页!$J$22:$J$25,0)),0)</f>
        <v>2304</v>
      </c>
      <c r="N265" s="2">
        <v>5</v>
      </c>
      <c r="O265" s="2">
        <v>3</v>
      </c>
      <c r="P265" s="2">
        <v>1</v>
      </c>
      <c r="Q265" s="2">
        <v>0</v>
      </c>
      <c r="R265" s="2">
        <f t="shared" si="13"/>
        <v>1</v>
      </c>
      <c r="S265" s="2" t="e">
        <f>INDEX(D_伙伴表!$J:$J,MATCH(K265,D_伙伴表!$C:$C,0))</f>
        <v>#N/A</v>
      </c>
      <c r="T265" s="2">
        <f>IF(U265="","",INDEX(计算页!$A:$A,MATCH(U265,计算页!$B:$B,0)))</f>
        <v>4</v>
      </c>
      <c r="U265" s="2" t="s">
        <v>98</v>
      </c>
      <c r="V265" s="2">
        <f>IF(U265="","",ROUND(INDEX(计算页!$F$22:$H$27,N265,G265)/INDEX(计算页!$C:$C,MATCH(U265,计算页!$B:$B,0))*1.5^(O265-1)/R265,0))</f>
        <v>2304</v>
      </c>
      <c r="W265" s="2" t="str">
        <f>IF(X265="","",INDEX(计算页!$A:$A,MATCH(X265,计算页!$B:$B,0)))</f>
        <v/>
      </c>
      <c r="Y265" s="2" t="str">
        <f>IF(X265="","",ROUND(INDEX(计算页!$F$22:$H$27,N265,G265)/INDEX(计算页!$C:$C,MATCH(X265,计算页!$B:$B,0))*1.5^(O265-1)/R265,0))</f>
        <v/>
      </c>
      <c r="Z265" s="2" t="str">
        <f>IF(AA265="","",INDEX(计算页!$A:$A,MATCH(AA265,计算页!$B:$B,0)))</f>
        <v/>
      </c>
      <c r="AB265" s="2" t="str">
        <f>IF(AA265="","",ROUND(INDEX(计算页!$F$22:$H$27,N265,G265)/INDEX(计算页!$C:$C,MATCH(AA265,计算页!$B:$B,0))*1.5^(O265-1)/R265,0))</f>
        <v/>
      </c>
      <c r="AC265" s="2" t="str">
        <f>IF(AD265="","",INDEX(计算页!$A:$A,MATCH(AD265,计算页!$B:$B,0)))</f>
        <v/>
      </c>
      <c r="AE265" s="2" t="str">
        <f>IF(AD265="","",ROUND(INDEX(计算页!$F$22:$H$27,N265,G265)/INDEX(计算页!$C:$C,MATCH(AD265,计算页!$B:$B,0))*1.5^(O265-1)/R265,0))</f>
        <v/>
      </c>
      <c r="AF265" s="2" t="str">
        <f>IF(AG265="","",INDEX(计算页!$A:$A,MATCH(AG265,计算页!$B:$B,0)))</f>
        <v/>
      </c>
      <c r="AH265" s="2" t="str">
        <f>IF(AG265="","",ROUND(INDEX(计算页!$F$22:$H$27,N265,G265)/INDEX(计算页!$C:$C,MATCH(AG265,计算页!$B:$B,0))*1.5^(O265-1)/R265,0))</f>
        <v/>
      </c>
    </row>
    <row r="266" spans="1:34" x14ac:dyDescent="0.35">
      <c r="A266" s="2">
        <f t="shared" si="11"/>
        <v>5880001</v>
      </c>
      <c r="B266" s="2">
        <v>588</v>
      </c>
      <c r="C266" s="2" t="s">
        <v>386</v>
      </c>
      <c r="D266" s="2" t="s">
        <v>554</v>
      </c>
      <c r="E266" s="2" t="str">
        <f t="shared" si="12"/>
        <v>一件很普通的宝物，看起来谁都可以用\n提升伙伴生命5120点</v>
      </c>
      <c r="F266" s="2" t="s">
        <v>654</v>
      </c>
      <c r="G266" s="2">
        <v>1</v>
      </c>
      <c r="H266" s="2" t="s">
        <v>538</v>
      </c>
      <c r="I266" s="2" t="s">
        <v>254</v>
      </c>
      <c r="J266" s="2">
        <v>0</v>
      </c>
      <c r="K266" s="2" t="str">
        <f>IF(J266="","",IF(J266=0,"所有宠物",INDEX(D_图鉴!$D:$D,MATCH(J266,D_图鉴!$A:$A,0))))</f>
        <v>所有宠物</v>
      </c>
      <c r="L266" s="2">
        <f>IF(A266="","",INDEX(D_伙伴技能书!$A:$A,MATCH(A266,D_伙伴技能书!$L:$L,0)))</f>
        <v>45881</v>
      </c>
      <c r="M266" s="2">
        <f>ROUND(INDEX(计算页!$F$22:$H$27,N266,G266)*1.5^(O266-1)*INDEX(计算页!$K$22:$K$25,MATCH(H266,计算页!$J$22:$J$25,0)),0)</f>
        <v>1024</v>
      </c>
      <c r="N266" s="2">
        <v>5</v>
      </c>
      <c r="O266" s="2">
        <v>1</v>
      </c>
      <c r="P266" s="2">
        <v>1</v>
      </c>
      <c r="Q266" s="2">
        <v>0</v>
      </c>
      <c r="R266" s="2">
        <f t="shared" si="13"/>
        <v>1</v>
      </c>
      <c r="S266" s="2" t="e">
        <f>INDEX(D_伙伴表!$J:$J,MATCH(K266,D_伙伴表!$C:$C,0))</f>
        <v>#N/A</v>
      </c>
      <c r="T266" s="2">
        <f>IF(U266="","",INDEX(计算页!$A:$A,MATCH(U266,计算页!$B:$B,0)))</f>
        <v>1</v>
      </c>
      <c r="U266" s="2" t="s">
        <v>97</v>
      </c>
      <c r="V266" s="2">
        <f>IF(U266="","",ROUND(INDEX(计算页!$F$22:$H$27,N266,G266)/INDEX(计算页!$C:$C,MATCH(U266,计算页!$B:$B,0))*1.5^(O266-1)/R266,0))</f>
        <v>5120</v>
      </c>
      <c r="W266" s="2" t="str">
        <f>IF(X266="","",INDEX(计算页!$A:$A,MATCH(X266,计算页!$B:$B,0)))</f>
        <v/>
      </c>
      <c r="Y266" s="2" t="str">
        <f>IF(X266="","",ROUND(INDEX(计算页!$F$22:$H$27,N266,G266)/INDEX(计算页!$C:$C,MATCH(X266,计算页!$B:$B,0))*1.5^(O266-1)/R266,0))</f>
        <v/>
      </c>
      <c r="Z266" s="2" t="str">
        <f>IF(AA266="","",INDEX(计算页!$A:$A,MATCH(AA266,计算页!$B:$B,0)))</f>
        <v/>
      </c>
      <c r="AB266" s="2" t="str">
        <f>IF(AA266="","",ROUND(INDEX(计算页!$F$22:$H$27,N266,G266)/INDEX(计算页!$C:$C,MATCH(AA266,计算页!$B:$B,0))*1.5^(O266-1)/R266,0))</f>
        <v/>
      </c>
      <c r="AC266" s="2" t="str">
        <f>IF(AD266="","",INDEX(计算页!$A:$A,MATCH(AD266,计算页!$B:$B,0)))</f>
        <v/>
      </c>
      <c r="AE266" s="2" t="str">
        <f>IF(AD266="","",ROUND(INDEX(计算页!$F$22:$H$27,N266,G266)/INDEX(计算页!$C:$C,MATCH(AD266,计算页!$B:$B,0))*1.5^(O266-1)/R266,0))</f>
        <v/>
      </c>
      <c r="AF266" s="2" t="str">
        <f>IF(AG266="","",INDEX(计算页!$A:$A,MATCH(AG266,计算页!$B:$B,0)))</f>
        <v/>
      </c>
      <c r="AH266" s="2" t="str">
        <f>IF(AG266="","",ROUND(INDEX(计算页!$F$22:$H$27,N266,G266)/INDEX(计算页!$C:$C,MATCH(AG266,计算页!$B:$B,0))*1.5^(O266-1)/R266,0))</f>
        <v/>
      </c>
    </row>
    <row r="267" spans="1:34" x14ac:dyDescent="0.35">
      <c r="A267" s="2">
        <f t="shared" si="11"/>
        <v>5880002</v>
      </c>
      <c r="B267" s="2">
        <v>588</v>
      </c>
      <c r="C267" s="2" t="s">
        <v>386</v>
      </c>
      <c r="D267" s="2" t="s">
        <v>554</v>
      </c>
      <c r="E267" s="2" t="str">
        <f t="shared" si="12"/>
        <v>一件很普通的宝物，看起来谁都可以用\n提升伙伴生命7680点</v>
      </c>
      <c r="F267" s="2" t="s">
        <v>654</v>
      </c>
      <c r="G267" s="2">
        <v>1</v>
      </c>
      <c r="H267" s="2" t="s">
        <v>538</v>
      </c>
      <c r="I267" s="2" t="s">
        <v>254</v>
      </c>
      <c r="J267" s="2">
        <v>0</v>
      </c>
      <c r="K267" s="2" t="str">
        <f>IF(J267="","",IF(J267=0,"所有宠物",INDEX(D_图鉴!$D:$D,MATCH(J267,D_图鉴!$A:$A,0))))</f>
        <v>所有宠物</v>
      </c>
      <c r="L267" s="2">
        <f>IF(A267="","",INDEX(D_伙伴技能书!$A:$A,MATCH(A267,D_伙伴技能书!$L:$L,0)))</f>
        <v>45882</v>
      </c>
      <c r="M267" s="2">
        <f>ROUND(INDEX(计算页!$F$22:$H$27,N267,G267)*1.5^(O267-1)*INDEX(计算页!$K$22:$K$25,MATCH(H267,计算页!$J$22:$J$25,0)),0)</f>
        <v>1536</v>
      </c>
      <c r="N267" s="2">
        <v>5</v>
      </c>
      <c r="O267" s="2">
        <v>2</v>
      </c>
      <c r="P267" s="2">
        <v>1</v>
      </c>
      <c r="Q267" s="2">
        <v>0</v>
      </c>
      <c r="R267" s="2">
        <f t="shared" si="13"/>
        <v>1</v>
      </c>
      <c r="S267" s="2" t="e">
        <f>INDEX(D_伙伴表!$J:$J,MATCH(K267,D_伙伴表!$C:$C,0))</f>
        <v>#N/A</v>
      </c>
      <c r="T267" s="2">
        <f>IF(U267="","",INDEX(计算页!$A:$A,MATCH(U267,计算页!$B:$B,0)))</f>
        <v>1</v>
      </c>
      <c r="U267" s="2" t="s">
        <v>97</v>
      </c>
      <c r="V267" s="2">
        <f>IF(U267="","",ROUND(INDEX(计算页!$F$22:$H$27,N267,G267)/INDEX(计算页!$C:$C,MATCH(U267,计算页!$B:$B,0))*1.5^(O267-1)/R267,0))</f>
        <v>7680</v>
      </c>
      <c r="W267" s="2" t="str">
        <f>IF(X267="","",INDEX(计算页!$A:$A,MATCH(X267,计算页!$B:$B,0)))</f>
        <v/>
      </c>
      <c r="Y267" s="2" t="str">
        <f>IF(X267="","",ROUND(INDEX(计算页!$F$22:$H$27,N267,G267)/INDEX(计算页!$C:$C,MATCH(X267,计算页!$B:$B,0))*1.5^(O267-1)/R267,0))</f>
        <v/>
      </c>
      <c r="Z267" s="2" t="str">
        <f>IF(AA267="","",INDEX(计算页!$A:$A,MATCH(AA267,计算页!$B:$B,0)))</f>
        <v/>
      </c>
      <c r="AB267" s="2" t="str">
        <f>IF(AA267="","",ROUND(INDEX(计算页!$F$22:$H$27,N267,G267)/INDEX(计算页!$C:$C,MATCH(AA267,计算页!$B:$B,0))*1.5^(O267-1)/R267,0))</f>
        <v/>
      </c>
      <c r="AC267" s="2" t="str">
        <f>IF(AD267="","",INDEX(计算页!$A:$A,MATCH(AD267,计算页!$B:$B,0)))</f>
        <v/>
      </c>
      <c r="AE267" s="2" t="str">
        <f>IF(AD267="","",ROUND(INDEX(计算页!$F$22:$H$27,N267,G267)/INDEX(计算页!$C:$C,MATCH(AD267,计算页!$B:$B,0))*1.5^(O267-1)/R267,0))</f>
        <v/>
      </c>
      <c r="AF267" s="2" t="str">
        <f>IF(AG267="","",INDEX(计算页!$A:$A,MATCH(AG267,计算页!$B:$B,0)))</f>
        <v/>
      </c>
      <c r="AH267" s="2" t="str">
        <f>IF(AG267="","",ROUND(INDEX(计算页!$F$22:$H$27,N267,G267)/INDEX(计算页!$C:$C,MATCH(AG267,计算页!$B:$B,0))*1.5^(O267-1)/R267,0))</f>
        <v/>
      </c>
    </row>
    <row r="268" spans="1:34" x14ac:dyDescent="0.35">
      <c r="A268" s="2">
        <f t="shared" si="11"/>
        <v>5880003</v>
      </c>
      <c r="B268" s="2">
        <v>588</v>
      </c>
      <c r="C268" s="2" t="s">
        <v>386</v>
      </c>
      <c r="D268" s="2" t="s">
        <v>554</v>
      </c>
      <c r="E268" s="2" t="str">
        <f t="shared" si="12"/>
        <v>一件很普通的宝物，看起来谁都可以用\n提升伙伴生命11520点</v>
      </c>
      <c r="F268" s="2" t="s">
        <v>654</v>
      </c>
      <c r="G268" s="2">
        <v>1</v>
      </c>
      <c r="H268" s="2" t="s">
        <v>538</v>
      </c>
      <c r="I268" s="2" t="s">
        <v>254</v>
      </c>
      <c r="J268" s="2">
        <v>0</v>
      </c>
      <c r="K268" s="2" t="str">
        <f>IF(J268="","",IF(J268=0,"所有宠物",INDEX(D_图鉴!$D:$D,MATCH(J268,D_图鉴!$A:$A,0))))</f>
        <v>所有宠物</v>
      </c>
      <c r="L268" s="2">
        <f>IF(A268="","",INDEX(D_伙伴技能书!$A:$A,MATCH(A268,D_伙伴技能书!$L:$L,0)))</f>
        <v>45883</v>
      </c>
      <c r="M268" s="2">
        <f>ROUND(INDEX(计算页!$F$22:$H$27,N268,G268)*1.5^(O268-1)*INDEX(计算页!$K$22:$K$25,MATCH(H268,计算页!$J$22:$J$25,0)),0)</f>
        <v>2304</v>
      </c>
      <c r="N268" s="2">
        <v>5</v>
      </c>
      <c r="O268" s="2">
        <v>3</v>
      </c>
      <c r="P268" s="2">
        <v>1</v>
      </c>
      <c r="Q268" s="2">
        <v>0</v>
      </c>
      <c r="R268" s="2">
        <f t="shared" si="13"/>
        <v>1</v>
      </c>
      <c r="S268" s="2" t="e">
        <f>INDEX(D_伙伴表!$J:$J,MATCH(K268,D_伙伴表!$C:$C,0))</f>
        <v>#N/A</v>
      </c>
      <c r="T268" s="2">
        <f>IF(U268="","",INDEX(计算页!$A:$A,MATCH(U268,计算页!$B:$B,0)))</f>
        <v>1</v>
      </c>
      <c r="U268" s="2" t="s">
        <v>97</v>
      </c>
      <c r="V268" s="2">
        <f>IF(U268="","",ROUND(INDEX(计算页!$F$22:$H$27,N268,G268)/INDEX(计算页!$C:$C,MATCH(U268,计算页!$B:$B,0))*1.5^(O268-1)/R268,0))</f>
        <v>11520</v>
      </c>
      <c r="W268" s="2" t="str">
        <f>IF(X268="","",INDEX(计算页!$A:$A,MATCH(X268,计算页!$B:$B,0)))</f>
        <v/>
      </c>
      <c r="Y268" s="2" t="str">
        <f>IF(X268="","",ROUND(INDEX(计算页!$F$22:$H$27,N268,G268)/INDEX(计算页!$C:$C,MATCH(X268,计算页!$B:$B,0))*1.5^(O268-1)/R268,0))</f>
        <v/>
      </c>
      <c r="Z268" s="2" t="str">
        <f>IF(AA268="","",INDEX(计算页!$A:$A,MATCH(AA268,计算页!$B:$B,0)))</f>
        <v/>
      </c>
      <c r="AB268" s="2" t="str">
        <f>IF(AA268="","",ROUND(INDEX(计算页!$F$22:$H$27,N268,G268)/INDEX(计算页!$C:$C,MATCH(AA268,计算页!$B:$B,0))*1.5^(O268-1)/R268,0))</f>
        <v/>
      </c>
      <c r="AC268" s="2" t="str">
        <f>IF(AD268="","",INDEX(计算页!$A:$A,MATCH(AD268,计算页!$B:$B,0)))</f>
        <v/>
      </c>
      <c r="AE268" s="2" t="str">
        <f>IF(AD268="","",ROUND(INDEX(计算页!$F$22:$H$27,N268,G268)/INDEX(计算页!$C:$C,MATCH(AD268,计算页!$B:$B,0))*1.5^(O268-1)/R268,0))</f>
        <v/>
      </c>
      <c r="AF268" s="2" t="str">
        <f>IF(AG268="","",INDEX(计算页!$A:$A,MATCH(AG268,计算页!$B:$B,0)))</f>
        <v/>
      </c>
      <c r="AH268" s="2" t="str">
        <f>IF(AG268="","",ROUND(INDEX(计算页!$F$22:$H$27,N268,G268)/INDEX(计算页!$C:$C,MATCH(AG268,计算页!$B:$B,0))*1.5^(O268-1)/R268,0))</f>
        <v/>
      </c>
    </row>
    <row r="269" spans="1:34" x14ac:dyDescent="0.35">
      <c r="A269" s="2">
        <f t="shared" si="11"/>
        <v>5890001</v>
      </c>
      <c r="B269" s="2">
        <v>589</v>
      </c>
      <c r="C269" s="2" t="s">
        <v>387</v>
      </c>
      <c r="D269" s="2" t="s">
        <v>556</v>
      </c>
      <c r="E269" s="2" t="str">
        <f t="shared" si="12"/>
        <v>一件很普通的宝物，看起来谁都可以用\n提升伙伴命中205点</v>
      </c>
      <c r="F269" s="2" t="s">
        <v>654</v>
      </c>
      <c r="G269" s="2">
        <v>1</v>
      </c>
      <c r="H269" s="2" t="s">
        <v>538</v>
      </c>
      <c r="I269" s="2" t="s">
        <v>254</v>
      </c>
      <c r="J269" s="2">
        <v>0</v>
      </c>
      <c r="K269" s="2" t="str">
        <f>IF(J269="","",IF(J269=0,"所有宠物",INDEX(D_图鉴!$D:$D,MATCH(J269,D_图鉴!$A:$A,0))))</f>
        <v>所有宠物</v>
      </c>
      <c r="L269" s="2">
        <f>IF(A269="","",INDEX(D_伙伴技能书!$A:$A,MATCH(A269,D_伙伴技能书!$L:$L,0)))</f>
        <v>45891</v>
      </c>
      <c r="M269" s="2">
        <f>ROUND(INDEX(计算页!$F$22:$H$27,N269,G269)*1.5^(O269-1)*INDEX(计算页!$K$22:$K$25,MATCH(H269,计算页!$J$22:$J$25,0)),0)</f>
        <v>1024</v>
      </c>
      <c r="N269" s="2">
        <v>5</v>
      </c>
      <c r="O269" s="2">
        <v>1</v>
      </c>
      <c r="P269" s="2">
        <v>1</v>
      </c>
      <c r="Q269" s="2">
        <v>0</v>
      </c>
      <c r="R269" s="2">
        <f t="shared" si="13"/>
        <v>1</v>
      </c>
      <c r="S269" s="2" t="e">
        <f>INDEX(D_伙伴表!$J:$J,MATCH(K269,D_伙伴表!$C:$C,0))</f>
        <v>#N/A</v>
      </c>
      <c r="T269" s="2">
        <f>IF(U269="","",INDEX(计算页!$A:$A,MATCH(U269,计算页!$B:$B,0)))</f>
        <v>6</v>
      </c>
      <c r="U269" s="2" t="s">
        <v>545</v>
      </c>
      <c r="V269" s="2">
        <f>IF(U269="","",ROUND(INDEX(计算页!$F$22:$H$27,N269,G269)/INDEX(计算页!$C:$C,MATCH(U269,计算页!$B:$B,0))*1.5^(O269-1)/R269,0))</f>
        <v>205</v>
      </c>
      <c r="W269" s="2" t="str">
        <f>IF(X269="","",INDEX(计算页!$A:$A,MATCH(X269,计算页!$B:$B,0)))</f>
        <v/>
      </c>
      <c r="Y269" s="2" t="str">
        <f>IF(X269="","",ROUND(INDEX(计算页!$F$22:$H$27,N269,G269)/INDEX(计算页!$C:$C,MATCH(X269,计算页!$B:$B,0))*1.5^(O269-1)/R269,0))</f>
        <v/>
      </c>
      <c r="Z269" s="2" t="str">
        <f>IF(AA269="","",INDEX(计算页!$A:$A,MATCH(AA269,计算页!$B:$B,0)))</f>
        <v/>
      </c>
      <c r="AB269" s="2" t="str">
        <f>IF(AA269="","",ROUND(INDEX(计算页!$F$22:$H$27,N269,G269)/INDEX(计算页!$C:$C,MATCH(AA269,计算页!$B:$B,0))*1.5^(O269-1)/R269,0))</f>
        <v/>
      </c>
      <c r="AC269" s="2" t="str">
        <f>IF(AD269="","",INDEX(计算页!$A:$A,MATCH(AD269,计算页!$B:$B,0)))</f>
        <v/>
      </c>
      <c r="AE269" s="2" t="str">
        <f>IF(AD269="","",ROUND(INDEX(计算页!$F$22:$H$27,N269,G269)/INDEX(计算页!$C:$C,MATCH(AD269,计算页!$B:$B,0))*1.5^(O269-1)/R269,0))</f>
        <v/>
      </c>
      <c r="AF269" s="2" t="str">
        <f>IF(AG269="","",INDEX(计算页!$A:$A,MATCH(AG269,计算页!$B:$B,0)))</f>
        <v/>
      </c>
      <c r="AH269" s="2" t="str">
        <f>IF(AG269="","",ROUND(INDEX(计算页!$F$22:$H$27,N269,G269)/INDEX(计算页!$C:$C,MATCH(AG269,计算页!$B:$B,0))*1.5^(O269-1)/R269,0))</f>
        <v/>
      </c>
    </row>
    <row r="270" spans="1:34" x14ac:dyDescent="0.35">
      <c r="A270" s="2">
        <f t="shared" si="11"/>
        <v>5890002</v>
      </c>
      <c r="B270" s="2">
        <v>589</v>
      </c>
      <c r="C270" s="2" t="s">
        <v>387</v>
      </c>
      <c r="D270" s="2" t="s">
        <v>556</v>
      </c>
      <c r="E270" s="2" t="str">
        <f t="shared" si="12"/>
        <v>一件很普通的宝物，看起来谁都可以用\n提升伙伴命中307点</v>
      </c>
      <c r="F270" s="2" t="s">
        <v>654</v>
      </c>
      <c r="G270" s="2">
        <v>1</v>
      </c>
      <c r="H270" s="2" t="s">
        <v>538</v>
      </c>
      <c r="I270" s="2" t="s">
        <v>254</v>
      </c>
      <c r="J270" s="2">
        <v>0</v>
      </c>
      <c r="K270" s="2" t="str">
        <f>IF(J270="","",IF(J270=0,"所有宠物",INDEX(D_图鉴!$D:$D,MATCH(J270,D_图鉴!$A:$A,0))))</f>
        <v>所有宠物</v>
      </c>
      <c r="L270" s="2">
        <f>IF(A270="","",INDEX(D_伙伴技能书!$A:$A,MATCH(A270,D_伙伴技能书!$L:$L,0)))</f>
        <v>45892</v>
      </c>
      <c r="M270" s="2">
        <f>ROUND(INDEX(计算页!$F$22:$H$27,N270,G270)*1.5^(O270-1)*INDEX(计算页!$K$22:$K$25,MATCH(H270,计算页!$J$22:$J$25,0)),0)</f>
        <v>1536</v>
      </c>
      <c r="N270" s="2">
        <v>5</v>
      </c>
      <c r="O270" s="2">
        <v>2</v>
      </c>
      <c r="P270" s="2">
        <v>1</v>
      </c>
      <c r="Q270" s="2">
        <v>0</v>
      </c>
      <c r="R270" s="2">
        <f t="shared" si="13"/>
        <v>1</v>
      </c>
      <c r="S270" s="2" t="e">
        <f>INDEX(D_伙伴表!$J:$J,MATCH(K270,D_伙伴表!$C:$C,0))</f>
        <v>#N/A</v>
      </c>
      <c r="T270" s="2">
        <f>IF(U270="","",INDEX(计算页!$A:$A,MATCH(U270,计算页!$B:$B,0)))</f>
        <v>6</v>
      </c>
      <c r="U270" s="2" t="s">
        <v>545</v>
      </c>
      <c r="V270" s="2">
        <f>IF(U270="","",ROUND(INDEX(计算页!$F$22:$H$27,N270,G270)/INDEX(计算页!$C:$C,MATCH(U270,计算页!$B:$B,0))*1.5^(O270-1)/R270,0))</f>
        <v>307</v>
      </c>
      <c r="W270" s="2" t="str">
        <f>IF(X270="","",INDEX(计算页!$A:$A,MATCH(X270,计算页!$B:$B,0)))</f>
        <v/>
      </c>
      <c r="Y270" s="2" t="str">
        <f>IF(X270="","",ROUND(INDEX(计算页!$F$22:$H$27,N270,G270)/INDEX(计算页!$C:$C,MATCH(X270,计算页!$B:$B,0))*1.5^(O270-1)/R270,0))</f>
        <v/>
      </c>
      <c r="Z270" s="2" t="str">
        <f>IF(AA270="","",INDEX(计算页!$A:$A,MATCH(AA270,计算页!$B:$B,0)))</f>
        <v/>
      </c>
      <c r="AB270" s="2" t="str">
        <f>IF(AA270="","",ROUND(INDEX(计算页!$F$22:$H$27,N270,G270)/INDEX(计算页!$C:$C,MATCH(AA270,计算页!$B:$B,0))*1.5^(O270-1)/R270,0))</f>
        <v/>
      </c>
      <c r="AC270" s="2" t="str">
        <f>IF(AD270="","",INDEX(计算页!$A:$A,MATCH(AD270,计算页!$B:$B,0)))</f>
        <v/>
      </c>
      <c r="AE270" s="2" t="str">
        <f>IF(AD270="","",ROUND(INDEX(计算页!$F$22:$H$27,N270,G270)/INDEX(计算页!$C:$C,MATCH(AD270,计算页!$B:$B,0))*1.5^(O270-1)/R270,0))</f>
        <v/>
      </c>
      <c r="AF270" s="2" t="str">
        <f>IF(AG270="","",INDEX(计算页!$A:$A,MATCH(AG270,计算页!$B:$B,0)))</f>
        <v/>
      </c>
      <c r="AH270" s="2" t="str">
        <f>IF(AG270="","",ROUND(INDEX(计算页!$F$22:$H$27,N270,G270)/INDEX(计算页!$C:$C,MATCH(AG270,计算页!$B:$B,0))*1.5^(O270-1)/R270,0))</f>
        <v/>
      </c>
    </row>
    <row r="271" spans="1:34" x14ac:dyDescent="0.35">
      <c r="A271" s="2">
        <f t="shared" si="11"/>
        <v>5890003</v>
      </c>
      <c r="B271" s="2">
        <v>589</v>
      </c>
      <c r="C271" s="2" t="s">
        <v>387</v>
      </c>
      <c r="D271" s="2" t="s">
        <v>556</v>
      </c>
      <c r="E271" s="2" t="str">
        <f t="shared" si="12"/>
        <v>一件很普通的宝物，看起来谁都可以用\n提升伙伴命中461点</v>
      </c>
      <c r="F271" s="2" t="s">
        <v>654</v>
      </c>
      <c r="G271" s="2">
        <v>1</v>
      </c>
      <c r="H271" s="2" t="s">
        <v>538</v>
      </c>
      <c r="I271" s="2" t="s">
        <v>254</v>
      </c>
      <c r="J271" s="2">
        <v>0</v>
      </c>
      <c r="K271" s="2" t="str">
        <f>IF(J271="","",IF(J271=0,"所有宠物",INDEX(D_图鉴!$D:$D,MATCH(J271,D_图鉴!$A:$A,0))))</f>
        <v>所有宠物</v>
      </c>
      <c r="L271" s="2">
        <f>IF(A271="","",INDEX(D_伙伴技能书!$A:$A,MATCH(A271,D_伙伴技能书!$L:$L,0)))</f>
        <v>45893</v>
      </c>
      <c r="M271" s="2">
        <f>ROUND(INDEX(计算页!$F$22:$H$27,N271,G271)*1.5^(O271-1)*INDEX(计算页!$K$22:$K$25,MATCH(H271,计算页!$J$22:$J$25,0)),0)</f>
        <v>2304</v>
      </c>
      <c r="N271" s="2">
        <v>5</v>
      </c>
      <c r="O271" s="2">
        <v>3</v>
      </c>
      <c r="P271" s="2">
        <v>1</v>
      </c>
      <c r="Q271" s="2">
        <v>0</v>
      </c>
      <c r="R271" s="2">
        <f t="shared" si="13"/>
        <v>1</v>
      </c>
      <c r="S271" s="2" t="e">
        <f>INDEX(D_伙伴表!$J:$J,MATCH(K271,D_伙伴表!$C:$C,0))</f>
        <v>#N/A</v>
      </c>
      <c r="T271" s="2">
        <f>IF(U271="","",INDEX(计算页!$A:$A,MATCH(U271,计算页!$B:$B,0)))</f>
        <v>6</v>
      </c>
      <c r="U271" s="2" t="s">
        <v>545</v>
      </c>
      <c r="V271" s="2">
        <f>IF(U271="","",ROUND(INDEX(计算页!$F$22:$H$27,N271,G271)/INDEX(计算页!$C:$C,MATCH(U271,计算页!$B:$B,0))*1.5^(O271-1)/R271,0))</f>
        <v>461</v>
      </c>
      <c r="W271" s="2" t="str">
        <f>IF(X271="","",INDEX(计算页!$A:$A,MATCH(X271,计算页!$B:$B,0)))</f>
        <v/>
      </c>
      <c r="Y271" s="2" t="str">
        <f>IF(X271="","",ROUND(INDEX(计算页!$F$22:$H$27,N271,G271)/INDEX(计算页!$C:$C,MATCH(X271,计算页!$B:$B,0))*1.5^(O271-1)/R271,0))</f>
        <v/>
      </c>
      <c r="Z271" s="2" t="str">
        <f>IF(AA271="","",INDEX(计算页!$A:$A,MATCH(AA271,计算页!$B:$B,0)))</f>
        <v/>
      </c>
      <c r="AB271" s="2" t="str">
        <f>IF(AA271="","",ROUND(INDEX(计算页!$F$22:$H$27,N271,G271)/INDEX(计算页!$C:$C,MATCH(AA271,计算页!$B:$B,0))*1.5^(O271-1)/R271,0))</f>
        <v/>
      </c>
      <c r="AC271" s="2" t="str">
        <f>IF(AD271="","",INDEX(计算页!$A:$A,MATCH(AD271,计算页!$B:$B,0)))</f>
        <v/>
      </c>
      <c r="AE271" s="2" t="str">
        <f>IF(AD271="","",ROUND(INDEX(计算页!$F$22:$H$27,N271,G271)/INDEX(计算页!$C:$C,MATCH(AD271,计算页!$B:$B,0))*1.5^(O271-1)/R271,0))</f>
        <v/>
      </c>
      <c r="AF271" s="2" t="str">
        <f>IF(AG271="","",INDEX(计算页!$A:$A,MATCH(AG271,计算页!$B:$B,0)))</f>
        <v/>
      </c>
      <c r="AH271" s="2" t="str">
        <f>IF(AG271="","",ROUND(INDEX(计算页!$F$22:$H$27,N271,G271)/INDEX(计算页!$C:$C,MATCH(AG271,计算页!$B:$B,0))*1.5^(O271-1)/R271,0))</f>
        <v/>
      </c>
    </row>
    <row r="272" spans="1:34" x14ac:dyDescent="0.35">
      <c r="A272" s="2">
        <f t="shared" si="11"/>
        <v>5900001</v>
      </c>
      <c r="B272" s="2">
        <v>590</v>
      </c>
      <c r="C272" s="2" t="s">
        <v>655</v>
      </c>
      <c r="D272" s="2" t="s">
        <v>552</v>
      </c>
      <c r="E272" s="2" t="str">
        <f t="shared" si="12"/>
        <v>一件很普通的宝物，看起来谁都可以用\n提升伙伴闪避205点</v>
      </c>
      <c r="F272" s="2" t="s">
        <v>654</v>
      </c>
      <c r="G272" s="2">
        <v>1</v>
      </c>
      <c r="H272" s="2" t="s">
        <v>538</v>
      </c>
      <c r="I272" s="2" t="s">
        <v>255</v>
      </c>
      <c r="J272" s="2">
        <v>0</v>
      </c>
      <c r="K272" s="2" t="str">
        <f>IF(J272="","",IF(J272=0,"所有宠物",INDEX(D_图鉴!$D:$D,MATCH(J272,D_图鉴!$A:$A,0))))</f>
        <v>所有宠物</v>
      </c>
      <c r="L272" s="2">
        <f>IF(A272="","",INDEX(D_伙伴技能书!$A:$A,MATCH(A272,D_伙伴技能书!$L:$L,0)))</f>
        <v>45901</v>
      </c>
      <c r="M272" s="2">
        <f>ROUND(INDEX(计算页!$F$22:$H$27,N272,G272)*1.5^(O272-1)*INDEX(计算页!$K$22:$K$25,MATCH(H272,计算页!$J$22:$J$25,0)),0)</f>
        <v>1024</v>
      </c>
      <c r="N272" s="2">
        <v>5</v>
      </c>
      <c r="O272" s="2">
        <v>1</v>
      </c>
      <c r="P272" s="2">
        <v>1</v>
      </c>
      <c r="Q272" s="2">
        <v>0</v>
      </c>
      <c r="R272" s="2">
        <f t="shared" si="13"/>
        <v>1</v>
      </c>
      <c r="S272" s="2" t="e">
        <f>INDEX(D_伙伴表!$J:$J,MATCH(K272,D_伙伴表!$C:$C,0))</f>
        <v>#N/A</v>
      </c>
      <c r="T272" s="2">
        <f>IF(U272="","",INDEX(计算页!$A:$A,MATCH(U272,计算页!$B:$B,0)))</f>
        <v>7</v>
      </c>
      <c r="U272" s="2" t="s">
        <v>548</v>
      </c>
      <c r="V272" s="2">
        <f>IF(U272="","",ROUND(INDEX(计算页!$F$22:$H$27,N272,G272)/INDEX(计算页!$C:$C,MATCH(U272,计算页!$B:$B,0))*1.5^(O272-1)/R272,0))</f>
        <v>205</v>
      </c>
      <c r="W272" s="2" t="str">
        <f>IF(X272="","",INDEX(计算页!$A:$A,MATCH(X272,计算页!$B:$B,0)))</f>
        <v/>
      </c>
      <c r="Y272" s="2" t="str">
        <f>IF(X272="","",ROUND(INDEX(计算页!$F$22:$H$27,N272,G272)/INDEX(计算页!$C:$C,MATCH(X272,计算页!$B:$B,0))*1.5^(O272-1)/R272,0))</f>
        <v/>
      </c>
      <c r="Z272" s="2" t="str">
        <f>IF(AA272="","",INDEX(计算页!$A:$A,MATCH(AA272,计算页!$B:$B,0)))</f>
        <v/>
      </c>
      <c r="AB272" s="2" t="str">
        <f>IF(AA272="","",ROUND(INDEX(计算页!$F$22:$H$27,N272,G272)/INDEX(计算页!$C:$C,MATCH(AA272,计算页!$B:$B,0))*1.5^(O272-1)/R272,0))</f>
        <v/>
      </c>
      <c r="AC272" s="2" t="str">
        <f>IF(AD272="","",INDEX(计算页!$A:$A,MATCH(AD272,计算页!$B:$B,0)))</f>
        <v/>
      </c>
      <c r="AE272" s="2" t="str">
        <f>IF(AD272="","",ROUND(INDEX(计算页!$F$22:$H$27,N272,G272)/INDEX(计算页!$C:$C,MATCH(AD272,计算页!$B:$B,0))*1.5^(O272-1)/R272,0))</f>
        <v/>
      </c>
      <c r="AF272" s="2" t="str">
        <f>IF(AG272="","",INDEX(计算页!$A:$A,MATCH(AG272,计算页!$B:$B,0)))</f>
        <v/>
      </c>
      <c r="AH272" s="2" t="str">
        <f>IF(AG272="","",ROUND(INDEX(计算页!$F$22:$H$27,N272,G272)/INDEX(计算页!$C:$C,MATCH(AG272,计算页!$B:$B,0))*1.5^(O272-1)/R272,0))</f>
        <v/>
      </c>
    </row>
    <row r="273" spans="1:34" x14ac:dyDescent="0.35">
      <c r="A273" s="2">
        <f t="shared" si="11"/>
        <v>5900002</v>
      </c>
      <c r="B273" s="2">
        <v>590</v>
      </c>
      <c r="C273" s="2" t="s">
        <v>655</v>
      </c>
      <c r="D273" s="2" t="s">
        <v>552</v>
      </c>
      <c r="E273" s="2" t="str">
        <f t="shared" si="12"/>
        <v>一件很普通的宝物，看起来谁都可以用\n提升伙伴闪避307点</v>
      </c>
      <c r="F273" s="2" t="s">
        <v>654</v>
      </c>
      <c r="G273" s="2">
        <v>1</v>
      </c>
      <c r="H273" s="2" t="s">
        <v>538</v>
      </c>
      <c r="I273" s="2" t="s">
        <v>255</v>
      </c>
      <c r="J273" s="2">
        <v>0</v>
      </c>
      <c r="K273" s="2" t="str">
        <f>IF(J273="","",IF(J273=0,"所有宠物",INDEX(D_图鉴!$D:$D,MATCH(J273,D_图鉴!$A:$A,0))))</f>
        <v>所有宠物</v>
      </c>
      <c r="L273" s="2">
        <f>IF(A273="","",INDEX(D_伙伴技能书!$A:$A,MATCH(A273,D_伙伴技能书!$L:$L,0)))</f>
        <v>45902</v>
      </c>
      <c r="M273" s="2">
        <f>ROUND(INDEX(计算页!$F$22:$H$27,N273,G273)*1.5^(O273-1)*INDEX(计算页!$K$22:$K$25,MATCH(H273,计算页!$J$22:$J$25,0)),0)</f>
        <v>1536</v>
      </c>
      <c r="N273" s="2">
        <v>5</v>
      </c>
      <c r="O273" s="2">
        <v>2</v>
      </c>
      <c r="P273" s="2">
        <v>1</v>
      </c>
      <c r="Q273" s="2">
        <v>0</v>
      </c>
      <c r="R273" s="2">
        <f t="shared" si="13"/>
        <v>1</v>
      </c>
      <c r="S273" s="2" t="e">
        <f>INDEX(D_伙伴表!$J:$J,MATCH(K273,D_伙伴表!$C:$C,0))</f>
        <v>#N/A</v>
      </c>
      <c r="T273" s="2">
        <f>IF(U273="","",INDEX(计算页!$A:$A,MATCH(U273,计算页!$B:$B,0)))</f>
        <v>7</v>
      </c>
      <c r="U273" s="2" t="s">
        <v>548</v>
      </c>
      <c r="V273" s="2">
        <f>IF(U273="","",ROUND(INDEX(计算页!$F$22:$H$27,N273,G273)/INDEX(计算页!$C:$C,MATCH(U273,计算页!$B:$B,0))*1.5^(O273-1)/R273,0))</f>
        <v>307</v>
      </c>
      <c r="W273" s="2" t="str">
        <f>IF(X273="","",INDEX(计算页!$A:$A,MATCH(X273,计算页!$B:$B,0)))</f>
        <v/>
      </c>
      <c r="Y273" s="2" t="str">
        <f>IF(X273="","",ROUND(INDEX(计算页!$F$22:$H$27,N273,G273)/INDEX(计算页!$C:$C,MATCH(X273,计算页!$B:$B,0))*1.5^(O273-1)/R273,0))</f>
        <v/>
      </c>
      <c r="Z273" s="2" t="str">
        <f>IF(AA273="","",INDEX(计算页!$A:$A,MATCH(AA273,计算页!$B:$B,0)))</f>
        <v/>
      </c>
      <c r="AB273" s="2" t="str">
        <f>IF(AA273="","",ROUND(INDEX(计算页!$F$22:$H$27,N273,G273)/INDEX(计算页!$C:$C,MATCH(AA273,计算页!$B:$B,0))*1.5^(O273-1)/R273,0))</f>
        <v/>
      </c>
      <c r="AC273" s="2" t="str">
        <f>IF(AD273="","",INDEX(计算页!$A:$A,MATCH(AD273,计算页!$B:$B,0)))</f>
        <v/>
      </c>
      <c r="AE273" s="2" t="str">
        <f>IF(AD273="","",ROUND(INDEX(计算页!$F$22:$H$27,N273,G273)/INDEX(计算页!$C:$C,MATCH(AD273,计算页!$B:$B,0))*1.5^(O273-1)/R273,0))</f>
        <v/>
      </c>
      <c r="AF273" s="2" t="str">
        <f>IF(AG273="","",INDEX(计算页!$A:$A,MATCH(AG273,计算页!$B:$B,0)))</f>
        <v/>
      </c>
      <c r="AH273" s="2" t="str">
        <f>IF(AG273="","",ROUND(INDEX(计算页!$F$22:$H$27,N273,G273)/INDEX(计算页!$C:$C,MATCH(AG273,计算页!$B:$B,0))*1.5^(O273-1)/R273,0))</f>
        <v/>
      </c>
    </row>
    <row r="274" spans="1:34" x14ac:dyDescent="0.35">
      <c r="A274" s="2">
        <f t="shared" si="11"/>
        <v>5900003</v>
      </c>
      <c r="B274" s="2">
        <v>590</v>
      </c>
      <c r="C274" s="2" t="s">
        <v>655</v>
      </c>
      <c r="D274" s="2" t="s">
        <v>552</v>
      </c>
      <c r="E274" s="2" t="str">
        <f t="shared" si="12"/>
        <v>一件很普通的宝物，看起来谁都可以用\n提升伙伴闪避461点</v>
      </c>
      <c r="F274" s="2" t="s">
        <v>654</v>
      </c>
      <c r="G274" s="2">
        <v>1</v>
      </c>
      <c r="H274" s="2" t="s">
        <v>538</v>
      </c>
      <c r="I274" s="2" t="s">
        <v>255</v>
      </c>
      <c r="J274" s="2">
        <v>0</v>
      </c>
      <c r="K274" s="2" t="str">
        <f>IF(J274="","",IF(J274=0,"所有宠物",INDEX(D_图鉴!$D:$D,MATCH(J274,D_图鉴!$A:$A,0))))</f>
        <v>所有宠物</v>
      </c>
      <c r="L274" s="2">
        <f>IF(A274="","",INDEX(D_伙伴技能书!$A:$A,MATCH(A274,D_伙伴技能书!$L:$L,0)))</f>
        <v>45903</v>
      </c>
      <c r="M274" s="2">
        <f>ROUND(INDEX(计算页!$F$22:$H$27,N274,G274)*1.5^(O274-1)*INDEX(计算页!$K$22:$K$25,MATCH(H274,计算页!$J$22:$J$25,0)),0)</f>
        <v>2304</v>
      </c>
      <c r="N274" s="2">
        <v>5</v>
      </c>
      <c r="O274" s="2">
        <v>3</v>
      </c>
      <c r="P274" s="2">
        <v>1</v>
      </c>
      <c r="Q274" s="2">
        <v>0</v>
      </c>
      <c r="R274" s="2">
        <f t="shared" si="13"/>
        <v>1</v>
      </c>
      <c r="S274" s="2" t="e">
        <f>INDEX(D_伙伴表!$J:$J,MATCH(K274,D_伙伴表!$C:$C,0))</f>
        <v>#N/A</v>
      </c>
      <c r="T274" s="2">
        <f>IF(U274="","",INDEX(计算页!$A:$A,MATCH(U274,计算页!$B:$B,0)))</f>
        <v>7</v>
      </c>
      <c r="U274" s="2" t="s">
        <v>548</v>
      </c>
      <c r="V274" s="2">
        <f>IF(U274="","",ROUND(INDEX(计算页!$F$22:$H$27,N274,G274)/INDEX(计算页!$C:$C,MATCH(U274,计算页!$B:$B,0))*1.5^(O274-1)/R274,0))</f>
        <v>461</v>
      </c>
      <c r="W274" s="2" t="str">
        <f>IF(X274="","",INDEX(计算页!$A:$A,MATCH(X274,计算页!$B:$B,0)))</f>
        <v/>
      </c>
      <c r="Y274" s="2" t="str">
        <f>IF(X274="","",ROUND(INDEX(计算页!$F$22:$H$27,N274,G274)/INDEX(计算页!$C:$C,MATCH(X274,计算页!$B:$B,0))*1.5^(O274-1)/R274,0))</f>
        <v/>
      </c>
      <c r="Z274" s="2" t="str">
        <f>IF(AA274="","",INDEX(计算页!$A:$A,MATCH(AA274,计算页!$B:$B,0)))</f>
        <v/>
      </c>
      <c r="AB274" s="2" t="str">
        <f>IF(AA274="","",ROUND(INDEX(计算页!$F$22:$H$27,N274,G274)/INDEX(计算页!$C:$C,MATCH(AA274,计算页!$B:$B,0))*1.5^(O274-1)/R274,0))</f>
        <v/>
      </c>
      <c r="AC274" s="2" t="str">
        <f>IF(AD274="","",INDEX(计算页!$A:$A,MATCH(AD274,计算页!$B:$B,0)))</f>
        <v/>
      </c>
      <c r="AE274" s="2" t="str">
        <f>IF(AD274="","",ROUND(INDEX(计算页!$F$22:$H$27,N274,G274)/INDEX(计算页!$C:$C,MATCH(AD274,计算页!$B:$B,0))*1.5^(O274-1)/R274,0))</f>
        <v/>
      </c>
      <c r="AF274" s="2" t="str">
        <f>IF(AG274="","",INDEX(计算页!$A:$A,MATCH(AG274,计算页!$B:$B,0)))</f>
        <v/>
      </c>
      <c r="AH274" s="2" t="str">
        <f>IF(AG274="","",ROUND(INDEX(计算页!$F$22:$H$27,N274,G274)/INDEX(计算页!$C:$C,MATCH(AG274,计算页!$B:$B,0))*1.5^(O274-1)/R274,0))</f>
        <v/>
      </c>
    </row>
    <row r="275" spans="1:34" x14ac:dyDescent="0.35">
      <c r="A275" s="2">
        <f t="shared" si="11"/>
        <v>5910001</v>
      </c>
      <c r="B275" s="2">
        <v>591</v>
      </c>
      <c r="C275" s="2" t="s">
        <v>656</v>
      </c>
      <c r="D275" s="2" t="s">
        <v>559</v>
      </c>
      <c r="E275" s="2" t="str">
        <f t="shared" si="12"/>
        <v>一件很普通的宝物，看起来谁都可以用\n提升伙伴攻击512点</v>
      </c>
      <c r="F275" s="2" t="s">
        <v>654</v>
      </c>
      <c r="G275" s="2">
        <v>1</v>
      </c>
      <c r="H275" s="2" t="s">
        <v>538</v>
      </c>
      <c r="I275" s="2" t="s">
        <v>255</v>
      </c>
      <c r="J275" s="2">
        <v>0</v>
      </c>
      <c r="K275" s="2" t="str">
        <f>IF(J275="","",IF(J275=0,"所有宠物",INDEX(D_图鉴!$D:$D,MATCH(J275,D_图鉴!$A:$A,0))))</f>
        <v>所有宠物</v>
      </c>
      <c r="L275" s="2">
        <f>IF(A275="","",INDEX(D_伙伴技能书!$A:$A,MATCH(A275,D_伙伴技能书!$L:$L,0)))</f>
        <v>45911</v>
      </c>
      <c r="M275" s="2">
        <f>ROUND(INDEX(计算页!$F$22:$H$27,N275,G275)*1.5^(O275-1)*INDEX(计算页!$K$22:$K$25,MATCH(H275,计算页!$J$22:$J$25,0)),0)</f>
        <v>1024</v>
      </c>
      <c r="N275" s="2">
        <v>5</v>
      </c>
      <c r="O275" s="2">
        <v>1</v>
      </c>
      <c r="P275" s="2">
        <v>1</v>
      </c>
      <c r="Q275" s="2">
        <v>0</v>
      </c>
      <c r="R275" s="2">
        <f t="shared" si="13"/>
        <v>1</v>
      </c>
      <c r="S275" s="2" t="e">
        <f>INDEX(D_伙伴表!$J:$J,MATCH(K275,D_伙伴表!$C:$C,0))</f>
        <v>#N/A</v>
      </c>
      <c r="T275" s="2">
        <f>IF(U275="","",INDEX(计算页!$A:$A,MATCH(U275,计算页!$B:$B,0)))</f>
        <v>3</v>
      </c>
      <c r="U275" s="2" t="s">
        <v>101</v>
      </c>
      <c r="V275" s="2">
        <f>IF(U275="","",ROUND(INDEX(计算页!$F$22:$H$27,N275,G275)/INDEX(计算页!$C:$C,MATCH(U275,计算页!$B:$B,0))*1.5^(O275-1)/R275,0))</f>
        <v>512</v>
      </c>
      <c r="W275" s="2" t="str">
        <f>IF(X275="","",INDEX(计算页!$A:$A,MATCH(X275,计算页!$B:$B,0)))</f>
        <v/>
      </c>
      <c r="Y275" s="2" t="str">
        <f>IF(X275="","",ROUND(INDEX(计算页!$F$22:$H$27,N275,G275)/INDEX(计算页!$C:$C,MATCH(X275,计算页!$B:$B,0))*1.5^(O275-1)/R275,0))</f>
        <v/>
      </c>
      <c r="Z275" s="2" t="str">
        <f>IF(AA275="","",INDEX(计算页!$A:$A,MATCH(AA275,计算页!$B:$B,0)))</f>
        <v/>
      </c>
      <c r="AB275" s="2" t="str">
        <f>IF(AA275="","",ROUND(INDEX(计算页!$F$22:$H$27,N275,G275)/INDEX(计算页!$C:$C,MATCH(AA275,计算页!$B:$B,0))*1.5^(O275-1)/R275,0))</f>
        <v/>
      </c>
      <c r="AC275" s="2" t="str">
        <f>IF(AD275="","",INDEX(计算页!$A:$A,MATCH(AD275,计算页!$B:$B,0)))</f>
        <v/>
      </c>
      <c r="AE275" s="2" t="str">
        <f>IF(AD275="","",ROUND(INDEX(计算页!$F$22:$H$27,N275,G275)/INDEX(计算页!$C:$C,MATCH(AD275,计算页!$B:$B,0))*1.5^(O275-1)/R275,0))</f>
        <v/>
      </c>
      <c r="AF275" s="2" t="str">
        <f>IF(AG275="","",INDEX(计算页!$A:$A,MATCH(AG275,计算页!$B:$B,0)))</f>
        <v/>
      </c>
      <c r="AH275" s="2" t="str">
        <f>IF(AG275="","",ROUND(INDEX(计算页!$F$22:$H$27,N275,G275)/INDEX(计算页!$C:$C,MATCH(AG275,计算页!$B:$B,0))*1.5^(O275-1)/R275,0))</f>
        <v/>
      </c>
    </row>
    <row r="276" spans="1:34" x14ac:dyDescent="0.35">
      <c r="A276" s="2">
        <f t="shared" si="11"/>
        <v>5910002</v>
      </c>
      <c r="B276" s="2">
        <v>591</v>
      </c>
      <c r="C276" s="2" t="s">
        <v>656</v>
      </c>
      <c r="D276" s="2" t="s">
        <v>559</v>
      </c>
      <c r="E276" s="2" t="str">
        <f t="shared" si="12"/>
        <v>一件很普通的宝物，看起来谁都可以用\n提升伙伴攻击768点</v>
      </c>
      <c r="F276" s="2" t="s">
        <v>654</v>
      </c>
      <c r="G276" s="2">
        <v>1</v>
      </c>
      <c r="H276" s="2" t="s">
        <v>538</v>
      </c>
      <c r="I276" s="2" t="s">
        <v>255</v>
      </c>
      <c r="J276" s="2">
        <v>0</v>
      </c>
      <c r="K276" s="2" t="str">
        <f>IF(J276="","",IF(J276=0,"所有宠物",INDEX(D_图鉴!$D:$D,MATCH(J276,D_图鉴!$A:$A,0))))</f>
        <v>所有宠物</v>
      </c>
      <c r="L276" s="2">
        <f>IF(A276="","",INDEX(D_伙伴技能书!$A:$A,MATCH(A276,D_伙伴技能书!$L:$L,0)))</f>
        <v>45912</v>
      </c>
      <c r="M276" s="2">
        <f>ROUND(INDEX(计算页!$F$22:$H$27,N276,G276)*1.5^(O276-1)*INDEX(计算页!$K$22:$K$25,MATCH(H276,计算页!$J$22:$J$25,0)),0)</f>
        <v>1536</v>
      </c>
      <c r="N276" s="2">
        <v>5</v>
      </c>
      <c r="O276" s="2">
        <v>2</v>
      </c>
      <c r="P276" s="2">
        <v>1</v>
      </c>
      <c r="Q276" s="2">
        <v>0</v>
      </c>
      <c r="R276" s="2">
        <f t="shared" si="13"/>
        <v>1</v>
      </c>
      <c r="S276" s="2" t="e">
        <f>INDEX(D_伙伴表!$J:$J,MATCH(K276,D_伙伴表!$C:$C,0))</f>
        <v>#N/A</v>
      </c>
      <c r="T276" s="2">
        <f>IF(U276="","",INDEX(计算页!$A:$A,MATCH(U276,计算页!$B:$B,0)))</f>
        <v>3</v>
      </c>
      <c r="U276" s="2" t="s">
        <v>101</v>
      </c>
      <c r="V276" s="2">
        <f>IF(U276="","",ROUND(INDEX(计算页!$F$22:$H$27,N276,G276)/INDEX(计算页!$C:$C,MATCH(U276,计算页!$B:$B,0))*1.5^(O276-1)/R276,0))</f>
        <v>768</v>
      </c>
      <c r="W276" s="2" t="str">
        <f>IF(X276="","",INDEX(计算页!$A:$A,MATCH(X276,计算页!$B:$B,0)))</f>
        <v/>
      </c>
      <c r="Y276" s="2" t="str">
        <f>IF(X276="","",ROUND(INDEX(计算页!$F$22:$H$27,N276,G276)/INDEX(计算页!$C:$C,MATCH(X276,计算页!$B:$B,0))*1.5^(O276-1)/R276,0))</f>
        <v/>
      </c>
      <c r="Z276" s="2" t="str">
        <f>IF(AA276="","",INDEX(计算页!$A:$A,MATCH(AA276,计算页!$B:$B,0)))</f>
        <v/>
      </c>
      <c r="AB276" s="2" t="str">
        <f>IF(AA276="","",ROUND(INDEX(计算页!$F$22:$H$27,N276,G276)/INDEX(计算页!$C:$C,MATCH(AA276,计算页!$B:$B,0))*1.5^(O276-1)/R276,0))</f>
        <v/>
      </c>
      <c r="AC276" s="2" t="str">
        <f>IF(AD276="","",INDEX(计算页!$A:$A,MATCH(AD276,计算页!$B:$B,0)))</f>
        <v/>
      </c>
      <c r="AE276" s="2" t="str">
        <f>IF(AD276="","",ROUND(INDEX(计算页!$F$22:$H$27,N276,G276)/INDEX(计算页!$C:$C,MATCH(AD276,计算页!$B:$B,0))*1.5^(O276-1)/R276,0))</f>
        <v/>
      </c>
      <c r="AF276" s="2" t="str">
        <f>IF(AG276="","",INDEX(计算页!$A:$A,MATCH(AG276,计算页!$B:$B,0)))</f>
        <v/>
      </c>
      <c r="AH276" s="2" t="str">
        <f>IF(AG276="","",ROUND(INDEX(计算页!$F$22:$H$27,N276,G276)/INDEX(计算页!$C:$C,MATCH(AG276,计算页!$B:$B,0))*1.5^(O276-1)/R276,0))</f>
        <v/>
      </c>
    </row>
    <row r="277" spans="1:34" x14ac:dyDescent="0.35">
      <c r="A277" s="2">
        <f t="shared" si="11"/>
        <v>5910003</v>
      </c>
      <c r="B277" s="2">
        <v>591</v>
      </c>
      <c r="C277" s="2" t="s">
        <v>656</v>
      </c>
      <c r="D277" s="2" t="s">
        <v>559</v>
      </c>
      <c r="E277" s="2" t="str">
        <f t="shared" si="12"/>
        <v>一件很普通的宝物，看起来谁都可以用\n提升伙伴攻击1152点</v>
      </c>
      <c r="F277" s="2" t="s">
        <v>654</v>
      </c>
      <c r="G277" s="2">
        <v>1</v>
      </c>
      <c r="H277" s="2" t="s">
        <v>538</v>
      </c>
      <c r="I277" s="2" t="s">
        <v>255</v>
      </c>
      <c r="J277" s="2">
        <v>0</v>
      </c>
      <c r="K277" s="2" t="str">
        <f>IF(J277="","",IF(J277=0,"所有宠物",INDEX(D_图鉴!$D:$D,MATCH(J277,D_图鉴!$A:$A,0))))</f>
        <v>所有宠物</v>
      </c>
      <c r="L277" s="2">
        <f>IF(A277="","",INDEX(D_伙伴技能书!$A:$A,MATCH(A277,D_伙伴技能书!$L:$L,0)))</f>
        <v>45913</v>
      </c>
      <c r="M277" s="2">
        <f>ROUND(INDEX(计算页!$F$22:$H$27,N277,G277)*1.5^(O277-1)*INDEX(计算页!$K$22:$K$25,MATCH(H277,计算页!$J$22:$J$25,0)),0)</f>
        <v>2304</v>
      </c>
      <c r="N277" s="2">
        <v>5</v>
      </c>
      <c r="O277" s="2">
        <v>3</v>
      </c>
      <c r="P277" s="2">
        <v>1</v>
      </c>
      <c r="Q277" s="2">
        <v>0</v>
      </c>
      <c r="R277" s="2">
        <f t="shared" si="13"/>
        <v>1</v>
      </c>
      <c r="S277" s="2" t="e">
        <f>INDEX(D_伙伴表!$J:$J,MATCH(K277,D_伙伴表!$C:$C,0))</f>
        <v>#N/A</v>
      </c>
      <c r="T277" s="2">
        <f>IF(U277="","",INDEX(计算页!$A:$A,MATCH(U277,计算页!$B:$B,0)))</f>
        <v>3</v>
      </c>
      <c r="U277" s="2" t="s">
        <v>101</v>
      </c>
      <c r="V277" s="2">
        <f>IF(U277="","",ROUND(INDEX(计算页!$F$22:$H$27,N277,G277)/INDEX(计算页!$C:$C,MATCH(U277,计算页!$B:$B,0))*1.5^(O277-1)/R277,0))</f>
        <v>1152</v>
      </c>
      <c r="W277" s="2" t="str">
        <f>IF(X277="","",INDEX(计算页!$A:$A,MATCH(X277,计算页!$B:$B,0)))</f>
        <v/>
      </c>
      <c r="Y277" s="2" t="str">
        <f>IF(X277="","",ROUND(INDEX(计算页!$F$22:$H$27,N277,G277)/INDEX(计算页!$C:$C,MATCH(X277,计算页!$B:$B,0))*1.5^(O277-1)/R277,0))</f>
        <v/>
      </c>
      <c r="Z277" s="2" t="str">
        <f>IF(AA277="","",INDEX(计算页!$A:$A,MATCH(AA277,计算页!$B:$B,0)))</f>
        <v/>
      </c>
      <c r="AB277" s="2" t="str">
        <f>IF(AA277="","",ROUND(INDEX(计算页!$F$22:$H$27,N277,G277)/INDEX(计算页!$C:$C,MATCH(AA277,计算页!$B:$B,0))*1.5^(O277-1)/R277,0))</f>
        <v/>
      </c>
      <c r="AC277" s="2" t="str">
        <f>IF(AD277="","",INDEX(计算页!$A:$A,MATCH(AD277,计算页!$B:$B,0)))</f>
        <v/>
      </c>
      <c r="AE277" s="2" t="str">
        <f>IF(AD277="","",ROUND(INDEX(计算页!$F$22:$H$27,N277,G277)/INDEX(计算页!$C:$C,MATCH(AD277,计算页!$B:$B,0))*1.5^(O277-1)/R277,0))</f>
        <v/>
      </c>
      <c r="AF277" s="2" t="str">
        <f>IF(AG277="","",INDEX(计算页!$A:$A,MATCH(AG277,计算页!$B:$B,0)))</f>
        <v/>
      </c>
      <c r="AH277" s="2" t="str">
        <f>IF(AG277="","",ROUND(INDEX(计算页!$F$22:$H$27,N277,G277)/INDEX(计算页!$C:$C,MATCH(AG277,计算页!$B:$B,0))*1.5^(O277-1)/R277,0))</f>
        <v/>
      </c>
    </row>
    <row r="278" spans="1:34" x14ac:dyDescent="0.35">
      <c r="A278" s="2">
        <f t="shared" si="11"/>
        <v>5920001</v>
      </c>
      <c r="B278" s="2">
        <v>592</v>
      </c>
      <c r="C278" s="2" t="s">
        <v>657</v>
      </c>
      <c r="D278" s="2" t="s">
        <v>501</v>
      </c>
      <c r="E278" s="2" t="str">
        <f t="shared" si="12"/>
        <v>一件很普通的宝物，看起来谁都可以用\n提升伙伴防御1024点</v>
      </c>
      <c r="F278" s="2" t="s">
        <v>654</v>
      </c>
      <c r="G278" s="2">
        <v>1</v>
      </c>
      <c r="H278" s="2" t="s">
        <v>538</v>
      </c>
      <c r="I278" s="2" t="s">
        <v>255</v>
      </c>
      <c r="J278" s="2">
        <v>0</v>
      </c>
      <c r="K278" s="2" t="str">
        <f>IF(J278="","",IF(J278=0,"所有宠物",INDEX(D_图鉴!$D:$D,MATCH(J278,D_图鉴!$A:$A,0))))</f>
        <v>所有宠物</v>
      </c>
      <c r="L278" s="2">
        <f>IF(A278="","",INDEX(D_伙伴技能书!$A:$A,MATCH(A278,D_伙伴技能书!$L:$L,0)))</f>
        <v>45921</v>
      </c>
      <c r="M278" s="2">
        <f>ROUND(INDEX(计算页!$F$22:$H$27,N278,G278)*1.5^(O278-1)*INDEX(计算页!$K$22:$K$25,MATCH(H278,计算页!$J$22:$J$25,0)),0)</f>
        <v>1024</v>
      </c>
      <c r="N278" s="2">
        <v>5</v>
      </c>
      <c r="O278" s="2">
        <v>1</v>
      </c>
      <c r="P278" s="2">
        <v>1</v>
      </c>
      <c r="Q278" s="2">
        <v>0</v>
      </c>
      <c r="R278" s="2">
        <f t="shared" si="13"/>
        <v>1</v>
      </c>
      <c r="S278" s="2" t="e">
        <f>INDEX(D_伙伴表!$J:$J,MATCH(K278,D_伙伴表!$C:$C,0))</f>
        <v>#N/A</v>
      </c>
      <c r="T278" s="2">
        <f>IF(U278="","",INDEX(计算页!$A:$A,MATCH(U278,计算页!$B:$B,0)))</f>
        <v>4</v>
      </c>
      <c r="U278" s="2" t="s">
        <v>98</v>
      </c>
      <c r="V278" s="2">
        <f>IF(U278="","",ROUND(INDEX(计算页!$F$22:$H$27,N278,G278)/INDEX(计算页!$C:$C,MATCH(U278,计算页!$B:$B,0))*1.5^(O278-1)/R278,0))</f>
        <v>1024</v>
      </c>
      <c r="W278" s="2" t="str">
        <f>IF(X278="","",INDEX(计算页!$A:$A,MATCH(X278,计算页!$B:$B,0)))</f>
        <v/>
      </c>
      <c r="Y278" s="2" t="str">
        <f>IF(X278="","",ROUND(INDEX(计算页!$F$22:$H$27,N278,G278)/INDEX(计算页!$C:$C,MATCH(X278,计算页!$B:$B,0))*1.5^(O278-1)/R278,0))</f>
        <v/>
      </c>
      <c r="Z278" s="2" t="str">
        <f>IF(AA278="","",INDEX(计算页!$A:$A,MATCH(AA278,计算页!$B:$B,0)))</f>
        <v/>
      </c>
      <c r="AB278" s="2" t="str">
        <f>IF(AA278="","",ROUND(INDEX(计算页!$F$22:$H$27,N278,G278)/INDEX(计算页!$C:$C,MATCH(AA278,计算页!$B:$B,0))*1.5^(O278-1)/R278,0))</f>
        <v/>
      </c>
      <c r="AC278" s="2" t="str">
        <f>IF(AD278="","",INDEX(计算页!$A:$A,MATCH(AD278,计算页!$B:$B,0)))</f>
        <v/>
      </c>
      <c r="AE278" s="2" t="str">
        <f>IF(AD278="","",ROUND(INDEX(计算页!$F$22:$H$27,N278,G278)/INDEX(计算页!$C:$C,MATCH(AD278,计算页!$B:$B,0))*1.5^(O278-1)/R278,0))</f>
        <v/>
      </c>
      <c r="AF278" s="2" t="str">
        <f>IF(AG278="","",INDEX(计算页!$A:$A,MATCH(AG278,计算页!$B:$B,0)))</f>
        <v/>
      </c>
      <c r="AH278" s="2" t="str">
        <f>IF(AG278="","",ROUND(INDEX(计算页!$F$22:$H$27,N278,G278)/INDEX(计算页!$C:$C,MATCH(AG278,计算页!$B:$B,0))*1.5^(O278-1)/R278,0))</f>
        <v/>
      </c>
    </row>
    <row r="279" spans="1:34" x14ac:dyDescent="0.35">
      <c r="A279" s="2">
        <f t="shared" si="11"/>
        <v>5920002</v>
      </c>
      <c r="B279" s="2">
        <v>592</v>
      </c>
      <c r="C279" s="2" t="s">
        <v>657</v>
      </c>
      <c r="D279" s="2" t="s">
        <v>501</v>
      </c>
      <c r="E279" s="2" t="str">
        <f t="shared" si="12"/>
        <v>一件很普通的宝物，看起来谁都可以用\n提升伙伴防御1536点</v>
      </c>
      <c r="F279" s="2" t="s">
        <v>654</v>
      </c>
      <c r="G279" s="2">
        <v>1</v>
      </c>
      <c r="H279" s="2" t="s">
        <v>538</v>
      </c>
      <c r="I279" s="2" t="s">
        <v>255</v>
      </c>
      <c r="J279" s="2">
        <v>0</v>
      </c>
      <c r="K279" s="2" t="str">
        <f>IF(J279="","",IF(J279=0,"所有宠物",INDEX(D_图鉴!$D:$D,MATCH(J279,D_图鉴!$A:$A,0))))</f>
        <v>所有宠物</v>
      </c>
      <c r="L279" s="2">
        <f>IF(A279="","",INDEX(D_伙伴技能书!$A:$A,MATCH(A279,D_伙伴技能书!$L:$L,0)))</f>
        <v>45922</v>
      </c>
      <c r="M279" s="2">
        <f>ROUND(INDEX(计算页!$F$22:$H$27,N279,G279)*1.5^(O279-1)*INDEX(计算页!$K$22:$K$25,MATCH(H279,计算页!$J$22:$J$25,0)),0)</f>
        <v>1536</v>
      </c>
      <c r="N279" s="2">
        <v>5</v>
      </c>
      <c r="O279" s="2">
        <v>2</v>
      </c>
      <c r="P279" s="2">
        <v>1</v>
      </c>
      <c r="Q279" s="2">
        <v>0</v>
      </c>
      <c r="R279" s="2">
        <f t="shared" si="13"/>
        <v>1</v>
      </c>
      <c r="S279" s="2" t="e">
        <f>INDEX(D_伙伴表!$J:$J,MATCH(K279,D_伙伴表!$C:$C,0))</f>
        <v>#N/A</v>
      </c>
      <c r="T279" s="2">
        <f>IF(U279="","",INDEX(计算页!$A:$A,MATCH(U279,计算页!$B:$B,0)))</f>
        <v>4</v>
      </c>
      <c r="U279" s="2" t="s">
        <v>98</v>
      </c>
      <c r="V279" s="2">
        <f>IF(U279="","",ROUND(INDEX(计算页!$F$22:$H$27,N279,G279)/INDEX(计算页!$C:$C,MATCH(U279,计算页!$B:$B,0))*1.5^(O279-1)/R279,0))</f>
        <v>1536</v>
      </c>
      <c r="W279" s="2" t="str">
        <f>IF(X279="","",INDEX(计算页!$A:$A,MATCH(X279,计算页!$B:$B,0)))</f>
        <v/>
      </c>
      <c r="Y279" s="2" t="str">
        <f>IF(X279="","",ROUND(INDEX(计算页!$F$22:$H$27,N279,G279)/INDEX(计算页!$C:$C,MATCH(X279,计算页!$B:$B,0))*1.5^(O279-1)/R279,0))</f>
        <v/>
      </c>
      <c r="Z279" s="2" t="str">
        <f>IF(AA279="","",INDEX(计算页!$A:$A,MATCH(AA279,计算页!$B:$B,0)))</f>
        <v/>
      </c>
      <c r="AB279" s="2" t="str">
        <f>IF(AA279="","",ROUND(INDEX(计算页!$F$22:$H$27,N279,G279)/INDEX(计算页!$C:$C,MATCH(AA279,计算页!$B:$B,0))*1.5^(O279-1)/R279,0))</f>
        <v/>
      </c>
      <c r="AC279" s="2" t="str">
        <f>IF(AD279="","",INDEX(计算页!$A:$A,MATCH(AD279,计算页!$B:$B,0)))</f>
        <v/>
      </c>
      <c r="AE279" s="2" t="str">
        <f>IF(AD279="","",ROUND(INDEX(计算页!$F$22:$H$27,N279,G279)/INDEX(计算页!$C:$C,MATCH(AD279,计算页!$B:$B,0))*1.5^(O279-1)/R279,0))</f>
        <v/>
      </c>
      <c r="AF279" s="2" t="str">
        <f>IF(AG279="","",INDEX(计算页!$A:$A,MATCH(AG279,计算页!$B:$B,0)))</f>
        <v/>
      </c>
      <c r="AH279" s="2" t="str">
        <f>IF(AG279="","",ROUND(INDEX(计算页!$F$22:$H$27,N279,G279)/INDEX(计算页!$C:$C,MATCH(AG279,计算页!$B:$B,0))*1.5^(O279-1)/R279,0))</f>
        <v/>
      </c>
    </row>
    <row r="280" spans="1:34" x14ac:dyDescent="0.35">
      <c r="A280" s="2">
        <f t="shared" si="11"/>
        <v>5920003</v>
      </c>
      <c r="B280" s="2">
        <v>592</v>
      </c>
      <c r="C280" s="2" t="s">
        <v>657</v>
      </c>
      <c r="D280" s="2" t="s">
        <v>501</v>
      </c>
      <c r="E280" s="2" t="str">
        <f t="shared" si="12"/>
        <v>一件很普通的宝物，看起来谁都可以用\n提升伙伴防御2304点</v>
      </c>
      <c r="F280" s="2" t="s">
        <v>654</v>
      </c>
      <c r="G280" s="2">
        <v>1</v>
      </c>
      <c r="H280" s="2" t="s">
        <v>538</v>
      </c>
      <c r="I280" s="2" t="s">
        <v>255</v>
      </c>
      <c r="J280" s="2">
        <v>0</v>
      </c>
      <c r="K280" s="2" t="str">
        <f>IF(J280="","",IF(J280=0,"所有宠物",INDEX(D_图鉴!$D:$D,MATCH(J280,D_图鉴!$A:$A,0))))</f>
        <v>所有宠物</v>
      </c>
      <c r="L280" s="2">
        <f>IF(A280="","",INDEX(D_伙伴技能书!$A:$A,MATCH(A280,D_伙伴技能书!$L:$L,0)))</f>
        <v>45923</v>
      </c>
      <c r="M280" s="2">
        <f>ROUND(INDEX(计算页!$F$22:$H$27,N280,G280)*1.5^(O280-1)*INDEX(计算页!$K$22:$K$25,MATCH(H280,计算页!$J$22:$J$25,0)),0)</f>
        <v>2304</v>
      </c>
      <c r="N280" s="2">
        <v>5</v>
      </c>
      <c r="O280" s="2">
        <v>3</v>
      </c>
      <c r="P280" s="2">
        <v>1</v>
      </c>
      <c r="Q280" s="2">
        <v>0</v>
      </c>
      <c r="R280" s="2">
        <f t="shared" si="13"/>
        <v>1</v>
      </c>
      <c r="S280" s="2" t="e">
        <f>INDEX(D_伙伴表!$J:$J,MATCH(K280,D_伙伴表!$C:$C,0))</f>
        <v>#N/A</v>
      </c>
      <c r="T280" s="2">
        <f>IF(U280="","",INDEX(计算页!$A:$A,MATCH(U280,计算页!$B:$B,0)))</f>
        <v>4</v>
      </c>
      <c r="U280" s="2" t="s">
        <v>98</v>
      </c>
      <c r="V280" s="2">
        <f>IF(U280="","",ROUND(INDEX(计算页!$F$22:$H$27,N280,G280)/INDEX(计算页!$C:$C,MATCH(U280,计算页!$B:$B,0))*1.5^(O280-1)/R280,0))</f>
        <v>2304</v>
      </c>
      <c r="W280" s="2" t="str">
        <f>IF(X280="","",INDEX(计算页!$A:$A,MATCH(X280,计算页!$B:$B,0)))</f>
        <v/>
      </c>
      <c r="Y280" s="2" t="str">
        <f>IF(X280="","",ROUND(INDEX(计算页!$F$22:$H$27,N280,G280)/INDEX(计算页!$C:$C,MATCH(X280,计算页!$B:$B,0))*1.5^(O280-1)/R280,0))</f>
        <v/>
      </c>
      <c r="Z280" s="2" t="str">
        <f>IF(AA280="","",INDEX(计算页!$A:$A,MATCH(AA280,计算页!$B:$B,0)))</f>
        <v/>
      </c>
      <c r="AB280" s="2" t="str">
        <f>IF(AA280="","",ROUND(INDEX(计算页!$F$22:$H$27,N280,G280)/INDEX(计算页!$C:$C,MATCH(AA280,计算页!$B:$B,0))*1.5^(O280-1)/R280,0))</f>
        <v/>
      </c>
      <c r="AC280" s="2" t="str">
        <f>IF(AD280="","",INDEX(计算页!$A:$A,MATCH(AD280,计算页!$B:$B,0)))</f>
        <v/>
      </c>
      <c r="AE280" s="2" t="str">
        <f>IF(AD280="","",ROUND(INDEX(计算页!$F$22:$H$27,N280,G280)/INDEX(计算页!$C:$C,MATCH(AD280,计算页!$B:$B,0))*1.5^(O280-1)/R280,0))</f>
        <v/>
      </c>
      <c r="AF280" s="2" t="str">
        <f>IF(AG280="","",INDEX(计算页!$A:$A,MATCH(AG280,计算页!$B:$B,0)))</f>
        <v/>
      </c>
      <c r="AH280" s="2" t="str">
        <f>IF(AG280="","",ROUND(INDEX(计算页!$F$22:$H$27,N280,G280)/INDEX(计算页!$C:$C,MATCH(AG280,计算页!$B:$B,0))*1.5^(O280-1)/R280,0))</f>
        <v/>
      </c>
    </row>
    <row r="281" spans="1:34" x14ac:dyDescent="0.35">
      <c r="A281" s="2">
        <f t="shared" si="11"/>
        <v>5930001</v>
      </c>
      <c r="B281" s="2">
        <v>593</v>
      </c>
      <c r="C281" s="2" t="s">
        <v>399</v>
      </c>
      <c r="D281" s="2" t="s">
        <v>540</v>
      </c>
      <c r="E281" s="2" t="str">
        <f t="shared" si="12"/>
        <v>一件很普通的宝物，看起来谁都可以用\n提升伙伴生命5120点</v>
      </c>
      <c r="F281" s="2" t="s">
        <v>654</v>
      </c>
      <c r="G281" s="2">
        <v>1</v>
      </c>
      <c r="H281" s="2" t="s">
        <v>538</v>
      </c>
      <c r="I281" s="2" t="s">
        <v>256</v>
      </c>
      <c r="J281" s="2">
        <v>0</v>
      </c>
      <c r="K281" s="2" t="str">
        <f>IF(J281="","",IF(J281=0,"所有宠物",INDEX(D_图鉴!$D:$D,MATCH(J281,D_图鉴!$A:$A,0))))</f>
        <v>所有宠物</v>
      </c>
      <c r="L281" s="2">
        <f>IF(A281="","",INDEX(D_伙伴技能书!$A:$A,MATCH(A281,D_伙伴技能书!$L:$L,0)))</f>
        <v>45931</v>
      </c>
      <c r="M281" s="2">
        <f>ROUND(INDEX(计算页!$F$22:$H$27,N281,G281)*1.5^(O281-1)*INDEX(计算页!$K$22:$K$25,MATCH(H281,计算页!$J$22:$J$25,0)),0)</f>
        <v>1024</v>
      </c>
      <c r="N281" s="2">
        <v>5</v>
      </c>
      <c r="O281" s="2">
        <v>1</v>
      </c>
      <c r="P281" s="2">
        <v>1</v>
      </c>
      <c r="Q281" s="2">
        <v>0</v>
      </c>
      <c r="R281" s="2">
        <f t="shared" si="13"/>
        <v>1</v>
      </c>
      <c r="S281" s="2" t="e">
        <f>INDEX(D_伙伴表!$J:$J,MATCH(K281,D_伙伴表!$C:$C,0))</f>
        <v>#N/A</v>
      </c>
      <c r="T281" s="2">
        <f>IF(U281="","",INDEX(计算页!$A:$A,MATCH(U281,计算页!$B:$B,0)))</f>
        <v>1</v>
      </c>
      <c r="U281" s="2" t="s">
        <v>97</v>
      </c>
      <c r="V281" s="2">
        <f>IF(U281="","",ROUND(INDEX(计算页!$F$22:$H$27,N281,G281)/INDEX(计算页!$C:$C,MATCH(U281,计算页!$B:$B,0))*1.5^(O281-1)/R281,0))</f>
        <v>5120</v>
      </c>
      <c r="W281" s="2" t="str">
        <f>IF(X281="","",INDEX(计算页!$A:$A,MATCH(X281,计算页!$B:$B,0)))</f>
        <v/>
      </c>
      <c r="Y281" s="2" t="str">
        <f>IF(X281="","",ROUND(INDEX(计算页!$F$22:$H$27,N281,G281)/INDEX(计算页!$C:$C,MATCH(X281,计算页!$B:$B,0))*1.5^(O281-1)/R281,0))</f>
        <v/>
      </c>
      <c r="Z281" s="2" t="str">
        <f>IF(AA281="","",INDEX(计算页!$A:$A,MATCH(AA281,计算页!$B:$B,0)))</f>
        <v/>
      </c>
      <c r="AB281" s="2" t="str">
        <f>IF(AA281="","",ROUND(INDEX(计算页!$F$22:$H$27,N281,G281)/INDEX(计算页!$C:$C,MATCH(AA281,计算页!$B:$B,0))*1.5^(O281-1)/R281,0))</f>
        <v/>
      </c>
      <c r="AC281" s="2" t="str">
        <f>IF(AD281="","",INDEX(计算页!$A:$A,MATCH(AD281,计算页!$B:$B,0)))</f>
        <v/>
      </c>
      <c r="AE281" s="2" t="str">
        <f>IF(AD281="","",ROUND(INDEX(计算页!$F$22:$H$27,N281,G281)/INDEX(计算页!$C:$C,MATCH(AD281,计算页!$B:$B,0))*1.5^(O281-1)/R281,0))</f>
        <v/>
      </c>
      <c r="AF281" s="2" t="str">
        <f>IF(AG281="","",INDEX(计算页!$A:$A,MATCH(AG281,计算页!$B:$B,0)))</f>
        <v/>
      </c>
      <c r="AH281" s="2" t="str">
        <f>IF(AG281="","",ROUND(INDEX(计算页!$F$22:$H$27,N281,G281)/INDEX(计算页!$C:$C,MATCH(AG281,计算页!$B:$B,0))*1.5^(O281-1)/R281,0))</f>
        <v/>
      </c>
    </row>
    <row r="282" spans="1:34" x14ac:dyDescent="0.35">
      <c r="A282" s="2">
        <f t="shared" si="11"/>
        <v>5930002</v>
      </c>
      <c r="B282" s="2">
        <v>593</v>
      </c>
      <c r="C282" s="2" t="s">
        <v>399</v>
      </c>
      <c r="D282" s="2" t="s">
        <v>540</v>
      </c>
      <c r="E282" s="2" t="str">
        <f t="shared" si="12"/>
        <v>一件很普通的宝物，看起来谁都可以用\n提升伙伴生命7680点</v>
      </c>
      <c r="F282" s="2" t="s">
        <v>654</v>
      </c>
      <c r="G282" s="2">
        <v>1</v>
      </c>
      <c r="H282" s="2" t="s">
        <v>538</v>
      </c>
      <c r="I282" s="2" t="s">
        <v>256</v>
      </c>
      <c r="J282" s="2">
        <v>0</v>
      </c>
      <c r="K282" s="2" t="str">
        <f>IF(J282="","",IF(J282=0,"所有宠物",INDEX(D_图鉴!$D:$D,MATCH(J282,D_图鉴!$A:$A,0))))</f>
        <v>所有宠物</v>
      </c>
      <c r="L282" s="2">
        <f>IF(A282="","",INDEX(D_伙伴技能书!$A:$A,MATCH(A282,D_伙伴技能书!$L:$L,0)))</f>
        <v>45932</v>
      </c>
      <c r="M282" s="2">
        <f>ROUND(INDEX(计算页!$F$22:$H$27,N282,G282)*1.5^(O282-1)*INDEX(计算页!$K$22:$K$25,MATCH(H282,计算页!$J$22:$J$25,0)),0)</f>
        <v>1536</v>
      </c>
      <c r="N282" s="2">
        <v>5</v>
      </c>
      <c r="O282" s="2">
        <v>2</v>
      </c>
      <c r="P282" s="2">
        <v>1</v>
      </c>
      <c r="Q282" s="2">
        <v>0</v>
      </c>
      <c r="R282" s="2">
        <f t="shared" si="13"/>
        <v>1</v>
      </c>
      <c r="S282" s="2" t="e">
        <f>INDEX(D_伙伴表!$J:$J,MATCH(K282,D_伙伴表!$C:$C,0))</f>
        <v>#N/A</v>
      </c>
      <c r="T282" s="2">
        <f>IF(U282="","",INDEX(计算页!$A:$A,MATCH(U282,计算页!$B:$B,0)))</f>
        <v>1</v>
      </c>
      <c r="U282" s="2" t="s">
        <v>97</v>
      </c>
      <c r="V282" s="2">
        <f>IF(U282="","",ROUND(INDEX(计算页!$F$22:$H$27,N282,G282)/INDEX(计算页!$C:$C,MATCH(U282,计算页!$B:$B,0))*1.5^(O282-1)/R282,0))</f>
        <v>7680</v>
      </c>
      <c r="W282" s="2" t="str">
        <f>IF(X282="","",INDEX(计算页!$A:$A,MATCH(X282,计算页!$B:$B,0)))</f>
        <v/>
      </c>
      <c r="Y282" s="2" t="str">
        <f>IF(X282="","",ROUND(INDEX(计算页!$F$22:$H$27,N282,G282)/INDEX(计算页!$C:$C,MATCH(X282,计算页!$B:$B,0))*1.5^(O282-1)/R282,0))</f>
        <v/>
      </c>
      <c r="Z282" s="2" t="str">
        <f>IF(AA282="","",INDEX(计算页!$A:$A,MATCH(AA282,计算页!$B:$B,0)))</f>
        <v/>
      </c>
      <c r="AB282" s="2" t="str">
        <f>IF(AA282="","",ROUND(INDEX(计算页!$F$22:$H$27,N282,G282)/INDEX(计算页!$C:$C,MATCH(AA282,计算页!$B:$B,0))*1.5^(O282-1)/R282,0))</f>
        <v/>
      </c>
      <c r="AC282" s="2" t="str">
        <f>IF(AD282="","",INDEX(计算页!$A:$A,MATCH(AD282,计算页!$B:$B,0)))</f>
        <v/>
      </c>
      <c r="AE282" s="2" t="str">
        <f>IF(AD282="","",ROUND(INDEX(计算页!$F$22:$H$27,N282,G282)/INDEX(计算页!$C:$C,MATCH(AD282,计算页!$B:$B,0))*1.5^(O282-1)/R282,0))</f>
        <v/>
      </c>
      <c r="AF282" s="2" t="str">
        <f>IF(AG282="","",INDEX(计算页!$A:$A,MATCH(AG282,计算页!$B:$B,0)))</f>
        <v/>
      </c>
      <c r="AH282" s="2" t="str">
        <f>IF(AG282="","",ROUND(INDEX(计算页!$F$22:$H$27,N282,G282)/INDEX(计算页!$C:$C,MATCH(AG282,计算页!$B:$B,0))*1.5^(O282-1)/R282,0))</f>
        <v/>
      </c>
    </row>
    <row r="283" spans="1:34" x14ac:dyDescent="0.35">
      <c r="A283" s="2">
        <f t="shared" si="11"/>
        <v>5930003</v>
      </c>
      <c r="B283" s="2">
        <v>593</v>
      </c>
      <c r="C283" s="2" t="s">
        <v>399</v>
      </c>
      <c r="D283" s="2" t="s">
        <v>540</v>
      </c>
      <c r="E283" s="2" t="str">
        <f t="shared" si="12"/>
        <v>一件很普通的宝物，看起来谁都可以用\n提升伙伴生命11520点</v>
      </c>
      <c r="F283" s="2" t="s">
        <v>654</v>
      </c>
      <c r="G283" s="2">
        <v>1</v>
      </c>
      <c r="H283" s="2" t="s">
        <v>538</v>
      </c>
      <c r="I283" s="2" t="s">
        <v>256</v>
      </c>
      <c r="J283" s="2">
        <v>0</v>
      </c>
      <c r="K283" s="2" t="str">
        <f>IF(J283="","",IF(J283=0,"所有宠物",INDEX(D_图鉴!$D:$D,MATCH(J283,D_图鉴!$A:$A,0))))</f>
        <v>所有宠物</v>
      </c>
      <c r="L283" s="2">
        <f>IF(A283="","",INDEX(D_伙伴技能书!$A:$A,MATCH(A283,D_伙伴技能书!$L:$L,0)))</f>
        <v>45933</v>
      </c>
      <c r="M283" s="2">
        <f>ROUND(INDEX(计算页!$F$22:$H$27,N283,G283)*1.5^(O283-1)*INDEX(计算页!$K$22:$K$25,MATCH(H283,计算页!$J$22:$J$25,0)),0)</f>
        <v>2304</v>
      </c>
      <c r="N283" s="2">
        <v>5</v>
      </c>
      <c r="O283" s="2">
        <v>3</v>
      </c>
      <c r="P283" s="2">
        <v>1</v>
      </c>
      <c r="Q283" s="2">
        <v>0</v>
      </c>
      <c r="R283" s="2">
        <f t="shared" si="13"/>
        <v>1</v>
      </c>
      <c r="S283" s="2" t="e">
        <f>INDEX(D_伙伴表!$J:$J,MATCH(K283,D_伙伴表!$C:$C,0))</f>
        <v>#N/A</v>
      </c>
      <c r="T283" s="2">
        <f>IF(U283="","",INDEX(计算页!$A:$A,MATCH(U283,计算页!$B:$B,0)))</f>
        <v>1</v>
      </c>
      <c r="U283" s="2" t="s">
        <v>97</v>
      </c>
      <c r="V283" s="2">
        <f>IF(U283="","",ROUND(INDEX(计算页!$F$22:$H$27,N283,G283)/INDEX(计算页!$C:$C,MATCH(U283,计算页!$B:$B,0))*1.5^(O283-1)/R283,0))</f>
        <v>11520</v>
      </c>
      <c r="W283" s="2" t="str">
        <f>IF(X283="","",INDEX(计算页!$A:$A,MATCH(X283,计算页!$B:$B,0)))</f>
        <v/>
      </c>
      <c r="Y283" s="2" t="str">
        <f>IF(X283="","",ROUND(INDEX(计算页!$F$22:$H$27,N283,G283)/INDEX(计算页!$C:$C,MATCH(X283,计算页!$B:$B,0))*1.5^(O283-1)/R283,0))</f>
        <v/>
      </c>
      <c r="Z283" s="2" t="str">
        <f>IF(AA283="","",INDEX(计算页!$A:$A,MATCH(AA283,计算页!$B:$B,0)))</f>
        <v/>
      </c>
      <c r="AB283" s="2" t="str">
        <f>IF(AA283="","",ROUND(INDEX(计算页!$F$22:$H$27,N283,G283)/INDEX(计算页!$C:$C,MATCH(AA283,计算页!$B:$B,0))*1.5^(O283-1)/R283,0))</f>
        <v/>
      </c>
      <c r="AC283" s="2" t="str">
        <f>IF(AD283="","",INDEX(计算页!$A:$A,MATCH(AD283,计算页!$B:$B,0)))</f>
        <v/>
      </c>
      <c r="AE283" s="2" t="str">
        <f>IF(AD283="","",ROUND(INDEX(计算页!$F$22:$H$27,N283,G283)/INDEX(计算页!$C:$C,MATCH(AD283,计算页!$B:$B,0))*1.5^(O283-1)/R283,0))</f>
        <v/>
      </c>
      <c r="AF283" s="2" t="str">
        <f>IF(AG283="","",INDEX(计算页!$A:$A,MATCH(AG283,计算页!$B:$B,0)))</f>
        <v/>
      </c>
      <c r="AH283" s="2" t="str">
        <f>IF(AG283="","",ROUND(INDEX(计算页!$F$22:$H$27,N283,G283)/INDEX(计算页!$C:$C,MATCH(AG283,计算页!$B:$B,0))*1.5^(O283-1)/R283,0))</f>
        <v/>
      </c>
    </row>
    <row r="284" spans="1:34" x14ac:dyDescent="0.35">
      <c r="A284" s="2">
        <f t="shared" si="11"/>
        <v>5940001</v>
      </c>
      <c r="B284" s="2">
        <v>594</v>
      </c>
      <c r="C284" s="2" t="s">
        <v>400</v>
      </c>
      <c r="D284" s="2" t="s">
        <v>518</v>
      </c>
      <c r="E284" s="2" t="str">
        <f t="shared" si="12"/>
        <v>一件很普通的宝物，看起来谁都可以用\n提升伙伴命中205点</v>
      </c>
      <c r="F284" s="2" t="s">
        <v>654</v>
      </c>
      <c r="G284" s="2">
        <v>1</v>
      </c>
      <c r="H284" s="2" t="s">
        <v>538</v>
      </c>
      <c r="I284" s="2" t="s">
        <v>256</v>
      </c>
      <c r="J284" s="2">
        <v>0</v>
      </c>
      <c r="K284" s="2" t="str">
        <f>IF(J284="","",IF(J284=0,"所有宠物",INDEX(D_图鉴!$D:$D,MATCH(J284,D_图鉴!$A:$A,0))))</f>
        <v>所有宠物</v>
      </c>
      <c r="L284" s="2">
        <f>IF(A284="","",INDEX(D_伙伴技能书!$A:$A,MATCH(A284,D_伙伴技能书!$L:$L,0)))</f>
        <v>45941</v>
      </c>
      <c r="M284" s="2">
        <f>ROUND(INDEX(计算页!$F$22:$H$27,N284,G284)*1.5^(O284-1)*INDEX(计算页!$K$22:$K$25,MATCH(H284,计算页!$J$22:$J$25,0)),0)</f>
        <v>1024</v>
      </c>
      <c r="N284" s="2">
        <v>5</v>
      </c>
      <c r="O284" s="2">
        <v>1</v>
      </c>
      <c r="P284" s="2">
        <v>1</v>
      </c>
      <c r="Q284" s="2">
        <v>0</v>
      </c>
      <c r="R284" s="2">
        <f t="shared" si="13"/>
        <v>1</v>
      </c>
      <c r="S284" s="2" t="e">
        <f>INDEX(D_伙伴表!$J:$J,MATCH(K284,D_伙伴表!$C:$C,0))</f>
        <v>#N/A</v>
      </c>
      <c r="T284" s="2">
        <f>IF(U284="","",INDEX(计算页!$A:$A,MATCH(U284,计算页!$B:$B,0)))</f>
        <v>6</v>
      </c>
      <c r="U284" s="2" t="s">
        <v>545</v>
      </c>
      <c r="V284" s="2">
        <f>IF(U284="","",ROUND(INDEX(计算页!$F$22:$H$27,N284,G284)/INDEX(计算页!$C:$C,MATCH(U284,计算页!$B:$B,0))*1.5^(O284-1)/R284,0))</f>
        <v>205</v>
      </c>
      <c r="W284" s="2" t="str">
        <f>IF(X284="","",INDEX(计算页!$A:$A,MATCH(X284,计算页!$B:$B,0)))</f>
        <v/>
      </c>
      <c r="Y284" s="2" t="str">
        <f>IF(X284="","",ROUND(INDEX(计算页!$F$22:$H$27,N284,G284)/INDEX(计算页!$C:$C,MATCH(X284,计算页!$B:$B,0))*1.5^(O284-1)/R284,0))</f>
        <v/>
      </c>
      <c r="Z284" s="2" t="str">
        <f>IF(AA284="","",INDEX(计算页!$A:$A,MATCH(AA284,计算页!$B:$B,0)))</f>
        <v/>
      </c>
      <c r="AB284" s="2" t="str">
        <f>IF(AA284="","",ROUND(INDEX(计算页!$F$22:$H$27,N284,G284)/INDEX(计算页!$C:$C,MATCH(AA284,计算页!$B:$B,0))*1.5^(O284-1)/R284,0))</f>
        <v/>
      </c>
      <c r="AC284" s="2" t="str">
        <f>IF(AD284="","",INDEX(计算页!$A:$A,MATCH(AD284,计算页!$B:$B,0)))</f>
        <v/>
      </c>
      <c r="AE284" s="2" t="str">
        <f>IF(AD284="","",ROUND(INDEX(计算页!$F$22:$H$27,N284,G284)/INDEX(计算页!$C:$C,MATCH(AD284,计算页!$B:$B,0))*1.5^(O284-1)/R284,0))</f>
        <v/>
      </c>
      <c r="AF284" s="2" t="str">
        <f>IF(AG284="","",INDEX(计算页!$A:$A,MATCH(AG284,计算页!$B:$B,0)))</f>
        <v/>
      </c>
      <c r="AH284" s="2" t="str">
        <f>IF(AG284="","",ROUND(INDEX(计算页!$F$22:$H$27,N284,G284)/INDEX(计算页!$C:$C,MATCH(AG284,计算页!$B:$B,0))*1.5^(O284-1)/R284,0))</f>
        <v/>
      </c>
    </row>
    <row r="285" spans="1:34" x14ac:dyDescent="0.35">
      <c r="A285" s="2">
        <f t="shared" si="11"/>
        <v>5940002</v>
      </c>
      <c r="B285" s="2">
        <v>594</v>
      </c>
      <c r="C285" s="2" t="s">
        <v>400</v>
      </c>
      <c r="D285" s="2" t="s">
        <v>518</v>
      </c>
      <c r="E285" s="2" t="str">
        <f t="shared" si="12"/>
        <v>一件很普通的宝物，看起来谁都可以用\n提升伙伴命中307点</v>
      </c>
      <c r="F285" s="2" t="s">
        <v>654</v>
      </c>
      <c r="G285" s="2">
        <v>1</v>
      </c>
      <c r="H285" s="2" t="s">
        <v>538</v>
      </c>
      <c r="I285" s="2" t="s">
        <v>256</v>
      </c>
      <c r="J285" s="2">
        <v>0</v>
      </c>
      <c r="K285" s="2" t="str">
        <f>IF(J285="","",IF(J285=0,"所有宠物",INDEX(D_图鉴!$D:$D,MATCH(J285,D_图鉴!$A:$A,0))))</f>
        <v>所有宠物</v>
      </c>
      <c r="L285" s="2">
        <f>IF(A285="","",INDEX(D_伙伴技能书!$A:$A,MATCH(A285,D_伙伴技能书!$L:$L,0)))</f>
        <v>45942</v>
      </c>
      <c r="M285" s="2">
        <f>ROUND(INDEX(计算页!$F$22:$H$27,N285,G285)*1.5^(O285-1)*INDEX(计算页!$K$22:$K$25,MATCH(H285,计算页!$J$22:$J$25,0)),0)</f>
        <v>1536</v>
      </c>
      <c r="N285" s="2">
        <v>5</v>
      </c>
      <c r="O285" s="2">
        <v>2</v>
      </c>
      <c r="P285" s="2">
        <v>1</v>
      </c>
      <c r="Q285" s="2">
        <v>0</v>
      </c>
      <c r="R285" s="2">
        <f t="shared" si="13"/>
        <v>1</v>
      </c>
      <c r="S285" s="2" t="e">
        <f>INDEX(D_伙伴表!$J:$J,MATCH(K285,D_伙伴表!$C:$C,0))</f>
        <v>#N/A</v>
      </c>
      <c r="T285" s="2">
        <f>IF(U285="","",INDEX(计算页!$A:$A,MATCH(U285,计算页!$B:$B,0)))</f>
        <v>6</v>
      </c>
      <c r="U285" s="2" t="s">
        <v>545</v>
      </c>
      <c r="V285" s="2">
        <f>IF(U285="","",ROUND(INDEX(计算页!$F$22:$H$27,N285,G285)/INDEX(计算页!$C:$C,MATCH(U285,计算页!$B:$B,0))*1.5^(O285-1)/R285,0))</f>
        <v>307</v>
      </c>
      <c r="W285" s="2" t="str">
        <f>IF(X285="","",INDEX(计算页!$A:$A,MATCH(X285,计算页!$B:$B,0)))</f>
        <v/>
      </c>
      <c r="Y285" s="2" t="str">
        <f>IF(X285="","",ROUND(INDEX(计算页!$F$22:$H$27,N285,G285)/INDEX(计算页!$C:$C,MATCH(X285,计算页!$B:$B,0))*1.5^(O285-1)/R285,0))</f>
        <v/>
      </c>
      <c r="Z285" s="2" t="str">
        <f>IF(AA285="","",INDEX(计算页!$A:$A,MATCH(AA285,计算页!$B:$B,0)))</f>
        <v/>
      </c>
      <c r="AB285" s="2" t="str">
        <f>IF(AA285="","",ROUND(INDEX(计算页!$F$22:$H$27,N285,G285)/INDEX(计算页!$C:$C,MATCH(AA285,计算页!$B:$B,0))*1.5^(O285-1)/R285,0))</f>
        <v/>
      </c>
      <c r="AC285" s="2" t="str">
        <f>IF(AD285="","",INDEX(计算页!$A:$A,MATCH(AD285,计算页!$B:$B,0)))</f>
        <v/>
      </c>
      <c r="AE285" s="2" t="str">
        <f>IF(AD285="","",ROUND(INDEX(计算页!$F$22:$H$27,N285,G285)/INDEX(计算页!$C:$C,MATCH(AD285,计算页!$B:$B,0))*1.5^(O285-1)/R285,0))</f>
        <v/>
      </c>
      <c r="AF285" s="2" t="str">
        <f>IF(AG285="","",INDEX(计算页!$A:$A,MATCH(AG285,计算页!$B:$B,0)))</f>
        <v/>
      </c>
      <c r="AH285" s="2" t="str">
        <f>IF(AG285="","",ROUND(INDEX(计算页!$F$22:$H$27,N285,G285)/INDEX(计算页!$C:$C,MATCH(AG285,计算页!$B:$B,0))*1.5^(O285-1)/R285,0))</f>
        <v/>
      </c>
    </row>
    <row r="286" spans="1:34" x14ac:dyDescent="0.35">
      <c r="A286" s="2">
        <f t="shared" si="11"/>
        <v>5940003</v>
      </c>
      <c r="B286" s="2">
        <v>594</v>
      </c>
      <c r="C286" s="2" t="s">
        <v>400</v>
      </c>
      <c r="D286" s="2" t="s">
        <v>518</v>
      </c>
      <c r="E286" s="2" t="str">
        <f t="shared" si="12"/>
        <v>一件很普通的宝物，看起来谁都可以用\n提升伙伴命中461点</v>
      </c>
      <c r="F286" s="2" t="s">
        <v>654</v>
      </c>
      <c r="G286" s="2">
        <v>1</v>
      </c>
      <c r="H286" s="2" t="s">
        <v>538</v>
      </c>
      <c r="I286" s="2" t="s">
        <v>256</v>
      </c>
      <c r="J286" s="2">
        <v>0</v>
      </c>
      <c r="K286" s="2" t="str">
        <f>IF(J286="","",IF(J286=0,"所有宠物",INDEX(D_图鉴!$D:$D,MATCH(J286,D_图鉴!$A:$A,0))))</f>
        <v>所有宠物</v>
      </c>
      <c r="L286" s="2">
        <f>IF(A286="","",INDEX(D_伙伴技能书!$A:$A,MATCH(A286,D_伙伴技能书!$L:$L,0)))</f>
        <v>45943</v>
      </c>
      <c r="M286" s="2">
        <f>ROUND(INDEX(计算页!$F$22:$H$27,N286,G286)*1.5^(O286-1)*INDEX(计算页!$K$22:$K$25,MATCH(H286,计算页!$J$22:$J$25,0)),0)</f>
        <v>2304</v>
      </c>
      <c r="N286" s="2">
        <v>5</v>
      </c>
      <c r="O286" s="2">
        <v>3</v>
      </c>
      <c r="P286" s="2">
        <v>1</v>
      </c>
      <c r="Q286" s="2">
        <v>0</v>
      </c>
      <c r="R286" s="2">
        <f t="shared" si="13"/>
        <v>1</v>
      </c>
      <c r="S286" s="2" t="e">
        <f>INDEX(D_伙伴表!$J:$J,MATCH(K286,D_伙伴表!$C:$C,0))</f>
        <v>#N/A</v>
      </c>
      <c r="T286" s="2">
        <f>IF(U286="","",INDEX(计算页!$A:$A,MATCH(U286,计算页!$B:$B,0)))</f>
        <v>6</v>
      </c>
      <c r="U286" s="2" t="s">
        <v>545</v>
      </c>
      <c r="V286" s="2">
        <f>IF(U286="","",ROUND(INDEX(计算页!$F$22:$H$27,N286,G286)/INDEX(计算页!$C:$C,MATCH(U286,计算页!$B:$B,0))*1.5^(O286-1)/R286,0))</f>
        <v>461</v>
      </c>
      <c r="W286" s="2" t="str">
        <f>IF(X286="","",INDEX(计算页!$A:$A,MATCH(X286,计算页!$B:$B,0)))</f>
        <v/>
      </c>
      <c r="Y286" s="2" t="str">
        <f>IF(X286="","",ROUND(INDEX(计算页!$F$22:$H$27,N286,G286)/INDEX(计算页!$C:$C,MATCH(X286,计算页!$B:$B,0))*1.5^(O286-1)/R286,0))</f>
        <v/>
      </c>
      <c r="Z286" s="2" t="str">
        <f>IF(AA286="","",INDEX(计算页!$A:$A,MATCH(AA286,计算页!$B:$B,0)))</f>
        <v/>
      </c>
      <c r="AB286" s="2" t="str">
        <f>IF(AA286="","",ROUND(INDEX(计算页!$F$22:$H$27,N286,G286)/INDEX(计算页!$C:$C,MATCH(AA286,计算页!$B:$B,0))*1.5^(O286-1)/R286,0))</f>
        <v/>
      </c>
      <c r="AC286" s="2" t="str">
        <f>IF(AD286="","",INDEX(计算页!$A:$A,MATCH(AD286,计算页!$B:$B,0)))</f>
        <v/>
      </c>
      <c r="AE286" s="2" t="str">
        <f>IF(AD286="","",ROUND(INDEX(计算页!$F$22:$H$27,N286,G286)/INDEX(计算页!$C:$C,MATCH(AD286,计算页!$B:$B,0))*1.5^(O286-1)/R286,0))</f>
        <v/>
      </c>
      <c r="AF286" s="2" t="str">
        <f>IF(AG286="","",INDEX(计算页!$A:$A,MATCH(AG286,计算页!$B:$B,0)))</f>
        <v/>
      </c>
      <c r="AH286" s="2" t="str">
        <f>IF(AG286="","",ROUND(INDEX(计算页!$F$22:$H$27,N286,G286)/INDEX(计算页!$C:$C,MATCH(AG286,计算页!$B:$B,0))*1.5^(O286-1)/R286,0))</f>
        <v/>
      </c>
    </row>
    <row r="287" spans="1:34" x14ac:dyDescent="0.35">
      <c r="A287" s="2">
        <f t="shared" si="11"/>
        <v>5950001</v>
      </c>
      <c r="B287" s="2">
        <v>595</v>
      </c>
      <c r="C287" s="2" t="s">
        <v>401</v>
      </c>
      <c r="D287" s="2" t="s">
        <v>528</v>
      </c>
      <c r="E287" s="2" t="str">
        <f t="shared" si="12"/>
        <v>一件很普通的宝物，看起来谁都可以用\n提升伙伴闪避205点</v>
      </c>
      <c r="F287" s="2" t="s">
        <v>654</v>
      </c>
      <c r="G287" s="2">
        <v>1</v>
      </c>
      <c r="H287" s="2" t="s">
        <v>538</v>
      </c>
      <c r="I287" s="2" t="s">
        <v>256</v>
      </c>
      <c r="J287" s="2">
        <v>0</v>
      </c>
      <c r="K287" s="2" t="str">
        <f>IF(J287="","",IF(J287=0,"所有宠物",INDEX(D_图鉴!$D:$D,MATCH(J287,D_图鉴!$A:$A,0))))</f>
        <v>所有宠物</v>
      </c>
      <c r="L287" s="2">
        <f>IF(A287="","",INDEX(D_伙伴技能书!$A:$A,MATCH(A287,D_伙伴技能书!$L:$L,0)))</f>
        <v>45951</v>
      </c>
      <c r="M287" s="2">
        <f>ROUND(INDEX(计算页!$F$22:$H$27,N287,G287)*1.5^(O287-1)*INDEX(计算页!$K$22:$K$25,MATCH(H287,计算页!$J$22:$J$25,0)),0)</f>
        <v>1024</v>
      </c>
      <c r="N287" s="2">
        <v>5</v>
      </c>
      <c r="O287" s="2">
        <v>1</v>
      </c>
      <c r="P287" s="2">
        <v>1</v>
      </c>
      <c r="Q287" s="2">
        <v>0</v>
      </c>
      <c r="R287" s="2">
        <f t="shared" si="13"/>
        <v>1</v>
      </c>
      <c r="S287" s="2" t="e">
        <f>INDEX(D_伙伴表!$J:$J,MATCH(K287,D_伙伴表!$C:$C,0))</f>
        <v>#N/A</v>
      </c>
      <c r="T287" s="2">
        <f>IF(U287="","",INDEX(计算页!$A:$A,MATCH(U287,计算页!$B:$B,0)))</f>
        <v>7</v>
      </c>
      <c r="U287" s="2" t="s">
        <v>548</v>
      </c>
      <c r="V287" s="2">
        <f>IF(U287="","",ROUND(INDEX(计算页!$F$22:$H$27,N287,G287)/INDEX(计算页!$C:$C,MATCH(U287,计算页!$B:$B,0))*1.5^(O287-1)/R287,0))</f>
        <v>205</v>
      </c>
      <c r="W287" s="2" t="str">
        <f>IF(X287="","",INDEX(计算页!$A:$A,MATCH(X287,计算页!$B:$B,0)))</f>
        <v/>
      </c>
      <c r="Y287" s="2" t="str">
        <f>IF(X287="","",ROUND(INDEX(计算页!$F$22:$H$27,N287,G287)/INDEX(计算页!$C:$C,MATCH(X287,计算页!$B:$B,0))*1.5^(O287-1)/R287,0))</f>
        <v/>
      </c>
      <c r="Z287" s="2" t="str">
        <f>IF(AA287="","",INDEX(计算页!$A:$A,MATCH(AA287,计算页!$B:$B,0)))</f>
        <v/>
      </c>
      <c r="AB287" s="2" t="str">
        <f>IF(AA287="","",ROUND(INDEX(计算页!$F$22:$H$27,N287,G287)/INDEX(计算页!$C:$C,MATCH(AA287,计算页!$B:$B,0))*1.5^(O287-1)/R287,0))</f>
        <v/>
      </c>
      <c r="AC287" s="2" t="str">
        <f>IF(AD287="","",INDEX(计算页!$A:$A,MATCH(AD287,计算页!$B:$B,0)))</f>
        <v/>
      </c>
      <c r="AE287" s="2" t="str">
        <f>IF(AD287="","",ROUND(INDEX(计算页!$F$22:$H$27,N287,G287)/INDEX(计算页!$C:$C,MATCH(AD287,计算页!$B:$B,0))*1.5^(O287-1)/R287,0))</f>
        <v/>
      </c>
      <c r="AF287" s="2" t="str">
        <f>IF(AG287="","",INDEX(计算页!$A:$A,MATCH(AG287,计算页!$B:$B,0)))</f>
        <v/>
      </c>
      <c r="AH287" s="2" t="str">
        <f>IF(AG287="","",ROUND(INDEX(计算页!$F$22:$H$27,N287,G287)/INDEX(计算页!$C:$C,MATCH(AG287,计算页!$B:$B,0))*1.5^(O287-1)/R287,0))</f>
        <v/>
      </c>
    </row>
    <row r="288" spans="1:34" x14ac:dyDescent="0.35">
      <c r="A288" s="2">
        <f t="shared" si="11"/>
        <v>5950002</v>
      </c>
      <c r="B288" s="2">
        <v>595</v>
      </c>
      <c r="C288" s="2" t="s">
        <v>401</v>
      </c>
      <c r="D288" s="2" t="s">
        <v>528</v>
      </c>
      <c r="E288" s="2" t="str">
        <f t="shared" si="12"/>
        <v>一件很普通的宝物，看起来谁都可以用\n提升伙伴闪避307点</v>
      </c>
      <c r="F288" s="2" t="s">
        <v>654</v>
      </c>
      <c r="G288" s="2">
        <v>1</v>
      </c>
      <c r="H288" s="2" t="s">
        <v>538</v>
      </c>
      <c r="I288" s="2" t="s">
        <v>256</v>
      </c>
      <c r="J288" s="2">
        <v>0</v>
      </c>
      <c r="K288" s="2" t="str">
        <f>IF(J288="","",IF(J288=0,"所有宠物",INDEX(D_图鉴!$D:$D,MATCH(J288,D_图鉴!$A:$A,0))))</f>
        <v>所有宠物</v>
      </c>
      <c r="L288" s="2">
        <f>IF(A288="","",INDEX(D_伙伴技能书!$A:$A,MATCH(A288,D_伙伴技能书!$L:$L,0)))</f>
        <v>45952</v>
      </c>
      <c r="M288" s="2">
        <f>ROUND(INDEX(计算页!$F$22:$H$27,N288,G288)*1.5^(O288-1)*INDEX(计算页!$K$22:$K$25,MATCH(H288,计算页!$J$22:$J$25,0)),0)</f>
        <v>1536</v>
      </c>
      <c r="N288" s="2">
        <v>5</v>
      </c>
      <c r="O288" s="2">
        <v>2</v>
      </c>
      <c r="P288" s="2">
        <v>1</v>
      </c>
      <c r="Q288" s="2">
        <v>0</v>
      </c>
      <c r="R288" s="2">
        <f t="shared" si="13"/>
        <v>1</v>
      </c>
      <c r="S288" s="2" t="e">
        <f>INDEX(D_伙伴表!$J:$J,MATCH(K288,D_伙伴表!$C:$C,0))</f>
        <v>#N/A</v>
      </c>
      <c r="T288" s="2">
        <f>IF(U288="","",INDEX(计算页!$A:$A,MATCH(U288,计算页!$B:$B,0)))</f>
        <v>7</v>
      </c>
      <c r="U288" s="2" t="s">
        <v>548</v>
      </c>
      <c r="V288" s="2">
        <f>IF(U288="","",ROUND(INDEX(计算页!$F$22:$H$27,N288,G288)/INDEX(计算页!$C:$C,MATCH(U288,计算页!$B:$B,0))*1.5^(O288-1)/R288,0))</f>
        <v>307</v>
      </c>
      <c r="W288" s="2" t="str">
        <f>IF(X288="","",INDEX(计算页!$A:$A,MATCH(X288,计算页!$B:$B,0)))</f>
        <v/>
      </c>
      <c r="Y288" s="2" t="str">
        <f>IF(X288="","",ROUND(INDEX(计算页!$F$22:$H$27,N288,G288)/INDEX(计算页!$C:$C,MATCH(X288,计算页!$B:$B,0))*1.5^(O288-1)/R288,0))</f>
        <v/>
      </c>
      <c r="Z288" s="2" t="str">
        <f>IF(AA288="","",INDEX(计算页!$A:$A,MATCH(AA288,计算页!$B:$B,0)))</f>
        <v/>
      </c>
      <c r="AB288" s="2" t="str">
        <f>IF(AA288="","",ROUND(INDEX(计算页!$F$22:$H$27,N288,G288)/INDEX(计算页!$C:$C,MATCH(AA288,计算页!$B:$B,0))*1.5^(O288-1)/R288,0))</f>
        <v/>
      </c>
      <c r="AC288" s="2" t="str">
        <f>IF(AD288="","",INDEX(计算页!$A:$A,MATCH(AD288,计算页!$B:$B,0)))</f>
        <v/>
      </c>
      <c r="AE288" s="2" t="str">
        <f>IF(AD288="","",ROUND(INDEX(计算页!$F$22:$H$27,N288,G288)/INDEX(计算页!$C:$C,MATCH(AD288,计算页!$B:$B,0))*1.5^(O288-1)/R288,0))</f>
        <v/>
      </c>
      <c r="AF288" s="2" t="str">
        <f>IF(AG288="","",INDEX(计算页!$A:$A,MATCH(AG288,计算页!$B:$B,0)))</f>
        <v/>
      </c>
      <c r="AH288" s="2" t="str">
        <f>IF(AG288="","",ROUND(INDEX(计算页!$F$22:$H$27,N288,G288)/INDEX(计算页!$C:$C,MATCH(AG288,计算页!$B:$B,0))*1.5^(O288-1)/R288,0))</f>
        <v/>
      </c>
    </row>
    <row r="289" spans="1:34" x14ac:dyDescent="0.35">
      <c r="A289" s="2">
        <f t="shared" si="11"/>
        <v>5950003</v>
      </c>
      <c r="B289" s="2">
        <v>595</v>
      </c>
      <c r="C289" s="2" t="s">
        <v>401</v>
      </c>
      <c r="D289" s="2" t="s">
        <v>528</v>
      </c>
      <c r="E289" s="2" t="str">
        <f t="shared" si="12"/>
        <v>一件很普通的宝物，看起来谁都可以用\n提升伙伴闪避461点</v>
      </c>
      <c r="F289" s="2" t="s">
        <v>654</v>
      </c>
      <c r="G289" s="2">
        <v>1</v>
      </c>
      <c r="H289" s="2" t="s">
        <v>538</v>
      </c>
      <c r="I289" s="2" t="s">
        <v>256</v>
      </c>
      <c r="J289" s="2">
        <v>0</v>
      </c>
      <c r="K289" s="2" t="str">
        <f>IF(J289="","",IF(J289=0,"所有宠物",INDEX(D_图鉴!$D:$D,MATCH(J289,D_图鉴!$A:$A,0))))</f>
        <v>所有宠物</v>
      </c>
      <c r="L289" s="2">
        <f>IF(A289="","",INDEX(D_伙伴技能书!$A:$A,MATCH(A289,D_伙伴技能书!$L:$L,0)))</f>
        <v>45953</v>
      </c>
      <c r="M289" s="2">
        <f>ROUND(INDEX(计算页!$F$22:$H$27,N289,G289)*1.5^(O289-1)*INDEX(计算页!$K$22:$K$25,MATCH(H289,计算页!$J$22:$J$25,0)),0)</f>
        <v>2304</v>
      </c>
      <c r="N289" s="2">
        <v>5</v>
      </c>
      <c r="O289" s="2">
        <v>3</v>
      </c>
      <c r="P289" s="2">
        <v>1</v>
      </c>
      <c r="Q289" s="2">
        <v>0</v>
      </c>
      <c r="R289" s="2">
        <f t="shared" si="13"/>
        <v>1</v>
      </c>
      <c r="S289" s="2" t="e">
        <f>INDEX(D_伙伴表!$J:$J,MATCH(K289,D_伙伴表!$C:$C,0))</f>
        <v>#N/A</v>
      </c>
      <c r="T289" s="2">
        <f>IF(U289="","",INDEX(计算页!$A:$A,MATCH(U289,计算页!$B:$B,0)))</f>
        <v>7</v>
      </c>
      <c r="U289" s="2" t="s">
        <v>548</v>
      </c>
      <c r="V289" s="2">
        <f>IF(U289="","",ROUND(INDEX(计算页!$F$22:$H$27,N289,G289)/INDEX(计算页!$C:$C,MATCH(U289,计算页!$B:$B,0))*1.5^(O289-1)/R289,0))</f>
        <v>461</v>
      </c>
      <c r="W289" s="2" t="str">
        <f>IF(X289="","",INDEX(计算页!$A:$A,MATCH(X289,计算页!$B:$B,0)))</f>
        <v/>
      </c>
      <c r="Y289" s="2" t="str">
        <f>IF(X289="","",ROUND(INDEX(计算页!$F$22:$H$27,N289,G289)/INDEX(计算页!$C:$C,MATCH(X289,计算页!$B:$B,0))*1.5^(O289-1)/R289,0))</f>
        <v/>
      </c>
      <c r="Z289" s="2" t="str">
        <f>IF(AA289="","",INDEX(计算页!$A:$A,MATCH(AA289,计算页!$B:$B,0)))</f>
        <v/>
      </c>
      <c r="AB289" s="2" t="str">
        <f>IF(AA289="","",ROUND(INDEX(计算页!$F$22:$H$27,N289,G289)/INDEX(计算页!$C:$C,MATCH(AA289,计算页!$B:$B,0))*1.5^(O289-1)/R289,0))</f>
        <v/>
      </c>
      <c r="AC289" s="2" t="str">
        <f>IF(AD289="","",INDEX(计算页!$A:$A,MATCH(AD289,计算页!$B:$B,0)))</f>
        <v/>
      </c>
      <c r="AE289" s="2" t="str">
        <f>IF(AD289="","",ROUND(INDEX(计算页!$F$22:$H$27,N289,G289)/INDEX(计算页!$C:$C,MATCH(AD289,计算页!$B:$B,0))*1.5^(O289-1)/R289,0))</f>
        <v/>
      </c>
      <c r="AF289" s="2" t="str">
        <f>IF(AG289="","",INDEX(计算页!$A:$A,MATCH(AG289,计算页!$B:$B,0)))</f>
        <v/>
      </c>
      <c r="AH289" s="2" t="str">
        <f>IF(AG289="","",ROUND(INDEX(计算页!$F$22:$H$27,N289,G289)/INDEX(计算页!$C:$C,MATCH(AG289,计算页!$B:$B,0))*1.5^(O289-1)/R289,0))</f>
        <v/>
      </c>
    </row>
    <row r="290" spans="1:34" x14ac:dyDescent="0.35">
      <c r="A290" s="2">
        <f t="shared" si="11"/>
        <v>5960001</v>
      </c>
      <c r="B290" s="2">
        <v>596</v>
      </c>
      <c r="C290" s="2" t="s">
        <v>414</v>
      </c>
      <c r="D290" s="2" t="s">
        <v>561</v>
      </c>
      <c r="E290" s="2" t="str">
        <f t="shared" si="12"/>
        <v>一件很普通的宝物，看起来谁都可以用\n提升伙伴攻击512点</v>
      </c>
      <c r="F290" s="2" t="s">
        <v>654</v>
      </c>
      <c r="G290" s="2">
        <v>1</v>
      </c>
      <c r="H290" s="2" t="s">
        <v>538</v>
      </c>
      <c r="I290" s="2" t="s">
        <v>257</v>
      </c>
      <c r="J290" s="2">
        <v>0</v>
      </c>
      <c r="K290" s="2" t="str">
        <f>IF(J290="","",IF(J290=0,"所有宠物",INDEX(D_图鉴!$D:$D,MATCH(J290,D_图鉴!$A:$A,0))))</f>
        <v>所有宠物</v>
      </c>
      <c r="L290" s="2">
        <f>IF(A290="","",INDEX(D_伙伴技能书!$A:$A,MATCH(A290,D_伙伴技能书!$L:$L,0)))</f>
        <v>45961</v>
      </c>
      <c r="M290" s="2">
        <f>ROUND(INDEX(计算页!$F$22:$H$27,N290,G290)*1.5^(O290-1)*INDEX(计算页!$K$22:$K$25,MATCH(H290,计算页!$J$22:$J$25,0)),0)</f>
        <v>1024</v>
      </c>
      <c r="N290" s="2">
        <v>5</v>
      </c>
      <c r="O290" s="2">
        <v>1</v>
      </c>
      <c r="P290" s="2">
        <v>1</v>
      </c>
      <c r="Q290" s="2">
        <v>0</v>
      </c>
      <c r="R290" s="2">
        <f t="shared" si="13"/>
        <v>1</v>
      </c>
      <c r="S290" s="2" t="e">
        <f>INDEX(D_伙伴表!$J:$J,MATCH(K290,D_伙伴表!$C:$C,0))</f>
        <v>#N/A</v>
      </c>
      <c r="T290" s="2">
        <f>IF(U290="","",INDEX(计算页!$A:$A,MATCH(U290,计算页!$B:$B,0)))</f>
        <v>3</v>
      </c>
      <c r="U290" s="2" t="s">
        <v>101</v>
      </c>
      <c r="V290" s="2">
        <f>IF(U290="","",ROUND(INDEX(计算页!$F$22:$H$27,N290,G290)/INDEX(计算页!$C:$C,MATCH(U290,计算页!$B:$B,0))*1.5^(O290-1)/R290,0))</f>
        <v>512</v>
      </c>
      <c r="W290" s="2" t="str">
        <f>IF(X290="","",INDEX(计算页!$A:$A,MATCH(X290,计算页!$B:$B,0)))</f>
        <v/>
      </c>
      <c r="Y290" s="2" t="str">
        <f>IF(X290="","",ROUND(INDEX(计算页!$F$22:$H$27,N290,G290)/INDEX(计算页!$C:$C,MATCH(X290,计算页!$B:$B,0))*1.5^(O290-1)/R290,0))</f>
        <v/>
      </c>
      <c r="Z290" s="2" t="str">
        <f>IF(AA290="","",INDEX(计算页!$A:$A,MATCH(AA290,计算页!$B:$B,0)))</f>
        <v/>
      </c>
      <c r="AB290" s="2" t="str">
        <f>IF(AA290="","",ROUND(INDEX(计算页!$F$22:$H$27,N290,G290)/INDEX(计算页!$C:$C,MATCH(AA290,计算页!$B:$B,0))*1.5^(O290-1)/R290,0))</f>
        <v/>
      </c>
      <c r="AC290" s="2" t="str">
        <f>IF(AD290="","",INDEX(计算页!$A:$A,MATCH(AD290,计算页!$B:$B,0)))</f>
        <v/>
      </c>
      <c r="AE290" s="2" t="str">
        <f>IF(AD290="","",ROUND(INDEX(计算页!$F$22:$H$27,N290,G290)/INDEX(计算页!$C:$C,MATCH(AD290,计算页!$B:$B,0))*1.5^(O290-1)/R290,0))</f>
        <v/>
      </c>
      <c r="AF290" s="2" t="str">
        <f>IF(AG290="","",INDEX(计算页!$A:$A,MATCH(AG290,计算页!$B:$B,0)))</f>
        <v/>
      </c>
      <c r="AH290" s="2" t="str">
        <f>IF(AG290="","",ROUND(INDEX(计算页!$F$22:$H$27,N290,G290)/INDEX(计算页!$C:$C,MATCH(AG290,计算页!$B:$B,0))*1.5^(O290-1)/R290,0))</f>
        <v/>
      </c>
    </row>
    <row r="291" spans="1:34" x14ac:dyDescent="0.35">
      <c r="A291" s="2">
        <f t="shared" si="11"/>
        <v>5960002</v>
      </c>
      <c r="B291" s="2">
        <v>596</v>
      </c>
      <c r="C291" s="2" t="s">
        <v>414</v>
      </c>
      <c r="D291" s="2" t="s">
        <v>561</v>
      </c>
      <c r="E291" s="2" t="str">
        <f t="shared" si="12"/>
        <v>一件很普通的宝物，看起来谁都可以用\n提升伙伴攻击768点</v>
      </c>
      <c r="F291" s="2" t="s">
        <v>654</v>
      </c>
      <c r="G291" s="2">
        <v>1</v>
      </c>
      <c r="H291" s="2" t="s">
        <v>538</v>
      </c>
      <c r="I291" s="2" t="s">
        <v>257</v>
      </c>
      <c r="J291" s="2">
        <v>0</v>
      </c>
      <c r="K291" s="2" t="str">
        <f>IF(J291="","",IF(J291=0,"所有宠物",INDEX(D_图鉴!$D:$D,MATCH(J291,D_图鉴!$A:$A,0))))</f>
        <v>所有宠物</v>
      </c>
      <c r="L291" s="2">
        <f>IF(A291="","",INDEX(D_伙伴技能书!$A:$A,MATCH(A291,D_伙伴技能书!$L:$L,0)))</f>
        <v>45962</v>
      </c>
      <c r="M291" s="2">
        <f>ROUND(INDEX(计算页!$F$22:$H$27,N291,G291)*1.5^(O291-1)*INDEX(计算页!$K$22:$K$25,MATCH(H291,计算页!$J$22:$J$25,0)),0)</f>
        <v>1536</v>
      </c>
      <c r="N291" s="2">
        <v>5</v>
      </c>
      <c r="O291" s="2">
        <v>2</v>
      </c>
      <c r="P291" s="2">
        <v>1</v>
      </c>
      <c r="Q291" s="2">
        <v>0</v>
      </c>
      <c r="R291" s="2">
        <f t="shared" si="13"/>
        <v>1</v>
      </c>
      <c r="S291" s="2" t="e">
        <f>INDEX(D_伙伴表!$J:$J,MATCH(K291,D_伙伴表!$C:$C,0))</f>
        <v>#N/A</v>
      </c>
      <c r="T291" s="2">
        <f>IF(U291="","",INDEX(计算页!$A:$A,MATCH(U291,计算页!$B:$B,0)))</f>
        <v>3</v>
      </c>
      <c r="U291" s="2" t="s">
        <v>101</v>
      </c>
      <c r="V291" s="2">
        <f>IF(U291="","",ROUND(INDEX(计算页!$F$22:$H$27,N291,G291)/INDEX(计算页!$C:$C,MATCH(U291,计算页!$B:$B,0))*1.5^(O291-1)/R291,0))</f>
        <v>768</v>
      </c>
      <c r="W291" s="2" t="str">
        <f>IF(X291="","",INDEX(计算页!$A:$A,MATCH(X291,计算页!$B:$B,0)))</f>
        <v/>
      </c>
      <c r="Y291" s="2" t="str">
        <f>IF(X291="","",ROUND(INDEX(计算页!$F$22:$H$27,N291,G291)/INDEX(计算页!$C:$C,MATCH(X291,计算页!$B:$B,0))*1.5^(O291-1)/R291,0))</f>
        <v/>
      </c>
      <c r="Z291" s="2" t="str">
        <f>IF(AA291="","",INDEX(计算页!$A:$A,MATCH(AA291,计算页!$B:$B,0)))</f>
        <v/>
      </c>
      <c r="AB291" s="2" t="str">
        <f>IF(AA291="","",ROUND(INDEX(计算页!$F$22:$H$27,N291,G291)/INDEX(计算页!$C:$C,MATCH(AA291,计算页!$B:$B,0))*1.5^(O291-1)/R291,0))</f>
        <v/>
      </c>
      <c r="AC291" s="2" t="str">
        <f>IF(AD291="","",INDEX(计算页!$A:$A,MATCH(AD291,计算页!$B:$B,0)))</f>
        <v/>
      </c>
      <c r="AE291" s="2" t="str">
        <f>IF(AD291="","",ROUND(INDEX(计算页!$F$22:$H$27,N291,G291)/INDEX(计算页!$C:$C,MATCH(AD291,计算页!$B:$B,0))*1.5^(O291-1)/R291,0))</f>
        <v/>
      </c>
      <c r="AF291" s="2" t="str">
        <f>IF(AG291="","",INDEX(计算页!$A:$A,MATCH(AG291,计算页!$B:$B,0)))</f>
        <v/>
      </c>
      <c r="AH291" s="2" t="str">
        <f>IF(AG291="","",ROUND(INDEX(计算页!$F$22:$H$27,N291,G291)/INDEX(计算页!$C:$C,MATCH(AG291,计算页!$B:$B,0))*1.5^(O291-1)/R291,0))</f>
        <v/>
      </c>
    </row>
    <row r="292" spans="1:34" x14ac:dyDescent="0.35">
      <c r="A292" s="2">
        <f t="shared" si="11"/>
        <v>5960003</v>
      </c>
      <c r="B292" s="2">
        <v>596</v>
      </c>
      <c r="C292" s="2" t="s">
        <v>414</v>
      </c>
      <c r="D292" s="2" t="s">
        <v>561</v>
      </c>
      <c r="E292" s="2" t="str">
        <f t="shared" si="12"/>
        <v>一件很普通的宝物，看起来谁都可以用\n提升伙伴攻击1152点</v>
      </c>
      <c r="F292" s="2" t="s">
        <v>654</v>
      </c>
      <c r="G292" s="2">
        <v>1</v>
      </c>
      <c r="H292" s="2" t="s">
        <v>538</v>
      </c>
      <c r="I292" s="2" t="s">
        <v>257</v>
      </c>
      <c r="J292" s="2">
        <v>0</v>
      </c>
      <c r="K292" s="2" t="str">
        <f>IF(J292="","",IF(J292=0,"所有宠物",INDEX(D_图鉴!$D:$D,MATCH(J292,D_图鉴!$A:$A,0))))</f>
        <v>所有宠物</v>
      </c>
      <c r="L292" s="2">
        <f>IF(A292="","",INDEX(D_伙伴技能书!$A:$A,MATCH(A292,D_伙伴技能书!$L:$L,0)))</f>
        <v>45963</v>
      </c>
      <c r="M292" s="2">
        <f>ROUND(INDEX(计算页!$F$22:$H$27,N292,G292)*1.5^(O292-1)*INDEX(计算页!$K$22:$K$25,MATCH(H292,计算页!$J$22:$J$25,0)),0)</f>
        <v>2304</v>
      </c>
      <c r="N292" s="2">
        <v>5</v>
      </c>
      <c r="O292" s="2">
        <v>3</v>
      </c>
      <c r="P292" s="2">
        <v>1</v>
      </c>
      <c r="Q292" s="2">
        <v>0</v>
      </c>
      <c r="R292" s="2">
        <f t="shared" si="13"/>
        <v>1</v>
      </c>
      <c r="S292" s="2" t="e">
        <f>INDEX(D_伙伴表!$J:$J,MATCH(K292,D_伙伴表!$C:$C,0))</f>
        <v>#N/A</v>
      </c>
      <c r="T292" s="2">
        <f>IF(U292="","",INDEX(计算页!$A:$A,MATCH(U292,计算页!$B:$B,0)))</f>
        <v>3</v>
      </c>
      <c r="U292" s="2" t="s">
        <v>101</v>
      </c>
      <c r="V292" s="2">
        <f>IF(U292="","",ROUND(INDEX(计算页!$F$22:$H$27,N292,G292)/INDEX(计算页!$C:$C,MATCH(U292,计算页!$B:$B,0))*1.5^(O292-1)/R292,0))</f>
        <v>1152</v>
      </c>
      <c r="W292" s="2" t="str">
        <f>IF(X292="","",INDEX(计算页!$A:$A,MATCH(X292,计算页!$B:$B,0)))</f>
        <v/>
      </c>
      <c r="Y292" s="2" t="str">
        <f>IF(X292="","",ROUND(INDEX(计算页!$F$22:$H$27,N292,G292)/INDEX(计算页!$C:$C,MATCH(X292,计算页!$B:$B,0))*1.5^(O292-1)/R292,0))</f>
        <v/>
      </c>
      <c r="Z292" s="2" t="str">
        <f>IF(AA292="","",INDEX(计算页!$A:$A,MATCH(AA292,计算页!$B:$B,0)))</f>
        <v/>
      </c>
      <c r="AB292" s="2" t="str">
        <f>IF(AA292="","",ROUND(INDEX(计算页!$F$22:$H$27,N292,G292)/INDEX(计算页!$C:$C,MATCH(AA292,计算页!$B:$B,0))*1.5^(O292-1)/R292,0))</f>
        <v/>
      </c>
      <c r="AC292" s="2" t="str">
        <f>IF(AD292="","",INDEX(计算页!$A:$A,MATCH(AD292,计算页!$B:$B,0)))</f>
        <v/>
      </c>
      <c r="AE292" s="2" t="str">
        <f>IF(AD292="","",ROUND(INDEX(计算页!$F$22:$H$27,N292,G292)/INDEX(计算页!$C:$C,MATCH(AD292,计算页!$B:$B,0))*1.5^(O292-1)/R292,0))</f>
        <v/>
      </c>
      <c r="AF292" s="2" t="str">
        <f>IF(AG292="","",INDEX(计算页!$A:$A,MATCH(AG292,计算页!$B:$B,0)))</f>
        <v/>
      </c>
      <c r="AH292" s="2" t="str">
        <f>IF(AG292="","",ROUND(INDEX(计算页!$F$22:$H$27,N292,G292)/INDEX(计算页!$C:$C,MATCH(AG292,计算页!$B:$B,0))*1.5^(O292-1)/R292,0))</f>
        <v/>
      </c>
    </row>
    <row r="293" spans="1:34" x14ac:dyDescent="0.35">
      <c r="A293" s="2">
        <f t="shared" si="11"/>
        <v>5970001</v>
      </c>
      <c r="B293" s="2">
        <v>597</v>
      </c>
      <c r="C293" s="2" t="s">
        <v>415</v>
      </c>
      <c r="D293" s="2" t="s">
        <v>562</v>
      </c>
      <c r="E293" s="2" t="str">
        <f t="shared" si="12"/>
        <v>一件很普通的宝物，看起来谁都可以用\n提升伙伴防御1024点</v>
      </c>
      <c r="F293" s="2" t="s">
        <v>654</v>
      </c>
      <c r="G293" s="2">
        <v>1</v>
      </c>
      <c r="H293" s="2" t="s">
        <v>538</v>
      </c>
      <c r="I293" s="2" t="s">
        <v>257</v>
      </c>
      <c r="J293" s="2">
        <v>0</v>
      </c>
      <c r="K293" s="2" t="str">
        <f>IF(J293="","",IF(J293=0,"所有宠物",INDEX(D_图鉴!$D:$D,MATCH(J293,D_图鉴!$A:$A,0))))</f>
        <v>所有宠物</v>
      </c>
      <c r="L293" s="2">
        <f>IF(A293="","",INDEX(D_伙伴技能书!$A:$A,MATCH(A293,D_伙伴技能书!$L:$L,0)))</f>
        <v>45971</v>
      </c>
      <c r="M293" s="2">
        <f>ROUND(INDEX(计算页!$F$22:$H$27,N293,G293)*1.5^(O293-1)*INDEX(计算页!$K$22:$K$25,MATCH(H293,计算页!$J$22:$J$25,0)),0)</f>
        <v>1024</v>
      </c>
      <c r="N293" s="2">
        <v>5</v>
      </c>
      <c r="O293" s="2">
        <v>1</v>
      </c>
      <c r="P293" s="2">
        <v>1</v>
      </c>
      <c r="Q293" s="2">
        <v>0</v>
      </c>
      <c r="R293" s="2">
        <f t="shared" si="13"/>
        <v>1</v>
      </c>
      <c r="S293" s="2" t="e">
        <f>INDEX(D_伙伴表!$J:$J,MATCH(K293,D_伙伴表!$C:$C,0))</f>
        <v>#N/A</v>
      </c>
      <c r="T293" s="2">
        <f>IF(U293="","",INDEX(计算页!$A:$A,MATCH(U293,计算页!$B:$B,0)))</f>
        <v>4</v>
      </c>
      <c r="U293" s="2" t="s">
        <v>98</v>
      </c>
      <c r="V293" s="2">
        <f>IF(U293="","",ROUND(INDEX(计算页!$F$22:$H$27,N293,G293)/INDEX(计算页!$C:$C,MATCH(U293,计算页!$B:$B,0))*1.5^(O293-1)/R293,0))</f>
        <v>1024</v>
      </c>
      <c r="W293" s="2" t="str">
        <f>IF(X293="","",INDEX(计算页!$A:$A,MATCH(X293,计算页!$B:$B,0)))</f>
        <v/>
      </c>
      <c r="Y293" s="2" t="str">
        <f>IF(X293="","",ROUND(INDEX(计算页!$F$22:$H$27,N293,G293)/INDEX(计算页!$C:$C,MATCH(X293,计算页!$B:$B,0))*1.5^(O293-1)/R293,0))</f>
        <v/>
      </c>
      <c r="Z293" s="2" t="str">
        <f>IF(AA293="","",INDEX(计算页!$A:$A,MATCH(AA293,计算页!$B:$B,0)))</f>
        <v/>
      </c>
      <c r="AB293" s="2" t="str">
        <f>IF(AA293="","",ROUND(INDEX(计算页!$F$22:$H$27,N293,G293)/INDEX(计算页!$C:$C,MATCH(AA293,计算页!$B:$B,0))*1.5^(O293-1)/R293,0))</f>
        <v/>
      </c>
      <c r="AC293" s="2" t="str">
        <f>IF(AD293="","",INDEX(计算页!$A:$A,MATCH(AD293,计算页!$B:$B,0)))</f>
        <v/>
      </c>
      <c r="AE293" s="2" t="str">
        <f>IF(AD293="","",ROUND(INDEX(计算页!$F$22:$H$27,N293,G293)/INDEX(计算页!$C:$C,MATCH(AD293,计算页!$B:$B,0))*1.5^(O293-1)/R293,0))</f>
        <v/>
      </c>
      <c r="AF293" s="2" t="str">
        <f>IF(AG293="","",INDEX(计算页!$A:$A,MATCH(AG293,计算页!$B:$B,0)))</f>
        <v/>
      </c>
      <c r="AH293" s="2" t="str">
        <f>IF(AG293="","",ROUND(INDEX(计算页!$F$22:$H$27,N293,G293)/INDEX(计算页!$C:$C,MATCH(AG293,计算页!$B:$B,0))*1.5^(O293-1)/R293,0))</f>
        <v/>
      </c>
    </row>
    <row r="294" spans="1:34" x14ac:dyDescent="0.35">
      <c r="A294" s="2">
        <f t="shared" si="11"/>
        <v>5970002</v>
      </c>
      <c r="B294" s="2">
        <v>597</v>
      </c>
      <c r="C294" s="2" t="s">
        <v>415</v>
      </c>
      <c r="D294" s="2" t="s">
        <v>562</v>
      </c>
      <c r="E294" s="2" t="str">
        <f t="shared" si="12"/>
        <v>一件很普通的宝物，看起来谁都可以用\n提升伙伴防御1536点</v>
      </c>
      <c r="F294" s="2" t="s">
        <v>654</v>
      </c>
      <c r="G294" s="2">
        <v>1</v>
      </c>
      <c r="H294" s="2" t="s">
        <v>538</v>
      </c>
      <c r="I294" s="2" t="s">
        <v>257</v>
      </c>
      <c r="J294" s="2">
        <v>0</v>
      </c>
      <c r="K294" s="2" t="str">
        <f>IF(J294="","",IF(J294=0,"所有宠物",INDEX(D_图鉴!$D:$D,MATCH(J294,D_图鉴!$A:$A,0))))</f>
        <v>所有宠物</v>
      </c>
      <c r="L294" s="2">
        <f>IF(A294="","",INDEX(D_伙伴技能书!$A:$A,MATCH(A294,D_伙伴技能书!$L:$L,0)))</f>
        <v>45972</v>
      </c>
      <c r="M294" s="2">
        <f>ROUND(INDEX(计算页!$F$22:$H$27,N294,G294)*1.5^(O294-1)*INDEX(计算页!$K$22:$K$25,MATCH(H294,计算页!$J$22:$J$25,0)),0)</f>
        <v>1536</v>
      </c>
      <c r="N294" s="2">
        <v>5</v>
      </c>
      <c r="O294" s="2">
        <v>2</v>
      </c>
      <c r="P294" s="2">
        <v>1</v>
      </c>
      <c r="Q294" s="2">
        <v>0</v>
      </c>
      <c r="R294" s="2">
        <f t="shared" si="13"/>
        <v>1</v>
      </c>
      <c r="S294" s="2" t="e">
        <f>INDEX(D_伙伴表!$J:$J,MATCH(K294,D_伙伴表!$C:$C,0))</f>
        <v>#N/A</v>
      </c>
      <c r="T294" s="2">
        <f>IF(U294="","",INDEX(计算页!$A:$A,MATCH(U294,计算页!$B:$B,0)))</f>
        <v>4</v>
      </c>
      <c r="U294" s="2" t="s">
        <v>98</v>
      </c>
      <c r="V294" s="2">
        <f>IF(U294="","",ROUND(INDEX(计算页!$F$22:$H$27,N294,G294)/INDEX(计算页!$C:$C,MATCH(U294,计算页!$B:$B,0))*1.5^(O294-1)/R294,0))</f>
        <v>1536</v>
      </c>
      <c r="W294" s="2" t="str">
        <f>IF(X294="","",INDEX(计算页!$A:$A,MATCH(X294,计算页!$B:$B,0)))</f>
        <v/>
      </c>
      <c r="Y294" s="2" t="str">
        <f>IF(X294="","",ROUND(INDEX(计算页!$F$22:$H$27,N294,G294)/INDEX(计算页!$C:$C,MATCH(X294,计算页!$B:$B,0))*1.5^(O294-1)/R294,0))</f>
        <v/>
      </c>
      <c r="Z294" s="2" t="str">
        <f>IF(AA294="","",INDEX(计算页!$A:$A,MATCH(AA294,计算页!$B:$B,0)))</f>
        <v/>
      </c>
      <c r="AB294" s="2" t="str">
        <f>IF(AA294="","",ROUND(INDEX(计算页!$F$22:$H$27,N294,G294)/INDEX(计算页!$C:$C,MATCH(AA294,计算页!$B:$B,0))*1.5^(O294-1)/R294,0))</f>
        <v/>
      </c>
      <c r="AC294" s="2" t="str">
        <f>IF(AD294="","",INDEX(计算页!$A:$A,MATCH(AD294,计算页!$B:$B,0)))</f>
        <v/>
      </c>
      <c r="AE294" s="2" t="str">
        <f>IF(AD294="","",ROUND(INDEX(计算页!$F$22:$H$27,N294,G294)/INDEX(计算页!$C:$C,MATCH(AD294,计算页!$B:$B,0))*1.5^(O294-1)/R294,0))</f>
        <v/>
      </c>
      <c r="AF294" s="2" t="str">
        <f>IF(AG294="","",INDEX(计算页!$A:$A,MATCH(AG294,计算页!$B:$B,0)))</f>
        <v/>
      </c>
      <c r="AH294" s="2" t="str">
        <f>IF(AG294="","",ROUND(INDEX(计算页!$F$22:$H$27,N294,G294)/INDEX(计算页!$C:$C,MATCH(AG294,计算页!$B:$B,0))*1.5^(O294-1)/R294,0))</f>
        <v/>
      </c>
    </row>
    <row r="295" spans="1:34" x14ac:dyDescent="0.35">
      <c r="A295" s="2">
        <f t="shared" si="11"/>
        <v>5970003</v>
      </c>
      <c r="B295" s="2">
        <v>597</v>
      </c>
      <c r="C295" s="2" t="s">
        <v>415</v>
      </c>
      <c r="D295" s="2" t="s">
        <v>562</v>
      </c>
      <c r="E295" s="2" t="str">
        <f t="shared" si="12"/>
        <v>一件很普通的宝物，看起来谁都可以用\n提升伙伴防御2304点</v>
      </c>
      <c r="F295" s="2" t="s">
        <v>654</v>
      </c>
      <c r="G295" s="2">
        <v>1</v>
      </c>
      <c r="H295" s="2" t="s">
        <v>538</v>
      </c>
      <c r="I295" s="2" t="s">
        <v>257</v>
      </c>
      <c r="J295" s="2">
        <v>0</v>
      </c>
      <c r="K295" s="2" t="str">
        <f>IF(J295="","",IF(J295=0,"所有宠物",INDEX(D_图鉴!$D:$D,MATCH(J295,D_图鉴!$A:$A,0))))</f>
        <v>所有宠物</v>
      </c>
      <c r="L295" s="2">
        <f>IF(A295="","",INDEX(D_伙伴技能书!$A:$A,MATCH(A295,D_伙伴技能书!$L:$L,0)))</f>
        <v>45973</v>
      </c>
      <c r="M295" s="2">
        <f>ROUND(INDEX(计算页!$F$22:$H$27,N295,G295)*1.5^(O295-1)*INDEX(计算页!$K$22:$K$25,MATCH(H295,计算页!$J$22:$J$25,0)),0)</f>
        <v>2304</v>
      </c>
      <c r="N295" s="2">
        <v>5</v>
      </c>
      <c r="O295" s="2">
        <v>3</v>
      </c>
      <c r="P295" s="2">
        <v>1</v>
      </c>
      <c r="Q295" s="2">
        <v>0</v>
      </c>
      <c r="R295" s="2">
        <f t="shared" si="13"/>
        <v>1</v>
      </c>
      <c r="S295" s="2" t="e">
        <f>INDEX(D_伙伴表!$J:$J,MATCH(K295,D_伙伴表!$C:$C,0))</f>
        <v>#N/A</v>
      </c>
      <c r="T295" s="2">
        <f>IF(U295="","",INDEX(计算页!$A:$A,MATCH(U295,计算页!$B:$B,0)))</f>
        <v>4</v>
      </c>
      <c r="U295" s="2" t="s">
        <v>98</v>
      </c>
      <c r="V295" s="2">
        <f>IF(U295="","",ROUND(INDEX(计算页!$F$22:$H$27,N295,G295)/INDEX(计算页!$C:$C,MATCH(U295,计算页!$B:$B,0))*1.5^(O295-1)/R295,0))</f>
        <v>2304</v>
      </c>
      <c r="W295" s="2" t="str">
        <f>IF(X295="","",INDEX(计算页!$A:$A,MATCH(X295,计算页!$B:$B,0)))</f>
        <v/>
      </c>
      <c r="Y295" s="2" t="str">
        <f>IF(X295="","",ROUND(INDEX(计算页!$F$22:$H$27,N295,G295)/INDEX(计算页!$C:$C,MATCH(X295,计算页!$B:$B,0))*1.5^(O295-1)/R295,0))</f>
        <v/>
      </c>
      <c r="Z295" s="2" t="str">
        <f>IF(AA295="","",INDEX(计算页!$A:$A,MATCH(AA295,计算页!$B:$B,0)))</f>
        <v/>
      </c>
      <c r="AB295" s="2" t="str">
        <f>IF(AA295="","",ROUND(INDEX(计算页!$F$22:$H$27,N295,G295)/INDEX(计算页!$C:$C,MATCH(AA295,计算页!$B:$B,0))*1.5^(O295-1)/R295,0))</f>
        <v/>
      </c>
      <c r="AC295" s="2" t="str">
        <f>IF(AD295="","",INDEX(计算页!$A:$A,MATCH(AD295,计算页!$B:$B,0)))</f>
        <v/>
      </c>
      <c r="AE295" s="2" t="str">
        <f>IF(AD295="","",ROUND(INDEX(计算页!$F$22:$H$27,N295,G295)/INDEX(计算页!$C:$C,MATCH(AD295,计算页!$B:$B,0))*1.5^(O295-1)/R295,0))</f>
        <v/>
      </c>
      <c r="AF295" s="2" t="str">
        <f>IF(AG295="","",INDEX(计算页!$A:$A,MATCH(AG295,计算页!$B:$B,0)))</f>
        <v/>
      </c>
      <c r="AH295" s="2" t="str">
        <f>IF(AG295="","",ROUND(INDEX(计算页!$F$22:$H$27,N295,G295)/INDEX(计算页!$C:$C,MATCH(AG295,计算页!$B:$B,0))*1.5^(O295-1)/R295,0))</f>
        <v/>
      </c>
    </row>
    <row r="296" spans="1:34" x14ac:dyDescent="0.35">
      <c r="A296" s="2">
        <f t="shared" si="11"/>
        <v>5980001</v>
      </c>
      <c r="B296" s="2">
        <v>598</v>
      </c>
      <c r="C296" s="2" t="s">
        <v>416</v>
      </c>
      <c r="D296" s="2" t="s">
        <v>518</v>
      </c>
      <c r="E296" s="2" t="str">
        <f t="shared" si="12"/>
        <v>一件很普通的宝物，看起来谁都可以用\n提升伙伴生命5120点</v>
      </c>
      <c r="F296" s="2" t="s">
        <v>654</v>
      </c>
      <c r="G296" s="2">
        <v>1</v>
      </c>
      <c r="H296" s="2" t="s">
        <v>538</v>
      </c>
      <c r="I296" s="2" t="s">
        <v>257</v>
      </c>
      <c r="J296" s="2">
        <v>0</v>
      </c>
      <c r="K296" s="2" t="str">
        <f>IF(J296="","",IF(J296=0,"所有宠物",INDEX(D_图鉴!$D:$D,MATCH(J296,D_图鉴!$A:$A,0))))</f>
        <v>所有宠物</v>
      </c>
      <c r="L296" s="2">
        <f>IF(A296="","",INDEX(D_伙伴技能书!$A:$A,MATCH(A296,D_伙伴技能书!$L:$L,0)))</f>
        <v>45981</v>
      </c>
      <c r="M296" s="2">
        <f>ROUND(INDEX(计算页!$F$22:$H$27,N296,G296)*1.5^(O296-1)*INDEX(计算页!$K$22:$K$25,MATCH(H296,计算页!$J$22:$J$25,0)),0)</f>
        <v>1024</v>
      </c>
      <c r="N296" s="2">
        <v>5</v>
      </c>
      <c r="O296" s="2">
        <v>1</v>
      </c>
      <c r="P296" s="2">
        <v>1</v>
      </c>
      <c r="Q296" s="2">
        <v>0</v>
      </c>
      <c r="R296" s="2">
        <f t="shared" si="13"/>
        <v>1</v>
      </c>
      <c r="S296" s="2" t="e">
        <f>INDEX(D_伙伴表!$J:$J,MATCH(K296,D_伙伴表!$C:$C,0))</f>
        <v>#N/A</v>
      </c>
      <c r="T296" s="2">
        <f>IF(U296="","",INDEX(计算页!$A:$A,MATCH(U296,计算页!$B:$B,0)))</f>
        <v>1</v>
      </c>
      <c r="U296" s="2" t="s">
        <v>97</v>
      </c>
      <c r="V296" s="2">
        <f>IF(U296="","",ROUND(INDEX(计算页!$F$22:$H$27,N296,G296)/INDEX(计算页!$C:$C,MATCH(U296,计算页!$B:$B,0))*1.5^(O296-1)/R296,0))</f>
        <v>5120</v>
      </c>
      <c r="W296" s="2" t="str">
        <f>IF(X296="","",INDEX(计算页!$A:$A,MATCH(X296,计算页!$B:$B,0)))</f>
        <v/>
      </c>
      <c r="Y296" s="2" t="str">
        <f>IF(X296="","",ROUND(INDEX(计算页!$F$22:$H$27,N296,G296)/INDEX(计算页!$C:$C,MATCH(X296,计算页!$B:$B,0))*1.5^(O296-1)/R296,0))</f>
        <v/>
      </c>
      <c r="Z296" s="2" t="str">
        <f>IF(AA296="","",INDEX(计算页!$A:$A,MATCH(AA296,计算页!$B:$B,0)))</f>
        <v/>
      </c>
      <c r="AB296" s="2" t="str">
        <f>IF(AA296="","",ROUND(INDEX(计算页!$F$22:$H$27,N296,G296)/INDEX(计算页!$C:$C,MATCH(AA296,计算页!$B:$B,0))*1.5^(O296-1)/R296,0))</f>
        <v/>
      </c>
      <c r="AC296" s="2" t="str">
        <f>IF(AD296="","",INDEX(计算页!$A:$A,MATCH(AD296,计算页!$B:$B,0)))</f>
        <v/>
      </c>
      <c r="AE296" s="2" t="str">
        <f>IF(AD296="","",ROUND(INDEX(计算页!$F$22:$H$27,N296,G296)/INDEX(计算页!$C:$C,MATCH(AD296,计算页!$B:$B,0))*1.5^(O296-1)/R296,0))</f>
        <v/>
      </c>
      <c r="AF296" s="2" t="str">
        <f>IF(AG296="","",INDEX(计算页!$A:$A,MATCH(AG296,计算页!$B:$B,0)))</f>
        <v/>
      </c>
      <c r="AH296" s="2" t="str">
        <f>IF(AG296="","",ROUND(INDEX(计算页!$F$22:$H$27,N296,G296)/INDEX(计算页!$C:$C,MATCH(AG296,计算页!$B:$B,0))*1.5^(O296-1)/R296,0))</f>
        <v/>
      </c>
    </row>
    <row r="297" spans="1:34" x14ac:dyDescent="0.35">
      <c r="A297" s="2">
        <f t="shared" si="11"/>
        <v>5980002</v>
      </c>
      <c r="B297" s="2">
        <v>598</v>
      </c>
      <c r="C297" s="2" t="s">
        <v>416</v>
      </c>
      <c r="D297" s="2" t="s">
        <v>518</v>
      </c>
      <c r="E297" s="2" t="str">
        <f t="shared" si="12"/>
        <v>一件很普通的宝物，看起来谁都可以用\n提升伙伴生命7680点</v>
      </c>
      <c r="F297" s="2" t="s">
        <v>654</v>
      </c>
      <c r="G297" s="2">
        <v>1</v>
      </c>
      <c r="H297" s="2" t="s">
        <v>538</v>
      </c>
      <c r="I297" s="2" t="s">
        <v>257</v>
      </c>
      <c r="J297" s="2">
        <v>0</v>
      </c>
      <c r="K297" s="2" t="str">
        <f>IF(J297="","",IF(J297=0,"所有宠物",INDEX(D_图鉴!$D:$D,MATCH(J297,D_图鉴!$A:$A,0))))</f>
        <v>所有宠物</v>
      </c>
      <c r="L297" s="2">
        <f>IF(A297="","",INDEX(D_伙伴技能书!$A:$A,MATCH(A297,D_伙伴技能书!$L:$L,0)))</f>
        <v>45982</v>
      </c>
      <c r="M297" s="2">
        <f>ROUND(INDEX(计算页!$F$22:$H$27,N297,G297)*1.5^(O297-1)*INDEX(计算页!$K$22:$K$25,MATCH(H297,计算页!$J$22:$J$25,0)),0)</f>
        <v>1536</v>
      </c>
      <c r="N297" s="2">
        <v>5</v>
      </c>
      <c r="O297" s="2">
        <v>2</v>
      </c>
      <c r="P297" s="2">
        <v>1</v>
      </c>
      <c r="Q297" s="2">
        <v>0</v>
      </c>
      <c r="R297" s="2">
        <f t="shared" si="13"/>
        <v>1</v>
      </c>
      <c r="S297" s="2" t="e">
        <f>INDEX(D_伙伴表!$J:$J,MATCH(K297,D_伙伴表!$C:$C,0))</f>
        <v>#N/A</v>
      </c>
      <c r="T297" s="2">
        <f>IF(U297="","",INDEX(计算页!$A:$A,MATCH(U297,计算页!$B:$B,0)))</f>
        <v>1</v>
      </c>
      <c r="U297" s="2" t="s">
        <v>97</v>
      </c>
      <c r="V297" s="2">
        <f>IF(U297="","",ROUND(INDEX(计算页!$F$22:$H$27,N297,G297)/INDEX(计算页!$C:$C,MATCH(U297,计算页!$B:$B,0))*1.5^(O297-1)/R297,0))</f>
        <v>7680</v>
      </c>
      <c r="W297" s="2" t="str">
        <f>IF(X297="","",INDEX(计算页!$A:$A,MATCH(X297,计算页!$B:$B,0)))</f>
        <v/>
      </c>
      <c r="Y297" s="2" t="str">
        <f>IF(X297="","",ROUND(INDEX(计算页!$F$22:$H$27,N297,G297)/INDEX(计算页!$C:$C,MATCH(X297,计算页!$B:$B,0))*1.5^(O297-1)/R297,0))</f>
        <v/>
      </c>
      <c r="Z297" s="2" t="str">
        <f>IF(AA297="","",INDEX(计算页!$A:$A,MATCH(AA297,计算页!$B:$B,0)))</f>
        <v/>
      </c>
      <c r="AB297" s="2" t="str">
        <f>IF(AA297="","",ROUND(INDEX(计算页!$F$22:$H$27,N297,G297)/INDEX(计算页!$C:$C,MATCH(AA297,计算页!$B:$B,0))*1.5^(O297-1)/R297,0))</f>
        <v/>
      </c>
      <c r="AC297" s="2" t="str">
        <f>IF(AD297="","",INDEX(计算页!$A:$A,MATCH(AD297,计算页!$B:$B,0)))</f>
        <v/>
      </c>
      <c r="AE297" s="2" t="str">
        <f>IF(AD297="","",ROUND(INDEX(计算页!$F$22:$H$27,N297,G297)/INDEX(计算页!$C:$C,MATCH(AD297,计算页!$B:$B,0))*1.5^(O297-1)/R297,0))</f>
        <v/>
      </c>
      <c r="AF297" s="2" t="str">
        <f>IF(AG297="","",INDEX(计算页!$A:$A,MATCH(AG297,计算页!$B:$B,0)))</f>
        <v/>
      </c>
      <c r="AH297" s="2" t="str">
        <f>IF(AG297="","",ROUND(INDEX(计算页!$F$22:$H$27,N297,G297)/INDEX(计算页!$C:$C,MATCH(AG297,计算页!$B:$B,0))*1.5^(O297-1)/R297,0))</f>
        <v/>
      </c>
    </row>
    <row r="298" spans="1:34" x14ac:dyDescent="0.35">
      <c r="A298" s="2">
        <f t="shared" si="11"/>
        <v>5980003</v>
      </c>
      <c r="B298" s="2">
        <v>598</v>
      </c>
      <c r="C298" s="2" t="s">
        <v>416</v>
      </c>
      <c r="D298" s="2" t="s">
        <v>518</v>
      </c>
      <c r="E298" s="2" t="str">
        <f t="shared" si="12"/>
        <v>一件很普通的宝物，看起来谁都可以用\n提升伙伴生命11520点</v>
      </c>
      <c r="F298" s="2" t="s">
        <v>654</v>
      </c>
      <c r="G298" s="2">
        <v>1</v>
      </c>
      <c r="H298" s="2" t="s">
        <v>538</v>
      </c>
      <c r="I298" s="2" t="s">
        <v>257</v>
      </c>
      <c r="J298" s="2">
        <v>0</v>
      </c>
      <c r="K298" s="2" t="str">
        <f>IF(J298="","",IF(J298=0,"所有宠物",INDEX(D_图鉴!$D:$D,MATCH(J298,D_图鉴!$A:$A,0))))</f>
        <v>所有宠物</v>
      </c>
      <c r="L298" s="2">
        <f>IF(A298="","",INDEX(D_伙伴技能书!$A:$A,MATCH(A298,D_伙伴技能书!$L:$L,0)))</f>
        <v>45983</v>
      </c>
      <c r="M298" s="2">
        <f>ROUND(INDEX(计算页!$F$22:$H$27,N298,G298)*1.5^(O298-1)*INDEX(计算页!$K$22:$K$25,MATCH(H298,计算页!$J$22:$J$25,0)),0)</f>
        <v>2304</v>
      </c>
      <c r="N298" s="2">
        <v>5</v>
      </c>
      <c r="O298" s="2">
        <v>3</v>
      </c>
      <c r="P298" s="2">
        <v>1</v>
      </c>
      <c r="Q298" s="2">
        <v>0</v>
      </c>
      <c r="R298" s="2">
        <f t="shared" si="13"/>
        <v>1</v>
      </c>
      <c r="S298" s="2" t="e">
        <f>INDEX(D_伙伴表!$J:$J,MATCH(K298,D_伙伴表!$C:$C,0))</f>
        <v>#N/A</v>
      </c>
      <c r="T298" s="2">
        <f>IF(U298="","",INDEX(计算页!$A:$A,MATCH(U298,计算页!$B:$B,0)))</f>
        <v>1</v>
      </c>
      <c r="U298" s="2" t="s">
        <v>97</v>
      </c>
      <c r="V298" s="2">
        <f>IF(U298="","",ROUND(INDEX(计算页!$F$22:$H$27,N298,G298)/INDEX(计算页!$C:$C,MATCH(U298,计算页!$B:$B,0))*1.5^(O298-1)/R298,0))</f>
        <v>11520</v>
      </c>
      <c r="W298" s="2" t="str">
        <f>IF(X298="","",INDEX(计算页!$A:$A,MATCH(X298,计算页!$B:$B,0)))</f>
        <v/>
      </c>
      <c r="Y298" s="2" t="str">
        <f>IF(X298="","",ROUND(INDEX(计算页!$F$22:$H$27,N298,G298)/INDEX(计算页!$C:$C,MATCH(X298,计算页!$B:$B,0))*1.5^(O298-1)/R298,0))</f>
        <v/>
      </c>
      <c r="Z298" s="2" t="str">
        <f>IF(AA298="","",INDEX(计算页!$A:$A,MATCH(AA298,计算页!$B:$B,0)))</f>
        <v/>
      </c>
      <c r="AB298" s="2" t="str">
        <f>IF(AA298="","",ROUND(INDEX(计算页!$F$22:$H$27,N298,G298)/INDEX(计算页!$C:$C,MATCH(AA298,计算页!$B:$B,0))*1.5^(O298-1)/R298,0))</f>
        <v/>
      </c>
      <c r="AC298" s="2" t="str">
        <f>IF(AD298="","",INDEX(计算页!$A:$A,MATCH(AD298,计算页!$B:$B,0)))</f>
        <v/>
      </c>
      <c r="AE298" s="2" t="str">
        <f>IF(AD298="","",ROUND(INDEX(计算页!$F$22:$H$27,N298,G298)/INDEX(计算页!$C:$C,MATCH(AD298,计算页!$B:$B,0))*1.5^(O298-1)/R298,0))</f>
        <v/>
      </c>
      <c r="AF298" s="2" t="str">
        <f>IF(AG298="","",INDEX(计算页!$A:$A,MATCH(AG298,计算页!$B:$B,0)))</f>
        <v/>
      </c>
      <c r="AH298" s="2" t="str">
        <f>IF(AG298="","",ROUND(INDEX(计算页!$F$22:$H$27,N298,G298)/INDEX(计算页!$C:$C,MATCH(AG298,计算页!$B:$B,0))*1.5^(O298-1)/R298,0))</f>
        <v/>
      </c>
    </row>
    <row r="299" spans="1:34" x14ac:dyDescent="0.35">
      <c r="A299" s="2">
        <f t="shared" si="10"/>
        <v>5500001</v>
      </c>
      <c r="B299" s="2">
        <v>550</v>
      </c>
      <c r="C299" s="2" t="s">
        <v>373</v>
      </c>
      <c r="D299" s="2" t="s">
        <v>561</v>
      </c>
      <c r="E299" s="2" t="str">
        <f t="shared" si="12"/>
        <v>一件很普通的宝物，看起来谁都可以用\n提升伙伴破甲205点</v>
      </c>
      <c r="F299" s="2" t="s">
        <v>654</v>
      </c>
      <c r="G299" s="2">
        <v>1</v>
      </c>
      <c r="H299" s="2" t="s">
        <v>564</v>
      </c>
      <c r="I299" s="2" t="s">
        <v>252</v>
      </c>
      <c r="J299" s="2">
        <v>0</v>
      </c>
      <c r="K299" s="2" t="str">
        <f>IF(J299="","",IF(J299=0,"所有宠物",INDEX(D_图鉴!$D:$D,MATCH(J299,D_图鉴!$A:$A,0))))</f>
        <v>所有宠物</v>
      </c>
      <c r="L299" s="2">
        <f>IF(A299="","",INDEX(D_伙伴技能书!$A:$A,MATCH(A299,D_伙伴技能书!$L:$L,0)))</f>
        <v>45501</v>
      </c>
      <c r="M299" s="2">
        <f>ROUND(INDEX(计算页!$F$22:$H$27,N299,G299)*1.5^(O299-1)*INDEX(计算页!$K$22:$K$25,MATCH(H299,计算页!$J$22:$J$25,0)),0)</f>
        <v>1229</v>
      </c>
      <c r="N299" s="2">
        <v>5</v>
      </c>
      <c r="O299" s="2">
        <v>1</v>
      </c>
      <c r="P299" s="2">
        <v>1</v>
      </c>
      <c r="Q299" s="2">
        <v>0</v>
      </c>
      <c r="R299" s="2">
        <f t="shared" si="13"/>
        <v>1</v>
      </c>
      <c r="S299" s="2" t="e">
        <f>INDEX(D_伙伴表!$J:$J,MATCH(K299,D_伙伴表!$C:$C,0))</f>
        <v>#N/A</v>
      </c>
      <c r="T299" s="2">
        <f>IF(U299="","",INDEX(计算页!$A:$A,MATCH(U299,计算页!$B:$B,0)))</f>
        <v>5</v>
      </c>
      <c r="U299" s="2" t="s">
        <v>140</v>
      </c>
      <c r="V299" s="2">
        <f>IF(U299="","",ROUND(INDEX(计算页!$F$22:$H$27,N299,G299)/INDEX(计算页!$C:$C,MATCH(U299,计算页!$B:$B,0))*1.5^(O299-1)/R299,0))</f>
        <v>205</v>
      </c>
    </row>
    <row r="300" spans="1:34" x14ac:dyDescent="0.35">
      <c r="A300" s="2">
        <f t="shared" si="10"/>
        <v>5500002</v>
      </c>
      <c r="B300" s="2">
        <v>550</v>
      </c>
      <c r="C300" s="2" t="s">
        <v>373</v>
      </c>
      <c r="D300" s="2" t="s">
        <v>561</v>
      </c>
      <c r="E300" s="2" t="str">
        <f t="shared" si="12"/>
        <v>一件很普通的宝物，看起来谁都可以用\n提升伙伴破甲307点</v>
      </c>
      <c r="F300" s="2" t="s">
        <v>654</v>
      </c>
      <c r="G300" s="2">
        <v>1</v>
      </c>
      <c r="H300" s="2" t="s">
        <v>564</v>
      </c>
      <c r="I300" s="2" t="s">
        <v>252</v>
      </c>
      <c r="J300" s="2">
        <v>0</v>
      </c>
      <c r="K300" s="2" t="str">
        <f>IF(J300="","",IF(J300=0,"所有宠物",INDEX(D_图鉴!$D:$D,MATCH(J300,D_图鉴!$A:$A,0))))</f>
        <v>所有宠物</v>
      </c>
      <c r="L300" s="2">
        <f>IF(A300="","",INDEX(D_伙伴技能书!$A:$A,MATCH(A300,D_伙伴技能书!$L:$L,0)))</f>
        <v>45502</v>
      </c>
      <c r="M300" s="2">
        <f>ROUND(INDEX(计算页!$F$22:$H$27,N300,G300)*1.5^(O300-1)*INDEX(计算页!$K$22:$K$25,MATCH(H300,计算页!$J$22:$J$25,0)),0)</f>
        <v>1843</v>
      </c>
      <c r="N300" s="2">
        <v>5</v>
      </c>
      <c r="O300" s="2">
        <v>2</v>
      </c>
      <c r="P300" s="2">
        <v>1</v>
      </c>
      <c r="Q300" s="2">
        <v>0</v>
      </c>
      <c r="R300" s="2">
        <f t="shared" si="13"/>
        <v>1</v>
      </c>
      <c r="S300" s="2" t="e">
        <f>INDEX(D_伙伴表!$J:$J,MATCH(K300,D_伙伴表!$C:$C,0))</f>
        <v>#N/A</v>
      </c>
      <c r="T300" s="2">
        <f>IF(U300="","",INDEX(计算页!$A:$A,MATCH(U300,计算页!$B:$B,0)))</f>
        <v>5</v>
      </c>
      <c r="U300" s="2" t="s">
        <v>140</v>
      </c>
      <c r="V300" s="2">
        <f>IF(U300="","",ROUND(INDEX(计算页!$F$22:$H$27,N300,G300)/INDEX(计算页!$C:$C,MATCH(U300,计算页!$B:$B,0))*1.5^(O300-1)/R300,0))</f>
        <v>307</v>
      </c>
    </row>
    <row r="301" spans="1:34" x14ac:dyDescent="0.35">
      <c r="A301" s="2">
        <f t="shared" si="10"/>
        <v>5500003</v>
      </c>
      <c r="B301" s="2">
        <v>550</v>
      </c>
      <c r="C301" s="2" t="s">
        <v>373</v>
      </c>
      <c r="D301" s="2" t="s">
        <v>561</v>
      </c>
      <c r="E301" s="2" t="str">
        <f t="shared" si="12"/>
        <v>一件很普通的宝物，看起来谁都可以用\n提升伙伴破甲461点</v>
      </c>
      <c r="F301" s="2" t="s">
        <v>654</v>
      </c>
      <c r="G301" s="2">
        <v>1</v>
      </c>
      <c r="H301" s="2" t="s">
        <v>564</v>
      </c>
      <c r="I301" s="2" t="s">
        <v>252</v>
      </c>
      <c r="J301" s="2">
        <v>0</v>
      </c>
      <c r="K301" s="2" t="str">
        <f>IF(J301="","",IF(J301=0,"所有宠物",INDEX(D_图鉴!$D:$D,MATCH(J301,D_图鉴!$A:$A,0))))</f>
        <v>所有宠物</v>
      </c>
      <c r="L301" s="2">
        <f>IF(A301="","",INDEX(D_伙伴技能书!$A:$A,MATCH(A301,D_伙伴技能书!$L:$L,0)))</f>
        <v>45503</v>
      </c>
      <c r="M301" s="2">
        <f>ROUND(INDEX(计算页!$F$22:$H$27,N301,G301)*1.5^(O301-1)*INDEX(计算页!$K$22:$K$25,MATCH(H301,计算页!$J$22:$J$25,0)),0)</f>
        <v>2765</v>
      </c>
      <c r="N301" s="2">
        <v>5</v>
      </c>
      <c r="O301" s="2">
        <v>3</v>
      </c>
      <c r="P301" s="2">
        <v>1</v>
      </c>
      <c r="Q301" s="2">
        <v>0</v>
      </c>
      <c r="R301" s="2">
        <f t="shared" si="13"/>
        <v>1</v>
      </c>
      <c r="S301" s="2" t="e">
        <f>INDEX(D_伙伴表!$J:$J,MATCH(K301,D_伙伴表!$C:$C,0))</f>
        <v>#N/A</v>
      </c>
      <c r="T301" s="2">
        <f>IF(U301="","",INDEX(计算页!$A:$A,MATCH(U301,计算页!$B:$B,0)))</f>
        <v>5</v>
      </c>
      <c r="U301" s="2" t="s">
        <v>140</v>
      </c>
      <c r="V301" s="2">
        <f>IF(U301="","",ROUND(INDEX(计算页!$F$22:$H$27,N301,G301)/INDEX(计算页!$C:$C,MATCH(U301,计算页!$B:$B,0))*1.5^(O301-1)/R301,0))</f>
        <v>461</v>
      </c>
    </row>
    <row r="302" spans="1:34" x14ac:dyDescent="0.35">
      <c r="A302" s="2">
        <f t="shared" si="10"/>
        <v>5510001</v>
      </c>
      <c r="B302" s="2">
        <v>551</v>
      </c>
      <c r="C302" s="2" t="s">
        <v>384</v>
      </c>
      <c r="D302" s="2" t="s">
        <v>547</v>
      </c>
      <c r="E302" s="2" t="str">
        <f t="shared" si="12"/>
        <v>一件很普通的宝物，看起来谁都可以用\n提升伙伴暴击205点</v>
      </c>
      <c r="F302" s="2" t="s">
        <v>654</v>
      </c>
      <c r="G302" s="2">
        <v>1</v>
      </c>
      <c r="H302" s="2" t="s">
        <v>564</v>
      </c>
      <c r="I302" s="2" t="s">
        <v>253</v>
      </c>
      <c r="J302" s="2">
        <v>0</v>
      </c>
      <c r="K302" s="2" t="str">
        <f>IF(J302="","",IF(J302=0,"所有宠物",INDEX(D_图鉴!$D:$D,MATCH(J302,D_图鉴!$A:$A,0))))</f>
        <v>所有宠物</v>
      </c>
      <c r="L302" s="2">
        <f>IF(A302="","",INDEX(D_伙伴技能书!$A:$A,MATCH(A302,D_伙伴技能书!$L:$L,0)))</f>
        <v>45511</v>
      </c>
      <c r="M302" s="2">
        <f>ROUND(INDEX(计算页!$F$22:$H$27,N302,G302)*1.5^(O302-1)*INDEX(计算页!$K$22:$K$25,MATCH(H302,计算页!$J$22:$J$25,0)),0)</f>
        <v>1229</v>
      </c>
      <c r="N302" s="2">
        <v>5</v>
      </c>
      <c r="O302" s="2">
        <v>1</v>
      </c>
      <c r="P302" s="2">
        <v>1</v>
      </c>
      <c r="Q302" s="2">
        <v>0</v>
      </c>
      <c r="R302" s="2">
        <f t="shared" si="13"/>
        <v>1</v>
      </c>
      <c r="S302" s="2" t="e">
        <f>INDEX(D_伙伴表!$J:$J,MATCH(K302,D_伙伴表!$C:$C,0))</f>
        <v>#N/A</v>
      </c>
      <c r="T302" s="2">
        <f>IF(U302="","",INDEX(计算页!$A:$A,MATCH(U302,计算页!$B:$B,0)))</f>
        <v>8</v>
      </c>
      <c r="U302" s="2" t="s">
        <v>135</v>
      </c>
      <c r="V302" s="2">
        <f>IF(U302="","",ROUND(INDEX(计算页!$F$22:$H$27,N302,G302)/INDEX(计算页!$C:$C,MATCH(U302,计算页!$B:$B,0))*1.5^(O302-1)/R302,0))</f>
        <v>205</v>
      </c>
    </row>
    <row r="303" spans="1:34" x14ac:dyDescent="0.35">
      <c r="A303" s="2">
        <f t="shared" si="10"/>
        <v>5510002</v>
      </c>
      <c r="B303" s="2">
        <v>551</v>
      </c>
      <c r="C303" s="2" t="s">
        <v>384</v>
      </c>
      <c r="D303" s="2" t="s">
        <v>547</v>
      </c>
      <c r="E303" s="2" t="str">
        <f t="shared" si="12"/>
        <v>一件很普通的宝物，看起来谁都可以用\n提升伙伴暴击307点</v>
      </c>
      <c r="F303" s="2" t="s">
        <v>654</v>
      </c>
      <c r="G303" s="2">
        <v>1</v>
      </c>
      <c r="H303" s="2" t="s">
        <v>564</v>
      </c>
      <c r="I303" s="2" t="s">
        <v>253</v>
      </c>
      <c r="J303" s="2">
        <v>0</v>
      </c>
      <c r="K303" s="2" t="str">
        <f>IF(J303="","",IF(J303=0,"所有宠物",INDEX(D_图鉴!$D:$D,MATCH(J303,D_图鉴!$A:$A,0))))</f>
        <v>所有宠物</v>
      </c>
      <c r="L303" s="2">
        <f>IF(A303="","",INDEX(D_伙伴技能书!$A:$A,MATCH(A303,D_伙伴技能书!$L:$L,0)))</f>
        <v>45512</v>
      </c>
      <c r="M303" s="2">
        <f>ROUND(INDEX(计算页!$F$22:$H$27,N303,G303)*1.5^(O303-1)*INDEX(计算页!$K$22:$K$25,MATCH(H303,计算页!$J$22:$J$25,0)),0)</f>
        <v>1843</v>
      </c>
      <c r="N303" s="2">
        <v>5</v>
      </c>
      <c r="O303" s="2">
        <v>2</v>
      </c>
      <c r="P303" s="2">
        <v>1</v>
      </c>
      <c r="Q303" s="2">
        <v>0</v>
      </c>
      <c r="R303" s="2">
        <f t="shared" si="13"/>
        <v>1</v>
      </c>
      <c r="S303" s="2" t="e">
        <f>INDEX(D_伙伴表!$J:$J,MATCH(K303,D_伙伴表!$C:$C,0))</f>
        <v>#N/A</v>
      </c>
      <c r="T303" s="2">
        <f>IF(U303="","",INDEX(计算页!$A:$A,MATCH(U303,计算页!$B:$B,0)))</f>
        <v>8</v>
      </c>
      <c r="U303" s="2" t="s">
        <v>135</v>
      </c>
      <c r="V303" s="2">
        <f>IF(U303="","",ROUND(INDEX(计算页!$F$22:$H$27,N303,G303)/INDEX(计算页!$C:$C,MATCH(U303,计算页!$B:$B,0))*1.5^(O303-1)/R303,0))</f>
        <v>307</v>
      </c>
    </row>
    <row r="304" spans="1:34" x14ac:dyDescent="0.35">
      <c r="A304" s="2">
        <f t="shared" si="10"/>
        <v>5510003</v>
      </c>
      <c r="B304" s="2">
        <v>551</v>
      </c>
      <c r="C304" s="2" t="s">
        <v>384</v>
      </c>
      <c r="D304" s="2" t="s">
        <v>547</v>
      </c>
      <c r="E304" s="2" t="str">
        <f t="shared" si="12"/>
        <v>一件很普通的宝物，看起来谁都可以用\n提升伙伴暴击461点</v>
      </c>
      <c r="F304" s="2" t="s">
        <v>654</v>
      </c>
      <c r="G304" s="2">
        <v>1</v>
      </c>
      <c r="H304" s="2" t="s">
        <v>564</v>
      </c>
      <c r="I304" s="2" t="s">
        <v>253</v>
      </c>
      <c r="J304" s="2">
        <v>0</v>
      </c>
      <c r="K304" s="2" t="str">
        <f>IF(J304="","",IF(J304=0,"所有宠物",INDEX(D_图鉴!$D:$D,MATCH(J304,D_图鉴!$A:$A,0))))</f>
        <v>所有宠物</v>
      </c>
      <c r="L304" s="2">
        <f>IF(A304="","",INDEX(D_伙伴技能书!$A:$A,MATCH(A304,D_伙伴技能书!$L:$L,0)))</f>
        <v>45513</v>
      </c>
      <c r="M304" s="2">
        <f>ROUND(INDEX(计算页!$F$22:$H$27,N304,G304)*1.5^(O304-1)*INDEX(计算页!$K$22:$K$25,MATCH(H304,计算页!$J$22:$J$25,0)),0)</f>
        <v>2765</v>
      </c>
      <c r="N304" s="2">
        <v>5</v>
      </c>
      <c r="O304" s="2">
        <v>3</v>
      </c>
      <c r="P304" s="2">
        <v>1</v>
      </c>
      <c r="Q304" s="2">
        <v>0</v>
      </c>
      <c r="R304" s="2">
        <f t="shared" si="13"/>
        <v>1</v>
      </c>
      <c r="S304" s="2" t="e">
        <f>INDEX(D_伙伴表!$J:$J,MATCH(K304,D_伙伴表!$C:$C,0))</f>
        <v>#N/A</v>
      </c>
      <c r="T304" s="2">
        <f>IF(U304="","",INDEX(计算页!$A:$A,MATCH(U304,计算页!$B:$B,0)))</f>
        <v>8</v>
      </c>
      <c r="U304" s="2" t="s">
        <v>135</v>
      </c>
      <c r="V304" s="2">
        <f>IF(U304="","",ROUND(INDEX(计算页!$F$22:$H$27,N304,G304)/INDEX(计算页!$C:$C,MATCH(U304,计算页!$B:$B,0))*1.5^(O304-1)/R304,0))</f>
        <v>461</v>
      </c>
    </row>
    <row r="305" spans="1:34" x14ac:dyDescent="0.35">
      <c r="A305" s="2">
        <f t="shared" si="10"/>
        <v>5520001</v>
      </c>
      <c r="B305" s="2">
        <v>552</v>
      </c>
      <c r="C305" s="2" t="s">
        <v>395</v>
      </c>
      <c r="D305" s="2" t="s">
        <v>552</v>
      </c>
      <c r="E305" s="2" t="str">
        <f t="shared" si="12"/>
        <v>一件很普通的宝物，看起来谁都可以用\n提升伙伴抗暴205点</v>
      </c>
      <c r="F305" s="2" t="s">
        <v>654</v>
      </c>
      <c r="G305" s="2">
        <v>1</v>
      </c>
      <c r="H305" s="2" t="s">
        <v>564</v>
      </c>
      <c r="I305" s="2" t="s">
        <v>254</v>
      </c>
      <c r="J305" s="2">
        <v>0</v>
      </c>
      <c r="K305" s="2" t="str">
        <f>IF(J305="","",IF(J305=0,"所有宠物",INDEX(D_图鉴!$D:$D,MATCH(J305,D_图鉴!$A:$A,0))))</f>
        <v>所有宠物</v>
      </c>
      <c r="L305" s="2">
        <f>IF(A305="","",INDEX(D_伙伴技能书!$A:$A,MATCH(A305,D_伙伴技能书!$L:$L,0)))</f>
        <v>45521</v>
      </c>
      <c r="M305" s="2">
        <f>ROUND(INDEX(计算页!$F$22:$H$27,N305,G305)*1.5^(O305-1)*INDEX(计算页!$K$22:$K$25,MATCH(H305,计算页!$J$22:$J$25,0)),0)</f>
        <v>1229</v>
      </c>
      <c r="N305" s="2">
        <v>5</v>
      </c>
      <c r="O305" s="2">
        <v>1</v>
      </c>
      <c r="P305" s="2">
        <v>1</v>
      </c>
      <c r="Q305" s="2">
        <v>0</v>
      </c>
      <c r="R305" s="2">
        <f t="shared" si="13"/>
        <v>1</v>
      </c>
      <c r="S305" s="2" t="e">
        <f>INDEX(D_伙伴表!$J:$J,MATCH(K305,D_伙伴表!$C:$C,0))</f>
        <v>#N/A</v>
      </c>
      <c r="T305" s="2">
        <f>IF(U305="","",INDEX(计算页!$A:$A,MATCH(U305,计算页!$B:$B,0)))</f>
        <v>9</v>
      </c>
      <c r="U305" s="2" t="s">
        <v>567</v>
      </c>
      <c r="V305" s="2">
        <f>IF(U305="","",ROUND(INDEX(计算页!$F$22:$H$27,N305,G305)/INDEX(计算页!$C:$C,MATCH(U305,计算页!$B:$B,0))*1.5^(O305-1)/R305,0))</f>
        <v>205</v>
      </c>
    </row>
    <row r="306" spans="1:34" x14ac:dyDescent="0.35">
      <c r="A306" s="2">
        <f t="shared" si="10"/>
        <v>5520002</v>
      </c>
      <c r="B306" s="2">
        <v>552</v>
      </c>
      <c r="C306" s="2" t="s">
        <v>395</v>
      </c>
      <c r="D306" s="2" t="s">
        <v>552</v>
      </c>
      <c r="E306" s="2" t="str">
        <f t="shared" si="12"/>
        <v>一件很普通的宝物，看起来谁都可以用\n提升伙伴抗暴307点</v>
      </c>
      <c r="F306" s="2" t="s">
        <v>654</v>
      </c>
      <c r="G306" s="2">
        <v>1</v>
      </c>
      <c r="H306" s="2" t="s">
        <v>564</v>
      </c>
      <c r="I306" s="2" t="s">
        <v>254</v>
      </c>
      <c r="J306" s="2">
        <v>0</v>
      </c>
      <c r="K306" s="2" t="str">
        <f>IF(J306="","",IF(J306=0,"所有宠物",INDEX(D_图鉴!$D:$D,MATCH(J306,D_图鉴!$A:$A,0))))</f>
        <v>所有宠物</v>
      </c>
      <c r="L306" s="2">
        <f>IF(A306="","",INDEX(D_伙伴技能书!$A:$A,MATCH(A306,D_伙伴技能书!$L:$L,0)))</f>
        <v>45522</v>
      </c>
      <c r="M306" s="2">
        <f>ROUND(INDEX(计算页!$F$22:$H$27,N306,G306)*1.5^(O306-1)*INDEX(计算页!$K$22:$K$25,MATCH(H306,计算页!$J$22:$J$25,0)),0)</f>
        <v>1843</v>
      </c>
      <c r="N306" s="2">
        <v>5</v>
      </c>
      <c r="O306" s="2">
        <v>2</v>
      </c>
      <c r="P306" s="2">
        <v>1</v>
      </c>
      <c r="Q306" s="2">
        <v>0</v>
      </c>
      <c r="R306" s="2">
        <f t="shared" si="13"/>
        <v>1</v>
      </c>
      <c r="S306" s="2" t="e">
        <f>INDEX(D_伙伴表!$J:$J,MATCH(K306,D_伙伴表!$C:$C,0))</f>
        <v>#N/A</v>
      </c>
      <c r="T306" s="2">
        <f>IF(U306="","",INDEX(计算页!$A:$A,MATCH(U306,计算页!$B:$B,0)))</f>
        <v>9</v>
      </c>
      <c r="U306" s="2" t="s">
        <v>567</v>
      </c>
      <c r="V306" s="2">
        <f>IF(U306="","",ROUND(INDEX(计算页!$F$22:$H$27,N306,G306)/INDEX(计算页!$C:$C,MATCH(U306,计算页!$B:$B,0))*1.5^(O306-1)/R306,0))</f>
        <v>307</v>
      </c>
    </row>
    <row r="307" spans="1:34" x14ac:dyDescent="0.35">
      <c r="A307" s="2">
        <f t="shared" si="10"/>
        <v>5520003</v>
      </c>
      <c r="B307" s="2">
        <v>552</v>
      </c>
      <c r="C307" s="2" t="s">
        <v>395</v>
      </c>
      <c r="D307" s="2" t="s">
        <v>552</v>
      </c>
      <c r="E307" s="2" t="str">
        <f t="shared" si="12"/>
        <v>一件很普通的宝物，看起来谁都可以用\n提升伙伴抗暴461点</v>
      </c>
      <c r="F307" s="2" t="s">
        <v>654</v>
      </c>
      <c r="G307" s="2">
        <v>1</v>
      </c>
      <c r="H307" s="2" t="s">
        <v>564</v>
      </c>
      <c r="I307" s="2" t="s">
        <v>254</v>
      </c>
      <c r="J307" s="2">
        <v>0</v>
      </c>
      <c r="K307" s="2" t="str">
        <f>IF(J307="","",IF(J307=0,"所有宠物",INDEX(D_图鉴!$D:$D,MATCH(J307,D_图鉴!$A:$A,0))))</f>
        <v>所有宠物</v>
      </c>
      <c r="L307" s="2">
        <f>IF(A307="","",INDEX(D_伙伴技能书!$A:$A,MATCH(A307,D_伙伴技能书!$L:$L,0)))</f>
        <v>45523</v>
      </c>
      <c r="M307" s="2">
        <f>ROUND(INDEX(计算页!$F$22:$H$27,N307,G307)*1.5^(O307-1)*INDEX(计算页!$K$22:$K$25,MATCH(H307,计算页!$J$22:$J$25,0)),0)</f>
        <v>2765</v>
      </c>
      <c r="N307" s="2">
        <v>5</v>
      </c>
      <c r="O307" s="2">
        <v>3</v>
      </c>
      <c r="P307" s="2">
        <v>1</v>
      </c>
      <c r="Q307" s="2">
        <v>0</v>
      </c>
      <c r="R307" s="2">
        <f t="shared" si="13"/>
        <v>1</v>
      </c>
      <c r="S307" s="2" t="e">
        <f>INDEX(D_伙伴表!$J:$J,MATCH(K307,D_伙伴表!$C:$C,0))</f>
        <v>#N/A</v>
      </c>
      <c r="T307" s="2">
        <f>IF(U307="","",INDEX(计算页!$A:$A,MATCH(U307,计算页!$B:$B,0)))</f>
        <v>9</v>
      </c>
      <c r="U307" s="2" t="s">
        <v>567</v>
      </c>
      <c r="V307" s="2">
        <f>IF(U307="","",ROUND(INDEX(计算页!$F$22:$H$27,N307,G307)/INDEX(计算页!$C:$C,MATCH(U307,计算页!$B:$B,0))*1.5^(O307-1)/R307,0))</f>
        <v>461</v>
      </c>
    </row>
    <row r="308" spans="1:34" x14ac:dyDescent="0.35">
      <c r="A308" s="2">
        <f t="shared" si="10"/>
        <v>5530001</v>
      </c>
      <c r="B308" s="2">
        <v>553</v>
      </c>
      <c r="C308" s="2" t="s">
        <v>658</v>
      </c>
      <c r="D308" s="2" t="s">
        <v>554</v>
      </c>
      <c r="E308" s="2" t="str">
        <f t="shared" si="12"/>
        <v>一件很普通的宝物，看起来谁都可以用\n提升伙伴破甲205点</v>
      </c>
      <c r="F308" s="2" t="s">
        <v>654</v>
      </c>
      <c r="G308" s="2">
        <v>1</v>
      </c>
      <c r="H308" s="2" t="s">
        <v>564</v>
      </c>
      <c r="I308" s="2" t="s">
        <v>255</v>
      </c>
      <c r="J308" s="2">
        <v>0</v>
      </c>
      <c r="K308" s="2" t="str">
        <f>IF(J308="","",IF(J308=0,"所有宠物",INDEX(D_图鉴!$D:$D,MATCH(J308,D_图鉴!$A:$A,0))))</f>
        <v>所有宠物</v>
      </c>
      <c r="L308" s="2">
        <f>IF(A308="","",INDEX(D_伙伴技能书!$A:$A,MATCH(A308,D_伙伴技能书!$L:$L,0)))</f>
        <v>45531</v>
      </c>
      <c r="M308" s="2">
        <f>ROUND(INDEX(计算页!$F$22:$H$27,N308,G308)*1.5^(O308-1)*INDEX(计算页!$K$22:$K$25,MATCH(H308,计算页!$J$22:$J$25,0)),0)</f>
        <v>1229</v>
      </c>
      <c r="N308" s="2">
        <v>5</v>
      </c>
      <c r="O308" s="2">
        <v>1</v>
      </c>
      <c r="P308" s="2">
        <v>1</v>
      </c>
      <c r="Q308" s="2">
        <v>0</v>
      </c>
      <c r="R308" s="2">
        <f t="shared" si="13"/>
        <v>1</v>
      </c>
      <c r="S308" s="2" t="e">
        <f>INDEX(D_伙伴表!$J:$J,MATCH(K308,D_伙伴表!$C:$C,0))</f>
        <v>#N/A</v>
      </c>
      <c r="T308" s="2">
        <f>IF(U308="","",INDEX(计算页!$A:$A,MATCH(U308,计算页!$B:$B,0)))</f>
        <v>5</v>
      </c>
      <c r="U308" s="2" t="s">
        <v>140</v>
      </c>
      <c r="V308" s="2">
        <f>IF(U308="","",ROUND(INDEX(计算页!$F$22:$H$27,N308,G308)/INDEX(计算页!$C:$C,MATCH(U308,计算页!$B:$B,0))*1.5^(O308-1)/R308,0))</f>
        <v>205</v>
      </c>
    </row>
    <row r="309" spans="1:34" x14ac:dyDescent="0.35">
      <c r="A309" s="2">
        <f t="shared" si="10"/>
        <v>5530002</v>
      </c>
      <c r="B309" s="2">
        <v>553</v>
      </c>
      <c r="C309" s="2" t="s">
        <v>658</v>
      </c>
      <c r="D309" s="2" t="s">
        <v>554</v>
      </c>
      <c r="E309" s="2" t="str">
        <f t="shared" si="12"/>
        <v>一件很普通的宝物，看起来谁都可以用\n提升伙伴破甲307点</v>
      </c>
      <c r="F309" s="2" t="s">
        <v>654</v>
      </c>
      <c r="G309" s="2">
        <v>1</v>
      </c>
      <c r="H309" s="2" t="s">
        <v>564</v>
      </c>
      <c r="I309" s="2" t="s">
        <v>255</v>
      </c>
      <c r="J309" s="2">
        <v>0</v>
      </c>
      <c r="K309" s="2" t="str">
        <f>IF(J309="","",IF(J309=0,"所有宠物",INDEX(D_图鉴!$D:$D,MATCH(J309,D_图鉴!$A:$A,0))))</f>
        <v>所有宠物</v>
      </c>
      <c r="L309" s="2">
        <f>IF(A309="","",INDEX(D_伙伴技能书!$A:$A,MATCH(A309,D_伙伴技能书!$L:$L,0)))</f>
        <v>45532</v>
      </c>
      <c r="M309" s="2">
        <f>ROUND(INDEX(计算页!$F$22:$H$27,N309,G309)*1.5^(O309-1)*INDEX(计算页!$K$22:$K$25,MATCH(H309,计算页!$J$22:$J$25,0)),0)</f>
        <v>1843</v>
      </c>
      <c r="N309" s="2">
        <v>5</v>
      </c>
      <c r="O309" s="2">
        <v>2</v>
      </c>
      <c r="P309" s="2">
        <v>1</v>
      </c>
      <c r="Q309" s="2">
        <v>0</v>
      </c>
      <c r="R309" s="2">
        <f t="shared" si="13"/>
        <v>1</v>
      </c>
      <c r="S309" s="2" t="e">
        <f>INDEX(D_伙伴表!$J:$J,MATCH(K309,D_伙伴表!$C:$C,0))</f>
        <v>#N/A</v>
      </c>
      <c r="T309" s="2">
        <f>IF(U309="","",INDEX(计算页!$A:$A,MATCH(U309,计算页!$B:$B,0)))</f>
        <v>5</v>
      </c>
      <c r="U309" s="2" t="s">
        <v>140</v>
      </c>
      <c r="V309" s="2">
        <f>IF(U309="","",ROUND(INDEX(计算页!$F$22:$H$27,N309,G309)/INDEX(计算页!$C:$C,MATCH(U309,计算页!$B:$B,0))*1.5^(O309-1)/R309,0))</f>
        <v>307</v>
      </c>
    </row>
    <row r="310" spans="1:34" x14ac:dyDescent="0.35">
      <c r="A310" s="2">
        <f t="shared" si="10"/>
        <v>5530003</v>
      </c>
      <c r="B310" s="2">
        <v>553</v>
      </c>
      <c r="C310" s="2" t="s">
        <v>658</v>
      </c>
      <c r="D310" s="2" t="s">
        <v>554</v>
      </c>
      <c r="E310" s="2" t="str">
        <f t="shared" si="12"/>
        <v>一件很普通的宝物，看起来谁都可以用\n提升伙伴破甲461点</v>
      </c>
      <c r="F310" s="2" t="s">
        <v>654</v>
      </c>
      <c r="G310" s="2">
        <v>1</v>
      </c>
      <c r="H310" s="2" t="s">
        <v>564</v>
      </c>
      <c r="I310" s="2" t="s">
        <v>255</v>
      </c>
      <c r="J310" s="2">
        <v>0</v>
      </c>
      <c r="K310" s="2" t="str">
        <f>IF(J310="","",IF(J310=0,"所有宠物",INDEX(D_图鉴!$D:$D,MATCH(J310,D_图鉴!$A:$A,0))))</f>
        <v>所有宠物</v>
      </c>
      <c r="L310" s="2">
        <f>IF(A310="","",INDEX(D_伙伴技能书!$A:$A,MATCH(A310,D_伙伴技能书!$L:$L,0)))</f>
        <v>45533</v>
      </c>
      <c r="M310" s="2">
        <f>ROUND(INDEX(计算页!$F$22:$H$27,N310,G310)*1.5^(O310-1)*INDEX(计算页!$K$22:$K$25,MATCH(H310,计算页!$J$22:$J$25,0)),0)</f>
        <v>2765</v>
      </c>
      <c r="N310" s="2">
        <v>5</v>
      </c>
      <c r="O310" s="2">
        <v>3</v>
      </c>
      <c r="P310" s="2">
        <v>1</v>
      </c>
      <c r="Q310" s="2">
        <v>0</v>
      </c>
      <c r="R310" s="2">
        <f t="shared" si="13"/>
        <v>1</v>
      </c>
      <c r="S310" s="2" t="e">
        <f>INDEX(D_伙伴表!$J:$J,MATCH(K310,D_伙伴表!$C:$C,0))</f>
        <v>#N/A</v>
      </c>
      <c r="T310" s="2">
        <f>IF(U310="","",INDEX(计算页!$A:$A,MATCH(U310,计算页!$B:$B,0)))</f>
        <v>5</v>
      </c>
      <c r="U310" s="2" t="s">
        <v>140</v>
      </c>
      <c r="V310" s="2">
        <f>IF(U310="","",ROUND(INDEX(计算页!$F$22:$H$27,N310,G310)/INDEX(计算页!$C:$C,MATCH(U310,计算页!$B:$B,0))*1.5^(O310-1)/R310,0))</f>
        <v>461</v>
      </c>
    </row>
    <row r="311" spans="1:34" x14ac:dyDescent="0.35">
      <c r="A311" s="2">
        <f t="shared" si="10"/>
        <v>5540001</v>
      </c>
      <c r="B311" s="2">
        <v>554</v>
      </c>
      <c r="C311" s="2" t="s">
        <v>409</v>
      </c>
      <c r="D311" s="2" t="s">
        <v>518</v>
      </c>
      <c r="E311" s="2" t="str">
        <f t="shared" si="12"/>
        <v>一件很普通的宝物，看起来谁都可以用\n提升伙伴暴击205点</v>
      </c>
      <c r="F311" s="2" t="s">
        <v>654</v>
      </c>
      <c r="G311" s="2">
        <v>1</v>
      </c>
      <c r="H311" s="2" t="s">
        <v>564</v>
      </c>
      <c r="I311" s="2" t="s">
        <v>256</v>
      </c>
      <c r="J311" s="2">
        <v>0</v>
      </c>
      <c r="K311" s="2" t="str">
        <f>IF(J311="","",IF(J311=0,"所有宠物",INDEX(D_图鉴!$D:$D,MATCH(J311,D_图鉴!$A:$A,0))))</f>
        <v>所有宠物</v>
      </c>
      <c r="L311" s="2">
        <f>IF(A311="","",INDEX(D_伙伴技能书!$A:$A,MATCH(A311,D_伙伴技能书!$L:$L,0)))</f>
        <v>45541</v>
      </c>
      <c r="M311" s="2">
        <f>ROUND(INDEX(计算页!$F$22:$H$27,N311,G311)*1.5^(O311-1)*INDEX(计算页!$K$22:$K$25,MATCH(H311,计算页!$J$22:$J$25,0)),0)</f>
        <v>1229</v>
      </c>
      <c r="N311" s="2">
        <v>5</v>
      </c>
      <c r="O311" s="2">
        <v>1</v>
      </c>
      <c r="P311" s="2">
        <v>1</v>
      </c>
      <c r="Q311" s="2">
        <v>0</v>
      </c>
      <c r="R311" s="2">
        <f t="shared" si="13"/>
        <v>1</v>
      </c>
      <c r="S311" s="2" t="e">
        <f>INDEX(D_伙伴表!$J:$J,MATCH(K311,D_伙伴表!$C:$C,0))</f>
        <v>#N/A</v>
      </c>
      <c r="T311" s="2">
        <f>IF(U311="","",INDEX(计算页!$A:$A,MATCH(U311,计算页!$B:$B,0)))</f>
        <v>8</v>
      </c>
      <c r="U311" s="2" t="s">
        <v>135</v>
      </c>
      <c r="V311" s="2">
        <f>IF(U311="","",ROUND(INDEX(计算页!$F$22:$H$27,N311,G311)/INDEX(计算页!$C:$C,MATCH(U311,计算页!$B:$B,0))*1.5^(O311-1)/R311,0))</f>
        <v>205</v>
      </c>
    </row>
    <row r="312" spans="1:34" x14ac:dyDescent="0.35">
      <c r="A312" s="2">
        <f t="shared" si="10"/>
        <v>5540002</v>
      </c>
      <c r="B312" s="2">
        <v>554</v>
      </c>
      <c r="C312" s="2" t="s">
        <v>409</v>
      </c>
      <c r="D312" s="2" t="s">
        <v>518</v>
      </c>
      <c r="E312" s="2" t="str">
        <f t="shared" si="12"/>
        <v>一件很普通的宝物，看起来谁都可以用\n提升伙伴暴击307点</v>
      </c>
      <c r="F312" s="2" t="s">
        <v>654</v>
      </c>
      <c r="G312" s="2">
        <v>1</v>
      </c>
      <c r="H312" s="2" t="s">
        <v>564</v>
      </c>
      <c r="I312" s="2" t="s">
        <v>256</v>
      </c>
      <c r="J312" s="2">
        <v>0</v>
      </c>
      <c r="K312" s="2" t="str">
        <f>IF(J312="","",IF(J312=0,"所有宠物",INDEX(D_图鉴!$D:$D,MATCH(J312,D_图鉴!$A:$A,0))))</f>
        <v>所有宠物</v>
      </c>
      <c r="L312" s="2">
        <f>IF(A312="","",INDEX(D_伙伴技能书!$A:$A,MATCH(A312,D_伙伴技能书!$L:$L,0)))</f>
        <v>45542</v>
      </c>
      <c r="M312" s="2">
        <f>ROUND(INDEX(计算页!$F$22:$H$27,N312,G312)*1.5^(O312-1)*INDEX(计算页!$K$22:$K$25,MATCH(H312,计算页!$J$22:$J$25,0)),0)</f>
        <v>1843</v>
      </c>
      <c r="N312" s="2">
        <v>5</v>
      </c>
      <c r="O312" s="2">
        <v>2</v>
      </c>
      <c r="P312" s="2">
        <v>1</v>
      </c>
      <c r="Q312" s="2">
        <v>0</v>
      </c>
      <c r="R312" s="2">
        <f t="shared" si="13"/>
        <v>1</v>
      </c>
      <c r="S312" s="2" t="e">
        <f>INDEX(D_伙伴表!$J:$J,MATCH(K312,D_伙伴表!$C:$C,0))</f>
        <v>#N/A</v>
      </c>
      <c r="T312" s="2">
        <f>IF(U312="","",INDEX(计算页!$A:$A,MATCH(U312,计算页!$B:$B,0)))</f>
        <v>8</v>
      </c>
      <c r="U312" s="2" t="s">
        <v>135</v>
      </c>
      <c r="V312" s="2">
        <f>IF(U312="","",ROUND(INDEX(计算页!$F$22:$H$27,N312,G312)/INDEX(计算页!$C:$C,MATCH(U312,计算页!$B:$B,0))*1.5^(O312-1)/R312,0))</f>
        <v>307</v>
      </c>
    </row>
    <row r="313" spans="1:34" x14ac:dyDescent="0.35">
      <c r="A313" s="2">
        <f t="shared" si="10"/>
        <v>5540003</v>
      </c>
      <c r="B313" s="2">
        <v>554</v>
      </c>
      <c r="C313" s="2" t="s">
        <v>409</v>
      </c>
      <c r="D313" s="2" t="s">
        <v>518</v>
      </c>
      <c r="E313" s="2" t="str">
        <f t="shared" si="12"/>
        <v>一件很普通的宝物，看起来谁都可以用\n提升伙伴暴击461点</v>
      </c>
      <c r="F313" s="2" t="s">
        <v>654</v>
      </c>
      <c r="G313" s="2">
        <v>1</v>
      </c>
      <c r="H313" s="2" t="s">
        <v>564</v>
      </c>
      <c r="I313" s="2" t="s">
        <v>256</v>
      </c>
      <c r="J313" s="2">
        <v>0</v>
      </c>
      <c r="K313" s="2" t="str">
        <f>IF(J313="","",IF(J313=0,"所有宠物",INDEX(D_图鉴!$D:$D,MATCH(J313,D_图鉴!$A:$A,0))))</f>
        <v>所有宠物</v>
      </c>
      <c r="L313" s="2">
        <f>IF(A313="","",INDEX(D_伙伴技能书!$A:$A,MATCH(A313,D_伙伴技能书!$L:$L,0)))</f>
        <v>45543</v>
      </c>
      <c r="M313" s="2">
        <f>ROUND(INDEX(计算页!$F$22:$H$27,N313,G313)*1.5^(O313-1)*INDEX(计算页!$K$22:$K$25,MATCH(H313,计算页!$J$22:$J$25,0)),0)</f>
        <v>2765</v>
      </c>
      <c r="N313" s="2">
        <v>5</v>
      </c>
      <c r="O313" s="2">
        <v>3</v>
      </c>
      <c r="P313" s="2">
        <v>1</v>
      </c>
      <c r="Q313" s="2">
        <v>0</v>
      </c>
      <c r="R313" s="2">
        <f t="shared" si="13"/>
        <v>1</v>
      </c>
      <c r="S313" s="2" t="e">
        <f>INDEX(D_伙伴表!$J:$J,MATCH(K313,D_伙伴表!$C:$C,0))</f>
        <v>#N/A</v>
      </c>
      <c r="T313" s="2">
        <f>IF(U313="","",INDEX(计算页!$A:$A,MATCH(U313,计算页!$B:$B,0)))</f>
        <v>8</v>
      </c>
      <c r="U313" s="2" t="s">
        <v>135</v>
      </c>
      <c r="V313" s="2">
        <f>IF(U313="","",ROUND(INDEX(计算页!$F$22:$H$27,N313,G313)/INDEX(计算页!$C:$C,MATCH(U313,计算页!$B:$B,0))*1.5^(O313-1)/R313,0))</f>
        <v>461</v>
      </c>
    </row>
    <row r="314" spans="1:34" x14ac:dyDescent="0.35">
      <c r="A314" s="2">
        <f t="shared" si="10"/>
        <v>5550001</v>
      </c>
      <c r="B314" s="2">
        <v>555</v>
      </c>
      <c r="C314" s="2" t="s">
        <v>424</v>
      </c>
      <c r="D314" s="2" t="s">
        <v>561</v>
      </c>
      <c r="E314" s="2" t="str">
        <f t="shared" si="12"/>
        <v>一件很普通的宝物，看起来谁都可以用\n提升伙伴抗暴205点</v>
      </c>
      <c r="F314" s="2" t="s">
        <v>654</v>
      </c>
      <c r="G314" s="2">
        <v>1</v>
      </c>
      <c r="H314" s="2" t="s">
        <v>564</v>
      </c>
      <c r="I314" s="2" t="s">
        <v>257</v>
      </c>
      <c r="J314" s="2">
        <v>0</v>
      </c>
      <c r="K314" s="2" t="str">
        <f>IF(J314="","",IF(J314=0,"所有宠物",INDEX(D_图鉴!$D:$D,MATCH(J314,D_图鉴!$A:$A,0))))</f>
        <v>所有宠物</v>
      </c>
      <c r="L314" s="2">
        <f>IF(A314="","",INDEX(D_伙伴技能书!$A:$A,MATCH(A314,D_伙伴技能书!$L:$L,0)))</f>
        <v>45551</v>
      </c>
      <c r="M314" s="2">
        <f>ROUND(INDEX(计算页!$F$22:$H$27,N314,G314)*1.5^(O314-1)*INDEX(计算页!$K$22:$K$25,MATCH(H314,计算页!$J$22:$J$25,0)),0)</f>
        <v>1229</v>
      </c>
      <c r="N314" s="2">
        <v>5</v>
      </c>
      <c r="O314" s="2">
        <v>1</v>
      </c>
      <c r="P314" s="2">
        <v>1</v>
      </c>
      <c r="Q314" s="2">
        <v>0</v>
      </c>
      <c r="R314" s="2">
        <f t="shared" si="13"/>
        <v>1</v>
      </c>
      <c r="S314" s="2" t="e">
        <f>INDEX(D_伙伴表!$J:$J,MATCH(K314,D_伙伴表!$C:$C,0))</f>
        <v>#N/A</v>
      </c>
      <c r="T314" s="2">
        <f>IF(U314="","",INDEX(计算页!$A:$A,MATCH(U314,计算页!$B:$B,0)))</f>
        <v>9</v>
      </c>
      <c r="U314" s="2" t="s">
        <v>567</v>
      </c>
      <c r="V314" s="2">
        <f>IF(U314="","",ROUND(INDEX(计算页!$F$22:$H$27,N314,G314)/INDEX(计算页!$C:$C,MATCH(U314,计算页!$B:$B,0))*1.5^(O314-1)/R314,0))</f>
        <v>205</v>
      </c>
    </row>
    <row r="315" spans="1:34" x14ac:dyDescent="0.35">
      <c r="A315" s="2">
        <f t="shared" si="10"/>
        <v>5550002</v>
      </c>
      <c r="B315" s="2">
        <v>555</v>
      </c>
      <c r="C315" s="2" t="s">
        <v>424</v>
      </c>
      <c r="D315" s="2" t="s">
        <v>561</v>
      </c>
      <c r="E315" s="2" t="str">
        <f t="shared" si="12"/>
        <v>一件很普通的宝物，看起来谁都可以用\n提升伙伴抗暴307点</v>
      </c>
      <c r="F315" s="2" t="s">
        <v>654</v>
      </c>
      <c r="G315" s="2">
        <v>1</v>
      </c>
      <c r="H315" s="2" t="s">
        <v>564</v>
      </c>
      <c r="I315" s="2" t="s">
        <v>257</v>
      </c>
      <c r="J315" s="2">
        <v>0</v>
      </c>
      <c r="K315" s="2" t="str">
        <f>IF(J315="","",IF(J315=0,"所有宠物",INDEX(D_图鉴!$D:$D,MATCH(J315,D_图鉴!$A:$A,0))))</f>
        <v>所有宠物</v>
      </c>
      <c r="L315" s="2">
        <f>IF(A315="","",INDEX(D_伙伴技能书!$A:$A,MATCH(A315,D_伙伴技能书!$L:$L,0)))</f>
        <v>45552</v>
      </c>
      <c r="M315" s="2">
        <f>ROUND(INDEX(计算页!$F$22:$H$27,N315,G315)*1.5^(O315-1)*INDEX(计算页!$K$22:$K$25,MATCH(H315,计算页!$J$22:$J$25,0)),0)</f>
        <v>1843</v>
      </c>
      <c r="N315" s="2">
        <v>5</v>
      </c>
      <c r="O315" s="2">
        <v>2</v>
      </c>
      <c r="P315" s="2">
        <v>1</v>
      </c>
      <c r="Q315" s="2">
        <v>0</v>
      </c>
      <c r="R315" s="2">
        <f t="shared" si="13"/>
        <v>1</v>
      </c>
      <c r="S315" s="2" t="e">
        <f>INDEX(D_伙伴表!$J:$J,MATCH(K315,D_伙伴表!$C:$C,0))</f>
        <v>#N/A</v>
      </c>
      <c r="T315" s="2">
        <f>IF(U315="","",INDEX(计算页!$A:$A,MATCH(U315,计算页!$B:$B,0)))</f>
        <v>9</v>
      </c>
      <c r="U315" s="2" t="s">
        <v>567</v>
      </c>
      <c r="V315" s="2">
        <f>IF(U315="","",ROUND(INDEX(计算页!$F$22:$H$27,N315,G315)/INDEX(计算页!$C:$C,MATCH(U315,计算页!$B:$B,0))*1.5^(O315-1)/R315,0))</f>
        <v>307</v>
      </c>
    </row>
    <row r="316" spans="1:34" x14ac:dyDescent="0.35">
      <c r="A316" s="2">
        <f t="shared" si="10"/>
        <v>5550003</v>
      </c>
      <c r="B316" s="2">
        <v>555</v>
      </c>
      <c r="C316" s="2" t="s">
        <v>424</v>
      </c>
      <c r="D316" s="2" t="s">
        <v>561</v>
      </c>
      <c r="E316" s="2" t="str">
        <f t="shared" si="12"/>
        <v>一件很普通的宝物，看起来谁都可以用\n提升伙伴抗暴461点</v>
      </c>
      <c r="F316" s="2" t="s">
        <v>654</v>
      </c>
      <c r="G316" s="2">
        <v>1</v>
      </c>
      <c r="H316" s="2" t="s">
        <v>564</v>
      </c>
      <c r="I316" s="2" t="s">
        <v>257</v>
      </c>
      <c r="J316" s="2">
        <v>0</v>
      </c>
      <c r="K316" s="2" t="str">
        <f>IF(J316="","",IF(J316=0,"所有宠物",INDEX(D_图鉴!$D:$D,MATCH(J316,D_图鉴!$A:$A,0))))</f>
        <v>所有宠物</v>
      </c>
      <c r="L316" s="2">
        <f>IF(A316="","",INDEX(D_伙伴技能书!$A:$A,MATCH(A316,D_伙伴技能书!$L:$L,0)))</f>
        <v>45553</v>
      </c>
      <c r="M316" s="2">
        <f>ROUND(INDEX(计算页!$F$22:$H$27,N316,G316)*1.5^(O316-1)*INDEX(计算页!$K$22:$K$25,MATCH(H316,计算页!$J$22:$J$25,0)),0)</f>
        <v>2765</v>
      </c>
      <c r="N316" s="2">
        <v>5</v>
      </c>
      <c r="O316" s="2">
        <v>3</v>
      </c>
      <c r="P316" s="2">
        <v>1</v>
      </c>
      <c r="Q316" s="2">
        <v>0</v>
      </c>
      <c r="R316" s="2">
        <f t="shared" si="13"/>
        <v>1</v>
      </c>
      <c r="S316" s="2" t="e">
        <f>INDEX(D_伙伴表!$J:$J,MATCH(K316,D_伙伴表!$C:$C,0))</f>
        <v>#N/A</v>
      </c>
      <c r="T316" s="2">
        <f>IF(U316="","",INDEX(计算页!$A:$A,MATCH(U316,计算页!$B:$B,0)))</f>
        <v>9</v>
      </c>
      <c r="U316" s="2" t="s">
        <v>567</v>
      </c>
      <c r="V316" s="2">
        <f>IF(U316="","",ROUND(INDEX(计算页!$F$22:$H$27,N316,G316)/INDEX(计算页!$C:$C,MATCH(U316,计算页!$B:$B,0))*1.5^(O316-1)/R316,0))</f>
        <v>461</v>
      </c>
    </row>
    <row r="317" spans="1:34" x14ac:dyDescent="0.35">
      <c r="A317" s="2">
        <f t="shared" si="10"/>
        <v>4010001</v>
      </c>
      <c r="B317" s="2">
        <v>401</v>
      </c>
      <c r="C317" s="2" t="s">
        <v>366</v>
      </c>
      <c r="D317" s="2" t="s">
        <v>536</v>
      </c>
      <c r="E317" s="2" t="str">
        <f t="shared" si="12"/>
        <v>一件品质卓越的宝物，看起来谁都可以用\n提升伙伴攻击250点</v>
      </c>
      <c r="F317" s="2" t="s">
        <v>659</v>
      </c>
      <c r="G317" s="2">
        <v>1</v>
      </c>
      <c r="H317" s="2" t="s">
        <v>538</v>
      </c>
      <c r="I317" s="2" t="s">
        <v>252</v>
      </c>
      <c r="J317" s="2">
        <v>0</v>
      </c>
      <c r="K317" s="2" t="str">
        <f>IF(J317="","",IF(J317=0,"所有宠物",INDEX(D_图鉴!$D:$D,MATCH(J317,D_图鉴!$A:$A,0))))</f>
        <v>所有宠物</v>
      </c>
      <c r="L317" s="2">
        <f>IF(A317="","",INDEX(D_伙伴技能书!$A:$A,MATCH(A317,D_伙伴技能书!$L:$L,0)))</f>
        <v>44011</v>
      </c>
      <c r="M317" s="2">
        <f>ROUND(INDEX(计算页!$F$22:$H$27,N317,G317)*1.5^(O317-1)*INDEX(计算页!$K$22:$K$25,MATCH(H317,计算页!$J$22:$J$25,0)),0)</f>
        <v>500</v>
      </c>
      <c r="N317" s="2">
        <v>4</v>
      </c>
      <c r="O317" s="2">
        <v>1</v>
      </c>
      <c r="P317" s="2">
        <v>1</v>
      </c>
      <c r="Q317" s="2">
        <v>0</v>
      </c>
      <c r="R317" s="2">
        <f t="shared" si="13"/>
        <v>1</v>
      </c>
      <c r="S317" s="2" t="e">
        <f>INDEX(D_伙伴表!$J:$J,MATCH(K317,D_伙伴表!$C:$C,0))</f>
        <v>#N/A</v>
      </c>
      <c r="T317" s="2">
        <f>IF(U317="","",INDEX(计算页!$A:$A,MATCH(U317,计算页!$B:$B,0)))</f>
        <v>3</v>
      </c>
      <c r="U317" s="2" t="s">
        <v>101</v>
      </c>
      <c r="V317" s="2">
        <f>IF(U317="","",ROUND(INDEX(计算页!$F$22:$H$27,N317,G317)/INDEX(计算页!$C:$C,MATCH(U317,计算页!$B:$B,0))*1.5^(O317-1)/R317,0))</f>
        <v>250</v>
      </c>
      <c r="W317" s="2" t="str">
        <f>IF(X317="","",INDEX(计算页!$A:$A,MATCH(X317,计算页!$B:$B,0)))</f>
        <v/>
      </c>
      <c r="Y317" s="2" t="str">
        <f>IF(X317="","",ROUND(INDEX(计算页!$F$22:$H$27,N317,G317)/INDEX(计算页!$C:$C,MATCH(X317,计算页!$B:$B,0))*1.5^(O317-1)/R317,0))</f>
        <v/>
      </c>
      <c r="Z317" s="2" t="str">
        <f>IF(AA317="","",INDEX(计算页!$A:$A,MATCH(AA317,计算页!$B:$B,0)))</f>
        <v/>
      </c>
      <c r="AB317" s="2" t="str">
        <f>IF(AA317="","",ROUND(INDEX(计算页!$F$22:$H$27,N317,G317)/INDEX(计算页!$C:$C,MATCH(AA317,计算页!$B:$B,0))*1.5^(O317-1)/R317,0))</f>
        <v/>
      </c>
      <c r="AC317" s="2" t="str">
        <f>IF(AD317="","",INDEX(计算页!$A:$A,MATCH(AD317,计算页!$B:$B,0)))</f>
        <v/>
      </c>
      <c r="AE317" s="2" t="str">
        <f>IF(AD317="","",ROUND(INDEX(计算页!$F$22:$H$27,N317,G317)/INDEX(计算页!$C:$C,MATCH(AD317,计算页!$B:$B,0))*1.5^(O317-1)/R317,0))</f>
        <v/>
      </c>
      <c r="AF317" s="2" t="str">
        <f>IF(AG317="","",INDEX(计算页!$A:$A,MATCH(AG317,计算页!$B:$B,0)))</f>
        <v/>
      </c>
      <c r="AH317" s="2" t="str">
        <f>IF(AG317="","",ROUND(INDEX(计算页!$F$22:$H$27,N317,G317)/INDEX(计算页!$C:$C,MATCH(AG317,计算页!$B:$B,0))*1.5^(O317-1)/R317,0))</f>
        <v/>
      </c>
    </row>
    <row r="318" spans="1:34" x14ac:dyDescent="0.35">
      <c r="A318" s="2">
        <f t="shared" si="10"/>
        <v>4010002</v>
      </c>
      <c r="B318" s="2">
        <v>401</v>
      </c>
      <c r="C318" s="2" t="s">
        <v>366</v>
      </c>
      <c r="D318" s="2" t="s">
        <v>536</v>
      </c>
      <c r="E318" s="2" t="str">
        <f t="shared" si="12"/>
        <v>一件品质卓越的宝物，看起来谁都可以用\n提升伙伴攻击375点</v>
      </c>
      <c r="F318" s="2" t="s">
        <v>659</v>
      </c>
      <c r="G318" s="2">
        <v>1</v>
      </c>
      <c r="H318" s="2" t="s">
        <v>538</v>
      </c>
      <c r="I318" s="2" t="s">
        <v>252</v>
      </c>
      <c r="J318" s="2">
        <v>0</v>
      </c>
      <c r="K318" s="2" t="str">
        <f>IF(J318="","",IF(J318=0,"所有宠物",INDEX(D_图鉴!$D:$D,MATCH(J318,D_图鉴!$A:$A,0))))</f>
        <v>所有宠物</v>
      </c>
      <c r="L318" s="2">
        <f>IF(A318="","",INDEX(D_伙伴技能书!$A:$A,MATCH(A318,D_伙伴技能书!$L:$L,0)))</f>
        <v>44012</v>
      </c>
      <c r="M318" s="2">
        <f>ROUND(INDEX(计算页!$F$22:$H$27,N318,G318)*1.5^(O318-1)*INDEX(计算页!$K$22:$K$25,MATCH(H318,计算页!$J$22:$J$25,0)),0)</f>
        <v>750</v>
      </c>
      <c r="N318" s="2">
        <v>4</v>
      </c>
      <c r="O318" s="2">
        <v>2</v>
      </c>
      <c r="P318" s="2">
        <v>1</v>
      </c>
      <c r="Q318" s="2">
        <v>0</v>
      </c>
      <c r="R318" s="2">
        <f t="shared" si="13"/>
        <v>1</v>
      </c>
      <c r="S318" s="2" t="e">
        <f>INDEX(D_伙伴表!$J:$J,MATCH(K318,D_伙伴表!$C:$C,0))</f>
        <v>#N/A</v>
      </c>
      <c r="T318" s="2">
        <f>IF(U318="","",INDEX(计算页!$A:$A,MATCH(U318,计算页!$B:$B,0)))</f>
        <v>3</v>
      </c>
      <c r="U318" s="2" t="s">
        <v>101</v>
      </c>
      <c r="V318" s="2">
        <f>IF(U318="","",ROUND(INDEX(计算页!$F$22:$H$27,N318,G318)/INDEX(计算页!$C:$C,MATCH(U318,计算页!$B:$B,0))*1.5^(O318-1)/R318,0))</f>
        <v>375</v>
      </c>
      <c r="W318" s="2" t="str">
        <f>IF(X318="","",INDEX(计算页!$A:$A,MATCH(X318,计算页!$B:$B,0)))</f>
        <v/>
      </c>
      <c r="Y318" s="2" t="str">
        <f>IF(X318="","",ROUND(INDEX(计算页!$F$22:$H$27,N318,G318)/INDEX(计算页!$C:$C,MATCH(X318,计算页!$B:$B,0))*1.5^(O318-1)/R318,0))</f>
        <v/>
      </c>
      <c r="Z318" s="2" t="str">
        <f>IF(AA318="","",INDEX(计算页!$A:$A,MATCH(AA318,计算页!$B:$B,0)))</f>
        <v/>
      </c>
      <c r="AB318" s="2" t="str">
        <f>IF(AA318="","",ROUND(INDEX(计算页!$F$22:$H$27,N318,G318)/INDEX(计算页!$C:$C,MATCH(AA318,计算页!$B:$B,0))*1.5^(O318-1)/R318,0))</f>
        <v/>
      </c>
      <c r="AC318" s="2" t="str">
        <f>IF(AD318="","",INDEX(计算页!$A:$A,MATCH(AD318,计算页!$B:$B,0)))</f>
        <v/>
      </c>
      <c r="AE318" s="2" t="str">
        <f>IF(AD318="","",ROUND(INDEX(计算页!$F$22:$H$27,N318,G318)/INDEX(计算页!$C:$C,MATCH(AD318,计算页!$B:$B,0))*1.5^(O318-1)/R318,0))</f>
        <v/>
      </c>
      <c r="AF318" s="2" t="str">
        <f>IF(AG318="","",INDEX(计算页!$A:$A,MATCH(AG318,计算页!$B:$B,0)))</f>
        <v/>
      </c>
      <c r="AH318" s="2" t="str">
        <f>IF(AG318="","",ROUND(INDEX(计算页!$F$22:$H$27,N318,G318)/INDEX(计算页!$C:$C,MATCH(AG318,计算页!$B:$B,0))*1.5^(O318-1)/R318,0))</f>
        <v/>
      </c>
    </row>
    <row r="319" spans="1:34" x14ac:dyDescent="0.35">
      <c r="A319" s="2">
        <f t="shared" si="10"/>
        <v>4010003</v>
      </c>
      <c r="B319" s="2">
        <v>401</v>
      </c>
      <c r="C319" s="2" t="s">
        <v>366</v>
      </c>
      <c r="D319" s="2" t="s">
        <v>536</v>
      </c>
      <c r="E319" s="2" t="str">
        <f t="shared" si="12"/>
        <v>一件品质卓越的宝物，看起来谁都可以用\n提升伙伴攻击563点</v>
      </c>
      <c r="F319" s="2" t="s">
        <v>659</v>
      </c>
      <c r="G319" s="2">
        <v>1</v>
      </c>
      <c r="H319" s="2" t="s">
        <v>538</v>
      </c>
      <c r="I319" s="2" t="s">
        <v>252</v>
      </c>
      <c r="J319" s="2">
        <v>0</v>
      </c>
      <c r="K319" s="2" t="str">
        <f>IF(J319="","",IF(J319=0,"所有宠物",INDEX(D_图鉴!$D:$D,MATCH(J319,D_图鉴!$A:$A,0))))</f>
        <v>所有宠物</v>
      </c>
      <c r="L319" s="2">
        <f>IF(A319="","",INDEX(D_伙伴技能书!$A:$A,MATCH(A319,D_伙伴技能书!$L:$L,0)))</f>
        <v>44013</v>
      </c>
      <c r="M319" s="2">
        <f>ROUND(INDEX(计算页!$F$22:$H$27,N319,G319)*1.5^(O319-1)*INDEX(计算页!$K$22:$K$25,MATCH(H319,计算页!$J$22:$J$25,0)),0)</f>
        <v>1125</v>
      </c>
      <c r="N319" s="2">
        <v>4</v>
      </c>
      <c r="O319" s="2">
        <v>3</v>
      </c>
      <c r="P319" s="2">
        <v>1</v>
      </c>
      <c r="Q319" s="2">
        <v>0</v>
      </c>
      <c r="R319" s="2">
        <f t="shared" si="13"/>
        <v>1</v>
      </c>
      <c r="S319" s="2" t="e">
        <f>INDEX(D_伙伴表!$J:$J,MATCH(K319,D_伙伴表!$C:$C,0))</f>
        <v>#N/A</v>
      </c>
      <c r="T319" s="2">
        <f>IF(U319="","",INDEX(计算页!$A:$A,MATCH(U319,计算页!$B:$B,0)))</f>
        <v>3</v>
      </c>
      <c r="U319" s="2" t="s">
        <v>101</v>
      </c>
      <c r="V319" s="2">
        <f>IF(U319="","",ROUND(INDEX(计算页!$F$22:$H$27,N319,G319)/INDEX(计算页!$C:$C,MATCH(U319,计算页!$B:$B,0))*1.5^(O319-1)/R319,0))</f>
        <v>563</v>
      </c>
      <c r="W319" s="2" t="str">
        <f>IF(X319="","",INDEX(计算页!$A:$A,MATCH(X319,计算页!$B:$B,0)))</f>
        <v/>
      </c>
      <c r="Y319" s="2" t="str">
        <f>IF(X319="","",ROUND(INDEX(计算页!$F$22:$H$27,N319,G319)/INDEX(计算页!$C:$C,MATCH(X319,计算页!$B:$B,0))*1.5^(O319-1)/R319,0))</f>
        <v/>
      </c>
      <c r="Z319" s="2" t="str">
        <f>IF(AA319="","",INDEX(计算页!$A:$A,MATCH(AA319,计算页!$B:$B,0)))</f>
        <v/>
      </c>
      <c r="AB319" s="2" t="str">
        <f>IF(AA319="","",ROUND(INDEX(计算页!$F$22:$H$27,N319,G319)/INDEX(计算页!$C:$C,MATCH(AA319,计算页!$B:$B,0))*1.5^(O319-1)/R319,0))</f>
        <v/>
      </c>
      <c r="AC319" s="2" t="str">
        <f>IF(AD319="","",INDEX(计算页!$A:$A,MATCH(AD319,计算页!$B:$B,0)))</f>
        <v/>
      </c>
      <c r="AE319" s="2" t="str">
        <f>IF(AD319="","",ROUND(INDEX(计算页!$F$22:$H$27,N319,G319)/INDEX(计算页!$C:$C,MATCH(AD319,计算页!$B:$B,0))*1.5^(O319-1)/R319,0))</f>
        <v/>
      </c>
      <c r="AF319" s="2" t="str">
        <f>IF(AG319="","",INDEX(计算页!$A:$A,MATCH(AG319,计算页!$B:$B,0)))</f>
        <v/>
      </c>
      <c r="AH319" s="2" t="str">
        <f>IF(AG319="","",ROUND(INDEX(计算页!$F$22:$H$27,N319,G319)/INDEX(计算页!$C:$C,MATCH(AG319,计算页!$B:$B,0))*1.5^(O319-1)/R319,0))</f>
        <v/>
      </c>
    </row>
    <row r="320" spans="1:34" x14ac:dyDescent="0.35">
      <c r="A320" s="2">
        <f t="shared" si="10"/>
        <v>4020001</v>
      </c>
      <c r="B320" s="2">
        <v>402</v>
      </c>
      <c r="C320" s="2" t="s">
        <v>367</v>
      </c>
      <c r="D320" s="2" t="s">
        <v>540</v>
      </c>
      <c r="E320" s="2" t="str">
        <f t="shared" si="12"/>
        <v>一件品质卓越的宝物，看起来谁都可以用\n提升伙伴防御500点</v>
      </c>
      <c r="F320" s="2" t="s">
        <v>659</v>
      </c>
      <c r="G320" s="2">
        <v>1</v>
      </c>
      <c r="H320" s="2" t="s">
        <v>538</v>
      </c>
      <c r="I320" s="2" t="s">
        <v>252</v>
      </c>
      <c r="J320" s="2">
        <v>0</v>
      </c>
      <c r="K320" s="2" t="str">
        <f>IF(J320="","",IF(J320=0,"所有宠物",INDEX(D_图鉴!$D:$D,MATCH(J320,D_图鉴!$A:$A,0))))</f>
        <v>所有宠物</v>
      </c>
      <c r="L320" s="2">
        <f>IF(A320="","",INDEX(D_伙伴技能书!$A:$A,MATCH(A320,D_伙伴技能书!$L:$L,0)))</f>
        <v>44021</v>
      </c>
      <c r="M320" s="2">
        <f>ROUND(INDEX(计算页!$F$22:$H$27,N320,G320)*1.5^(O320-1)*INDEX(计算页!$K$22:$K$25,MATCH(H320,计算页!$J$22:$J$25,0)),0)</f>
        <v>500</v>
      </c>
      <c r="N320" s="2">
        <v>4</v>
      </c>
      <c r="O320" s="2">
        <v>1</v>
      </c>
      <c r="P320" s="2">
        <v>1</v>
      </c>
      <c r="Q320" s="2">
        <v>0</v>
      </c>
      <c r="R320" s="2">
        <f t="shared" si="13"/>
        <v>1</v>
      </c>
      <c r="S320" s="2" t="e">
        <f>INDEX(D_伙伴表!$J:$J,MATCH(K320,D_伙伴表!$C:$C,0))</f>
        <v>#N/A</v>
      </c>
      <c r="T320" s="2">
        <f>IF(U320="","",INDEX(计算页!$A:$A,MATCH(U320,计算页!$B:$B,0)))</f>
        <v>4</v>
      </c>
      <c r="U320" s="2" t="s">
        <v>98</v>
      </c>
      <c r="V320" s="2">
        <f>IF(U320="","",ROUND(INDEX(计算页!$F$22:$H$27,N320,G320)/INDEX(计算页!$C:$C,MATCH(U320,计算页!$B:$B,0))*1.5^(O320-1)/R320,0))</f>
        <v>500</v>
      </c>
      <c r="W320" s="2" t="str">
        <f>IF(X320="","",INDEX(计算页!$A:$A,MATCH(X320,计算页!$B:$B,0)))</f>
        <v/>
      </c>
      <c r="Y320" s="2" t="str">
        <f>IF(X320="","",ROUND(INDEX(计算页!$F$22:$H$27,N320,G320)/INDEX(计算页!$C:$C,MATCH(X320,计算页!$B:$B,0))*1.5^(O320-1)/R320,0))</f>
        <v/>
      </c>
      <c r="Z320" s="2" t="str">
        <f>IF(AA320="","",INDEX(计算页!$A:$A,MATCH(AA320,计算页!$B:$B,0)))</f>
        <v/>
      </c>
      <c r="AB320" s="2" t="str">
        <f>IF(AA320="","",ROUND(INDEX(计算页!$F$22:$H$27,N320,G320)/INDEX(计算页!$C:$C,MATCH(AA320,计算页!$B:$B,0))*1.5^(O320-1)/R320,0))</f>
        <v/>
      </c>
      <c r="AC320" s="2" t="str">
        <f>IF(AD320="","",INDEX(计算页!$A:$A,MATCH(AD320,计算页!$B:$B,0)))</f>
        <v/>
      </c>
      <c r="AE320" s="2" t="str">
        <f>IF(AD320="","",ROUND(INDEX(计算页!$F$22:$H$27,N320,G320)/INDEX(计算页!$C:$C,MATCH(AD320,计算页!$B:$B,0))*1.5^(O320-1)/R320,0))</f>
        <v/>
      </c>
      <c r="AF320" s="2" t="str">
        <f>IF(AG320="","",INDEX(计算页!$A:$A,MATCH(AG320,计算页!$B:$B,0)))</f>
        <v/>
      </c>
      <c r="AH320" s="2" t="str">
        <f>IF(AG320="","",ROUND(INDEX(计算页!$F$22:$H$27,N320,G320)/INDEX(计算页!$C:$C,MATCH(AG320,计算页!$B:$B,0))*1.5^(O320-1)/R320,0))</f>
        <v/>
      </c>
    </row>
    <row r="321" spans="1:34" x14ac:dyDescent="0.35">
      <c r="A321" s="2">
        <f t="shared" si="10"/>
        <v>4020002</v>
      </c>
      <c r="B321" s="2">
        <v>402</v>
      </c>
      <c r="C321" s="2" t="s">
        <v>367</v>
      </c>
      <c r="D321" s="2" t="s">
        <v>540</v>
      </c>
      <c r="E321" s="2" t="str">
        <f t="shared" si="12"/>
        <v>一件品质卓越的宝物，看起来谁都可以用\n提升伙伴防御750点</v>
      </c>
      <c r="F321" s="2" t="s">
        <v>659</v>
      </c>
      <c r="G321" s="2">
        <v>1</v>
      </c>
      <c r="H321" s="2" t="s">
        <v>538</v>
      </c>
      <c r="I321" s="2" t="s">
        <v>252</v>
      </c>
      <c r="J321" s="2">
        <v>0</v>
      </c>
      <c r="K321" s="2" t="str">
        <f>IF(J321="","",IF(J321=0,"所有宠物",INDEX(D_图鉴!$D:$D,MATCH(J321,D_图鉴!$A:$A,0))))</f>
        <v>所有宠物</v>
      </c>
      <c r="L321" s="2">
        <f>IF(A321="","",INDEX(D_伙伴技能书!$A:$A,MATCH(A321,D_伙伴技能书!$L:$L,0)))</f>
        <v>44022</v>
      </c>
      <c r="M321" s="2">
        <f>ROUND(INDEX(计算页!$F$22:$H$27,N321,G321)*1.5^(O321-1)*INDEX(计算页!$K$22:$K$25,MATCH(H321,计算页!$J$22:$J$25,0)),0)</f>
        <v>750</v>
      </c>
      <c r="N321" s="2">
        <v>4</v>
      </c>
      <c r="O321" s="2">
        <v>2</v>
      </c>
      <c r="P321" s="2">
        <v>1</v>
      </c>
      <c r="Q321" s="2">
        <v>0</v>
      </c>
      <c r="R321" s="2">
        <f t="shared" si="13"/>
        <v>1</v>
      </c>
      <c r="S321" s="2" t="e">
        <f>INDEX(D_伙伴表!$J:$J,MATCH(K321,D_伙伴表!$C:$C,0))</f>
        <v>#N/A</v>
      </c>
      <c r="T321" s="2">
        <f>IF(U321="","",INDEX(计算页!$A:$A,MATCH(U321,计算页!$B:$B,0)))</f>
        <v>4</v>
      </c>
      <c r="U321" s="2" t="s">
        <v>98</v>
      </c>
      <c r="V321" s="2">
        <f>IF(U321="","",ROUND(INDEX(计算页!$F$22:$H$27,N321,G321)/INDEX(计算页!$C:$C,MATCH(U321,计算页!$B:$B,0))*1.5^(O321-1)/R321,0))</f>
        <v>750</v>
      </c>
      <c r="W321" s="2" t="str">
        <f>IF(X321="","",INDEX(计算页!$A:$A,MATCH(X321,计算页!$B:$B,0)))</f>
        <v/>
      </c>
      <c r="Y321" s="2" t="str">
        <f>IF(X321="","",ROUND(INDEX(计算页!$F$22:$H$27,N321,G321)/INDEX(计算页!$C:$C,MATCH(X321,计算页!$B:$B,0))*1.5^(O321-1)/R321,0))</f>
        <v/>
      </c>
      <c r="Z321" s="2" t="str">
        <f>IF(AA321="","",INDEX(计算页!$A:$A,MATCH(AA321,计算页!$B:$B,0)))</f>
        <v/>
      </c>
      <c r="AB321" s="2" t="str">
        <f>IF(AA321="","",ROUND(INDEX(计算页!$F$22:$H$27,N321,G321)/INDEX(计算页!$C:$C,MATCH(AA321,计算页!$B:$B,0))*1.5^(O321-1)/R321,0))</f>
        <v/>
      </c>
      <c r="AC321" s="2" t="str">
        <f>IF(AD321="","",INDEX(计算页!$A:$A,MATCH(AD321,计算页!$B:$B,0)))</f>
        <v/>
      </c>
      <c r="AE321" s="2" t="str">
        <f>IF(AD321="","",ROUND(INDEX(计算页!$F$22:$H$27,N321,G321)/INDEX(计算页!$C:$C,MATCH(AD321,计算页!$B:$B,0))*1.5^(O321-1)/R321,0))</f>
        <v/>
      </c>
      <c r="AF321" s="2" t="str">
        <f>IF(AG321="","",INDEX(计算页!$A:$A,MATCH(AG321,计算页!$B:$B,0)))</f>
        <v/>
      </c>
      <c r="AH321" s="2" t="str">
        <f>IF(AG321="","",ROUND(INDEX(计算页!$F$22:$H$27,N321,G321)/INDEX(计算页!$C:$C,MATCH(AG321,计算页!$B:$B,0))*1.5^(O321-1)/R321,0))</f>
        <v/>
      </c>
    </row>
    <row r="322" spans="1:34" x14ac:dyDescent="0.35">
      <c r="A322" s="2">
        <f t="shared" si="10"/>
        <v>4020003</v>
      </c>
      <c r="B322" s="2">
        <v>402</v>
      </c>
      <c r="C322" s="2" t="s">
        <v>367</v>
      </c>
      <c r="D322" s="2" t="s">
        <v>540</v>
      </c>
      <c r="E322" s="2" t="str">
        <f t="shared" si="12"/>
        <v>一件品质卓越的宝物，看起来谁都可以用\n提升伙伴防御1125点</v>
      </c>
      <c r="F322" s="2" t="s">
        <v>659</v>
      </c>
      <c r="G322" s="2">
        <v>1</v>
      </c>
      <c r="H322" s="2" t="s">
        <v>538</v>
      </c>
      <c r="I322" s="2" t="s">
        <v>252</v>
      </c>
      <c r="J322" s="2">
        <v>0</v>
      </c>
      <c r="K322" s="2" t="str">
        <f>IF(J322="","",IF(J322=0,"所有宠物",INDEX(D_图鉴!$D:$D,MATCH(J322,D_图鉴!$A:$A,0))))</f>
        <v>所有宠物</v>
      </c>
      <c r="L322" s="2">
        <f>IF(A322="","",INDEX(D_伙伴技能书!$A:$A,MATCH(A322,D_伙伴技能书!$L:$L,0)))</f>
        <v>44023</v>
      </c>
      <c r="M322" s="2">
        <f>ROUND(INDEX(计算页!$F$22:$H$27,N322,G322)*1.5^(O322-1)*INDEX(计算页!$K$22:$K$25,MATCH(H322,计算页!$J$22:$J$25,0)),0)</f>
        <v>1125</v>
      </c>
      <c r="N322" s="2">
        <v>4</v>
      </c>
      <c r="O322" s="2">
        <v>3</v>
      </c>
      <c r="P322" s="2">
        <v>1</v>
      </c>
      <c r="Q322" s="2">
        <v>0</v>
      </c>
      <c r="R322" s="2">
        <f t="shared" si="13"/>
        <v>1</v>
      </c>
      <c r="S322" s="2" t="e">
        <f>INDEX(D_伙伴表!$J:$J,MATCH(K322,D_伙伴表!$C:$C,0))</f>
        <v>#N/A</v>
      </c>
      <c r="T322" s="2">
        <f>IF(U322="","",INDEX(计算页!$A:$A,MATCH(U322,计算页!$B:$B,0)))</f>
        <v>4</v>
      </c>
      <c r="U322" s="2" t="s">
        <v>98</v>
      </c>
      <c r="V322" s="2">
        <f>IF(U322="","",ROUND(INDEX(计算页!$F$22:$H$27,N322,G322)/INDEX(计算页!$C:$C,MATCH(U322,计算页!$B:$B,0))*1.5^(O322-1)/R322,0))</f>
        <v>1125</v>
      </c>
      <c r="W322" s="2" t="str">
        <f>IF(X322="","",INDEX(计算页!$A:$A,MATCH(X322,计算页!$B:$B,0)))</f>
        <v/>
      </c>
      <c r="Y322" s="2" t="str">
        <f>IF(X322="","",ROUND(INDEX(计算页!$F$22:$H$27,N322,G322)/INDEX(计算页!$C:$C,MATCH(X322,计算页!$B:$B,0))*1.5^(O322-1)/R322,0))</f>
        <v/>
      </c>
      <c r="Z322" s="2" t="str">
        <f>IF(AA322="","",INDEX(计算页!$A:$A,MATCH(AA322,计算页!$B:$B,0)))</f>
        <v/>
      </c>
      <c r="AB322" s="2" t="str">
        <f>IF(AA322="","",ROUND(INDEX(计算页!$F$22:$H$27,N322,G322)/INDEX(计算页!$C:$C,MATCH(AA322,计算页!$B:$B,0))*1.5^(O322-1)/R322,0))</f>
        <v/>
      </c>
      <c r="AC322" s="2" t="str">
        <f>IF(AD322="","",INDEX(计算页!$A:$A,MATCH(AD322,计算页!$B:$B,0)))</f>
        <v/>
      </c>
      <c r="AE322" s="2" t="str">
        <f>IF(AD322="","",ROUND(INDEX(计算页!$F$22:$H$27,N322,G322)/INDEX(计算页!$C:$C,MATCH(AD322,计算页!$B:$B,0))*1.5^(O322-1)/R322,0))</f>
        <v/>
      </c>
      <c r="AF322" s="2" t="str">
        <f>IF(AG322="","",INDEX(计算页!$A:$A,MATCH(AG322,计算页!$B:$B,0)))</f>
        <v/>
      </c>
      <c r="AH322" s="2" t="str">
        <f>IF(AG322="","",ROUND(INDEX(计算页!$F$22:$H$27,N322,G322)/INDEX(计算页!$C:$C,MATCH(AG322,计算页!$B:$B,0))*1.5^(O322-1)/R322,0))</f>
        <v/>
      </c>
    </row>
    <row r="323" spans="1:34" x14ac:dyDescent="0.35">
      <c r="A323" s="2">
        <f t="shared" si="10"/>
        <v>4030001</v>
      </c>
      <c r="B323" s="2">
        <v>403</v>
      </c>
      <c r="C323" s="2" t="s">
        <v>368</v>
      </c>
      <c r="D323" s="2" t="s">
        <v>542</v>
      </c>
      <c r="E323" s="2" t="str">
        <f t="shared" si="12"/>
        <v>一件品质卓越的宝物，看起来谁都可以用\n提升伙伴生命2500点</v>
      </c>
      <c r="F323" s="2" t="s">
        <v>659</v>
      </c>
      <c r="G323" s="2">
        <v>1</v>
      </c>
      <c r="H323" s="2" t="s">
        <v>538</v>
      </c>
      <c r="I323" s="2" t="s">
        <v>252</v>
      </c>
      <c r="J323" s="2">
        <v>0</v>
      </c>
      <c r="K323" s="2" t="str">
        <f>IF(J323="","",IF(J323=0,"所有宠物",INDEX(D_图鉴!$D:$D,MATCH(J323,D_图鉴!$A:$A,0))))</f>
        <v>所有宠物</v>
      </c>
      <c r="L323" s="2">
        <f>IF(A323="","",INDEX(D_伙伴技能书!$A:$A,MATCH(A323,D_伙伴技能书!$L:$L,0)))</f>
        <v>44031</v>
      </c>
      <c r="M323" s="2">
        <f>ROUND(INDEX(计算页!$F$22:$H$27,N323,G323)*1.5^(O323-1)*INDEX(计算页!$K$22:$K$25,MATCH(H323,计算页!$J$22:$J$25,0)),0)</f>
        <v>500</v>
      </c>
      <c r="N323" s="2">
        <v>4</v>
      </c>
      <c r="O323" s="2">
        <v>1</v>
      </c>
      <c r="P323" s="2">
        <v>1</v>
      </c>
      <c r="Q323" s="2">
        <v>0</v>
      </c>
      <c r="R323" s="2">
        <f t="shared" si="13"/>
        <v>1</v>
      </c>
      <c r="S323" s="2" t="e">
        <f>INDEX(D_伙伴表!$J:$J,MATCH(K323,D_伙伴表!$C:$C,0))</f>
        <v>#N/A</v>
      </c>
      <c r="T323" s="2">
        <f>IF(U323="","",INDEX(计算页!$A:$A,MATCH(U323,计算页!$B:$B,0)))</f>
        <v>1</v>
      </c>
      <c r="U323" s="2" t="s">
        <v>97</v>
      </c>
      <c r="V323" s="2">
        <f>IF(U323="","",ROUND(INDEX(计算页!$F$22:$H$27,N323,G323)/INDEX(计算页!$C:$C,MATCH(U323,计算页!$B:$B,0))*1.5^(O323-1)/R323,0))</f>
        <v>2500</v>
      </c>
      <c r="W323" s="2" t="str">
        <f>IF(X323="","",INDEX(计算页!$A:$A,MATCH(X323,计算页!$B:$B,0)))</f>
        <v/>
      </c>
      <c r="Y323" s="2" t="str">
        <f>IF(X323="","",ROUND(INDEX(计算页!$F$22:$H$27,N323,G323)/INDEX(计算页!$C:$C,MATCH(X323,计算页!$B:$B,0))*1.5^(O323-1)/R323,0))</f>
        <v/>
      </c>
      <c r="Z323" s="2" t="str">
        <f>IF(AA323="","",INDEX(计算页!$A:$A,MATCH(AA323,计算页!$B:$B,0)))</f>
        <v/>
      </c>
      <c r="AB323" s="2" t="str">
        <f>IF(AA323="","",ROUND(INDEX(计算页!$F$22:$H$27,N323,G323)/INDEX(计算页!$C:$C,MATCH(AA323,计算页!$B:$B,0))*1.5^(O323-1)/R323,0))</f>
        <v/>
      </c>
      <c r="AC323" s="2" t="str">
        <f>IF(AD323="","",INDEX(计算页!$A:$A,MATCH(AD323,计算页!$B:$B,0)))</f>
        <v/>
      </c>
      <c r="AE323" s="2" t="str">
        <f>IF(AD323="","",ROUND(INDEX(计算页!$F$22:$H$27,N323,G323)/INDEX(计算页!$C:$C,MATCH(AD323,计算页!$B:$B,0))*1.5^(O323-1)/R323,0))</f>
        <v/>
      </c>
      <c r="AF323" s="2" t="str">
        <f>IF(AG323="","",INDEX(计算页!$A:$A,MATCH(AG323,计算页!$B:$B,0)))</f>
        <v/>
      </c>
      <c r="AH323" s="2" t="str">
        <f>IF(AG323="","",ROUND(INDEX(计算页!$F$22:$H$27,N323,G323)/INDEX(计算页!$C:$C,MATCH(AG323,计算页!$B:$B,0))*1.5^(O323-1)/R323,0))</f>
        <v/>
      </c>
    </row>
    <row r="324" spans="1:34" x14ac:dyDescent="0.35">
      <c r="A324" s="2">
        <f t="shared" ref="A324:A387" si="14">B324*10000+O324</f>
        <v>4030002</v>
      </c>
      <c r="B324" s="2">
        <v>403</v>
      </c>
      <c r="C324" s="2" t="s">
        <v>368</v>
      </c>
      <c r="D324" s="2" t="s">
        <v>542</v>
      </c>
      <c r="E324" s="2" t="str">
        <f t="shared" si="12"/>
        <v>一件品质卓越的宝物，看起来谁都可以用\n提升伙伴生命3750点</v>
      </c>
      <c r="F324" s="2" t="s">
        <v>659</v>
      </c>
      <c r="G324" s="2">
        <v>1</v>
      </c>
      <c r="H324" s="2" t="s">
        <v>538</v>
      </c>
      <c r="I324" s="2" t="s">
        <v>252</v>
      </c>
      <c r="J324" s="2">
        <v>0</v>
      </c>
      <c r="K324" s="2" t="str">
        <f>IF(J324="","",IF(J324=0,"所有宠物",INDEX(D_图鉴!$D:$D,MATCH(J324,D_图鉴!$A:$A,0))))</f>
        <v>所有宠物</v>
      </c>
      <c r="L324" s="2">
        <f>IF(A324="","",INDEX(D_伙伴技能书!$A:$A,MATCH(A324,D_伙伴技能书!$L:$L,0)))</f>
        <v>44032</v>
      </c>
      <c r="M324" s="2">
        <f>ROUND(INDEX(计算页!$F$22:$H$27,N324,G324)*1.5^(O324-1)*INDEX(计算页!$K$22:$K$25,MATCH(H324,计算页!$J$22:$J$25,0)),0)</f>
        <v>750</v>
      </c>
      <c r="N324" s="2">
        <v>4</v>
      </c>
      <c r="O324" s="2">
        <v>2</v>
      </c>
      <c r="P324" s="2">
        <v>1</v>
      </c>
      <c r="Q324" s="2">
        <v>0</v>
      </c>
      <c r="R324" s="2">
        <f t="shared" si="13"/>
        <v>1</v>
      </c>
      <c r="S324" s="2" t="e">
        <f>INDEX(D_伙伴表!$J:$J,MATCH(K324,D_伙伴表!$C:$C,0))</f>
        <v>#N/A</v>
      </c>
      <c r="T324" s="2">
        <f>IF(U324="","",INDEX(计算页!$A:$A,MATCH(U324,计算页!$B:$B,0)))</f>
        <v>1</v>
      </c>
      <c r="U324" s="2" t="s">
        <v>97</v>
      </c>
      <c r="V324" s="2">
        <f>IF(U324="","",ROUND(INDEX(计算页!$F$22:$H$27,N324,G324)/INDEX(计算页!$C:$C,MATCH(U324,计算页!$B:$B,0))*1.5^(O324-1)/R324,0))</f>
        <v>3750</v>
      </c>
      <c r="W324" s="2" t="str">
        <f>IF(X324="","",INDEX(计算页!$A:$A,MATCH(X324,计算页!$B:$B,0)))</f>
        <v/>
      </c>
      <c r="Y324" s="2" t="str">
        <f>IF(X324="","",ROUND(INDEX(计算页!$F$22:$H$27,N324,G324)/INDEX(计算页!$C:$C,MATCH(X324,计算页!$B:$B,0))*1.5^(O324-1)/R324,0))</f>
        <v/>
      </c>
      <c r="Z324" s="2" t="str">
        <f>IF(AA324="","",INDEX(计算页!$A:$A,MATCH(AA324,计算页!$B:$B,0)))</f>
        <v/>
      </c>
      <c r="AB324" s="2" t="str">
        <f>IF(AA324="","",ROUND(INDEX(计算页!$F$22:$H$27,N324,G324)/INDEX(计算页!$C:$C,MATCH(AA324,计算页!$B:$B,0))*1.5^(O324-1)/R324,0))</f>
        <v/>
      </c>
      <c r="AC324" s="2" t="str">
        <f>IF(AD324="","",INDEX(计算页!$A:$A,MATCH(AD324,计算页!$B:$B,0)))</f>
        <v/>
      </c>
      <c r="AE324" s="2" t="str">
        <f>IF(AD324="","",ROUND(INDEX(计算页!$F$22:$H$27,N324,G324)/INDEX(计算页!$C:$C,MATCH(AD324,计算页!$B:$B,0))*1.5^(O324-1)/R324,0))</f>
        <v/>
      </c>
      <c r="AF324" s="2" t="str">
        <f>IF(AG324="","",INDEX(计算页!$A:$A,MATCH(AG324,计算页!$B:$B,0)))</f>
        <v/>
      </c>
      <c r="AH324" s="2" t="str">
        <f>IF(AG324="","",ROUND(INDEX(计算页!$F$22:$H$27,N324,G324)/INDEX(计算页!$C:$C,MATCH(AG324,计算页!$B:$B,0))*1.5^(O324-1)/R324,0))</f>
        <v/>
      </c>
    </row>
    <row r="325" spans="1:34" x14ac:dyDescent="0.35">
      <c r="A325" s="2">
        <f t="shared" si="14"/>
        <v>4030003</v>
      </c>
      <c r="B325" s="2">
        <v>403</v>
      </c>
      <c r="C325" s="2" t="s">
        <v>368</v>
      </c>
      <c r="D325" s="2" t="s">
        <v>542</v>
      </c>
      <c r="E325" s="2" t="str">
        <f t="shared" ref="E325:E388" si="15">IF(F325="","",F325&amp;"\n")&amp;IF(J325=0,"",K325&amp;"专用宝物，")&amp;"提升伙伴"&amp;U325&amp;V325&amp;"点"&amp;IF(X325="","","，"&amp;X325&amp;Y325&amp;"点")&amp;IF(AA325="","","，"&amp;AA325&amp;AB325&amp;"点")&amp;IF(AD325="","","，"&amp;AD325&amp;AE325&amp;"点")&amp;IF(AG325="","","，"&amp;AG325&amp;AH325&amp;"点")</f>
        <v>一件品质卓越的宝物，看起来谁都可以用\n提升伙伴生命5625点</v>
      </c>
      <c r="F325" s="2" t="s">
        <v>659</v>
      </c>
      <c r="G325" s="2">
        <v>1</v>
      </c>
      <c r="H325" s="2" t="s">
        <v>538</v>
      </c>
      <c r="I325" s="2" t="s">
        <v>252</v>
      </c>
      <c r="J325" s="2">
        <v>0</v>
      </c>
      <c r="K325" s="2" t="str">
        <f>IF(J325="","",IF(J325=0,"所有宠物",INDEX(D_图鉴!$D:$D,MATCH(J325,D_图鉴!$A:$A,0))))</f>
        <v>所有宠物</v>
      </c>
      <c r="L325" s="2">
        <f>IF(A325="","",INDEX(D_伙伴技能书!$A:$A,MATCH(A325,D_伙伴技能书!$L:$L,0)))</f>
        <v>44033</v>
      </c>
      <c r="M325" s="2">
        <f>ROUND(INDEX(计算页!$F$22:$H$27,N325,G325)*1.5^(O325-1)*INDEX(计算页!$K$22:$K$25,MATCH(H325,计算页!$J$22:$J$25,0)),0)</f>
        <v>1125</v>
      </c>
      <c r="N325" s="2">
        <v>4</v>
      </c>
      <c r="O325" s="2">
        <v>3</v>
      </c>
      <c r="P325" s="2">
        <v>1</v>
      </c>
      <c r="Q325" s="2">
        <v>0</v>
      </c>
      <c r="R325" s="2">
        <f t="shared" ref="R325:R388" si="16">IF(U325="",0,1)+IF(W325="",0,1)+IF(Z325="",0,1)+IF(AC325="",0,1)+IF(AF325="",0,1)</f>
        <v>1</v>
      </c>
      <c r="S325" s="2" t="e">
        <f>INDEX(D_伙伴表!$J:$J,MATCH(K325,D_伙伴表!$C:$C,0))</f>
        <v>#N/A</v>
      </c>
      <c r="T325" s="2">
        <f>IF(U325="","",INDEX(计算页!$A:$A,MATCH(U325,计算页!$B:$B,0)))</f>
        <v>1</v>
      </c>
      <c r="U325" s="2" t="s">
        <v>97</v>
      </c>
      <c r="V325" s="2">
        <f>IF(U325="","",ROUND(INDEX(计算页!$F$22:$H$27,N325,G325)/INDEX(计算页!$C:$C,MATCH(U325,计算页!$B:$B,0))*1.5^(O325-1)/R325,0))</f>
        <v>5625</v>
      </c>
      <c r="W325" s="2" t="str">
        <f>IF(X325="","",INDEX(计算页!$A:$A,MATCH(X325,计算页!$B:$B,0)))</f>
        <v/>
      </c>
      <c r="Y325" s="2" t="str">
        <f>IF(X325="","",ROUND(INDEX(计算页!$F$22:$H$27,N325,G325)/INDEX(计算页!$C:$C,MATCH(X325,计算页!$B:$B,0))*1.5^(O325-1)/R325,0))</f>
        <v/>
      </c>
      <c r="Z325" s="2" t="str">
        <f>IF(AA325="","",INDEX(计算页!$A:$A,MATCH(AA325,计算页!$B:$B,0)))</f>
        <v/>
      </c>
      <c r="AB325" s="2" t="str">
        <f>IF(AA325="","",ROUND(INDEX(计算页!$F$22:$H$27,N325,G325)/INDEX(计算页!$C:$C,MATCH(AA325,计算页!$B:$B,0))*1.5^(O325-1)/R325,0))</f>
        <v/>
      </c>
      <c r="AC325" s="2" t="str">
        <f>IF(AD325="","",INDEX(计算页!$A:$A,MATCH(AD325,计算页!$B:$B,0)))</f>
        <v/>
      </c>
      <c r="AE325" s="2" t="str">
        <f>IF(AD325="","",ROUND(INDEX(计算页!$F$22:$H$27,N325,G325)/INDEX(计算页!$C:$C,MATCH(AD325,计算页!$B:$B,0))*1.5^(O325-1)/R325,0))</f>
        <v/>
      </c>
      <c r="AF325" s="2" t="str">
        <f>IF(AG325="","",INDEX(计算页!$A:$A,MATCH(AG325,计算页!$B:$B,0)))</f>
        <v/>
      </c>
      <c r="AH325" s="2" t="str">
        <f>IF(AG325="","",ROUND(INDEX(计算页!$F$22:$H$27,N325,G325)/INDEX(计算页!$C:$C,MATCH(AG325,计算页!$B:$B,0))*1.5^(O325-1)/R325,0))</f>
        <v/>
      </c>
    </row>
    <row r="326" spans="1:34" x14ac:dyDescent="0.35">
      <c r="A326" s="2">
        <f t="shared" si="14"/>
        <v>4040001</v>
      </c>
      <c r="B326" s="2">
        <v>404</v>
      </c>
      <c r="C326" s="2" t="s">
        <v>377</v>
      </c>
      <c r="D326" s="2" t="s">
        <v>544</v>
      </c>
      <c r="E326" s="2" t="str">
        <f t="shared" si="15"/>
        <v>一件品质卓越的宝物，看起来谁都可以用\n提升伙伴命中100点</v>
      </c>
      <c r="F326" s="2" t="s">
        <v>659</v>
      </c>
      <c r="G326" s="2">
        <v>1</v>
      </c>
      <c r="H326" s="2" t="s">
        <v>538</v>
      </c>
      <c r="I326" s="2" t="s">
        <v>253</v>
      </c>
      <c r="J326" s="2">
        <v>0</v>
      </c>
      <c r="K326" s="2" t="str">
        <f>IF(J326="","",IF(J326=0,"所有宠物",INDEX(D_图鉴!$D:$D,MATCH(J326,D_图鉴!$A:$A,0))))</f>
        <v>所有宠物</v>
      </c>
      <c r="L326" s="2">
        <f>IF(A326="","",INDEX(D_伙伴技能书!$A:$A,MATCH(A326,D_伙伴技能书!$L:$L,0)))</f>
        <v>44041</v>
      </c>
      <c r="M326" s="2">
        <f>ROUND(INDEX(计算页!$F$22:$H$27,N326,G326)*1.5^(O326-1)*INDEX(计算页!$K$22:$K$25,MATCH(H326,计算页!$J$22:$J$25,0)),0)</f>
        <v>500</v>
      </c>
      <c r="N326" s="2">
        <v>4</v>
      </c>
      <c r="O326" s="2">
        <v>1</v>
      </c>
      <c r="P326" s="2">
        <v>1</v>
      </c>
      <c r="Q326" s="2">
        <v>0</v>
      </c>
      <c r="R326" s="2">
        <f t="shared" si="16"/>
        <v>1</v>
      </c>
      <c r="S326" s="2" t="e">
        <f>INDEX(D_伙伴表!$J:$J,MATCH(K326,D_伙伴表!$C:$C,0))</f>
        <v>#N/A</v>
      </c>
      <c r="T326" s="2">
        <f>IF(U326="","",INDEX(计算页!$A:$A,MATCH(U326,计算页!$B:$B,0)))</f>
        <v>6</v>
      </c>
      <c r="U326" s="2" t="s">
        <v>545</v>
      </c>
      <c r="V326" s="2">
        <f>IF(U326="","",ROUND(INDEX(计算页!$F$22:$H$27,N326,G326)/INDEX(计算页!$C:$C,MATCH(U326,计算页!$B:$B,0))*1.5^(O326-1)/R326,0))</f>
        <v>100</v>
      </c>
      <c r="W326" s="2" t="str">
        <f>IF(X326="","",INDEX(计算页!$A:$A,MATCH(X326,计算页!$B:$B,0)))</f>
        <v/>
      </c>
      <c r="Y326" s="2" t="str">
        <f>IF(X326="","",ROUND(INDEX(计算页!$F$22:$H$27,N326,G326)/INDEX(计算页!$C:$C,MATCH(X326,计算页!$B:$B,0))*1.5^(O326-1)/R326,0))</f>
        <v/>
      </c>
      <c r="Z326" s="2" t="str">
        <f>IF(AA326="","",INDEX(计算页!$A:$A,MATCH(AA326,计算页!$B:$B,0)))</f>
        <v/>
      </c>
      <c r="AB326" s="2" t="str">
        <f>IF(AA326="","",ROUND(INDEX(计算页!$F$22:$H$27,N326,G326)/INDEX(计算页!$C:$C,MATCH(AA326,计算页!$B:$B,0))*1.5^(O326-1)/R326,0))</f>
        <v/>
      </c>
      <c r="AC326" s="2" t="str">
        <f>IF(AD326="","",INDEX(计算页!$A:$A,MATCH(AD326,计算页!$B:$B,0)))</f>
        <v/>
      </c>
      <c r="AE326" s="2" t="str">
        <f>IF(AD326="","",ROUND(INDEX(计算页!$F$22:$H$27,N326,G326)/INDEX(计算页!$C:$C,MATCH(AD326,计算页!$B:$B,0))*1.5^(O326-1)/R326,0))</f>
        <v/>
      </c>
      <c r="AF326" s="2" t="str">
        <f>IF(AG326="","",INDEX(计算页!$A:$A,MATCH(AG326,计算页!$B:$B,0)))</f>
        <v/>
      </c>
      <c r="AH326" s="2" t="str">
        <f>IF(AG326="","",ROUND(INDEX(计算页!$F$22:$H$27,N326,G326)/INDEX(计算页!$C:$C,MATCH(AG326,计算页!$B:$B,0))*1.5^(O326-1)/R326,0))</f>
        <v/>
      </c>
    </row>
    <row r="327" spans="1:34" x14ac:dyDescent="0.35">
      <c r="A327" s="2">
        <f t="shared" si="14"/>
        <v>4040002</v>
      </c>
      <c r="B327" s="2">
        <v>404</v>
      </c>
      <c r="C327" s="2" t="s">
        <v>377</v>
      </c>
      <c r="D327" s="2" t="s">
        <v>544</v>
      </c>
      <c r="E327" s="2" t="str">
        <f t="shared" si="15"/>
        <v>一件品质卓越的宝物，看起来谁都可以用\n提升伙伴命中150点</v>
      </c>
      <c r="F327" s="2" t="s">
        <v>659</v>
      </c>
      <c r="G327" s="2">
        <v>1</v>
      </c>
      <c r="H327" s="2" t="s">
        <v>538</v>
      </c>
      <c r="I327" s="2" t="s">
        <v>253</v>
      </c>
      <c r="J327" s="2">
        <v>0</v>
      </c>
      <c r="K327" s="2" t="str">
        <f>IF(J327="","",IF(J327=0,"所有宠物",INDEX(D_图鉴!$D:$D,MATCH(J327,D_图鉴!$A:$A,0))))</f>
        <v>所有宠物</v>
      </c>
      <c r="L327" s="2">
        <f>IF(A327="","",INDEX(D_伙伴技能书!$A:$A,MATCH(A327,D_伙伴技能书!$L:$L,0)))</f>
        <v>44042</v>
      </c>
      <c r="M327" s="2">
        <f>ROUND(INDEX(计算页!$F$22:$H$27,N327,G327)*1.5^(O327-1)*INDEX(计算页!$K$22:$K$25,MATCH(H327,计算页!$J$22:$J$25,0)),0)</f>
        <v>750</v>
      </c>
      <c r="N327" s="2">
        <v>4</v>
      </c>
      <c r="O327" s="2">
        <v>2</v>
      </c>
      <c r="P327" s="2">
        <v>1</v>
      </c>
      <c r="Q327" s="2">
        <v>0</v>
      </c>
      <c r="R327" s="2">
        <f t="shared" si="16"/>
        <v>1</v>
      </c>
      <c r="S327" s="2" t="e">
        <f>INDEX(D_伙伴表!$J:$J,MATCH(K327,D_伙伴表!$C:$C,0))</f>
        <v>#N/A</v>
      </c>
      <c r="T327" s="2">
        <f>IF(U327="","",INDEX(计算页!$A:$A,MATCH(U327,计算页!$B:$B,0)))</f>
        <v>6</v>
      </c>
      <c r="U327" s="2" t="s">
        <v>545</v>
      </c>
      <c r="V327" s="2">
        <f>IF(U327="","",ROUND(INDEX(计算页!$F$22:$H$27,N327,G327)/INDEX(计算页!$C:$C,MATCH(U327,计算页!$B:$B,0))*1.5^(O327-1)/R327,0))</f>
        <v>150</v>
      </c>
      <c r="W327" s="2" t="str">
        <f>IF(X327="","",INDEX(计算页!$A:$A,MATCH(X327,计算页!$B:$B,0)))</f>
        <v/>
      </c>
      <c r="Y327" s="2" t="str">
        <f>IF(X327="","",ROUND(INDEX(计算页!$F$22:$H$27,N327,G327)/INDEX(计算页!$C:$C,MATCH(X327,计算页!$B:$B,0))*1.5^(O327-1)/R327,0))</f>
        <v/>
      </c>
      <c r="Z327" s="2" t="str">
        <f>IF(AA327="","",INDEX(计算页!$A:$A,MATCH(AA327,计算页!$B:$B,0)))</f>
        <v/>
      </c>
      <c r="AB327" s="2" t="str">
        <f>IF(AA327="","",ROUND(INDEX(计算页!$F$22:$H$27,N327,G327)/INDEX(计算页!$C:$C,MATCH(AA327,计算页!$B:$B,0))*1.5^(O327-1)/R327,0))</f>
        <v/>
      </c>
      <c r="AC327" s="2" t="str">
        <f>IF(AD327="","",INDEX(计算页!$A:$A,MATCH(AD327,计算页!$B:$B,0)))</f>
        <v/>
      </c>
      <c r="AE327" s="2" t="str">
        <f>IF(AD327="","",ROUND(INDEX(计算页!$F$22:$H$27,N327,G327)/INDEX(计算页!$C:$C,MATCH(AD327,计算页!$B:$B,0))*1.5^(O327-1)/R327,0))</f>
        <v/>
      </c>
      <c r="AF327" s="2" t="str">
        <f>IF(AG327="","",INDEX(计算页!$A:$A,MATCH(AG327,计算页!$B:$B,0)))</f>
        <v/>
      </c>
      <c r="AH327" s="2" t="str">
        <f>IF(AG327="","",ROUND(INDEX(计算页!$F$22:$H$27,N327,G327)/INDEX(计算页!$C:$C,MATCH(AG327,计算页!$B:$B,0))*1.5^(O327-1)/R327,0))</f>
        <v/>
      </c>
    </row>
    <row r="328" spans="1:34" x14ac:dyDescent="0.35">
      <c r="A328" s="2">
        <f t="shared" si="14"/>
        <v>4040003</v>
      </c>
      <c r="B328" s="2">
        <v>404</v>
      </c>
      <c r="C328" s="2" t="s">
        <v>377</v>
      </c>
      <c r="D328" s="2" t="s">
        <v>544</v>
      </c>
      <c r="E328" s="2" t="str">
        <f t="shared" si="15"/>
        <v>一件品质卓越的宝物，看起来谁都可以用\n提升伙伴命中225点</v>
      </c>
      <c r="F328" s="2" t="s">
        <v>659</v>
      </c>
      <c r="G328" s="2">
        <v>1</v>
      </c>
      <c r="H328" s="2" t="s">
        <v>538</v>
      </c>
      <c r="I328" s="2" t="s">
        <v>253</v>
      </c>
      <c r="J328" s="2">
        <v>0</v>
      </c>
      <c r="K328" s="2" t="str">
        <f>IF(J328="","",IF(J328=0,"所有宠物",INDEX(D_图鉴!$D:$D,MATCH(J328,D_图鉴!$A:$A,0))))</f>
        <v>所有宠物</v>
      </c>
      <c r="L328" s="2">
        <f>IF(A328="","",INDEX(D_伙伴技能书!$A:$A,MATCH(A328,D_伙伴技能书!$L:$L,0)))</f>
        <v>44043</v>
      </c>
      <c r="M328" s="2">
        <f>ROUND(INDEX(计算页!$F$22:$H$27,N328,G328)*1.5^(O328-1)*INDEX(计算页!$K$22:$K$25,MATCH(H328,计算页!$J$22:$J$25,0)),0)</f>
        <v>1125</v>
      </c>
      <c r="N328" s="2">
        <v>4</v>
      </c>
      <c r="O328" s="2">
        <v>3</v>
      </c>
      <c r="P328" s="2">
        <v>1</v>
      </c>
      <c r="Q328" s="2">
        <v>0</v>
      </c>
      <c r="R328" s="2">
        <f t="shared" si="16"/>
        <v>1</v>
      </c>
      <c r="S328" s="2" t="e">
        <f>INDEX(D_伙伴表!$J:$J,MATCH(K328,D_伙伴表!$C:$C,0))</f>
        <v>#N/A</v>
      </c>
      <c r="T328" s="2">
        <f>IF(U328="","",INDEX(计算页!$A:$A,MATCH(U328,计算页!$B:$B,0)))</f>
        <v>6</v>
      </c>
      <c r="U328" s="2" t="s">
        <v>545</v>
      </c>
      <c r="V328" s="2">
        <f>IF(U328="","",ROUND(INDEX(计算页!$F$22:$H$27,N328,G328)/INDEX(计算页!$C:$C,MATCH(U328,计算页!$B:$B,0))*1.5^(O328-1)/R328,0))</f>
        <v>225</v>
      </c>
      <c r="W328" s="2" t="str">
        <f>IF(X328="","",INDEX(计算页!$A:$A,MATCH(X328,计算页!$B:$B,0)))</f>
        <v/>
      </c>
      <c r="Y328" s="2" t="str">
        <f>IF(X328="","",ROUND(INDEX(计算页!$F$22:$H$27,N328,G328)/INDEX(计算页!$C:$C,MATCH(X328,计算页!$B:$B,0))*1.5^(O328-1)/R328,0))</f>
        <v/>
      </c>
      <c r="Z328" s="2" t="str">
        <f>IF(AA328="","",INDEX(计算页!$A:$A,MATCH(AA328,计算页!$B:$B,0)))</f>
        <v/>
      </c>
      <c r="AB328" s="2" t="str">
        <f>IF(AA328="","",ROUND(INDEX(计算页!$F$22:$H$27,N328,G328)/INDEX(计算页!$C:$C,MATCH(AA328,计算页!$B:$B,0))*1.5^(O328-1)/R328,0))</f>
        <v/>
      </c>
      <c r="AC328" s="2" t="str">
        <f>IF(AD328="","",INDEX(计算页!$A:$A,MATCH(AD328,计算页!$B:$B,0)))</f>
        <v/>
      </c>
      <c r="AE328" s="2" t="str">
        <f>IF(AD328="","",ROUND(INDEX(计算页!$F$22:$H$27,N328,G328)/INDEX(计算页!$C:$C,MATCH(AD328,计算页!$B:$B,0))*1.5^(O328-1)/R328,0))</f>
        <v/>
      </c>
      <c r="AF328" s="2" t="str">
        <f>IF(AG328="","",INDEX(计算页!$A:$A,MATCH(AG328,计算页!$B:$B,0)))</f>
        <v/>
      </c>
      <c r="AH328" s="2" t="str">
        <f>IF(AG328="","",ROUND(INDEX(计算页!$F$22:$H$27,N328,G328)/INDEX(计算页!$C:$C,MATCH(AG328,计算页!$B:$B,0))*1.5^(O328-1)/R328,0))</f>
        <v/>
      </c>
    </row>
    <row r="329" spans="1:34" x14ac:dyDescent="0.35">
      <c r="A329" s="2">
        <f t="shared" si="14"/>
        <v>4050001</v>
      </c>
      <c r="B329" s="2">
        <v>405</v>
      </c>
      <c r="C329" s="2" t="s">
        <v>378</v>
      </c>
      <c r="D329" s="2" t="s">
        <v>547</v>
      </c>
      <c r="E329" s="2" t="str">
        <f t="shared" si="15"/>
        <v>一件品质卓越的宝物，看起来谁都可以用\n提升伙伴闪避100点</v>
      </c>
      <c r="F329" s="2" t="s">
        <v>659</v>
      </c>
      <c r="G329" s="2">
        <v>1</v>
      </c>
      <c r="H329" s="2" t="s">
        <v>538</v>
      </c>
      <c r="I329" s="2" t="s">
        <v>253</v>
      </c>
      <c r="J329" s="2">
        <v>0</v>
      </c>
      <c r="K329" s="2" t="str">
        <f>IF(J329="","",IF(J329=0,"所有宠物",INDEX(D_图鉴!$D:$D,MATCH(J329,D_图鉴!$A:$A,0))))</f>
        <v>所有宠物</v>
      </c>
      <c r="L329" s="2">
        <f>IF(A329="","",INDEX(D_伙伴技能书!$A:$A,MATCH(A329,D_伙伴技能书!$L:$L,0)))</f>
        <v>44051</v>
      </c>
      <c r="M329" s="2">
        <f>ROUND(INDEX(计算页!$F$22:$H$27,N329,G329)*1.5^(O329-1)*INDEX(计算页!$K$22:$K$25,MATCH(H329,计算页!$J$22:$J$25,0)),0)</f>
        <v>500</v>
      </c>
      <c r="N329" s="2">
        <v>4</v>
      </c>
      <c r="O329" s="2">
        <v>1</v>
      </c>
      <c r="P329" s="2">
        <v>1</v>
      </c>
      <c r="Q329" s="2">
        <v>0</v>
      </c>
      <c r="R329" s="2">
        <f t="shared" si="16"/>
        <v>1</v>
      </c>
      <c r="S329" s="2" t="e">
        <f>INDEX(D_伙伴表!$J:$J,MATCH(K329,D_伙伴表!$C:$C,0))</f>
        <v>#N/A</v>
      </c>
      <c r="T329" s="2">
        <f>IF(U329="","",INDEX(计算页!$A:$A,MATCH(U329,计算页!$B:$B,0)))</f>
        <v>7</v>
      </c>
      <c r="U329" s="2" t="s">
        <v>548</v>
      </c>
      <c r="V329" s="2">
        <f>IF(U329="","",ROUND(INDEX(计算页!$F$22:$H$27,N329,G329)/INDEX(计算页!$C:$C,MATCH(U329,计算页!$B:$B,0))*1.5^(O329-1)/R329,0))</f>
        <v>100</v>
      </c>
      <c r="W329" s="2" t="str">
        <f>IF(X329="","",INDEX(计算页!$A:$A,MATCH(X329,计算页!$B:$B,0)))</f>
        <v/>
      </c>
      <c r="Y329" s="2" t="str">
        <f>IF(X329="","",ROUND(INDEX(计算页!$F$22:$H$27,N329,G329)/INDEX(计算页!$C:$C,MATCH(X329,计算页!$B:$B,0))*1.5^(O329-1)/R329,0))</f>
        <v/>
      </c>
      <c r="Z329" s="2" t="str">
        <f>IF(AA329="","",INDEX(计算页!$A:$A,MATCH(AA329,计算页!$B:$B,0)))</f>
        <v/>
      </c>
      <c r="AB329" s="2" t="str">
        <f>IF(AA329="","",ROUND(INDEX(计算页!$F$22:$H$27,N329,G329)/INDEX(计算页!$C:$C,MATCH(AA329,计算页!$B:$B,0))*1.5^(O329-1)/R329,0))</f>
        <v/>
      </c>
      <c r="AC329" s="2" t="str">
        <f>IF(AD329="","",INDEX(计算页!$A:$A,MATCH(AD329,计算页!$B:$B,0)))</f>
        <v/>
      </c>
      <c r="AE329" s="2" t="str">
        <f>IF(AD329="","",ROUND(INDEX(计算页!$F$22:$H$27,N329,G329)/INDEX(计算页!$C:$C,MATCH(AD329,计算页!$B:$B,0))*1.5^(O329-1)/R329,0))</f>
        <v/>
      </c>
      <c r="AF329" s="2" t="str">
        <f>IF(AG329="","",INDEX(计算页!$A:$A,MATCH(AG329,计算页!$B:$B,0)))</f>
        <v/>
      </c>
      <c r="AH329" s="2" t="str">
        <f>IF(AG329="","",ROUND(INDEX(计算页!$F$22:$H$27,N329,G329)/INDEX(计算页!$C:$C,MATCH(AG329,计算页!$B:$B,0))*1.5^(O329-1)/R329,0))</f>
        <v/>
      </c>
    </row>
    <row r="330" spans="1:34" x14ac:dyDescent="0.35">
      <c r="A330" s="2">
        <f t="shared" si="14"/>
        <v>4050002</v>
      </c>
      <c r="B330" s="2">
        <v>405</v>
      </c>
      <c r="C330" s="2" t="s">
        <v>378</v>
      </c>
      <c r="D330" s="2" t="s">
        <v>547</v>
      </c>
      <c r="E330" s="2" t="str">
        <f t="shared" si="15"/>
        <v>一件品质卓越的宝物，看起来谁都可以用\n提升伙伴闪避150点</v>
      </c>
      <c r="F330" s="2" t="s">
        <v>659</v>
      </c>
      <c r="G330" s="2">
        <v>1</v>
      </c>
      <c r="H330" s="2" t="s">
        <v>538</v>
      </c>
      <c r="I330" s="2" t="s">
        <v>253</v>
      </c>
      <c r="J330" s="2">
        <v>0</v>
      </c>
      <c r="K330" s="2" t="str">
        <f>IF(J330="","",IF(J330=0,"所有宠物",INDEX(D_图鉴!$D:$D,MATCH(J330,D_图鉴!$A:$A,0))))</f>
        <v>所有宠物</v>
      </c>
      <c r="L330" s="2">
        <f>IF(A330="","",INDEX(D_伙伴技能书!$A:$A,MATCH(A330,D_伙伴技能书!$L:$L,0)))</f>
        <v>44052</v>
      </c>
      <c r="M330" s="2">
        <f>ROUND(INDEX(计算页!$F$22:$H$27,N330,G330)*1.5^(O330-1)*INDEX(计算页!$K$22:$K$25,MATCH(H330,计算页!$J$22:$J$25,0)),0)</f>
        <v>750</v>
      </c>
      <c r="N330" s="2">
        <v>4</v>
      </c>
      <c r="O330" s="2">
        <v>2</v>
      </c>
      <c r="P330" s="2">
        <v>1</v>
      </c>
      <c r="Q330" s="2">
        <v>0</v>
      </c>
      <c r="R330" s="2">
        <f t="shared" si="16"/>
        <v>1</v>
      </c>
      <c r="S330" s="2" t="e">
        <f>INDEX(D_伙伴表!$J:$J,MATCH(K330,D_伙伴表!$C:$C,0))</f>
        <v>#N/A</v>
      </c>
      <c r="T330" s="2">
        <f>IF(U330="","",INDEX(计算页!$A:$A,MATCH(U330,计算页!$B:$B,0)))</f>
        <v>7</v>
      </c>
      <c r="U330" s="2" t="s">
        <v>548</v>
      </c>
      <c r="V330" s="2">
        <f>IF(U330="","",ROUND(INDEX(计算页!$F$22:$H$27,N330,G330)/INDEX(计算页!$C:$C,MATCH(U330,计算页!$B:$B,0))*1.5^(O330-1)/R330,0))</f>
        <v>150</v>
      </c>
      <c r="W330" s="2" t="str">
        <f>IF(X330="","",INDEX(计算页!$A:$A,MATCH(X330,计算页!$B:$B,0)))</f>
        <v/>
      </c>
      <c r="Y330" s="2" t="str">
        <f>IF(X330="","",ROUND(INDEX(计算页!$F$22:$H$27,N330,G330)/INDEX(计算页!$C:$C,MATCH(X330,计算页!$B:$B,0))*1.5^(O330-1)/R330,0))</f>
        <v/>
      </c>
      <c r="Z330" s="2" t="str">
        <f>IF(AA330="","",INDEX(计算页!$A:$A,MATCH(AA330,计算页!$B:$B,0)))</f>
        <v/>
      </c>
      <c r="AB330" s="2" t="str">
        <f>IF(AA330="","",ROUND(INDEX(计算页!$F$22:$H$27,N330,G330)/INDEX(计算页!$C:$C,MATCH(AA330,计算页!$B:$B,0))*1.5^(O330-1)/R330,0))</f>
        <v/>
      </c>
      <c r="AC330" s="2" t="str">
        <f>IF(AD330="","",INDEX(计算页!$A:$A,MATCH(AD330,计算页!$B:$B,0)))</f>
        <v/>
      </c>
      <c r="AE330" s="2" t="str">
        <f>IF(AD330="","",ROUND(INDEX(计算页!$F$22:$H$27,N330,G330)/INDEX(计算页!$C:$C,MATCH(AD330,计算页!$B:$B,0))*1.5^(O330-1)/R330,0))</f>
        <v/>
      </c>
      <c r="AF330" s="2" t="str">
        <f>IF(AG330="","",INDEX(计算页!$A:$A,MATCH(AG330,计算页!$B:$B,0)))</f>
        <v/>
      </c>
      <c r="AH330" s="2" t="str">
        <f>IF(AG330="","",ROUND(INDEX(计算页!$F$22:$H$27,N330,G330)/INDEX(计算页!$C:$C,MATCH(AG330,计算页!$B:$B,0))*1.5^(O330-1)/R330,0))</f>
        <v/>
      </c>
    </row>
    <row r="331" spans="1:34" x14ac:dyDescent="0.35">
      <c r="A331" s="2">
        <f t="shared" si="14"/>
        <v>4050003</v>
      </c>
      <c r="B331" s="2">
        <v>405</v>
      </c>
      <c r="C331" s="2" t="s">
        <v>378</v>
      </c>
      <c r="D331" s="2" t="s">
        <v>547</v>
      </c>
      <c r="E331" s="2" t="str">
        <f t="shared" si="15"/>
        <v>一件品质卓越的宝物，看起来谁都可以用\n提升伙伴闪避225点</v>
      </c>
      <c r="F331" s="2" t="s">
        <v>659</v>
      </c>
      <c r="G331" s="2">
        <v>1</v>
      </c>
      <c r="H331" s="2" t="s">
        <v>538</v>
      </c>
      <c r="I331" s="2" t="s">
        <v>253</v>
      </c>
      <c r="J331" s="2">
        <v>0</v>
      </c>
      <c r="K331" s="2" t="str">
        <f>IF(J331="","",IF(J331=0,"所有宠物",INDEX(D_图鉴!$D:$D,MATCH(J331,D_图鉴!$A:$A,0))))</f>
        <v>所有宠物</v>
      </c>
      <c r="L331" s="2">
        <f>IF(A331="","",INDEX(D_伙伴技能书!$A:$A,MATCH(A331,D_伙伴技能书!$L:$L,0)))</f>
        <v>44053</v>
      </c>
      <c r="M331" s="2">
        <f>ROUND(INDEX(计算页!$F$22:$H$27,N331,G331)*1.5^(O331-1)*INDEX(计算页!$K$22:$K$25,MATCH(H331,计算页!$J$22:$J$25,0)),0)</f>
        <v>1125</v>
      </c>
      <c r="N331" s="2">
        <v>4</v>
      </c>
      <c r="O331" s="2">
        <v>3</v>
      </c>
      <c r="P331" s="2">
        <v>1</v>
      </c>
      <c r="Q331" s="2">
        <v>0</v>
      </c>
      <c r="R331" s="2">
        <f t="shared" si="16"/>
        <v>1</v>
      </c>
      <c r="S331" s="2" t="e">
        <f>INDEX(D_伙伴表!$J:$J,MATCH(K331,D_伙伴表!$C:$C,0))</f>
        <v>#N/A</v>
      </c>
      <c r="T331" s="2">
        <f>IF(U331="","",INDEX(计算页!$A:$A,MATCH(U331,计算页!$B:$B,0)))</f>
        <v>7</v>
      </c>
      <c r="U331" s="2" t="s">
        <v>548</v>
      </c>
      <c r="V331" s="2">
        <f>IF(U331="","",ROUND(INDEX(计算页!$F$22:$H$27,N331,G331)/INDEX(计算页!$C:$C,MATCH(U331,计算页!$B:$B,0))*1.5^(O331-1)/R331,0))</f>
        <v>225</v>
      </c>
      <c r="W331" s="2" t="str">
        <f>IF(X331="","",INDEX(计算页!$A:$A,MATCH(X331,计算页!$B:$B,0)))</f>
        <v/>
      </c>
      <c r="Y331" s="2" t="str">
        <f>IF(X331="","",ROUND(INDEX(计算页!$F$22:$H$27,N331,G331)/INDEX(计算页!$C:$C,MATCH(X331,计算页!$B:$B,0))*1.5^(O331-1)/R331,0))</f>
        <v/>
      </c>
      <c r="Z331" s="2" t="str">
        <f>IF(AA331="","",INDEX(计算页!$A:$A,MATCH(AA331,计算页!$B:$B,0)))</f>
        <v/>
      </c>
      <c r="AB331" s="2" t="str">
        <f>IF(AA331="","",ROUND(INDEX(计算页!$F$22:$H$27,N331,G331)/INDEX(计算页!$C:$C,MATCH(AA331,计算页!$B:$B,0))*1.5^(O331-1)/R331,0))</f>
        <v/>
      </c>
      <c r="AC331" s="2" t="str">
        <f>IF(AD331="","",INDEX(计算页!$A:$A,MATCH(AD331,计算页!$B:$B,0)))</f>
        <v/>
      </c>
      <c r="AE331" s="2" t="str">
        <f>IF(AD331="","",ROUND(INDEX(计算页!$F$22:$H$27,N331,G331)/INDEX(计算页!$C:$C,MATCH(AD331,计算页!$B:$B,0))*1.5^(O331-1)/R331,0))</f>
        <v/>
      </c>
      <c r="AF331" s="2" t="str">
        <f>IF(AG331="","",INDEX(计算页!$A:$A,MATCH(AG331,计算页!$B:$B,0)))</f>
        <v/>
      </c>
      <c r="AH331" s="2" t="str">
        <f>IF(AG331="","",ROUND(INDEX(计算页!$F$22:$H$27,N331,G331)/INDEX(计算页!$C:$C,MATCH(AG331,计算页!$B:$B,0))*1.5^(O331-1)/R331,0))</f>
        <v/>
      </c>
    </row>
    <row r="332" spans="1:34" x14ac:dyDescent="0.35">
      <c r="A332" s="2">
        <f t="shared" si="14"/>
        <v>4060001</v>
      </c>
      <c r="B332" s="2">
        <v>406</v>
      </c>
      <c r="C332" s="2" t="s">
        <v>379</v>
      </c>
      <c r="D332" s="2" t="s">
        <v>550</v>
      </c>
      <c r="E332" s="2" t="str">
        <f t="shared" si="15"/>
        <v>一件品质卓越的宝物，看起来谁都可以用\n提升伙伴攻击250点</v>
      </c>
      <c r="F332" s="2" t="s">
        <v>659</v>
      </c>
      <c r="G332" s="2">
        <v>1</v>
      </c>
      <c r="H332" s="2" t="s">
        <v>538</v>
      </c>
      <c r="I332" s="2" t="s">
        <v>253</v>
      </c>
      <c r="J332" s="2">
        <v>0</v>
      </c>
      <c r="K332" s="2" t="str">
        <f>IF(J332="","",IF(J332=0,"所有宠物",INDEX(D_图鉴!$D:$D,MATCH(J332,D_图鉴!$A:$A,0))))</f>
        <v>所有宠物</v>
      </c>
      <c r="L332" s="2">
        <f>IF(A332="","",INDEX(D_伙伴技能书!$A:$A,MATCH(A332,D_伙伴技能书!$L:$L,0)))</f>
        <v>44061</v>
      </c>
      <c r="M332" s="2">
        <f>ROUND(INDEX(计算页!$F$22:$H$27,N332,G332)*1.5^(O332-1)*INDEX(计算页!$K$22:$K$25,MATCH(H332,计算页!$J$22:$J$25,0)),0)</f>
        <v>500</v>
      </c>
      <c r="N332" s="2">
        <v>4</v>
      </c>
      <c r="O332" s="2">
        <v>1</v>
      </c>
      <c r="P332" s="2">
        <v>1</v>
      </c>
      <c r="Q332" s="2">
        <v>0</v>
      </c>
      <c r="R332" s="2">
        <f t="shared" si="16"/>
        <v>1</v>
      </c>
      <c r="S332" s="2" t="e">
        <f>INDEX(D_伙伴表!$J:$J,MATCH(K332,D_伙伴表!$C:$C,0))</f>
        <v>#N/A</v>
      </c>
      <c r="T332" s="2">
        <f>IF(U332="","",INDEX(计算页!$A:$A,MATCH(U332,计算页!$B:$B,0)))</f>
        <v>3</v>
      </c>
      <c r="U332" s="2" t="s">
        <v>101</v>
      </c>
      <c r="V332" s="2">
        <f>IF(U332="","",ROUND(INDEX(计算页!$F$22:$H$27,N332,G332)/INDEX(计算页!$C:$C,MATCH(U332,计算页!$B:$B,0))*1.5^(O332-1)/R332,0))</f>
        <v>250</v>
      </c>
      <c r="W332" s="2" t="str">
        <f>IF(X332="","",INDEX(计算页!$A:$A,MATCH(X332,计算页!$B:$B,0)))</f>
        <v/>
      </c>
      <c r="Y332" s="2" t="str">
        <f>IF(X332="","",ROUND(INDEX(计算页!$F$22:$H$27,N332,G332)/INDEX(计算页!$C:$C,MATCH(X332,计算页!$B:$B,0))*1.5^(O332-1)/R332,0))</f>
        <v/>
      </c>
      <c r="Z332" s="2" t="str">
        <f>IF(AA332="","",INDEX(计算页!$A:$A,MATCH(AA332,计算页!$B:$B,0)))</f>
        <v/>
      </c>
      <c r="AB332" s="2" t="str">
        <f>IF(AA332="","",ROUND(INDEX(计算页!$F$22:$H$27,N332,G332)/INDEX(计算页!$C:$C,MATCH(AA332,计算页!$B:$B,0))*1.5^(O332-1)/R332,0))</f>
        <v/>
      </c>
      <c r="AC332" s="2" t="str">
        <f>IF(AD332="","",INDEX(计算页!$A:$A,MATCH(AD332,计算页!$B:$B,0)))</f>
        <v/>
      </c>
      <c r="AE332" s="2" t="str">
        <f>IF(AD332="","",ROUND(INDEX(计算页!$F$22:$H$27,N332,G332)/INDEX(计算页!$C:$C,MATCH(AD332,计算页!$B:$B,0))*1.5^(O332-1)/R332,0))</f>
        <v/>
      </c>
      <c r="AF332" s="2" t="str">
        <f>IF(AG332="","",INDEX(计算页!$A:$A,MATCH(AG332,计算页!$B:$B,0)))</f>
        <v/>
      </c>
      <c r="AH332" s="2" t="str">
        <f>IF(AG332="","",ROUND(INDEX(计算页!$F$22:$H$27,N332,G332)/INDEX(计算页!$C:$C,MATCH(AG332,计算页!$B:$B,0))*1.5^(O332-1)/R332,0))</f>
        <v/>
      </c>
    </row>
    <row r="333" spans="1:34" x14ac:dyDescent="0.35">
      <c r="A333" s="2">
        <f t="shared" si="14"/>
        <v>4060002</v>
      </c>
      <c r="B333" s="2">
        <v>406</v>
      </c>
      <c r="C333" s="2" t="s">
        <v>379</v>
      </c>
      <c r="D333" s="2" t="s">
        <v>550</v>
      </c>
      <c r="E333" s="2" t="str">
        <f t="shared" si="15"/>
        <v>一件品质卓越的宝物，看起来谁都可以用\n提升伙伴攻击375点</v>
      </c>
      <c r="F333" s="2" t="s">
        <v>659</v>
      </c>
      <c r="G333" s="2">
        <v>1</v>
      </c>
      <c r="H333" s="2" t="s">
        <v>538</v>
      </c>
      <c r="I333" s="2" t="s">
        <v>253</v>
      </c>
      <c r="J333" s="2">
        <v>0</v>
      </c>
      <c r="K333" s="2" t="str">
        <f>IF(J333="","",IF(J333=0,"所有宠物",INDEX(D_图鉴!$D:$D,MATCH(J333,D_图鉴!$A:$A,0))))</f>
        <v>所有宠物</v>
      </c>
      <c r="L333" s="2">
        <f>IF(A333="","",INDEX(D_伙伴技能书!$A:$A,MATCH(A333,D_伙伴技能书!$L:$L,0)))</f>
        <v>44062</v>
      </c>
      <c r="M333" s="2">
        <f>ROUND(INDEX(计算页!$F$22:$H$27,N333,G333)*1.5^(O333-1)*INDEX(计算页!$K$22:$K$25,MATCH(H333,计算页!$J$22:$J$25,0)),0)</f>
        <v>750</v>
      </c>
      <c r="N333" s="2">
        <v>4</v>
      </c>
      <c r="O333" s="2">
        <v>2</v>
      </c>
      <c r="P333" s="2">
        <v>1</v>
      </c>
      <c r="Q333" s="2">
        <v>0</v>
      </c>
      <c r="R333" s="2">
        <f t="shared" si="16"/>
        <v>1</v>
      </c>
      <c r="S333" s="2" t="e">
        <f>INDEX(D_伙伴表!$J:$J,MATCH(K333,D_伙伴表!$C:$C,0))</f>
        <v>#N/A</v>
      </c>
      <c r="T333" s="2">
        <f>IF(U333="","",INDEX(计算页!$A:$A,MATCH(U333,计算页!$B:$B,0)))</f>
        <v>3</v>
      </c>
      <c r="U333" s="2" t="s">
        <v>101</v>
      </c>
      <c r="V333" s="2">
        <f>IF(U333="","",ROUND(INDEX(计算页!$F$22:$H$27,N333,G333)/INDEX(计算页!$C:$C,MATCH(U333,计算页!$B:$B,0))*1.5^(O333-1)/R333,0))</f>
        <v>375</v>
      </c>
      <c r="W333" s="2" t="str">
        <f>IF(X333="","",INDEX(计算页!$A:$A,MATCH(X333,计算页!$B:$B,0)))</f>
        <v/>
      </c>
      <c r="Y333" s="2" t="str">
        <f>IF(X333="","",ROUND(INDEX(计算页!$F$22:$H$27,N333,G333)/INDEX(计算页!$C:$C,MATCH(X333,计算页!$B:$B,0))*1.5^(O333-1)/R333,0))</f>
        <v/>
      </c>
      <c r="Z333" s="2" t="str">
        <f>IF(AA333="","",INDEX(计算页!$A:$A,MATCH(AA333,计算页!$B:$B,0)))</f>
        <v/>
      </c>
      <c r="AB333" s="2" t="str">
        <f>IF(AA333="","",ROUND(INDEX(计算页!$F$22:$H$27,N333,G333)/INDEX(计算页!$C:$C,MATCH(AA333,计算页!$B:$B,0))*1.5^(O333-1)/R333,0))</f>
        <v/>
      </c>
      <c r="AC333" s="2" t="str">
        <f>IF(AD333="","",INDEX(计算页!$A:$A,MATCH(AD333,计算页!$B:$B,0)))</f>
        <v/>
      </c>
      <c r="AE333" s="2" t="str">
        <f>IF(AD333="","",ROUND(INDEX(计算页!$F$22:$H$27,N333,G333)/INDEX(计算页!$C:$C,MATCH(AD333,计算页!$B:$B,0))*1.5^(O333-1)/R333,0))</f>
        <v/>
      </c>
      <c r="AF333" s="2" t="str">
        <f>IF(AG333="","",INDEX(计算页!$A:$A,MATCH(AG333,计算页!$B:$B,0)))</f>
        <v/>
      </c>
      <c r="AH333" s="2" t="str">
        <f>IF(AG333="","",ROUND(INDEX(计算页!$F$22:$H$27,N333,G333)/INDEX(计算页!$C:$C,MATCH(AG333,计算页!$B:$B,0))*1.5^(O333-1)/R333,0))</f>
        <v/>
      </c>
    </row>
    <row r="334" spans="1:34" x14ac:dyDescent="0.35">
      <c r="A334" s="2">
        <f t="shared" si="14"/>
        <v>4060003</v>
      </c>
      <c r="B334" s="2">
        <v>406</v>
      </c>
      <c r="C334" s="2" t="s">
        <v>379</v>
      </c>
      <c r="D334" s="2" t="s">
        <v>550</v>
      </c>
      <c r="E334" s="2" t="str">
        <f t="shared" si="15"/>
        <v>一件品质卓越的宝物，看起来谁都可以用\n提升伙伴攻击563点</v>
      </c>
      <c r="F334" s="2" t="s">
        <v>659</v>
      </c>
      <c r="G334" s="2">
        <v>1</v>
      </c>
      <c r="H334" s="2" t="s">
        <v>538</v>
      </c>
      <c r="I334" s="2" t="s">
        <v>253</v>
      </c>
      <c r="J334" s="2">
        <v>0</v>
      </c>
      <c r="K334" s="2" t="str">
        <f>IF(J334="","",IF(J334=0,"所有宠物",INDEX(D_图鉴!$D:$D,MATCH(J334,D_图鉴!$A:$A,0))))</f>
        <v>所有宠物</v>
      </c>
      <c r="L334" s="2">
        <f>IF(A334="","",INDEX(D_伙伴技能书!$A:$A,MATCH(A334,D_伙伴技能书!$L:$L,0)))</f>
        <v>44063</v>
      </c>
      <c r="M334" s="2">
        <f>ROUND(INDEX(计算页!$F$22:$H$27,N334,G334)*1.5^(O334-1)*INDEX(计算页!$K$22:$K$25,MATCH(H334,计算页!$J$22:$J$25,0)),0)</f>
        <v>1125</v>
      </c>
      <c r="N334" s="2">
        <v>4</v>
      </c>
      <c r="O334" s="2">
        <v>3</v>
      </c>
      <c r="P334" s="2">
        <v>1</v>
      </c>
      <c r="Q334" s="2">
        <v>0</v>
      </c>
      <c r="R334" s="2">
        <f t="shared" si="16"/>
        <v>1</v>
      </c>
      <c r="S334" s="2" t="e">
        <f>INDEX(D_伙伴表!$J:$J,MATCH(K334,D_伙伴表!$C:$C,0))</f>
        <v>#N/A</v>
      </c>
      <c r="T334" s="2">
        <f>IF(U334="","",INDEX(计算页!$A:$A,MATCH(U334,计算页!$B:$B,0)))</f>
        <v>3</v>
      </c>
      <c r="U334" s="2" t="s">
        <v>101</v>
      </c>
      <c r="V334" s="2">
        <f>IF(U334="","",ROUND(INDEX(计算页!$F$22:$H$27,N334,G334)/INDEX(计算页!$C:$C,MATCH(U334,计算页!$B:$B,0))*1.5^(O334-1)/R334,0))</f>
        <v>563</v>
      </c>
      <c r="W334" s="2" t="str">
        <f>IF(X334="","",INDEX(计算页!$A:$A,MATCH(X334,计算页!$B:$B,0)))</f>
        <v/>
      </c>
      <c r="Y334" s="2" t="str">
        <f>IF(X334="","",ROUND(INDEX(计算页!$F$22:$H$27,N334,G334)/INDEX(计算页!$C:$C,MATCH(X334,计算页!$B:$B,0))*1.5^(O334-1)/R334,0))</f>
        <v/>
      </c>
      <c r="Z334" s="2" t="str">
        <f>IF(AA334="","",INDEX(计算页!$A:$A,MATCH(AA334,计算页!$B:$B,0)))</f>
        <v/>
      </c>
      <c r="AB334" s="2" t="str">
        <f>IF(AA334="","",ROUND(INDEX(计算页!$F$22:$H$27,N334,G334)/INDEX(计算页!$C:$C,MATCH(AA334,计算页!$B:$B,0))*1.5^(O334-1)/R334,0))</f>
        <v/>
      </c>
      <c r="AC334" s="2" t="str">
        <f>IF(AD334="","",INDEX(计算页!$A:$A,MATCH(AD334,计算页!$B:$B,0)))</f>
        <v/>
      </c>
      <c r="AE334" s="2" t="str">
        <f>IF(AD334="","",ROUND(INDEX(计算页!$F$22:$H$27,N334,G334)/INDEX(计算页!$C:$C,MATCH(AD334,计算页!$B:$B,0))*1.5^(O334-1)/R334,0))</f>
        <v/>
      </c>
      <c r="AF334" s="2" t="str">
        <f>IF(AG334="","",INDEX(计算页!$A:$A,MATCH(AG334,计算页!$B:$B,0)))</f>
        <v/>
      </c>
      <c r="AH334" s="2" t="str">
        <f>IF(AG334="","",ROUND(INDEX(计算页!$F$22:$H$27,N334,G334)/INDEX(计算页!$C:$C,MATCH(AG334,计算页!$B:$B,0))*1.5^(O334-1)/R334,0))</f>
        <v/>
      </c>
    </row>
    <row r="335" spans="1:34" x14ac:dyDescent="0.35">
      <c r="A335" s="2">
        <f t="shared" si="14"/>
        <v>4070001</v>
      </c>
      <c r="B335" s="2">
        <v>407</v>
      </c>
      <c r="C335" s="2" t="s">
        <v>388</v>
      </c>
      <c r="D335" s="2" t="s">
        <v>552</v>
      </c>
      <c r="E335" s="2" t="str">
        <f t="shared" si="15"/>
        <v>一件品质卓越的宝物，看起来谁都可以用\n提升伙伴防御500点</v>
      </c>
      <c r="F335" s="2" t="s">
        <v>659</v>
      </c>
      <c r="G335" s="2">
        <v>1</v>
      </c>
      <c r="H335" s="2" t="s">
        <v>538</v>
      </c>
      <c r="I335" s="2" t="s">
        <v>254</v>
      </c>
      <c r="J335" s="2">
        <v>0</v>
      </c>
      <c r="K335" s="2" t="str">
        <f>IF(J335="","",IF(J335=0,"所有宠物",INDEX(D_图鉴!$D:$D,MATCH(J335,D_图鉴!$A:$A,0))))</f>
        <v>所有宠物</v>
      </c>
      <c r="L335" s="2">
        <f>IF(A335="","",INDEX(D_伙伴技能书!$A:$A,MATCH(A335,D_伙伴技能书!$L:$L,0)))</f>
        <v>44071</v>
      </c>
      <c r="M335" s="2">
        <f>ROUND(INDEX(计算页!$F$22:$H$27,N335,G335)*1.5^(O335-1)*INDEX(计算页!$K$22:$K$25,MATCH(H335,计算页!$J$22:$J$25,0)),0)</f>
        <v>500</v>
      </c>
      <c r="N335" s="2">
        <v>4</v>
      </c>
      <c r="O335" s="2">
        <v>1</v>
      </c>
      <c r="P335" s="2">
        <v>1</v>
      </c>
      <c r="Q335" s="2">
        <v>0</v>
      </c>
      <c r="R335" s="2">
        <f t="shared" si="16"/>
        <v>1</v>
      </c>
      <c r="S335" s="2" t="e">
        <f>INDEX(D_伙伴表!$J:$J,MATCH(K335,D_伙伴表!$C:$C,0))</f>
        <v>#N/A</v>
      </c>
      <c r="T335" s="2">
        <f>IF(U335="","",INDEX(计算页!$A:$A,MATCH(U335,计算页!$B:$B,0)))</f>
        <v>4</v>
      </c>
      <c r="U335" s="2" t="s">
        <v>98</v>
      </c>
      <c r="V335" s="2">
        <f>IF(U335="","",ROUND(INDEX(计算页!$F$22:$H$27,N335,G335)/INDEX(计算页!$C:$C,MATCH(U335,计算页!$B:$B,0))*1.5^(O335-1)/R335,0))</f>
        <v>500</v>
      </c>
      <c r="W335" s="2" t="str">
        <f>IF(X335="","",INDEX(计算页!$A:$A,MATCH(X335,计算页!$B:$B,0)))</f>
        <v/>
      </c>
      <c r="Y335" s="2" t="str">
        <f>IF(X335="","",ROUND(INDEX(计算页!$F$22:$H$27,N335,G335)/INDEX(计算页!$C:$C,MATCH(X335,计算页!$B:$B,0))*1.5^(O335-1)/R335,0))</f>
        <v/>
      </c>
      <c r="Z335" s="2" t="str">
        <f>IF(AA335="","",INDEX(计算页!$A:$A,MATCH(AA335,计算页!$B:$B,0)))</f>
        <v/>
      </c>
      <c r="AB335" s="2" t="str">
        <f>IF(AA335="","",ROUND(INDEX(计算页!$F$22:$H$27,N335,G335)/INDEX(计算页!$C:$C,MATCH(AA335,计算页!$B:$B,0))*1.5^(O335-1)/R335,0))</f>
        <v/>
      </c>
      <c r="AC335" s="2" t="str">
        <f>IF(AD335="","",INDEX(计算页!$A:$A,MATCH(AD335,计算页!$B:$B,0)))</f>
        <v/>
      </c>
      <c r="AE335" s="2" t="str">
        <f>IF(AD335="","",ROUND(INDEX(计算页!$F$22:$H$27,N335,G335)/INDEX(计算页!$C:$C,MATCH(AD335,计算页!$B:$B,0))*1.5^(O335-1)/R335,0))</f>
        <v/>
      </c>
      <c r="AF335" s="2" t="str">
        <f>IF(AG335="","",INDEX(计算页!$A:$A,MATCH(AG335,计算页!$B:$B,0)))</f>
        <v/>
      </c>
      <c r="AH335" s="2" t="str">
        <f>IF(AG335="","",ROUND(INDEX(计算页!$F$22:$H$27,N335,G335)/INDEX(计算页!$C:$C,MATCH(AG335,计算页!$B:$B,0))*1.5^(O335-1)/R335,0))</f>
        <v/>
      </c>
    </row>
    <row r="336" spans="1:34" x14ac:dyDescent="0.35">
      <c r="A336" s="2">
        <f t="shared" si="14"/>
        <v>4070002</v>
      </c>
      <c r="B336" s="2">
        <v>407</v>
      </c>
      <c r="C336" s="2" t="s">
        <v>388</v>
      </c>
      <c r="D336" s="2" t="s">
        <v>552</v>
      </c>
      <c r="E336" s="2" t="str">
        <f t="shared" si="15"/>
        <v>一件品质卓越的宝物，看起来谁都可以用\n提升伙伴防御750点</v>
      </c>
      <c r="F336" s="2" t="s">
        <v>659</v>
      </c>
      <c r="G336" s="2">
        <v>1</v>
      </c>
      <c r="H336" s="2" t="s">
        <v>538</v>
      </c>
      <c r="I336" s="2" t="s">
        <v>254</v>
      </c>
      <c r="J336" s="2">
        <v>0</v>
      </c>
      <c r="K336" s="2" t="str">
        <f>IF(J336="","",IF(J336=0,"所有宠物",INDEX(D_图鉴!$D:$D,MATCH(J336,D_图鉴!$A:$A,0))))</f>
        <v>所有宠物</v>
      </c>
      <c r="L336" s="2">
        <f>IF(A336="","",INDEX(D_伙伴技能书!$A:$A,MATCH(A336,D_伙伴技能书!$L:$L,0)))</f>
        <v>44072</v>
      </c>
      <c r="M336" s="2">
        <f>ROUND(INDEX(计算页!$F$22:$H$27,N336,G336)*1.5^(O336-1)*INDEX(计算页!$K$22:$K$25,MATCH(H336,计算页!$J$22:$J$25,0)),0)</f>
        <v>750</v>
      </c>
      <c r="N336" s="2">
        <v>4</v>
      </c>
      <c r="O336" s="2">
        <v>2</v>
      </c>
      <c r="P336" s="2">
        <v>1</v>
      </c>
      <c r="Q336" s="2">
        <v>0</v>
      </c>
      <c r="R336" s="2">
        <f t="shared" si="16"/>
        <v>1</v>
      </c>
      <c r="S336" s="2" t="e">
        <f>INDEX(D_伙伴表!$J:$J,MATCH(K336,D_伙伴表!$C:$C,0))</f>
        <v>#N/A</v>
      </c>
      <c r="T336" s="2">
        <f>IF(U336="","",INDEX(计算页!$A:$A,MATCH(U336,计算页!$B:$B,0)))</f>
        <v>4</v>
      </c>
      <c r="U336" s="2" t="s">
        <v>98</v>
      </c>
      <c r="V336" s="2">
        <f>IF(U336="","",ROUND(INDEX(计算页!$F$22:$H$27,N336,G336)/INDEX(计算页!$C:$C,MATCH(U336,计算页!$B:$B,0))*1.5^(O336-1)/R336,0))</f>
        <v>750</v>
      </c>
      <c r="W336" s="2" t="str">
        <f>IF(X336="","",INDEX(计算页!$A:$A,MATCH(X336,计算页!$B:$B,0)))</f>
        <v/>
      </c>
      <c r="Y336" s="2" t="str">
        <f>IF(X336="","",ROUND(INDEX(计算页!$F$22:$H$27,N336,G336)/INDEX(计算页!$C:$C,MATCH(X336,计算页!$B:$B,0))*1.5^(O336-1)/R336,0))</f>
        <v/>
      </c>
      <c r="Z336" s="2" t="str">
        <f>IF(AA336="","",INDEX(计算页!$A:$A,MATCH(AA336,计算页!$B:$B,0)))</f>
        <v/>
      </c>
      <c r="AB336" s="2" t="str">
        <f>IF(AA336="","",ROUND(INDEX(计算页!$F$22:$H$27,N336,G336)/INDEX(计算页!$C:$C,MATCH(AA336,计算页!$B:$B,0))*1.5^(O336-1)/R336,0))</f>
        <v/>
      </c>
      <c r="AC336" s="2" t="str">
        <f>IF(AD336="","",INDEX(计算页!$A:$A,MATCH(AD336,计算页!$B:$B,0)))</f>
        <v/>
      </c>
      <c r="AE336" s="2" t="str">
        <f>IF(AD336="","",ROUND(INDEX(计算页!$F$22:$H$27,N336,G336)/INDEX(计算页!$C:$C,MATCH(AD336,计算页!$B:$B,0))*1.5^(O336-1)/R336,0))</f>
        <v/>
      </c>
      <c r="AF336" s="2" t="str">
        <f>IF(AG336="","",INDEX(计算页!$A:$A,MATCH(AG336,计算页!$B:$B,0)))</f>
        <v/>
      </c>
      <c r="AH336" s="2" t="str">
        <f>IF(AG336="","",ROUND(INDEX(计算页!$F$22:$H$27,N336,G336)/INDEX(计算页!$C:$C,MATCH(AG336,计算页!$B:$B,0))*1.5^(O336-1)/R336,0))</f>
        <v/>
      </c>
    </row>
    <row r="337" spans="1:34" x14ac:dyDescent="0.35">
      <c r="A337" s="2">
        <f t="shared" si="14"/>
        <v>4070003</v>
      </c>
      <c r="B337" s="2">
        <v>407</v>
      </c>
      <c r="C337" s="2" t="s">
        <v>388</v>
      </c>
      <c r="D337" s="2" t="s">
        <v>552</v>
      </c>
      <c r="E337" s="2" t="str">
        <f t="shared" si="15"/>
        <v>一件品质卓越的宝物，看起来谁都可以用\n提升伙伴防御1125点</v>
      </c>
      <c r="F337" s="2" t="s">
        <v>659</v>
      </c>
      <c r="G337" s="2">
        <v>1</v>
      </c>
      <c r="H337" s="2" t="s">
        <v>538</v>
      </c>
      <c r="I337" s="2" t="s">
        <v>254</v>
      </c>
      <c r="J337" s="2">
        <v>0</v>
      </c>
      <c r="K337" s="2" t="str">
        <f>IF(J337="","",IF(J337=0,"所有宠物",INDEX(D_图鉴!$D:$D,MATCH(J337,D_图鉴!$A:$A,0))))</f>
        <v>所有宠物</v>
      </c>
      <c r="L337" s="2">
        <f>IF(A337="","",INDEX(D_伙伴技能书!$A:$A,MATCH(A337,D_伙伴技能书!$L:$L,0)))</f>
        <v>44073</v>
      </c>
      <c r="M337" s="2">
        <f>ROUND(INDEX(计算页!$F$22:$H$27,N337,G337)*1.5^(O337-1)*INDEX(计算页!$K$22:$K$25,MATCH(H337,计算页!$J$22:$J$25,0)),0)</f>
        <v>1125</v>
      </c>
      <c r="N337" s="2">
        <v>4</v>
      </c>
      <c r="O337" s="2">
        <v>3</v>
      </c>
      <c r="P337" s="2">
        <v>1</v>
      </c>
      <c r="Q337" s="2">
        <v>0</v>
      </c>
      <c r="R337" s="2">
        <f t="shared" si="16"/>
        <v>1</v>
      </c>
      <c r="S337" s="2" t="e">
        <f>INDEX(D_伙伴表!$J:$J,MATCH(K337,D_伙伴表!$C:$C,0))</f>
        <v>#N/A</v>
      </c>
      <c r="T337" s="2">
        <f>IF(U337="","",INDEX(计算页!$A:$A,MATCH(U337,计算页!$B:$B,0)))</f>
        <v>4</v>
      </c>
      <c r="U337" s="2" t="s">
        <v>98</v>
      </c>
      <c r="V337" s="2">
        <f>IF(U337="","",ROUND(INDEX(计算页!$F$22:$H$27,N337,G337)/INDEX(计算页!$C:$C,MATCH(U337,计算页!$B:$B,0))*1.5^(O337-1)/R337,0))</f>
        <v>1125</v>
      </c>
      <c r="W337" s="2" t="str">
        <f>IF(X337="","",INDEX(计算页!$A:$A,MATCH(X337,计算页!$B:$B,0)))</f>
        <v/>
      </c>
      <c r="Y337" s="2" t="str">
        <f>IF(X337="","",ROUND(INDEX(计算页!$F$22:$H$27,N337,G337)/INDEX(计算页!$C:$C,MATCH(X337,计算页!$B:$B,0))*1.5^(O337-1)/R337,0))</f>
        <v/>
      </c>
      <c r="Z337" s="2" t="str">
        <f>IF(AA337="","",INDEX(计算页!$A:$A,MATCH(AA337,计算页!$B:$B,0)))</f>
        <v/>
      </c>
      <c r="AB337" s="2" t="str">
        <f>IF(AA337="","",ROUND(INDEX(计算页!$F$22:$H$27,N337,G337)/INDEX(计算页!$C:$C,MATCH(AA337,计算页!$B:$B,0))*1.5^(O337-1)/R337,0))</f>
        <v/>
      </c>
      <c r="AC337" s="2" t="str">
        <f>IF(AD337="","",INDEX(计算页!$A:$A,MATCH(AD337,计算页!$B:$B,0)))</f>
        <v/>
      </c>
      <c r="AE337" s="2" t="str">
        <f>IF(AD337="","",ROUND(INDEX(计算页!$F$22:$H$27,N337,G337)/INDEX(计算页!$C:$C,MATCH(AD337,计算页!$B:$B,0))*1.5^(O337-1)/R337,0))</f>
        <v/>
      </c>
      <c r="AF337" s="2" t="str">
        <f>IF(AG337="","",INDEX(计算页!$A:$A,MATCH(AG337,计算页!$B:$B,0)))</f>
        <v/>
      </c>
      <c r="AH337" s="2" t="str">
        <f>IF(AG337="","",ROUND(INDEX(计算页!$F$22:$H$27,N337,G337)/INDEX(计算页!$C:$C,MATCH(AG337,计算页!$B:$B,0))*1.5^(O337-1)/R337,0))</f>
        <v/>
      </c>
    </row>
    <row r="338" spans="1:34" x14ac:dyDescent="0.35">
      <c r="A338" s="2">
        <f t="shared" si="14"/>
        <v>4080001</v>
      </c>
      <c r="B338" s="2">
        <v>408</v>
      </c>
      <c r="C338" s="2" t="s">
        <v>389</v>
      </c>
      <c r="D338" s="2" t="s">
        <v>554</v>
      </c>
      <c r="E338" s="2" t="str">
        <f t="shared" si="15"/>
        <v>一件品质卓越的宝物，看起来谁都可以用\n提升伙伴生命2500点</v>
      </c>
      <c r="F338" s="2" t="s">
        <v>659</v>
      </c>
      <c r="G338" s="2">
        <v>1</v>
      </c>
      <c r="H338" s="2" t="s">
        <v>538</v>
      </c>
      <c r="I338" s="2" t="s">
        <v>254</v>
      </c>
      <c r="J338" s="2">
        <v>0</v>
      </c>
      <c r="K338" s="2" t="str">
        <f>IF(J338="","",IF(J338=0,"所有宠物",INDEX(D_图鉴!$D:$D,MATCH(J338,D_图鉴!$A:$A,0))))</f>
        <v>所有宠物</v>
      </c>
      <c r="L338" s="2">
        <f>IF(A338="","",INDEX(D_伙伴技能书!$A:$A,MATCH(A338,D_伙伴技能书!$L:$L,0)))</f>
        <v>44081</v>
      </c>
      <c r="M338" s="2">
        <f>ROUND(INDEX(计算页!$F$22:$H$27,N338,G338)*1.5^(O338-1)*INDEX(计算页!$K$22:$K$25,MATCH(H338,计算页!$J$22:$J$25,0)),0)</f>
        <v>500</v>
      </c>
      <c r="N338" s="2">
        <v>4</v>
      </c>
      <c r="O338" s="2">
        <v>1</v>
      </c>
      <c r="P338" s="2">
        <v>1</v>
      </c>
      <c r="Q338" s="2">
        <v>0</v>
      </c>
      <c r="R338" s="2">
        <f t="shared" si="16"/>
        <v>1</v>
      </c>
      <c r="S338" s="2" t="e">
        <f>INDEX(D_伙伴表!$J:$J,MATCH(K338,D_伙伴表!$C:$C,0))</f>
        <v>#N/A</v>
      </c>
      <c r="T338" s="2">
        <f>IF(U338="","",INDEX(计算页!$A:$A,MATCH(U338,计算页!$B:$B,0)))</f>
        <v>1</v>
      </c>
      <c r="U338" s="2" t="s">
        <v>97</v>
      </c>
      <c r="V338" s="2">
        <f>IF(U338="","",ROUND(INDEX(计算页!$F$22:$H$27,N338,G338)/INDEX(计算页!$C:$C,MATCH(U338,计算页!$B:$B,0))*1.5^(O338-1)/R338,0))</f>
        <v>2500</v>
      </c>
      <c r="W338" s="2" t="str">
        <f>IF(X338="","",INDEX(计算页!$A:$A,MATCH(X338,计算页!$B:$B,0)))</f>
        <v/>
      </c>
      <c r="Y338" s="2" t="str">
        <f>IF(X338="","",ROUND(INDEX(计算页!$F$22:$H$27,N338,G338)/INDEX(计算页!$C:$C,MATCH(X338,计算页!$B:$B,0))*1.5^(O338-1)/R338,0))</f>
        <v/>
      </c>
      <c r="Z338" s="2" t="str">
        <f>IF(AA338="","",INDEX(计算页!$A:$A,MATCH(AA338,计算页!$B:$B,0)))</f>
        <v/>
      </c>
      <c r="AB338" s="2" t="str">
        <f>IF(AA338="","",ROUND(INDEX(计算页!$F$22:$H$27,N338,G338)/INDEX(计算页!$C:$C,MATCH(AA338,计算页!$B:$B,0))*1.5^(O338-1)/R338,0))</f>
        <v/>
      </c>
      <c r="AC338" s="2" t="str">
        <f>IF(AD338="","",INDEX(计算页!$A:$A,MATCH(AD338,计算页!$B:$B,0)))</f>
        <v/>
      </c>
      <c r="AE338" s="2" t="str">
        <f>IF(AD338="","",ROUND(INDEX(计算页!$F$22:$H$27,N338,G338)/INDEX(计算页!$C:$C,MATCH(AD338,计算页!$B:$B,0))*1.5^(O338-1)/R338,0))</f>
        <v/>
      </c>
      <c r="AF338" s="2" t="str">
        <f>IF(AG338="","",INDEX(计算页!$A:$A,MATCH(AG338,计算页!$B:$B,0)))</f>
        <v/>
      </c>
      <c r="AH338" s="2" t="str">
        <f>IF(AG338="","",ROUND(INDEX(计算页!$F$22:$H$27,N338,G338)/INDEX(计算页!$C:$C,MATCH(AG338,计算页!$B:$B,0))*1.5^(O338-1)/R338,0))</f>
        <v/>
      </c>
    </row>
    <row r="339" spans="1:34" x14ac:dyDescent="0.35">
      <c r="A339" s="2">
        <f t="shared" si="14"/>
        <v>4080002</v>
      </c>
      <c r="B339" s="2">
        <v>408</v>
      </c>
      <c r="C339" s="2" t="s">
        <v>389</v>
      </c>
      <c r="D339" s="2" t="s">
        <v>554</v>
      </c>
      <c r="E339" s="2" t="str">
        <f t="shared" si="15"/>
        <v>一件品质卓越的宝物，看起来谁都可以用\n提升伙伴生命3750点</v>
      </c>
      <c r="F339" s="2" t="s">
        <v>659</v>
      </c>
      <c r="G339" s="2">
        <v>1</v>
      </c>
      <c r="H339" s="2" t="s">
        <v>538</v>
      </c>
      <c r="I339" s="2" t="s">
        <v>254</v>
      </c>
      <c r="J339" s="2">
        <v>0</v>
      </c>
      <c r="K339" s="2" t="str">
        <f>IF(J339="","",IF(J339=0,"所有宠物",INDEX(D_图鉴!$D:$D,MATCH(J339,D_图鉴!$A:$A,0))))</f>
        <v>所有宠物</v>
      </c>
      <c r="L339" s="2">
        <f>IF(A339="","",INDEX(D_伙伴技能书!$A:$A,MATCH(A339,D_伙伴技能书!$L:$L,0)))</f>
        <v>44082</v>
      </c>
      <c r="M339" s="2">
        <f>ROUND(INDEX(计算页!$F$22:$H$27,N339,G339)*1.5^(O339-1)*INDEX(计算页!$K$22:$K$25,MATCH(H339,计算页!$J$22:$J$25,0)),0)</f>
        <v>750</v>
      </c>
      <c r="N339" s="2">
        <v>4</v>
      </c>
      <c r="O339" s="2">
        <v>2</v>
      </c>
      <c r="P339" s="2">
        <v>1</v>
      </c>
      <c r="Q339" s="2">
        <v>0</v>
      </c>
      <c r="R339" s="2">
        <f t="shared" si="16"/>
        <v>1</v>
      </c>
      <c r="S339" s="2" t="e">
        <f>INDEX(D_伙伴表!$J:$J,MATCH(K339,D_伙伴表!$C:$C,0))</f>
        <v>#N/A</v>
      </c>
      <c r="T339" s="2">
        <f>IF(U339="","",INDEX(计算页!$A:$A,MATCH(U339,计算页!$B:$B,0)))</f>
        <v>1</v>
      </c>
      <c r="U339" s="2" t="s">
        <v>97</v>
      </c>
      <c r="V339" s="2">
        <f>IF(U339="","",ROUND(INDEX(计算页!$F$22:$H$27,N339,G339)/INDEX(计算页!$C:$C,MATCH(U339,计算页!$B:$B,0))*1.5^(O339-1)/R339,0))</f>
        <v>3750</v>
      </c>
      <c r="W339" s="2" t="str">
        <f>IF(X339="","",INDEX(计算页!$A:$A,MATCH(X339,计算页!$B:$B,0)))</f>
        <v/>
      </c>
      <c r="Y339" s="2" t="str">
        <f>IF(X339="","",ROUND(INDEX(计算页!$F$22:$H$27,N339,G339)/INDEX(计算页!$C:$C,MATCH(X339,计算页!$B:$B,0))*1.5^(O339-1)/R339,0))</f>
        <v/>
      </c>
      <c r="Z339" s="2" t="str">
        <f>IF(AA339="","",INDEX(计算页!$A:$A,MATCH(AA339,计算页!$B:$B,0)))</f>
        <v/>
      </c>
      <c r="AB339" s="2" t="str">
        <f>IF(AA339="","",ROUND(INDEX(计算页!$F$22:$H$27,N339,G339)/INDEX(计算页!$C:$C,MATCH(AA339,计算页!$B:$B,0))*1.5^(O339-1)/R339,0))</f>
        <v/>
      </c>
      <c r="AC339" s="2" t="str">
        <f>IF(AD339="","",INDEX(计算页!$A:$A,MATCH(AD339,计算页!$B:$B,0)))</f>
        <v/>
      </c>
      <c r="AE339" s="2" t="str">
        <f>IF(AD339="","",ROUND(INDEX(计算页!$F$22:$H$27,N339,G339)/INDEX(计算页!$C:$C,MATCH(AD339,计算页!$B:$B,0))*1.5^(O339-1)/R339,0))</f>
        <v/>
      </c>
      <c r="AF339" s="2" t="str">
        <f>IF(AG339="","",INDEX(计算页!$A:$A,MATCH(AG339,计算页!$B:$B,0)))</f>
        <v/>
      </c>
      <c r="AH339" s="2" t="str">
        <f>IF(AG339="","",ROUND(INDEX(计算页!$F$22:$H$27,N339,G339)/INDEX(计算页!$C:$C,MATCH(AG339,计算页!$B:$B,0))*1.5^(O339-1)/R339,0))</f>
        <v/>
      </c>
    </row>
    <row r="340" spans="1:34" x14ac:dyDescent="0.35">
      <c r="A340" s="2">
        <f t="shared" si="14"/>
        <v>4080003</v>
      </c>
      <c r="B340" s="2">
        <v>408</v>
      </c>
      <c r="C340" s="2" t="s">
        <v>389</v>
      </c>
      <c r="D340" s="2" t="s">
        <v>554</v>
      </c>
      <c r="E340" s="2" t="str">
        <f t="shared" si="15"/>
        <v>一件品质卓越的宝物，看起来谁都可以用\n提升伙伴生命5625点</v>
      </c>
      <c r="F340" s="2" t="s">
        <v>659</v>
      </c>
      <c r="G340" s="2">
        <v>1</v>
      </c>
      <c r="H340" s="2" t="s">
        <v>538</v>
      </c>
      <c r="I340" s="2" t="s">
        <v>254</v>
      </c>
      <c r="J340" s="2">
        <v>0</v>
      </c>
      <c r="K340" s="2" t="str">
        <f>IF(J340="","",IF(J340=0,"所有宠物",INDEX(D_图鉴!$D:$D,MATCH(J340,D_图鉴!$A:$A,0))))</f>
        <v>所有宠物</v>
      </c>
      <c r="L340" s="2">
        <f>IF(A340="","",INDEX(D_伙伴技能书!$A:$A,MATCH(A340,D_伙伴技能书!$L:$L,0)))</f>
        <v>44083</v>
      </c>
      <c r="M340" s="2">
        <f>ROUND(INDEX(计算页!$F$22:$H$27,N340,G340)*1.5^(O340-1)*INDEX(计算页!$K$22:$K$25,MATCH(H340,计算页!$J$22:$J$25,0)),0)</f>
        <v>1125</v>
      </c>
      <c r="N340" s="2">
        <v>4</v>
      </c>
      <c r="O340" s="2">
        <v>3</v>
      </c>
      <c r="P340" s="2">
        <v>1</v>
      </c>
      <c r="Q340" s="2">
        <v>0</v>
      </c>
      <c r="R340" s="2">
        <f t="shared" si="16"/>
        <v>1</v>
      </c>
      <c r="S340" s="2" t="e">
        <f>INDEX(D_伙伴表!$J:$J,MATCH(K340,D_伙伴表!$C:$C,0))</f>
        <v>#N/A</v>
      </c>
      <c r="T340" s="2">
        <f>IF(U340="","",INDEX(计算页!$A:$A,MATCH(U340,计算页!$B:$B,0)))</f>
        <v>1</v>
      </c>
      <c r="U340" s="2" t="s">
        <v>97</v>
      </c>
      <c r="V340" s="2">
        <f>IF(U340="","",ROUND(INDEX(计算页!$F$22:$H$27,N340,G340)/INDEX(计算页!$C:$C,MATCH(U340,计算页!$B:$B,0))*1.5^(O340-1)/R340,0))</f>
        <v>5625</v>
      </c>
      <c r="W340" s="2" t="str">
        <f>IF(X340="","",INDEX(计算页!$A:$A,MATCH(X340,计算页!$B:$B,0)))</f>
        <v/>
      </c>
      <c r="Y340" s="2" t="str">
        <f>IF(X340="","",ROUND(INDEX(计算页!$F$22:$H$27,N340,G340)/INDEX(计算页!$C:$C,MATCH(X340,计算页!$B:$B,0))*1.5^(O340-1)/R340,0))</f>
        <v/>
      </c>
      <c r="Z340" s="2" t="str">
        <f>IF(AA340="","",INDEX(计算页!$A:$A,MATCH(AA340,计算页!$B:$B,0)))</f>
        <v/>
      </c>
      <c r="AB340" s="2" t="str">
        <f>IF(AA340="","",ROUND(INDEX(计算页!$F$22:$H$27,N340,G340)/INDEX(计算页!$C:$C,MATCH(AA340,计算页!$B:$B,0))*1.5^(O340-1)/R340,0))</f>
        <v/>
      </c>
      <c r="AC340" s="2" t="str">
        <f>IF(AD340="","",INDEX(计算页!$A:$A,MATCH(AD340,计算页!$B:$B,0)))</f>
        <v/>
      </c>
      <c r="AE340" s="2" t="str">
        <f>IF(AD340="","",ROUND(INDEX(计算页!$F$22:$H$27,N340,G340)/INDEX(计算页!$C:$C,MATCH(AD340,计算页!$B:$B,0))*1.5^(O340-1)/R340,0))</f>
        <v/>
      </c>
      <c r="AF340" s="2" t="str">
        <f>IF(AG340="","",INDEX(计算页!$A:$A,MATCH(AG340,计算页!$B:$B,0)))</f>
        <v/>
      </c>
      <c r="AH340" s="2" t="str">
        <f>IF(AG340="","",ROUND(INDEX(计算页!$F$22:$H$27,N340,G340)/INDEX(计算页!$C:$C,MATCH(AG340,计算页!$B:$B,0))*1.5^(O340-1)/R340,0))</f>
        <v/>
      </c>
    </row>
    <row r="341" spans="1:34" x14ac:dyDescent="0.35">
      <c r="A341" s="2">
        <f t="shared" si="14"/>
        <v>4090001</v>
      </c>
      <c r="B341" s="2">
        <v>409</v>
      </c>
      <c r="C341" s="2" t="s">
        <v>390</v>
      </c>
      <c r="D341" s="2" t="s">
        <v>556</v>
      </c>
      <c r="E341" s="2" t="str">
        <f t="shared" si="15"/>
        <v>一件品质卓越的宝物，看起来谁都可以用\n提升伙伴命中100点</v>
      </c>
      <c r="F341" s="2" t="s">
        <v>659</v>
      </c>
      <c r="G341" s="2">
        <v>1</v>
      </c>
      <c r="H341" s="2" t="s">
        <v>538</v>
      </c>
      <c r="I341" s="2" t="s">
        <v>254</v>
      </c>
      <c r="J341" s="2">
        <v>0</v>
      </c>
      <c r="K341" s="2" t="str">
        <f>IF(J341="","",IF(J341=0,"所有宠物",INDEX(D_图鉴!$D:$D,MATCH(J341,D_图鉴!$A:$A,0))))</f>
        <v>所有宠物</v>
      </c>
      <c r="L341" s="2">
        <f>IF(A341="","",INDEX(D_伙伴技能书!$A:$A,MATCH(A341,D_伙伴技能书!$L:$L,0)))</f>
        <v>44091</v>
      </c>
      <c r="M341" s="2">
        <f>ROUND(INDEX(计算页!$F$22:$H$27,N341,G341)*1.5^(O341-1)*INDEX(计算页!$K$22:$K$25,MATCH(H341,计算页!$J$22:$J$25,0)),0)</f>
        <v>500</v>
      </c>
      <c r="N341" s="2">
        <v>4</v>
      </c>
      <c r="O341" s="2">
        <v>1</v>
      </c>
      <c r="P341" s="2">
        <v>1</v>
      </c>
      <c r="Q341" s="2">
        <v>0</v>
      </c>
      <c r="R341" s="2">
        <f t="shared" si="16"/>
        <v>1</v>
      </c>
      <c r="S341" s="2" t="e">
        <f>INDEX(D_伙伴表!$J:$J,MATCH(K341,D_伙伴表!$C:$C,0))</f>
        <v>#N/A</v>
      </c>
      <c r="T341" s="2">
        <f>IF(U341="","",INDEX(计算页!$A:$A,MATCH(U341,计算页!$B:$B,0)))</f>
        <v>6</v>
      </c>
      <c r="U341" s="2" t="s">
        <v>545</v>
      </c>
      <c r="V341" s="2">
        <f>IF(U341="","",ROUND(INDEX(计算页!$F$22:$H$27,N341,G341)/INDEX(计算页!$C:$C,MATCH(U341,计算页!$B:$B,0))*1.5^(O341-1)/R341,0))</f>
        <v>100</v>
      </c>
      <c r="W341" s="2" t="str">
        <f>IF(X341="","",INDEX(计算页!$A:$A,MATCH(X341,计算页!$B:$B,0)))</f>
        <v/>
      </c>
      <c r="Y341" s="2" t="str">
        <f>IF(X341="","",ROUND(INDEX(计算页!$F$22:$H$27,N341,G341)/INDEX(计算页!$C:$C,MATCH(X341,计算页!$B:$B,0))*1.5^(O341-1)/R341,0))</f>
        <v/>
      </c>
      <c r="Z341" s="2" t="str">
        <f>IF(AA341="","",INDEX(计算页!$A:$A,MATCH(AA341,计算页!$B:$B,0)))</f>
        <v/>
      </c>
      <c r="AB341" s="2" t="str">
        <f>IF(AA341="","",ROUND(INDEX(计算页!$F$22:$H$27,N341,G341)/INDEX(计算页!$C:$C,MATCH(AA341,计算页!$B:$B,0))*1.5^(O341-1)/R341,0))</f>
        <v/>
      </c>
      <c r="AC341" s="2" t="str">
        <f>IF(AD341="","",INDEX(计算页!$A:$A,MATCH(AD341,计算页!$B:$B,0)))</f>
        <v/>
      </c>
      <c r="AE341" s="2" t="str">
        <f>IF(AD341="","",ROUND(INDEX(计算页!$F$22:$H$27,N341,G341)/INDEX(计算页!$C:$C,MATCH(AD341,计算页!$B:$B,0))*1.5^(O341-1)/R341,0))</f>
        <v/>
      </c>
      <c r="AF341" s="2" t="str">
        <f>IF(AG341="","",INDEX(计算页!$A:$A,MATCH(AG341,计算页!$B:$B,0)))</f>
        <v/>
      </c>
      <c r="AH341" s="2" t="str">
        <f>IF(AG341="","",ROUND(INDEX(计算页!$F$22:$H$27,N341,G341)/INDEX(计算页!$C:$C,MATCH(AG341,计算页!$B:$B,0))*1.5^(O341-1)/R341,0))</f>
        <v/>
      </c>
    </row>
    <row r="342" spans="1:34" x14ac:dyDescent="0.35">
      <c r="A342" s="2">
        <f t="shared" si="14"/>
        <v>4090002</v>
      </c>
      <c r="B342" s="2">
        <v>409</v>
      </c>
      <c r="C342" s="2" t="s">
        <v>390</v>
      </c>
      <c r="D342" s="2" t="s">
        <v>556</v>
      </c>
      <c r="E342" s="2" t="str">
        <f t="shared" si="15"/>
        <v>一件品质卓越的宝物，看起来谁都可以用\n提升伙伴命中150点</v>
      </c>
      <c r="F342" s="2" t="s">
        <v>659</v>
      </c>
      <c r="G342" s="2">
        <v>1</v>
      </c>
      <c r="H342" s="2" t="s">
        <v>538</v>
      </c>
      <c r="I342" s="2" t="s">
        <v>254</v>
      </c>
      <c r="J342" s="2">
        <v>0</v>
      </c>
      <c r="K342" s="2" t="str">
        <f>IF(J342="","",IF(J342=0,"所有宠物",INDEX(D_图鉴!$D:$D,MATCH(J342,D_图鉴!$A:$A,0))))</f>
        <v>所有宠物</v>
      </c>
      <c r="L342" s="2">
        <f>IF(A342="","",INDEX(D_伙伴技能书!$A:$A,MATCH(A342,D_伙伴技能书!$L:$L,0)))</f>
        <v>44092</v>
      </c>
      <c r="M342" s="2">
        <f>ROUND(INDEX(计算页!$F$22:$H$27,N342,G342)*1.5^(O342-1)*INDEX(计算页!$K$22:$K$25,MATCH(H342,计算页!$J$22:$J$25,0)),0)</f>
        <v>750</v>
      </c>
      <c r="N342" s="2">
        <v>4</v>
      </c>
      <c r="O342" s="2">
        <v>2</v>
      </c>
      <c r="P342" s="2">
        <v>1</v>
      </c>
      <c r="Q342" s="2">
        <v>0</v>
      </c>
      <c r="R342" s="2">
        <f t="shared" si="16"/>
        <v>1</v>
      </c>
      <c r="S342" s="2" t="e">
        <f>INDEX(D_伙伴表!$J:$J,MATCH(K342,D_伙伴表!$C:$C,0))</f>
        <v>#N/A</v>
      </c>
      <c r="T342" s="2">
        <f>IF(U342="","",INDEX(计算页!$A:$A,MATCH(U342,计算页!$B:$B,0)))</f>
        <v>6</v>
      </c>
      <c r="U342" s="2" t="s">
        <v>545</v>
      </c>
      <c r="V342" s="2">
        <f>IF(U342="","",ROUND(INDEX(计算页!$F$22:$H$27,N342,G342)/INDEX(计算页!$C:$C,MATCH(U342,计算页!$B:$B,0))*1.5^(O342-1)/R342,0))</f>
        <v>150</v>
      </c>
      <c r="W342" s="2" t="str">
        <f>IF(X342="","",INDEX(计算页!$A:$A,MATCH(X342,计算页!$B:$B,0)))</f>
        <v/>
      </c>
      <c r="Y342" s="2" t="str">
        <f>IF(X342="","",ROUND(INDEX(计算页!$F$22:$H$27,N342,G342)/INDEX(计算页!$C:$C,MATCH(X342,计算页!$B:$B,0))*1.5^(O342-1)/R342,0))</f>
        <v/>
      </c>
      <c r="Z342" s="2" t="str">
        <f>IF(AA342="","",INDEX(计算页!$A:$A,MATCH(AA342,计算页!$B:$B,0)))</f>
        <v/>
      </c>
      <c r="AB342" s="2" t="str">
        <f>IF(AA342="","",ROUND(INDEX(计算页!$F$22:$H$27,N342,G342)/INDEX(计算页!$C:$C,MATCH(AA342,计算页!$B:$B,0))*1.5^(O342-1)/R342,0))</f>
        <v/>
      </c>
      <c r="AC342" s="2" t="str">
        <f>IF(AD342="","",INDEX(计算页!$A:$A,MATCH(AD342,计算页!$B:$B,0)))</f>
        <v/>
      </c>
      <c r="AE342" s="2" t="str">
        <f>IF(AD342="","",ROUND(INDEX(计算页!$F$22:$H$27,N342,G342)/INDEX(计算页!$C:$C,MATCH(AD342,计算页!$B:$B,0))*1.5^(O342-1)/R342,0))</f>
        <v/>
      </c>
      <c r="AF342" s="2" t="str">
        <f>IF(AG342="","",INDEX(计算页!$A:$A,MATCH(AG342,计算页!$B:$B,0)))</f>
        <v/>
      </c>
      <c r="AH342" s="2" t="str">
        <f>IF(AG342="","",ROUND(INDEX(计算页!$F$22:$H$27,N342,G342)/INDEX(计算页!$C:$C,MATCH(AG342,计算页!$B:$B,0))*1.5^(O342-1)/R342,0))</f>
        <v/>
      </c>
    </row>
    <row r="343" spans="1:34" x14ac:dyDescent="0.35">
      <c r="A343" s="2">
        <f t="shared" si="14"/>
        <v>4090003</v>
      </c>
      <c r="B343" s="2">
        <v>409</v>
      </c>
      <c r="C343" s="2" t="s">
        <v>390</v>
      </c>
      <c r="D343" s="2" t="s">
        <v>556</v>
      </c>
      <c r="E343" s="2" t="str">
        <f t="shared" si="15"/>
        <v>一件品质卓越的宝物，看起来谁都可以用\n提升伙伴命中225点</v>
      </c>
      <c r="F343" s="2" t="s">
        <v>659</v>
      </c>
      <c r="G343" s="2">
        <v>1</v>
      </c>
      <c r="H343" s="2" t="s">
        <v>538</v>
      </c>
      <c r="I343" s="2" t="s">
        <v>254</v>
      </c>
      <c r="J343" s="2">
        <v>0</v>
      </c>
      <c r="K343" s="2" t="str">
        <f>IF(J343="","",IF(J343=0,"所有宠物",INDEX(D_图鉴!$D:$D,MATCH(J343,D_图鉴!$A:$A,0))))</f>
        <v>所有宠物</v>
      </c>
      <c r="L343" s="2">
        <f>IF(A343="","",INDEX(D_伙伴技能书!$A:$A,MATCH(A343,D_伙伴技能书!$L:$L,0)))</f>
        <v>44093</v>
      </c>
      <c r="M343" s="2">
        <f>ROUND(INDEX(计算页!$F$22:$H$27,N343,G343)*1.5^(O343-1)*INDEX(计算页!$K$22:$K$25,MATCH(H343,计算页!$J$22:$J$25,0)),0)</f>
        <v>1125</v>
      </c>
      <c r="N343" s="2">
        <v>4</v>
      </c>
      <c r="O343" s="2">
        <v>3</v>
      </c>
      <c r="P343" s="2">
        <v>1</v>
      </c>
      <c r="Q343" s="2">
        <v>0</v>
      </c>
      <c r="R343" s="2">
        <f t="shared" si="16"/>
        <v>1</v>
      </c>
      <c r="S343" s="2" t="e">
        <f>INDEX(D_伙伴表!$J:$J,MATCH(K343,D_伙伴表!$C:$C,0))</f>
        <v>#N/A</v>
      </c>
      <c r="T343" s="2">
        <f>IF(U343="","",INDEX(计算页!$A:$A,MATCH(U343,计算页!$B:$B,0)))</f>
        <v>6</v>
      </c>
      <c r="U343" s="2" t="s">
        <v>545</v>
      </c>
      <c r="V343" s="2">
        <f>IF(U343="","",ROUND(INDEX(计算页!$F$22:$H$27,N343,G343)/INDEX(计算页!$C:$C,MATCH(U343,计算页!$B:$B,0))*1.5^(O343-1)/R343,0))</f>
        <v>225</v>
      </c>
      <c r="W343" s="2" t="str">
        <f>IF(X343="","",INDEX(计算页!$A:$A,MATCH(X343,计算页!$B:$B,0)))</f>
        <v/>
      </c>
      <c r="Y343" s="2" t="str">
        <f>IF(X343="","",ROUND(INDEX(计算页!$F$22:$H$27,N343,G343)/INDEX(计算页!$C:$C,MATCH(X343,计算页!$B:$B,0))*1.5^(O343-1)/R343,0))</f>
        <v/>
      </c>
      <c r="Z343" s="2" t="str">
        <f>IF(AA343="","",INDEX(计算页!$A:$A,MATCH(AA343,计算页!$B:$B,0)))</f>
        <v/>
      </c>
      <c r="AB343" s="2" t="str">
        <f>IF(AA343="","",ROUND(INDEX(计算页!$F$22:$H$27,N343,G343)/INDEX(计算页!$C:$C,MATCH(AA343,计算页!$B:$B,0))*1.5^(O343-1)/R343,0))</f>
        <v/>
      </c>
      <c r="AC343" s="2" t="str">
        <f>IF(AD343="","",INDEX(计算页!$A:$A,MATCH(AD343,计算页!$B:$B,0)))</f>
        <v/>
      </c>
      <c r="AE343" s="2" t="str">
        <f>IF(AD343="","",ROUND(INDEX(计算页!$F$22:$H$27,N343,G343)/INDEX(计算页!$C:$C,MATCH(AD343,计算页!$B:$B,0))*1.5^(O343-1)/R343,0))</f>
        <v/>
      </c>
      <c r="AF343" s="2" t="str">
        <f>IF(AG343="","",INDEX(计算页!$A:$A,MATCH(AG343,计算页!$B:$B,0)))</f>
        <v/>
      </c>
      <c r="AH343" s="2" t="str">
        <f>IF(AG343="","",ROUND(INDEX(计算页!$F$22:$H$27,N343,G343)/INDEX(计算页!$C:$C,MATCH(AG343,计算页!$B:$B,0))*1.5^(O343-1)/R343,0))</f>
        <v/>
      </c>
    </row>
    <row r="344" spans="1:34" x14ac:dyDescent="0.35">
      <c r="A344" s="2">
        <f t="shared" si="14"/>
        <v>4100001</v>
      </c>
      <c r="B344" s="2">
        <v>410</v>
      </c>
      <c r="C344" s="2" t="s">
        <v>660</v>
      </c>
      <c r="D344" s="2" t="s">
        <v>552</v>
      </c>
      <c r="E344" s="2" t="str">
        <f t="shared" si="15"/>
        <v>一件品质卓越的宝物，看起来谁都可以用\n提升伙伴闪避100点</v>
      </c>
      <c r="F344" s="2" t="s">
        <v>659</v>
      </c>
      <c r="G344" s="2">
        <v>1</v>
      </c>
      <c r="H344" s="2" t="s">
        <v>538</v>
      </c>
      <c r="I344" s="2" t="s">
        <v>255</v>
      </c>
      <c r="J344" s="2">
        <v>0</v>
      </c>
      <c r="K344" s="2" t="str">
        <f>IF(J344="","",IF(J344=0,"所有宠物",INDEX(D_图鉴!$D:$D,MATCH(J344,D_图鉴!$A:$A,0))))</f>
        <v>所有宠物</v>
      </c>
      <c r="L344" s="2">
        <f>IF(A344="","",INDEX(D_伙伴技能书!$A:$A,MATCH(A344,D_伙伴技能书!$L:$L,0)))</f>
        <v>44101</v>
      </c>
      <c r="M344" s="2">
        <f>ROUND(INDEX(计算页!$F$22:$H$27,N344,G344)*1.5^(O344-1)*INDEX(计算页!$K$22:$K$25,MATCH(H344,计算页!$J$22:$J$25,0)),0)</f>
        <v>500</v>
      </c>
      <c r="N344" s="2">
        <v>4</v>
      </c>
      <c r="O344" s="2">
        <v>1</v>
      </c>
      <c r="P344" s="2">
        <v>1</v>
      </c>
      <c r="Q344" s="2">
        <v>0</v>
      </c>
      <c r="R344" s="2">
        <f t="shared" si="16"/>
        <v>1</v>
      </c>
      <c r="S344" s="2" t="e">
        <f>INDEX(D_伙伴表!$J:$J,MATCH(K344,D_伙伴表!$C:$C,0))</f>
        <v>#N/A</v>
      </c>
      <c r="T344" s="2">
        <f>IF(U344="","",INDEX(计算页!$A:$A,MATCH(U344,计算页!$B:$B,0)))</f>
        <v>7</v>
      </c>
      <c r="U344" s="2" t="s">
        <v>548</v>
      </c>
      <c r="V344" s="2">
        <f>IF(U344="","",ROUND(INDEX(计算页!$F$22:$H$27,N344,G344)/INDEX(计算页!$C:$C,MATCH(U344,计算页!$B:$B,0))*1.5^(O344-1)/R344,0))</f>
        <v>100</v>
      </c>
      <c r="W344" s="2" t="str">
        <f>IF(X344="","",INDEX(计算页!$A:$A,MATCH(X344,计算页!$B:$B,0)))</f>
        <v/>
      </c>
      <c r="Y344" s="2" t="str">
        <f>IF(X344="","",ROUND(INDEX(计算页!$F$22:$H$27,N344,G344)/INDEX(计算页!$C:$C,MATCH(X344,计算页!$B:$B,0))*1.5^(O344-1)/R344,0))</f>
        <v/>
      </c>
      <c r="Z344" s="2" t="str">
        <f>IF(AA344="","",INDEX(计算页!$A:$A,MATCH(AA344,计算页!$B:$B,0)))</f>
        <v/>
      </c>
      <c r="AB344" s="2" t="str">
        <f>IF(AA344="","",ROUND(INDEX(计算页!$F$22:$H$27,N344,G344)/INDEX(计算页!$C:$C,MATCH(AA344,计算页!$B:$B,0))*1.5^(O344-1)/R344,0))</f>
        <v/>
      </c>
      <c r="AC344" s="2" t="str">
        <f>IF(AD344="","",INDEX(计算页!$A:$A,MATCH(AD344,计算页!$B:$B,0)))</f>
        <v/>
      </c>
      <c r="AE344" s="2" t="str">
        <f>IF(AD344="","",ROUND(INDEX(计算页!$F$22:$H$27,N344,G344)/INDEX(计算页!$C:$C,MATCH(AD344,计算页!$B:$B,0))*1.5^(O344-1)/R344,0))</f>
        <v/>
      </c>
      <c r="AF344" s="2" t="str">
        <f>IF(AG344="","",INDEX(计算页!$A:$A,MATCH(AG344,计算页!$B:$B,0)))</f>
        <v/>
      </c>
      <c r="AH344" s="2" t="str">
        <f>IF(AG344="","",ROUND(INDEX(计算页!$F$22:$H$27,N344,G344)/INDEX(计算页!$C:$C,MATCH(AG344,计算页!$B:$B,0))*1.5^(O344-1)/R344,0))</f>
        <v/>
      </c>
    </row>
    <row r="345" spans="1:34" x14ac:dyDescent="0.35">
      <c r="A345" s="2">
        <f t="shared" si="14"/>
        <v>4100002</v>
      </c>
      <c r="B345" s="2">
        <v>410</v>
      </c>
      <c r="C345" s="2" t="s">
        <v>660</v>
      </c>
      <c r="D345" s="2" t="s">
        <v>552</v>
      </c>
      <c r="E345" s="2" t="str">
        <f t="shared" si="15"/>
        <v>一件品质卓越的宝物，看起来谁都可以用\n提升伙伴闪避150点</v>
      </c>
      <c r="F345" s="2" t="s">
        <v>659</v>
      </c>
      <c r="G345" s="2">
        <v>1</v>
      </c>
      <c r="H345" s="2" t="s">
        <v>538</v>
      </c>
      <c r="I345" s="2" t="s">
        <v>255</v>
      </c>
      <c r="J345" s="2">
        <v>0</v>
      </c>
      <c r="K345" s="2" t="str">
        <f>IF(J345="","",IF(J345=0,"所有宠物",INDEX(D_图鉴!$D:$D,MATCH(J345,D_图鉴!$A:$A,0))))</f>
        <v>所有宠物</v>
      </c>
      <c r="L345" s="2">
        <f>IF(A345="","",INDEX(D_伙伴技能书!$A:$A,MATCH(A345,D_伙伴技能书!$L:$L,0)))</f>
        <v>44102</v>
      </c>
      <c r="M345" s="2">
        <f>ROUND(INDEX(计算页!$F$22:$H$27,N345,G345)*1.5^(O345-1)*INDEX(计算页!$K$22:$K$25,MATCH(H345,计算页!$J$22:$J$25,0)),0)</f>
        <v>750</v>
      </c>
      <c r="N345" s="2">
        <v>4</v>
      </c>
      <c r="O345" s="2">
        <v>2</v>
      </c>
      <c r="P345" s="2">
        <v>1</v>
      </c>
      <c r="Q345" s="2">
        <v>0</v>
      </c>
      <c r="R345" s="2">
        <f t="shared" si="16"/>
        <v>1</v>
      </c>
      <c r="S345" s="2" t="e">
        <f>INDEX(D_伙伴表!$J:$J,MATCH(K345,D_伙伴表!$C:$C,0))</f>
        <v>#N/A</v>
      </c>
      <c r="T345" s="2">
        <f>IF(U345="","",INDEX(计算页!$A:$A,MATCH(U345,计算页!$B:$B,0)))</f>
        <v>7</v>
      </c>
      <c r="U345" s="2" t="s">
        <v>548</v>
      </c>
      <c r="V345" s="2">
        <f>IF(U345="","",ROUND(INDEX(计算页!$F$22:$H$27,N345,G345)/INDEX(计算页!$C:$C,MATCH(U345,计算页!$B:$B,0))*1.5^(O345-1)/R345,0))</f>
        <v>150</v>
      </c>
      <c r="W345" s="2" t="str">
        <f>IF(X345="","",INDEX(计算页!$A:$A,MATCH(X345,计算页!$B:$B,0)))</f>
        <v/>
      </c>
      <c r="Y345" s="2" t="str">
        <f>IF(X345="","",ROUND(INDEX(计算页!$F$22:$H$27,N345,G345)/INDEX(计算页!$C:$C,MATCH(X345,计算页!$B:$B,0))*1.5^(O345-1)/R345,0))</f>
        <v/>
      </c>
      <c r="Z345" s="2" t="str">
        <f>IF(AA345="","",INDEX(计算页!$A:$A,MATCH(AA345,计算页!$B:$B,0)))</f>
        <v/>
      </c>
      <c r="AB345" s="2" t="str">
        <f>IF(AA345="","",ROUND(INDEX(计算页!$F$22:$H$27,N345,G345)/INDEX(计算页!$C:$C,MATCH(AA345,计算页!$B:$B,0))*1.5^(O345-1)/R345,0))</f>
        <v/>
      </c>
      <c r="AC345" s="2" t="str">
        <f>IF(AD345="","",INDEX(计算页!$A:$A,MATCH(AD345,计算页!$B:$B,0)))</f>
        <v/>
      </c>
      <c r="AE345" s="2" t="str">
        <f>IF(AD345="","",ROUND(INDEX(计算页!$F$22:$H$27,N345,G345)/INDEX(计算页!$C:$C,MATCH(AD345,计算页!$B:$B,0))*1.5^(O345-1)/R345,0))</f>
        <v/>
      </c>
      <c r="AF345" s="2" t="str">
        <f>IF(AG345="","",INDEX(计算页!$A:$A,MATCH(AG345,计算页!$B:$B,0)))</f>
        <v/>
      </c>
      <c r="AH345" s="2" t="str">
        <f>IF(AG345="","",ROUND(INDEX(计算页!$F$22:$H$27,N345,G345)/INDEX(计算页!$C:$C,MATCH(AG345,计算页!$B:$B,0))*1.5^(O345-1)/R345,0))</f>
        <v/>
      </c>
    </row>
    <row r="346" spans="1:34" x14ac:dyDescent="0.35">
      <c r="A346" s="2">
        <f t="shared" si="14"/>
        <v>4100003</v>
      </c>
      <c r="B346" s="2">
        <v>410</v>
      </c>
      <c r="C346" s="2" t="s">
        <v>660</v>
      </c>
      <c r="D346" s="2" t="s">
        <v>552</v>
      </c>
      <c r="E346" s="2" t="str">
        <f t="shared" si="15"/>
        <v>一件品质卓越的宝物，看起来谁都可以用\n提升伙伴闪避225点</v>
      </c>
      <c r="F346" s="2" t="s">
        <v>659</v>
      </c>
      <c r="G346" s="2">
        <v>1</v>
      </c>
      <c r="H346" s="2" t="s">
        <v>538</v>
      </c>
      <c r="I346" s="2" t="s">
        <v>255</v>
      </c>
      <c r="J346" s="2">
        <v>0</v>
      </c>
      <c r="K346" s="2" t="str">
        <f>IF(J346="","",IF(J346=0,"所有宠物",INDEX(D_图鉴!$D:$D,MATCH(J346,D_图鉴!$A:$A,0))))</f>
        <v>所有宠物</v>
      </c>
      <c r="L346" s="2">
        <f>IF(A346="","",INDEX(D_伙伴技能书!$A:$A,MATCH(A346,D_伙伴技能书!$L:$L,0)))</f>
        <v>44103</v>
      </c>
      <c r="M346" s="2">
        <f>ROUND(INDEX(计算页!$F$22:$H$27,N346,G346)*1.5^(O346-1)*INDEX(计算页!$K$22:$K$25,MATCH(H346,计算页!$J$22:$J$25,0)),0)</f>
        <v>1125</v>
      </c>
      <c r="N346" s="2">
        <v>4</v>
      </c>
      <c r="O346" s="2">
        <v>3</v>
      </c>
      <c r="P346" s="2">
        <v>1</v>
      </c>
      <c r="Q346" s="2">
        <v>0</v>
      </c>
      <c r="R346" s="2">
        <f t="shared" si="16"/>
        <v>1</v>
      </c>
      <c r="S346" s="2" t="e">
        <f>INDEX(D_伙伴表!$J:$J,MATCH(K346,D_伙伴表!$C:$C,0))</f>
        <v>#N/A</v>
      </c>
      <c r="T346" s="2">
        <f>IF(U346="","",INDEX(计算页!$A:$A,MATCH(U346,计算页!$B:$B,0)))</f>
        <v>7</v>
      </c>
      <c r="U346" s="2" t="s">
        <v>548</v>
      </c>
      <c r="V346" s="2">
        <f>IF(U346="","",ROUND(INDEX(计算页!$F$22:$H$27,N346,G346)/INDEX(计算页!$C:$C,MATCH(U346,计算页!$B:$B,0))*1.5^(O346-1)/R346,0))</f>
        <v>225</v>
      </c>
      <c r="W346" s="2" t="str">
        <f>IF(X346="","",INDEX(计算页!$A:$A,MATCH(X346,计算页!$B:$B,0)))</f>
        <v/>
      </c>
      <c r="Y346" s="2" t="str">
        <f>IF(X346="","",ROUND(INDEX(计算页!$F$22:$H$27,N346,G346)/INDEX(计算页!$C:$C,MATCH(X346,计算页!$B:$B,0))*1.5^(O346-1)/R346,0))</f>
        <v/>
      </c>
      <c r="Z346" s="2" t="str">
        <f>IF(AA346="","",INDEX(计算页!$A:$A,MATCH(AA346,计算页!$B:$B,0)))</f>
        <v/>
      </c>
      <c r="AB346" s="2" t="str">
        <f>IF(AA346="","",ROUND(INDEX(计算页!$F$22:$H$27,N346,G346)/INDEX(计算页!$C:$C,MATCH(AA346,计算页!$B:$B,0))*1.5^(O346-1)/R346,0))</f>
        <v/>
      </c>
      <c r="AC346" s="2" t="str">
        <f>IF(AD346="","",INDEX(计算页!$A:$A,MATCH(AD346,计算页!$B:$B,0)))</f>
        <v/>
      </c>
      <c r="AE346" s="2" t="str">
        <f>IF(AD346="","",ROUND(INDEX(计算页!$F$22:$H$27,N346,G346)/INDEX(计算页!$C:$C,MATCH(AD346,计算页!$B:$B,0))*1.5^(O346-1)/R346,0))</f>
        <v/>
      </c>
      <c r="AF346" s="2" t="str">
        <f>IF(AG346="","",INDEX(计算页!$A:$A,MATCH(AG346,计算页!$B:$B,0)))</f>
        <v/>
      </c>
      <c r="AH346" s="2" t="str">
        <f>IF(AG346="","",ROUND(INDEX(计算页!$F$22:$H$27,N346,G346)/INDEX(计算页!$C:$C,MATCH(AG346,计算页!$B:$B,0))*1.5^(O346-1)/R346,0))</f>
        <v/>
      </c>
    </row>
    <row r="347" spans="1:34" x14ac:dyDescent="0.35">
      <c r="A347" s="2">
        <f t="shared" si="14"/>
        <v>4110001</v>
      </c>
      <c r="B347" s="2">
        <v>411</v>
      </c>
      <c r="C347" s="2" t="s">
        <v>661</v>
      </c>
      <c r="D347" s="2" t="s">
        <v>559</v>
      </c>
      <c r="E347" s="2" t="str">
        <f t="shared" si="15"/>
        <v>一件品质卓越的宝物，看起来谁都可以用\n提升伙伴攻击250点</v>
      </c>
      <c r="F347" s="2" t="s">
        <v>659</v>
      </c>
      <c r="G347" s="2">
        <v>1</v>
      </c>
      <c r="H347" s="2" t="s">
        <v>538</v>
      </c>
      <c r="I347" s="2" t="s">
        <v>255</v>
      </c>
      <c r="J347" s="2">
        <v>0</v>
      </c>
      <c r="K347" s="2" t="str">
        <f>IF(J347="","",IF(J347=0,"所有宠物",INDEX(D_图鉴!$D:$D,MATCH(J347,D_图鉴!$A:$A,0))))</f>
        <v>所有宠物</v>
      </c>
      <c r="L347" s="2">
        <f>IF(A347="","",INDEX(D_伙伴技能书!$A:$A,MATCH(A347,D_伙伴技能书!$L:$L,0)))</f>
        <v>44111</v>
      </c>
      <c r="M347" s="2">
        <f>ROUND(INDEX(计算页!$F$22:$H$27,N347,G347)*1.5^(O347-1)*INDEX(计算页!$K$22:$K$25,MATCH(H347,计算页!$J$22:$J$25,0)),0)</f>
        <v>500</v>
      </c>
      <c r="N347" s="2">
        <v>4</v>
      </c>
      <c r="O347" s="2">
        <v>1</v>
      </c>
      <c r="P347" s="2">
        <v>1</v>
      </c>
      <c r="Q347" s="2">
        <v>0</v>
      </c>
      <c r="R347" s="2">
        <f t="shared" si="16"/>
        <v>1</v>
      </c>
      <c r="S347" s="2" t="e">
        <f>INDEX(D_伙伴表!$J:$J,MATCH(K347,D_伙伴表!$C:$C,0))</f>
        <v>#N/A</v>
      </c>
      <c r="T347" s="2">
        <f>IF(U347="","",INDEX(计算页!$A:$A,MATCH(U347,计算页!$B:$B,0)))</f>
        <v>3</v>
      </c>
      <c r="U347" s="2" t="s">
        <v>101</v>
      </c>
      <c r="V347" s="2">
        <f>IF(U347="","",ROUND(INDEX(计算页!$F$22:$H$27,N347,G347)/INDEX(计算页!$C:$C,MATCH(U347,计算页!$B:$B,0))*1.5^(O347-1)/R347,0))</f>
        <v>250</v>
      </c>
      <c r="W347" s="2" t="str">
        <f>IF(X347="","",INDEX(计算页!$A:$A,MATCH(X347,计算页!$B:$B,0)))</f>
        <v/>
      </c>
      <c r="Y347" s="2" t="str">
        <f>IF(X347="","",ROUND(INDEX(计算页!$F$22:$H$27,N347,G347)/INDEX(计算页!$C:$C,MATCH(X347,计算页!$B:$B,0))*1.5^(O347-1)/R347,0))</f>
        <v/>
      </c>
      <c r="Z347" s="2" t="str">
        <f>IF(AA347="","",INDEX(计算页!$A:$A,MATCH(AA347,计算页!$B:$B,0)))</f>
        <v/>
      </c>
      <c r="AB347" s="2" t="str">
        <f>IF(AA347="","",ROUND(INDEX(计算页!$F$22:$H$27,N347,G347)/INDEX(计算页!$C:$C,MATCH(AA347,计算页!$B:$B,0))*1.5^(O347-1)/R347,0))</f>
        <v/>
      </c>
      <c r="AC347" s="2" t="str">
        <f>IF(AD347="","",INDEX(计算页!$A:$A,MATCH(AD347,计算页!$B:$B,0)))</f>
        <v/>
      </c>
      <c r="AE347" s="2" t="str">
        <f>IF(AD347="","",ROUND(INDEX(计算页!$F$22:$H$27,N347,G347)/INDEX(计算页!$C:$C,MATCH(AD347,计算页!$B:$B,0))*1.5^(O347-1)/R347,0))</f>
        <v/>
      </c>
      <c r="AF347" s="2" t="str">
        <f>IF(AG347="","",INDEX(计算页!$A:$A,MATCH(AG347,计算页!$B:$B,0)))</f>
        <v/>
      </c>
      <c r="AH347" s="2" t="str">
        <f>IF(AG347="","",ROUND(INDEX(计算页!$F$22:$H$27,N347,G347)/INDEX(计算页!$C:$C,MATCH(AG347,计算页!$B:$B,0))*1.5^(O347-1)/R347,0))</f>
        <v/>
      </c>
    </row>
    <row r="348" spans="1:34" x14ac:dyDescent="0.35">
      <c r="A348" s="2">
        <f t="shared" si="14"/>
        <v>4110002</v>
      </c>
      <c r="B348" s="2">
        <v>411</v>
      </c>
      <c r="C348" s="2" t="s">
        <v>661</v>
      </c>
      <c r="D348" s="2" t="s">
        <v>559</v>
      </c>
      <c r="E348" s="2" t="str">
        <f t="shared" si="15"/>
        <v>一件品质卓越的宝物，看起来谁都可以用\n提升伙伴攻击375点</v>
      </c>
      <c r="F348" s="2" t="s">
        <v>659</v>
      </c>
      <c r="G348" s="2">
        <v>1</v>
      </c>
      <c r="H348" s="2" t="s">
        <v>538</v>
      </c>
      <c r="I348" s="2" t="s">
        <v>255</v>
      </c>
      <c r="J348" s="2">
        <v>0</v>
      </c>
      <c r="K348" s="2" t="str">
        <f>IF(J348="","",IF(J348=0,"所有宠物",INDEX(D_图鉴!$D:$D,MATCH(J348,D_图鉴!$A:$A,0))))</f>
        <v>所有宠物</v>
      </c>
      <c r="L348" s="2">
        <f>IF(A348="","",INDEX(D_伙伴技能书!$A:$A,MATCH(A348,D_伙伴技能书!$L:$L,0)))</f>
        <v>44112</v>
      </c>
      <c r="M348" s="2">
        <f>ROUND(INDEX(计算页!$F$22:$H$27,N348,G348)*1.5^(O348-1)*INDEX(计算页!$K$22:$K$25,MATCH(H348,计算页!$J$22:$J$25,0)),0)</f>
        <v>750</v>
      </c>
      <c r="N348" s="2">
        <v>4</v>
      </c>
      <c r="O348" s="2">
        <v>2</v>
      </c>
      <c r="P348" s="2">
        <v>1</v>
      </c>
      <c r="Q348" s="2">
        <v>0</v>
      </c>
      <c r="R348" s="2">
        <f t="shared" si="16"/>
        <v>1</v>
      </c>
      <c r="S348" s="2" t="e">
        <f>INDEX(D_伙伴表!$J:$J,MATCH(K348,D_伙伴表!$C:$C,0))</f>
        <v>#N/A</v>
      </c>
      <c r="T348" s="2">
        <f>IF(U348="","",INDEX(计算页!$A:$A,MATCH(U348,计算页!$B:$B,0)))</f>
        <v>3</v>
      </c>
      <c r="U348" s="2" t="s">
        <v>101</v>
      </c>
      <c r="V348" s="2">
        <f>IF(U348="","",ROUND(INDEX(计算页!$F$22:$H$27,N348,G348)/INDEX(计算页!$C:$C,MATCH(U348,计算页!$B:$B,0))*1.5^(O348-1)/R348,0))</f>
        <v>375</v>
      </c>
      <c r="W348" s="2" t="str">
        <f>IF(X348="","",INDEX(计算页!$A:$A,MATCH(X348,计算页!$B:$B,0)))</f>
        <v/>
      </c>
      <c r="Y348" s="2" t="str">
        <f>IF(X348="","",ROUND(INDEX(计算页!$F$22:$H$27,N348,G348)/INDEX(计算页!$C:$C,MATCH(X348,计算页!$B:$B,0))*1.5^(O348-1)/R348,0))</f>
        <v/>
      </c>
      <c r="Z348" s="2" t="str">
        <f>IF(AA348="","",INDEX(计算页!$A:$A,MATCH(AA348,计算页!$B:$B,0)))</f>
        <v/>
      </c>
      <c r="AB348" s="2" t="str">
        <f>IF(AA348="","",ROUND(INDEX(计算页!$F$22:$H$27,N348,G348)/INDEX(计算页!$C:$C,MATCH(AA348,计算页!$B:$B,0))*1.5^(O348-1)/R348,0))</f>
        <v/>
      </c>
      <c r="AC348" s="2" t="str">
        <f>IF(AD348="","",INDEX(计算页!$A:$A,MATCH(AD348,计算页!$B:$B,0)))</f>
        <v/>
      </c>
      <c r="AE348" s="2" t="str">
        <f>IF(AD348="","",ROUND(INDEX(计算页!$F$22:$H$27,N348,G348)/INDEX(计算页!$C:$C,MATCH(AD348,计算页!$B:$B,0))*1.5^(O348-1)/R348,0))</f>
        <v/>
      </c>
      <c r="AF348" s="2" t="str">
        <f>IF(AG348="","",INDEX(计算页!$A:$A,MATCH(AG348,计算页!$B:$B,0)))</f>
        <v/>
      </c>
      <c r="AH348" s="2" t="str">
        <f>IF(AG348="","",ROUND(INDEX(计算页!$F$22:$H$27,N348,G348)/INDEX(计算页!$C:$C,MATCH(AG348,计算页!$B:$B,0))*1.5^(O348-1)/R348,0))</f>
        <v/>
      </c>
    </row>
    <row r="349" spans="1:34" x14ac:dyDescent="0.35">
      <c r="A349" s="2">
        <f t="shared" si="14"/>
        <v>4110003</v>
      </c>
      <c r="B349" s="2">
        <v>411</v>
      </c>
      <c r="C349" s="2" t="s">
        <v>661</v>
      </c>
      <c r="D349" s="2" t="s">
        <v>559</v>
      </c>
      <c r="E349" s="2" t="str">
        <f t="shared" si="15"/>
        <v>一件品质卓越的宝物，看起来谁都可以用\n提升伙伴攻击563点</v>
      </c>
      <c r="F349" s="2" t="s">
        <v>659</v>
      </c>
      <c r="G349" s="2">
        <v>1</v>
      </c>
      <c r="H349" s="2" t="s">
        <v>538</v>
      </c>
      <c r="I349" s="2" t="s">
        <v>255</v>
      </c>
      <c r="J349" s="2">
        <v>0</v>
      </c>
      <c r="K349" s="2" t="str">
        <f>IF(J349="","",IF(J349=0,"所有宠物",INDEX(D_图鉴!$D:$D,MATCH(J349,D_图鉴!$A:$A,0))))</f>
        <v>所有宠物</v>
      </c>
      <c r="L349" s="2">
        <f>IF(A349="","",INDEX(D_伙伴技能书!$A:$A,MATCH(A349,D_伙伴技能书!$L:$L,0)))</f>
        <v>44113</v>
      </c>
      <c r="M349" s="2">
        <f>ROUND(INDEX(计算页!$F$22:$H$27,N349,G349)*1.5^(O349-1)*INDEX(计算页!$K$22:$K$25,MATCH(H349,计算页!$J$22:$J$25,0)),0)</f>
        <v>1125</v>
      </c>
      <c r="N349" s="2">
        <v>4</v>
      </c>
      <c r="O349" s="2">
        <v>3</v>
      </c>
      <c r="P349" s="2">
        <v>1</v>
      </c>
      <c r="Q349" s="2">
        <v>0</v>
      </c>
      <c r="R349" s="2">
        <f t="shared" si="16"/>
        <v>1</v>
      </c>
      <c r="S349" s="2" t="e">
        <f>INDEX(D_伙伴表!$J:$J,MATCH(K349,D_伙伴表!$C:$C,0))</f>
        <v>#N/A</v>
      </c>
      <c r="T349" s="2">
        <f>IF(U349="","",INDEX(计算页!$A:$A,MATCH(U349,计算页!$B:$B,0)))</f>
        <v>3</v>
      </c>
      <c r="U349" s="2" t="s">
        <v>101</v>
      </c>
      <c r="V349" s="2">
        <f>IF(U349="","",ROUND(INDEX(计算页!$F$22:$H$27,N349,G349)/INDEX(计算页!$C:$C,MATCH(U349,计算页!$B:$B,0))*1.5^(O349-1)/R349,0))</f>
        <v>563</v>
      </c>
      <c r="W349" s="2" t="str">
        <f>IF(X349="","",INDEX(计算页!$A:$A,MATCH(X349,计算页!$B:$B,0)))</f>
        <v/>
      </c>
      <c r="Y349" s="2" t="str">
        <f>IF(X349="","",ROUND(INDEX(计算页!$F$22:$H$27,N349,G349)/INDEX(计算页!$C:$C,MATCH(X349,计算页!$B:$B,0))*1.5^(O349-1)/R349,0))</f>
        <v/>
      </c>
      <c r="Z349" s="2" t="str">
        <f>IF(AA349="","",INDEX(计算页!$A:$A,MATCH(AA349,计算页!$B:$B,0)))</f>
        <v/>
      </c>
      <c r="AB349" s="2" t="str">
        <f>IF(AA349="","",ROUND(INDEX(计算页!$F$22:$H$27,N349,G349)/INDEX(计算页!$C:$C,MATCH(AA349,计算页!$B:$B,0))*1.5^(O349-1)/R349,0))</f>
        <v/>
      </c>
      <c r="AC349" s="2" t="str">
        <f>IF(AD349="","",INDEX(计算页!$A:$A,MATCH(AD349,计算页!$B:$B,0)))</f>
        <v/>
      </c>
      <c r="AE349" s="2" t="str">
        <f>IF(AD349="","",ROUND(INDEX(计算页!$F$22:$H$27,N349,G349)/INDEX(计算页!$C:$C,MATCH(AD349,计算页!$B:$B,0))*1.5^(O349-1)/R349,0))</f>
        <v/>
      </c>
      <c r="AF349" s="2" t="str">
        <f>IF(AG349="","",INDEX(计算页!$A:$A,MATCH(AG349,计算页!$B:$B,0)))</f>
        <v/>
      </c>
      <c r="AH349" s="2" t="str">
        <f>IF(AG349="","",ROUND(INDEX(计算页!$F$22:$H$27,N349,G349)/INDEX(计算页!$C:$C,MATCH(AG349,计算页!$B:$B,0))*1.5^(O349-1)/R349,0))</f>
        <v/>
      </c>
    </row>
    <row r="350" spans="1:34" x14ac:dyDescent="0.35">
      <c r="A350" s="2">
        <f t="shared" si="14"/>
        <v>4120001</v>
      </c>
      <c r="B350" s="2">
        <v>412</v>
      </c>
      <c r="C350" s="2" t="s">
        <v>662</v>
      </c>
      <c r="D350" s="2" t="s">
        <v>501</v>
      </c>
      <c r="E350" s="2" t="str">
        <f t="shared" si="15"/>
        <v>一件品质卓越的宝物，看起来谁都可以用\n提升伙伴防御500点</v>
      </c>
      <c r="F350" s="2" t="s">
        <v>659</v>
      </c>
      <c r="G350" s="2">
        <v>1</v>
      </c>
      <c r="H350" s="2" t="s">
        <v>538</v>
      </c>
      <c r="I350" s="2" t="s">
        <v>255</v>
      </c>
      <c r="J350" s="2">
        <v>0</v>
      </c>
      <c r="K350" s="2" t="str">
        <f>IF(J350="","",IF(J350=0,"所有宠物",INDEX(D_图鉴!$D:$D,MATCH(J350,D_图鉴!$A:$A,0))))</f>
        <v>所有宠物</v>
      </c>
      <c r="L350" s="2">
        <f>IF(A350="","",INDEX(D_伙伴技能书!$A:$A,MATCH(A350,D_伙伴技能书!$L:$L,0)))</f>
        <v>44121</v>
      </c>
      <c r="M350" s="2">
        <f>ROUND(INDEX(计算页!$F$22:$H$27,N350,G350)*1.5^(O350-1)*INDEX(计算页!$K$22:$K$25,MATCH(H350,计算页!$J$22:$J$25,0)),0)</f>
        <v>500</v>
      </c>
      <c r="N350" s="2">
        <v>4</v>
      </c>
      <c r="O350" s="2">
        <v>1</v>
      </c>
      <c r="P350" s="2">
        <v>1</v>
      </c>
      <c r="Q350" s="2">
        <v>0</v>
      </c>
      <c r="R350" s="2">
        <f t="shared" si="16"/>
        <v>1</v>
      </c>
      <c r="S350" s="2" t="e">
        <f>INDEX(D_伙伴表!$J:$J,MATCH(K350,D_伙伴表!$C:$C,0))</f>
        <v>#N/A</v>
      </c>
      <c r="T350" s="2">
        <f>IF(U350="","",INDEX(计算页!$A:$A,MATCH(U350,计算页!$B:$B,0)))</f>
        <v>4</v>
      </c>
      <c r="U350" s="2" t="s">
        <v>98</v>
      </c>
      <c r="V350" s="2">
        <f>IF(U350="","",ROUND(INDEX(计算页!$F$22:$H$27,N350,G350)/INDEX(计算页!$C:$C,MATCH(U350,计算页!$B:$B,0))*1.5^(O350-1)/R350,0))</f>
        <v>500</v>
      </c>
      <c r="W350" s="2" t="str">
        <f>IF(X350="","",INDEX(计算页!$A:$A,MATCH(X350,计算页!$B:$B,0)))</f>
        <v/>
      </c>
      <c r="Y350" s="2" t="str">
        <f>IF(X350="","",ROUND(INDEX(计算页!$F$22:$H$27,N350,G350)/INDEX(计算页!$C:$C,MATCH(X350,计算页!$B:$B,0))*1.5^(O350-1)/R350,0))</f>
        <v/>
      </c>
      <c r="Z350" s="2" t="str">
        <f>IF(AA350="","",INDEX(计算页!$A:$A,MATCH(AA350,计算页!$B:$B,0)))</f>
        <v/>
      </c>
      <c r="AB350" s="2" t="str">
        <f>IF(AA350="","",ROUND(INDEX(计算页!$F$22:$H$27,N350,G350)/INDEX(计算页!$C:$C,MATCH(AA350,计算页!$B:$B,0))*1.5^(O350-1)/R350,0))</f>
        <v/>
      </c>
      <c r="AC350" s="2" t="str">
        <f>IF(AD350="","",INDEX(计算页!$A:$A,MATCH(AD350,计算页!$B:$B,0)))</f>
        <v/>
      </c>
      <c r="AE350" s="2" t="str">
        <f>IF(AD350="","",ROUND(INDEX(计算页!$F$22:$H$27,N350,G350)/INDEX(计算页!$C:$C,MATCH(AD350,计算页!$B:$B,0))*1.5^(O350-1)/R350,0))</f>
        <v/>
      </c>
      <c r="AF350" s="2" t="str">
        <f>IF(AG350="","",INDEX(计算页!$A:$A,MATCH(AG350,计算页!$B:$B,0)))</f>
        <v/>
      </c>
      <c r="AH350" s="2" t="str">
        <f>IF(AG350="","",ROUND(INDEX(计算页!$F$22:$H$27,N350,G350)/INDEX(计算页!$C:$C,MATCH(AG350,计算页!$B:$B,0))*1.5^(O350-1)/R350,0))</f>
        <v/>
      </c>
    </row>
    <row r="351" spans="1:34" x14ac:dyDescent="0.35">
      <c r="A351" s="2">
        <f t="shared" si="14"/>
        <v>4120002</v>
      </c>
      <c r="B351" s="2">
        <v>412</v>
      </c>
      <c r="C351" s="2" t="s">
        <v>662</v>
      </c>
      <c r="D351" s="2" t="s">
        <v>501</v>
      </c>
      <c r="E351" s="2" t="str">
        <f t="shared" si="15"/>
        <v>一件品质卓越的宝物，看起来谁都可以用\n提升伙伴防御750点</v>
      </c>
      <c r="F351" s="2" t="s">
        <v>659</v>
      </c>
      <c r="G351" s="2">
        <v>1</v>
      </c>
      <c r="H351" s="2" t="s">
        <v>538</v>
      </c>
      <c r="I351" s="2" t="s">
        <v>255</v>
      </c>
      <c r="J351" s="2">
        <v>0</v>
      </c>
      <c r="K351" s="2" t="str">
        <f>IF(J351="","",IF(J351=0,"所有宠物",INDEX(D_图鉴!$D:$D,MATCH(J351,D_图鉴!$A:$A,0))))</f>
        <v>所有宠物</v>
      </c>
      <c r="L351" s="2">
        <f>IF(A351="","",INDEX(D_伙伴技能书!$A:$A,MATCH(A351,D_伙伴技能书!$L:$L,0)))</f>
        <v>44122</v>
      </c>
      <c r="M351" s="2">
        <f>ROUND(INDEX(计算页!$F$22:$H$27,N351,G351)*1.5^(O351-1)*INDEX(计算页!$K$22:$K$25,MATCH(H351,计算页!$J$22:$J$25,0)),0)</f>
        <v>750</v>
      </c>
      <c r="N351" s="2">
        <v>4</v>
      </c>
      <c r="O351" s="2">
        <v>2</v>
      </c>
      <c r="P351" s="2">
        <v>1</v>
      </c>
      <c r="Q351" s="2">
        <v>0</v>
      </c>
      <c r="R351" s="2">
        <f t="shared" si="16"/>
        <v>1</v>
      </c>
      <c r="S351" s="2" t="e">
        <f>INDEX(D_伙伴表!$J:$J,MATCH(K351,D_伙伴表!$C:$C,0))</f>
        <v>#N/A</v>
      </c>
      <c r="T351" s="2">
        <f>IF(U351="","",INDEX(计算页!$A:$A,MATCH(U351,计算页!$B:$B,0)))</f>
        <v>4</v>
      </c>
      <c r="U351" s="2" t="s">
        <v>98</v>
      </c>
      <c r="V351" s="2">
        <f>IF(U351="","",ROUND(INDEX(计算页!$F$22:$H$27,N351,G351)/INDEX(计算页!$C:$C,MATCH(U351,计算页!$B:$B,0))*1.5^(O351-1)/R351,0))</f>
        <v>750</v>
      </c>
      <c r="W351" s="2" t="str">
        <f>IF(X351="","",INDEX(计算页!$A:$A,MATCH(X351,计算页!$B:$B,0)))</f>
        <v/>
      </c>
      <c r="Y351" s="2" t="str">
        <f>IF(X351="","",ROUND(INDEX(计算页!$F$22:$H$27,N351,G351)/INDEX(计算页!$C:$C,MATCH(X351,计算页!$B:$B,0))*1.5^(O351-1)/R351,0))</f>
        <v/>
      </c>
      <c r="Z351" s="2" t="str">
        <f>IF(AA351="","",INDEX(计算页!$A:$A,MATCH(AA351,计算页!$B:$B,0)))</f>
        <v/>
      </c>
      <c r="AB351" s="2" t="str">
        <f>IF(AA351="","",ROUND(INDEX(计算页!$F$22:$H$27,N351,G351)/INDEX(计算页!$C:$C,MATCH(AA351,计算页!$B:$B,0))*1.5^(O351-1)/R351,0))</f>
        <v/>
      </c>
      <c r="AC351" s="2" t="str">
        <f>IF(AD351="","",INDEX(计算页!$A:$A,MATCH(AD351,计算页!$B:$B,0)))</f>
        <v/>
      </c>
      <c r="AE351" s="2" t="str">
        <f>IF(AD351="","",ROUND(INDEX(计算页!$F$22:$H$27,N351,G351)/INDEX(计算页!$C:$C,MATCH(AD351,计算页!$B:$B,0))*1.5^(O351-1)/R351,0))</f>
        <v/>
      </c>
      <c r="AF351" s="2" t="str">
        <f>IF(AG351="","",INDEX(计算页!$A:$A,MATCH(AG351,计算页!$B:$B,0)))</f>
        <v/>
      </c>
      <c r="AH351" s="2" t="str">
        <f>IF(AG351="","",ROUND(INDEX(计算页!$F$22:$H$27,N351,G351)/INDEX(计算页!$C:$C,MATCH(AG351,计算页!$B:$B,0))*1.5^(O351-1)/R351,0))</f>
        <v/>
      </c>
    </row>
    <row r="352" spans="1:34" x14ac:dyDescent="0.35">
      <c r="A352" s="2">
        <f t="shared" si="14"/>
        <v>4120003</v>
      </c>
      <c r="B352" s="2">
        <v>412</v>
      </c>
      <c r="C352" s="2" t="s">
        <v>662</v>
      </c>
      <c r="D352" s="2" t="s">
        <v>501</v>
      </c>
      <c r="E352" s="2" t="str">
        <f t="shared" si="15"/>
        <v>一件品质卓越的宝物，看起来谁都可以用\n提升伙伴防御1125点</v>
      </c>
      <c r="F352" s="2" t="s">
        <v>659</v>
      </c>
      <c r="G352" s="2">
        <v>1</v>
      </c>
      <c r="H352" s="2" t="s">
        <v>538</v>
      </c>
      <c r="I352" s="2" t="s">
        <v>255</v>
      </c>
      <c r="J352" s="2">
        <v>0</v>
      </c>
      <c r="K352" s="2" t="str">
        <f>IF(J352="","",IF(J352=0,"所有宠物",INDEX(D_图鉴!$D:$D,MATCH(J352,D_图鉴!$A:$A,0))))</f>
        <v>所有宠物</v>
      </c>
      <c r="L352" s="2">
        <f>IF(A352="","",INDEX(D_伙伴技能书!$A:$A,MATCH(A352,D_伙伴技能书!$L:$L,0)))</f>
        <v>44123</v>
      </c>
      <c r="M352" s="2">
        <f>ROUND(INDEX(计算页!$F$22:$H$27,N352,G352)*1.5^(O352-1)*INDEX(计算页!$K$22:$K$25,MATCH(H352,计算页!$J$22:$J$25,0)),0)</f>
        <v>1125</v>
      </c>
      <c r="N352" s="2">
        <v>4</v>
      </c>
      <c r="O352" s="2">
        <v>3</v>
      </c>
      <c r="P352" s="2">
        <v>1</v>
      </c>
      <c r="Q352" s="2">
        <v>0</v>
      </c>
      <c r="R352" s="2">
        <f t="shared" si="16"/>
        <v>1</v>
      </c>
      <c r="S352" s="2" t="e">
        <f>INDEX(D_伙伴表!$J:$J,MATCH(K352,D_伙伴表!$C:$C,0))</f>
        <v>#N/A</v>
      </c>
      <c r="T352" s="2">
        <f>IF(U352="","",INDEX(计算页!$A:$A,MATCH(U352,计算页!$B:$B,0)))</f>
        <v>4</v>
      </c>
      <c r="U352" s="2" t="s">
        <v>98</v>
      </c>
      <c r="V352" s="2">
        <f>IF(U352="","",ROUND(INDEX(计算页!$F$22:$H$27,N352,G352)/INDEX(计算页!$C:$C,MATCH(U352,计算页!$B:$B,0))*1.5^(O352-1)/R352,0))</f>
        <v>1125</v>
      </c>
      <c r="W352" s="2" t="str">
        <f>IF(X352="","",INDEX(计算页!$A:$A,MATCH(X352,计算页!$B:$B,0)))</f>
        <v/>
      </c>
      <c r="Y352" s="2" t="str">
        <f>IF(X352="","",ROUND(INDEX(计算页!$F$22:$H$27,N352,G352)/INDEX(计算页!$C:$C,MATCH(X352,计算页!$B:$B,0))*1.5^(O352-1)/R352,0))</f>
        <v/>
      </c>
      <c r="Z352" s="2" t="str">
        <f>IF(AA352="","",INDEX(计算页!$A:$A,MATCH(AA352,计算页!$B:$B,0)))</f>
        <v/>
      </c>
      <c r="AB352" s="2" t="str">
        <f>IF(AA352="","",ROUND(INDEX(计算页!$F$22:$H$27,N352,G352)/INDEX(计算页!$C:$C,MATCH(AA352,计算页!$B:$B,0))*1.5^(O352-1)/R352,0))</f>
        <v/>
      </c>
      <c r="AC352" s="2" t="str">
        <f>IF(AD352="","",INDEX(计算页!$A:$A,MATCH(AD352,计算页!$B:$B,0)))</f>
        <v/>
      </c>
      <c r="AE352" s="2" t="str">
        <f>IF(AD352="","",ROUND(INDEX(计算页!$F$22:$H$27,N352,G352)/INDEX(计算页!$C:$C,MATCH(AD352,计算页!$B:$B,0))*1.5^(O352-1)/R352,0))</f>
        <v/>
      </c>
      <c r="AF352" s="2" t="str">
        <f>IF(AG352="","",INDEX(计算页!$A:$A,MATCH(AG352,计算页!$B:$B,0)))</f>
        <v/>
      </c>
      <c r="AH352" s="2" t="str">
        <f>IF(AG352="","",ROUND(INDEX(计算页!$F$22:$H$27,N352,G352)/INDEX(计算页!$C:$C,MATCH(AG352,计算页!$B:$B,0))*1.5^(O352-1)/R352,0))</f>
        <v/>
      </c>
    </row>
    <row r="353" spans="1:34" x14ac:dyDescent="0.35">
      <c r="A353" s="2">
        <f t="shared" si="14"/>
        <v>4130001</v>
      </c>
      <c r="B353" s="2">
        <v>413</v>
      </c>
      <c r="C353" s="2" t="s">
        <v>402</v>
      </c>
      <c r="D353" s="2" t="s">
        <v>540</v>
      </c>
      <c r="E353" s="2" t="str">
        <f t="shared" si="15"/>
        <v>一件品质卓越的宝物，看起来谁都可以用\n提升伙伴生命2500点</v>
      </c>
      <c r="F353" s="2" t="s">
        <v>659</v>
      </c>
      <c r="G353" s="2">
        <v>1</v>
      </c>
      <c r="H353" s="2" t="s">
        <v>538</v>
      </c>
      <c r="I353" s="2" t="s">
        <v>256</v>
      </c>
      <c r="J353" s="2">
        <v>0</v>
      </c>
      <c r="K353" s="2" t="str">
        <f>IF(J353="","",IF(J353=0,"所有宠物",INDEX(D_图鉴!$D:$D,MATCH(J353,D_图鉴!$A:$A,0))))</f>
        <v>所有宠物</v>
      </c>
      <c r="L353" s="2">
        <f>IF(A353="","",INDEX(D_伙伴技能书!$A:$A,MATCH(A353,D_伙伴技能书!$L:$L,0)))</f>
        <v>44131</v>
      </c>
      <c r="M353" s="2">
        <f>ROUND(INDEX(计算页!$F$22:$H$27,N353,G353)*1.5^(O353-1)*INDEX(计算页!$K$22:$K$25,MATCH(H353,计算页!$J$22:$J$25,0)),0)</f>
        <v>500</v>
      </c>
      <c r="N353" s="2">
        <v>4</v>
      </c>
      <c r="O353" s="2">
        <v>1</v>
      </c>
      <c r="P353" s="2">
        <v>1</v>
      </c>
      <c r="Q353" s="2">
        <v>0</v>
      </c>
      <c r="R353" s="2">
        <f t="shared" si="16"/>
        <v>1</v>
      </c>
      <c r="S353" s="2" t="e">
        <f>INDEX(D_伙伴表!$J:$J,MATCH(K353,D_伙伴表!$C:$C,0))</f>
        <v>#N/A</v>
      </c>
      <c r="T353" s="2">
        <f>IF(U353="","",INDEX(计算页!$A:$A,MATCH(U353,计算页!$B:$B,0)))</f>
        <v>1</v>
      </c>
      <c r="U353" s="2" t="s">
        <v>97</v>
      </c>
      <c r="V353" s="2">
        <f>IF(U353="","",ROUND(INDEX(计算页!$F$22:$H$27,N353,G353)/INDEX(计算页!$C:$C,MATCH(U353,计算页!$B:$B,0))*1.5^(O353-1)/R353,0))</f>
        <v>2500</v>
      </c>
      <c r="W353" s="2" t="str">
        <f>IF(X353="","",INDEX(计算页!$A:$A,MATCH(X353,计算页!$B:$B,0)))</f>
        <v/>
      </c>
      <c r="Y353" s="2" t="str">
        <f>IF(X353="","",ROUND(INDEX(计算页!$F$22:$H$27,N353,G353)/INDEX(计算页!$C:$C,MATCH(X353,计算页!$B:$B,0))*1.5^(O353-1)/R353,0))</f>
        <v/>
      </c>
      <c r="Z353" s="2" t="str">
        <f>IF(AA353="","",INDEX(计算页!$A:$A,MATCH(AA353,计算页!$B:$B,0)))</f>
        <v/>
      </c>
      <c r="AB353" s="2" t="str">
        <f>IF(AA353="","",ROUND(INDEX(计算页!$F$22:$H$27,N353,G353)/INDEX(计算页!$C:$C,MATCH(AA353,计算页!$B:$B,0))*1.5^(O353-1)/R353,0))</f>
        <v/>
      </c>
      <c r="AC353" s="2" t="str">
        <f>IF(AD353="","",INDEX(计算页!$A:$A,MATCH(AD353,计算页!$B:$B,0)))</f>
        <v/>
      </c>
      <c r="AE353" s="2" t="str">
        <f>IF(AD353="","",ROUND(INDEX(计算页!$F$22:$H$27,N353,G353)/INDEX(计算页!$C:$C,MATCH(AD353,计算页!$B:$B,0))*1.5^(O353-1)/R353,0))</f>
        <v/>
      </c>
      <c r="AF353" s="2" t="str">
        <f>IF(AG353="","",INDEX(计算页!$A:$A,MATCH(AG353,计算页!$B:$B,0)))</f>
        <v/>
      </c>
      <c r="AH353" s="2" t="str">
        <f>IF(AG353="","",ROUND(INDEX(计算页!$F$22:$H$27,N353,G353)/INDEX(计算页!$C:$C,MATCH(AG353,计算页!$B:$B,0))*1.5^(O353-1)/R353,0))</f>
        <v/>
      </c>
    </row>
    <row r="354" spans="1:34" x14ac:dyDescent="0.35">
      <c r="A354" s="2">
        <f t="shared" si="14"/>
        <v>4130002</v>
      </c>
      <c r="B354" s="2">
        <v>413</v>
      </c>
      <c r="C354" s="2" t="s">
        <v>402</v>
      </c>
      <c r="D354" s="2" t="s">
        <v>540</v>
      </c>
      <c r="E354" s="2" t="str">
        <f t="shared" si="15"/>
        <v>一件品质卓越的宝物，看起来谁都可以用\n提升伙伴生命3750点</v>
      </c>
      <c r="F354" s="2" t="s">
        <v>659</v>
      </c>
      <c r="G354" s="2">
        <v>1</v>
      </c>
      <c r="H354" s="2" t="s">
        <v>538</v>
      </c>
      <c r="I354" s="2" t="s">
        <v>256</v>
      </c>
      <c r="J354" s="2">
        <v>0</v>
      </c>
      <c r="K354" s="2" t="str">
        <f>IF(J354="","",IF(J354=0,"所有宠物",INDEX(D_图鉴!$D:$D,MATCH(J354,D_图鉴!$A:$A,0))))</f>
        <v>所有宠物</v>
      </c>
      <c r="L354" s="2">
        <f>IF(A354="","",INDEX(D_伙伴技能书!$A:$A,MATCH(A354,D_伙伴技能书!$L:$L,0)))</f>
        <v>44132</v>
      </c>
      <c r="M354" s="2">
        <f>ROUND(INDEX(计算页!$F$22:$H$27,N354,G354)*1.5^(O354-1)*INDEX(计算页!$K$22:$K$25,MATCH(H354,计算页!$J$22:$J$25,0)),0)</f>
        <v>750</v>
      </c>
      <c r="N354" s="2">
        <v>4</v>
      </c>
      <c r="O354" s="2">
        <v>2</v>
      </c>
      <c r="P354" s="2">
        <v>1</v>
      </c>
      <c r="Q354" s="2">
        <v>0</v>
      </c>
      <c r="R354" s="2">
        <f t="shared" si="16"/>
        <v>1</v>
      </c>
      <c r="S354" s="2" t="e">
        <f>INDEX(D_伙伴表!$J:$J,MATCH(K354,D_伙伴表!$C:$C,0))</f>
        <v>#N/A</v>
      </c>
      <c r="T354" s="2">
        <f>IF(U354="","",INDEX(计算页!$A:$A,MATCH(U354,计算页!$B:$B,0)))</f>
        <v>1</v>
      </c>
      <c r="U354" s="2" t="s">
        <v>97</v>
      </c>
      <c r="V354" s="2">
        <f>IF(U354="","",ROUND(INDEX(计算页!$F$22:$H$27,N354,G354)/INDEX(计算页!$C:$C,MATCH(U354,计算页!$B:$B,0))*1.5^(O354-1)/R354,0))</f>
        <v>3750</v>
      </c>
      <c r="W354" s="2" t="str">
        <f>IF(X354="","",INDEX(计算页!$A:$A,MATCH(X354,计算页!$B:$B,0)))</f>
        <v/>
      </c>
      <c r="Y354" s="2" t="str">
        <f>IF(X354="","",ROUND(INDEX(计算页!$F$22:$H$27,N354,G354)/INDEX(计算页!$C:$C,MATCH(X354,计算页!$B:$B,0))*1.5^(O354-1)/R354,0))</f>
        <v/>
      </c>
      <c r="Z354" s="2" t="str">
        <f>IF(AA354="","",INDEX(计算页!$A:$A,MATCH(AA354,计算页!$B:$B,0)))</f>
        <v/>
      </c>
      <c r="AB354" s="2" t="str">
        <f>IF(AA354="","",ROUND(INDEX(计算页!$F$22:$H$27,N354,G354)/INDEX(计算页!$C:$C,MATCH(AA354,计算页!$B:$B,0))*1.5^(O354-1)/R354,0))</f>
        <v/>
      </c>
      <c r="AC354" s="2" t="str">
        <f>IF(AD354="","",INDEX(计算页!$A:$A,MATCH(AD354,计算页!$B:$B,0)))</f>
        <v/>
      </c>
      <c r="AE354" s="2" t="str">
        <f>IF(AD354="","",ROUND(INDEX(计算页!$F$22:$H$27,N354,G354)/INDEX(计算页!$C:$C,MATCH(AD354,计算页!$B:$B,0))*1.5^(O354-1)/R354,0))</f>
        <v/>
      </c>
      <c r="AF354" s="2" t="str">
        <f>IF(AG354="","",INDEX(计算页!$A:$A,MATCH(AG354,计算页!$B:$B,0)))</f>
        <v/>
      </c>
      <c r="AH354" s="2" t="str">
        <f>IF(AG354="","",ROUND(INDEX(计算页!$F$22:$H$27,N354,G354)/INDEX(计算页!$C:$C,MATCH(AG354,计算页!$B:$B,0))*1.5^(O354-1)/R354,0))</f>
        <v/>
      </c>
    </row>
    <row r="355" spans="1:34" x14ac:dyDescent="0.35">
      <c r="A355" s="2">
        <f t="shared" si="14"/>
        <v>4130003</v>
      </c>
      <c r="B355" s="2">
        <v>413</v>
      </c>
      <c r="C355" s="2" t="s">
        <v>402</v>
      </c>
      <c r="D355" s="2" t="s">
        <v>540</v>
      </c>
      <c r="E355" s="2" t="str">
        <f t="shared" si="15"/>
        <v>一件品质卓越的宝物，看起来谁都可以用\n提升伙伴生命5625点</v>
      </c>
      <c r="F355" s="2" t="s">
        <v>659</v>
      </c>
      <c r="G355" s="2">
        <v>1</v>
      </c>
      <c r="H355" s="2" t="s">
        <v>538</v>
      </c>
      <c r="I355" s="2" t="s">
        <v>256</v>
      </c>
      <c r="J355" s="2">
        <v>0</v>
      </c>
      <c r="K355" s="2" t="str">
        <f>IF(J355="","",IF(J355=0,"所有宠物",INDEX(D_图鉴!$D:$D,MATCH(J355,D_图鉴!$A:$A,0))))</f>
        <v>所有宠物</v>
      </c>
      <c r="L355" s="2">
        <f>IF(A355="","",INDEX(D_伙伴技能书!$A:$A,MATCH(A355,D_伙伴技能书!$L:$L,0)))</f>
        <v>44133</v>
      </c>
      <c r="M355" s="2">
        <f>ROUND(INDEX(计算页!$F$22:$H$27,N355,G355)*1.5^(O355-1)*INDEX(计算页!$K$22:$K$25,MATCH(H355,计算页!$J$22:$J$25,0)),0)</f>
        <v>1125</v>
      </c>
      <c r="N355" s="2">
        <v>4</v>
      </c>
      <c r="O355" s="2">
        <v>3</v>
      </c>
      <c r="P355" s="2">
        <v>1</v>
      </c>
      <c r="Q355" s="2">
        <v>0</v>
      </c>
      <c r="R355" s="2">
        <f t="shared" si="16"/>
        <v>1</v>
      </c>
      <c r="S355" s="2" t="e">
        <f>INDEX(D_伙伴表!$J:$J,MATCH(K355,D_伙伴表!$C:$C,0))</f>
        <v>#N/A</v>
      </c>
      <c r="T355" s="2">
        <f>IF(U355="","",INDEX(计算页!$A:$A,MATCH(U355,计算页!$B:$B,0)))</f>
        <v>1</v>
      </c>
      <c r="U355" s="2" t="s">
        <v>97</v>
      </c>
      <c r="V355" s="2">
        <f>IF(U355="","",ROUND(INDEX(计算页!$F$22:$H$27,N355,G355)/INDEX(计算页!$C:$C,MATCH(U355,计算页!$B:$B,0))*1.5^(O355-1)/R355,0))</f>
        <v>5625</v>
      </c>
      <c r="W355" s="2" t="str">
        <f>IF(X355="","",INDEX(计算页!$A:$A,MATCH(X355,计算页!$B:$B,0)))</f>
        <v/>
      </c>
      <c r="Y355" s="2" t="str">
        <f>IF(X355="","",ROUND(INDEX(计算页!$F$22:$H$27,N355,G355)/INDEX(计算页!$C:$C,MATCH(X355,计算页!$B:$B,0))*1.5^(O355-1)/R355,0))</f>
        <v/>
      </c>
      <c r="Z355" s="2" t="str">
        <f>IF(AA355="","",INDEX(计算页!$A:$A,MATCH(AA355,计算页!$B:$B,0)))</f>
        <v/>
      </c>
      <c r="AB355" s="2" t="str">
        <f>IF(AA355="","",ROUND(INDEX(计算页!$F$22:$H$27,N355,G355)/INDEX(计算页!$C:$C,MATCH(AA355,计算页!$B:$B,0))*1.5^(O355-1)/R355,0))</f>
        <v/>
      </c>
      <c r="AC355" s="2" t="str">
        <f>IF(AD355="","",INDEX(计算页!$A:$A,MATCH(AD355,计算页!$B:$B,0)))</f>
        <v/>
      </c>
      <c r="AE355" s="2" t="str">
        <f>IF(AD355="","",ROUND(INDEX(计算页!$F$22:$H$27,N355,G355)/INDEX(计算页!$C:$C,MATCH(AD355,计算页!$B:$B,0))*1.5^(O355-1)/R355,0))</f>
        <v/>
      </c>
      <c r="AF355" s="2" t="str">
        <f>IF(AG355="","",INDEX(计算页!$A:$A,MATCH(AG355,计算页!$B:$B,0)))</f>
        <v/>
      </c>
      <c r="AH355" s="2" t="str">
        <f>IF(AG355="","",ROUND(INDEX(计算页!$F$22:$H$27,N355,G355)/INDEX(计算页!$C:$C,MATCH(AG355,计算页!$B:$B,0))*1.5^(O355-1)/R355,0))</f>
        <v/>
      </c>
    </row>
    <row r="356" spans="1:34" x14ac:dyDescent="0.35">
      <c r="A356" s="2">
        <f t="shared" si="14"/>
        <v>4140001</v>
      </c>
      <c r="B356" s="2">
        <v>414</v>
      </c>
      <c r="C356" s="2" t="s">
        <v>403</v>
      </c>
      <c r="D356" s="2" t="s">
        <v>518</v>
      </c>
      <c r="E356" s="2" t="str">
        <f t="shared" si="15"/>
        <v>一件品质卓越的宝物，看起来谁都可以用\n提升伙伴命中100点</v>
      </c>
      <c r="F356" s="2" t="s">
        <v>659</v>
      </c>
      <c r="G356" s="2">
        <v>1</v>
      </c>
      <c r="H356" s="2" t="s">
        <v>538</v>
      </c>
      <c r="I356" s="2" t="s">
        <v>256</v>
      </c>
      <c r="J356" s="2">
        <v>0</v>
      </c>
      <c r="K356" s="2" t="str">
        <f>IF(J356="","",IF(J356=0,"所有宠物",INDEX(D_图鉴!$D:$D,MATCH(J356,D_图鉴!$A:$A,0))))</f>
        <v>所有宠物</v>
      </c>
      <c r="L356" s="2">
        <f>IF(A356="","",INDEX(D_伙伴技能书!$A:$A,MATCH(A356,D_伙伴技能书!$L:$L,0)))</f>
        <v>44141</v>
      </c>
      <c r="M356" s="2">
        <f>ROUND(INDEX(计算页!$F$22:$H$27,N356,G356)*1.5^(O356-1)*INDEX(计算页!$K$22:$K$25,MATCH(H356,计算页!$J$22:$J$25,0)),0)</f>
        <v>500</v>
      </c>
      <c r="N356" s="2">
        <v>4</v>
      </c>
      <c r="O356" s="2">
        <v>1</v>
      </c>
      <c r="P356" s="2">
        <v>1</v>
      </c>
      <c r="Q356" s="2">
        <v>0</v>
      </c>
      <c r="R356" s="2">
        <f t="shared" si="16"/>
        <v>1</v>
      </c>
      <c r="S356" s="2" t="e">
        <f>INDEX(D_伙伴表!$J:$J,MATCH(K356,D_伙伴表!$C:$C,0))</f>
        <v>#N/A</v>
      </c>
      <c r="T356" s="2">
        <f>IF(U356="","",INDEX(计算页!$A:$A,MATCH(U356,计算页!$B:$B,0)))</f>
        <v>6</v>
      </c>
      <c r="U356" s="2" t="s">
        <v>545</v>
      </c>
      <c r="V356" s="2">
        <f>IF(U356="","",ROUND(INDEX(计算页!$F$22:$H$27,N356,G356)/INDEX(计算页!$C:$C,MATCH(U356,计算页!$B:$B,0))*1.5^(O356-1)/R356,0))</f>
        <v>100</v>
      </c>
      <c r="W356" s="2" t="str">
        <f>IF(X356="","",INDEX(计算页!$A:$A,MATCH(X356,计算页!$B:$B,0)))</f>
        <v/>
      </c>
      <c r="Y356" s="2" t="str">
        <f>IF(X356="","",ROUND(INDEX(计算页!$F$22:$H$27,N356,G356)/INDEX(计算页!$C:$C,MATCH(X356,计算页!$B:$B,0))*1.5^(O356-1)/R356,0))</f>
        <v/>
      </c>
      <c r="Z356" s="2" t="str">
        <f>IF(AA356="","",INDEX(计算页!$A:$A,MATCH(AA356,计算页!$B:$B,0)))</f>
        <v/>
      </c>
      <c r="AB356" s="2" t="str">
        <f>IF(AA356="","",ROUND(INDEX(计算页!$F$22:$H$27,N356,G356)/INDEX(计算页!$C:$C,MATCH(AA356,计算页!$B:$B,0))*1.5^(O356-1)/R356,0))</f>
        <v/>
      </c>
      <c r="AC356" s="2" t="str">
        <f>IF(AD356="","",INDEX(计算页!$A:$A,MATCH(AD356,计算页!$B:$B,0)))</f>
        <v/>
      </c>
      <c r="AE356" s="2" t="str">
        <f>IF(AD356="","",ROUND(INDEX(计算页!$F$22:$H$27,N356,G356)/INDEX(计算页!$C:$C,MATCH(AD356,计算页!$B:$B,0))*1.5^(O356-1)/R356,0))</f>
        <v/>
      </c>
      <c r="AF356" s="2" t="str">
        <f>IF(AG356="","",INDEX(计算页!$A:$A,MATCH(AG356,计算页!$B:$B,0)))</f>
        <v/>
      </c>
      <c r="AH356" s="2" t="str">
        <f>IF(AG356="","",ROUND(INDEX(计算页!$F$22:$H$27,N356,G356)/INDEX(计算页!$C:$C,MATCH(AG356,计算页!$B:$B,0))*1.5^(O356-1)/R356,0))</f>
        <v/>
      </c>
    </row>
    <row r="357" spans="1:34" x14ac:dyDescent="0.35">
      <c r="A357" s="2">
        <f t="shared" si="14"/>
        <v>4140002</v>
      </c>
      <c r="B357" s="2">
        <v>414</v>
      </c>
      <c r="C357" s="2" t="s">
        <v>403</v>
      </c>
      <c r="D357" s="2" t="s">
        <v>518</v>
      </c>
      <c r="E357" s="2" t="str">
        <f t="shared" si="15"/>
        <v>一件品质卓越的宝物，看起来谁都可以用\n提升伙伴命中150点</v>
      </c>
      <c r="F357" s="2" t="s">
        <v>659</v>
      </c>
      <c r="G357" s="2">
        <v>1</v>
      </c>
      <c r="H357" s="2" t="s">
        <v>538</v>
      </c>
      <c r="I357" s="2" t="s">
        <v>256</v>
      </c>
      <c r="J357" s="2">
        <v>0</v>
      </c>
      <c r="K357" s="2" t="str">
        <f>IF(J357="","",IF(J357=0,"所有宠物",INDEX(D_图鉴!$D:$D,MATCH(J357,D_图鉴!$A:$A,0))))</f>
        <v>所有宠物</v>
      </c>
      <c r="L357" s="2">
        <f>IF(A357="","",INDEX(D_伙伴技能书!$A:$A,MATCH(A357,D_伙伴技能书!$L:$L,0)))</f>
        <v>44142</v>
      </c>
      <c r="M357" s="2">
        <f>ROUND(INDEX(计算页!$F$22:$H$27,N357,G357)*1.5^(O357-1)*INDEX(计算页!$K$22:$K$25,MATCH(H357,计算页!$J$22:$J$25,0)),0)</f>
        <v>750</v>
      </c>
      <c r="N357" s="2">
        <v>4</v>
      </c>
      <c r="O357" s="2">
        <v>2</v>
      </c>
      <c r="P357" s="2">
        <v>1</v>
      </c>
      <c r="Q357" s="2">
        <v>0</v>
      </c>
      <c r="R357" s="2">
        <f t="shared" si="16"/>
        <v>1</v>
      </c>
      <c r="S357" s="2" t="e">
        <f>INDEX(D_伙伴表!$J:$J,MATCH(K357,D_伙伴表!$C:$C,0))</f>
        <v>#N/A</v>
      </c>
      <c r="T357" s="2">
        <f>IF(U357="","",INDEX(计算页!$A:$A,MATCH(U357,计算页!$B:$B,0)))</f>
        <v>6</v>
      </c>
      <c r="U357" s="2" t="s">
        <v>545</v>
      </c>
      <c r="V357" s="2">
        <f>IF(U357="","",ROUND(INDEX(计算页!$F$22:$H$27,N357,G357)/INDEX(计算页!$C:$C,MATCH(U357,计算页!$B:$B,0))*1.5^(O357-1)/R357,0))</f>
        <v>150</v>
      </c>
      <c r="W357" s="2" t="str">
        <f>IF(X357="","",INDEX(计算页!$A:$A,MATCH(X357,计算页!$B:$B,0)))</f>
        <v/>
      </c>
      <c r="Y357" s="2" t="str">
        <f>IF(X357="","",ROUND(INDEX(计算页!$F$22:$H$27,N357,G357)/INDEX(计算页!$C:$C,MATCH(X357,计算页!$B:$B,0))*1.5^(O357-1)/R357,0))</f>
        <v/>
      </c>
      <c r="Z357" s="2" t="str">
        <f>IF(AA357="","",INDEX(计算页!$A:$A,MATCH(AA357,计算页!$B:$B,0)))</f>
        <v/>
      </c>
      <c r="AB357" s="2" t="str">
        <f>IF(AA357="","",ROUND(INDEX(计算页!$F$22:$H$27,N357,G357)/INDEX(计算页!$C:$C,MATCH(AA357,计算页!$B:$B,0))*1.5^(O357-1)/R357,0))</f>
        <v/>
      </c>
      <c r="AC357" s="2" t="str">
        <f>IF(AD357="","",INDEX(计算页!$A:$A,MATCH(AD357,计算页!$B:$B,0)))</f>
        <v/>
      </c>
      <c r="AE357" s="2" t="str">
        <f>IF(AD357="","",ROUND(INDEX(计算页!$F$22:$H$27,N357,G357)/INDEX(计算页!$C:$C,MATCH(AD357,计算页!$B:$B,0))*1.5^(O357-1)/R357,0))</f>
        <v/>
      </c>
      <c r="AF357" s="2" t="str">
        <f>IF(AG357="","",INDEX(计算页!$A:$A,MATCH(AG357,计算页!$B:$B,0)))</f>
        <v/>
      </c>
      <c r="AH357" s="2" t="str">
        <f>IF(AG357="","",ROUND(INDEX(计算页!$F$22:$H$27,N357,G357)/INDEX(计算页!$C:$C,MATCH(AG357,计算页!$B:$B,0))*1.5^(O357-1)/R357,0))</f>
        <v/>
      </c>
    </row>
    <row r="358" spans="1:34" x14ac:dyDescent="0.35">
      <c r="A358" s="2">
        <f t="shared" si="14"/>
        <v>4140003</v>
      </c>
      <c r="B358" s="2">
        <v>414</v>
      </c>
      <c r="C358" s="2" t="s">
        <v>403</v>
      </c>
      <c r="D358" s="2" t="s">
        <v>518</v>
      </c>
      <c r="E358" s="2" t="str">
        <f t="shared" si="15"/>
        <v>一件品质卓越的宝物，看起来谁都可以用\n提升伙伴命中225点</v>
      </c>
      <c r="F358" s="2" t="s">
        <v>659</v>
      </c>
      <c r="G358" s="2">
        <v>1</v>
      </c>
      <c r="H358" s="2" t="s">
        <v>538</v>
      </c>
      <c r="I358" s="2" t="s">
        <v>256</v>
      </c>
      <c r="J358" s="2">
        <v>0</v>
      </c>
      <c r="K358" s="2" t="str">
        <f>IF(J358="","",IF(J358=0,"所有宠物",INDEX(D_图鉴!$D:$D,MATCH(J358,D_图鉴!$A:$A,0))))</f>
        <v>所有宠物</v>
      </c>
      <c r="L358" s="2">
        <f>IF(A358="","",INDEX(D_伙伴技能书!$A:$A,MATCH(A358,D_伙伴技能书!$L:$L,0)))</f>
        <v>44143</v>
      </c>
      <c r="M358" s="2">
        <f>ROUND(INDEX(计算页!$F$22:$H$27,N358,G358)*1.5^(O358-1)*INDEX(计算页!$K$22:$K$25,MATCH(H358,计算页!$J$22:$J$25,0)),0)</f>
        <v>1125</v>
      </c>
      <c r="N358" s="2">
        <v>4</v>
      </c>
      <c r="O358" s="2">
        <v>3</v>
      </c>
      <c r="P358" s="2">
        <v>1</v>
      </c>
      <c r="Q358" s="2">
        <v>0</v>
      </c>
      <c r="R358" s="2">
        <f t="shared" si="16"/>
        <v>1</v>
      </c>
      <c r="S358" s="2" t="e">
        <f>INDEX(D_伙伴表!$J:$J,MATCH(K358,D_伙伴表!$C:$C,0))</f>
        <v>#N/A</v>
      </c>
      <c r="T358" s="2">
        <f>IF(U358="","",INDEX(计算页!$A:$A,MATCH(U358,计算页!$B:$B,0)))</f>
        <v>6</v>
      </c>
      <c r="U358" s="2" t="s">
        <v>545</v>
      </c>
      <c r="V358" s="2">
        <f>IF(U358="","",ROUND(INDEX(计算页!$F$22:$H$27,N358,G358)/INDEX(计算页!$C:$C,MATCH(U358,计算页!$B:$B,0))*1.5^(O358-1)/R358,0))</f>
        <v>225</v>
      </c>
      <c r="W358" s="2" t="str">
        <f>IF(X358="","",INDEX(计算页!$A:$A,MATCH(X358,计算页!$B:$B,0)))</f>
        <v/>
      </c>
      <c r="Y358" s="2" t="str">
        <f>IF(X358="","",ROUND(INDEX(计算页!$F$22:$H$27,N358,G358)/INDEX(计算页!$C:$C,MATCH(X358,计算页!$B:$B,0))*1.5^(O358-1)/R358,0))</f>
        <v/>
      </c>
      <c r="Z358" s="2" t="str">
        <f>IF(AA358="","",INDEX(计算页!$A:$A,MATCH(AA358,计算页!$B:$B,0)))</f>
        <v/>
      </c>
      <c r="AB358" s="2" t="str">
        <f>IF(AA358="","",ROUND(INDEX(计算页!$F$22:$H$27,N358,G358)/INDEX(计算页!$C:$C,MATCH(AA358,计算页!$B:$B,0))*1.5^(O358-1)/R358,0))</f>
        <v/>
      </c>
      <c r="AC358" s="2" t="str">
        <f>IF(AD358="","",INDEX(计算页!$A:$A,MATCH(AD358,计算页!$B:$B,0)))</f>
        <v/>
      </c>
      <c r="AE358" s="2" t="str">
        <f>IF(AD358="","",ROUND(INDEX(计算页!$F$22:$H$27,N358,G358)/INDEX(计算页!$C:$C,MATCH(AD358,计算页!$B:$B,0))*1.5^(O358-1)/R358,0))</f>
        <v/>
      </c>
      <c r="AF358" s="2" t="str">
        <f>IF(AG358="","",INDEX(计算页!$A:$A,MATCH(AG358,计算页!$B:$B,0)))</f>
        <v/>
      </c>
      <c r="AH358" s="2" t="str">
        <f>IF(AG358="","",ROUND(INDEX(计算页!$F$22:$H$27,N358,G358)/INDEX(计算页!$C:$C,MATCH(AG358,计算页!$B:$B,0))*1.5^(O358-1)/R358,0))</f>
        <v/>
      </c>
    </row>
    <row r="359" spans="1:34" x14ac:dyDescent="0.35">
      <c r="A359" s="2">
        <f t="shared" si="14"/>
        <v>4150001</v>
      </c>
      <c r="B359" s="2">
        <v>415</v>
      </c>
      <c r="C359" s="2" t="s">
        <v>404</v>
      </c>
      <c r="D359" s="2" t="s">
        <v>528</v>
      </c>
      <c r="E359" s="2" t="str">
        <f t="shared" si="15"/>
        <v>一件品质卓越的宝物，看起来谁都可以用\n提升伙伴闪避100点</v>
      </c>
      <c r="F359" s="2" t="s">
        <v>659</v>
      </c>
      <c r="G359" s="2">
        <v>1</v>
      </c>
      <c r="H359" s="2" t="s">
        <v>538</v>
      </c>
      <c r="I359" s="2" t="s">
        <v>256</v>
      </c>
      <c r="J359" s="2">
        <v>0</v>
      </c>
      <c r="K359" s="2" t="str">
        <f>IF(J359="","",IF(J359=0,"所有宠物",INDEX(D_图鉴!$D:$D,MATCH(J359,D_图鉴!$A:$A,0))))</f>
        <v>所有宠物</v>
      </c>
      <c r="L359" s="2">
        <f>IF(A359="","",INDEX(D_伙伴技能书!$A:$A,MATCH(A359,D_伙伴技能书!$L:$L,0)))</f>
        <v>44151</v>
      </c>
      <c r="M359" s="2">
        <f>ROUND(INDEX(计算页!$F$22:$H$27,N359,G359)*1.5^(O359-1)*INDEX(计算页!$K$22:$K$25,MATCH(H359,计算页!$J$22:$J$25,0)),0)</f>
        <v>500</v>
      </c>
      <c r="N359" s="2">
        <v>4</v>
      </c>
      <c r="O359" s="2">
        <v>1</v>
      </c>
      <c r="P359" s="2">
        <v>1</v>
      </c>
      <c r="Q359" s="2">
        <v>0</v>
      </c>
      <c r="R359" s="2">
        <f t="shared" si="16"/>
        <v>1</v>
      </c>
      <c r="S359" s="2" t="e">
        <f>INDEX(D_伙伴表!$J:$J,MATCH(K359,D_伙伴表!$C:$C,0))</f>
        <v>#N/A</v>
      </c>
      <c r="T359" s="2">
        <f>IF(U359="","",INDEX(计算页!$A:$A,MATCH(U359,计算页!$B:$B,0)))</f>
        <v>7</v>
      </c>
      <c r="U359" s="2" t="s">
        <v>548</v>
      </c>
      <c r="V359" s="2">
        <f>IF(U359="","",ROUND(INDEX(计算页!$F$22:$H$27,N359,G359)/INDEX(计算页!$C:$C,MATCH(U359,计算页!$B:$B,0))*1.5^(O359-1)/R359,0))</f>
        <v>100</v>
      </c>
      <c r="W359" s="2" t="str">
        <f>IF(X359="","",INDEX(计算页!$A:$A,MATCH(X359,计算页!$B:$B,0)))</f>
        <v/>
      </c>
      <c r="Y359" s="2" t="str">
        <f>IF(X359="","",ROUND(INDEX(计算页!$F$22:$H$27,N359,G359)/INDEX(计算页!$C:$C,MATCH(X359,计算页!$B:$B,0))*1.5^(O359-1)/R359,0))</f>
        <v/>
      </c>
      <c r="Z359" s="2" t="str">
        <f>IF(AA359="","",INDEX(计算页!$A:$A,MATCH(AA359,计算页!$B:$B,0)))</f>
        <v/>
      </c>
      <c r="AB359" s="2" t="str">
        <f>IF(AA359="","",ROUND(INDEX(计算页!$F$22:$H$27,N359,G359)/INDEX(计算页!$C:$C,MATCH(AA359,计算页!$B:$B,0))*1.5^(O359-1)/R359,0))</f>
        <v/>
      </c>
      <c r="AC359" s="2" t="str">
        <f>IF(AD359="","",INDEX(计算页!$A:$A,MATCH(AD359,计算页!$B:$B,0)))</f>
        <v/>
      </c>
      <c r="AE359" s="2" t="str">
        <f>IF(AD359="","",ROUND(INDEX(计算页!$F$22:$H$27,N359,G359)/INDEX(计算页!$C:$C,MATCH(AD359,计算页!$B:$B,0))*1.5^(O359-1)/R359,0))</f>
        <v/>
      </c>
      <c r="AF359" s="2" t="str">
        <f>IF(AG359="","",INDEX(计算页!$A:$A,MATCH(AG359,计算页!$B:$B,0)))</f>
        <v/>
      </c>
      <c r="AH359" s="2" t="str">
        <f>IF(AG359="","",ROUND(INDEX(计算页!$F$22:$H$27,N359,G359)/INDEX(计算页!$C:$C,MATCH(AG359,计算页!$B:$B,0))*1.5^(O359-1)/R359,0))</f>
        <v/>
      </c>
    </row>
    <row r="360" spans="1:34" x14ac:dyDescent="0.35">
      <c r="A360" s="2">
        <f t="shared" si="14"/>
        <v>4150002</v>
      </c>
      <c r="B360" s="2">
        <v>415</v>
      </c>
      <c r="C360" s="2" t="s">
        <v>404</v>
      </c>
      <c r="D360" s="2" t="s">
        <v>528</v>
      </c>
      <c r="E360" s="2" t="str">
        <f t="shared" si="15"/>
        <v>一件品质卓越的宝物，看起来谁都可以用\n提升伙伴闪避150点</v>
      </c>
      <c r="F360" s="2" t="s">
        <v>659</v>
      </c>
      <c r="G360" s="2">
        <v>1</v>
      </c>
      <c r="H360" s="2" t="s">
        <v>538</v>
      </c>
      <c r="I360" s="2" t="s">
        <v>256</v>
      </c>
      <c r="J360" s="2">
        <v>0</v>
      </c>
      <c r="K360" s="2" t="str">
        <f>IF(J360="","",IF(J360=0,"所有宠物",INDEX(D_图鉴!$D:$D,MATCH(J360,D_图鉴!$A:$A,0))))</f>
        <v>所有宠物</v>
      </c>
      <c r="L360" s="2">
        <f>IF(A360="","",INDEX(D_伙伴技能书!$A:$A,MATCH(A360,D_伙伴技能书!$L:$L,0)))</f>
        <v>44152</v>
      </c>
      <c r="M360" s="2">
        <f>ROUND(INDEX(计算页!$F$22:$H$27,N360,G360)*1.5^(O360-1)*INDEX(计算页!$K$22:$K$25,MATCH(H360,计算页!$J$22:$J$25,0)),0)</f>
        <v>750</v>
      </c>
      <c r="N360" s="2">
        <v>4</v>
      </c>
      <c r="O360" s="2">
        <v>2</v>
      </c>
      <c r="P360" s="2">
        <v>1</v>
      </c>
      <c r="Q360" s="2">
        <v>0</v>
      </c>
      <c r="R360" s="2">
        <f t="shared" si="16"/>
        <v>1</v>
      </c>
      <c r="S360" s="2" t="e">
        <f>INDEX(D_伙伴表!$J:$J,MATCH(K360,D_伙伴表!$C:$C,0))</f>
        <v>#N/A</v>
      </c>
      <c r="T360" s="2">
        <f>IF(U360="","",INDEX(计算页!$A:$A,MATCH(U360,计算页!$B:$B,0)))</f>
        <v>7</v>
      </c>
      <c r="U360" s="2" t="s">
        <v>548</v>
      </c>
      <c r="V360" s="2">
        <f>IF(U360="","",ROUND(INDEX(计算页!$F$22:$H$27,N360,G360)/INDEX(计算页!$C:$C,MATCH(U360,计算页!$B:$B,0))*1.5^(O360-1)/R360,0))</f>
        <v>150</v>
      </c>
      <c r="W360" s="2" t="str">
        <f>IF(X360="","",INDEX(计算页!$A:$A,MATCH(X360,计算页!$B:$B,0)))</f>
        <v/>
      </c>
      <c r="Y360" s="2" t="str">
        <f>IF(X360="","",ROUND(INDEX(计算页!$F$22:$H$27,N360,G360)/INDEX(计算页!$C:$C,MATCH(X360,计算页!$B:$B,0))*1.5^(O360-1)/R360,0))</f>
        <v/>
      </c>
      <c r="Z360" s="2" t="str">
        <f>IF(AA360="","",INDEX(计算页!$A:$A,MATCH(AA360,计算页!$B:$B,0)))</f>
        <v/>
      </c>
      <c r="AB360" s="2" t="str">
        <f>IF(AA360="","",ROUND(INDEX(计算页!$F$22:$H$27,N360,G360)/INDEX(计算页!$C:$C,MATCH(AA360,计算页!$B:$B,0))*1.5^(O360-1)/R360,0))</f>
        <v/>
      </c>
      <c r="AC360" s="2" t="str">
        <f>IF(AD360="","",INDEX(计算页!$A:$A,MATCH(AD360,计算页!$B:$B,0)))</f>
        <v/>
      </c>
      <c r="AE360" s="2" t="str">
        <f>IF(AD360="","",ROUND(INDEX(计算页!$F$22:$H$27,N360,G360)/INDEX(计算页!$C:$C,MATCH(AD360,计算页!$B:$B,0))*1.5^(O360-1)/R360,0))</f>
        <v/>
      </c>
      <c r="AF360" s="2" t="str">
        <f>IF(AG360="","",INDEX(计算页!$A:$A,MATCH(AG360,计算页!$B:$B,0)))</f>
        <v/>
      </c>
      <c r="AH360" s="2" t="str">
        <f>IF(AG360="","",ROUND(INDEX(计算页!$F$22:$H$27,N360,G360)/INDEX(计算页!$C:$C,MATCH(AG360,计算页!$B:$B,0))*1.5^(O360-1)/R360,0))</f>
        <v/>
      </c>
    </row>
    <row r="361" spans="1:34" x14ac:dyDescent="0.35">
      <c r="A361" s="2">
        <f t="shared" si="14"/>
        <v>4150003</v>
      </c>
      <c r="B361" s="2">
        <v>415</v>
      </c>
      <c r="C361" s="2" t="s">
        <v>404</v>
      </c>
      <c r="D361" s="2" t="s">
        <v>528</v>
      </c>
      <c r="E361" s="2" t="str">
        <f t="shared" si="15"/>
        <v>一件品质卓越的宝物，看起来谁都可以用\n提升伙伴闪避225点</v>
      </c>
      <c r="F361" s="2" t="s">
        <v>659</v>
      </c>
      <c r="G361" s="2">
        <v>1</v>
      </c>
      <c r="H361" s="2" t="s">
        <v>538</v>
      </c>
      <c r="I361" s="2" t="s">
        <v>256</v>
      </c>
      <c r="J361" s="2">
        <v>0</v>
      </c>
      <c r="K361" s="2" t="str">
        <f>IF(J361="","",IF(J361=0,"所有宠物",INDEX(D_图鉴!$D:$D,MATCH(J361,D_图鉴!$A:$A,0))))</f>
        <v>所有宠物</v>
      </c>
      <c r="L361" s="2">
        <f>IF(A361="","",INDEX(D_伙伴技能书!$A:$A,MATCH(A361,D_伙伴技能书!$L:$L,0)))</f>
        <v>44153</v>
      </c>
      <c r="M361" s="2">
        <f>ROUND(INDEX(计算页!$F$22:$H$27,N361,G361)*1.5^(O361-1)*INDEX(计算页!$K$22:$K$25,MATCH(H361,计算页!$J$22:$J$25,0)),0)</f>
        <v>1125</v>
      </c>
      <c r="N361" s="2">
        <v>4</v>
      </c>
      <c r="O361" s="2">
        <v>3</v>
      </c>
      <c r="P361" s="2">
        <v>1</v>
      </c>
      <c r="Q361" s="2">
        <v>0</v>
      </c>
      <c r="R361" s="2">
        <f t="shared" si="16"/>
        <v>1</v>
      </c>
      <c r="S361" s="2" t="e">
        <f>INDEX(D_伙伴表!$J:$J,MATCH(K361,D_伙伴表!$C:$C,0))</f>
        <v>#N/A</v>
      </c>
      <c r="T361" s="2">
        <f>IF(U361="","",INDEX(计算页!$A:$A,MATCH(U361,计算页!$B:$B,0)))</f>
        <v>7</v>
      </c>
      <c r="U361" s="2" t="s">
        <v>548</v>
      </c>
      <c r="V361" s="2">
        <f>IF(U361="","",ROUND(INDEX(计算页!$F$22:$H$27,N361,G361)/INDEX(计算页!$C:$C,MATCH(U361,计算页!$B:$B,0))*1.5^(O361-1)/R361,0))</f>
        <v>225</v>
      </c>
      <c r="W361" s="2" t="str">
        <f>IF(X361="","",INDEX(计算页!$A:$A,MATCH(X361,计算页!$B:$B,0)))</f>
        <v/>
      </c>
      <c r="Y361" s="2" t="str">
        <f>IF(X361="","",ROUND(INDEX(计算页!$F$22:$H$27,N361,G361)/INDEX(计算页!$C:$C,MATCH(X361,计算页!$B:$B,0))*1.5^(O361-1)/R361,0))</f>
        <v/>
      </c>
      <c r="Z361" s="2" t="str">
        <f>IF(AA361="","",INDEX(计算页!$A:$A,MATCH(AA361,计算页!$B:$B,0)))</f>
        <v/>
      </c>
      <c r="AB361" s="2" t="str">
        <f>IF(AA361="","",ROUND(INDEX(计算页!$F$22:$H$27,N361,G361)/INDEX(计算页!$C:$C,MATCH(AA361,计算页!$B:$B,0))*1.5^(O361-1)/R361,0))</f>
        <v/>
      </c>
      <c r="AC361" s="2" t="str">
        <f>IF(AD361="","",INDEX(计算页!$A:$A,MATCH(AD361,计算页!$B:$B,0)))</f>
        <v/>
      </c>
      <c r="AE361" s="2" t="str">
        <f>IF(AD361="","",ROUND(INDEX(计算页!$F$22:$H$27,N361,G361)/INDEX(计算页!$C:$C,MATCH(AD361,计算页!$B:$B,0))*1.5^(O361-1)/R361,0))</f>
        <v/>
      </c>
      <c r="AF361" s="2" t="str">
        <f>IF(AG361="","",INDEX(计算页!$A:$A,MATCH(AG361,计算页!$B:$B,0)))</f>
        <v/>
      </c>
      <c r="AH361" s="2" t="str">
        <f>IF(AG361="","",ROUND(INDEX(计算页!$F$22:$H$27,N361,G361)/INDEX(计算页!$C:$C,MATCH(AG361,计算页!$B:$B,0))*1.5^(O361-1)/R361,0))</f>
        <v/>
      </c>
    </row>
    <row r="362" spans="1:34" x14ac:dyDescent="0.35">
      <c r="A362" s="2">
        <f t="shared" si="14"/>
        <v>4160001</v>
      </c>
      <c r="B362" s="2">
        <v>416</v>
      </c>
      <c r="C362" s="2" t="s">
        <v>417</v>
      </c>
      <c r="D362" s="2" t="s">
        <v>561</v>
      </c>
      <c r="E362" s="2" t="str">
        <f t="shared" si="15"/>
        <v>一件品质卓越的宝物，看起来谁都可以用\n提升伙伴攻击250点</v>
      </c>
      <c r="F362" s="2" t="s">
        <v>659</v>
      </c>
      <c r="G362" s="2">
        <v>1</v>
      </c>
      <c r="H362" s="2" t="s">
        <v>538</v>
      </c>
      <c r="I362" s="2" t="s">
        <v>257</v>
      </c>
      <c r="J362" s="2">
        <v>0</v>
      </c>
      <c r="K362" s="2" t="str">
        <f>IF(J362="","",IF(J362=0,"所有宠物",INDEX(D_图鉴!$D:$D,MATCH(J362,D_图鉴!$A:$A,0))))</f>
        <v>所有宠物</v>
      </c>
      <c r="L362" s="2">
        <f>IF(A362="","",INDEX(D_伙伴技能书!$A:$A,MATCH(A362,D_伙伴技能书!$L:$L,0)))</f>
        <v>44161</v>
      </c>
      <c r="M362" s="2">
        <f>ROUND(INDEX(计算页!$F$22:$H$27,N362,G362)*1.5^(O362-1)*INDEX(计算页!$K$22:$K$25,MATCH(H362,计算页!$J$22:$J$25,0)),0)</f>
        <v>500</v>
      </c>
      <c r="N362" s="2">
        <v>4</v>
      </c>
      <c r="O362" s="2">
        <v>1</v>
      </c>
      <c r="P362" s="2">
        <v>1</v>
      </c>
      <c r="Q362" s="2">
        <v>0</v>
      </c>
      <c r="R362" s="2">
        <f t="shared" si="16"/>
        <v>1</v>
      </c>
      <c r="S362" s="2" t="e">
        <f>INDEX(D_伙伴表!$J:$J,MATCH(K362,D_伙伴表!$C:$C,0))</f>
        <v>#N/A</v>
      </c>
      <c r="T362" s="2">
        <f>IF(U362="","",INDEX(计算页!$A:$A,MATCH(U362,计算页!$B:$B,0)))</f>
        <v>3</v>
      </c>
      <c r="U362" s="2" t="s">
        <v>101</v>
      </c>
      <c r="V362" s="2">
        <f>IF(U362="","",ROUND(INDEX(计算页!$F$22:$H$27,N362,G362)/INDEX(计算页!$C:$C,MATCH(U362,计算页!$B:$B,0))*1.5^(O362-1)/R362,0))</f>
        <v>250</v>
      </c>
      <c r="W362" s="2" t="str">
        <f>IF(X362="","",INDEX(计算页!$A:$A,MATCH(X362,计算页!$B:$B,0)))</f>
        <v/>
      </c>
      <c r="Y362" s="2" t="str">
        <f>IF(X362="","",ROUND(INDEX(计算页!$F$22:$H$27,N362,G362)/INDEX(计算页!$C:$C,MATCH(X362,计算页!$B:$B,0))*1.5^(O362-1)/R362,0))</f>
        <v/>
      </c>
      <c r="Z362" s="2" t="str">
        <f>IF(AA362="","",INDEX(计算页!$A:$A,MATCH(AA362,计算页!$B:$B,0)))</f>
        <v/>
      </c>
      <c r="AB362" s="2" t="str">
        <f>IF(AA362="","",ROUND(INDEX(计算页!$F$22:$H$27,N362,G362)/INDEX(计算页!$C:$C,MATCH(AA362,计算页!$B:$B,0))*1.5^(O362-1)/R362,0))</f>
        <v/>
      </c>
      <c r="AC362" s="2" t="str">
        <f>IF(AD362="","",INDEX(计算页!$A:$A,MATCH(AD362,计算页!$B:$B,0)))</f>
        <v/>
      </c>
      <c r="AE362" s="2" t="str">
        <f>IF(AD362="","",ROUND(INDEX(计算页!$F$22:$H$27,N362,G362)/INDEX(计算页!$C:$C,MATCH(AD362,计算页!$B:$B,0))*1.5^(O362-1)/R362,0))</f>
        <v/>
      </c>
      <c r="AF362" s="2" t="str">
        <f>IF(AG362="","",INDEX(计算页!$A:$A,MATCH(AG362,计算页!$B:$B,0)))</f>
        <v/>
      </c>
      <c r="AH362" s="2" t="str">
        <f>IF(AG362="","",ROUND(INDEX(计算页!$F$22:$H$27,N362,G362)/INDEX(计算页!$C:$C,MATCH(AG362,计算页!$B:$B,0))*1.5^(O362-1)/R362,0))</f>
        <v/>
      </c>
    </row>
    <row r="363" spans="1:34" x14ac:dyDescent="0.35">
      <c r="A363" s="2">
        <f t="shared" si="14"/>
        <v>4160002</v>
      </c>
      <c r="B363" s="2">
        <v>416</v>
      </c>
      <c r="C363" s="2" t="s">
        <v>417</v>
      </c>
      <c r="D363" s="2" t="s">
        <v>561</v>
      </c>
      <c r="E363" s="2" t="str">
        <f t="shared" si="15"/>
        <v>一件品质卓越的宝物，看起来谁都可以用\n提升伙伴攻击375点</v>
      </c>
      <c r="F363" s="2" t="s">
        <v>659</v>
      </c>
      <c r="G363" s="2">
        <v>1</v>
      </c>
      <c r="H363" s="2" t="s">
        <v>538</v>
      </c>
      <c r="I363" s="2" t="s">
        <v>257</v>
      </c>
      <c r="J363" s="2">
        <v>0</v>
      </c>
      <c r="K363" s="2" t="str">
        <f>IF(J363="","",IF(J363=0,"所有宠物",INDEX(D_图鉴!$D:$D,MATCH(J363,D_图鉴!$A:$A,0))))</f>
        <v>所有宠物</v>
      </c>
      <c r="L363" s="2">
        <f>IF(A363="","",INDEX(D_伙伴技能书!$A:$A,MATCH(A363,D_伙伴技能书!$L:$L,0)))</f>
        <v>44162</v>
      </c>
      <c r="M363" s="2">
        <f>ROUND(INDEX(计算页!$F$22:$H$27,N363,G363)*1.5^(O363-1)*INDEX(计算页!$K$22:$K$25,MATCH(H363,计算页!$J$22:$J$25,0)),0)</f>
        <v>750</v>
      </c>
      <c r="N363" s="2">
        <v>4</v>
      </c>
      <c r="O363" s="2">
        <v>2</v>
      </c>
      <c r="P363" s="2">
        <v>1</v>
      </c>
      <c r="Q363" s="2">
        <v>0</v>
      </c>
      <c r="R363" s="2">
        <f t="shared" si="16"/>
        <v>1</v>
      </c>
      <c r="S363" s="2" t="e">
        <f>INDEX(D_伙伴表!$J:$J,MATCH(K363,D_伙伴表!$C:$C,0))</f>
        <v>#N/A</v>
      </c>
      <c r="T363" s="2">
        <f>IF(U363="","",INDEX(计算页!$A:$A,MATCH(U363,计算页!$B:$B,0)))</f>
        <v>3</v>
      </c>
      <c r="U363" s="2" t="s">
        <v>101</v>
      </c>
      <c r="V363" s="2">
        <f>IF(U363="","",ROUND(INDEX(计算页!$F$22:$H$27,N363,G363)/INDEX(计算页!$C:$C,MATCH(U363,计算页!$B:$B,0))*1.5^(O363-1)/R363,0))</f>
        <v>375</v>
      </c>
      <c r="W363" s="2" t="str">
        <f>IF(X363="","",INDEX(计算页!$A:$A,MATCH(X363,计算页!$B:$B,0)))</f>
        <v/>
      </c>
      <c r="Y363" s="2" t="str">
        <f>IF(X363="","",ROUND(INDEX(计算页!$F$22:$H$27,N363,G363)/INDEX(计算页!$C:$C,MATCH(X363,计算页!$B:$B,0))*1.5^(O363-1)/R363,0))</f>
        <v/>
      </c>
      <c r="Z363" s="2" t="str">
        <f>IF(AA363="","",INDEX(计算页!$A:$A,MATCH(AA363,计算页!$B:$B,0)))</f>
        <v/>
      </c>
      <c r="AB363" s="2" t="str">
        <f>IF(AA363="","",ROUND(INDEX(计算页!$F$22:$H$27,N363,G363)/INDEX(计算页!$C:$C,MATCH(AA363,计算页!$B:$B,0))*1.5^(O363-1)/R363,0))</f>
        <v/>
      </c>
      <c r="AC363" s="2" t="str">
        <f>IF(AD363="","",INDEX(计算页!$A:$A,MATCH(AD363,计算页!$B:$B,0)))</f>
        <v/>
      </c>
      <c r="AE363" s="2" t="str">
        <f>IF(AD363="","",ROUND(INDEX(计算页!$F$22:$H$27,N363,G363)/INDEX(计算页!$C:$C,MATCH(AD363,计算页!$B:$B,0))*1.5^(O363-1)/R363,0))</f>
        <v/>
      </c>
      <c r="AF363" s="2" t="str">
        <f>IF(AG363="","",INDEX(计算页!$A:$A,MATCH(AG363,计算页!$B:$B,0)))</f>
        <v/>
      </c>
      <c r="AH363" s="2" t="str">
        <f>IF(AG363="","",ROUND(INDEX(计算页!$F$22:$H$27,N363,G363)/INDEX(计算页!$C:$C,MATCH(AG363,计算页!$B:$B,0))*1.5^(O363-1)/R363,0))</f>
        <v/>
      </c>
    </row>
    <row r="364" spans="1:34" x14ac:dyDescent="0.35">
      <c r="A364" s="2">
        <f t="shared" si="14"/>
        <v>4160003</v>
      </c>
      <c r="B364" s="2">
        <v>416</v>
      </c>
      <c r="C364" s="2" t="s">
        <v>417</v>
      </c>
      <c r="D364" s="2" t="s">
        <v>561</v>
      </c>
      <c r="E364" s="2" t="str">
        <f t="shared" si="15"/>
        <v>一件品质卓越的宝物，看起来谁都可以用\n提升伙伴攻击563点</v>
      </c>
      <c r="F364" s="2" t="s">
        <v>659</v>
      </c>
      <c r="G364" s="2">
        <v>1</v>
      </c>
      <c r="H364" s="2" t="s">
        <v>538</v>
      </c>
      <c r="I364" s="2" t="s">
        <v>257</v>
      </c>
      <c r="J364" s="2">
        <v>0</v>
      </c>
      <c r="K364" s="2" t="str">
        <f>IF(J364="","",IF(J364=0,"所有宠物",INDEX(D_图鉴!$D:$D,MATCH(J364,D_图鉴!$A:$A,0))))</f>
        <v>所有宠物</v>
      </c>
      <c r="L364" s="2">
        <f>IF(A364="","",INDEX(D_伙伴技能书!$A:$A,MATCH(A364,D_伙伴技能书!$L:$L,0)))</f>
        <v>44163</v>
      </c>
      <c r="M364" s="2">
        <f>ROUND(INDEX(计算页!$F$22:$H$27,N364,G364)*1.5^(O364-1)*INDEX(计算页!$K$22:$K$25,MATCH(H364,计算页!$J$22:$J$25,0)),0)</f>
        <v>1125</v>
      </c>
      <c r="N364" s="2">
        <v>4</v>
      </c>
      <c r="O364" s="2">
        <v>3</v>
      </c>
      <c r="P364" s="2">
        <v>1</v>
      </c>
      <c r="Q364" s="2">
        <v>0</v>
      </c>
      <c r="R364" s="2">
        <f t="shared" si="16"/>
        <v>1</v>
      </c>
      <c r="S364" s="2" t="e">
        <f>INDEX(D_伙伴表!$J:$J,MATCH(K364,D_伙伴表!$C:$C,0))</f>
        <v>#N/A</v>
      </c>
      <c r="T364" s="2">
        <f>IF(U364="","",INDEX(计算页!$A:$A,MATCH(U364,计算页!$B:$B,0)))</f>
        <v>3</v>
      </c>
      <c r="U364" s="2" t="s">
        <v>101</v>
      </c>
      <c r="V364" s="2">
        <f>IF(U364="","",ROUND(INDEX(计算页!$F$22:$H$27,N364,G364)/INDEX(计算页!$C:$C,MATCH(U364,计算页!$B:$B,0))*1.5^(O364-1)/R364,0))</f>
        <v>563</v>
      </c>
      <c r="W364" s="2" t="str">
        <f>IF(X364="","",INDEX(计算页!$A:$A,MATCH(X364,计算页!$B:$B,0)))</f>
        <v/>
      </c>
      <c r="Y364" s="2" t="str">
        <f>IF(X364="","",ROUND(INDEX(计算页!$F$22:$H$27,N364,G364)/INDEX(计算页!$C:$C,MATCH(X364,计算页!$B:$B,0))*1.5^(O364-1)/R364,0))</f>
        <v/>
      </c>
      <c r="Z364" s="2" t="str">
        <f>IF(AA364="","",INDEX(计算页!$A:$A,MATCH(AA364,计算页!$B:$B,0)))</f>
        <v/>
      </c>
      <c r="AB364" s="2" t="str">
        <f>IF(AA364="","",ROUND(INDEX(计算页!$F$22:$H$27,N364,G364)/INDEX(计算页!$C:$C,MATCH(AA364,计算页!$B:$B,0))*1.5^(O364-1)/R364,0))</f>
        <v/>
      </c>
      <c r="AC364" s="2" t="str">
        <f>IF(AD364="","",INDEX(计算页!$A:$A,MATCH(AD364,计算页!$B:$B,0)))</f>
        <v/>
      </c>
      <c r="AE364" s="2" t="str">
        <f>IF(AD364="","",ROUND(INDEX(计算页!$F$22:$H$27,N364,G364)/INDEX(计算页!$C:$C,MATCH(AD364,计算页!$B:$B,0))*1.5^(O364-1)/R364,0))</f>
        <v/>
      </c>
      <c r="AF364" s="2" t="str">
        <f>IF(AG364="","",INDEX(计算页!$A:$A,MATCH(AG364,计算页!$B:$B,0)))</f>
        <v/>
      </c>
      <c r="AH364" s="2" t="str">
        <f>IF(AG364="","",ROUND(INDEX(计算页!$F$22:$H$27,N364,G364)/INDEX(计算页!$C:$C,MATCH(AG364,计算页!$B:$B,0))*1.5^(O364-1)/R364,0))</f>
        <v/>
      </c>
    </row>
    <row r="365" spans="1:34" x14ac:dyDescent="0.35">
      <c r="A365" s="2">
        <f t="shared" si="14"/>
        <v>4170001</v>
      </c>
      <c r="B365" s="2">
        <v>417</v>
      </c>
      <c r="C365" s="2" t="s">
        <v>418</v>
      </c>
      <c r="D365" s="2" t="s">
        <v>562</v>
      </c>
      <c r="E365" s="2" t="str">
        <f t="shared" si="15"/>
        <v>一件品质卓越的宝物，看起来谁都可以用\n提升伙伴防御500点</v>
      </c>
      <c r="F365" s="2" t="s">
        <v>659</v>
      </c>
      <c r="G365" s="2">
        <v>1</v>
      </c>
      <c r="H365" s="2" t="s">
        <v>538</v>
      </c>
      <c r="I365" s="2" t="s">
        <v>257</v>
      </c>
      <c r="J365" s="2">
        <v>0</v>
      </c>
      <c r="K365" s="2" t="str">
        <f>IF(J365="","",IF(J365=0,"所有宠物",INDEX(D_图鉴!$D:$D,MATCH(J365,D_图鉴!$A:$A,0))))</f>
        <v>所有宠物</v>
      </c>
      <c r="L365" s="2">
        <f>IF(A365="","",INDEX(D_伙伴技能书!$A:$A,MATCH(A365,D_伙伴技能书!$L:$L,0)))</f>
        <v>44171</v>
      </c>
      <c r="M365" s="2">
        <f>ROUND(INDEX(计算页!$F$22:$H$27,N365,G365)*1.5^(O365-1)*INDEX(计算页!$K$22:$K$25,MATCH(H365,计算页!$J$22:$J$25,0)),0)</f>
        <v>500</v>
      </c>
      <c r="N365" s="2">
        <v>4</v>
      </c>
      <c r="O365" s="2">
        <v>1</v>
      </c>
      <c r="P365" s="2">
        <v>1</v>
      </c>
      <c r="Q365" s="2">
        <v>0</v>
      </c>
      <c r="R365" s="2">
        <f t="shared" si="16"/>
        <v>1</v>
      </c>
      <c r="S365" s="2" t="e">
        <f>INDEX(D_伙伴表!$J:$J,MATCH(K365,D_伙伴表!$C:$C,0))</f>
        <v>#N/A</v>
      </c>
      <c r="T365" s="2">
        <f>IF(U365="","",INDEX(计算页!$A:$A,MATCH(U365,计算页!$B:$B,0)))</f>
        <v>4</v>
      </c>
      <c r="U365" s="2" t="s">
        <v>98</v>
      </c>
      <c r="V365" s="2">
        <f>IF(U365="","",ROUND(INDEX(计算页!$F$22:$H$27,N365,G365)/INDEX(计算页!$C:$C,MATCH(U365,计算页!$B:$B,0))*1.5^(O365-1)/R365,0))</f>
        <v>500</v>
      </c>
      <c r="W365" s="2" t="str">
        <f>IF(X365="","",INDEX(计算页!$A:$A,MATCH(X365,计算页!$B:$B,0)))</f>
        <v/>
      </c>
      <c r="Y365" s="2" t="str">
        <f>IF(X365="","",ROUND(INDEX(计算页!$F$22:$H$27,N365,G365)/INDEX(计算页!$C:$C,MATCH(X365,计算页!$B:$B,0))*1.5^(O365-1)/R365,0))</f>
        <v/>
      </c>
      <c r="Z365" s="2" t="str">
        <f>IF(AA365="","",INDEX(计算页!$A:$A,MATCH(AA365,计算页!$B:$B,0)))</f>
        <v/>
      </c>
      <c r="AB365" s="2" t="str">
        <f>IF(AA365="","",ROUND(INDEX(计算页!$F$22:$H$27,N365,G365)/INDEX(计算页!$C:$C,MATCH(AA365,计算页!$B:$B,0))*1.5^(O365-1)/R365,0))</f>
        <v/>
      </c>
      <c r="AC365" s="2" t="str">
        <f>IF(AD365="","",INDEX(计算页!$A:$A,MATCH(AD365,计算页!$B:$B,0)))</f>
        <v/>
      </c>
      <c r="AE365" s="2" t="str">
        <f>IF(AD365="","",ROUND(INDEX(计算页!$F$22:$H$27,N365,G365)/INDEX(计算页!$C:$C,MATCH(AD365,计算页!$B:$B,0))*1.5^(O365-1)/R365,0))</f>
        <v/>
      </c>
      <c r="AF365" s="2" t="str">
        <f>IF(AG365="","",INDEX(计算页!$A:$A,MATCH(AG365,计算页!$B:$B,0)))</f>
        <v/>
      </c>
      <c r="AH365" s="2" t="str">
        <f>IF(AG365="","",ROUND(INDEX(计算页!$F$22:$H$27,N365,G365)/INDEX(计算页!$C:$C,MATCH(AG365,计算页!$B:$B,0))*1.5^(O365-1)/R365,0))</f>
        <v/>
      </c>
    </row>
    <row r="366" spans="1:34" x14ac:dyDescent="0.35">
      <c r="A366" s="2">
        <f t="shared" si="14"/>
        <v>4170002</v>
      </c>
      <c r="B366" s="2">
        <v>417</v>
      </c>
      <c r="C366" s="2" t="s">
        <v>418</v>
      </c>
      <c r="D366" s="2" t="s">
        <v>562</v>
      </c>
      <c r="E366" s="2" t="str">
        <f t="shared" si="15"/>
        <v>一件品质卓越的宝物，看起来谁都可以用\n提升伙伴防御750点</v>
      </c>
      <c r="F366" s="2" t="s">
        <v>659</v>
      </c>
      <c r="G366" s="2">
        <v>1</v>
      </c>
      <c r="H366" s="2" t="s">
        <v>538</v>
      </c>
      <c r="I366" s="2" t="s">
        <v>257</v>
      </c>
      <c r="J366" s="2">
        <v>0</v>
      </c>
      <c r="K366" s="2" t="str">
        <f>IF(J366="","",IF(J366=0,"所有宠物",INDEX(D_图鉴!$D:$D,MATCH(J366,D_图鉴!$A:$A,0))))</f>
        <v>所有宠物</v>
      </c>
      <c r="L366" s="2">
        <f>IF(A366="","",INDEX(D_伙伴技能书!$A:$A,MATCH(A366,D_伙伴技能书!$L:$L,0)))</f>
        <v>44172</v>
      </c>
      <c r="M366" s="2">
        <f>ROUND(INDEX(计算页!$F$22:$H$27,N366,G366)*1.5^(O366-1)*INDEX(计算页!$K$22:$K$25,MATCH(H366,计算页!$J$22:$J$25,0)),0)</f>
        <v>750</v>
      </c>
      <c r="N366" s="2">
        <v>4</v>
      </c>
      <c r="O366" s="2">
        <v>2</v>
      </c>
      <c r="P366" s="2">
        <v>1</v>
      </c>
      <c r="Q366" s="2">
        <v>0</v>
      </c>
      <c r="R366" s="2">
        <f t="shared" si="16"/>
        <v>1</v>
      </c>
      <c r="S366" s="2" t="e">
        <f>INDEX(D_伙伴表!$J:$J,MATCH(K366,D_伙伴表!$C:$C,0))</f>
        <v>#N/A</v>
      </c>
      <c r="T366" s="2">
        <f>IF(U366="","",INDEX(计算页!$A:$A,MATCH(U366,计算页!$B:$B,0)))</f>
        <v>4</v>
      </c>
      <c r="U366" s="2" t="s">
        <v>98</v>
      </c>
      <c r="V366" s="2">
        <f>IF(U366="","",ROUND(INDEX(计算页!$F$22:$H$27,N366,G366)/INDEX(计算页!$C:$C,MATCH(U366,计算页!$B:$B,0))*1.5^(O366-1)/R366,0))</f>
        <v>750</v>
      </c>
      <c r="W366" s="2" t="str">
        <f>IF(X366="","",INDEX(计算页!$A:$A,MATCH(X366,计算页!$B:$B,0)))</f>
        <v/>
      </c>
      <c r="Y366" s="2" t="str">
        <f>IF(X366="","",ROUND(INDEX(计算页!$F$22:$H$27,N366,G366)/INDEX(计算页!$C:$C,MATCH(X366,计算页!$B:$B,0))*1.5^(O366-1)/R366,0))</f>
        <v/>
      </c>
      <c r="Z366" s="2" t="str">
        <f>IF(AA366="","",INDEX(计算页!$A:$A,MATCH(AA366,计算页!$B:$B,0)))</f>
        <v/>
      </c>
      <c r="AB366" s="2" t="str">
        <f>IF(AA366="","",ROUND(INDEX(计算页!$F$22:$H$27,N366,G366)/INDEX(计算页!$C:$C,MATCH(AA366,计算页!$B:$B,0))*1.5^(O366-1)/R366,0))</f>
        <v/>
      </c>
      <c r="AC366" s="2" t="str">
        <f>IF(AD366="","",INDEX(计算页!$A:$A,MATCH(AD366,计算页!$B:$B,0)))</f>
        <v/>
      </c>
      <c r="AE366" s="2" t="str">
        <f>IF(AD366="","",ROUND(INDEX(计算页!$F$22:$H$27,N366,G366)/INDEX(计算页!$C:$C,MATCH(AD366,计算页!$B:$B,0))*1.5^(O366-1)/R366,0))</f>
        <v/>
      </c>
      <c r="AF366" s="2" t="str">
        <f>IF(AG366="","",INDEX(计算页!$A:$A,MATCH(AG366,计算页!$B:$B,0)))</f>
        <v/>
      </c>
      <c r="AH366" s="2" t="str">
        <f>IF(AG366="","",ROUND(INDEX(计算页!$F$22:$H$27,N366,G366)/INDEX(计算页!$C:$C,MATCH(AG366,计算页!$B:$B,0))*1.5^(O366-1)/R366,0))</f>
        <v/>
      </c>
    </row>
    <row r="367" spans="1:34" x14ac:dyDescent="0.35">
      <c r="A367" s="2">
        <f t="shared" si="14"/>
        <v>4170003</v>
      </c>
      <c r="B367" s="2">
        <v>417</v>
      </c>
      <c r="C367" s="2" t="s">
        <v>418</v>
      </c>
      <c r="D367" s="2" t="s">
        <v>562</v>
      </c>
      <c r="E367" s="2" t="str">
        <f t="shared" si="15"/>
        <v>一件品质卓越的宝物，看起来谁都可以用\n提升伙伴防御1125点</v>
      </c>
      <c r="F367" s="2" t="s">
        <v>659</v>
      </c>
      <c r="G367" s="2">
        <v>1</v>
      </c>
      <c r="H367" s="2" t="s">
        <v>538</v>
      </c>
      <c r="I367" s="2" t="s">
        <v>257</v>
      </c>
      <c r="J367" s="2">
        <v>0</v>
      </c>
      <c r="K367" s="2" t="str">
        <f>IF(J367="","",IF(J367=0,"所有宠物",INDEX(D_图鉴!$D:$D,MATCH(J367,D_图鉴!$A:$A,0))))</f>
        <v>所有宠物</v>
      </c>
      <c r="L367" s="2">
        <f>IF(A367="","",INDEX(D_伙伴技能书!$A:$A,MATCH(A367,D_伙伴技能书!$L:$L,0)))</f>
        <v>44173</v>
      </c>
      <c r="M367" s="2">
        <f>ROUND(INDEX(计算页!$F$22:$H$27,N367,G367)*1.5^(O367-1)*INDEX(计算页!$K$22:$K$25,MATCH(H367,计算页!$J$22:$J$25,0)),0)</f>
        <v>1125</v>
      </c>
      <c r="N367" s="2">
        <v>4</v>
      </c>
      <c r="O367" s="2">
        <v>3</v>
      </c>
      <c r="P367" s="2">
        <v>1</v>
      </c>
      <c r="Q367" s="2">
        <v>0</v>
      </c>
      <c r="R367" s="2">
        <f t="shared" si="16"/>
        <v>1</v>
      </c>
      <c r="S367" s="2" t="e">
        <f>INDEX(D_伙伴表!$J:$J,MATCH(K367,D_伙伴表!$C:$C,0))</f>
        <v>#N/A</v>
      </c>
      <c r="T367" s="2">
        <f>IF(U367="","",INDEX(计算页!$A:$A,MATCH(U367,计算页!$B:$B,0)))</f>
        <v>4</v>
      </c>
      <c r="U367" s="2" t="s">
        <v>98</v>
      </c>
      <c r="V367" s="2">
        <f>IF(U367="","",ROUND(INDEX(计算页!$F$22:$H$27,N367,G367)/INDEX(计算页!$C:$C,MATCH(U367,计算页!$B:$B,0))*1.5^(O367-1)/R367,0))</f>
        <v>1125</v>
      </c>
      <c r="W367" s="2" t="str">
        <f>IF(X367="","",INDEX(计算页!$A:$A,MATCH(X367,计算页!$B:$B,0)))</f>
        <v/>
      </c>
      <c r="Y367" s="2" t="str">
        <f>IF(X367="","",ROUND(INDEX(计算页!$F$22:$H$27,N367,G367)/INDEX(计算页!$C:$C,MATCH(X367,计算页!$B:$B,0))*1.5^(O367-1)/R367,0))</f>
        <v/>
      </c>
      <c r="Z367" s="2" t="str">
        <f>IF(AA367="","",INDEX(计算页!$A:$A,MATCH(AA367,计算页!$B:$B,0)))</f>
        <v/>
      </c>
      <c r="AB367" s="2" t="str">
        <f>IF(AA367="","",ROUND(INDEX(计算页!$F$22:$H$27,N367,G367)/INDEX(计算页!$C:$C,MATCH(AA367,计算页!$B:$B,0))*1.5^(O367-1)/R367,0))</f>
        <v/>
      </c>
      <c r="AC367" s="2" t="str">
        <f>IF(AD367="","",INDEX(计算页!$A:$A,MATCH(AD367,计算页!$B:$B,0)))</f>
        <v/>
      </c>
      <c r="AE367" s="2" t="str">
        <f>IF(AD367="","",ROUND(INDEX(计算页!$F$22:$H$27,N367,G367)/INDEX(计算页!$C:$C,MATCH(AD367,计算页!$B:$B,0))*1.5^(O367-1)/R367,0))</f>
        <v/>
      </c>
      <c r="AF367" s="2" t="str">
        <f>IF(AG367="","",INDEX(计算页!$A:$A,MATCH(AG367,计算页!$B:$B,0)))</f>
        <v/>
      </c>
      <c r="AH367" s="2" t="str">
        <f>IF(AG367="","",ROUND(INDEX(计算页!$F$22:$H$27,N367,G367)/INDEX(计算页!$C:$C,MATCH(AG367,计算页!$B:$B,0))*1.5^(O367-1)/R367,0))</f>
        <v/>
      </c>
    </row>
    <row r="368" spans="1:34" x14ac:dyDescent="0.35">
      <c r="A368" s="2">
        <f t="shared" si="14"/>
        <v>4180001</v>
      </c>
      <c r="B368" s="2">
        <v>418</v>
      </c>
      <c r="C368" s="2" t="s">
        <v>419</v>
      </c>
      <c r="D368" s="2" t="s">
        <v>518</v>
      </c>
      <c r="E368" s="2" t="str">
        <f t="shared" si="15"/>
        <v>一件品质卓越的宝物，看起来谁都可以用\n提升伙伴生命2500点</v>
      </c>
      <c r="F368" s="2" t="s">
        <v>659</v>
      </c>
      <c r="G368" s="2">
        <v>1</v>
      </c>
      <c r="H368" s="2" t="s">
        <v>538</v>
      </c>
      <c r="I368" s="2" t="s">
        <v>257</v>
      </c>
      <c r="J368" s="2">
        <v>0</v>
      </c>
      <c r="K368" s="2" t="str">
        <f>IF(J368="","",IF(J368=0,"所有宠物",INDEX(D_图鉴!$D:$D,MATCH(J368,D_图鉴!$A:$A,0))))</f>
        <v>所有宠物</v>
      </c>
      <c r="L368" s="2">
        <f>IF(A368="","",INDEX(D_伙伴技能书!$A:$A,MATCH(A368,D_伙伴技能书!$L:$L,0)))</f>
        <v>44181</v>
      </c>
      <c r="M368" s="2">
        <f>ROUND(INDEX(计算页!$F$22:$H$27,N368,G368)*1.5^(O368-1)*INDEX(计算页!$K$22:$K$25,MATCH(H368,计算页!$J$22:$J$25,0)),0)</f>
        <v>500</v>
      </c>
      <c r="N368" s="2">
        <v>4</v>
      </c>
      <c r="O368" s="2">
        <v>1</v>
      </c>
      <c r="P368" s="2">
        <v>1</v>
      </c>
      <c r="Q368" s="2">
        <v>0</v>
      </c>
      <c r="R368" s="2">
        <f t="shared" si="16"/>
        <v>1</v>
      </c>
      <c r="S368" s="2" t="e">
        <f>INDEX(D_伙伴表!$J:$J,MATCH(K368,D_伙伴表!$C:$C,0))</f>
        <v>#N/A</v>
      </c>
      <c r="T368" s="2">
        <f>IF(U368="","",INDEX(计算页!$A:$A,MATCH(U368,计算页!$B:$B,0)))</f>
        <v>1</v>
      </c>
      <c r="U368" s="2" t="s">
        <v>97</v>
      </c>
      <c r="V368" s="2">
        <f>IF(U368="","",ROUND(INDEX(计算页!$F$22:$H$27,N368,G368)/INDEX(计算页!$C:$C,MATCH(U368,计算页!$B:$B,0))*1.5^(O368-1)/R368,0))</f>
        <v>2500</v>
      </c>
      <c r="W368" s="2" t="str">
        <f>IF(X368="","",INDEX(计算页!$A:$A,MATCH(X368,计算页!$B:$B,0)))</f>
        <v/>
      </c>
      <c r="Y368" s="2" t="str">
        <f>IF(X368="","",ROUND(INDEX(计算页!$F$22:$H$27,N368,G368)/INDEX(计算页!$C:$C,MATCH(X368,计算页!$B:$B,0))*1.5^(O368-1)/R368,0))</f>
        <v/>
      </c>
      <c r="Z368" s="2" t="str">
        <f>IF(AA368="","",INDEX(计算页!$A:$A,MATCH(AA368,计算页!$B:$B,0)))</f>
        <v/>
      </c>
      <c r="AB368" s="2" t="str">
        <f>IF(AA368="","",ROUND(INDEX(计算页!$F$22:$H$27,N368,G368)/INDEX(计算页!$C:$C,MATCH(AA368,计算页!$B:$B,0))*1.5^(O368-1)/R368,0))</f>
        <v/>
      </c>
      <c r="AC368" s="2" t="str">
        <f>IF(AD368="","",INDEX(计算页!$A:$A,MATCH(AD368,计算页!$B:$B,0)))</f>
        <v/>
      </c>
      <c r="AE368" s="2" t="str">
        <f>IF(AD368="","",ROUND(INDEX(计算页!$F$22:$H$27,N368,G368)/INDEX(计算页!$C:$C,MATCH(AD368,计算页!$B:$B,0))*1.5^(O368-1)/R368,0))</f>
        <v/>
      </c>
      <c r="AF368" s="2" t="str">
        <f>IF(AG368="","",INDEX(计算页!$A:$A,MATCH(AG368,计算页!$B:$B,0)))</f>
        <v/>
      </c>
      <c r="AH368" s="2" t="str">
        <f>IF(AG368="","",ROUND(INDEX(计算页!$F$22:$H$27,N368,G368)/INDEX(计算页!$C:$C,MATCH(AG368,计算页!$B:$B,0))*1.5^(O368-1)/R368,0))</f>
        <v/>
      </c>
    </row>
    <row r="369" spans="1:34" x14ac:dyDescent="0.35">
      <c r="A369" s="2">
        <f t="shared" si="14"/>
        <v>4180002</v>
      </c>
      <c r="B369" s="2">
        <v>418</v>
      </c>
      <c r="C369" s="2" t="s">
        <v>419</v>
      </c>
      <c r="D369" s="2" t="s">
        <v>518</v>
      </c>
      <c r="E369" s="2" t="str">
        <f t="shared" si="15"/>
        <v>一件品质卓越的宝物，看起来谁都可以用\n提升伙伴生命3750点</v>
      </c>
      <c r="F369" s="2" t="s">
        <v>659</v>
      </c>
      <c r="G369" s="2">
        <v>1</v>
      </c>
      <c r="H369" s="2" t="s">
        <v>538</v>
      </c>
      <c r="I369" s="2" t="s">
        <v>257</v>
      </c>
      <c r="J369" s="2">
        <v>0</v>
      </c>
      <c r="K369" s="2" t="str">
        <f>IF(J369="","",IF(J369=0,"所有宠物",INDEX(D_图鉴!$D:$D,MATCH(J369,D_图鉴!$A:$A,0))))</f>
        <v>所有宠物</v>
      </c>
      <c r="L369" s="2">
        <f>IF(A369="","",INDEX(D_伙伴技能书!$A:$A,MATCH(A369,D_伙伴技能书!$L:$L,0)))</f>
        <v>44182</v>
      </c>
      <c r="M369" s="2">
        <f>ROUND(INDEX(计算页!$F$22:$H$27,N369,G369)*1.5^(O369-1)*INDEX(计算页!$K$22:$K$25,MATCH(H369,计算页!$J$22:$J$25,0)),0)</f>
        <v>750</v>
      </c>
      <c r="N369" s="2">
        <v>4</v>
      </c>
      <c r="O369" s="2">
        <v>2</v>
      </c>
      <c r="P369" s="2">
        <v>1</v>
      </c>
      <c r="Q369" s="2">
        <v>0</v>
      </c>
      <c r="R369" s="2">
        <f t="shared" si="16"/>
        <v>1</v>
      </c>
      <c r="S369" s="2" t="e">
        <f>INDEX(D_伙伴表!$J:$J,MATCH(K369,D_伙伴表!$C:$C,0))</f>
        <v>#N/A</v>
      </c>
      <c r="T369" s="2">
        <f>IF(U369="","",INDEX(计算页!$A:$A,MATCH(U369,计算页!$B:$B,0)))</f>
        <v>1</v>
      </c>
      <c r="U369" s="2" t="s">
        <v>97</v>
      </c>
      <c r="V369" s="2">
        <f>IF(U369="","",ROUND(INDEX(计算页!$F$22:$H$27,N369,G369)/INDEX(计算页!$C:$C,MATCH(U369,计算页!$B:$B,0))*1.5^(O369-1)/R369,0))</f>
        <v>3750</v>
      </c>
      <c r="W369" s="2" t="str">
        <f>IF(X369="","",INDEX(计算页!$A:$A,MATCH(X369,计算页!$B:$B,0)))</f>
        <v/>
      </c>
      <c r="Y369" s="2" t="str">
        <f>IF(X369="","",ROUND(INDEX(计算页!$F$22:$H$27,N369,G369)/INDEX(计算页!$C:$C,MATCH(X369,计算页!$B:$B,0))*1.5^(O369-1)/R369,0))</f>
        <v/>
      </c>
      <c r="Z369" s="2" t="str">
        <f>IF(AA369="","",INDEX(计算页!$A:$A,MATCH(AA369,计算页!$B:$B,0)))</f>
        <v/>
      </c>
      <c r="AB369" s="2" t="str">
        <f>IF(AA369="","",ROUND(INDEX(计算页!$F$22:$H$27,N369,G369)/INDEX(计算页!$C:$C,MATCH(AA369,计算页!$B:$B,0))*1.5^(O369-1)/R369,0))</f>
        <v/>
      </c>
      <c r="AC369" s="2" t="str">
        <f>IF(AD369="","",INDEX(计算页!$A:$A,MATCH(AD369,计算页!$B:$B,0)))</f>
        <v/>
      </c>
      <c r="AE369" s="2" t="str">
        <f>IF(AD369="","",ROUND(INDEX(计算页!$F$22:$H$27,N369,G369)/INDEX(计算页!$C:$C,MATCH(AD369,计算页!$B:$B,0))*1.5^(O369-1)/R369,0))</f>
        <v/>
      </c>
      <c r="AF369" s="2" t="str">
        <f>IF(AG369="","",INDEX(计算页!$A:$A,MATCH(AG369,计算页!$B:$B,0)))</f>
        <v/>
      </c>
      <c r="AH369" s="2" t="str">
        <f>IF(AG369="","",ROUND(INDEX(计算页!$F$22:$H$27,N369,G369)/INDEX(计算页!$C:$C,MATCH(AG369,计算页!$B:$B,0))*1.5^(O369-1)/R369,0))</f>
        <v/>
      </c>
    </row>
    <row r="370" spans="1:34" x14ac:dyDescent="0.35">
      <c r="A370" s="2">
        <f t="shared" si="14"/>
        <v>4180003</v>
      </c>
      <c r="B370" s="2">
        <v>418</v>
      </c>
      <c r="C370" s="2" t="s">
        <v>419</v>
      </c>
      <c r="D370" s="2" t="s">
        <v>518</v>
      </c>
      <c r="E370" s="2" t="str">
        <f t="shared" si="15"/>
        <v>一件品质卓越的宝物，看起来谁都可以用\n提升伙伴生命5625点</v>
      </c>
      <c r="F370" s="2" t="s">
        <v>659</v>
      </c>
      <c r="G370" s="2">
        <v>1</v>
      </c>
      <c r="H370" s="2" t="s">
        <v>538</v>
      </c>
      <c r="I370" s="2" t="s">
        <v>257</v>
      </c>
      <c r="J370" s="2">
        <v>0</v>
      </c>
      <c r="K370" s="2" t="str">
        <f>IF(J370="","",IF(J370=0,"所有宠物",INDEX(D_图鉴!$D:$D,MATCH(J370,D_图鉴!$A:$A,0))))</f>
        <v>所有宠物</v>
      </c>
      <c r="L370" s="2">
        <f>IF(A370="","",INDEX(D_伙伴技能书!$A:$A,MATCH(A370,D_伙伴技能书!$L:$L,0)))</f>
        <v>44183</v>
      </c>
      <c r="M370" s="2">
        <f>ROUND(INDEX(计算页!$F$22:$H$27,N370,G370)*1.5^(O370-1)*INDEX(计算页!$K$22:$K$25,MATCH(H370,计算页!$J$22:$J$25,0)),0)</f>
        <v>1125</v>
      </c>
      <c r="N370" s="2">
        <v>4</v>
      </c>
      <c r="O370" s="2">
        <v>3</v>
      </c>
      <c r="P370" s="2">
        <v>1</v>
      </c>
      <c r="Q370" s="2">
        <v>0</v>
      </c>
      <c r="R370" s="2">
        <f t="shared" si="16"/>
        <v>1</v>
      </c>
      <c r="S370" s="2" t="e">
        <f>INDEX(D_伙伴表!$J:$J,MATCH(K370,D_伙伴表!$C:$C,0))</f>
        <v>#N/A</v>
      </c>
      <c r="T370" s="2">
        <f>IF(U370="","",INDEX(计算页!$A:$A,MATCH(U370,计算页!$B:$B,0)))</f>
        <v>1</v>
      </c>
      <c r="U370" s="2" t="s">
        <v>97</v>
      </c>
      <c r="V370" s="2">
        <f>IF(U370="","",ROUND(INDEX(计算页!$F$22:$H$27,N370,G370)/INDEX(计算页!$C:$C,MATCH(U370,计算页!$B:$B,0))*1.5^(O370-1)/R370,0))</f>
        <v>5625</v>
      </c>
      <c r="W370" s="2" t="str">
        <f>IF(X370="","",INDEX(计算页!$A:$A,MATCH(X370,计算页!$B:$B,0)))</f>
        <v/>
      </c>
      <c r="Y370" s="2" t="str">
        <f>IF(X370="","",ROUND(INDEX(计算页!$F$22:$H$27,N370,G370)/INDEX(计算页!$C:$C,MATCH(X370,计算页!$B:$B,0))*1.5^(O370-1)/R370,0))</f>
        <v/>
      </c>
      <c r="Z370" s="2" t="str">
        <f>IF(AA370="","",INDEX(计算页!$A:$A,MATCH(AA370,计算页!$B:$B,0)))</f>
        <v/>
      </c>
      <c r="AB370" s="2" t="str">
        <f>IF(AA370="","",ROUND(INDEX(计算页!$F$22:$H$27,N370,G370)/INDEX(计算页!$C:$C,MATCH(AA370,计算页!$B:$B,0))*1.5^(O370-1)/R370,0))</f>
        <v/>
      </c>
      <c r="AC370" s="2" t="str">
        <f>IF(AD370="","",INDEX(计算页!$A:$A,MATCH(AD370,计算页!$B:$B,0)))</f>
        <v/>
      </c>
      <c r="AE370" s="2" t="str">
        <f>IF(AD370="","",ROUND(INDEX(计算页!$F$22:$H$27,N370,G370)/INDEX(计算页!$C:$C,MATCH(AD370,计算页!$B:$B,0))*1.5^(O370-1)/R370,0))</f>
        <v/>
      </c>
      <c r="AF370" s="2" t="str">
        <f>IF(AG370="","",INDEX(计算页!$A:$A,MATCH(AG370,计算页!$B:$B,0)))</f>
        <v/>
      </c>
      <c r="AH370" s="2" t="str">
        <f>IF(AG370="","",ROUND(INDEX(计算页!$F$22:$H$27,N370,G370)/INDEX(计算页!$C:$C,MATCH(AG370,计算页!$B:$B,0))*1.5^(O370-1)/R370,0))</f>
        <v/>
      </c>
    </row>
    <row r="371" spans="1:34" x14ac:dyDescent="0.35">
      <c r="A371" s="2">
        <f t="shared" si="14"/>
        <v>4500001</v>
      </c>
      <c r="B371" s="2">
        <v>450</v>
      </c>
      <c r="C371" s="2" t="s">
        <v>372</v>
      </c>
      <c r="D371" s="2" t="s">
        <v>561</v>
      </c>
      <c r="E371" s="2" t="str">
        <f t="shared" si="15"/>
        <v>一件品质卓越的宝物，看起来谁都可以用\n提升伙伴破甲100点</v>
      </c>
      <c r="F371" s="2" t="s">
        <v>659</v>
      </c>
      <c r="G371" s="2">
        <v>1</v>
      </c>
      <c r="H371" s="2" t="s">
        <v>564</v>
      </c>
      <c r="I371" s="2" t="s">
        <v>252</v>
      </c>
      <c r="J371" s="2">
        <v>0</v>
      </c>
      <c r="K371" s="2" t="str">
        <f>IF(J371="","",IF(J371=0,"所有宠物",INDEX(D_图鉴!$D:$D,MATCH(J371,D_图鉴!$A:$A,0))))</f>
        <v>所有宠物</v>
      </c>
      <c r="L371" s="2">
        <f>IF(A371="","",INDEX(D_伙伴技能书!$A:$A,MATCH(A371,D_伙伴技能书!$L:$L,0)))</f>
        <v>44501</v>
      </c>
      <c r="M371" s="2">
        <f>ROUND(INDEX(计算页!$F$22:$H$27,N371,G371)*1.5^(O371-1)*INDEX(计算页!$K$22:$K$25,MATCH(H371,计算页!$J$22:$J$25,0)),0)</f>
        <v>600</v>
      </c>
      <c r="N371" s="2">
        <v>4</v>
      </c>
      <c r="O371" s="2">
        <v>1</v>
      </c>
      <c r="P371" s="2">
        <v>1</v>
      </c>
      <c r="Q371" s="2">
        <v>0</v>
      </c>
      <c r="R371" s="2">
        <f t="shared" si="16"/>
        <v>1</v>
      </c>
      <c r="S371" s="2" t="e">
        <f>INDEX(D_伙伴表!$J:$J,MATCH(K371,D_伙伴表!$C:$C,0))</f>
        <v>#N/A</v>
      </c>
      <c r="T371" s="2">
        <f>IF(U371="","",INDEX(计算页!$A:$A,MATCH(U371,计算页!$B:$B,0)))</f>
        <v>5</v>
      </c>
      <c r="U371" s="2" t="s">
        <v>140</v>
      </c>
      <c r="V371" s="2">
        <f>IF(U371="","",ROUND(INDEX(计算页!$F$22:$H$27,N371,G371)/INDEX(计算页!$C:$C,MATCH(U371,计算页!$B:$B,0))*1.5^(O371-1)/R371,0))</f>
        <v>100</v>
      </c>
    </row>
    <row r="372" spans="1:34" x14ac:dyDescent="0.35">
      <c r="A372" s="2">
        <f t="shared" si="14"/>
        <v>4500002</v>
      </c>
      <c r="B372" s="2">
        <v>450</v>
      </c>
      <c r="C372" s="2" t="s">
        <v>372</v>
      </c>
      <c r="D372" s="2" t="s">
        <v>561</v>
      </c>
      <c r="E372" s="2" t="str">
        <f t="shared" si="15"/>
        <v>一件品质卓越的宝物，看起来谁都可以用\n提升伙伴破甲150点</v>
      </c>
      <c r="F372" s="2" t="s">
        <v>659</v>
      </c>
      <c r="G372" s="2">
        <v>1</v>
      </c>
      <c r="H372" s="2" t="s">
        <v>564</v>
      </c>
      <c r="I372" s="2" t="s">
        <v>252</v>
      </c>
      <c r="J372" s="2">
        <v>0</v>
      </c>
      <c r="K372" s="2" t="str">
        <f>IF(J372="","",IF(J372=0,"所有宠物",INDEX(D_图鉴!$D:$D,MATCH(J372,D_图鉴!$A:$A,0))))</f>
        <v>所有宠物</v>
      </c>
      <c r="L372" s="2">
        <f>IF(A372="","",INDEX(D_伙伴技能书!$A:$A,MATCH(A372,D_伙伴技能书!$L:$L,0)))</f>
        <v>44502</v>
      </c>
      <c r="M372" s="2">
        <f>ROUND(INDEX(计算页!$F$22:$H$27,N372,G372)*1.5^(O372-1)*INDEX(计算页!$K$22:$K$25,MATCH(H372,计算页!$J$22:$J$25,0)),0)</f>
        <v>900</v>
      </c>
      <c r="N372" s="2">
        <v>4</v>
      </c>
      <c r="O372" s="2">
        <v>2</v>
      </c>
      <c r="P372" s="2">
        <v>1</v>
      </c>
      <c r="Q372" s="2">
        <v>0</v>
      </c>
      <c r="R372" s="2">
        <f t="shared" si="16"/>
        <v>1</v>
      </c>
      <c r="S372" s="2" t="e">
        <f>INDEX(D_伙伴表!$J:$J,MATCH(K372,D_伙伴表!$C:$C,0))</f>
        <v>#N/A</v>
      </c>
      <c r="T372" s="2">
        <f>IF(U372="","",INDEX(计算页!$A:$A,MATCH(U372,计算页!$B:$B,0)))</f>
        <v>5</v>
      </c>
      <c r="U372" s="2" t="s">
        <v>140</v>
      </c>
      <c r="V372" s="2">
        <f>IF(U372="","",ROUND(INDEX(计算页!$F$22:$H$27,N372,G372)/INDEX(计算页!$C:$C,MATCH(U372,计算页!$B:$B,0))*1.5^(O372-1)/R372,0))</f>
        <v>150</v>
      </c>
    </row>
    <row r="373" spans="1:34" x14ac:dyDescent="0.35">
      <c r="A373" s="2">
        <f t="shared" si="14"/>
        <v>4500003</v>
      </c>
      <c r="B373" s="2">
        <v>450</v>
      </c>
      <c r="C373" s="2" t="s">
        <v>372</v>
      </c>
      <c r="D373" s="2" t="s">
        <v>561</v>
      </c>
      <c r="E373" s="2" t="str">
        <f t="shared" si="15"/>
        <v>一件品质卓越的宝物，看起来谁都可以用\n提升伙伴破甲225点</v>
      </c>
      <c r="F373" s="2" t="s">
        <v>659</v>
      </c>
      <c r="G373" s="2">
        <v>1</v>
      </c>
      <c r="H373" s="2" t="s">
        <v>564</v>
      </c>
      <c r="I373" s="2" t="s">
        <v>252</v>
      </c>
      <c r="J373" s="2">
        <v>0</v>
      </c>
      <c r="K373" s="2" t="str">
        <f>IF(J373="","",IF(J373=0,"所有宠物",INDEX(D_图鉴!$D:$D,MATCH(J373,D_图鉴!$A:$A,0))))</f>
        <v>所有宠物</v>
      </c>
      <c r="L373" s="2">
        <f>IF(A373="","",INDEX(D_伙伴技能书!$A:$A,MATCH(A373,D_伙伴技能书!$L:$L,0)))</f>
        <v>44503</v>
      </c>
      <c r="M373" s="2">
        <f>ROUND(INDEX(计算页!$F$22:$H$27,N373,G373)*1.5^(O373-1)*INDEX(计算页!$K$22:$K$25,MATCH(H373,计算页!$J$22:$J$25,0)),0)</f>
        <v>1350</v>
      </c>
      <c r="N373" s="2">
        <v>4</v>
      </c>
      <c r="O373" s="2">
        <v>3</v>
      </c>
      <c r="P373" s="2">
        <v>1</v>
      </c>
      <c r="Q373" s="2">
        <v>0</v>
      </c>
      <c r="R373" s="2">
        <f t="shared" si="16"/>
        <v>1</v>
      </c>
      <c r="S373" s="2" t="e">
        <f>INDEX(D_伙伴表!$J:$J,MATCH(K373,D_伙伴表!$C:$C,0))</f>
        <v>#N/A</v>
      </c>
      <c r="T373" s="2">
        <f>IF(U373="","",INDEX(计算页!$A:$A,MATCH(U373,计算页!$B:$B,0)))</f>
        <v>5</v>
      </c>
      <c r="U373" s="2" t="s">
        <v>140</v>
      </c>
      <c r="V373" s="2">
        <f>IF(U373="","",ROUND(INDEX(计算页!$F$22:$H$27,N373,G373)/INDEX(计算页!$C:$C,MATCH(U373,计算页!$B:$B,0))*1.5^(O373-1)/R373,0))</f>
        <v>225</v>
      </c>
    </row>
    <row r="374" spans="1:34" x14ac:dyDescent="0.35">
      <c r="A374" s="2">
        <f t="shared" si="14"/>
        <v>4510001</v>
      </c>
      <c r="B374" s="2">
        <v>451</v>
      </c>
      <c r="C374" s="2" t="s">
        <v>383</v>
      </c>
      <c r="D374" s="2" t="s">
        <v>547</v>
      </c>
      <c r="E374" s="2" t="str">
        <f t="shared" si="15"/>
        <v>一件品质卓越的宝物，看起来谁都可以用\n提升伙伴暴击100点</v>
      </c>
      <c r="F374" s="2" t="s">
        <v>659</v>
      </c>
      <c r="G374" s="2">
        <v>1</v>
      </c>
      <c r="H374" s="2" t="s">
        <v>564</v>
      </c>
      <c r="I374" s="2" t="s">
        <v>253</v>
      </c>
      <c r="J374" s="2">
        <v>0</v>
      </c>
      <c r="K374" s="2" t="str">
        <f>IF(J374="","",IF(J374=0,"所有宠物",INDEX(D_图鉴!$D:$D,MATCH(J374,D_图鉴!$A:$A,0))))</f>
        <v>所有宠物</v>
      </c>
      <c r="L374" s="2">
        <f>IF(A374="","",INDEX(D_伙伴技能书!$A:$A,MATCH(A374,D_伙伴技能书!$L:$L,0)))</f>
        <v>44511</v>
      </c>
      <c r="M374" s="2">
        <f>ROUND(INDEX(计算页!$F$22:$H$27,N374,G374)*1.5^(O374-1)*INDEX(计算页!$K$22:$K$25,MATCH(H374,计算页!$J$22:$J$25,0)),0)</f>
        <v>600</v>
      </c>
      <c r="N374" s="2">
        <v>4</v>
      </c>
      <c r="O374" s="2">
        <v>1</v>
      </c>
      <c r="P374" s="2">
        <v>1</v>
      </c>
      <c r="Q374" s="2">
        <v>0</v>
      </c>
      <c r="R374" s="2">
        <f t="shared" si="16"/>
        <v>1</v>
      </c>
      <c r="S374" s="2" t="e">
        <f>INDEX(D_伙伴表!$J:$J,MATCH(K374,D_伙伴表!$C:$C,0))</f>
        <v>#N/A</v>
      </c>
      <c r="T374" s="2">
        <f>IF(U374="","",INDEX(计算页!$A:$A,MATCH(U374,计算页!$B:$B,0)))</f>
        <v>8</v>
      </c>
      <c r="U374" s="2" t="s">
        <v>135</v>
      </c>
      <c r="V374" s="2">
        <f>IF(U374="","",ROUND(INDEX(计算页!$F$22:$H$27,N374,G374)/INDEX(计算页!$C:$C,MATCH(U374,计算页!$B:$B,0))*1.5^(O374-1)/R374,0))</f>
        <v>100</v>
      </c>
    </row>
    <row r="375" spans="1:34" x14ac:dyDescent="0.35">
      <c r="A375" s="2">
        <f t="shared" si="14"/>
        <v>4510002</v>
      </c>
      <c r="B375" s="2">
        <v>451</v>
      </c>
      <c r="C375" s="2" t="s">
        <v>383</v>
      </c>
      <c r="D375" s="2" t="s">
        <v>547</v>
      </c>
      <c r="E375" s="2" t="str">
        <f t="shared" si="15"/>
        <v>一件品质卓越的宝物，看起来谁都可以用\n提升伙伴暴击150点</v>
      </c>
      <c r="F375" s="2" t="s">
        <v>659</v>
      </c>
      <c r="G375" s="2">
        <v>1</v>
      </c>
      <c r="H375" s="2" t="s">
        <v>564</v>
      </c>
      <c r="I375" s="2" t="s">
        <v>253</v>
      </c>
      <c r="J375" s="2">
        <v>0</v>
      </c>
      <c r="K375" s="2" t="str">
        <f>IF(J375="","",IF(J375=0,"所有宠物",INDEX(D_图鉴!$D:$D,MATCH(J375,D_图鉴!$A:$A,0))))</f>
        <v>所有宠物</v>
      </c>
      <c r="L375" s="2">
        <f>IF(A375="","",INDEX(D_伙伴技能书!$A:$A,MATCH(A375,D_伙伴技能书!$L:$L,0)))</f>
        <v>44512</v>
      </c>
      <c r="M375" s="2">
        <f>ROUND(INDEX(计算页!$F$22:$H$27,N375,G375)*1.5^(O375-1)*INDEX(计算页!$K$22:$K$25,MATCH(H375,计算页!$J$22:$J$25,0)),0)</f>
        <v>900</v>
      </c>
      <c r="N375" s="2">
        <v>4</v>
      </c>
      <c r="O375" s="2">
        <v>2</v>
      </c>
      <c r="P375" s="2">
        <v>1</v>
      </c>
      <c r="Q375" s="2">
        <v>0</v>
      </c>
      <c r="R375" s="2">
        <f t="shared" si="16"/>
        <v>1</v>
      </c>
      <c r="S375" s="2" t="e">
        <f>INDEX(D_伙伴表!$J:$J,MATCH(K375,D_伙伴表!$C:$C,0))</f>
        <v>#N/A</v>
      </c>
      <c r="T375" s="2">
        <f>IF(U375="","",INDEX(计算页!$A:$A,MATCH(U375,计算页!$B:$B,0)))</f>
        <v>8</v>
      </c>
      <c r="U375" s="2" t="s">
        <v>135</v>
      </c>
      <c r="V375" s="2">
        <f>IF(U375="","",ROUND(INDEX(计算页!$F$22:$H$27,N375,G375)/INDEX(计算页!$C:$C,MATCH(U375,计算页!$B:$B,0))*1.5^(O375-1)/R375,0))</f>
        <v>150</v>
      </c>
    </row>
    <row r="376" spans="1:34" x14ac:dyDescent="0.35">
      <c r="A376" s="2">
        <f t="shared" si="14"/>
        <v>4510003</v>
      </c>
      <c r="B376" s="2">
        <v>451</v>
      </c>
      <c r="C376" s="2" t="s">
        <v>383</v>
      </c>
      <c r="D376" s="2" t="s">
        <v>547</v>
      </c>
      <c r="E376" s="2" t="str">
        <f t="shared" si="15"/>
        <v>一件品质卓越的宝物，看起来谁都可以用\n提升伙伴暴击225点</v>
      </c>
      <c r="F376" s="2" t="s">
        <v>659</v>
      </c>
      <c r="G376" s="2">
        <v>1</v>
      </c>
      <c r="H376" s="2" t="s">
        <v>564</v>
      </c>
      <c r="I376" s="2" t="s">
        <v>253</v>
      </c>
      <c r="J376" s="2">
        <v>0</v>
      </c>
      <c r="K376" s="2" t="str">
        <f>IF(J376="","",IF(J376=0,"所有宠物",INDEX(D_图鉴!$D:$D,MATCH(J376,D_图鉴!$A:$A,0))))</f>
        <v>所有宠物</v>
      </c>
      <c r="L376" s="2">
        <f>IF(A376="","",INDEX(D_伙伴技能书!$A:$A,MATCH(A376,D_伙伴技能书!$L:$L,0)))</f>
        <v>44513</v>
      </c>
      <c r="M376" s="2">
        <f>ROUND(INDEX(计算页!$F$22:$H$27,N376,G376)*1.5^(O376-1)*INDEX(计算页!$K$22:$K$25,MATCH(H376,计算页!$J$22:$J$25,0)),0)</f>
        <v>1350</v>
      </c>
      <c r="N376" s="2">
        <v>4</v>
      </c>
      <c r="O376" s="2">
        <v>3</v>
      </c>
      <c r="P376" s="2">
        <v>1</v>
      </c>
      <c r="Q376" s="2">
        <v>0</v>
      </c>
      <c r="R376" s="2">
        <f t="shared" si="16"/>
        <v>1</v>
      </c>
      <c r="S376" s="2" t="e">
        <f>INDEX(D_伙伴表!$J:$J,MATCH(K376,D_伙伴表!$C:$C,0))</f>
        <v>#N/A</v>
      </c>
      <c r="T376" s="2">
        <f>IF(U376="","",INDEX(计算页!$A:$A,MATCH(U376,计算页!$B:$B,0)))</f>
        <v>8</v>
      </c>
      <c r="U376" s="2" t="s">
        <v>135</v>
      </c>
      <c r="V376" s="2">
        <f>IF(U376="","",ROUND(INDEX(计算页!$F$22:$H$27,N376,G376)/INDEX(计算页!$C:$C,MATCH(U376,计算页!$B:$B,0))*1.5^(O376-1)/R376,0))</f>
        <v>225</v>
      </c>
    </row>
    <row r="377" spans="1:34" x14ac:dyDescent="0.35">
      <c r="A377" s="2">
        <f t="shared" si="14"/>
        <v>4520001</v>
      </c>
      <c r="B377" s="2">
        <v>452</v>
      </c>
      <c r="C377" s="2" t="s">
        <v>394</v>
      </c>
      <c r="D377" s="2" t="s">
        <v>552</v>
      </c>
      <c r="E377" s="2" t="str">
        <f t="shared" si="15"/>
        <v>一件品质卓越的宝物，看起来谁都可以用\n提升伙伴抗暴100点</v>
      </c>
      <c r="F377" s="2" t="s">
        <v>659</v>
      </c>
      <c r="G377" s="2">
        <v>1</v>
      </c>
      <c r="H377" s="2" t="s">
        <v>564</v>
      </c>
      <c r="I377" s="2" t="s">
        <v>254</v>
      </c>
      <c r="J377" s="2">
        <v>0</v>
      </c>
      <c r="K377" s="2" t="str">
        <f>IF(J377="","",IF(J377=0,"所有宠物",INDEX(D_图鉴!$D:$D,MATCH(J377,D_图鉴!$A:$A,0))))</f>
        <v>所有宠物</v>
      </c>
      <c r="L377" s="2">
        <f>IF(A377="","",INDEX(D_伙伴技能书!$A:$A,MATCH(A377,D_伙伴技能书!$L:$L,0)))</f>
        <v>44521</v>
      </c>
      <c r="M377" s="2">
        <f>ROUND(INDEX(计算页!$F$22:$H$27,N377,G377)*1.5^(O377-1)*INDEX(计算页!$K$22:$K$25,MATCH(H377,计算页!$J$22:$J$25,0)),0)</f>
        <v>600</v>
      </c>
      <c r="N377" s="2">
        <v>4</v>
      </c>
      <c r="O377" s="2">
        <v>1</v>
      </c>
      <c r="P377" s="2">
        <v>1</v>
      </c>
      <c r="Q377" s="2">
        <v>0</v>
      </c>
      <c r="R377" s="2">
        <f t="shared" si="16"/>
        <v>1</v>
      </c>
      <c r="S377" s="2" t="e">
        <f>INDEX(D_伙伴表!$J:$J,MATCH(K377,D_伙伴表!$C:$C,0))</f>
        <v>#N/A</v>
      </c>
      <c r="T377" s="2">
        <f>IF(U377="","",INDEX(计算页!$A:$A,MATCH(U377,计算页!$B:$B,0)))</f>
        <v>9</v>
      </c>
      <c r="U377" s="2" t="s">
        <v>567</v>
      </c>
      <c r="V377" s="2">
        <f>IF(U377="","",ROUND(INDEX(计算页!$F$22:$H$27,N377,G377)/INDEX(计算页!$C:$C,MATCH(U377,计算页!$B:$B,0))*1.5^(O377-1)/R377,0))</f>
        <v>100</v>
      </c>
    </row>
    <row r="378" spans="1:34" x14ac:dyDescent="0.35">
      <c r="A378" s="2">
        <f t="shared" si="14"/>
        <v>4520002</v>
      </c>
      <c r="B378" s="2">
        <v>452</v>
      </c>
      <c r="C378" s="2" t="s">
        <v>394</v>
      </c>
      <c r="D378" s="2" t="s">
        <v>552</v>
      </c>
      <c r="E378" s="2" t="str">
        <f t="shared" si="15"/>
        <v>一件品质卓越的宝物，看起来谁都可以用\n提升伙伴抗暴150点</v>
      </c>
      <c r="F378" s="2" t="s">
        <v>659</v>
      </c>
      <c r="G378" s="2">
        <v>1</v>
      </c>
      <c r="H378" s="2" t="s">
        <v>564</v>
      </c>
      <c r="I378" s="2" t="s">
        <v>254</v>
      </c>
      <c r="J378" s="2">
        <v>0</v>
      </c>
      <c r="K378" s="2" t="str">
        <f>IF(J378="","",IF(J378=0,"所有宠物",INDEX(D_图鉴!$D:$D,MATCH(J378,D_图鉴!$A:$A,0))))</f>
        <v>所有宠物</v>
      </c>
      <c r="L378" s="2">
        <f>IF(A378="","",INDEX(D_伙伴技能书!$A:$A,MATCH(A378,D_伙伴技能书!$L:$L,0)))</f>
        <v>44522</v>
      </c>
      <c r="M378" s="2">
        <f>ROUND(INDEX(计算页!$F$22:$H$27,N378,G378)*1.5^(O378-1)*INDEX(计算页!$K$22:$K$25,MATCH(H378,计算页!$J$22:$J$25,0)),0)</f>
        <v>900</v>
      </c>
      <c r="N378" s="2">
        <v>4</v>
      </c>
      <c r="O378" s="2">
        <v>2</v>
      </c>
      <c r="P378" s="2">
        <v>1</v>
      </c>
      <c r="Q378" s="2">
        <v>0</v>
      </c>
      <c r="R378" s="2">
        <f t="shared" si="16"/>
        <v>1</v>
      </c>
      <c r="S378" s="2" t="e">
        <f>INDEX(D_伙伴表!$J:$J,MATCH(K378,D_伙伴表!$C:$C,0))</f>
        <v>#N/A</v>
      </c>
      <c r="T378" s="2">
        <f>IF(U378="","",INDEX(计算页!$A:$A,MATCH(U378,计算页!$B:$B,0)))</f>
        <v>9</v>
      </c>
      <c r="U378" s="2" t="s">
        <v>567</v>
      </c>
      <c r="V378" s="2">
        <f>IF(U378="","",ROUND(INDEX(计算页!$F$22:$H$27,N378,G378)/INDEX(计算页!$C:$C,MATCH(U378,计算页!$B:$B,0))*1.5^(O378-1)/R378,0))</f>
        <v>150</v>
      </c>
    </row>
    <row r="379" spans="1:34" x14ac:dyDescent="0.35">
      <c r="A379" s="2">
        <f t="shared" si="14"/>
        <v>4520003</v>
      </c>
      <c r="B379" s="2">
        <v>452</v>
      </c>
      <c r="C379" s="2" t="s">
        <v>394</v>
      </c>
      <c r="D379" s="2" t="s">
        <v>552</v>
      </c>
      <c r="E379" s="2" t="str">
        <f t="shared" si="15"/>
        <v>一件品质卓越的宝物，看起来谁都可以用\n提升伙伴抗暴225点</v>
      </c>
      <c r="F379" s="2" t="s">
        <v>659</v>
      </c>
      <c r="G379" s="2">
        <v>1</v>
      </c>
      <c r="H379" s="2" t="s">
        <v>564</v>
      </c>
      <c r="I379" s="2" t="s">
        <v>254</v>
      </c>
      <c r="J379" s="2">
        <v>0</v>
      </c>
      <c r="K379" s="2" t="str">
        <f>IF(J379="","",IF(J379=0,"所有宠物",INDEX(D_图鉴!$D:$D,MATCH(J379,D_图鉴!$A:$A,0))))</f>
        <v>所有宠物</v>
      </c>
      <c r="L379" s="2">
        <f>IF(A379="","",INDEX(D_伙伴技能书!$A:$A,MATCH(A379,D_伙伴技能书!$L:$L,0)))</f>
        <v>44523</v>
      </c>
      <c r="M379" s="2">
        <f>ROUND(INDEX(计算页!$F$22:$H$27,N379,G379)*1.5^(O379-1)*INDEX(计算页!$K$22:$K$25,MATCH(H379,计算页!$J$22:$J$25,0)),0)</f>
        <v>1350</v>
      </c>
      <c r="N379" s="2">
        <v>4</v>
      </c>
      <c r="O379" s="2">
        <v>3</v>
      </c>
      <c r="P379" s="2">
        <v>1</v>
      </c>
      <c r="Q379" s="2">
        <v>0</v>
      </c>
      <c r="R379" s="2">
        <f t="shared" si="16"/>
        <v>1</v>
      </c>
      <c r="S379" s="2" t="e">
        <f>INDEX(D_伙伴表!$J:$J,MATCH(K379,D_伙伴表!$C:$C,0))</f>
        <v>#N/A</v>
      </c>
      <c r="T379" s="2">
        <f>IF(U379="","",INDEX(计算页!$A:$A,MATCH(U379,计算页!$B:$B,0)))</f>
        <v>9</v>
      </c>
      <c r="U379" s="2" t="s">
        <v>567</v>
      </c>
      <c r="V379" s="2">
        <f>IF(U379="","",ROUND(INDEX(计算页!$F$22:$H$27,N379,G379)/INDEX(计算页!$C:$C,MATCH(U379,计算页!$B:$B,0))*1.5^(O379-1)/R379,0))</f>
        <v>225</v>
      </c>
    </row>
    <row r="380" spans="1:34" x14ac:dyDescent="0.35">
      <c r="A380" s="2">
        <f t="shared" si="14"/>
        <v>4530001</v>
      </c>
      <c r="B380" s="2">
        <v>453</v>
      </c>
      <c r="C380" s="2" t="s">
        <v>663</v>
      </c>
      <c r="D380" s="2" t="s">
        <v>554</v>
      </c>
      <c r="E380" s="2" t="str">
        <f t="shared" si="15"/>
        <v>一件品质卓越的宝物，看起来谁都可以用\n提升伙伴破甲100点</v>
      </c>
      <c r="F380" s="2" t="s">
        <v>659</v>
      </c>
      <c r="G380" s="2">
        <v>1</v>
      </c>
      <c r="H380" s="2" t="s">
        <v>564</v>
      </c>
      <c r="I380" s="2" t="s">
        <v>255</v>
      </c>
      <c r="J380" s="2">
        <v>0</v>
      </c>
      <c r="K380" s="2" t="str">
        <f>IF(J380="","",IF(J380=0,"所有宠物",INDEX(D_图鉴!$D:$D,MATCH(J380,D_图鉴!$A:$A,0))))</f>
        <v>所有宠物</v>
      </c>
      <c r="L380" s="2">
        <f>IF(A380="","",INDEX(D_伙伴技能书!$A:$A,MATCH(A380,D_伙伴技能书!$L:$L,0)))</f>
        <v>44531</v>
      </c>
      <c r="M380" s="2">
        <f>ROUND(INDEX(计算页!$F$22:$H$27,N380,G380)*1.5^(O380-1)*INDEX(计算页!$K$22:$K$25,MATCH(H380,计算页!$J$22:$J$25,0)),0)</f>
        <v>600</v>
      </c>
      <c r="N380" s="2">
        <v>4</v>
      </c>
      <c r="O380" s="2">
        <v>1</v>
      </c>
      <c r="P380" s="2">
        <v>1</v>
      </c>
      <c r="Q380" s="2">
        <v>0</v>
      </c>
      <c r="R380" s="2">
        <f t="shared" si="16"/>
        <v>1</v>
      </c>
      <c r="S380" s="2" t="e">
        <f>INDEX(D_伙伴表!$J:$J,MATCH(K380,D_伙伴表!$C:$C,0))</f>
        <v>#N/A</v>
      </c>
      <c r="T380" s="2">
        <f>IF(U380="","",INDEX(计算页!$A:$A,MATCH(U380,计算页!$B:$B,0)))</f>
        <v>5</v>
      </c>
      <c r="U380" s="2" t="s">
        <v>140</v>
      </c>
      <c r="V380" s="2">
        <f>IF(U380="","",ROUND(INDEX(计算页!$F$22:$H$27,N380,G380)/INDEX(计算页!$C:$C,MATCH(U380,计算页!$B:$B,0))*1.5^(O380-1)/R380,0))</f>
        <v>100</v>
      </c>
    </row>
    <row r="381" spans="1:34" x14ac:dyDescent="0.35">
      <c r="A381" s="2">
        <f t="shared" si="14"/>
        <v>4530002</v>
      </c>
      <c r="B381" s="2">
        <v>453</v>
      </c>
      <c r="C381" s="2" t="s">
        <v>663</v>
      </c>
      <c r="D381" s="2" t="s">
        <v>554</v>
      </c>
      <c r="E381" s="2" t="str">
        <f t="shared" si="15"/>
        <v>一件品质卓越的宝物，看起来谁都可以用\n提升伙伴破甲150点</v>
      </c>
      <c r="F381" s="2" t="s">
        <v>659</v>
      </c>
      <c r="G381" s="2">
        <v>1</v>
      </c>
      <c r="H381" s="2" t="s">
        <v>564</v>
      </c>
      <c r="I381" s="2" t="s">
        <v>255</v>
      </c>
      <c r="J381" s="2">
        <v>0</v>
      </c>
      <c r="K381" s="2" t="str">
        <f>IF(J381="","",IF(J381=0,"所有宠物",INDEX(D_图鉴!$D:$D,MATCH(J381,D_图鉴!$A:$A,0))))</f>
        <v>所有宠物</v>
      </c>
      <c r="L381" s="2">
        <f>IF(A381="","",INDEX(D_伙伴技能书!$A:$A,MATCH(A381,D_伙伴技能书!$L:$L,0)))</f>
        <v>44532</v>
      </c>
      <c r="M381" s="2">
        <f>ROUND(INDEX(计算页!$F$22:$H$27,N381,G381)*1.5^(O381-1)*INDEX(计算页!$K$22:$K$25,MATCH(H381,计算页!$J$22:$J$25,0)),0)</f>
        <v>900</v>
      </c>
      <c r="N381" s="2">
        <v>4</v>
      </c>
      <c r="O381" s="2">
        <v>2</v>
      </c>
      <c r="P381" s="2">
        <v>1</v>
      </c>
      <c r="Q381" s="2">
        <v>0</v>
      </c>
      <c r="R381" s="2">
        <f t="shared" si="16"/>
        <v>1</v>
      </c>
      <c r="S381" s="2" t="e">
        <f>INDEX(D_伙伴表!$J:$J,MATCH(K381,D_伙伴表!$C:$C,0))</f>
        <v>#N/A</v>
      </c>
      <c r="T381" s="2">
        <f>IF(U381="","",INDEX(计算页!$A:$A,MATCH(U381,计算页!$B:$B,0)))</f>
        <v>5</v>
      </c>
      <c r="U381" s="2" t="s">
        <v>140</v>
      </c>
      <c r="V381" s="2">
        <f>IF(U381="","",ROUND(INDEX(计算页!$F$22:$H$27,N381,G381)/INDEX(计算页!$C:$C,MATCH(U381,计算页!$B:$B,0))*1.5^(O381-1)/R381,0))</f>
        <v>150</v>
      </c>
    </row>
    <row r="382" spans="1:34" x14ac:dyDescent="0.35">
      <c r="A382" s="2">
        <f t="shared" si="14"/>
        <v>4530003</v>
      </c>
      <c r="B382" s="2">
        <v>453</v>
      </c>
      <c r="C382" s="2" t="s">
        <v>663</v>
      </c>
      <c r="D382" s="2" t="s">
        <v>554</v>
      </c>
      <c r="E382" s="2" t="str">
        <f t="shared" si="15"/>
        <v>一件品质卓越的宝物，看起来谁都可以用\n提升伙伴破甲225点</v>
      </c>
      <c r="F382" s="2" t="s">
        <v>659</v>
      </c>
      <c r="G382" s="2">
        <v>1</v>
      </c>
      <c r="H382" s="2" t="s">
        <v>564</v>
      </c>
      <c r="I382" s="2" t="s">
        <v>255</v>
      </c>
      <c r="J382" s="2">
        <v>0</v>
      </c>
      <c r="K382" s="2" t="str">
        <f>IF(J382="","",IF(J382=0,"所有宠物",INDEX(D_图鉴!$D:$D,MATCH(J382,D_图鉴!$A:$A,0))))</f>
        <v>所有宠物</v>
      </c>
      <c r="L382" s="2">
        <f>IF(A382="","",INDEX(D_伙伴技能书!$A:$A,MATCH(A382,D_伙伴技能书!$L:$L,0)))</f>
        <v>44533</v>
      </c>
      <c r="M382" s="2">
        <f>ROUND(INDEX(计算页!$F$22:$H$27,N382,G382)*1.5^(O382-1)*INDEX(计算页!$K$22:$K$25,MATCH(H382,计算页!$J$22:$J$25,0)),0)</f>
        <v>1350</v>
      </c>
      <c r="N382" s="2">
        <v>4</v>
      </c>
      <c r="O382" s="2">
        <v>3</v>
      </c>
      <c r="P382" s="2">
        <v>1</v>
      </c>
      <c r="Q382" s="2">
        <v>0</v>
      </c>
      <c r="R382" s="2">
        <f t="shared" si="16"/>
        <v>1</v>
      </c>
      <c r="S382" s="2" t="e">
        <f>INDEX(D_伙伴表!$J:$J,MATCH(K382,D_伙伴表!$C:$C,0))</f>
        <v>#N/A</v>
      </c>
      <c r="T382" s="2">
        <f>IF(U382="","",INDEX(计算页!$A:$A,MATCH(U382,计算页!$B:$B,0)))</f>
        <v>5</v>
      </c>
      <c r="U382" s="2" t="s">
        <v>140</v>
      </c>
      <c r="V382" s="2">
        <f>IF(U382="","",ROUND(INDEX(计算页!$F$22:$H$27,N382,G382)/INDEX(计算页!$C:$C,MATCH(U382,计算页!$B:$B,0))*1.5^(O382-1)/R382,0))</f>
        <v>225</v>
      </c>
    </row>
    <row r="383" spans="1:34" x14ac:dyDescent="0.35">
      <c r="A383" s="2">
        <f t="shared" si="14"/>
        <v>4540001</v>
      </c>
      <c r="B383" s="2">
        <v>454</v>
      </c>
      <c r="C383" s="2" t="s">
        <v>410</v>
      </c>
      <c r="D383" s="2" t="s">
        <v>518</v>
      </c>
      <c r="E383" s="2" t="str">
        <f t="shared" si="15"/>
        <v>一件品质卓越的宝物，看起来谁都可以用\n提升伙伴暴击100点</v>
      </c>
      <c r="F383" s="2" t="s">
        <v>659</v>
      </c>
      <c r="G383" s="2">
        <v>1</v>
      </c>
      <c r="H383" s="2" t="s">
        <v>564</v>
      </c>
      <c r="I383" s="2" t="s">
        <v>256</v>
      </c>
      <c r="J383" s="2">
        <v>0</v>
      </c>
      <c r="K383" s="2" t="str">
        <f>IF(J383="","",IF(J383=0,"所有宠物",INDEX(D_图鉴!$D:$D,MATCH(J383,D_图鉴!$A:$A,0))))</f>
        <v>所有宠物</v>
      </c>
      <c r="L383" s="2">
        <f>IF(A383="","",INDEX(D_伙伴技能书!$A:$A,MATCH(A383,D_伙伴技能书!$L:$L,0)))</f>
        <v>44541</v>
      </c>
      <c r="M383" s="2">
        <f>ROUND(INDEX(计算页!$F$22:$H$27,N383,G383)*1.5^(O383-1)*INDEX(计算页!$K$22:$K$25,MATCH(H383,计算页!$J$22:$J$25,0)),0)</f>
        <v>600</v>
      </c>
      <c r="N383" s="2">
        <v>4</v>
      </c>
      <c r="O383" s="2">
        <v>1</v>
      </c>
      <c r="P383" s="2">
        <v>1</v>
      </c>
      <c r="Q383" s="2">
        <v>0</v>
      </c>
      <c r="R383" s="2">
        <f t="shared" si="16"/>
        <v>1</v>
      </c>
      <c r="S383" s="2" t="e">
        <f>INDEX(D_伙伴表!$J:$J,MATCH(K383,D_伙伴表!$C:$C,0))</f>
        <v>#N/A</v>
      </c>
      <c r="T383" s="2">
        <f>IF(U383="","",INDEX(计算页!$A:$A,MATCH(U383,计算页!$B:$B,0)))</f>
        <v>8</v>
      </c>
      <c r="U383" s="2" t="s">
        <v>135</v>
      </c>
      <c r="V383" s="2">
        <f>IF(U383="","",ROUND(INDEX(计算页!$F$22:$H$27,N383,G383)/INDEX(计算页!$C:$C,MATCH(U383,计算页!$B:$B,0))*1.5^(O383-1)/R383,0))</f>
        <v>100</v>
      </c>
    </row>
    <row r="384" spans="1:34" x14ac:dyDescent="0.35">
      <c r="A384" s="2">
        <f t="shared" si="14"/>
        <v>4540002</v>
      </c>
      <c r="B384" s="2">
        <v>454</v>
      </c>
      <c r="C384" s="2" t="s">
        <v>410</v>
      </c>
      <c r="D384" s="2" t="s">
        <v>518</v>
      </c>
      <c r="E384" s="2" t="str">
        <f t="shared" si="15"/>
        <v>一件品质卓越的宝物，看起来谁都可以用\n提升伙伴暴击150点</v>
      </c>
      <c r="F384" s="2" t="s">
        <v>659</v>
      </c>
      <c r="G384" s="2">
        <v>1</v>
      </c>
      <c r="H384" s="2" t="s">
        <v>564</v>
      </c>
      <c r="I384" s="2" t="s">
        <v>256</v>
      </c>
      <c r="J384" s="2">
        <v>0</v>
      </c>
      <c r="K384" s="2" t="str">
        <f>IF(J384="","",IF(J384=0,"所有宠物",INDEX(D_图鉴!$D:$D,MATCH(J384,D_图鉴!$A:$A,0))))</f>
        <v>所有宠物</v>
      </c>
      <c r="L384" s="2">
        <f>IF(A384="","",INDEX(D_伙伴技能书!$A:$A,MATCH(A384,D_伙伴技能书!$L:$L,0)))</f>
        <v>44542</v>
      </c>
      <c r="M384" s="2">
        <f>ROUND(INDEX(计算页!$F$22:$H$27,N384,G384)*1.5^(O384-1)*INDEX(计算页!$K$22:$K$25,MATCH(H384,计算页!$J$22:$J$25,0)),0)</f>
        <v>900</v>
      </c>
      <c r="N384" s="2">
        <v>4</v>
      </c>
      <c r="O384" s="2">
        <v>2</v>
      </c>
      <c r="P384" s="2">
        <v>1</v>
      </c>
      <c r="Q384" s="2">
        <v>0</v>
      </c>
      <c r="R384" s="2">
        <f t="shared" si="16"/>
        <v>1</v>
      </c>
      <c r="S384" s="2" t="e">
        <f>INDEX(D_伙伴表!$J:$J,MATCH(K384,D_伙伴表!$C:$C,0))</f>
        <v>#N/A</v>
      </c>
      <c r="T384" s="2">
        <f>IF(U384="","",INDEX(计算页!$A:$A,MATCH(U384,计算页!$B:$B,0)))</f>
        <v>8</v>
      </c>
      <c r="U384" s="2" t="s">
        <v>135</v>
      </c>
      <c r="V384" s="2">
        <f>IF(U384="","",ROUND(INDEX(计算页!$F$22:$H$27,N384,G384)/INDEX(计算页!$C:$C,MATCH(U384,计算页!$B:$B,0))*1.5^(O384-1)/R384,0))</f>
        <v>150</v>
      </c>
    </row>
    <row r="385" spans="1:34" x14ac:dyDescent="0.35">
      <c r="A385" s="2">
        <f t="shared" si="14"/>
        <v>4540003</v>
      </c>
      <c r="B385" s="2">
        <v>454</v>
      </c>
      <c r="C385" s="2" t="s">
        <v>410</v>
      </c>
      <c r="D385" s="2" t="s">
        <v>518</v>
      </c>
      <c r="E385" s="2" t="str">
        <f t="shared" si="15"/>
        <v>一件品质卓越的宝物，看起来谁都可以用\n提升伙伴暴击225点</v>
      </c>
      <c r="F385" s="2" t="s">
        <v>659</v>
      </c>
      <c r="G385" s="2">
        <v>1</v>
      </c>
      <c r="H385" s="2" t="s">
        <v>564</v>
      </c>
      <c r="I385" s="2" t="s">
        <v>256</v>
      </c>
      <c r="J385" s="2">
        <v>0</v>
      </c>
      <c r="K385" s="2" t="str">
        <f>IF(J385="","",IF(J385=0,"所有宠物",INDEX(D_图鉴!$D:$D,MATCH(J385,D_图鉴!$A:$A,0))))</f>
        <v>所有宠物</v>
      </c>
      <c r="L385" s="2">
        <f>IF(A385="","",INDEX(D_伙伴技能书!$A:$A,MATCH(A385,D_伙伴技能书!$L:$L,0)))</f>
        <v>44543</v>
      </c>
      <c r="M385" s="2">
        <f>ROUND(INDEX(计算页!$F$22:$H$27,N385,G385)*1.5^(O385-1)*INDEX(计算页!$K$22:$K$25,MATCH(H385,计算页!$J$22:$J$25,0)),0)</f>
        <v>1350</v>
      </c>
      <c r="N385" s="2">
        <v>4</v>
      </c>
      <c r="O385" s="2">
        <v>3</v>
      </c>
      <c r="P385" s="2">
        <v>1</v>
      </c>
      <c r="Q385" s="2">
        <v>0</v>
      </c>
      <c r="R385" s="2">
        <f t="shared" si="16"/>
        <v>1</v>
      </c>
      <c r="S385" s="2" t="e">
        <f>INDEX(D_伙伴表!$J:$J,MATCH(K385,D_伙伴表!$C:$C,0))</f>
        <v>#N/A</v>
      </c>
      <c r="T385" s="2">
        <f>IF(U385="","",INDEX(计算页!$A:$A,MATCH(U385,计算页!$B:$B,0)))</f>
        <v>8</v>
      </c>
      <c r="U385" s="2" t="s">
        <v>135</v>
      </c>
      <c r="V385" s="2">
        <f>IF(U385="","",ROUND(INDEX(计算页!$F$22:$H$27,N385,G385)/INDEX(计算页!$C:$C,MATCH(U385,计算页!$B:$B,0))*1.5^(O385-1)/R385,0))</f>
        <v>225</v>
      </c>
    </row>
    <row r="386" spans="1:34" x14ac:dyDescent="0.35">
      <c r="A386" s="2">
        <f t="shared" si="14"/>
        <v>4550001</v>
      </c>
      <c r="B386" s="2">
        <v>455</v>
      </c>
      <c r="C386" s="2" t="s">
        <v>425</v>
      </c>
      <c r="D386" s="2" t="s">
        <v>561</v>
      </c>
      <c r="E386" s="2" t="str">
        <f t="shared" si="15"/>
        <v>一件品质卓越的宝物，看起来谁都可以用\n提升伙伴抗暴100点</v>
      </c>
      <c r="F386" s="2" t="s">
        <v>659</v>
      </c>
      <c r="G386" s="2">
        <v>1</v>
      </c>
      <c r="H386" s="2" t="s">
        <v>564</v>
      </c>
      <c r="I386" s="2" t="s">
        <v>257</v>
      </c>
      <c r="J386" s="2">
        <v>0</v>
      </c>
      <c r="K386" s="2" t="str">
        <f>IF(J386="","",IF(J386=0,"所有宠物",INDEX(D_图鉴!$D:$D,MATCH(J386,D_图鉴!$A:$A,0))))</f>
        <v>所有宠物</v>
      </c>
      <c r="L386" s="2">
        <f>IF(A386="","",INDEX(D_伙伴技能书!$A:$A,MATCH(A386,D_伙伴技能书!$L:$L,0)))</f>
        <v>44551</v>
      </c>
      <c r="M386" s="2">
        <f>ROUND(INDEX(计算页!$F$22:$H$27,N386,G386)*1.5^(O386-1)*INDEX(计算页!$K$22:$K$25,MATCH(H386,计算页!$J$22:$J$25,0)),0)</f>
        <v>600</v>
      </c>
      <c r="N386" s="2">
        <v>4</v>
      </c>
      <c r="O386" s="2">
        <v>1</v>
      </c>
      <c r="P386" s="2">
        <v>1</v>
      </c>
      <c r="Q386" s="2">
        <v>0</v>
      </c>
      <c r="R386" s="2">
        <f t="shared" si="16"/>
        <v>1</v>
      </c>
      <c r="S386" s="2" t="e">
        <f>INDEX(D_伙伴表!$J:$J,MATCH(K386,D_伙伴表!$C:$C,0))</f>
        <v>#N/A</v>
      </c>
      <c r="T386" s="2">
        <f>IF(U386="","",INDEX(计算页!$A:$A,MATCH(U386,计算页!$B:$B,0)))</f>
        <v>9</v>
      </c>
      <c r="U386" s="2" t="s">
        <v>567</v>
      </c>
      <c r="V386" s="2">
        <f>IF(U386="","",ROUND(INDEX(计算页!$F$22:$H$27,N386,G386)/INDEX(计算页!$C:$C,MATCH(U386,计算页!$B:$B,0))*1.5^(O386-1)/R386,0))</f>
        <v>100</v>
      </c>
    </row>
    <row r="387" spans="1:34" x14ac:dyDescent="0.35">
      <c r="A387" s="2">
        <f t="shared" si="14"/>
        <v>4550002</v>
      </c>
      <c r="B387" s="2">
        <v>455</v>
      </c>
      <c r="C387" s="2" t="s">
        <v>425</v>
      </c>
      <c r="D387" s="2" t="s">
        <v>561</v>
      </c>
      <c r="E387" s="2" t="str">
        <f t="shared" si="15"/>
        <v>一件品质卓越的宝物，看起来谁都可以用\n提升伙伴抗暴150点</v>
      </c>
      <c r="F387" s="2" t="s">
        <v>659</v>
      </c>
      <c r="G387" s="2">
        <v>1</v>
      </c>
      <c r="H387" s="2" t="s">
        <v>564</v>
      </c>
      <c r="I387" s="2" t="s">
        <v>257</v>
      </c>
      <c r="J387" s="2">
        <v>0</v>
      </c>
      <c r="K387" s="2" t="str">
        <f>IF(J387="","",IF(J387=0,"所有宠物",INDEX(D_图鉴!$D:$D,MATCH(J387,D_图鉴!$A:$A,0))))</f>
        <v>所有宠物</v>
      </c>
      <c r="L387" s="2">
        <f>IF(A387="","",INDEX(D_伙伴技能书!$A:$A,MATCH(A387,D_伙伴技能书!$L:$L,0)))</f>
        <v>44552</v>
      </c>
      <c r="M387" s="2">
        <f>ROUND(INDEX(计算页!$F$22:$H$27,N387,G387)*1.5^(O387-1)*INDEX(计算页!$K$22:$K$25,MATCH(H387,计算页!$J$22:$J$25,0)),0)</f>
        <v>900</v>
      </c>
      <c r="N387" s="2">
        <v>4</v>
      </c>
      <c r="O387" s="2">
        <v>2</v>
      </c>
      <c r="P387" s="2">
        <v>1</v>
      </c>
      <c r="Q387" s="2">
        <v>0</v>
      </c>
      <c r="R387" s="2">
        <f t="shared" si="16"/>
        <v>1</v>
      </c>
      <c r="S387" s="2" t="e">
        <f>INDEX(D_伙伴表!$J:$J,MATCH(K387,D_伙伴表!$C:$C,0))</f>
        <v>#N/A</v>
      </c>
      <c r="T387" s="2">
        <f>IF(U387="","",INDEX(计算页!$A:$A,MATCH(U387,计算页!$B:$B,0)))</f>
        <v>9</v>
      </c>
      <c r="U387" s="2" t="s">
        <v>567</v>
      </c>
      <c r="V387" s="2">
        <f>IF(U387="","",ROUND(INDEX(计算页!$F$22:$H$27,N387,G387)/INDEX(计算页!$C:$C,MATCH(U387,计算页!$B:$B,0))*1.5^(O387-1)/R387,0))</f>
        <v>150</v>
      </c>
    </row>
    <row r="388" spans="1:34" x14ac:dyDescent="0.35">
      <c r="A388" s="2">
        <f t="shared" ref="A388" si="17">B388*10000+O388</f>
        <v>4550003</v>
      </c>
      <c r="B388" s="2">
        <v>455</v>
      </c>
      <c r="C388" s="2" t="s">
        <v>425</v>
      </c>
      <c r="D388" s="2" t="s">
        <v>561</v>
      </c>
      <c r="E388" s="2" t="str">
        <f t="shared" si="15"/>
        <v>一件品质卓越的宝物，看起来谁都可以用\n提升伙伴抗暴225点</v>
      </c>
      <c r="F388" s="2" t="s">
        <v>659</v>
      </c>
      <c r="G388" s="2">
        <v>1</v>
      </c>
      <c r="H388" s="2" t="s">
        <v>564</v>
      </c>
      <c r="I388" s="2" t="s">
        <v>257</v>
      </c>
      <c r="J388" s="2">
        <v>0</v>
      </c>
      <c r="K388" s="2" t="str">
        <f>IF(J388="","",IF(J388=0,"所有宠物",INDEX(D_图鉴!$D:$D,MATCH(J388,D_图鉴!$A:$A,0))))</f>
        <v>所有宠物</v>
      </c>
      <c r="L388" s="2">
        <f>IF(A388="","",INDEX(D_伙伴技能书!$A:$A,MATCH(A388,D_伙伴技能书!$L:$L,0)))</f>
        <v>44553</v>
      </c>
      <c r="M388" s="2">
        <f>ROUND(INDEX(计算页!$F$22:$H$27,N388,G388)*1.5^(O388-1)*INDEX(计算页!$K$22:$K$25,MATCH(H388,计算页!$J$22:$J$25,0)),0)</f>
        <v>1350</v>
      </c>
      <c r="N388" s="2">
        <v>4</v>
      </c>
      <c r="O388" s="2">
        <v>3</v>
      </c>
      <c r="P388" s="2">
        <v>1</v>
      </c>
      <c r="Q388" s="2">
        <v>0</v>
      </c>
      <c r="R388" s="2">
        <f t="shared" si="16"/>
        <v>1</v>
      </c>
      <c r="S388" s="2" t="e">
        <f>INDEX(D_伙伴表!$J:$J,MATCH(K388,D_伙伴表!$C:$C,0))</f>
        <v>#N/A</v>
      </c>
      <c r="T388" s="2">
        <f>IF(U388="","",INDEX(计算页!$A:$A,MATCH(U388,计算页!$B:$B,0)))</f>
        <v>9</v>
      </c>
      <c r="U388" s="2" t="s">
        <v>567</v>
      </c>
      <c r="V388" s="2">
        <f>IF(U388="","",ROUND(INDEX(计算页!$F$22:$H$27,N388,G388)/INDEX(计算页!$C:$C,MATCH(U388,计算页!$B:$B,0))*1.5^(O388-1)/R388,0))</f>
        <v>225</v>
      </c>
    </row>
    <row r="389" spans="1:34" x14ac:dyDescent="0.35">
      <c r="A389" s="2">
        <f t="shared" ref="A389:A415" si="18">B389*10000+O389</f>
        <v>3010001</v>
      </c>
      <c r="B389" s="2">
        <v>301</v>
      </c>
      <c r="C389" s="2" t="s">
        <v>369</v>
      </c>
      <c r="D389" s="2" t="s">
        <v>536</v>
      </c>
      <c r="E389" s="2" t="str">
        <f t="shared" ref="E389:E452" si="19">IF(F389="","",F389&amp;"\n")&amp;IF(J389=0,"",K389&amp;"专用宝物，")&amp;"提升伙伴"&amp;U389&amp;V389&amp;"点"&amp;IF(X389="","","，"&amp;X389&amp;Y389&amp;"点")&amp;IF(AA389="","","，"&amp;AA389&amp;AB389&amp;"点")&amp;IF(AD389="","","，"&amp;AD389&amp;AE389&amp;"点")&amp;IF(AG389="","","，"&amp;AG389&amp;AH389&amp;"点")</f>
        <v>一件品质优秀的宝物，看起来谁都可以用\n提升伙伴攻击120点</v>
      </c>
      <c r="F389" s="2" t="s">
        <v>664</v>
      </c>
      <c r="G389" s="2">
        <v>1</v>
      </c>
      <c r="H389" s="2" t="s">
        <v>538</v>
      </c>
      <c r="I389" s="2" t="s">
        <v>252</v>
      </c>
      <c r="J389" s="2">
        <v>0</v>
      </c>
      <c r="K389" s="2" t="str">
        <f>IF(J389="","",IF(J389=0,"所有宠物",INDEX(D_图鉴!$D:$D,MATCH(J389,D_图鉴!$A:$A,0))))</f>
        <v>所有宠物</v>
      </c>
      <c r="L389" s="2">
        <f>IF(A389="","",INDEX(D_伙伴技能书!$A:$A,MATCH(A389,D_伙伴技能书!$L:$L,0)))</f>
        <v>43011</v>
      </c>
      <c r="M389" s="2">
        <f>ROUND(INDEX(计算页!$F$22:$H$27,N389,G389)*1.5^(O389-1)*INDEX(计算页!$K$22:$K$25,MATCH(H389,计算页!$J$22:$J$25,0)),0)</f>
        <v>240</v>
      </c>
      <c r="N389" s="2">
        <v>3</v>
      </c>
      <c r="O389" s="2">
        <v>1</v>
      </c>
      <c r="P389" s="2">
        <v>1</v>
      </c>
      <c r="Q389" s="2">
        <v>0</v>
      </c>
      <c r="R389" s="2">
        <f t="shared" ref="R389:R452" si="20">IF(U389="",0,1)+IF(W389="",0,1)+IF(Z389="",0,1)+IF(AC389="",0,1)+IF(AF389="",0,1)</f>
        <v>1</v>
      </c>
      <c r="S389" s="2" t="e">
        <f>INDEX(D_伙伴表!$J:$J,MATCH(K389,D_伙伴表!$C:$C,0))</f>
        <v>#N/A</v>
      </c>
      <c r="T389" s="2">
        <f>IF(U389="","",INDEX(计算页!$A:$A,MATCH(U389,计算页!$B:$B,0)))</f>
        <v>3</v>
      </c>
      <c r="U389" s="2" t="s">
        <v>101</v>
      </c>
      <c r="V389" s="2">
        <f>IF(U389="","",ROUND(INDEX(计算页!$F$22:$H$27,N389,G389)/INDEX(计算页!$C:$C,MATCH(U389,计算页!$B:$B,0))*1.5^(O389-1)/R389,0))</f>
        <v>120</v>
      </c>
      <c r="W389" s="2" t="str">
        <f>IF(X389="","",INDEX(计算页!$A:$A,MATCH(X389,计算页!$B:$B,0)))</f>
        <v/>
      </c>
      <c r="Y389" s="2" t="str">
        <f>IF(X389="","",ROUND(INDEX(计算页!$F$22:$H$27,N389,G389)/INDEX(计算页!$C:$C,MATCH(X389,计算页!$B:$B,0))*1.5^(O389-1)/R389,0))</f>
        <v/>
      </c>
      <c r="Z389" s="2" t="str">
        <f>IF(AA389="","",INDEX(计算页!$A:$A,MATCH(AA389,计算页!$B:$B,0)))</f>
        <v/>
      </c>
      <c r="AB389" s="2" t="str">
        <f>IF(AA389="","",ROUND(INDEX(计算页!$F$22:$H$27,N389,G389)/INDEX(计算页!$C:$C,MATCH(AA389,计算页!$B:$B,0))*1.5^(O389-1)/R389,0))</f>
        <v/>
      </c>
      <c r="AC389" s="2" t="str">
        <f>IF(AD389="","",INDEX(计算页!$A:$A,MATCH(AD389,计算页!$B:$B,0)))</f>
        <v/>
      </c>
      <c r="AE389" s="2" t="str">
        <f>IF(AD389="","",ROUND(INDEX(计算页!$F$22:$H$27,N389,G389)/INDEX(计算页!$C:$C,MATCH(AD389,计算页!$B:$B,0))*1.5^(O389-1)/R389,0))</f>
        <v/>
      </c>
      <c r="AF389" s="2" t="str">
        <f>IF(AG389="","",INDEX(计算页!$A:$A,MATCH(AG389,计算页!$B:$B,0)))</f>
        <v/>
      </c>
      <c r="AH389" s="2" t="str">
        <f>IF(AG389="","",ROUND(INDEX(计算页!$F$22:$H$27,N389,G389)/INDEX(计算页!$C:$C,MATCH(AG389,计算页!$B:$B,0))*1.5^(O389-1)/R389,0))</f>
        <v/>
      </c>
    </row>
    <row r="390" spans="1:34" x14ac:dyDescent="0.35">
      <c r="A390" s="2">
        <f t="shared" si="18"/>
        <v>3010002</v>
      </c>
      <c r="B390" s="2">
        <v>301</v>
      </c>
      <c r="C390" s="2" t="s">
        <v>369</v>
      </c>
      <c r="D390" s="2" t="s">
        <v>536</v>
      </c>
      <c r="E390" s="2" t="str">
        <f t="shared" si="19"/>
        <v>一件品质优秀的宝物，看起来谁都可以用\n提升伙伴攻击180点</v>
      </c>
      <c r="F390" s="2" t="s">
        <v>664</v>
      </c>
      <c r="G390" s="2">
        <v>1</v>
      </c>
      <c r="H390" s="2" t="s">
        <v>538</v>
      </c>
      <c r="I390" s="2" t="s">
        <v>252</v>
      </c>
      <c r="J390" s="2">
        <v>0</v>
      </c>
      <c r="K390" s="2" t="str">
        <f>IF(J390="","",IF(J390=0,"所有宠物",INDEX(D_图鉴!$D:$D,MATCH(J390,D_图鉴!$A:$A,0))))</f>
        <v>所有宠物</v>
      </c>
      <c r="L390" s="2">
        <f>IF(A390="","",INDEX(D_伙伴技能书!$A:$A,MATCH(A390,D_伙伴技能书!$L:$L,0)))</f>
        <v>43012</v>
      </c>
      <c r="M390" s="2">
        <f>ROUND(INDEX(计算页!$F$22:$H$27,N390,G390)*1.5^(O390-1)*INDEX(计算页!$K$22:$K$25,MATCH(H390,计算页!$J$22:$J$25,0)),0)</f>
        <v>360</v>
      </c>
      <c r="N390" s="2">
        <v>3</v>
      </c>
      <c r="O390" s="2">
        <v>2</v>
      </c>
      <c r="P390" s="2">
        <v>1</v>
      </c>
      <c r="Q390" s="2">
        <v>0</v>
      </c>
      <c r="R390" s="2">
        <f t="shared" si="20"/>
        <v>1</v>
      </c>
      <c r="S390" s="2" t="e">
        <f>INDEX(D_伙伴表!$J:$J,MATCH(K390,D_伙伴表!$C:$C,0))</f>
        <v>#N/A</v>
      </c>
      <c r="T390" s="2">
        <f>IF(U390="","",INDEX(计算页!$A:$A,MATCH(U390,计算页!$B:$B,0)))</f>
        <v>3</v>
      </c>
      <c r="U390" s="2" t="s">
        <v>101</v>
      </c>
      <c r="V390" s="2">
        <f>IF(U390="","",ROUND(INDEX(计算页!$F$22:$H$27,N390,G390)/INDEX(计算页!$C:$C,MATCH(U390,计算页!$B:$B,0))*1.5^(O390-1)/R390,0))</f>
        <v>180</v>
      </c>
      <c r="W390" s="2" t="str">
        <f>IF(X390="","",INDEX(计算页!$A:$A,MATCH(X390,计算页!$B:$B,0)))</f>
        <v/>
      </c>
      <c r="Y390" s="2" t="str">
        <f>IF(X390="","",ROUND(INDEX(计算页!$F$22:$H$27,N390,G390)/INDEX(计算页!$C:$C,MATCH(X390,计算页!$B:$B,0))*1.5^(O390-1)/R390,0))</f>
        <v/>
      </c>
      <c r="Z390" s="2" t="str">
        <f>IF(AA390="","",INDEX(计算页!$A:$A,MATCH(AA390,计算页!$B:$B,0)))</f>
        <v/>
      </c>
      <c r="AB390" s="2" t="str">
        <f>IF(AA390="","",ROUND(INDEX(计算页!$F$22:$H$27,N390,G390)/INDEX(计算页!$C:$C,MATCH(AA390,计算页!$B:$B,0))*1.5^(O390-1)/R390,0))</f>
        <v/>
      </c>
      <c r="AC390" s="2" t="str">
        <f>IF(AD390="","",INDEX(计算页!$A:$A,MATCH(AD390,计算页!$B:$B,0)))</f>
        <v/>
      </c>
      <c r="AE390" s="2" t="str">
        <f>IF(AD390="","",ROUND(INDEX(计算页!$F$22:$H$27,N390,G390)/INDEX(计算页!$C:$C,MATCH(AD390,计算页!$B:$B,0))*1.5^(O390-1)/R390,0))</f>
        <v/>
      </c>
      <c r="AF390" s="2" t="str">
        <f>IF(AG390="","",INDEX(计算页!$A:$A,MATCH(AG390,计算页!$B:$B,0)))</f>
        <v/>
      </c>
      <c r="AH390" s="2" t="str">
        <f>IF(AG390="","",ROUND(INDEX(计算页!$F$22:$H$27,N390,G390)/INDEX(计算页!$C:$C,MATCH(AG390,计算页!$B:$B,0))*1.5^(O390-1)/R390,0))</f>
        <v/>
      </c>
    </row>
    <row r="391" spans="1:34" x14ac:dyDescent="0.35">
      <c r="A391" s="2">
        <f t="shared" si="18"/>
        <v>3010003</v>
      </c>
      <c r="B391" s="2">
        <v>301</v>
      </c>
      <c r="C391" s="2" t="s">
        <v>369</v>
      </c>
      <c r="D391" s="2" t="s">
        <v>536</v>
      </c>
      <c r="E391" s="2" t="str">
        <f t="shared" si="19"/>
        <v>一件品质优秀的宝物，看起来谁都可以用\n提升伙伴攻击270点</v>
      </c>
      <c r="F391" s="2" t="s">
        <v>664</v>
      </c>
      <c r="G391" s="2">
        <v>1</v>
      </c>
      <c r="H391" s="2" t="s">
        <v>538</v>
      </c>
      <c r="I391" s="2" t="s">
        <v>252</v>
      </c>
      <c r="J391" s="2">
        <v>0</v>
      </c>
      <c r="K391" s="2" t="str">
        <f>IF(J391="","",IF(J391=0,"所有宠物",INDEX(D_图鉴!$D:$D,MATCH(J391,D_图鉴!$A:$A,0))))</f>
        <v>所有宠物</v>
      </c>
      <c r="L391" s="2">
        <f>IF(A391="","",INDEX(D_伙伴技能书!$A:$A,MATCH(A391,D_伙伴技能书!$L:$L,0)))</f>
        <v>43013</v>
      </c>
      <c r="M391" s="2">
        <f>ROUND(INDEX(计算页!$F$22:$H$27,N391,G391)*1.5^(O391-1)*INDEX(计算页!$K$22:$K$25,MATCH(H391,计算页!$J$22:$J$25,0)),0)</f>
        <v>540</v>
      </c>
      <c r="N391" s="2">
        <v>3</v>
      </c>
      <c r="O391" s="2">
        <v>3</v>
      </c>
      <c r="P391" s="2">
        <v>1</v>
      </c>
      <c r="Q391" s="2">
        <v>0</v>
      </c>
      <c r="R391" s="2">
        <f t="shared" si="20"/>
        <v>1</v>
      </c>
      <c r="S391" s="2" t="e">
        <f>INDEX(D_伙伴表!$J:$J,MATCH(K391,D_伙伴表!$C:$C,0))</f>
        <v>#N/A</v>
      </c>
      <c r="T391" s="2">
        <f>IF(U391="","",INDEX(计算页!$A:$A,MATCH(U391,计算页!$B:$B,0)))</f>
        <v>3</v>
      </c>
      <c r="U391" s="2" t="s">
        <v>101</v>
      </c>
      <c r="V391" s="2">
        <f>IF(U391="","",ROUND(INDEX(计算页!$F$22:$H$27,N391,G391)/INDEX(计算页!$C:$C,MATCH(U391,计算页!$B:$B,0))*1.5^(O391-1)/R391,0))</f>
        <v>270</v>
      </c>
      <c r="W391" s="2" t="str">
        <f>IF(X391="","",INDEX(计算页!$A:$A,MATCH(X391,计算页!$B:$B,0)))</f>
        <v/>
      </c>
      <c r="Y391" s="2" t="str">
        <f>IF(X391="","",ROUND(INDEX(计算页!$F$22:$H$27,N391,G391)/INDEX(计算页!$C:$C,MATCH(X391,计算页!$B:$B,0))*1.5^(O391-1)/R391,0))</f>
        <v/>
      </c>
      <c r="Z391" s="2" t="str">
        <f>IF(AA391="","",INDEX(计算页!$A:$A,MATCH(AA391,计算页!$B:$B,0)))</f>
        <v/>
      </c>
      <c r="AB391" s="2" t="str">
        <f>IF(AA391="","",ROUND(INDEX(计算页!$F$22:$H$27,N391,G391)/INDEX(计算页!$C:$C,MATCH(AA391,计算页!$B:$B,0))*1.5^(O391-1)/R391,0))</f>
        <v/>
      </c>
      <c r="AC391" s="2" t="str">
        <f>IF(AD391="","",INDEX(计算页!$A:$A,MATCH(AD391,计算页!$B:$B,0)))</f>
        <v/>
      </c>
      <c r="AE391" s="2" t="str">
        <f>IF(AD391="","",ROUND(INDEX(计算页!$F$22:$H$27,N391,G391)/INDEX(计算页!$C:$C,MATCH(AD391,计算页!$B:$B,0))*1.5^(O391-1)/R391,0))</f>
        <v/>
      </c>
      <c r="AF391" s="2" t="str">
        <f>IF(AG391="","",INDEX(计算页!$A:$A,MATCH(AG391,计算页!$B:$B,0)))</f>
        <v/>
      </c>
      <c r="AH391" s="2" t="str">
        <f>IF(AG391="","",ROUND(INDEX(计算页!$F$22:$H$27,N391,G391)/INDEX(计算页!$C:$C,MATCH(AG391,计算页!$B:$B,0))*1.5^(O391-1)/R391,0))</f>
        <v/>
      </c>
    </row>
    <row r="392" spans="1:34" x14ac:dyDescent="0.35">
      <c r="A392" s="2">
        <f t="shared" si="18"/>
        <v>3020001</v>
      </c>
      <c r="B392" s="2">
        <v>302</v>
      </c>
      <c r="C392" s="2" t="s">
        <v>370</v>
      </c>
      <c r="D392" s="2" t="s">
        <v>540</v>
      </c>
      <c r="E392" s="2" t="str">
        <f t="shared" si="19"/>
        <v>一件品质优秀的宝物，看起来谁都可以用\n提升伙伴防御240点</v>
      </c>
      <c r="F392" s="2" t="s">
        <v>664</v>
      </c>
      <c r="G392" s="2">
        <v>1</v>
      </c>
      <c r="H392" s="2" t="s">
        <v>538</v>
      </c>
      <c r="I392" s="2" t="s">
        <v>252</v>
      </c>
      <c r="J392" s="2">
        <v>0</v>
      </c>
      <c r="K392" s="2" t="str">
        <f>IF(J392="","",IF(J392=0,"所有宠物",INDEX(D_图鉴!$D:$D,MATCH(J392,D_图鉴!$A:$A,0))))</f>
        <v>所有宠物</v>
      </c>
      <c r="L392" s="2">
        <f>IF(A392="","",INDEX(D_伙伴技能书!$A:$A,MATCH(A392,D_伙伴技能书!$L:$L,0)))</f>
        <v>43021</v>
      </c>
      <c r="M392" s="2">
        <f>ROUND(INDEX(计算页!$F$22:$H$27,N392,G392)*1.5^(O392-1)*INDEX(计算页!$K$22:$K$25,MATCH(H392,计算页!$J$22:$J$25,0)),0)</f>
        <v>240</v>
      </c>
      <c r="N392" s="2">
        <v>3</v>
      </c>
      <c r="O392" s="2">
        <v>1</v>
      </c>
      <c r="P392" s="2">
        <v>1</v>
      </c>
      <c r="Q392" s="2">
        <v>0</v>
      </c>
      <c r="R392" s="2">
        <f t="shared" si="20"/>
        <v>1</v>
      </c>
      <c r="S392" s="2" t="e">
        <f>INDEX(D_伙伴表!$J:$J,MATCH(K392,D_伙伴表!$C:$C,0))</f>
        <v>#N/A</v>
      </c>
      <c r="T392" s="2">
        <f>IF(U392="","",INDEX(计算页!$A:$A,MATCH(U392,计算页!$B:$B,0)))</f>
        <v>4</v>
      </c>
      <c r="U392" s="2" t="s">
        <v>98</v>
      </c>
      <c r="V392" s="2">
        <f>IF(U392="","",ROUND(INDEX(计算页!$F$22:$H$27,N392,G392)/INDEX(计算页!$C:$C,MATCH(U392,计算页!$B:$B,0))*1.5^(O392-1)/R392,0))</f>
        <v>240</v>
      </c>
      <c r="W392" s="2" t="str">
        <f>IF(X392="","",INDEX(计算页!$A:$A,MATCH(X392,计算页!$B:$B,0)))</f>
        <v/>
      </c>
      <c r="Y392" s="2" t="str">
        <f>IF(X392="","",ROUND(INDEX(计算页!$F$22:$H$27,N392,G392)/INDEX(计算页!$C:$C,MATCH(X392,计算页!$B:$B,0))*1.5^(O392-1)/R392,0))</f>
        <v/>
      </c>
      <c r="Z392" s="2" t="str">
        <f>IF(AA392="","",INDEX(计算页!$A:$A,MATCH(AA392,计算页!$B:$B,0)))</f>
        <v/>
      </c>
      <c r="AB392" s="2" t="str">
        <f>IF(AA392="","",ROUND(INDEX(计算页!$F$22:$H$27,N392,G392)/INDEX(计算页!$C:$C,MATCH(AA392,计算页!$B:$B,0))*1.5^(O392-1)/R392,0))</f>
        <v/>
      </c>
      <c r="AC392" s="2" t="str">
        <f>IF(AD392="","",INDEX(计算页!$A:$A,MATCH(AD392,计算页!$B:$B,0)))</f>
        <v/>
      </c>
      <c r="AE392" s="2" t="str">
        <f>IF(AD392="","",ROUND(INDEX(计算页!$F$22:$H$27,N392,G392)/INDEX(计算页!$C:$C,MATCH(AD392,计算页!$B:$B,0))*1.5^(O392-1)/R392,0))</f>
        <v/>
      </c>
      <c r="AF392" s="2" t="str">
        <f>IF(AG392="","",INDEX(计算页!$A:$A,MATCH(AG392,计算页!$B:$B,0)))</f>
        <v/>
      </c>
      <c r="AH392" s="2" t="str">
        <f>IF(AG392="","",ROUND(INDEX(计算页!$F$22:$H$27,N392,G392)/INDEX(计算页!$C:$C,MATCH(AG392,计算页!$B:$B,0))*1.5^(O392-1)/R392,0))</f>
        <v/>
      </c>
    </row>
    <row r="393" spans="1:34" x14ac:dyDescent="0.35">
      <c r="A393" s="2">
        <f t="shared" si="18"/>
        <v>3020002</v>
      </c>
      <c r="B393" s="2">
        <v>302</v>
      </c>
      <c r="C393" s="2" t="s">
        <v>370</v>
      </c>
      <c r="D393" s="2" t="s">
        <v>540</v>
      </c>
      <c r="E393" s="2" t="str">
        <f t="shared" si="19"/>
        <v>一件品质优秀的宝物，看起来谁都可以用\n提升伙伴防御360点</v>
      </c>
      <c r="F393" s="2" t="s">
        <v>664</v>
      </c>
      <c r="G393" s="2">
        <v>1</v>
      </c>
      <c r="H393" s="2" t="s">
        <v>538</v>
      </c>
      <c r="I393" s="2" t="s">
        <v>252</v>
      </c>
      <c r="J393" s="2">
        <v>0</v>
      </c>
      <c r="K393" s="2" t="str">
        <f>IF(J393="","",IF(J393=0,"所有宠物",INDEX(D_图鉴!$D:$D,MATCH(J393,D_图鉴!$A:$A,0))))</f>
        <v>所有宠物</v>
      </c>
      <c r="L393" s="2">
        <f>IF(A393="","",INDEX(D_伙伴技能书!$A:$A,MATCH(A393,D_伙伴技能书!$L:$L,0)))</f>
        <v>43022</v>
      </c>
      <c r="M393" s="2">
        <f>ROUND(INDEX(计算页!$F$22:$H$27,N393,G393)*1.5^(O393-1)*INDEX(计算页!$K$22:$K$25,MATCH(H393,计算页!$J$22:$J$25,0)),0)</f>
        <v>360</v>
      </c>
      <c r="N393" s="2">
        <v>3</v>
      </c>
      <c r="O393" s="2">
        <v>2</v>
      </c>
      <c r="P393" s="2">
        <v>1</v>
      </c>
      <c r="Q393" s="2">
        <v>0</v>
      </c>
      <c r="R393" s="2">
        <f t="shared" si="20"/>
        <v>1</v>
      </c>
      <c r="S393" s="2" t="e">
        <f>INDEX(D_伙伴表!$J:$J,MATCH(K393,D_伙伴表!$C:$C,0))</f>
        <v>#N/A</v>
      </c>
      <c r="T393" s="2">
        <f>IF(U393="","",INDEX(计算页!$A:$A,MATCH(U393,计算页!$B:$B,0)))</f>
        <v>4</v>
      </c>
      <c r="U393" s="2" t="s">
        <v>98</v>
      </c>
      <c r="V393" s="2">
        <f>IF(U393="","",ROUND(INDEX(计算页!$F$22:$H$27,N393,G393)/INDEX(计算页!$C:$C,MATCH(U393,计算页!$B:$B,0))*1.5^(O393-1)/R393,0))</f>
        <v>360</v>
      </c>
      <c r="W393" s="2" t="str">
        <f>IF(X393="","",INDEX(计算页!$A:$A,MATCH(X393,计算页!$B:$B,0)))</f>
        <v/>
      </c>
      <c r="Y393" s="2" t="str">
        <f>IF(X393="","",ROUND(INDEX(计算页!$F$22:$H$27,N393,G393)/INDEX(计算页!$C:$C,MATCH(X393,计算页!$B:$B,0))*1.5^(O393-1)/R393,0))</f>
        <v/>
      </c>
      <c r="Z393" s="2" t="str">
        <f>IF(AA393="","",INDEX(计算页!$A:$A,MATCH(AA393,计算页!$B:$B,0)))</f>
        <v/>
      </c>
      <c r="AB393" s="2" t="str">
        <f>IF(AA393="","",ROUND(INDEX(计算页!$F$22:$H$27,N393,G393)/INDEX(计算页!$C:$C,MATCH(AA393,计算页!$B:$B,0))*1.5^(O393-1)/R393,0))</f>
        <v/>
      </c>
      <c r="AC393" s="2" t="str">
        <f>IF(AD393="","",INDEX(计算页!$A:$A,MATCH(AD393,计算页!$B:$B,0)))</f>
        <v/>
      </c>
      <c r="AE393" s="2" t="str">
        <f>IF(AD393="","",ROUND(INDEX(计算页!$F$22:$H$27,N393,G393)/INDEX(计算页!$C:$C,MATCH(AD393,计算页!$B:$B,0))*1.5^(O393-1)/R393,0))</f>
        <v/>
      </c>
      <c r="AF393" s="2" t="str">
        <f>IF(AG393="","",INDEX(计算页!$A:$A,MATCH(AG393,计算页!$B:$B,0)))</f>
        <v/>
      </c>
      <c r="AH393" s="2" t="str">
        <f>IF(AG393="","",ROUND(INDEX(计算页!$F$22:$H$27,N393,G393)/INDEX(计算页!$C:$C,MATCH(AG393,计算页!$B:$B,0))*1.5^(O393-1)/R393,0))</f>
        <v/>
      </c>
    </row>
    <row r="394" spans="1:34" x14ac:dyDescent="0.35">
      <c r="A394" s="2">
        <f t="shared" si="18"/>
        <v>3020003</v>
      </c>
      <c r="B394" s="2">
        <v>302</v>
      </c>
      <c r="C394" s="2" t="s">
        <v>370</v>
      </c>
      <c r="D394" s="2" t="s">
        <v>540</v>
      </c>
      <c r="E394" s="2" t="str">
        <f t="shared" si="19"/>
        <v>一件品质优秀的宝物，看起来谁都可以用\n提升伙伴防御540点</v>
      </c>
      <c r="F394" s="2" t="s">
        <v>664</v>
      </c>
      <c r="G394" s="2">
        <v>1</v>
      </c>
      <c r="H394" s="2" t="s">
        <v>538</v>
      </c>
      <c r="I394" s="2" t="s">
        <v>252</v>
      </c>
      <c r="J394" s="2">
        <v>0</v>
      </c>
      <c r="K394" s="2" t="str">
        <f>IF(J394="","",IF(J394=0,"所有宠物",INDEX(D_图鉴!$D:$D,MATCH(J394,D_图鉴!$A:$A,0))))</f>
        <v>所有宠物</v>
      </c>
      <c r="L394" s="2">
        <f>IF(A394="","",INDEX(D_伙伴技能书!$A:$A,MATCH(A394,D_伙伴技能书!$L:$L,0)))</f>
        <v>43023</v>
      </c>
      <c r="M394" s="2">
        <f>ROUND(INDEX(计算页!$F$22:$H$27,N394,G394)*1.5^(O394-1)*INDEX(计算页!$K$22:$K$25,MATCH(H394,计算页!$J$22:$J$25,0)),0)</f>
        <v>540</v>
      </c>
      <c r="N394" s="2">
        <v>3</v>
      </c>
      <c r="O394" s="2">
        <v>3</v>
      </c>
      <c r="P394" s="2">
        <v>1</v>
      </c>
      <c r="Q394" s="2">
        <v>0</v>
      </c>
      <c r="R394" s="2">
        <f t="shared" si="20"/>
        <v>1</v>
      </c>
      <c r="S394" s="2" t="e">
        <f>INDEX(D_伙伴表!$J:$J,MATCH(K394,D_伙伴表!$C:$C,0))</f>
        <v>#N/A</v>
      </c>
      <c r="T394" s="2">
        <f>IF(U394="","",INDEX(计算页!$A:$A,MATCH(U394,计算页!$B:$B,0)))</f>
        <v>4</v>
      </c>
      <c r="U394" s="2" t="s">
        <v>98</v>
      </c>
      <c r="V394" s="2">
        <f>IF(U394="","",ROUND(INDEX(计算页!$F$22:$H$27,N394,G394)/INDEX(计算页!$C:$C,MATCH(U394,计算页!$B:$B,0))*1.5^(O394-1)/R394,0))</f>
        <v>540</v>
      </c>
      <c r="W394" s="2" t="str">
        <f>IF(X394="","",INDEX(计算页!$A:$A,MATCH(X394,计算页!$B:$B,0)))</f>
        <v/>
      </c>
      <c r="Y394" s="2" t="str">
        <f>IF(X394="","",ROUND(INDEX(计算页!$F$22:$H$27,N394,G394)/INDEX(计算页!$C:$C,MATCH(X394,计算页!$B:$B,0))*1.5^(O394-1)/R394,0))</f>
        <v/>
      </c>
      <c r="Z394" s="2" t="str">
        <f>IF(AA394="","",INDEX(计算页!$A:$A,MATCH(AA394,计算页!$B:$B,0)))</f>
        <v/>
      </c>
      <c r="AB394" s="2" t="str">
        <f>IF(AA394="","",ROUND(INDEX(计算页!$F$22:$H$27,N394,G394)/INDEX(计算页!$C:$C,MATCH(AA394,计算页!$B:$B,0))*1.5^(O394-1)/R394,0))</f>
        <v/>
      </c>
      <c r="AC394" s="2" t="str">
        <f>IF(AD394="","",INDEX(计算页!$A:$A,MATCH(AD394,计算页!$B:$B,0)))</f>
        <v/>
      </c>
      <c r="AE394" s="2" t="str">
        <f>IF(AD394="","",ROUND(INDEX(计算页!$F$22:$H$27,N394,G394)/INDEX(计算页!$C:$C,MATCH(AD394,计算页!$B:$B,0))*1.5^(O394-1)/R394,0))</f>
        <v/>
      </c>
      <c r="AF394" s="2" t="str">
        <f>IF(AG394="","",INDEX(计算页!$A:$A,MATCH(AG394,计算页!$B:$B,0)))</f>
        <v/>
      </c>
      <c r="AH394" s="2" t="str">
        <f>IF(AG394="","",ROUND(INDEX(计算页!$F$22:$H$27,N394,G394)/INDEX(计算页!$C:$C,MATCH(AG394,计算页!$B:$B,0))*1.5^(O394-1)/R394,0))</f>
        <v/>
      </c>
    </row>
    <row r="395" spans="1:34" x14ac:dyDescent="0.35">
      <c r="A395" s="2">
        <f t="shared" si="18"/>
        <v>3030001</v>
      </c>
      <c r="B395" s="2">
        <v>303</v>
      </c>
      <c r="C395" s="2" t="s">
        <v>371</v>
      </c>
      <c r="D395" s="2" t="s">
        <v>542</v>
      </c>
      <c r="E395" s="2" t="str">
        <f t="shared" si="19"/>
        <v>一件品质优秀的宝物，看起来谁都可以用\n提升伙伴生命1200点</v>
      </c>
      <c r="F395" s="2" t="s">
        <v>664</v>
      </c>
      <c r="G395" s="2">
        <v>1</v>
      </c>
      <c r="H395" s="2" t="s">
        <v>538</v>
      </c>
      <c r="I395" s="2" t="s">
        <v>252</v>
      </c>
      <c r="J395" s="2">
        <v>0</v>
      </c>
      <c r="K395" s="2" t="str">
        <f>IF(J395="","",IF(J395=0,"所有宠物",INDEX(D_图鉴!$D:$D,MATCH(J395,D_图鉴!$A:$A,0))))</f>
        <v>所有宠物</v>
      </c>
      <c r="L395" s="2">
        <f>IF(A395="","",INDEX(D_伙伴技能书!$A:$A,MATCH(A395,D_伙伴技能书!$L:$L,0)))</f>
        <v>43031</v>
      </c>
      <c r="M395" s="2">
        <f>ROUND(INDEX(计算页!$F$22:$H$27,N395,G395)*1.5^(O395-1)*INDEX(计算页!$K$22:$K$25,MATCH(H395,计算页!$J$22:$J$25,0)),0)</f>
        <v>240</v>
      </c>
      <c r="N395" s="2">
        <v>3</v>
      </c>
      <c r="O395" s="2">
        <v>1</v>
      </c>
      <c r="P395" s="2">
        <v>1</v>
      </c>
      <c r="Q395" s="2">
        <v>0</v>
      </c>
      <c r="R395" s="2">
        <f t="shared" si="20"/>
        <v>1</v>
      </c>
      <c r="S395" s="2" t="e">
        <f>INDEX(D_伙伴表!$J:$J,MATCH(K395,D_伙伴表!$C:$C,0))</f>
        <v>#N/A</v>
      </c>
      <c r="T395" s="2">
        <f>IF(U395="","",INDEX(计算页!$A:$A,MATCH(U395,计算页!$B:$B,0)))</f>
        <v>1</v>
      </c>
      <c r="U395" s="2" t="s">
        <v>97</v>
      </c>
      <c r="V395" s="2">
        <f>IF(U395="","",ROUND(INDEX(计算页!$F$22:$H$27,N395,G395)/INDEX(计算页!$C:$C,MATCH(U395,计算页!$B:$B,0))*1.5^(O395-1)/R395,0))</f>
        <v>1200</v>
      </c>
      <c r="W395" s="2" t="str">
        <f>IF(X395="","",INDEX(计算页!$A:$A,MATCH(X395,计算页!$B:$B,0)))</f>
        <v/>
      </c>
      <c r="Y395" s="2" t="str">
        <f>IF(X395="","",ROUND(INDEX(计算页!$F$22:$H$27,N395,G395)/INDEX(计算页!$C:$C,MATCH(X395,计算页!$B:$B,0))*1.5^(O395-1)/R395,0))</f>
        <v/>
      </c>
      <c r="Z395" s="2" t="str">
        <f>IF(AA395="","",INDEX(计算页!$A:$A,MATCH(AA395,计算页!$B:$B,0)))</f>
        <v/>
      </c>
      <c r="AB395" s="2" t="str">
        <f>IF(AA395="","",ROUND(INDEX(计算页!$F$22:$H$27,N395,G395)/INDEX(计算页!$C:$C,MATCH(AA395,计算页!$B:$B,0))*1.5^(O395-1)/R395,0))</f>
        <v/>
      </c>
      <c r="AC395" s="2" t="str">
        <f>IF(AD395="","",INDEX(计算页!$A:$A,MATCH(AD395,计算页!$B:$B,0)))</f>
        <v/>
      </c>
      <c r="AE395" s="2" t="str">
        <f>IF(AD395="","",ROUND(INDEX(计算页!$F$22:$H$27,N395,G395)/INDEX(计算页!$C:$C,MATCH(AD395,计算页!$B:$B,0))*1.5^(O395-1)/R395,0))</f>
        <v/>
      </c>
      <c r="AF395" s="2" t="str">
        <f>IF(AG395="","",INDEX(计算页!$A:$A,MATCH(AG395,计算页!$B:$B,0)))</f>
        <v/>
      </c>
      <c r="AH395" s="2" t="str">
        <f>IF(AG395="","",ROUND(INDEX(计算页!$F$22:$H$27,N395,G395)/INDEX(计算页!$C:$C,MATCH(AG395,计算页!$B:$B,0))*1.5^(O395-1)/R395,0))</f>
        <v/>
      </c>
    </row>
    <row r="396" spans="1:34" x14ac:dyDescent="0.35">
      <c r="A396" s="2">
        <f t="shared" si="18"/>
        <v>3030002</v>
      </c>
      <c r="B396" s="2">
        <v>303</v>
      </c>
      <c r="C396" s="2" t="s">
        <v>371</v>
      </c>
      <c r="D396" s="2" t="s">
        <v>542</v>
      </c>
      <c r="E396" s="2" t="str">
        <f t="shared" si="19"/>
        <v>一件品质优秀的宝物，看起来谁都可以用\n提升伙伴生命1800点</v>
      </c>
      <c r="F396" s="2" t="s">
        <v>664</v>
      </c>
      <c r="G396" s="2">
        <v>1</v>
      </c>
      <c r="H396" s="2" t="s">
        <v>538</v>
      </c>
      <c r="I396" s="2" t="s">
        <v>252</v>
      </c>
      <c r="J396" s="2">
        <v>0</v>
      </c>
      <c r="K396" s="2" t="str">
        <f>IF(J396="","",IF(J396=0,"所有宠物",INDEX(D_图鉴!$D:$D,MATCH(J396,D_图鉴!$A:$A,0))))</f>
        <v>所有宠物</v>
      </c>
      <c r="L396" s="2">
        <f>IF(A396="","",INDEX(D_伙伴技能书!$A:$A,MATCH(A396,D_伙伴技能书!$L:$L,0)))</f>
        <v>43032</v>
      </c>
      <c r="M396" s="2">
        <f>ROUND(INDEX(计算页!$F$22:$H$27,N396,G396)*1.5^(O396-1)*INDEX(计算页!$K$22:$K$25,MATCH(H396,计算页!$J$22:$J$25,0)),0)</f>
        <v>360</v>
      </c>
      <c r="N396" s="2">
        <v>3</v>
      </c>
      <c r="O396" s="2">
        <v>2</v>
      </c>
      <c r="P396" s="2">
        <v>1</v>
      </c>
      <c r="Q396" s="2">
        <v>0</v>
      </c>
      <c r="R396" s="2">
        <f t="shared" si="20"/>
        <v>1</v>
      </c>
      <c r="S396" s="2" t="e">
        <f>INDEX(D_伙伴表!$J:$J,MATCH(K396,D_伙伴表!$C:$C,0))</f>
        <v>#N/A</v>
      </c>
      <c r="T396" s="2">
        <f>IF(U396="","",INDEX(计算页!$A:$A,MATCH(U396,计算页!$B:$B,0)))</f>
        <v>1</v>
      </c>
      <c r="U396" s="2" t="s">
        <v>97</v>
      </c>
      <c r="V396" s="2">
        <f>IF(U396="","",ROUND(INDEX(计算页!$F$22:$H$27,N396,G396)/INDEX(计算页!$C:$C,MATCH(U396,计算页!$B:$B,0))*1.5^(O396-1)/R396,0))</f>
        <v>1800</v>
      </c>
      <c r="W396" s="2" t="str">
        <f>IF(X396="","",INDEX(计算页!$A:$A,MATCH(X396,计算页!$B:$B,0)))</f>
        <v/>
      </c>
      <c r="Y396" s="2" t="str">
        <f>IF(X396="","",ROUND(INDEX(计算页!$F$22:$H$27,N396,G396)/INDEX(计算页!$C:$C,MATCH(X396,计算页!$B:$B,0))*1.5^(O396-1)/R396,0))</f>
        <v/>
      </c>
      <c r="Z396" s="2" t="str">
        <f>IF(AA396="","",INDEX(计算页!$A:$A,MATCH(AA396,计算页!$B:$B,0)))</f>
        <v/>
      </c>
      <c r="AB396" s="2" t="str">
        <f>IF(AA396="","",ROUND(INDEX(计算页!$F$22:$H$27,N396,G396)/INDEX(计算页!$C:$C,MATCH(AA396,计算页!$B:$B,0))*1.5^(O396-1)/R396,0))</f>
        <v/>
      </c>
      <c r="AC396" s="2" t="str">
        <f>IF(AD396="","",INDEX(计算页!$A:$A,MATCH(AD396,计算页!$B:$B,0)))</f>
        <v/>
      </c>
      <c r="AE396" s="2" t="str">
        <f>IF(AD396="","",ROUND(INDEX(计算页!$F$22:$H$27,N396,G396)/INDEX(计算页!$C:$C,MATCH(AD396,计算页!$B:$B,0))*1.5^(O396-1)/R396,0))</f>
        <v/>
      </c>
      <c r="AF396" s="2" t="str">
        <f>IF(AG396="","",INDEX(计算页!$A:$A,MATCH(AG396,计算页!$B:$B,0)))</f>
        <v/>
      </c>
      <c r="AH396" s="2" t="str">
        <f>IF(AG396="","",ROUND(INDEX(计算页!$F$22:$H$27,N396,G396)/INDEX(计算页!$C:$C,MATCH(AG396,计算页!$B:$B,0))*1.5^(O396-1)/R396,0))</f>
        <v/>
      </c>
    </row>
    <row r="397" spans="1:34" x14ac:dyDescent="0.35">
      <c r="A397" s="2">
        <f t="shared" si="18"/>
        <v>3030003</v>
      </c>
      <c r="B397" s="2">
        <v>303</v>
      </c>
      <c r="C397" s="2" t="s">
        <v>371</v>
      </c>
      <c r="D397" s="2" t="s">
        <v>542</v>
      </c>
      <c r="E397" s="2" t="str">
        <f t="shared" si="19"/>
        <v>一件品质优秀的宝物，看起来谁都可以用\n提升伙伴生命2700点</v>
      </c>
      <c r="F397" s="2" t="s">
        <v>664</v>
      </c>
      <c r="G397" s="2">
        <v>1</v>
      </c>
      <c r="H397" s="2" t="s">
        <v>538</v>
      </c>
      <c r="I397" s="2" t="s">
        <v>252</v>
      </c>
      <c r="J397" s="2">
        <v>0</v>
      </c>
      <c r="K397" s="2" t="str">
        <f>IF(J397="","",IF(J397=0,"所有宠物",INDEX(D_图鉴!$D:$D,MATCH(J397,D_图鉴!$A:$A,0))))</f>
        <v>所有宠物</v>
      </c>
      <c r="L397" s="2">
        <f>IF(A397="","",INDEX(D_伙伴技能书!$A:$A,MATCH(A397,D_伙伴技能书!$L:$L,0)))</f>
        <v>43033</v>
      </c>
      <c r="M397" s="2">
        <f>ROUND(INDEX(计算页!$F$22:$H$27,N397,G397)*1.5^(O397-1)*INDEX(计算页!$K$22:$K$25,MATCH(H397,计算页!$J$22:$J$25,0)),0)</f>
        <v>540</v>
      </c>
      <c r="N397" s="2">
        <v>3</v>
      </c>
      <c r="O397" s="2">
        <v>3</v>
      </c>
      <c r="P397" s="2">
        <v>1</v>
      </c>
      <c r="Q397" s="2">
        <v>0</v>
      </c>
      <c r="R397" s="2">
        <f t="shared" si="20"/>
        <v>1</v>
      </c>
      <c r="S397" s="2" t="e">
        <f>INDEX(D_伙伴表!$J:$J,MATCH(K397,D_伙伴表!$C:$C,0))</f>
        <v>#N/A</v>
      </c>
      <c r="T397" s="2">
        <f>IF(U397="","",INDEX(计算页!$A:$A,MATCH(U397,计算页!$B:$B,0)))</f>
        <v>1</v>
      </c>
      <c r="U397" s="2" t="s">
        <v>97</v>
      </c>
      <c r="V397" s="2">
        <f>IF(U397="","",ROUND(INDEX(计算页!$F$22:$H$27,N397,G397)/INDEX(计算页!$C:$C,MATCH(U397,计算页!$B:$B,0))*1.5^(O397-1)/R397,0))</f>
        <v>2700</v>
      </c>
      <c r="W397" s="2" t="str">
        <f>IF(X397="","",INDEX(计算页!$A:$A,MATCH(X397,计算页!$B:$B,0)))</f>
        <v/>
      </c>
      <c r="Y397" s="2" t="str">
        <f>IF(X397="","",ROUND(INDEX(计算页!$F$22:$H$27,N397,G397)/INDEX(计算页!$C:$C,MATCH(X397,计算页!$B:$B,0))*1.5^(O397-1)/R397,0))</f>
        <v/>
      </c>
      <c r="Z397" s="2" t="str">
        <f>IF(AA397="","",INDEX(计算页!$A:$A,MATCH(AA397,计算页!$B:$B,0)))</f>
        <v/>
      </c>
      <c r="AB397" s="2" t="str">
        <f>IF(AA397="","",ROUND(INDEX(计算页!$F$22:$H$27,N397,G397)/INDEX(计算页!$C:$C,MATCH(AA397,计算页!$B:$B,0))*1.5^(O397-1)/R397,0))</f>
        <v/>
      </c>
      <c r="AC397" s="2" t="str">
        <f>IF(AD397="","",INDEX(计算页!$A:$A,MATCH(AD397,计算页!$B:$B,0)))</f>
        <v/>
      </c>
      <c r="AE397" s="2" t="str">
        <f>IF(AD397="","",ROUND(INDEX(计算页!$F$22:$H$27,N397,G397)/INDEX(计算页!$C:$C,MATCH(AD397,计算页!$B:$B,0))*1.5^(O397-1)/R397,0))</f>
        <v/>
      </c>
      <c r="AF397" s="2" t="str">
        <f>IF(AG397="","",INDEX(计算页!$A:$A,MATCH(AG397,计算页!$B:$B,0)))</f>
        <v/>
      </c>
      <c r="AH397" s="2" t="str">
        <f>IF(AG397="","",ROUND(INDEX(计算页!$F$22:$H$27,N397,G397)/INDEX(计算页!$C:$C,MATCH(AG397,计算页!$B:$B,0))*1.5^(O397-1)/R397,0))</f>
        <v/>
      </c>
    </row>
    <row r="398" spans="1:34" x14ac:dyDescent="0.35">
      <c r="A398" s="2">
        <f t="shared" si="18"/>
        <v>3040001</v>
      </c>
      <c r="B398" s="2">
        <v>304</v>
      </c>
      <c r="C398" s="2" t="s">
        <v>380</v>
      </c>
      <c r="D398" s="2" t="s">
        <v>544</v>
      </c>
      <c r="E398" s="2" t="str">
        <f t="shared" si="19"/>
        <v>一件品质优秀的宝物，看起来谁都可以用\n提升伙伴命中48点</v>
      </c>
      <c r="F398" s="2" t="s">
        <v>664</v>
      </c>
      <c r="G398" s="2">
        <v>1</v>
      </c>
      <c r="H398" s="2" t="s">
        <v>538</v>
      </c>
      <c r="I398" s="2" t="s">
        <v>253</v>
      </c>
      <c r="J398" s="2">
        <v>0</v>
      </c>
      <c r="K398" s="2" t="str">
        <f>IF(J398="","",IF(J398=0,"所有宠物",INDEX(D_图鉴!$D:$D,MATCH(J398,D_图鉴!$A:$A,0))))</f>
        <v>所有宠物</v>
      </c>
      <c r="L398" s="2">
        <f>IF(A398="","",INDEX(D_伙伴技能书!$A:$A,MATCH(A398,D_伙伴技能书!$L:$L,0)))</f>
        <v>43041</v>
      </c>
      <c r="M398" s="2">
        <f>ROUND(INDEX(计算页!$F$22:$H$27,N398,G398)*1.5^(O398-1)*INDEX(计算页!$K$22:$K$25,MATCH(H398,计算页!$J$22:$J$25,0)),0)</f>
        <v>240</v>
      </c>
      <c r="N398" s="2">
        <v>3</v>
      </c>
      <c r="O398" s="2">
        <v>1</v>
      </c>
      <c r="P398" s="2">
        <v>1</v>
      </c>
      <c r="Q398" s="2">
        <v>0</v>
      </c>
      <c r="R398" s="2">
        <f t="shared" si="20"/>
        <v>1</v>
      </c>
      <c r="S398" s="2" t="e">
        <f>INDEX(D_伙伴表!$J:$J,MATCH(K398,D_伙伴表!$C:$C,0))</f>
        <v>#N/A</v>
      </c>
      <c r="T398" s="2">
        <f>IF(U398="","",INDEX(计算页!$A:$A,MATCH(U398,计算页!$B:$B,0)))</f>
        <v>6</v>
      </c>
      <c r="U398" s="2" t="s">
        <v>545</v>
      </c>
      <c r="V398" s="2">
        <f>IF(U398="","",ROUND(INDEX(计算页!$F$22:$H$27,N398,G398)/INDEX(计算页!$C:$C,MATCH(U398,计算页!$B:$B,0))*1.5^(O398-1)/R398,0))</f>
        <v>48</v>
      </c>
      <c r="W398" s="2" t="str">
        <f>IF(X398="","",INDEX(计算页!$A:$A,MATCH(X398,计算页!$B:$B,0)))</f>
        <v/>
      </c>
      <c r="Y398" s="2" t="str">
        <f>IF(X398="","",ROUND(INDEX(计算页!$F$22:$H$27,N398,G398)/INDEX(计算页!$C:$C,MATCH(X398,计算页!$B:$B,0))*1.5^(O398-1)/R398,0))</f>
        <v/>
      </c>
      <c r="Z398" s="2" t="str">
        <f>IF(AA398="","",INDEX(计算页!$A:$A,MATCH(AA398,计算页!$B:$B,0)))</f>
        <v/>
      </c>
      <c r="AB398" s="2" t="str">
        <f>IF(AA398="","",ROUND(INDEX(计算页!$F$22:$H$27,N398,G398)/INDEX(计算页!$C:$C,MATCH(AA398,计算页!$B:$B,0))*1.5^(O398-1)/R398,0))</f>
        <v/>
      </c>
      <c r="AC398" s="2" t="str">
        <f>IF(AD398="","",INDEX(计算页!$A:$A,MATCH(AD398,计算页!$B:$B,0)))</f>
        <v/>
      </c>
      <c r="AE398" s="2" t="str">
        <f>IF(AD398="","",ROUND(INDEX(计算页!$F$22:$H$27,N398,G398)/INDEX(计算页!$C:$C,MATCH(AD398,计算页!$B:$B,0))*1.5^(O398-1)/R398,0))</f>
        <v/>
      </c>
      <c r="AF398" s="2" t="str">
        <f>IF(AG398="","",INDEX(计算页!$A:$A,MATCH(AG398,计算页!$B:$B,0)))</f>
        <v/>
      </c>
      <c r="AH398" s="2" t="str">
        <f>IF(AG398="","",ROUND(INDEX(计算页!$F$22:$H$27,N398,G398)/INDEX(计算页!$C:$C,MATCH(AG398,计算页!$B:$B,0))*1.5^(O398-1)/R398,0))</f>
        <v/>
      </c>
    </row>
    <row r="399" spans="1:34" x14ac:dyDescent="0.35">
      <c r="A399" s="2">
        <f t="shared" si="18"/>
        <v>3040002</v>
      </c>
      <c r="B399" s="2">
        <v>304</v>
      </c>
      <c r="C399" s="2" t="s">
        <v>380</v>
      </c>
      <c r="D399" s="2" t="s">
        <v>544</v>
      </c>
      <c r="E399" s="2" t="str">
        <f t="shared" si="19"/>
        <v>一件品质优秀的宝物，看起来谁都可以用\n提升伙伴命中72点</v>
      </c>
      <c r="F399" s="2" t="s">
        <v>664</v>
      </c>
      <c r="G399" s="2">
        <v>1</v>
      </c>
      <c r="H399" s="2" t="s">
        <v>538</v>
      </c>
      <c r="I399" s="2" t="s">
        <v>253</v>
      </c>
      <c r="J399" s="2">
        <v>0</v>
      </c>
      <c r="K399" s="2" t="str">
        <f>IF(J399="","",IF(J399=0,"所有宠物",INDEX(D_图鉴!$D:$D,MATCH(J399,D_图鉴!$A:$A,0))))</f>
        <v>所有宠物</v>
      </c>
      <c r="L399" s="2">
        <f>IF(A399="","",INDEX(D_伙伴技能书!$A:$A,MATCH(A399,D_伙伴技能书!$L:$L,0)))</f>
        <v>43042</v>
      </c>
      <c r="M399" s="2">
        <f>ROUND(INDEX(计算页!$F$22:$H$27,N399,G399)*1.5^(O399-1)*INDEX(计算页!$K$22:$K$25,MATCH(H399,计算页!$J$22:$J$25,0)),0)</f>
        <v>360</v>
      </c>
      <c r="N399" s="2">
        <v>3</v>
      </c>
      <c r="O399" s="2">
        <v>2</v>
      </c>
      <c r="P399" s="2">
        <v>1</v>
      </c>
      <c r="Q399" s="2">
        <v>0</v>
      </c>
      <c r="R399" s="2">
        <f t="shared" si="20"/>
        <v>1</v>
      </c>
      <c r="S399" s="2" t="e">
        <f>INDEX(D_伙伴表!$J:$J,MATCH(K399,D_伙伴表!$C:$C,0))</f>
        <v>#N/A</v>
      </c>
      <c r="T399" s="2">
        <f>IF(U399="","",INDEX(计算页!$A:$A,MATCH(U399,计算页!$B:$B,0)))</f>
        <v>6</v>
      </c>
      <c r="U399" s="2" t="s">
        <v>545</v>
      </c>
      <c r="V399" s="2">
        <f>IF(U399="","",ROUND(INDEX(计算页!$F$22:$H$27,N399,G399)/INDEX(计算页!$C:$C,MATCH(U399,计算页!$B:$B,0))*1.5^(O399-1)/R399,0))</f>
        <v>72</v>
      </c>
      <c r="W399" s="2" t="str">
        <f>IF(X399="","",INDEX(计算页!$A:$A,MATCH(X399,计算页!$B:$B,0)))</f>
        <v/>
      </c>
      <c r="Y399" s="2" t="str">
        <f>IF(X399="","",ROUND(INDEX(计算页!$F$22:$H$27,N399,G399)/INDEX(计算页!$C:$C,MATCH(X399,计算页!$B:$B,0))*1.5^(O399-1)/R399,0))</f>
        <v/>
      </c>
      <c r="Z399" s="2" t="str">
        <f>IF(AA399="","",INDEX(计算页!$A:$A,MATCH(AA399,计算页!$B:$B,0)))</f>
        <v/>
      </c>
      <c r="AB399" s="2" t="str">
        <f>IF(AA399="","",ROUND(INDEX(计算页!$F$22:$H$27,N399,G399)/INDEX(计算页!$C:$C,MATCH(AA399,计算页!$B:$B,0))*1.5^(O399-1)/R399,0))</f>
        <v/>
      </c>
      <c r="AC399" s="2" t="str">
        <f>IF(AD399="","",INDEX(计算页!$A:$A,MATCH(AD399,计算页!$B:$B,0)))</f>
        <v/>
      </c>
      <c r="AE399" s="2" t="str">
        <f>IF(AD399="","",ROUND(INDEX(计算页!$F$22:$H$27,N399,G399)/INDEX(计算页!$C:$C,MATCH(AD399,计算页!$B:$B,0))*1.5^(O399-1)/R399,0))</f>
        <v/>
      </c>
      <c r="AF399" s="2" t="str">
        <f>IF(AG399="","",INDEX(计算页!$A:$A,MATCH(AG399,计算页!$B:$B,0)))</f>
        <v/>
      </c>
      <c r="AH399" s="2" t="str">
        <f>IF(AG399="","",ROUND(INDEX(计算页!$F$22:$H$27,N399,G399)/INDEX(计算页!$C:$C,MATCH(AG399,计算页!$B:$B,0))*1.5^(O399-1)/R399,0))</f>
        <v/>
      </c>
    </row>
    <row r="400" spans="1:34" x14ac:dyDescent="0.35">
      <c r="A400" s="2">
        <f t="shared" si="18"/>
        <v>3040003</v>
      </c>
      <c r="B400" s="2">
        <v>304</v>
      </c>
      <c r="C400" s="2" t="s">
        <v>380</v>
      </c>
      <c r="D400" s="2" t="s">
        <v>544</v>
      </c>
      <c r="E400" s="2" t="str">
        <f t="shared" si="19"/>
        <v>一件品质优秀的宝物，看起来谁都可以用\n提升伙伴命中108点</v>
      </c>
      <c r="F400" s="2" t="s">
        <v>664</v>
      </c>
      <c r="G400" s="2">
        <v>1</v>
      </c>
      <c r="H400" s="2" t="s">
        <v>538</v>
      </c>
      <c r="I400" s="2" t="s">
        <v>253</v>
      </c>
      <c r="J400" s="2">
        <v>0</v>
      </c>
      <c r="K400" s="2" t="str">
        <f>IF(J400="","",IF(J400=0,"所有宠物",INDEX(D_图鉴!$D:$D,MATCH(J400,D_图鉴!$A:$A,0))))</f>
        <v>所有宠物</v>
      </c>
      <c r="L400" s="2">
        <f>IF(A400="","",INDEX(D_伙伴技能书!$A:$A,MATCH(A400,D_伙伴技能书!$L:$L,0)))</f>
        <v>43043</v>
      </c>
      <c r="M400" s="2">
        <f>ROUND(INDEX(计算页!$F$22:$H$27,N400,G400)*1.5^(O400-1)*INDEX(计算页!$K$22:$K$25,MATCH(H400,计算页!$J$22:$J$25,0)),0)</f>
        <v>540</v>
      </c>
      <c r="N400" s="2">
        <v>3</v>
      </c>
      <c r="O400" s="2">
        <v>3</v>
      </c>
      <c r="P400" s="2">
        <v>1</v>
      </c>
      <c r="Q400" s="2">
        <v>0</v>
      </c>
      <c r="R400" s="2">
        <f t="shared" si="20"/>
        <v>1</v>
      </c>
      <c r="S400" s="2" t="e">
        <f>INDEX(D_伙伴表!$J:$J,MATCH(K400,D_伙伴表!$C:$C,0))</f>
        <v>#N/A</v>
      </c>
      <c r="T400" s="2">
        <f>IF(U400="","",INDEX(计算页!$A:$A,MATCH(U400,计算页!$B:$B,0)))</f>
        <v>6</v>
      </c>
      <c r="U400" s="2" t="s">
        <v>545</v>
      </c>
      <c r="V400" s="2">
        <f>IF(U400="","",ROUND(INDEX(计算页!$F$22:$H$27,N400,G400)/INDEX(计算页!$C:$C,MATCH(U400,计算页!$B:$B,0))*1.5^(O400-1)/R400,0))</f>
        <v>108</v>
      </c>
      <c r="W400" s="2" t="str">
        <f>IF(X400="","",INDEX(计算页!$A:$A,MATCH(X400,计算页!$B:$B,0)))</f>
        <v/>
      </c>
      <c r="Y400" s="2" t="str">
        <f>IF(X400="","",ROUND(INDEX(计算页!$F$22:$H$27,N400,G400)/INDEX(计算页!$C:$C,MATCH(X400,计算页!$B:$B,0))*1.5^(O400-1)/R400,0))</f>
        <v/>
      </c>
      <c r="Z400" s="2" t="str">
        <f>IF(AA400="","",INDEX(计算页!$A:$A,MATCH(AA400,计算页!$B:$B,0)))</f>
        <v/>
      </c>
      <c r="AB400" s="2" t="str">
        <f>IF(AA400="","",ROUND(INDEX(计算页!$F$22:$H$27,N400,G400)/INDEX(计算页!$C:$C,MATCH(AA400,计算页!$B:$B,0))*1.5^(O400-1)/R400,0))</f>
        <v/>
      </c>
      <c r="AC400" s="2" t="str">
        <f>IF(AD400="","",INDEX(计算页!$A:$A,MATCH(AD400,计算页!$B:$B,0)))</f>
        <v/>
      </c>
      <c r="AE400" s="2" t="str">
        <f>IF(AD400="","",ROUND(INDEX(计算页!$F$22:$H$27,N400,G400)/INDEX(计算页!$C:$C,MATCH(AD400,计算页!$B:$B,0))*1.5^(O400-1)/R400,0))</f>
        <v/>
      </c>
      <c r="AF400" s="2" t="str">
        <f>IF(AG400="","",INDEX(计算页!$A:$A,MATCH(AG400,计算页!$B:$B,0)))</f>
        <v/>
      </c>
      <c r="AH400" s="2" t="str">
        <f>IF(AG400="","",ROUND(INDEX(计算页!$F$22:$H$27,N400,G400)/INDEX(计算页!$C:$C,MATCH(AG400,计算页!$B:$B,0))*1.5^(O400-1)/R400,0))</f>
        <v/>
      </c>
    </row>
    <row r="401" spans="1:34" x14ac:dyDescent="0.35">
      <c r="A401" s="2">
        <f t="shared" si="18"/>
        <v>3050001</v>
      </c>
      <c r="B401" s="2">
        <v>305</v>
      </c>
      <c r="C401" s="2" t="s">
        <v>381</v>
      </c>
      <c r="D401" s="2" t="s">
        <v>547</v>
      </c>
      <c r="E401" s="2" t="str">
        <f t="shared" si="19"/>
        <v>一件品质优秀的宝物，看起来谁都可以用\n提升伙伴闪避48点</v>
      </c>
      <c r="F401" s="2" t="s">
        <v>664</v>
      </c>
      <c r="G401" s="2">
        <v>1</v>
      </c>
      <c r="H401" s="2" t="s">
        <v>538</v>
      </c>
      <c r="I401" s="2" t="s">
        <v>253</v>
      </c>
      <c r="J401" s="2">
        <v>0</v>
      </c>
      <c r="K401" s="2" t="str">
        <f>IF(J401="","",IF(J401=0,"所有宠物",INDEX(D_图鉴!$D:$D,MATCH(J401,D_图鉴!$A:$A,0))))</f>
        <v>所有宠物</v>
      </c>
      <c r="L401" s="2">
        <f>IF(A401="","",INDEX(D_伙伴技能书!$A:$A,MATCH(A401,D_伙伴技能书!$L:$L,0)))</f>
        <v>43051</v>
      </c>
      <c r="M401" s="2">
        <f>ROUND(INDEX(计算页!$F$22:$H$27,N401,G401)*1.5^(O401-1)*INDEX(计算页!$K$22:$K$25,MATCH(H401,计算页!$J$22:$J$25,0)),0)</f>
        <v>240</v>
      </c>
      <c r="N401" s="2">
        <v>3</v>
      </c>
      <c r="O401" s="2">
        <v>1</v>
      </c>
      <c r="P401" s="2">
        <v>1</v>
      </c>
      <c r="Q401" s="2">
        <v>0</v>
      </c>
      <c r="R401" s="2">
        <f t="shared" si="20"/>
        <v>1</v>
      </c>
      <c r="S401" s="2" t="e">
        <f>INDEX(D_伙伴表!$J:$J,MATCH(K401,D_伙伴表!$C:$C,0))</f>
        <v>#N/A</v>
      </c>
      <c r="T401" s="2">
        <f>IF(U401="","",INDEX(计算页!$A:$A,MATCH(U401,计算页!$B:$B,0)))</f>
        <v>7</v>
      </c>
      <c r="U401" s="2" t="s">
        <v>548</v>
      </c>
      <c r="V401" s="2">
        <f>IF(U401="","",ROUND(INDEX(计算页!$F$22:$H$27,N401,G401)/INDEX(计算页!$C:$C,MATCH(U401,计算页!$B:$B,0))*1.5^(O401-1)/R401,0))</f>
        <v>48</v>
      </c>
      <c r="W401" s="2" t="str">
        <f>IF(X401="","",INDEX(计算页!$A:$A,MATCH(X401,计算页!$B:$B,0)))</f>
        <v/>
      </c>
      <c r="Y401" s="2" t="str">
        <f>IF(X401="","",ROUND(INDEX(计算页!$F$22:$H$27,N401,G401)/INDEX(计算页!$C:$C,MATCH(X401,计算页!$B:$B,0))*1.5^(O401-1)/R401,0))</f>
        <v/>
      </c>
      <c r="Z401" s="2" t="str">
        <f>IF(AA401="","",INDEX(计算页!$A:$A,MATCH(AA401,计算页!$B:$B,0)))</f>
        <v/>
      </c>
      <c r="AB401" s="2" t="str">
        <f>IF(AA401="","",ROUND(INDEX(计算页!$F$22:$H$27,N401,G401)/INDEX(计算页!$C:$C,MATCH(AA401,计算页!$B:$B,0))*1.5^(O401-1)/R401,0))</f>
        <v/>
      </c>
      <c r="AC401" s="2" t="str">
        <f>IF(AD401="","",INDEX(计算页!$A:$A,MATCH(AD401,计算页!$B:$B,0)))</f>
        <v/>
      </c>
      <c r="AE401" s="2" t="str">
        <f>IF(AD401="","",ROUND(INDEX(计算页!$F$22:$H$27,N401,G401)/INDEX(计算页!$C:$C,MATCH(AD401,计算页!$B:$B,0))*1.5^(O401-1)/R401,0))</f>
        <v/>
      </c>
      <c r="AF401" s="2" t="str">
        <f>IF(AG401="","",INDEX(计算页!$A:$A,MATCH(AG401,计算页!$B:$B,0)))</f>
        <v/>
      </c>
      <c r="AH401" s="2" t="str">
        <f>IF(AG401="","",ROUND(INDEX(计算页!$F$22:$H$27,N401,G401)/INDEX(计算页!$C:$C,MATCH(AG401,计算页!$B:$B,0))*1.5^(O401-1)/R401,0))</f>
        <v/>
      </c>
    </row>
    <row r="402" spans="1:34" x14ac:dyDescent="0.35">
      <c r="A402" s="2">
        <f t="shared" si="18"/>
        <v>3050002</v>
      </c>
      <c r="B402" s="2">
        <v>305</v>
      </c>
      <c r="C402" s="2" t="s">
        <v>381</v>
      </c>
      <c r="D402" s="2" t="s">
        <v>547</v>
      </c>
      <c r="E402" s="2" t="str">
        <f t="shared" si="19"/>
        <v>一件品质优秀的宝物，看起来谁都可以用\n提升伙伴闪避72点</v>
      </c>
      <c r="F402" s="2" t="s">
        <v>664</v>
      </c>
      <c r="G402" s="2">
        <v>1</v>
      </c>
      <c r="H402" s="2" t="s">
        <v>538</v>
      </c>
      <c r="I402" s="2" t="s">
        <v>253</v>
      </c>
      <c r="J402" s="2">
        <v>0</v>
      </c>
      <c r="K402" s="2" t="str">
        <f>IF(J402="","",IF(J402=0,"所有宠物",INDEX(D_图鉴!$D:$D,MATCH(J402,D_图鉴!$A:$A,0))))</f>
        <v>所有宠物</v>
      </c>
      <c r="L402" s="2">
        <f>IF(A402="","",INDEX(D_伙伴技能书!$A:$A,MATCH(A402,D_伙伴技能书!$L:$L,0)))</f>
        <v>43052</v>
      </c>
      <c r="M402" s="2">
        <f>ROUND(INDEX(计算页!$F$22:$H$27,N402,G402)*1.5^(O402-1)*INDEX(计算页!$K$22:$K$25,MATCH(H402,计算页!$J$22:$J$25,0)),0)</f>
        <v>360</v>
      </c>
      <c r="N402" s="2">
        <v>3</v>
      </c>
      <c r="O402" s="2">
        <v>2</v>
      </c>
      <c r="P402" s="2">
        <v>1</v>
      </c>
      <c r="Q402" s="2">
        <v>0</v>
      </c>
      <c r="R402" s="2">
        <f t="shared" si="20"/>
        <v>1</v>
      </c>
      <c r="S402" s="2" t="e">
        <f>INDEX(D_伙伴表!$J:$J,MATCH(K402,D_伙伴表!$C:$C,0))</f>
        <v>#N/A</v>
      </c>
      <c r="T402" s="2">
        <f>IF(U402="","",INDEX(计算页!$A:$A,MATCH(U402,计算页!$B:$B,0)))</f>
        <v>7</v>
      </c>
      <c r="U402" s="2" t="s">
        <v>548</v>
      </c>
      <c r="V402" s="2">
        <f>IF(U402="","",ROUND(INDEX(计算页!$F$22:$H$27,N402,G402)/INDEX(计算页!$C:$C,MATCH(U402,计算页!$B:$B,0))*1.5^(O402-1)/R402,0))</f>
        <v>72</v>
      </c>
      <c r="W402" s="2" t="str">
        <f>IF(X402="","",INDEX(计算页!$A:$A,MATCH(X402,计算页!$B:$B,0)))</f>
        <v/>
      </c>
      <c r="Y402" s="2" t="str">
        <f>IF(X402="","",ROUND(INDEX(计算页!$F$22:$H$27,N402,G402)/INDEX(计算页!$C:$C,MATCH(X402,计算页!$B:$B,0))*1.5^(O402-1)/R402,0))</f>
        <v/>
      </c>
      <c r="Z402" s="2" t="str">
        <f>IF(AA402="","",INDEX(计算页!$A:$A,MATCH(AA402,计算页!$B:$B,0)))</f>
        <v/>
      </c>
      <c r="AB402" s="2" t="str">
        <f>IF(AA402="","",ROUND(INDEX(计算页!$F$22:$H$27,N402,G402)/INDEX(计算页!$C:$C,MATCH(AA402,计算页!$B:$B,0))*1.5^(O402-1)/R402,0))</f>
        <v/>
      </c>
      <c r="AC402" s="2" t="str">
        <f>IF(AD402="","",INDEX(计算页!$A:$A,MATCH(AD402,计算页!$B:$B,0)))</f>
        <v/>
      </c>
      <c r="AE402" s="2" t="str">
        <f>IF(AD402="","",ROUND(INDEX(计算页!$F$22:$H$27,N402,G402)/INDEX(计算页!$C:$C,MATCH(AD402,计算页!$B:$B,0))*1.5^(O402-1)/R402,0))</f>
        <v/>
      </c>
      <c r="AF402" s="2" t="str">
        <f>IF(AG402="","",INDEX(计算页!$A:$A,MATCH(AG402,计算页!$B:$B,0)))</f>
        <v/>
      </c>
      <c r="AH402" s="2" t="str">
        <f>IF(AG402="","",ROUND(INDEX(计算页!$F$22:$H$27,N402,G402)/INDEX(计算页!$C:$C,MATCH(AG402,计算页!$B:$B,0))*1.5^(O402-1)/R402,0))</f>
        <v/>
      </c>
    </row>
    <row r="403" spans="1:34" x14ac:dyDescent="0.35">
      <c r="A403" s="2">
        <f t="shared" si="18"/>
        <v>3050003</v>
      </c>
      <c r="B403" s="2">
        <v>305</v>
      </c>
      <c r="C403" s="2" t="s">
        <v>381</v>
      </c>
      <c r="D403" s="2" t="s">
        <v>547</v>
      </c>
      <c r="E403" s="2" t="str">
        <f t="shared" si="19"/>
        <v>一件品质优秀的宝物，看起来谁都可以用\n提升伙伴闪避108点</v>
      </c>
      <c r="F403" s="2" t="s">
        <v>664</v>
      </c>
      <c r="G403" s="2">
        <v>1</v>
      </c>
      <c r="H403" s="2" t="s">
        <v>538</v>
      </c>
      <c r="I403" s="2" t="s">
        <v>253</v>
      </c>
      <c r="J403" s="2">
        <v>0</v>
      </c>
      <c r="K403" s="2" t="str">
        <f>IF(J403="","",IF(J403=0,"所有宠物",INDEX(D_图鉴!$D:$D,MATCH(J403,D_图鉴!$A:$A,0))))</f>
        <v>所有宠物</v>
      </c>
      <c r="L403" s="2">
        <f>IF(A403="","",INDEX(D_伙伴技能书!$A:$A,MATCH(A403,D_伙伴技能书!$L:$L,0)))</f>
        <v>43053</v>
      </c>
      <c r="M403" s="2">
        <f>ROUND(INDEX(计算页!$F$22:$H$27,N403,G403)*1.5^(O403-1)*INDEX(计算页!$K$22:$K$25,MATCH(H403,计算页!$J$22:$J$25,0)),0)</f>
        <v>540</v>
      </c>
      <c r="N403" s="2">
        <v>3</v>
      </c>
      <c r="O403" s="2">
        <v>3</v>
      </c>
      <c r="P403" s="2">
        <v>1</v>
      </c>
      <c r="Q403" s="2">
        <v>0</v>
      </c>
      <c r="R403" s="2">
        <f t="shared" si="20"/>
        <v>1</v>
      </c>
      <c r="S403" s="2" t="e">
        <f>INDEX(D_伙伴表!$J:$J,MATCH(K403,D_伙伴表!$C:$C,0))</f>
        <v>#N/A</v>
      </c>
      <c r="T403" s="2">
        <f>IF(U403="","",INDEX(计算页!$A:$A,MATCH(U403,计算页!$B:$B,0)))</f>
        <v>7</v>
      </c>
      <c r="U403" s="2" t="s">
        <v>548</v>
      </c>
      <c r="V403" s="2">
        <f>IF(U403="","",ROUND(INDEX(计算页!$F$22:$H$27,N403,G403)/INDEX(计算页!$C:$C,MATCH(U403,计算页!$B:$B,0))*1.5^(O403-1)/R403,0))</f>
        <v>108</v>
      </c>
      <c r="W403" s="2" t="str">
        <f>IF(X403="","",INDEX(计算页!$A:$A,MATCH(X403,计算页!$B:$B,0)))</f>
        <v/>
      </c>
      <c r="Y403" s="2" t="str">
        <f>IF(X403="","",ROUND(INDEX(计算页!$F$22:$H$27,N403,G403)/INDEX(计算页!$C:$C,MATCH(X403,计算页!$B:$B,0))*1.5^(O403-1)/R403,0))</f>
        <v/>
      </c>
      <c r="Z403" s="2" t="str">
        <f>IF(AA403="","",INDEX(计算页!$A:$A,MATCH(AA403,计算页!$B:$B,0)))</f>
        <v/>
      </c>
      <c r="AB403" s="2" t="str">
        <f>IF(AA403="","",ROUND(INDEX(计算页!$F$22:$H$27,N403,G403)/INDEX(计算页!$C:$C,MATCH(AA403,计算页!$B:$B,0))*1.5^(O403-1)/R403,0))</f>
        <v/>
      </c>
      <c r="AC403" s="2" t="str">
        <f>IF(AD403="","",INDEX(计算页!$A:$A,MATCH(AD403,计算页!$B:$B,0)))</f>
        <v/>
      </c>
      <c r="AE403" s="2" t="str">
        <f>IF(AD403="","",ROUND(INDEX(计算页!$F$22:$H$27,N403,G403)/INDEX(计算页!$C:$C,MATCH(AD403,计算页!$B:$B,0))*1.5^(O403-1)/R403,0))</f>
        <v/>
      </c>
      <c r="AF403" s="2" t="str">
        <f>IF(AG403="","",INDEX(计算页!$A:$A,MATCH(AG403,计算页!$B:$B,0)))</f>
        <v/>
      </c>
      <c r="AH403" s="2" t="str">
        <f>IF(AG403="","",ROUND(INDEX(计算页!$F$22:$H$27,N403,G403)/INDEX(计算页!$C:$C,MATCH(AG403,计算页!$B:$B,0))*1.5^(O403-1)/R403,0))</f>
        <v/>
      </c>
    </row>
    <row r="404" spans="1:34" x14ac:dyDescent="0.35">
      <c r="A404" s="2">
        <f t="shared" si="18"/>
        <v>3060001</v>
      </c>
      <c r="B404" s="2">
        <v>306</v>
      </c>
      <c r="C404" s="2" t="s">
        <v>382</v>
      </c>
      <c r="D404" s="2" t="s">
        <v>550</v>
      </c>
      <c r="E404" s="2" t="str">
        <f t="shared" si="19"/>
        <v>一件品质优秀的宝物，看起来谁都可以用\n提升伙伴攻击120点</v>
      </c>
      <c r="F404" s="2" t="s">
        <v>664</v>
      </c>
      <c r="G404" s="2">
        <v>1</v>
      </c>
      <c r="H404" s="2" t="s">
        <v>538</v>
      </c>
      <c r="I404" s="2" t="s">
        <v>253</v>
      </c>
      <c r="J404" s="2">
        <v>0</v>
      </c>
      <c r="K404" s="2" t="str">
        <f>IF(J404="","",IF(J404=0,"所有宠物",INDEX(D_图鉴!$D:$D,MATCH(J404,D_图鉴!$A:$A,0))))</f>
        <v>所有宠物</v>
      </c>
      <c r="L404" s="2">
        <f>IF(A404="","",INDEX(D_伙伴技能书!$A:$A,MATCH(A404,D_伙伴技能书!$L:$L,0)))</f>
        <v>43061</v>
      </c>
      <c r="M404" s="2">
        <f>ROUND(INDEX(计算页!$F$22:$H$27,N404,G404)*1.5^(O404-1)*INDEX(计算页!$K$22:$K$25,MATCH(H404,计算页!$J$22:$J$25,0)),0)</f>
        <v>240</v>
      </c>
      <c r="N404" s="2">
        <v>3</v>
      </c>
      <c r="O404" s="2">
        <v>1</v>
      </c>
      <c r="P404" s="2">
        <v>1</v>
      </c>
      <c r="Q404" s="2">
        <v>0</v>
      </c>
      <c r="R404" s="2">
        <f t="shared" si="20"/>
        <v>1</v>
      </c>
      <c r="S404" s="2" t="e">
        <f>INDEX(D_伙伴表!$J:$J,MATCH(K404,D_伙伴表!$C:$C,0))</f>
        <v>#N/A</v>
      </c>
      <c r="T404" s="2">
        <f>IF(U404="","",INDEX(计算页!$A:$A,MATCH(U404,计算页!$B:$B,0)))</f>
        <v>3</v>
      </c>
      <c r="U404" s="2" t="s">
        <v>101</v>
      </c>
      <c r="V404" s="2">
        <f>IF(U404="","",ROUND(INDEX(计算页!$F$22:$H$27,N404,G404)/INDEX(计算页!$C:$C,MATCH(U404,计算页!$B:$B,0))*1.5^(O404-1)/R404,0))</f>
        <v>120</v>
      </c>
      <c r="W404" s="2" t="str">
        <f>IF(X404="","",INDEX(计算页!$A:$A,MATCH(X404,计算页!$B:$B,0)))</f>
        <v/>
      </c>
      <c r="Y404" s="2" t="str">
        <f>IF(X404="","",ROUND(INDEX(计算页!$F$22:$H$27,N404,G404)/INDEX(计算页!$C:$C,MATCH(X404,计算页!$B:$B,0))*1.5^(O404-1)/R404,0))</f>
        <v/>
      </c>
      <c r="Z404" s="2" t="str">
        <f>IF(AA404="","",INDEX(计算页!$A:$A,MATCH(AA404,计算页!$B:$B,0)))</f>
        <v/>
      </c>
      <c r="AB404" s="2" t="str">
        <f>IF(AA404="","",ROUND(INDEX(计算页!$F$22:$H$27,N404,G404)/INDEX(计算页!$C:$C,MATCH(AA404,计算页!$B:$B,0))*1.5^(O404-1)/R404,0))</f>
        <v/>
      </c>
      <c r="AC404" s="2" t="str">
        <f>IF(AD404="","",INDEX(计算页!$A:$A,MATCH(AD404,计算页!$B:$B,0)))</f>
        <v/>
      </c>
      <c r="AE404" s="2" t="str">
        <f>IF(AD404="","",ROUND(INDEX(计算页!$F$22:$H$27,N404,G404)/INDEX(计算页!$C:$C,MATCH(AD404,计算页!$B:$B,0))*1.5^(O404-1)/R404,0))</f>
        <v/>
      </c>
      <c r="AF404" s="2" t="str">
        <f>IF(AG404="","",INDEX(计算页!$A:$A,MATCH(AG404,计算页!$B:$B,0)))</f>
        <v/>
      </c>
      <c r="AH404" s="2" t="str">
        <f>IF(AG404="","",ROUND(INDEX(计算页!$F$22:$H$27,N404,G404)/INDEX(计算页!$C:$C,MATCH(AG404,计算页!$B:$B,0))*1.5^(O404-1)/R404,0))</f>
        <v/>
      </c>
    </row>
    <row r="405" spans="1:34" x14ac:dyDescent="0.35">
      <c r="A405" s="2">
        <f t="shared" si="18"/>
        <v>3060002</v>
      </c>
      <c r="B405" s="2">
        <v>306</v>
      </c>
      <c r="C405" s="2" t="s">
        <v>382</v>
      </c>
      <c r="D405" s="2" t="s">
        <v>550</v>
      </c>
      <c r="E405" s="2" t="str">
        <f t="shared" si="19"/>
        <v>一件品质优秀的宝物，看起来谁都可以用\n提升伙伴攻击180点</v>
      </c>
      <c r="F405" s="2" t="s">
        <v>664</v>
      </c>
      <c r="G405" s="2">
        <v>1</v>
      </c>
      <c r="H405" s="2" t="s">
        <v>538</v>
      </c>
      <c r="I405" s="2" t="s">
        <v>253</v>
      </c>
      <c r="J405" s="2">
        <v>0</v>
      </c>
      <c r="K405" s="2" t="str">
        <f>IF(J405="","",IF(J405=0,"所有宠物",INDEX(D_图鉴!$D:$D,MATCH(J405,D_图鉴!$A:$A,0))))</f>
        <v>所有宠物</v>
      </c>
      <c r="L405" s="2">
        <f>IF(A405="","",INDEX(D_伙伴技能书!$A:$A,MATCH(A405,D_伙伴技能书!$L:$L,0)))</f>
        <v>43062</v>
      </c>
      <c r="M405" s="2">
        <f>ROUND(INDEX(计算页!$F$22:$H$27,N405,G405)*1.5^(O405-1)*INDEX(计算页!$K$22:$K$25,MATCH(H405,计算页!$J$22:$J$25,0)),0)</f>
        <v>360</v>
      </c>
      <c r="N405" s="2">
        <v>3</v>
      </c>
      <c r="O405" s="2">
        <v>2</v>
      </c>
      <c r="P405" s="2">
        <v>1</v>
      </c>
      <c r="Q405" s="2">
        <v>0</v>
      </c>
      <c r="R405" s="2">
        <f t="shared" si="20"/>
        <v>1</v>
      </c>
      <c r="S405" s="2" t="e">
        <f>INDEX(D_伙伴表!$J:$J,MATCH(K405,D_伙伴表!$C:$C,0))</f>
        <v>#N/A</v>
      </c>
      <c r="T405" s="2">
        <f>IF(U405="","",INDEX(计算页!$A:$A,MATCH(U405,计算页!$B:$B,0)))</f>
        <v>3</v>
      </c>
      <c r="U405" s="2" t="s">
        <v>101</v>
      </c>
      <c r="V405" s="2">
        <f>IF(U405="","",ROUND(INDEX(计算页!$F$22:$H$27,N405,G405)/INDEX(计算页!$C:$C,MATCH(U405,计算页!$B:$B,0))*1.5^(O405-1)/R405,0))</f>
        <v>180</v>
      </c>
      <c r="W405" s="2" t="str">
        <f>IF(X405="","",INDEX(计算页!$A:$A,MATCH(X405,计算页!$B:$B,0)))</f>
        <v/>
      </c>
      <c r="Y405" s="2" t="str">
        <f>IF(X405="","",ROUND(INDEX(计算页!$F$22:$H$27,N405,G405)/INDEX(计算页!$C:$C,MATCH(X405,计算页!$B:$B,0))*1.5^(O405-1)/R405,0))</f>
        <v/>
      </c>
      <c r="Z405" s="2" t="str">
        <f>IF(AA405="","",INDEX(计算页!$A:$A,MATCH(AA405,计算页!$B:$B,0)))</f>
        <v/>
      </c>
      <c r="AB405" s="2" t="str">
        <f>IF(AA405="","",ROUND(INDEX(计算页!$F$22:$H$27,N405,G405)/INDEX(计算页!$C:$C,MATCH(AA405,计算页!$B:$B,0))*1.5^(O405-1)/R405,0))</f>
        <v/>
      </c>
      <c r="AC405" s="2" t="str">
        <f>IF(AD405="","",INDEX(计算页!$A:$A,MATCH(AD405,计算页!$B:$B,0)))</f>
        <v/>
      </c>
      <c r="AE405" s="2" t="str">
        <f>IF(AD405="","",ROUND(INDEX(计算页!$F$22:$H$27,N405,G405)/INDEX(计算页!$C:$C,MATCH(AD405,计算页!$B:$B,0))*1.5^(O405-1)/R405,0))</f>
        <v/>
      </c>
      <c r="AF405" s="2" t="str">
        <f>IF(AG405="","",INDEX(计算页!$A:$A,MATCH(AG405,计算页!$B:$B,0)))</f>
        <v/>
      </c>
      <c r="AH405" s="2" t="str">
        <f>IF(AG405="","",ROUND(INDEX(计算页!$F$22:$H$27,N405,G405)/INDEX(计算页!$C:$C,MATCH(AG405,计算页!$B:$B,0))*1.5^(O405-1)/R405,0))</f>
        <v/>
      </c>
    </row>
    <row r="406" spans="1:34" x14ac:dyDescent="0.35">
      <c r="A406" s="2">
        <f t="shared" si="18"/>
        <v>3060003</v>
      </c>
      <c r="B406" s="2">
        <v>306</v>
      </c>
      <c r="C406" s="2" t="s">
        <v>382</v>
      </c>
      <c r="D406" s="2" t="s">
        <v>550</v>
      </c>
      <c r="E406" s="2" t="str">
        <f t="shared" si="19"/>
        <v>一件品质优秀的宝物，看起来谁都可以用\n提升伙伴攻击270点</v>
      </c>
      <c r="F406" s="2" t="s">
        <v>664</v>
      </c>
      <c r="G406" s="2">
        <v>1</v>
      </c>
      <c r="H406" s="2" t="s">
        <v>538</v>
      </c>
      <c r="I406" s="2" t="s">
        <v>253</v>
      </c>
      <c r="J406" s="2">
        <v>0</v>
      </c>
      <c r="K406" s="2" t="str">
        <f>IF(J406="","",IF(J406=0,"所有宠物",INDEX(D_图鉴!$D:$D,MATCH(J406,D_图鉴!$A:$A,0))))</f>
        <v>所有宠物</v>
      </c>
      <c r="L406" s="2">
        <f>IF(A406="","",INDEX(D_伙伴技能书!$A:$A,MATCH(A406,D_伙伴技能书!$L:$L,0)))</f>
        <v>43063</v>
      </c>
      <c r="M406" s="2">
        <f>ROUND(INDEX(计算页!$F$22:$H$27,N406,G406)*1.5^(O406-1)*INDEX(计算页!$K$22:$K$25,MATCH(H406,计算页!$J$22:$J$25,0)),0)</f>
        <v>540</v>
      </c>
      <c r="N406" s="2">
        <v>3</v>
      </c>
      <c r="O406" s="2">
        <v>3</v>
      </c>
      <c r="P406" s="2">
        <v>1</v>
      </c>
      <c r="Q406" s="2">
        <v>0</v>
      </c>
      <c r="R406" s="2">
        <f t="shared" si="20"/>
        <v>1</v>
      </c>
      <c r="S406" s="2" t="e">
        <f>INDEX(D_伙伴表!$J:$J,MATCH(K406,D_伙伴表!$C:$C,0))</f>
        <v>#N/A</v>
      </c>
      <c r="T406" s="2">
        <f>IF(U406="","",INDEX(计算页!$A:$A,MATCH(U406,计算页!$B:$B,0)))</f>
        <v>3</v>
      </c>
      <c r="U406" s="2" t="s">
        <v>101</v>
      </c>
      <c r="V406" s="2">
        <f>IF(U406="","",ROUND(INDEX(计算页!$F$22:$H$27,N406,G406)/INDEX(计算页!$C:$C,MATCH(U406,计算页!$B:$B,0))*1.5^(O406-1)/R406,0))</f>
        <v>270</v>
      </c>
      <c r="W406" s="2" t="str">
        <f>IF(X406="","",INDEX(计算页!$A:$A,MATCH(X406,计算页!$B:$B,0)))</f>
        <v/>
      </c>
      <c r="Y406" s="2" t="str">
        <f>IF(X406="","",ROUND(INDEX(计算页!$F$22:$H$27,N406,G406)/INDEX(计算页!$C:$C,MATCH(X406,计算页!$B:$B,0))*1.5^(O406-1)/R406,0))</f>
        <v/>
      </c>
      <c r="Z406" s="2" t="str">
        <f>IF(AA406="","",INDEX(计算页!$A:$A,MATCH(AA406,计算页!$B:$B,0)))</f>
        <v/>
      </c>
      <c r="AB406" s="2" t="str">
        <f>IF(AA406="","",ROUND(INDEX(计算页!$F$22:$H$27,N406,G406)/INDEX(计算页!$C:$C,MATCH(AA406,计算页!$B:$B,0))*1.5^(O406-1)/R406,0))</f>
        <v/>
      </c>
      <c r="AC406" s="2" t="str">
        <f>IF(AD406="","",INDEX(计算页!$A:$A,MATCH(AD406,计算页!$B:$B,0)))</f>
        <v/>
      </c>
      <c r="AE406" s="2" t="str">
        <f>IF(AD406="","",ROUND(INDEX(计算页!$F$22:$H$27,N406,G406)/INDEX(计算页!$C:$C,MATCH(AD406,计算页!$B:$B,0))*1.5^(O406-1)/R406,0))</f>
        <v/>
      </c>
      <c r="AF406" s="2" t="str">
        <f>IF(AG406="","",INDEX(计算页!$A:$A,MATCH(AG406,计算页!$B:$B,0)))</f>
        <v/>
      </c>
      <c r="AH406" s="2" t="str">
        <f>IF(AG406="","",ROUND(INDEX(计算页!$F$22:$H$27,N406,G406)/INDEX(计算页!$C:$C,MATCH(AG406,计算页!$B:$B,0))*1.5^(O406-1)/R406,0))</f>
        <v/>
      </c>
    </row>
    <row r="407" spans="1:34" x14ac:dyDescent="0.35">
      <c r="A407" s="2">
        <f t="shared" si="18"/>
        <v>3070001</v>
      </c>
      <c r="B407" s="2">
        <v>307</v>
      </c>
      <c r="C407" s="2" t="s">
        <v>391</v>
      </c>
      <c r="D407" s="2" t="s">
        <v>552</v>
      </c>
      <c r="E407" s="2" t="str">
        <f t="shared" si="19"/>
        <v>一件品质优秀的宝物，看起来谁都可以用\n提升伙伴防御240点</v>
      </c>
      <c r="F407" s="2" t="s">
        <v>664</v>
      </c>
      <c r="G407" s="2">
        <v>1</v>
      </c>
      <c r="H407" s="2" t="s">
        <v>538</v>
      </c>
      <c r="I407" s="2" t="s">
        <v>254</v>
      </c>
      <c r="J407" s="2">
        <v>0</v>
      </c>
      <c r="K407" s="2" t="str">
        <f>IF(J407="","",IF(J407=0,"所有宠物",INDEX(D_图鉴!$D:$D,MATCH(J407,D_图鉴!$A:$A,0))))</f>
        <v>所有宠物</v>
      </c>
      <c r="L407" s="2">
        <f>IF(A407="","",INDEX(D_伙伴技能书!$A:$A,MATCH(A407,D_伙伴技能书!$L:$L,0)))</f>
        <v>43071</v>
      </c>
      <c r="M407" s="2">
        <f>ROUND(INDEX(计算页!$F$22:$H$27,N407,G407)*1.5^(O407-1)*INDEX(计算页!$K$22:$K$25,MATCH(H407,计算页!$J$22:$J$25,0)),0)</f>
        <v>240</v>
      </c>
      <c r="N407" s="2">
        <v>3</v>
      </c>
      <c r="O407" s="2">
        <v>1</v>
      </c>
      <c r="P407" s="2">
        <v>1</v>
      </c>
      <c r="Q407" s="2">
        <v>0</v>
      </c>
      <c r="R407" s="2">
        <f t="shared" si="20"/>
        <v>1</v>
      </c>
      <c r="S407" s="2" t="e">
        <f>INDEX(D_伙伴表!$J:$J,MATCH(K407,D_伙伴表!$C:$C,0))</f>
        <v>#N/A</v>
      </c>
      <c r="T407" s="2">
        <f>IF(U407="","",INDEX(计算页!$A:$A,MATCH(U407,计算页!$B:$B,0)))</f>
        <v>4</v>
      </c>
      <c r="U407" s="2" t="s">
        <v>98</v>
      </c>
      <c r="V407" s="2">
        <f>IF(U407="","",ROUND(INDEX(计算页!$F$22:$H$27,N407,G407)/INDEX(计算页!$C:$C,MATCH(U407,计算页!$B:$B,0))*1.5^(O407-1)/R407,0))</f>
        <v>240</v>
      </c>
      <c r="W407" s="2" t="str">
        <f>IF(X407="","",INDEX(计算页!$A:$A,MATCH(X407,计算页!$B:$B,0)))</f>
        <v/>
      </c>
      <c r="Y407" s="2" t="str">
        <f>IF(X407="","",ROUND(INDEX(计算页!$F$22:$H$27,N407,G407)/INDEX(计算页!$C:$C,MATCH(X407,计算页!$B:$B,0))*1.5^(O407-1)/R407,0))</f>
        <v/>
      </c>
      <c r="Z407" s="2" t="str">
        <f>IF(AA407="","",INDEX(计算页!$A:$A,MATCH(AA407,计算页!$B:$B,0)))</f>
        <v/>
      </c>
      <c r="AB407" s="2" t="str">
        <f>IF(AA407="","",ROUND(INDEX(计算页!$F$22:$H$27,N407,G407)/INDEX(计算页!$C:$C,MATCH(AA407,计算页!$B:$B,0))*1.5^(O407-1)/R407,0))</f>
        <v/>
      </c>
      <c r="AC407" s="2" t="str">
        <f>IF(AD407="","",INDEX(计算页!$A:$A,MATCH(AD407,计算页!$B:$B,0)))</f>
        <v/>
      </c>
      <c r="AE407" s="2" t="str">
        <f>IF(AD407="","",ROUND(INDEX(计算页!$F$22:$H$27,N407,G407)/INDEX(计算页!$C:$C,MATCH(AD407,计算页!$B:$B,0))*1.5^(O407-1)/R407,0))</f>
        <v/>
      </c>
      <c r="AF407" s="2" t="str">
        <f>IF(AG407="","",INDEX(计算页!$A:$A,MATCH(AG407,计算页!$B:$B,0)))</f>
        <v/>
      </c>
      <c r="AH407" s="2" t="str">
        <f>IF(AG407="","",ROUND(INDEX(计算页!$F$22:$H$27,N407,G407)/INDEX(计算页!$C:$C,MATCH(AG407,计算页!$B:$B,0))*1.5^(O407-1)/R407,0))</f>
        <v/>
      </c>
    </row>
    <row r="408" spans="1:34" x14ac:dyDescent="0.35">
      <c r="A408" s="2">
        <f t="shared" si="18"/>
        <v>3070002</v>
      </c>
      <c r="B408" s="2">
        <v>307</v>
      </c>
      <c r="C408" s="2" t="s">
        <v>391</v>
      </c>
      <c r="D408" s="2" t="s">
        <v>552</v>
      </c>
      <c r="E408" s="2" t="str">
        <f t="shared" si="19"/>
        <v>一件品质优秀的宝物，看起来谁都可以用\n提升伙伴防御360点</v>
      </c>
      <c r="F408" s="2" t="s">
        <v>664</v>
      </c>
      <c r="G408" s="2">
        <v>1</v>
      </c>
      <c r="H408" s="2" t="s">
        <v>538</v>
      </c>
      <c r="I408" s="2" t="s">
        <v>254</v>
      </c>
      <c r="J408" s="2">
        <v>0</v>
      </c>
      <c r="K408" s="2" t="str">
        <f>IF(J408="","",IF(J408=0,"所有宠物",INDEX(D_图鉴!$D:$D,MATCH(J408,D_图鉴!$A:$A,0))))</f>
        <v>所有宠物</v>
      </c>
      <c r="L408" s="2">
        <f>IF(A408="","",INDEX(D_伙伴技能书!$A:$A,MATCH(A408,D_伙伴技能书!$L:$L,0)))</f>
        <v>43072</v>
      </c>
      <c r="M408" s="2">
        <f>ROUND(INDEX(计算页!$F$22:$H$27,N408,G408)*1.5^(O408-1)*INDEX(计算页!$K$22:$K$25,MATCH(H408,计算页!$J$22:$J$25,0)),0)</f>
        <v>360</v>
      </c>
      <c r="N408" s="2">
        <v>3</v>
      </c>
      <c r="O408" s="2">
        <v>2</v>
      </c>
      <c r="P408" s="2">
        <v>1</v>
      </c>
      <c r="Q408" s="2">
        <v>0</v>
      </c>
      <c r="R408" s="2">
        <f t="shared" si="20"/>
        <v>1</v>
      </c>
      <c r="S408" s="2" t="e">
        <f>INDEX(D_伙伴表!$J:$J,MATCH(K408,D_伙伴表!$C:$C,0))</f>
        <v>#N/A</v>
      </c>
      <c r="T408" s="2">
        <f>IF(U408="","",INDEX(计算页!$A:$A,MATCH(U408,计算页!$B:$B,0)))</f>
        <v>4</v>
      </c>
      <c r="U408" s="2" t="s">
        <v>98</v>
      </c>
      <c r="V408" s="2">
        <f>IF(U408="","",ROUND(INDEX(计算页!$F$22:$H$27,N408,G408)/INDEX(计算页!$C:$C,MATCH(U408,计算页!$B:$B,0))*1.5^(O408-1)/R408,0))</f>
        <v>360</v>
      </c>
      <c r="W408" s="2" t="str">
        <f>IF(X408="","",INDEX(计算页!$A:$A,MATCH(X408,计算页!$B:$B,0)))</f>
        <v/>
      </c>
      <c r="Y408" s="2" t="str">
        <f>IF(X408="","",ROUND(INDEX(计算页!$F$22:$H$27,N408,G408)/INDEX(计算页!$C:$C,MATCH(X408,计算页!$B:$B,0))*1.5^(O408-1)/R408,0))</f>
        <v/>
      </c>
      <c r="Z408" s="2" t="str">
        <f>IF(AA408="","",INDEX(计算页!$A:$A,MATCH(AA408,计算页!$B:$B,0)))</f>
        <v/>
      </c>
      <c r="AB408" s="2" t="str">
        <f>IF(AA408="","",ROUND(INDEX(计算页!$F$22:$H$27,N408,G408)/INDEX(计算页!$C:$C,MATCH(AA408,计算页!$B:$B,0))*1.5^(O408-1)/R408,0))</f>
        <v/>
      </c>
      <c r="AC408" s="2" t="str">
        <f>IF(AD408="","",INDEX(计算页!$A:$A,MATCH(AD408,计算页!$B:$B,0)))</f>
        <v/>
      </c>
      <c r="AE408" s="2" t="str">
        <f>IF(AD408="","",ROUND(INDEX(计算页!$F$22:$H$27,N408,G408)/INDEX(计算页!$C:$C,MATCH(AD408,计算页!$B:$B,0))*1.5^(O408-1)/R408,0))</f>
        <v/>
      </c>
      <c r="AF408" s="2" t="str">
        <f>IF(AG408="","",INDEX(计算页!$A:$A,MATCH(AG408,计算页!$B:$B,0)))</f>
        <v/>
      </c>
      <c r="AH408" s="2" t="str">
        <f>IF(AG408="","",ROUND(INDEX(计算页!$F$22:$H$27,N408,G408)/INDEX(计算页!$C:$C,MATCH(AG408,计算页!$B:$B,0))*1.5^(O408-1)/R408,0))</f>
        <v/>
      </c>
    </row>
    <row r="409" spans="1:34" x14ac:dyDescent="0.35">
      <c r="A409" s="2">
        <f t="shared" si="18"/>
        <v>3070003</v>
      </c>
      <c r="B409" s="2">
        <v>307</v>
      </c>
      <c r="C409" s="2" t="s">
        <v>391</v>
      </c>
      <c r="D409" s="2" t="s">
        <v>552</v>
      </c>
      <c r="E409" s="2" t="str">
        <f t="shared" si="19"/>
        <v>一件品质优秀的宝物，看起来谁都可以用\n提升伙伴防御540点</v>
      </c>
      <c r="F409" s="2" t="s">
        <v>664</v>
      </c>
      <c r="G409" s="2">
        <v>1</v>
      </c>
      <c r="H409" s="2" t="s">
        <v>538</v>
      </c>
      <c r="I409" s="2" t="s">
        <v>254</v>
      </c>
      <c r="J409" s="2">
        <v>0</v>
      </c>
      <c r="K409" s="2" t="str">
        <f>IF(J409="","",IF(J409=0,"所有宠物",INDEX(D_图鉴!$D:$D,MATCH(J409,D_图鉴!$A:$A,0))))</f>
        <v>所有宠物</v>
      </c>
      <c r="L409" s="2">
        <f>IF(A409="","",INDEX(D_伙伴技能书!$A:$A,MATCH(A409,D_伙伴技能书!$L:$L,0)))</f>
        <v>43073</v>
      </c>
      <c r="M409" s="2">
        <f>ROUND(INDEX(计算页!$F$22:$H$27,N409,G409)*1.5^(O409-1)*INDEX(计算页!$K$22:$K$25,MATCH(H409,计算页!$J$22:$J$25,0)),0)</f>
        <v>540</v>
      </c>
      <c r="N409" s="2">
        <v>3</v>
      </c>
      <c r="O409" s="2">
        <v>3</v>
      </c>
      <c r="P409" s="2">
        <v>1</v>
      </c>
      <c r="Q409" s="2">
        <v>0</v>
      </c>
      <c r="R409" s="2">
        <f t="shared" si="20"/>
        <v>1</v>
      </c>
      <c r="S409" s="2" t="e">
        <f>INDEX(D_伙伴表!$J:$J,MATCH(K409,D_伙伴表!$C:$C,0))</f>
        <v>#N/A</v>
      </c>
      <c r="T409" s="2">
        <f>IF(U409="","",INDEX(计算页!$A:$A,MATCH(U409,计算页!$B:$B,0)))</f>
        <v>4</v>
      </c>
      <c r="U409" s="2" t="s">
        <v>98</v>
      </c>
      <c r="V409" s="2">
        <f>IF(U409="","",ROUND(INDEX(计算页!$F$22:$H$27,N409,G409)/INDEX(计算页!$C:$C,MATCH(U409,计算页!$B:$B,0))*1.5^(O409-1)/R409,0))</f>
        <v>540</v>
      </c>
      <c r="W409" s="2" t="str">
        <f>IF(X409="","",INDEX(计算页!$A:$A,MATCH(X409,计算页!$B:$B,0)))</f>
        <v/>
      </c>
      <c r="Y409" s="2" t="str">
        <f>IF(X409="","",ROUND(INDEX(计算页!$F$22:$H$27,N409,G409)/INDEX(计算页!$C:$C,MATCH(X409,计算页!$B:$B,0))*1.5^(O409-1)/R409,0))</f>
        <v/>
      </c>
      <c r="Z409" s="2" t="str">
        <f>IF(AA409="","",INDEX(计算页!$A:$A,MATCH(AA409,计算页!$B:$B,0)))</f>
        <v/>
      </c>
      <c r="AB409" s="2" t="str">
        <f>IF(AA409="","",ROUND(INDEX(计算页!$F$22:$H$27,N409,G409)/INDEX(计算页!$C:$C,MATCH(AA409,计算页!$B:$B,0))*1.5^(O409-1)/R409,0))</f>
        <v/>
      </c>
      <c r="AC409" s="2" t="str">
        <f>IF(AD409="","",INDEX(计算页!$A:$A,MATCH(AD409,计算页!$B:$B,0)))</f>
        <v/>
      </c>
      <c r="AE409" s="2" t="str">
        <f>IF(AD409="","",ROUND(INDEX(计算页!$F$22:$H$27,N409,G409)/INDEX(计算页!$C:$C,MATCH(AD409,计算页!$B:$B,0))*1.5^(O409-1)/R409,0))</f>
        <v/>
      </c>
      <c r="AF409" s="2" t="str">
        <f>IF(AG409="","",INDEX(计算页!$A:$A,MATCH(AG409,计算页!$B:$B,0)))</f>
        <v/>
      </c>
      <c r="AH409" s="2" t="str">
        <f>IF(AG409="","",ROUND(INDEX(计算页!$F$22:$H$27,N409,G409)/INDEX(计算页!$C:$C,MATCH(AG409,计算页!$B:$B,0))*1.5^(O409-1)/R409,0))</f>
        <v/>
      </c>
    </row>
    <row r="410" spans="1:34" x14ac:dyDescent="0.35">
      <c r="A410" s="2">
        <f t="shared" si="18"/>
        <v>3080001</v>
      </c>
      <c r="B410" s="2">
        <v>308</v>
      </c>
      <c r="C410" s="2" t="s">
        <v>392</v>
      </c>
      <c r="D410" s="2" t="s">
        <v>554</v>
      </c>
      <c r="E410" s="2" t="str">
        <f t="shared" si="19"/>
        <v>一件品质优秀的宝物，看起来谁都可以用\n提升伙伴生命1200点</v>
      </c>
      <c r="F410" s="2" t="s">
        <v>664</v>
      </c>
      <c r="G410" s="2">
        <v>1</v>
      </c>
      <c r="H410" s="2" t="s">
        <v>538</v>
      </c>
      <c r="I410" s="2" t="s">
        <v>254</v>
      </c>
      <c r="J410" s="2">
        <v>0</v>
      </c>
      <c r="K410" s="2" t="str">
        <f>IF(J410="","",IF(J410=0,"所有宠物",INDEX(D_图鉴!$D:$D,MATCH(J410,D_图鉴!$A:$A,0))))</f>
        <v>所有宠物</v>
      </c>
      <c r="L410" s="2">
        <f>IF(A410="","",INDEX(D_伙伴技能书!$A:$A,MATCH(A410,D_伙伴技能书!$L:$L,0)))</f>
        <v>43081</v>
      </c>
      <c r="M410" s="2">
        <f>ROUND(INDEX(计算页!$F$22:$H$27,N410,G410)*1.5^(O410-1)*INDEX(计算页!$K$22:$K$25,MATCH(H410,计算页!$J$22:$J$25,0)),0)</f>
        <v>240</v>
      </c>
      <c r="N410" s="2">
        <v>3</v>
      </c>
      <c r="O410" s="2">
        <v>1</v>
      </c>
      <c r="P410" s="2">
        <v>1</v>
      </c>
      <c r="Q410" s="2">
        <v>0</v>
      </c>
      <c r="R410" s="2">
        <f t="shared" si="20"/>
        <v>1</v>
      </c>
      <c r="S410" s="2" t="e">
        <f>INDEX(D_伙伴表!$J:$J,MATCH(K410,D_伙伴表!$C:$C,0))</f>
        <v>#N/A</v>
      </c>
      <c r="T410" s="2">
        <f>IF(U410="","",INDEX(计算页!$A:$A,MATCH(U410,计算页!$B:$B,0)))</f>
        <v>1</v>
      </c>
      <c r="U410" s="2" t="s">
        <v>97</v>
      </c>
      <c r="V410" s="2">
        <f>IF(U410="","",ROUND(INDEX(计算页!$F$22:$H$27,N410,G410)/INDEX(计算页!$C:$C,MATCH(U410,计算页!$B:$B,0))*1.5^(O410-1)/R410,0))</f>
        <v>1200</v>
      </c>
      <c r="W410" s="2" t="str">
        <f>IF(X410="","",INDEX(计算页!$A:$A,MATCH(X410,计算页!$B:$B,0)))</f>
        <v/>
      </c>
      <c r="Y410" s="2" t="str">
        <f>IF(X410="","",ROUND(INDEX(计算页!$F$22:$H$27,N410,G410)/INDEX(计算页!$C:$C,MATCH(X410,计算页!$B:$B,0))*1.5^(O410-1)/R410,0))</f>
        <v/>
      </c>
      <c r="Z410" s="2" t="str">
        <f>IF(AA410="","",INDEX(计算页!$A:$A,MATCH(AA410,计算页!$B:$B,0)))</f>
        <v/>
      </c>
      <c r="AB410" s="2" t="str">
        <f>IF(AA410="","",ROUND(INDEX(计算页!$F$22:$H$27,N410,G410)/INDEX(计算页!$C:$C,MATCH(AA410,计算页!$B:$B,0))*1.5^(O410-1)/R410,0))</f>
        <v/>
      </c>
      <c r="AC410" s="2" t="str">
        <f>IF(AD410="","",INDEX(计算页!$A:$A,MATCH(AD410,计算页!$B:$B,0)))</f>
        <v/>
      </c>
      <c r="AE410" s="2" t="str">
        <f>IF(AD410="","",ROUND(INDEX(计算页!$F$22:$H$27,N410,G410)/INDEX(计算页!$C:$C,MATCH(AD410,计算页!$B:$B,0))*1.5^(O410-1)/R410,0))</f>
        <v/>
      </c>
      <c r="AF410" s="2" t="str">
        <f>IF(AG410="","",INDEX(计算页!$A:$A,MATCH(AG410,计算页!$B:$B,0)))</f>
        <v/>
      </c>
      <c r="AH410" s="2" t="str">
        <f>IF(AG410="","",ROUND(INDEX(计算页!$F$22:$H$27,N410,G410)/INDEX(计算页!$C:$C,MATCH(AG410,计算页!$B:$B,0))*1.5^(O410-1)/R410,0))</f>
        <v/>
      </c>
    </row>
    <row r="411" spans="1:34" x14ac:dyDescent="0.35">
      <c r="A411" s="2">
        <f t="shared" si="18"/>
        <v>3080002</v>
      </c>
      <c r="B411" s="2">
        <v>308</v>
      </c>
      <c r="C411" s="2" t="s">
        <v>392</v>
      </c>
      <c r="D411" s="2" t="s">
        <v>554</v>
      </c>
      <c r="E411" s="2" t="str">
        <f t="shared" si="19"/>
        <v>一件品质优秀的宝物，看起来谁都可以用\n提升伙伴生命1800点</v>
      </c>
      <c r="F411" s="2" t="s">
        <v>664</v>
      </c>
      <c r="G411" s="2">
        <v>1</v>
      </c>
      <c r="H411" s="2" t="s">
        <v>538</v>
      </c>
      <c r="I411" s="2" t="s">
        <v>254</v>
      </c>
      <c r="J411" s="2">
        <v>0</v>
      </c>
      <c r="K411" s="2" t="str">
        <f>IF(J411="","",IF(J411=0,"所有宠物",INDEX(D_图鉴!$D:$D,MATCH(J411,D_图鉴!$A:$A,0))))</f>
        <v>所有宠物</v>
      </c>
      <c r="L411" s="2">
        <f>IF(A411="","",INDEX(D_伙伴技能书!$A:$A,MATCH(A411,D_伙伴技能书!$L:$L,0)))</f>
        <v>43082</v>
      </c>
      <c r="M411" s="2">
        <f>ROUND(INDEX(计算页!$F$22:$H$27,N411,G411)*1.5^(O411-1)*INDEX(计算页!$K$22:$K$25,MATCH(H411,计算页!$J$22:$J$25,0)),0)</f>
        <v>360</v>
      </c>
      <c r="N411" s="2">
        <v>3</v>
      </c>
      <c r="O411" s="2">
        <v>2</v>
      </c>
      <c r="P411" s="2">
        <v>1</v>
      </c>
      <c r="Q411" s="2">
        <v>0</v>
      </c>
      <c r="R411" s="2">
        <f t="shared" si="20"/>
        <v>1</v>
      </c>
      <c r="S411" s="2" t="e">
        <f>INDEX(D_伙伴表!$J:$J,MATCH(K411,D_伙伴表!$C:$C,0))</f>
        <v>#N/A</v>
      </c>
      <c r="T411" s="2">
        <f>IF(U411="","",INDEX(计算页!$A:$A,MATCH(U411,计算页!$B:$B,0)))</f>
        <v>1</v>
      </c>
      <c r="U411" s="2" t="s">
        <v>97</v>
      </c>
      <c r="V411" s="2">
        <f>IF(U411="","",ROUND(INDEX(计算页!$F$22:$H$27,N411,G411)/INDEX(计算页!$C:$C,MATCH(U411,计算页!$B:$B,0))*1.5^(O411-1)/R411,0))</f>
        <v>1800</v>
      </c>
      <c r="W411" s="2" t="str">
        <f>IF(X411="","",INDEX(计算页!$A:$A,MATCH(X411,计算页!$B:$B,0)))</f>
        <v/>
      </c>
      <c r="Y411" s="2" t="str">
        <f>IF(X411="","",ROUND(INDEX(计算页!$F$22:$H$27,N411,G411)/INDEX(计算页!$C:$C,MATCH(X411,计算页!$B:$B,0))*1.5^(O411-1)/R411,0))</f>
        <v/>
      </c>
      <c r="Z411" s="2" t="str">
        <f>IF(AA411="","",INDEX(计算页!$A:$A,MATCH(AA411,计算页!$B:$B,0)))</f>
        <v/>
      </c>
      <c r="AB411" s="2" t="str">
        <f>IF(AA411="","",ROUND(INDEX(计算页!$F$22:$H$27,N411,G411)/INDEX(计算页!$C:$C,MATCH(AA411,计算页!$B:$B,0))*1.5^(O411-1)/R411,0))</f>
        <v/>
      </c>
      <c r="AC411" s="2" t="str">
        <f>IF(AD411="","",INDEX(计算页!$A:$A,MATCH(AD411,计算页!$B:$B,0)))</f>
        <v/>
      </c>
      <c r="AE411" s="2" t="str">
        <f>IF(AD411="","",ROUND(INDEX(计算页!$F$22:$H$27,N411,G411)/INDEX(计算页!$C:$C,MATCH(AD411,计算页!$B:$B,0))*1.5^(O411-1)/R411,0))</f>
        <v/>
      </c>
      <c r="AF411" s="2" t="str">
        <f>IF(AG411="","",INDEX(计算页!$A:$A,MATCH(AG411,计算页!$B:$B,0)))</f>
        <v/>
      </c>
      <c r="AH411" s="2" t="str">
        <f>IF(AG411="","",ROUND(INDEX(计算页!$F$22:$H$27,N411,G411)/INDEX(计算页!$C:$C,MATCH(AG411,计算页!$B:$B,0))*1.5^(O411-1)/R411,0))</f>
        <v/>
      </c>
    </row>
    <row r="412" spans="1:34" x14ac:dyDescent="0.35">
      <c r="A412" s="2">
        <f t="shared" si="18"/>
        <v>3080003</v>
      </c>
      <c r="B412" s="2">
        <v>308</v>
      </c>
      <c r="C412" s="2" t="s">
        <v>392</v>
      </c>
      <c r="D412" s="2" t="s">
        <v>554</v>
      </c>
      <c r="E412" s="2" t="str">
        <f t="shared" si="19"/>
        <v>一件品质优秀的宝物，看起来谁都可以用\n提升伙伴生命2700点</v>
      </c>
      <c r="F412" s="2" t="s">
        <v>664</v>
      </c>
      <c r="G412" s="2">
        <v>1</v>
      </c>
      <c r="H412" s="2" t="s">
        <v>538</v>
      </c>
      <c r="I412" s="2" t="s">
        <v>254</v>
      </c>
      <c r="J412" s="2">
        <v>0</v>
      </c>
      <c r="K412" s="2" t="str">
        <f>IF(J412="","",IF(J412=0,"所有宠物",INDEX(D_图鉴!$D:$D,MATCH(J412,D_图鉴!$A:$A,0))))</f>
        <v>所有宠物</v>
      </c>
      <c r="L412" s="2">
        <f>IF(A412="","",INDEX(D_伙伴技能书!$A:$A,MATCH(A412,D_伙伴技能书!$L:$L,0)))</f>
        <v>43083</v>
      </c>
      <c r="M412" s="2">
        <f>ROUND(INDEX(计算页!$F$22:$H$27,N412,G412)*1.5^(O412-1)*INDEX(计算页!$K$22:$K$25,MATCH(H412,计算页!$J$22:$J$25,0)),0)</f>
        <v>540</v>
      </c>
      <c r="N412" s="2">
        <v>3</v>
      </c>
      <c r="O412" s="2">
        <v>3</v>
      </c>
      <c r="P412" s="2">
        <v>1</v>
      </c>
      <c r="Q412" s="2">
        <v>0</v>
      </c>
      <c r="R412" s="2">
        <f t="shared" si="20"/>
        <v>1</v>
      </c>
      <c r="S412" s="2" t="e">
        <f>INDEX(D_伙伴表!$J:$J,MATCH(K412,D_伙伴表!$C:$C,0))</f>
        <v>#N/A</v>
      </c>
      <c r="T412" s="2">
        <f>IF(U412="","",INDEX(计算页!$A:$A,MATCH(U412,计算页!$B:$B,0)))</f>
        <v>1</v>
      </c>
      <c r="U412" s="2" t="s">
        <v>97</v>
      </c>
      <c r="V412" s="2">
        <f>IF(U412="","",ROUND(INDEX(计算页!$F$22:$H$27,N412,G412)/INDEX(计算页!$C:$C,MATCH(U412,计算页!$B:$B,0))*1.5^(O412-1)/R412,0))</f>
        <v>2700</v>
      </c>
      <c r="W412" s="2" t="str">
        <f>IF(X412="","",INDEX(计算页!$A:$A,MATCH(X412,计算页!$B:$B,0)))</f>
        <v/>
      </c>
      <c r="Y412" s="2" t="str">
        <f>IF(X412="","",ROUND(INDEX(计算页!$F$22:$H$27,N412,G412)/INDEX(计算页!$C:$C,MATCH(X412,计算页!$B:$B,0))*1.5^(O412-1)/R412,0))</f>
        <v/>
      </c>
      <c r="Z412" s="2" t="str">
        <f>IF(AA412="","",INDEX(计算页!$A:$A,MATCH(AA412,计算页!$B:$B,0)))</f>
        <v/>
      </c>
      <c r="AB412" s="2" t="str">
        <f>IF(AA412="","",ROUND(INDEX(计算页!$F$22:$H$27,N412,G412)/INDEX(计算页!$C:$C,MATCH(AA412,计算页!$B:$B,0))*1.5^(O412-1)/R412,0))</f>
        <v/>
      </c>
      <c r="AC412" s="2" t="str">
        <f>IF(AD412="","",INDEX(计算页!$A:$A,MATCH(AD412,计算页!$B:$B,0)))</f>
        <v/>
      </c>
      <c r="AE412" s="2" t="str">
        <f>IF(AD412="","",ROUND(INDEX(计算页!$F$22:$H$27,N412,G412)/INDEX(计算页!$C:$C,MATCH(AD412,计算页!$B:$B,0))*1.5^(O412-1)/R412,0))</f>
        <v/>
      </c>
      <c r="AF412" s="2" t="str">
        <f>IF(AG412="","",INDEX(计算页!$A:$A,MATCH(AG412,计算页!$B:$B,0)))</f>
        <v/>
      </c>
      <c r="AH412" s="2" t="str">
        <f>IF(AG412="","",ROUND(INDEX(计算页!$F$22:$H$27,N412,G412)/INDEX(计算页!$C:$C,MATCH(AG412,计算页!$B:$B,0))*1.5^(O412-1)/R412,0))</f>
        <v/>
      </c>
    </row>
    <row r="413" spans="1:34" x14ac:dyDescent="0.35">
      <c r="A413" s="2">
        <f t="shared" si="18"/>
        <v>3090001</v>
      </c>
      <c r="B413" s="2">
        <v>309</v>
      </c>
      <c r="C413" s="2" t="s">
        <v>393</v>
      </c>
      <c r="D413" s="2" t="s">
        <v>556</v>
      </c>
      <c r="E413" s="2" t="str">
        <f t="shared" si="19"/>
        <v>一件品质优秀的宝物，看起来谁都可以用\n提升伙伴命中48点</v>
      </c>
      <c r="F413" s="2" t="s">
        <v>664</v>
      </c>
      <c r="G413" s="2">
        <v>1</v>
      </c>
      <c r="H413" s="2" t="s">
        <v>538</v>
      </c>
      <c r="I413" s="2" t="s">
        <v>254</v>
      </c>
      <c r="J413" s="2">
        <v>0</v>
      </c>
      <c r="K413" s="2" t="str">
        <f>IF(J413="","",IF(J413=0,"所有宠物",INDEX(D_图鉴!$D:$D,MATCH(J413,D_图鉴!$A:$A,0))))</f>
        <v>所有宠物</v>
      </c>
      <c r="L413" s="2">
        <f>IF(A413="","",INDEX(D_伙伴技能书!$A:$A,MATCH(A413,D_伙伴技能书!$L:$L,0)))</f>
        <v>43091</v>
      </c>
      <c r="M413" s="2">
        <f>ROUND(INDEX(计算页!$F$22:$H$27,N413,G413)*1.5^(O413-1)*INDEX(计算页!$K$22:$K$25,MATCH(H413,计算页!$J$22:$J$25,0)),0)</f>
        <v>240</v>
      </c>
      <c r="N413" s="2">
        <v>3</v>
      </c>
      <c r="O413" s="2">
        <v>1</v>
      </c>
      <c r="P413" s="2">
        <v>1</v>
      </c>
      <c r="Q413" s="2">
        <v>0</v>
      </c>
      <c r="R413" s="2">
        <f t="shared" si="20"/>
        <v>1</v>
      </c>
      <c r="S413" s="2" t="e">
        <f>INDEX(D_伙伴表!$J:$J,MATCH(K413,D_伙伴表!$C:$C,0))</f>
        <v>#N/A</v>
      </c>
      <c r="T413" s="2">
        <f>IF(U413="","",INDEX(计算页!$A:$A,MATCH(U413,计算页!$B:$B,0)))</f>
        <v>6</v>
      </c>
      <c r="U413" s="2" t="s">
        <v>545</v>
      </c>
      <c r="V413" s="2">
        <f>IF(U413="","",ROUND(INDEX(计算页!$F$22:$H$27,N413,G413)/INDEX(计算页!$C:$C,MATCH(U413,计算页!$B:$B,0))*1.5^(O413-1)/R413,0))</f>
        <v>48</v>
      </c>
      <c r="W413" s="2" t="str">
        <f>IF(X413="","",INDEX(计算页!$A:$A,MATCH(X413,计算页!$B:$B,0)))</f>
        <v/>
      </c>
      <c r="Y413" s="2" t="str">
        <f>IF(X413="","",ROUND(INDEX(计算页!$F$22:$H$27,N413,G413)/INDEX(计算页!$C:$C,MATCH(X413,计算页!$B:$B,0))*1.5^(O413-1)/R413,0))</f>
        <v/>
      </c>
      <c r="Z413" s="2" t="str">
        <f>IF(AA413="","",INDEX(计算页!$A:$A,MATCH(AA413,计算页!$B:$B,0)))</f>
        <v/>
      </c>
      <c r="AB413" s="2" t="str">
        <f>IF(AA413="","",ROUND(INDEX(计算页!$F$22:$H$27,N413,G413)/INDEX(计算页!$C:$C,MATCH(AA413,计算页!$B:$B,0))*1.5^(O413-1)/R413,0))</f>
        <v/>
      </c>
      <c r="AC413" s="2" t="str">
        <f>IF(AD413="","",INDEX(计算页!$A:$A,MATCH(AD413,计算页!$B:$B,0)))</f>
        <v/>
      </c>
      <c r="AE413" s="2" t="str">
        <f>IF(AD413="","",ROUND(INDEX(计算页!$F$22:$H$27,N413,G413)/INDEX(计算页!$C:$C,MATCH(AD413,计算页!$B:$B,0))*1.5^(O413-1)/R413,0))</f>
        <v/>
      </c>
      <c r="AF413" s="2" t="str">
        <f>IF(AG413="","",INDEX(计算页!$A:$A,MATCH(AG413,计算页!$B:$B,0)))</f>
        <v/>
      </c>
      <c r="AH413" s="2" t="str">
        <f>IF(AG413="","",ROUND(INDEX(计算页!$F$22:$H$27,N413,G413)/INDEX(计算页!$C:$C,MATCH(AG413,计算页!$B:$B,0))*1.5^(O413-1)/R413,0))</f>
        <v/>
      </c>
    </row>
    <row r="414" spans="1:34" x14ac:dyDescent="0.35">
      <c r="A414" s="2">
        <f t="shared" si="18"/>
        <v>3090002</v>
      </c>
      <c r="B414" s="2">
        <v>309</v>
      </c>
      <c r="C414" s="2" t="s">
        <v>393</v>
      </c>
      <c r="D414" s="2" t="s">
        <v>556</v>
      </c>
      <c r="E414" s="2" t="str">
        <f t="shared" si="19"/>
        <v>一件品质优秀的宝物，看起来谁都可以用\n提升伙伴命中72点</v>
      </c>
      <c r="F414" s="2" t="s">
        <v>664</v>
      </c>
      <c r="G414" s="2">
        <v>1</v>
      </c>
      <c r="H414" s="2" t="s">
        <v>538</v>
      </c>
      <c r="I414" s="2" t="s">
        <v>254</v>
      </c>
      <c r="J414" s="2">
        <v>0</v>
      </c>
      <c r="K414" s="2" t="str">
        <f>IF(J414="","",IF(J414=0,"所有宠物",INDEX(D_图鉴!$D:$D,MATCH(J414,D_图鉴!$A:$A,0))))</f>
        <v>所有宠物</v>
      </c>
      <c r="L414" s="2">
        <f>IF(A414="","",INDEX(D_伙伴技能书!$A:$A,MATCH(A414,D_伙伴技能书!$L:$L,0)))</f>
        <v>43092</v>
      </c>
      <c r="M414" s="2">
        <f>ROUND(INDEX(计算页!$F$22:$H$27,N414,G414)*1.5^(O414-1)*INDEX(计算页!$K$22:$K$25,MATCH(H414,计算页!$J$22:$J$25,0)),0)</f>
        <v>360</v>
      </c>
      <c r="N414" s="2">
        <v>3</v>
      </c>
      <c r="O414" s="2">
        <v>2</v>
      </c>
      <c r="P414" s="2">
        <v>1</v>
      </c>
      <c r="Q414" s="2">
        <v>0</v>
      </c>
      <c r="R414" s="2">
        <f t="shared" si="20"/>
        <v>1</v>
      </c>
      <c r="S414" s="2" t="e">
        <f>INDEX(D_伙伴表!$J:$J,MATCH(K414,D_伙伴表!$C:$C,0))</f>
        <v>#N/A</v>
      </c>
      <c r="T414" s="2">
        <f>IF(U414="","",INDEX(计算页!$A:$A,MATCH(U414,计算页!$B:$B,0)))</f>
        <v>6</v>
      </c>
      <c r="U414" s="2" t="s">
        <v>545</v>
      </c>
      <c r="V414" s="2">
        <f>IF(U414="","",ROUND(INDEX(计算页!$F$22:$H$27,N414,G414)/INDEX(计算页!$C:$C,MATCH(U414,计算页!$B:$B,0))*1.5^(O414-1)/R414,0))</f>
        <v>72</v>
      </c>
      <c r="W414" s="2" t="str">
        <f>IF(X414="","",INDEX(计算页!$A:$A,MATCH(X414,计算页!$B:$B,0)))</f>
        <v/>
      </c>
      <c r="Y414" s="2" t="str">
        <f>IF(X414="","",ROUND(INDEX(计算页!$F$22:$H$27,N414,G414)/INDEX(计算页!$C:$C,MATCH(X414,计算页!$B:$B,0))*1.5^(O414-1)/R414,0))</f>
        <v/>
      </c>
      <c r="Z414" s="2" t="str">
        <f>IF(AA414="","",INDEX(计算页!$A:$A,MATCH(AA414,计算页!$B:$B,0)))</f>
        <v/>
      </c>
      <c r="AB414" s="2" t="str">
        <f>IF(AA414="","",ROUND(INDEX(计算页!$F$22:$H$27,N414,G414)/INDEX(计算页!$C:$C,MATCH(AA414,计算页!$B:$B,0))*1.5^(O414-1)/R414,0))</f>
        <v/>
      </c>
      <c r="AC414" s="2" t="str">
        <f>IF(AD414="","",INDEX(计算页!$A:$A,MATCH(AD414,计算页!$B:$B,0)))</f>
        <v/>
      </c>
      <c r="AE414" s="2" t="str">
        <f>IF(AD414="","",ROUND(INDEX(计算页!$F$22:$H$27,N414,G414)/INDEX(计算页!$C:$C,MATCH(AD414,计算页!$B:$B,0))*1.5^(O414-1)/R414,0))</f>
        <v/>
      </c>
      <c r="AF414" s="2" t="str">
        <f>IF(AG414="","",INDEX(计算页!$A:$A,MATCH(AG414,计算页!$B:$B,0)))</f>
        <v/>
      </c>
      <c r="AH414" s="2" t="str">
        <f>IF(AG414="","",ROUND(INDEX(计算页!$F$22:$H$27,N414,G414)/INDEX(计算页!$C:$C,MATCH(AG414,计算页!$B:$B,0))*1.5^(O414-1)/R414,0))</f>
        <v/>
      </c>
    </row>
    <row r="415" spans="1:34" x14ac:dyDescent="0.35">
      <c r="A415" s="2">
        <f t="shared" si="18"/>
        <v>3090003</v>
      </c>
      <c r="B415" s="2">
        <v>309</v>
      </c>
      <c r="C415" s="2" t="s">
        <v>393</v>
      </c>
      <c r="D415" s="2" t="s">
        <v>556</v>
      </c>
      <c r="E415" s="2" t="str">
        <f t="shared" si="19"/>
        <v>一件品质优秀的宝物，看起来谁都可以用\n提升伙伴命中108点</v>
      </c>
      <c r="F415" s="2" t="s">
        <v>664</v>
      </c>
      <c r="G415" s="2">
        <v>1</v>
      </c>
      <c r="H415" s="2" t="s">
        <v>538</v>
      </c>
      <c r="I415" s="2" t="s">
        <v>254</v>
      </c>
      <c r="J415" s="2">
        <v>0</v>
      </c>
      <c r="K415" s="2" t="str">
        <f>IF(J415="","",IF(J415=0,"所有宠物",INDEX(D_图鉴!$D:$D,MATCH(J415,D_图鉴!$A:$A,0))))</f>
        <v>所有宠物</v>
      </c>
      <c r="L415" s="2">
        <f>IF(A415="","",INDEX(D_伙伴技能书!$A:$A,MATCH(A415,D_伙伴技能书!$L:$L,0)))</f>
        <v>43093</v>
      </c>
      <c r="M415" s="2">
        <f>ROUND(INDEX(计算页!$F$22:$H$27,N415,G415)*1.5^(O415-1)*INDEX(计算页!$K$22:$K$25,MATCH(H415,计算页!$J$22:$J$25,0)),0)</f>
        <v>540</v>
      </c>
      <c r="N415" s="2">
        <v>3</v>
      </c>
      <c r="O415" s="2">
        <v>3</v>
      </c>
      <c r="P415" s="2">
        <v>1</v>
      </c>
      <c r="Q415" s="2">
        <v>0</v>
      </c>
      <c r="R415" s="2">
        <f t="shared" si="20"/>
        <v>1</v>
      </c>
      <c r="S415" s="2" t="e">
        <f>INDEX(D_伙伴表!$J:$J,MATCH(K415,D_伙伴表!$C:$C,0))</f>
        <v>#N/A</v>
      </c>
      <c r="T415" s="2">
        <f>IF(U415="","",INDEX(计算页!$A:$A,MATCH(U415,计算页!$B:$B,0)))</f>
        <v>6</v>
      </c>
      <c r="U415" s="2" t="s">
        <v>545</v>
      </c>
      <c r="V415" s="2">
        <f>IF(U415="","",ROUND(INDEX(计算页!$F$22:$H$27,N415,G415)/INDEX(计算页!$C:$C,MATCH(U415,计算页!$B:$B,0))*1.5^(O415-1)/R415,0))</f>
        <v>108</v>
      </c>
      <c r="W415" s="2" t="str">
        <f>IF(X415="","",INDEX(计算页!$A:$A,MATCH(X415,计算页!$B:$B,0)))</f>
        <v/>
      </c>
      <c r="Y415" s="2" t="str">
        <f>IF(X415="","",ROUND(INDEX(计算页!$F$22:$H$27,N415,G415)/INDEX(计算页!$C:$C,MATCH(X415,计算页!$B:$B,0))*1.5^(O415-1)/R415,0))</f>
        <v/>
      </c>
      <c r="Z415" s="2" t="str">
        <f>IF(AA415="","",INDEX(计算页!$A:$A,MATCH(AA415,计算页!$B:$B,0)))</f>
        <v/>
      </c>
      <c r="AB415" s="2" t="str">
        <f>IF(AA415="","",ROUND(INDEX(计算页!$F$22:$H$27,N415,G415)/INDEX(计算页!$C:$C,MATCH(AA415,计算页!$B:$B,0))*1.5^(O415-1)/R415,0))</f>
        <v/>
      </c>
      <c r="AC415" s="2" t="str">
        <f>IF(AD415="","",INDEX(计算页!$A:$A,MATCH(AD415,计算页!$B:$B,0)))</f>
        <v/>
      </c>
      <c r="AE415" s="2" t="str">
        <f>IF(AD415="","",ROUND(INDEX(计算页!$F$22:$H$27,N415,G415)/INDEX(计算页!$C:$C,MATCH(AD415,计算页!$B:$B,0))*1.5^(O415-1)/R415,0))</f>
        <v/>
      </c>
      <c r="AF415" s="2" t="str">
        <f>IF(AG415="","",INDEX(计算页!$A:$A,MATCH(AG415,计算页!$B:$B,0)))</f>
        <v/>
      </c>
      <c r="AH415" s="2" t="str">
        <f>IF(AG415="","",ROUND(INDEX(计算页!$F$22:$H$27,N415,G415)/INDEX(计算页!$C:$C,MATCH(AG415,计算页!$B:$B,0))*1.5^(O415-1)/R415,0))</f>
        <v/>
      </c>
    </row>
    <row r="416" spans="1:34" x14ac:dyDescent="0.35">
      <c r="A416" s="2">
        <f t="shared" ref="A416:A469" si="21">B416*10000+O416</f>
        <v>3100001</v>
      </c>
      <c r="B416" s="2">
        <v>310</v>
      </c>
      <c r="C416" s="2" t="s">
        <v>665</v>
      </c>
      <c r="D416" s="2" t="s">
        <v>552</v>
      </c>
      <c r="E416" s="2" t="str">
        <f t="shared" si="19"/>
        <v>一件品质优秀的宝物，看起来谁都可以用\n提升伙伴闪避48点</v>
      </c>
      <c r="F416" s="2" t="s">
        <v>664</v>
      </c>
      <c r="G416" s="2">
        <v>1</v>
      </c>
      <c r="H416" s="2" t="s">
        <v>538</v>
      </c>
      <c r="I416" s="2" t="s">
        <v>255</v>
      </c>
      <c r="J416" s="2">
        <v>0</v>
      </c>
      <c r="K416" s="2" t="str">
        <f>IF(J416="","",IF(J416=0,"所有宠物",INDEX(D_图鉴!$D:$D,MATCH(J416,D_图鉴!$A:$A,0))))</f>
        <v>所有宠物</v>
      </c>
      <c r="L416" s="2">
        <f>IF(A416="","",INDEX(D_伙伴技能书!$A:$A,MATCH(A416,D_伙伴技能书!$L:$L,0)))</f>
        <v>43101</v>
      </c>
      <c r="M416" s="2">
        <f>ROUND(INDEX(计算页!$F$22:$H$27,N416,G416)*1.5^(O416-1)*INDEX(计算页!$K$22:$K$25,MATCH(H416,计算页!$J$22:$J$25,0)),0)</f>
        <v>240</v>
      </c>
      <c r="N416" s="2">
        <v>3</v>
      </c>
      <c r="O416" s="2">
        <v>1</v>
      </c>
      <c r="P416" s="2">
        <v>1</v>
      </c>
      <c r="Q416" s="2">
        <v>0</v>
      </c>
      <c r="R416" s="2">
        <f t="shared" si="20"/>
        <v>1</v>
      </c>
      <c r="S416" s="2" t="e">
        <f>INDEX(D_伙伴表!$J:$J,MATCH(K416,D_伙伴表!$C:$C,0))</f>
        <v>#N/A</v>
      </c>
      <c r="T416" s="2">
        <f>IF(U416="","",INDEX(计算页!$A:$A,MATCH(U416,计算页!$B:$B,0)))</f>
        <v>7</v>
      </c>
      <c r="U416" s="2" t="s">
        <v>548</v>
      </c>
      <c r="V416" s="2">
        <f>IF(U416="","",ROUND(INDEX(计算页!$F$22:$H$27,N416,G416)/INDEX(计算页!$C:$C,MATCH(U416,计算页!$B:$B,0))*1.5^(O416-1)/R416,0))</f>
        <v>48</v>
      </c>
      <c r="W416" s="2" t="str">
        <f>IF(X416="","",INDEX(计算页!$A:$A,MATCH(X416,计算页!$B:$B,0)))</f>
        <v/>
      </c>
      <c r="Y416" s="2" t="str">
        <f>IF(X416="","",ROUND(INDEX(计算页!$F$22:$H$27,N416,G416)/INDEX(计算页!$C:$C,MATCH(X416,计算页!$B:$B,0))*1.5^(O416-1)/R416,0))</f>
        <v/>
      </c>
      <c r="Z416" s="2" t="str">
        <f>IF(AA416="","",INDEX(计算页!$A:$A,MATCH(AA416,计算页!$B:$B,0)))</f>
        <v/>
      </c>
      <c r="AB416" s="2" t="str">
        <f>IF(AA416="","",ROUND(INDEX(计算页!$F$22:$H$27,N416,G416)/INDEX(计算页!$C:$C,MATCH(AA416,计算页!$B:$B,0))*1.5^(O416-1)/R416,0))</f>
        <v/>
      </c>
      <c r="AC416" s="2" t="str">
        <f>IF(AD416="","",INDEX(计算页!$A:$A,MATCH(AD416,计算页!$B:$B,0)))</f>
        <v/>
      </c>
      <c r="AE416" s="2" t="str">
        <f>IF(AD416="","",ROUND(INDEX(计算页!$F$22:$H$27,N416,G416)/INDEX(计算页!$C:$C,MATCH(AD416,计算页!$B:$B,0))*1.5^(O416-1)/R416,0))</f>
        <v/>
      </c>
      <c r="AF416" s="2" t="str">
        <f>IF(AG416="","",INDEX(计算页!$A:$A,MATCH(AG416,计算页!$B:$B,0)))</f>
        <v/>
      </c>
      <c r="AH416" s="2" t="str">
        <f>IF(AG416="","",ROUND(INDEX(计算页!$F$22:$H$27,N416,G416)/INDEX(计算页!$C:$C,MATCH(AG416,计算页!$B:$B,0))*1.5^(O416-1)/R416,0))</f>
        <v/>
      </c>
    </row>
    <row r="417" spans="1:34" x14ac:dyDescent="0.35">
      <c r="A417" s="2">
        <f t="shared" si="21"/>
        <v>3100002</v>
      </c>
      <c r="B417" s="2">
        <v>310</v>
      </c>
      <c r="C417" s="2" t="s">
        <v>665</v>
      </c>
      <c r="D417" s="2" t="s">
        <v>552</v>
      </c>
      <c r="E417" s="2" t="str">
        <f t="shared" si="19"/>
        <v>一件品质优秀的宝物，看起来谁都可以用\n提升伙伴闪避72点</v>
      </c>
      <c r="F417" s="2" t="s">
        <v>664</v>
      </c>
      <c r="G417" s="2">
        <v>1</v>
      </c>
      <c r="H417" s="2" t="s">
        <v>538</v>
      </c>
      <c r="I417" s="2" t="s">
        <v>255</v>
      </c>
      <c r="J417" s="2">
        <v>0</v>
      </c>
      <c r="K417" s="2" t="str">
        <f>IF(J417="","",IF(J417=0,"所有宠物",INDEX(D_图鉴!$D:$D,MATCH(J417,D_图鉴!$A:$A,0))))</f>
        <v>所有宠物</v>
      </c>
      <c r="L417" s="2">
        <f>IF(A417="","",INDEX(D_伙伴技能书!$A:$A,MATCH(A417,D_伙伴技能书!$L:$L,0)))</f>
        <v>43102</v>
      </c>
      <c r="M417" s="2">
        <f>ROUND(INDEX(计算页!$F$22:$H$27,N417,G417)*1.5^(O417-1)*INDEX(计算页!$K$22:$K$25,MATCH(H417,计算页!$J$22:$J$25,0)),0)</f>
        <v>360</v>
      </c>
      <c r="N417" s="2">
        <v>3</v>
      </c>
      <c r="O417" s="2">
        <v>2</v>
      </c>
      <c r="P417" s="2">
        <v>1</v>
      </c>
      <c r="Q417" s="2">
        <v>0</v>
      </c>
      <c r="R417" s="2">
        <f t="shared" si="20"/>
        <v>1</v>
      </c>
      <c r="S417" s="2" t="e">
        <f>INDEX(D_伙伴表!$J:$J,MATCH(K417,D_伙伴表!$C:$C,0))</f>
        <v>#N/A</v>
      </c>
      <c r="T417" s="2">
        <f>IF(U417="","",INDEX(计算页!$A:$A,MATCH(U417,计算页!$B:$B,0)))</f>
        <v>7</v>
      </c>
      <c r="U417" s="2" t="s">
        <v>548</v>
      </c>
      <c r="V417" s="2">
        <f>IF(U417="","",ROUND(INDEX(计算页!$F$22:$H$27,N417,G417)/INDEX(计算页!$C:$C,MATCH(U417,计算页!$B:$B,0))*1.5^(O417-1)/R417,0))</f>
        <v>72</v>
      </c>
      <c r="W417" s="2" t="str">
        <f>IF(X417="","",INDEX(计算页!$A:$A,MATCH(X417,计算页!$B:$B,0)))</f>
        <v/>
      </c>
      <c r="Y417" s="2" t="str">
        <f>IF(X417="","",ROUND(INDEX(计算页!$F$22:$H$27,N417,G417)/INDEX(计算页!$C:$C,MATCH(X417,计算页!$B:$B,0))*1.5^(O417-1)/R417,0))</f>
        <v/>
      </c>
      <c r="Z417" s="2" t="str">
        <f>IF(AA417="","",INDEX(计算页!$A:$A,MATCH(AA417,计算页!$B:$B,0)))</f>
        <v/>
      </c>
      <c r="AB417" s="2" t="str">
        <f>IF(AA417="","",ROUND(INDEX(计算页!$F$22:$H$27,N417,G417)/INDEX(计算页!$C:$C,MATCH(AA417,计算页!$B:$B,0))*1.5^(O417-1)/R417,0))</f>
        <v/>
      </c>
      <c r="AC417" s="2" t="str">
        <f>IF(AD417="","",INDEX(计算页!$A:$A,MATCH(AD417,计算页!$B:$B,0)))</f>
        <v/>
      </c>
      <c r="AE417" s="2" t="str">
        <f>IF(AD417="","",ROUND(INDEX(计算页!$F$22:$H$27,N417,G417)/INDEX(计算页!$C:$C,MATCH(AD417,计算页!$B:$B,0))*1.5^(O417-1)/R417,0))</f>
        <v/>
      </c>
      <c r="AF417" s="2" t="str">
        <f>IF(AG417="","",INDEX(计算页!$A:$A,MATCH(AG417,计算页!$B:$B,0)))</f>
        <v/>
      </c>
      <c r="AH417" s="2" t="str">
        <f>IF(AG417="","",ROUND(INDEX(计算页!$F$22:$H$27,N417,G417)/INDEX(计算页!$C:$C,MATCH(AG417,计算页!$B:$B,0))*1.5^(O417-1)/R417,0))</f>
        <v/>
      </c>
    </row>
    <row r="418" spans="1:34" x14ac:dyDescent="0.35">
      <c r="A418" s="2">
        <f t="shared" si="21"/>
        <v>3100003</v>
      </c>
      <c r="B418" s="2">
        <v>310</v>
      </c>
      <c r="C418" s="2" t="s">
        <v>665</v>
      </c>
      <c r="D418" s="2" t="s">
        <v>552</v>
      </c>
      <c r="E418" s="2" t="str">
        <f t="shared" si="19"/>
        <v>一件品质优秀的宝物，看起来谁都可以用\n提升伙伴闪避108点</v>
      </c>
      <c r="F418" s="2" t="s">
        <v>664</v>
      </c>
      <c r="G418" s="2">
        <v>1</v>
      </c>
      <c r="H418" s="2" t="s">
        <v>538</v>
      </c>
      <c r="I418" s="2" t="s">
        <v>255</v>
      </c>
      <c r="J418" s="2">
        <v>0</v>
      </c>
      <c r="K418" s="2" t="str">
        <f>IF(J418="","",IF(J418=0,"所有宠物",INDEX(D_图鉴!$D:$D,MATCH(J418,D_图鉴!$A:$A,0))))</f>
        <v>所有宠物</v>
      </c>
      <c r="L418" s="2">
        <f>IF(A418="","",INDEX(D_伙伴技能书!$A:$A,MATCH(A418,D_伙伴技能书!$L:$L,0)))</f>
        <v>43103</v>
      </c>
      <c r="M418" s="2">
        <f>ROUND(INDEX(计算页!$F$22:$H$27,N418,G418)*1.5^(O418-1)*INDEX(计算页!$K$22:$K$25,MATCH(H418,计算页!$J$22:$J$25,0)),0)</f>
        <v>540</v>
      </c>
      <c r="N418" s="2">
        <v>3</v>
      </c>
      <c r="O418" s="2">
        <v>3</v>
      </c>
      <c r="P418" s="2">
        <v>1</v>
      </c>
      <c r="Q418" s="2">
        <v>0</v>
      </c>
      <c r="R418" s="2">
        <f t="shared" si="20"/>
        <v>1</v>
      </c>
      <c r="S418" s="2" t="e">
        <f>INDEX(D_伙伴表!$J:$J,MATCH(K418,D_伙伴表!$C:$C,0))</f>
        <v>#N/A</v>
      </c>
      <c r="T418" s="2">
        <f>IF(U418="","",INDEX(计算页!$A:$A,MATCH(U418,计算页!$B:$B,0)))</f>
        <v>7</v>
      </c>
      <c r="U418" s="2" t="s">
        <v>548</v>
      </c>
      <c r="V418" s="2">
        <f>IF(U418="","",ROUND(INDEX(计算页!$F$22:$H$27,N418,G418)/INDEX(计算页!$C:$C,MATCH(U418,计算页!$B:$B,0))*1.5^(O418-1)/R418,0))</f>
        <v>108</v>
      </c>
      <c r="W418" s="2" t="str">
        <f>IF(X418="","",INDEX(计算页!$A:$A,MATCH(X418,计算页!$B:$B,0)))</f>
        <v/>
      </c>
      <c r="Y418" s="2" t="str">
        <f>IF(X418="","",ROUND(INDEX(计算页!$F$22:$H$27,N418,G418)/INDEX(计算页!$C:$C,MATCH(X418,计算页!$B:$B,0))*1.5^(O418-1)/R418,0))</f>
        <v/>
      </c>
      <c r="Z418" s="2" t="str">
        <f>IF(AA418="","",INDEX(计算页!$A:$A,MATCH(AA418,计算页!$B:$B,0)))</f>
        <v/>
      </c>
      <c r="AB418" s="2" t="str">
        <f>IF(AA418="","",ROUND(INDEX(计算页!$F$22:$H$27,N418,G418)/INDEX(计算页!$C:$C,MATCH(AA418,计算页!$B:$B,0))*1.5^(O418-1)/R418,0))</f>
        <v/>
      </c>
      <c r="AC418" s="2" t="str">
        <f>IF(AD418="","",INDEX(计算页!$A:$A,MATCH(AD418,计算页!$B:$B,0)))</f>
        <v/>
      </c>
      <c r="AE418" s="2" t="str">
        <f>IF(AD418="","",ROUND(INDEX(计算页!$F$22:$H$27,N418,G418)/INDEX(计算页!$C:$C,MATCH(AD418,计算页!$B:$B,0))*1.5^(O418-1)/R418,0))</f>
        <v/>
      </c>
      <c r="AF418" s="2" t="str">
        <f>IF(AG418="","",INDEX(计算页!$A:$A,MATCH(AG418,计算页!$B:$B,0)))</f>
        <v/>
      </c>
      <c r="AH418" s="2" t="str">
        <f>IF(AG418="","",ROUND(INDEX(计算页!$F$22:$H$27,N418,G418)/INDEX(计算页!$C:$C,MATCH(AG418,计算页!$B:$B,0))*1.5^(O418-1)/R418,0))</f>
        <v/>
      </c>
    </row>
    <row r="419" spans="1:34" x14ac:dyDescent="0.35">
      <c r="A419" s="2">
        <f t="shared" si="21"/>
        <v>3110001</v>
      </c>
      <c r="B419" s="2">
        <v>311</v>
      </c>
      <c r="C419" s="2" t="s">
        <v>666</v>
      </c>
      <c r="D419" s="2" t="s">
        <v>559</v>
      </c>
      <c r="E419" s="2" t="str">
        <f t="shared" si="19"/>
        <v>一件品质优秀的宝物，看起来谁都可以用\n提升伙伴攻击120点</v>
      </c>
      <c r="F419" s="2" t="s">
        <v>664</v>
      </c>
      <c r="G419" s="2">
        <v>1</v>
      </c>
      <c r="H419" s="2" t="s">
        <v>538</v>
      </c>
      <c r="I419" s="2" t="s">
        <v>255</v>
      </c>
      <c r="J419" s="2">
        <v>0</v>
      </c>
      <c r="K419" s="2" t="str">
        <f>IF(J419="","",IF(J419=0,"所有宠物",INDEX(D_图鉴!$D:$D,MATCH(J419,D_图鉴!$A:$A,0))))</f>
        <v>所有宠物</v>
      </c>
      <c r="L419" s="2">
        <f>IF(A419="","",INDEX(D_伙伴技能书!$A:$A,MATCH(A419,D_伙伴技能书!$L:$L,0)))</f>
        <v>43111</v>
      </c>
      <c r="M419" s="2">
        <f>ROUND(INDEX(计算页!$F$22:$H$27,N419,G419)*1.5^(O419-1)*INDEX(计算页!$K$22:$K$25,MATCH(H419,计算页!$J$22:$J$25,0)),0)</f>
        <v>240</v>
      </c>
      <c r="N419" s="2">
        <v>3</v>
      </c>
      <c r="O419" s="2">
        <v>1</v>
      </c>
      <c r="P419" s="2">
        <v>1</v>
      </c>
      <c r="Q419" s="2">
        <v>0</v>
      </c>
      <c r="R419" s="2">
        <f t="shared" si="20"/>
        <v>1</v>
      </c>
      <c r="S419" s="2" t="e">
        <f>INDEX(D_伙伴表!$J:$J,MATCH(K419,D_伙伴表!$C:$C,0))</f>
        <v>#N/A</v>
      </c>
      <c r="T419" s="2">
        <f>IF(U419="","",INDEX(计算页!$A:$A,MATCH(U419,计算页!$B:$B,0)))</f>
        <v>3</v>
      </c>
      <c r="U419" s="2" t="s">
        <v>101</v>
      </c>
      <c r="V419" s="2">
        <f>IF(U419="","",ROUND(INDEX(计算页!$F$22:$H$27,N419,G419)/INDEX(计算页!$C:$C,MATCH(U419,计算页!$B:$B,0))*1.5^(O419-1)/R419,0))</f>
        <v>120</v>
      </c>
      <c r="W419" s="2" t="str">
        <f>IF(X419="","",INDEX(计算页!$A:$A,MATCH(X419,计算页!$B:$B,0)))</f>
        <v/>
      </c>
      <c r="Y419" s="2" t="str">
        <f>IF(X419="","",ROUND(INDEX(计算页!$F$22:$H$27,N419,G419)/INDEX(计算页!$C:$C,MATCH(X419,计算页!$B:$B,0))*1.5^(O419-1)/R419,0))</f>
        <v/>
      </c>
      <c r="Z419" s="2" t="str">
        <f>IF(AA419="","",INDEX(计算页!$A:$A,MATCH(AA419,计算页!$B:$B,0)))</f>
        <v/>
      </c>
      <c r="AB419" s="2" t="str">
        <f>IF(AA419="","",ROUND(INDEX(计算页!$F$22:$H$27,N419,G419)/INDEX(计算页!$C:$C,MATCH(AA419,计算页!$B:$B,0))*1.5^(O419-1)/R419,0))</f>
        <v/>
      </c>
      <c r="AC419" s="2" t="str">
        <f>IF(AD419="","",INDEX(计算页!$A:$A,MATCH(AD419,计算页!$B:$B,0)))</f>
        <v/>
      </c>
      <c r="AE419" s="2" t="str">
        <f>IF(AD419="","",ROUND(INDEX(计算页!$F$22:$H$27,N419,G419)/INDEX(计算页!$C:$C,MATCH(AD419,计算页!$B:$B,0))*1.5^(O419-1)/R419,0))</f>
        <v/>
      </c>
      <c r="AF419" s="2" t="str">
        <f>IF(AG419="","",INDEX(计算页!$A:$A,MATCH(AG419,计算页!$B:$B,0)))</f>
        <v/>
      </c>
      <c r="AH419" s="2" t="str">
        <f>IF(AG419="","",ROUND(INDEX(计算页!$F$22:$H$27,N419,G419)/INDEX(计算页!$C:$C,MATCH(AG419,计算页!$B:$B,0))*1.5^(O419-1)/R419,0))</f>
        <v/>
      </c>
    </row>
    <row r="420" spans="1:34" x14ac:dyDescent="0.35">
      <c r="A420" s="2">
        <f t="shared" si="21"/>
        <v>3110002</v>
      </c>
      <c r="B420" s="2">
        <v>311</v>
      </c>
      <c r="C420" s="2" t="s">
        <v>666</v>
      </c>
      <c r="D420" s="2" t="s">
        <v>559</v>
      </c>
      <c r="E420" s="2" t="str">
        <f t="shared" si="19"/>
        <v>一件品质优秀的宝物，看起来谁都可以用\n提升伙伴攻击180点</v>
      </c>
      <c r="F420" s="2" t="s">
        <v>664</v>
      </c>
      <c r="G420" s="2">
        <v>1</v>
      </c>
      <c r="H420" s="2" t="s">
        <v>538</v>
      </c>
      <c r="I420" s="2" t="s">
        <v>255</v>
      </c>
      <c r="J420" s="2">
        <v>0</v>
      </c>
      <c r="K420" s="2" t="str">
        <f>IF(J420="","",IF(J420=0,"所有宠物",INDEX(D_图鉴!$D:$D,MATCH(J420,D_图鉴!$A:$A,0))))</f>
        <v>所有宠物</v>
      </c>
      <c r="L420" s="2">
        <f>IF(A420="","",INDEX(D_伙伴技能书!$A:$A,MATCH(A420,D_伙伴技能书!$L:$L,0)))</f>
        <v>43112</v>
      </c>
      <c r="M420" s="2">
        <f>ROUND(INDEX(计算页!$F$22:$H$27,N420,G420)*1.5^(O420-1)*INDEX(计算页!$K$22:$K$25,MATCH(H420,计算页!$J$22:$J$25,0)),0)</f>
        <v>360</v>
      </c>
      <c r="N420" s="2">
        <v>3</v>
      </c>
      <c r="O420" s="2">
        <v>2</v>
      </c>
      <c r="P420" s="2">
        <v>1</v>
      </c>
      <c r="Q420" s="2">
        <v>0</v>
      </c>
      <c r="R420" s="2">
        <f t="shared" si="20"/>
        <v>1</v>
      </c>
      <c r="S420" s="2" t="e">
        <f>INDEX(D_伙伴表!$J:$J,MATCH(K420,D_伙伴表!$C:$C,0))</f>
        <v>#N/A</v>
      </c>
      <c r="T420" s="2">
        <f>IF(U420="","",INDEX(计算页!$A:$A,MATCH(U420,计算页!$B:$B,0)))</f>
        <v>3</v>
      </c>
      <c r="U420" s="2" t="s">
        <v>101</v>
      </c>
      <c r="V420" s="2">
        <f>IF(U420="","",ROUND(INDEX(计算页!$F$22:$H$27,N420,G420)/INDEX(计算页!$C:$C,MATCH(U420,计算页!$B:$B,0))*1.5^(O420-1)/R420,0))</f>
        <v>180</v>
      </c>
      <c r="W420" s="2" t="str">
        <f>IF(X420="","",INDEX(计算页!$A:$A,MATCH(X420,计算页!$B:$B,0)))</f>
        <v/>
      </c>
      <c r="Y420" s="2" t="str">
        <f>IF(X420="","",ROUND(INDEX(计算页!$F$22:$H$27,N420,G420)/INDEX(计算页!$C:$C,MATCH(X420,计算页!$B:$B,0))*1.5^(O420-1)/R420,0))</f>
        <v/>
      </c>
      <c r="Z420" s="2" t="str">
        <f>IF(AA420="","",INDEX(计算页!$A:$A,MATCH(AA420,计算页!$B:$B,0)))</f>
        <v/>
      </c>
      <c r="AB420" s="2" t="str">
        <f>IF(AA420="","",ROUND(INDEX(计算页!$F$22:$H$27,N420,G420)/INDEX(计算页!$C:$C,MATCH(AA420,计算页!$B:$B,0))*1.5^(O420-1)/R420,0))</f>
        <v/>
      </c>
      <c r="AC420" s="2" t="str">
        <f>IF(AD420="","",INDEX(计算页!$A:$A,MATCH(AD420,计算页!$B:$B,0)))</f>
        <v/>
      </c>
      <c r="AE420" s="2" t="str">
        <f>IF(AD420="","",ROUND(INDEX(计算页!$F$22:$H$27,N420,G420)/INDEX(计算页!$C:$C,MATCH(AD420,计算页!$B:$B,0))*1.5^(O420-1)/R420,0))</f>
        <v/>
      </c>
      <c r="AF420" s="2" t="str">
        <f>IF(AG420="","",INDEX(计算页!$A:$A,MATCH(AG420,计算页!$B:$B,0)))</f>
        <v/>
      </c>
      <c r="AH420" s="2" t="str">
        <f>IF(AG420="","",ROUND(INDEX(计算页!$F$22:$H$27,N420,G420)/INDEX(计算页!$C:$C,MATCH(AG420,计算页!$B:$B,0))*1.5^(O420-1)/R420,0))</f>
        <v/>
      </c>
    </row>
    <row r="421" spans="1:34" x14ac:dyDescent="0.35">
      <c r="A421" s="2">
        <f t="shared" si="21"/>
        <v>3110003</v>
      </c>
      <c r="B421" s="2">
        <v>311</v>
      </c>
      <c r="C421" s="2" t="s">
        <v>666</v>
      </c>
      <c r="D421" s="2" t="s">
        <v>559</v>
      </c>
      <c r="E421" s="2" t="str">
        <f t="shared" si="19"/>
        <v>一件品质优秀的宝物，看起来谁都可以用\n提升伙伴攻击270点</v>
      </c>
      <c r="F421" s="2" t="s">
        <v>664</v>
      </c>
      <c r="G421" s="2">
        <v>1</v>
      </c>
      <c r="H421" s="2" t="s">
        <v>538</v>
      </c>
      <c r="I421" s="2" t="s">
        <v>255</v>
      </c>
      <c r="J421" s="2">
        <v>0</v>
      </c>
      <c r="K421" s="2" t="str">
        <f>IF(J421="","",IF(J421=0,"所有宠物",INDEX(D_图鉴!$D:$D,MATCH(J421,D_图鉴!$A:$A,0))))</f>
        <v>所有宠物</v>
      </c>
      <c r="L421" s="2">
        <f>IF(A421="","",INDEX(D_伙伴技能书!$A:$A,MATCH(A421,D_伙伴技能书!$L:$L,0)))</f>
        <v>43113</v>
      </c>
      <c r="M421" s="2">
        <f>ROUND(INDEX(计算页!$F$22:$H$27,N421,G421)*1.5^(O421-1)*INDEX(计算页!$K$22:$K$25,MATCH(H421,计算页!$J$22:$J$25,0)),0)</f>
        <v>540</v>
      </c>
      <c r="N421" s="2">
        <v>3</v>
      </c>
      <c r="O421" s="2">
        <v>3</v>
      </c>
      <c r="P421" s="2">
        <v>1</v>
      </c>
      <c r="Q421" s="2">
        <v>0</v>
      </c>
      <c r="R421" s="2">
        <f t="shared" si="20"/>
        <v>1</v>
      </c>
      <c r="S421" s="2" t="e">
        <f>INDEX(D_伙伴表!$J:$J,MATCH(K421,D_伙伴表!$C:$C,0))</f>
        <v>#N/A</v>
      </c>
      <c r="T421" s="2">
        <f>IF(U421="","",INDEX(计算页!$A:$A,MATCH(U421,计算页!$B:$B,0)))</f>
        <v>3</v>
      </c>
      <c r="U421" s="2" t="s">
        <v>101</v>
      </c>
      <c r="V421" s="2">
        <f>IF(U421="","",ROUND(INDEX(计算页!$F$22:$H$27,N421,G421)/INDEX(计算页!$C:$C,MATCH(U421,计算页!$B:$B,0))*1.5^(O421-1)/R421,0))</f>
        <v>270</v>
      </c>
      <c r="W421" s="2" t="str">
        <f>IF(X421="","",INDEX(计算页!$A:$A,MATCH(X421,计算页!$B:$B,0)))</f>
        <v/>
      </c>
      <c r="Y421" s="2" t="str">
        <f>IF(X421="","",ROUND(INDEX(计算页!$F$22:$H$27,N421,G421)/INDEX(计算页!$C:$C,MATCH(X421,计算页!$B:$B,0))*1.5^(O421-1)/R421,0))</f>
        <v/>
      </c>
      <c r="Z421" s="2" t="str">
        <f>IF(AA421="","",INDEX(计算页!$A:$A,MATCH(AA421,计算页!$B:$B,0)))</f>
        <v/>
      </c>
      <c r="AB421" s="2" t="str">
        <f>IF(AA421="","",ROUND(INDEX(计算页!$F$22:$H$27,N421,G421)/INDEX(计算页!$C:$C,MATCH(AA421,计算页!$B:$B,0))*1.5^(O421-1)/R421,0))</f>
        <v/>
      </c>
      <c r="AC421" s="2" t="str">
        <f>IF(AD421="","",INDEX(计算页!$A:$A,MATCH(AD421,计算页!$B:$B,0)))</f>
        <v/>
      </c>
      <c r="AE421" s="2" t="str">
        <f>IF(AD421="","",ROUND(INDEX(计算页!$F$22:$H$27,N421,G421)/INDEX(计算页!$C:$C,MATCH(AD421,计算页!$B:$B,0))*1.5^(O421-1)/R421,0))</f>
        <v/>
      </c>
      <c r="AF421" s="2" t="str">
        <f>IF(AG421="","",INDEX(计算页!$A:$A,MATCH(AG421,计算页!$B:$B,0)))</f>
        <v/>
      </c>
      <c r="AH421" s="2" t="str">
        <f>IF(AG421="","",ROUND(INDEX(计算页!$F$22:$H$27,N421,G421)/INDEX(计算页!$C:$C,MATCH(AG421,计算页!$B:$B,0))*1.5^(O421-1)/R421,0))</f>
        <v/>
      </c>
    </row>
    <row r="422" spans="1:34" x14ac:dyDescent="0.35">
      <c r="A422" s="2">
        <f t="shared" si="21"/>
        <v>3120001</v>
      </c>
      <c r="B422" s="2">
        <v>312</v>
      </c>
      <c r="C422" s="2" t="s">
        <v>667</v>
      </c>
      <c r="D422" s="2" t="s">
        <v>501</v>
      </c>
      <c r="E422" s="2" t="str">
        <f t="shared" si="19"/>
        <v>一件品质优秀的宝物，看起来谁都可以用\n提升伙伴防御240点</v>
      </c>
      <c r="F422" s="2" t="s">
        <v>664</v>
      </c>
      <c r="G422" s="2">
        <v>1</v>
      </c>
      <c r="H422" s="2" t="s">
        <v>538</v>
      </c>
      <c r="I422" s="2" t="s">
        <v>255</v>
      </c>
      <c r="J422" s="2">
        <v>0</v>
      </c>
      <c r="K422" s="2" t="str">
        <f>IF(J422="","",IF(J422=0,"所有宠物",INDEX(D_图鉴!$D:$D,MATCH(J422,D_图鉴!$A:$A,0))))</f>
        <v>所有宠物</v>
      </c>
      <c r="L422" s="2">
        <f>IF(A422="","",INDEX(D_伙伴技能书!$A:$A,MATCH(A422,D_伙伴技能书!$L:$L,0)))</f>
        <v>43121</v>
      </c>
      <c r="M422" s="2">
        <f>ROUND(INDEX(计算页!$F$22:$H$27,N422,G422)*1.5^(O422-1)*INDEX(计算页!$K$22:$K$25,MATCH(H422,计算页!$J$22:$J$25,0)),0)</f>
        <v>240</v>
      </c>
      <c r="N422" s="2">
        <v>3</v>
      </c>
      <c r="O422" s="2">
        <v>1</v>
      </c>
      <c r="P422" s="2">
        <v>1</v>
      </c>
      <c r="Q422" s="2">
        <v>0</v>
      </c>
      <c r="R422" s="2">
        <f t="shared" si="20"/>
        <v>1</v>
      </c>
      <c r="S422" s="2" t="e">
        <f>INDEX(D_伙伴表!$J:$J,MATCH(K422,D_伙伴表!$C:$C,0))</f>
        <v>#N/A</v>
      </c>
      <c r="T422" s="2">
        <f>IF(U422="","",INDEX(计算页!$A:$A,MATCH(U422,计算页!$B:$B,0)))</f>
        <v>4</v>
      </c>
      <c r="U422" s="2" t="s">
        <v>98</v>
      </c>
      <c r="V422" s="2">
        <f>IF(U422="","",ROUND(INDEX(计算页!$F$22:$H$27,N422,G422)/INDEX(计算页!$C:$C,MATCH(U422,计算页!$B:$B,0))*1.5^(O422-1)/R422,0))</f>
        <v>240</v>
      </c>
      <c r="W422" s="2" t="str">
        <f>IF(X422="","",INDEX(计算页!$A:$A,MATCH(X422,计算页!$B:$B,0)))</f>
        <v/>
      </c>
      <c r="Y422" s="2" t="str">
        <f>IF(X422="","",ROUND(INDEX(计算页!$F$22:$H$27,N422,G422)/INDEX(计算页!$C:$C,MATCH(X422,计算页!$B:$B,0))*1.5^(O422-1)/R422,0))</f>
        <v/>
      </c>
      <c r="Z422" s="2" t="str">
        <f>IF(AA422="","",INDEX(计算页!$A:$A,MATCH(AA422,计算页!$B:$B,0)))</f>
        <v/>
      </c>
      <c r="AB422" s="2" t="str">
        <f>IF(AA422="","",ROUND(INDEX(计算页!$F$22:$H$27,N422,G422)/INDEX(计算页!$C:$C,MATCH(AA422,计算页!$B:$B,0))*1.5^(O422-1)/R422,0))</f>
        <v/>
      </c>
      <c r="AC422" s="2" t="str">
        <f>IF(AD422="","",INDEX(计算页!$A:$A,MATCH(AD422,计算页!$B:$B,0)))</f>
        <v/>
      </c>
      <c r="AE422" s="2" t="str">
        <f>IF(AD422="","",ROUND(INDEX(计算页!$F$22:$H$27,N422,G422)/INDEX(计算页!$C:$C,MATCH(AD422,计算页!$B:$B,0))*1.5^(O422-1)/R422,0))</f>
        <v/>
      </c>
      <c r="AF422" s="2" t="str">
        <f>IF(AG422="","",INDEX(计算页!$A:$A,MATCH(AG422,计算页!$B:$B,0)))</f>
        <v/>
      </c>
      <c r="AH422" s="2" t="str">
        <f>IF(AG422="","",ROUND(INDEX(计算页!$F$22:$H$27,N422,G422)/INDEX(计算页!$C:$C,MATCH(AG422,计算页!$B:$B,0))*1.5^(O422-1)/R422,0))</f>
        <v/>
      </c>
    </row>
    <row r="423" spans="1:34" x14ac:dyDescent="0.35">
      <c r="A423" s="2">
        <f t="shared" si="21"/>
        <v>3120002</v>
      </c>
      <c r="B423" s="2">
        <v>312</v>
      </c>
      <c r="C423" s="2" t="s">
        <v>667</v>
      </c>
      <c r="D423" s="2" t="s">
        <v>501</v>
      </c>
      <c r="E423" s="2" t="str">
        <f t="shared" si="19"/>
        <v>一件品质优秀的宝物，看起来谁都可以用\n提升伙伴防御360点</v>
      </c>
      <c r="F423" s="2" t="s">
        <v>664</v>
      </c>
      <c r="G423" s="2">
        <v>1</v>
      </c>
      <c r="H423" s="2" t="s">
        <v>538</v>
      </c>
      <c r="I423" s="2" t="s">
        <v>255</v>
      </c>
      <c r="J423" s="2">
        <v>0</v>
      </c>
      <c r="K423" s="2" t="str">
        <f>IF(J423="","",IF(J423=0,"所有宠物",INDEX(D_图鉴!$D:$D,MATCH(J423,D_图鉴!$A:$A,0))))</f>
        <v>所有宠物</v>
      </c>
      <c r="L423" s="2">
        <f>IF(A423="","",INDEX(D_伙伴技能书!$A:$A,MATCH(A423,D_伙伴技能书!$L:$L,0)))</f>
        <v>43122</v>
      </c>
      <c r="M423" s="2">
        <f>ROUND(INDEX(计算页!$F$22:$H$27,N423,G423)*1.5^(O423-1)*INDEX(计算页!$K$22:$K$25,MATCH(H423,计算页!$J$22:$J$25,0)),0)</f>
        <v>360</v>
      </c>
      <c r="N423" s="2">
        <v>3</v>
      </c>
      <c r="O423" s="2">
        <v>2</v>
      </c>
      <c r="P423" s="2">
        <v>1</v>
      </c>
      <c r="Q423" s="2">
        <v>0</v>
      </c>
      <c r="R423" s="2">
        <f t="shared" si="20"/>
        <v>1</v>
      </c>
      <c r="S423" s="2" t="e">
        <f>INDEX(D_伙伴表!$J:$J,MATCH(K423,D_伙伴表!$C:$C,0))</f>
        <v>#N/A</v>
      </c>
      <c r="T423" s="2">
        <f>IF(U423="","",INDEX(计算页!$A:$A,MATCH(U423,计算页!$B:$B,0)))</f>
        <v>4</v>
      </c>
      <c r="U423" s="2" t="s">
        <v>98</v>
      </c>
      <c r="V423" s="2">
        <f>IF(U423="","",ROUND(INDEX(计算页!$F$22:$H$27,N423,G423)/INDEX(计算页!$C:$C,MATCH(U423,计算页!$B:$B,0))*1.5^(O423-1)/R423,0))</f>
        <v>360</v>
      </c>
      <c r="W423" s="2" t="str">
        <f>IF(X423="","",INDEX(计算页!$A:$A,MATCH(X423,计算页!$B:$B,0)))</f>
        <v/>
      </c>
      <c r="Y423" s="2" t="str">
        <f>IF(X423="","",ROUND(INDEX(计算页!$F$22:$H$27,N423,G423)/INDEX(计算页!$C:$C,MATCH(X423,计算页!$B:$B,0))*1.5^(O423-1)/R423,0))</f>
        <v/>
      </c>
      <c r="Z423" s="2" t="str">
        <f>IF(AA423="","",INDEX(计算页!$A:$A,MATCH(AA423,计算页!$B:$B,0)))</f>
        <v/>
      </c>
      <c r="AB423" s="2" t="str">
        <f>IF(AA423="","",ROUND(INDEX(计算页!$F$22:$H$27,N423,G423)/INDEX(计算页!$C:$C,MATCH(AA423,计算页!$B:$B,0))*1.5^(O423-1)/R423,0))</f>
        <v/>
      </c>
      <c r="AC423" s="2" t="str">
        <f>IF(AD423="","",INDEX(计算页!$A:$A,MATCH(AD423,计算页!$B:$B,0)))</f>
        <v/>
      </c>
      <c r="AE423" s="2" t="str">
        <f>IF(AD423="","",ROUND(INDEX(计算页!$F$22:$H$27,N423,G423)/INDEX(计算页!$C:$C,MATCH(AD423,计算页!$B:$B,0))*1.5^(O423-1)/R423,0))</f>
        <v/>
      </c>
      <c r="AF423" s="2" t="str">
        <f>IF(AG423="","",INDEX(计算页!$A:$A,MATCH(AG423,计算页!$B:$B,0)))</f>
        <v/>
      </c>
      <c r="AH423" s="2" t="str">
        <f>IF(AG423="","",ROUND(INDEX(计算页!$F$22:$H$27,N423,G423)/INDEX(计算页!$C:$C,MATCH(AG423,计算页!$B:$B,0))*1.5^(O423-1)/R423,0))</f>
        <v/>
      </c>
    </row>
    <row r="424" spans="1:34" x14ac:dyDescent="0.35">
      <c r="A424" s="2">
        <f t="shared" si="21"/>
        <v>3120003</v>
      </c>
      <c r="B424" s="2">
        <v>312</v>
      </c>
      <c r="C424" s="2" t="s">
        <v>667</v>
      </c>
      <c r="D424" s="2" t="s">
        <v>501</v>
      </c>
      <c r="E424" s="2" t="str">
        <f t="shared" si="19"/>
        <v>一件品质优秀的宝物，看起来谁都可以用\n提升伙伴防御540点</v>
      </c>
      <c r="F424" s="2" t="s">
        <v>664</v>
      </c>
      <c r="G424" s="2">
        <v>1</v>
      </c>
      <c r="H424" s="2" t="s">
        <v>538</v>
      </c>
      <c r="I424" s="2" t="s">
        <v>255</v>
      </c>
      <c r="J424" s="2">
        <v>0</v>
      </c>
      <c r="K424" s="2" t="str">
        <f>IF(J424="","",IF(J424=0,"所有宠物",INDEX(D_图鉴!$D:$D,MATCH(J424,D_图鉴!$A:$A,0))))</f>
        <v>所有宠物</v>
      </c>
      <c r="L424" s="2">
        <f>IF(A424="","",INDEX(D_伙伴技能书!$A:$A,MATCH(A424,D_伙伴技能书!$L:$L,0)))</f>
        <v>43123</v>
      </c>
      <c r="M424" s="2">
        <f>ROUND(INDEX(计算页!$F$22:$H$27,N424,G424)*1.5^(O424-1)*INDEX(计算页!$K$22:$K$25,MATCH(H424,计算页!$J$22:$J$25,0)),0)</f>
        <v>540</v>
      </c>
      <c r="N424" s="2">
        <v>3</v>
      </c>
      <c r="O424" s="2">
        <v>3</v>
      </c>
      <c r="P424" s="2">
        <v>1</v>
      </c>
      <c r="Q424" s="2">
        <v>0</v>
      </c>
      <c r="R424" s="2">
        <f t="shared" si="20"/>
        <v>1</v>
      </c>
      <c r="S424" s="2" t="e">
        <f>INDEX(D_伙伴表!$J:$J,MATCH(K424,D_伙伴表!$C:$C,0))</f>
        <v>#N/A</v>
      </c>
      <c r="T424" s="2">
        <f>IF(U424="","",INDEX(计算页!$A:$A,MATCH(U424,计算页!$B:$B,0)))</f>
        <v>4</v>
      </c>
      <c r="U424" s="2" t="s">
        <v>98</v>
      </c>
      <c r="V424" s="2">
        <f>IF(U424="","",ROUND(INDEX(计算页!$F$22:$H$27,N424,G424)/INDEX(计算页!$C:$C,MATCH(U424,计算页!$B:$B,0))*1.5^(O424-1)/R424,0))</f>
        <v>540</v>
      </c>
      <c r="W424" s="2" t="str">
        <f>IF(X424="","",INDEX(计算页!$A:$A,MATCH(X424,计算页!$B:$B,0)))</f>
        <v/>
      </c>
      <c r="Y424" s="2" t="str">
        <f>IF(X424="","",ROUND(INDEX(计算页!$F$22:$H$27,N424,G424)/INDEX(计算页!$C:$C,MATCH(X424,计算页!$B:$B,0))*1.5^(O424-1)/R424,0))</f>
        <v/>
      </c>
      <c r="Z424" s="2" t="str">
        <f>IF(AA424="","",INDEX(计算页!$A:$A,MATCH(AA424,计算页!$B:$B,0)))</f>
        <v/>
      </c>
      <c r="AB424" s="2" t="str">
        <f>IF(AA424="","",ROUND(INDEX(计算页!$F$22:$H$27,N424,G424)/INDEX(计算页!$C:$C,MATCH(AA424,计算页!$B:$B,0))*1.5^(O424-1)/R424,0))</f>
        <v/>
      </c>
      <c r="AC424" s="2" t="str">
        <f>IF(AD424="","",INDEX(计算页!$A:$A,MATCH(AD424,计算页!$B:$B,0)))</f>
        <v/>
      </c>
      <c r="AE424" s="2" t="str">
        <f>IF(AD424="","",ROUND(INDEX(计算页!$F$22:$H$27,N424,G424)/INDEX(计算页!$C:$C,MATCH(AD424,计算页!$B:$B,0))*1.5^(O424-1)/R424,0))</f>
        <v/>
      </c>
      <c r="AF424" s="2" t="str">
        <f>IF(AG424="","",INDEX(计算页!$A:$A,MATCH(AG424,计算页!$B:$B,0)))</f>
        <v/>
      </c>
      <c r="AH424" s="2" t="str">
        <f>IF(AG424="","",ROUND(INDEX(计算页!$F$22:$H$27,N424,G424)/INDEX(计算页!$C:$C,MATCH(AG424,计算页!$B:$B,0))*1.5^(O424-1)/R424,0))</f>
        <v/>
      </c>
    </row>
    <row r="425" spans="1:34" x14ac:dyDescent="0.35">
      <c r="A425" s="2">
        <f t="shared" si="21"/>
        <v>3130001</v>
      </c>
      <c r="B425" s="2">
        <v>313</v>
      </c>
      <c r="C425" s="2" t="s">
        <v>405</v>
      </c>
      <c r="D425" s="2" t="s">
        <v>540</v>
      </c>
      <c r="E425" s="2" t="str">
        <f t="shared" si="19"/>
        <v>一件品质优秀的宝物，看起来谁都可以用\n提升伙伴生命1200点</v>
      </c>
      <c r="F425" s="2" t="s">
        <v>664</v>
      </c>
      <c r="G425" s="2">
        <v>1</v>
      </c>
      <c r="H425" s="2" t="s">
        <v>538</v>
      </c>
      <c r="I425" s="2" t="s">
        <v>256</v>
      </c>
      <c r="J425" s="2">
        <v>0</v>
      </c>
      <c r="K425" s="2" t="str">
        <f>IF(J425="","",IF(J425=0,"所有宠物",INDEX(D_图鉴!$D:$D,MATCH(J425,D_图鉴!$A:$A,0))))</f>
        <v>所有宠物</v>
      </c>
      <c r="L425" s="2">
        <f>IF(A425="","",INDEX(D_伙伴技能书!$A:$A,MATCH(A425,D_伙伴技能书!$L:$L,0)))</f>
        <v>43131</v>
      </c>
      <c r="M425" s="2">
        <f>ROUND(INDEX(计算页!$F$22:$H$27,N425,G425)*1.5^(O425-1)*INDEX(计算页!$K$22:$K$25,MATCH(H425,计算页!$J$22:$J$25,0)),0)</f>
        <v>240</v>
      </c>
      <c r="N425" s="2">
        <v>3</v>
      </c>
      <c r="O425" s="2">
        <v>1</v>
      </c>
      <c r="P425" s="2">
        <v>1</v>
      </c>
      <c r="Q425" s="2">
        <v>0</v>
      </c>
      <c r="R425" s="2">
        <f t="shared" si="20"/>
        <v>1</v>
      </c>
      <c r="S425" s="2" t="e">
        <f>INDEX(D_伙伴表!$J:$J,MATCH(K425,D_伙伴表!$C:$C,0))</f>
        <v>#N/A</v>
      </c>
      <c r="T425" s="2">
        <f>IF(U425="","",INDEX(计算页!$A:$A,MATCH(U425,计算页!$B:$B,0)))</f>
        <v>1</v>
      </c>
      <c r="U425" s="2" t="s">
        <v>97</v>
      </c>
      <c r="V425" s="2">
        <f>IF(U425="","",ROUND(INDEX(计算页!$F$22:$H$27,N425,G425)/INDEX(计算页!$C:$C,MATCH(U425,计算页!$B:$B,0))*1.5^(O425-1)/R425,0))</f>
        <v>1200</v>
      </c>
      <c r="W425" s="2" t="str">
        <f>IF(X425="","",INDEX(计算页!$A:$A,MATCH(X425,计算页!$B:$B,0)))</f>
        <v/>
      </c>
      <c r="Y425" s="2" t="str">
        <f>IF(X425="","",ROUND(INDEX(计算页!$F$22:$H$27,N425,G425)/INDEX(计算页!$C:$C,MATCH(X425,计算页!$B:$B,0))*1.5^(O425-1)/R425,0))</f>
        <v/>
      </c>
      <c r="Z425" s="2" t="str">
        <f>IF(AA425="","",INDEX(计算页!$A:$A,MATCH(AA425,计算页!$B:$B,0)))</f>
        <v/>
      </c>
      <c r="AB425" s="2" t="str">
        <f>IF(AA425="","",ROUND(INDEX(计算页!$F$22:$H$27,N425,G425)/INDEX(计算页!$C:$C,MATCH(AA425,计算页!$B:$B,0))*1.5^(O425-1)/R425,0))</f>
        <v/>
      </c>
      <c r="AC425" s="2" t="str">
        <f>IF(AD425="","",INDEX(计算页!$A:$A,MATCH(AD425,计算页!$B:$B,0)))</f>
        <v/>
      </c>
      <c r="AE425" s="2" t="str">
        <f>IF(AD425="","",ROUND(INDEX(计算页!$F$22:$H$27,N425,G425)/INDEX(计算页!$C:$C,MATCH(AD425,计算页!$B:$B,0))*1.5^(O425-1)/R425,0))</f>
        <v/>
      </c>
      <c r="AF425" s="2" t="str">
        <f>IF(AG425="","",INDEX(计算页!$A:$A,MATCH(AG425,计算页!$B:$B,0)))</f>
        <v/>
      </c>
      <c r="AH425" s="2" t="str">
        <f>IF(AG425="","",ROUND(INDEX(计算页!$F$22:$H$27,N425,G425)/INDEX(计算页!$C:$C,MATCH(AG425,计算页!$B:$B,0))*1.5^(O425-1)/R425,0))</f>
        <v/>
      </c>
    </row>
    <row r="426" spans="1:34" x14ac:dyDescent="0.35">
      <c r="A426" s="2">
        <f t="shared" si="21"/>
        <v>3130002</v>
      </c>
      <c r="B426" s="2">
        <v>313</v>
      </c>
      <c r="C426" s="2" t="s">
        <v>405</v>
      </c>
      <c r="D426" s="2" t="s">
        <v>540</v>
      </c>
      <c r="E426" s="2" t="str">
        <f t="shared" si="19"/>
        <v>一件品质优秀的宝物，看起来谁都可以用\n提升伙伴生命1800点</v>
      </c>
      <c r="F426" s="2" t="s">
        <v>664</v>
      </c>
      <c r="G426" s="2">
        <v>1</v>
      </c>
      <c r="H426" s="2" t="s">
        <v>538</v>
      </c>
      <c r="I426" s="2" t="s">
        <v>256</v>
      </c>
      <c r="J426" s="2">
        <v>0</v>
      </c>
      <c r="K426" s="2" t="str">
        <f>IF(J426="","",IF(J426=0,"所有宠物",INDEX(D_图鉴!$D:$D,MATCH(J426,D_图鉴!$A:$A,0))))</f>
        <v>所有宠物</v>
      </c>
      <c r="L426" s="2">
        <f>IF(A426="","",INDEX(D_伙伴技能书!$A:$A,MATCH(A426,D_伙伴技能书!$L:$L,0)))</f>
        <v>43132</v>
      </c>
      <c r="M426" s="2">
        <f>ROUND(INDEX(计算页!$F$22:$H$27,N426,G426)*1.5^(O426-1)*INDEX(计算页!$K$22:$K$25,MATCH(H426,计算页!$J$22:$J$25,0)),0)</f>
        <v>360</v>
      </c>
      <c r="N426" s="2">
        <v>3</v>
      </c>
      <c r="O426" s="2">
        <v>2</v>
      </c>
      <c r="P426" s="2">
        <v>1</v>
      </c>
      <c r="Q426" s="2">
        <v>0</v>
      </c>
      <c r="R426" s="2">
        <f t="shared" si="20"/>
        <v>1</v>
      </c>
      <c r="S426" s="2" t="e">
        <f>INDEX(D_伙伴表!$J:$J,MATCH(K426,D_伙伴表!$C:$C,0))</f>
        <v>#N/A</v>
      </c>
      <c r="T426" s="2">
        <f>IF(U426="","",INDEX(计算页!$A:$A,MATCH(U426,计算页!$B:$B,0)))</f>
        <v>1</v>
      </c>
      <c r="U426" s="2" t="s">
        <v>97</v>
      </c>
      <c r="V426" s="2">
        <f>IF(U426="","",ROUND(INDEX(计算页!$F$22:$H$27,N426,G426)/INDEX(计算页!$C:$C,MATCH(U426,计算页!$B:$B,0))*1.5^(O426-1)/R426,0))</f>
        <v>1800</v>
      </c>
      <c r="W426" s="2" t="str">
        <f>IF(X426="","",INDEX(计算页!$A:$A,MATCH(X426,计算页!$B:$B,0)))</f>
        <v/>
      </c>
      <c r="Y426" s="2" t="str">
        <f>IF(X426="","",ROUND(INDEX(计算页!$F$22:$H$27,N426,G426)/INDEX(计算页!$C:$C,MATCH(X426,计算页!$B:$B,0))*1.5^(O426-1)/R426,0))</f>
        <v/>
      </c>
      <c r="Z426" s="2" t="str">
        <f>IF(AA426="","",INDEX(计算页!$A:$A,MATCH(AA426,计算页!$B:$B,0)))</f>
        <v/>
      </c>
      <c r="AB426" s="2" t="str">
        <f>IF(AA426="","",ROUND(INDEX(计算页!$F$22:$H$27,N426,G426)/INDEX(计算页!$C:$C,MATCH(AA426,计算页!$B:$B,0))*1.5^(O426-1)/R426,0))</f>
        <v/>
      </c>
      <c r="AC426" s="2" t="str">
        <f>IF(AD426="","",INDEX(计算页!$A:$A,MATCH(AD426,计算页!$B:$B,0)))</f>
        <v/>
      </c>
      <c r="AE426" s="2" t="str">
        <f>IF(AD426="","",ROUND(INDEX(计算页!$F$22:$H$27,N426,G426)/INDEX(计算页!$C:$C,MATCH(AD426,计算页!$B:$B,0))*1.5^(O426-1)/R426,0))</f>
        <v/>
      </c>
      <c r="AF426" s="2" t="str">
        <f>IF(AG426="","",INDEX(计算页!$A:$A,MATCH(AG426,计算页!$B:$B,0)))</f>
        <v/>
      </c>
      <c r="AH426" s="2" t="str">
        <f>IF(AG426="","",ROUND(INDEX(计算页!$F$22:$H$27,N426,G426)/INDEX(计算页!$C:$C,MATCH(AG426,计算页!$B:$B,0))*1.5^(O426-1)/R426,0))</f>
        <v/>
      </c>
    </row>
    <row r="427" spans="1:34" x14ac:dyDescent="0.35">
      <c r="A427" s="2">
        <f t="shared" si="21"/>
        <v>3130003</v>
      </c>
      <c r="B427" s="2">
        <v>313</v>
      </c>
      <c r="C427" s="2" t="s">
        <v>405</v>
      </c>
      <c r="D427" s="2" t="s">
        <v>540</v>
      </c>
      <c r="E427" s="2" t="str">
        <f t="shared" si="19"/>
        <v>一件品质优秀的宝物，看起来谁都可以用\n提升伙伴生命2700点</v>
      </c>
      <c r="F427" s="2" t="s">
        <v>664</v>
      </c>
      <c r="G427" s="2">
        <v>1</v>
      </c>
      <c r="H427" s="2" t="s">
        <v>538</v>
      </c>
      <c r="I427" s="2" t="s">
        <v>256</v>
      </c>
      <c r="J427" s="2">
        <v>0</v>
      </c>
      <c r="K427" s="2" t="str">
        <f>IF(J427="","",IF(J427=0,"所有宠物",INDEX(D_图鉴!$D:$D,MATCH(J427,D_图鉴!$A:$A,0))))</f>
        <v>所有宠物</v>
      </c>
      <c r="L427" s="2">
        <f>IF(A427="","",INDEX(D_伙伴技能书!$A:$A,MATCH(A427,D_伙伴技能书!$L:$L,0)))</f>
        <v>43133</v>
      </c>
      <c r="M427" s="2">
        <f>ROUND(INDEX(计算页!$F$22:$H$27,N427,G427)*1.5^(O427-1)*INDEX(计算页!$K$22:$K$25,MATCH(H427,计算页!$J$22:$J$25,0)),0)</f>
        <v>540</v>
      </c>
      <c r="N427" s="2">
        <v>3</v>
      </c>
      <c r="O427" s="2">
        <v>3</v>
      </c>
      <c r="P427" s="2">
        <v>1</v>
      </c>
      <c r="Q427" s="2">
        <v>0</v>
      </c>
      <c r="R427" s="2">
        <f t="shared" si="20"/>
        <v>1</v>
      </c>
      <c r="S427" s="2" t="e">
        <f>INDEX(D_伙伴表!$J:$J,MATCH(K427,D_伙伴表!$C:$C,0))</f>
        <v>#N/A</v>
      </c>
      <c r="T427" s="2">
        <f>IF(U427="","",INDEX(计算页!$A:$A,MATCH(U427,计算页!$B:$B,0)))</f>
        <v>1</v>
      </c>
      <c r="U427" s="2" t="s">
        <v>97</v>
      </c>
      <c r="V427" s="2">
        <f>IF(U427="","",ROUND(INDEX(计算页!$F$22:$H$27,N427,G427)/INDEX(计算页!$C:$C,MATCH(U427,计算页!$B:$B,0))*1.5^(O427-1)/R427,0))</f>
        <v>2700</v>
      </c>
      <c r="W427" s="2" t="str">
        <f>IF(X427="","",INDEX(计算页!$A:$A,MATCH(X427,计算页!$B:$B,0)))</f>
        <v/>
      </c>
      <c r="Y427" s="2" t="str">
        <f>IF(X427="","",ROUND(INDEX(计算页!$F$22:$H$27,N427,G427)/INDEX(计算页!$C:$C,MATCH(X427,计算页!$B:$B,0))*1.5^(O427-1)/R427,0))</f>
        <v/>
      </c>
      <c r="Z427" s="2" t="str">
        <f>IF(AA427="","",INDEX(计算页!$A:$A,MATCH(AA427,计算页!$B:$B,0)))</f>
        <v/>
      </c>
      <c r="AB427" s="2" t="str">
        <f>IF(AA427="","",ROUND(INDEX(计算页!$F$22:$H$27,N427,G427)/INDEX(计算页!$C:$C,MATCH(AA427,计算页!$B:$B,0))*1.5^(O427-1)/R427,0))</f>
        <v/>
      </c>
      <c r="AC427" s="2" t="str">
        <f>IF(AD427="","",INDEX(计算页!$A:$A,MATCH(AD427,计算页!$B:$B,0)))</f>
        <v/>
      </c>
      <c r="AE427" s="2" t="str">
        <f>IF(AD427="","",ROUND(INDEX(计算页!$F$22:$H$27,N427,G427)/INDEX(计算页!$C:$C,MATCH(AD427,计算页!$B:$B,0))*1.5^(O427-1)/R427,0))</f>
        <v/>
      </c>
      <c r="AF427" s="2" t="str">
        <f>IF(AG427="","",INDEX(计算页!$A:$A,MATCH(AG427,计算页!$B:$B,0)))</f>
        <v/>
      </c>
      <c r="AH427" s="2" t="str">
        <f>IF(AG427="","",ROUND(INDEX(计算页!$F$22:$H$27,N427,G427)/INDEX(计算页!$C:$C,MATCH(AG427,计算页!$B:$B,0))*1.5^(O427-1)/R427,0))</f>
        <v/>
      </c>
    </row>
    <row r="428" spans="1:34" x14ac:dyDescent="0.35">
      <c r="A428" s="2">
        <f t="shared" si="21"/>
        <v>3140001</v>
      </c>
      <c r="B428" s="2">
        <v>314</v>
      </c>
      <c r="C428" s="2" t="s">
        <v>406</v>
      </c>
      <c r="D428" s="2" t="s">
        <v>518</v>
      </c>
      <c r="E428" s="2" t="str">
        <f t="shared" si="19"/>
        <v>一件品质优秀的宝物，看起来谁都可以用\n提升伙伴命中48点</v>
      </c>
      <c r="F428" s="2" t="s">
        <v>664</v>
      </c>
      <c r="G428" s="2">
        <v>1</v>
      </c>
      <c r="H428" s="2" t="s">
        <v>538</v>
      </c>
      <c r="I428" s="2" t="s">
        <v>256</v>
      </c>
      <c r="J428" s="2">
        <v>0</v>
      </c>
      <c r="K428" s="2" t="str">
        <f>IF(J428="","",IF(J428=0,"所有宠物",INDEX(D_图鉴!$D:$D,MATCH(J428,D_图鉴!$A:$A,0))))</f>
        <v>所有宠物</v>
      </c>
      <c r="L428" s="2">
        <f>IF(A428="","",INDEX(D_伙伴技能书!$A:$A,MATCH(A428,D_伙伴技能书!$L:$L,0)))</f>
        <v>43141</v>
      </c>
      <c r="M428" s="2">
        <f>ROUND(INDEX(计算页!$F$22:$H$27,N428,G428)*1.5^(O428-1)*INDEX(计算页!$K$22:$K$25,MATCH(H428,计算页!$J$22:$J$25,0)),0)</f>
        <v>240</v>
      </c>
      <c r="N428" s="2">
        <v>3</v>
      </c>
      <c r="O428" s="2">
        <v>1</v>
      </c>
      <c r="P428" s="2">
        <v>1</v>
      </c>
      <c r="Q428" s="2">
        <v>0</v>
      </c>
      <c r="R428" s="2">
        <f t="shared" si="20"/>
        <v>1</v>
      </c>
      <c r="S428" s="2" t="e">
        <f>INDEX(D_伙伴表!$J:$J,MATCH(K428,D_伙伴表!$C:$C,0))</f>
        <v>#N/A</v>
      </c>
      <c r="T428" s="2">
        <f>IF(U428="","",INDEX(计算页!$A:$A,MATCH(U428,计算页!$B:$B,0)))</f>
        <v>6</v>
      </c>
      <c r="U428" s="2" t="s">
        <v>545</v>
      </c>
      <c r="V428" s="2">
        <f>IF(U428="","",ROUND(INDEX(计算页!$F$22:$H$27,N428,G428)/INDEX(计算页!$C:$C,MATCH(U428,计算页!$B:$B,0))*1.5^(O428-1)/R428,0))</f>
        <v>48</v>
      </c>
      <c r="W428" s="2" t="str">
        <f>IF(X428="","",INDEX(计算页!$A:$A,MATCH(X428,计算页!$B:$B,0)))</f>
        <v/>
      </c>
      <c r="Y428" s="2" t="str">
        <f>IF(X428="","",ROUND(INDEX(计算页!$F$22:$H$27,N428,G428)/INDEX(计算页!$C:$C,MATCH(X428,计算页!$B:$B,0))*1.5^(O428-1)/R428,0))</f>
        <v/>
      </c>
      <c r="Z428" s="2" t="str">
        <f>IF(AA428="","",INDEX(计算页!$A:$A,MATCH(AA428,计算页!$B:$B,0)))</f>
        <v/>
      </c>
      <c r="AB428" s="2" t="str">
        <f>IF(AA428="","",ROUND(INDEX(计算页!$F$22:$H$27,N428,G428)/INDEX(计算页!$C:$C,MATCH(AA428,计算页!$B:$B,0))*1.5^(O428-1)/R428,0))</f>
        <v/>
      </c>
      <c r="AC428" s="2" t="str">
        <f>IF(AD428="","",INDEX(计算页!$A:$A,MATCH(AD428,计算页!$B:$B,0)))</f>
        <v/>
      </c>
      <c r="AE428" s="2" t="str">
        <f>IF(AD428="","",ROUND(INDEX(计算页!$F$22:$H$27,N428,G428)/INDEX(计算页!$C:$C,MATCH(AD428,计算页!$B:$B,0))*1.5^(O428-1)/R428,0))</f>
        <v/>
      </c>
      <c r="AF428" s="2" t="str">
        <f>IF(AG428="","",INDEX(计算页!$A:$A,MATCH(AG428,计算页!$B:$B,0)))</f>
        <v/>
      </c>
      <c r="AH428" s="2" t="str">
        <f>IF(AG428="","",ROUND(INDEX(计算页!$F$22:$H$27,N428,G428)/INDEX(计算页!$C:$C,MATCH(AG428,计算页!$B:$B,0))*1.5^(O428-1)/R428,0))</f>
        <v/>
      </c>
    </row>
    <row r="429" spans="1:34" x14ac:dyDescent="0.35">
      <c r="A429" s="2">
        <f t="shared" si="21"/>
        <v>3140002</v>
      </c>
      <c r="B429" s="2">
        <v>314</v>
      </c>
      <c r="C429" s="2" t="s">
        <v>406</v>
      </c>
      <c r="D429" s="2" t="s">
        <v>518</v>
      </c>
      <c r="E429" s="2" t="str">
        <f t="shared" si="19"/>
        <v>一件品质优秀的宝物，看起来谁都可以用\n提升伙伴命中72点</v>
      </c>
      <c r="F429" s="2" t="s">
        <v>664</v>
      </c>
      <c r="G429" s="2">
        <v>1</v>
      </c>
      <c r="H429" s="2" t="s">
        <v>538</v>
      </c>
      <c r="I429" s="2" t="s">
        <v>256</v>
      </c>
      <c r="J429" s="2">
        <v>0</v>
      </c>
      <c r="K429" s="2" t="str">
        <f>IF(J429="","",IF(J429=0,"所有宠物",INDEX(D_图鉴!$D:$D,MATCH(J429,D_图鉴!$A:$A,0))))</f>
        <v>所有宠物</v>
      </c>
      <c r="L429" s="2">
        <f>IF(A429="","",INDEX(D_伙伴技能书!$A:$A,MATCH(A429,D_伙伴技能书!$L:$L,0)))</f>
        <v>43142</v>
      </c>
      <c r="M429" s="2">
        <f>ROUND(INDEX(计算页!$F$22:$H$27,N429,G429)*1.5^(O429-1)*INDEX(计算页!$K$22:$K$25,MATCH(H429,计算页!$J$22:$J$25,0)),0)</f>
        <v>360</v>
      </c>
      <c r="N429" s="2">
        <v>3</v>
      </c>
      <c r="O429" s="2">
        <v>2</v>
      </c>
      <c r="P429" s="2">
        <v>1</v>
      </c>
      <c r="Q429" s="2">
        <v>0</v>
      </c>
      <c r="R429" s="2">
        <f t="shared" si="20"/>
        <v>1</v>
      </c>
      <c r="S429" s="2" t="e">
        <f>INDEX(D_伙伴表!$J:$J,MATCH(K429,D_伙伴表!$C:$C,0))</f>
        <v>#N/A</v>
      </c>
      <c r="T429" s="2">
        <f>IF(U429="","",INDEX(计算页!$A:$A,MATCH(U429,计算页!$B:$B,0)))</f>
        <v>6</v>
      </c>
      <c r="U429" s="2" t="s">
        <v>545</v>
      </c>
      <c r="V429" s="2">
        <f>IF(U429="","",ROUND(INDEX(计算页!$F$22:$H$27,N429,G429)/INDEX(计算页!$C:$C,MATCH(U429,计算页!$B:$B,0))*1.5^(O429-1)/R429,0))</f>
        <v>72</v>
      </c>
      <c r="W429" s="2" t="str">
        <f>IF(X429="","",INDEX(计算页!$A:$A,MATCH(X429,计算页!$B:$B,0)))</f>
        <v/>
      </c>
      <c r="Y429" s="2" t="str">
        <f>IF(X429="","",ROUND(INDEX(计算页!$F$22:$H$27,N429,G429)/INDEX(计算页!$C:$C,MATCH(X429,计算页!$B:$B,0))*1.5^(O429-1)/R429,0))</f>
        <v/>
      </c>
      <c r="Z429" s="2" t="str">
        <f>IF(AA429="","",INDEX(计算页!$A:$A,MATCH(AA429,计算页!$B:$B,0)))</f>
        <v/>
      </c>
      <c r="AB429" s="2" t="str">
        <f>IF(AA429="","",ROUND(INDEX(计算页!$F$22:$H$27,N429,G429)/INDEX(计算页!$C:$C,MATCH(AA429,计算页!$B:$B,0))*1.5^(O429-1)/R429,0))</f>
        <v/>
      </c>
      <c r="AC429" s="2" t="str">
        <f>IF(AD429="","",INDEX(计算页!$A:$A,MATCH(AD429,计算页!$B:$B,0)))</f>
        <v/>
      </c>
      <c r="AE429" s="2" t="str">
        <f>IF(AD429="","",ROUND(INDEX(计算页!$F$22:$H$27,N429,G429)/INDEX(计算页!$C:$C,MATCH(AD429,计算页!$B:$B,0))*1.5^(O429-1)/R429,0))</f>
        <v/>
      </c>
      <c r="AF429" s="2" t="str">
        <f>IF(AG429="","",INDEX(计算页!$A:$A,MATCH(AG429,计算页!$B:$B,0)))</f>
        <v/>
      </c>
      <c r="AH429" s="2" t="str">
        <f>IF(AG429="","",ROUND(INDEX(计算页!$F$22:$H$27,N429,G429)/INDEX(计算页!$C:$C,MATCH(AG429,计算页!$B:$B,0))*1.5^(O429-1)/R429,0))</f>
        <v/>
      </c>
    </row>
    <row r="430" spans="1:34" x14ac:dyDescent="0.35">
      <c r="A430" s="2">
        <f t="shared" si="21"/>
        <v>3140003</v>
      </c>
      <c r="B430" s="2">
        <v>314</v>
      </c>
      <c r="C430" s="2" t="s">
        <v>406</v>
      </c>
      <c r="D430" s="2" t="s">
        <v>518</v>
      </c>
      <c r="E430" s="2" t="str">
        <f t="shared" si="19"/>
        <v>一件品质优秀的宝物，看起来谁都可以用\n提升伙伴命中108点</v>
      </c>
      <c r="F430" s="2" t="s">
        <v>664</v>
      </c>
      <c r="G430" s="2">
        <v>1</v>
      </c>
      <c r="H430" s="2" t="s">
        <v>538</v>
      </c>
      <c r="I430" s="2" t="s">
        <v>256</v>
      </c>
      <c r="J430" s="2">
        <v>0</v>
      </c>
      <c r="K430" s="2" t="str">
        <f>IF(J430="","",IF(J430=0,"所有宠物",INDEX(D_图鉴!$D:$D,MATCH(J430,D_图鉴!$A:$A,0))))</f>
        <v>所有宠物</v>
      </c>
      <c r="L430" s="2">
        <f>IF(A430="","",INDEX(D_伙伴技能书!$A:$A,MATCH(A430,D_伙伴技能书!$L:$L,0)))</f>
        <v>43143</v>
      </c>
      <c r="M430" s="2">
        <f>ROUND(INDEX(计算页!$F$22:$H$27,N430,G430)*1.5^(O430-1)*INDEX(计算页!$K$22:$K$25,MATCH(H430,计算页!$J$22:$J$25,0)),0)</f>
        <v>540</v>
      </c>
      <c r="N430" s="2">
        <v>3</v>
      </c>
      <c r="O430" s="2">
        <v>3</v>
      </c>
      <c r="P430" s="2">
        <v>1</v>
      </c>
      <c r="Q430" s="2">
        <v>0</v>
      </c>
      <c r="R430" s="2">
        <f t="shared" si="20"/>
        <v>1</v>
      </c>
      <c r="S430" s="2" t="e">
        <f>INDEX(D_伙伴表!$J:$J,MATCH(K430,D_伙伴表!$C:$C,0))</f>
        <v>#N/A</v>
      </c>
      <c r="T430" s="2">
        <f>IF(U430="","",INDEX(计算页!$A:$A,MATCH(U430,计算页!$B:$B,0)))</f>
        <v>6</v>
      </c>
      <c r="U430" s="2" t="s">
        <v>545</v>
      </c>
      <c r="V430" s="2">
        <f>IF(U430="","",ROUND(INDEX(计算页!$F$22:$H$27,N430,G430)/INDEX(计算页!$C:$C,MATCH(U430,计算页!$B:$B,0))*1.5^(O430-1)/R430,0))</f>
        <v>108</v>
      </c>
      <c r="W430" s="2" t="str">
        <f>IF(X430="","",INDEX(计算页!$A:$A,MATCH(X430,计算页!$B:$B,0)))</f>
        <v/>
      </c>
      <c r="Y430" s="2" t="str">
        <f>IF(X430="","",ROUND(INDEX(计算页!$F$22:$H$27,N430,G430)/INDEX(计算页!$C:$C,MATCH(X430,计算页!$B:$B,0))*1.5^(O430-1)/R430,0))</f>
        <v/>
      </c>
      <c r="Z430" s="2" t="str">
        <f>IF(AA430="","",INDEX(计算页!$A:$A,MATCH(AA430,计算页!$B:$B,0)))</f>
        <v/>
      </c>
      <c r="AB430" s="2" t="str">
        <f>IF(AA430="","",ROUND(INDEX(计算页!$F$22:$H$27,N430,G430)/INDEX(计算页!$C:$C,MATCH(AA430,计算页!$B:$B,0))*1.5^(O430-1)/R430,0))</f>
        <v/>
      </c>
      <c r="AC430" s="2" t="str">
        <f>IF(AD430="","",INDEX(计算页!$A:$A,MATCH(AD430,计算页!$B:$B,0)))</f>
        <v/>
      </c>
      <c r="AE430" s="2" t="str">
        <f>IF(AD430="","",ROUND(INDEX(计算页!$F$22:$H$27,N430,G430)/INDEX(计算页!$C:$C,MATCH(AD430,计算页!$B:$B,0))*1.5^(O430-1)/R430,0))</f>
        <v/>
      </c>
      <c r="AF430" s="2" t="str">
        <f>IF(AG430="","",INDEX(计算页!$A:$A,MATCH(AG430,计算页!$B:$B,0)))</f>
        <v/>
      </c>
      <c r="AH430" s="2" t="str">
        <f>IF(AG430="","",ROUND(INDEX(计算页!$F$22:$H$27,N430,G430)/INDEX(计算页!$C:$C,MATCH(AG430,计算页!$B:$B,0))*1.5^(O430-1)/R430,0))</f>
        <v/>
      </c>
    </row>
    <row r="431" spans="1:34" x14ac:dyDescent="0.35">
      <c r="A431" s="2">
        <f t="shared" si="21"/>
        <v>3150001</v>
      </c>
      <c r="B431" s="2">
        <v>315</v>
      </c>
      <c r="C431" s="2" t="s">
        <v>407</v>
      </c>
      <c r="D431" s="2" t="s">
        <v>528</v>
      </c>
      <c r="E431" s="2" t="str">
        <f t="shared" si="19"/>
        <v>一件品质优秀的宝物，看起来谁都可以用\n提升伙伴闪避48点</v>
      </c>
      <c r="F431" s="2" t="s">
        <v>664</v>
      </c>
      <c r="G431" s="2">
        <v>1</v>
      </c>
      <c r="H431" s="2" t="s">
        <v>538</v>
      </c>
      <c r="I431" s="2" t="s">
        <v>256</v>
      </c>
      <c r="J431" s="2">
        <v>0</v>
      </c>
      <c r="K431" s="2" t="str">
        <f>IF(J431="","",IF(J431=0,"所有宠物",INDEX(D_图鉴!$D:$D,MATCH(J431,D_图鉴!$A:$A,0))))</f>
        <v>所有宠物</v>
      </c>
      <c r="L431" s="2">
        <f>IF(A431="","",INDEX(D_伙伴技能书!$A:$A,MATCH(A431,D_伙伴技能书!$L:$L,0)))</f>
        <v>43151</v>
      </c>
      <c r="M431" s="2">
        <f>ROUND(INDEX(计算页!$F$22:$H$27,N431,G431)*1.5^(O431-1)*INDEX(计算页!$K$22:$K$25,MATCH(H431,计算页!$J$22:$J$25,0)),0)</f>
        <v>240</v>
      </c>
      <c r="N431" s="2">
        <v>3</v>
      </c>
      <c r="O431" s="2">
        <v>1</v>
      </c>
      <c r="P431" s="2">
        <v>1</v>
      </c>
      <c r="Q431" s="2">
        <v>0</v>
      </c>
      <c r="R431" s="2">
        <f t="shared" si="20"/>
        <v>1</v>
      </c>
      <c r="S431" s="2" t="e">
        <f>INDEX(D_伙伴表!$J:$J,MATCH(K431,D_伙伴表!$C:$C,0))</f>
        <v>#N/A</v>
      </c>
      <c r="T431" s="2">
        <f>IF(U431="","",INDEX(计算页!$A:$A,MATCH(U431,计算页!$B:$B,0)))</f>
        <v>7</v>
      </c>
      <c r="U431" s="2" t="s">
        <v>548</v>
      </c>
      <c r="V431" s="2">
        <f>IF(U431="","",ROUND(INDEX(计算页!$F$22:$H$27,N431,G431)/INDEX(计算页!$C:$C,MATCH(U431,计算页!$B:$B,0))*1.5^(O431-1)/R431,0))</f>
        <v>48</v>
      </c>
      <c r="W431" s="2" t="str">
        <f>IF(X431="","",INDEX(计算页!$A:$A,MATCH(X431,计算页!$B:$B,0)))</f>
        <v/>
      </c>
      <c r="Y431" s="2" t="str">
        <f>IF(X431="","",ROUND(INDEX(计算页!$F$22:$H$27,N431,G431)/INDEX(计算页!$C:$C,MATCH(X431,计算页!$B:$B,0))*1.5^(O431-1)/R431,0))</f>
        <v/>
      </c>
      <c r="Z431" s="2" t="str">
        <f>IF(AA431="","",INDEX(计算页!$A:$A,MATCH(AA431,计算页!$B:$B,0)))</f>
        <v/>
      </c>
      <c r="AB431" s="2" t="str">
        <f>IF(AA431="","",ROUND(INDEX(计算页!$F$22:$H$27,N431,G431)/INDEX(计算页!$C:$C,MATCH(AA431,计算页!$B:$B,0))*1.5^(O431-1)/R431,0))</f>
        <v/>
      </c>
      <c r="AC431" s="2" t="str">
        <f>IF(AD431="","",INDEX(计算页!$A:$A,MATCH(AD431,计算页!$B:$B,0)))</f>
        <v/>
      </c>
      <c r="AE431" s="2" t="str">
        <f>IF(AD431="","",ROUND(INDEX(计算页!$F$22:$H$27,N431,G431)/INDEX(计算页!$C:$C,MATCH(AD431,计算页!$B:$B,0))*1.5^(O431-1)/R431,0))</f>
        <v/>
      </c>
      <c r="AF431" s="2" t="str">
        <f>IF(AG431="","",INDEX(计算页!$A:$A,MATCH(AG431,计算页!$B:$B,0)))</f>
        <v/>
      </c>
      <c r="AH431" s="2" t="str">
        <f>IF(AG431="","",ROUND(INDEX(计算页!$F$22:$H$27,N431,G431)/INDEX(计算页!$C:$C,MATCH(AG431,计算页!$B:$B,0))*1.5^(O431-1)/R431,0))</f>
        <v/>
      </c>
    </row>
    <row r="432" spans="1:34" x14ac:dyDescent="0.35">
      <c r="A432" s="2">
        <f t="shared" si="21"/>
        <v>3150002</v>
      </c>
      <c r="B432" s="2">
        <v>315</v>
      </c>
      <c r="C432" s="2" t="s">
        <v>407</v>
      </c>
      <c r="D432" s="2" t="s">
        <v>528</v>
      </c>
      <c r="E432" s="2" t="str">
        <f t="shared" si="19"/>
        <v>一件品质优秀的宝物，看起来谁都可以用\n提升伙伴闪避72点</v>
      </c>
      <c r="F432" s="2" t="s">
        <v>664</v>
      </c>
      <c r="G432" s="2">
        <v>1</v>
      </c>
      <c r="H432" s="2" t="s">
        <v>538</v>
      </c>
      <c r="I432" s="2" t="s">
        <v>256</v>
      </c>
      <c r="J432" s="2">
        <v>0</v>
      </c>
      <c r="K432" s="2" t="str">
        <f>IF(J432="","",IF(J432=0,"所有宠物",INDEX(D_图鉴!$D:$D,MATCH(J432,D_图鉴!$A:$A,0))))</f>
        <v>所有宠物</v>
      </c>
      <c r="L432" s="2">
        <f>IF(A432="","",INDEX(D_伙伴技能书!$A:$A,MATCH(A432,D_伙伴技能书!$L:$L,0)))</f>
        <v>43152</v>
      </c>
      <c r="M432" s="2">
        <f>ROUND(INDEX(计算页!$F$22:$H$27,N432,G432)*1.5^(O432-1)*INDEX(计算页!$K$22:$K$25,MATCH(H432,计算页!$J$22:$J$25,0)),0)</f>
        <v>360</v>
      </c>
      <c r="N432" s="2">
        <v>3</v>
      </c>
      <c r="O432" s="2">
        <v>2</v>
      </c>
      <c r="P432" s="2">
        <v>1</v>
      </c>
      <c r="Q432" s="2">
        <v>0</v>
      </c>
      <c r="R432" s="2">
        <f t="shared" si="20"/>
        <v>1</v>
      </c>
      <c r="S432" s="2" t="e">
        <f>INDEX(D_伙伴表!$J:$J,MATCH(K432,D_伙伴表!$C:$C,0))</f>
        <v>#N/A</v>
      </c>
      <c r="T432" s="2">
        <f>IF(U432="","",INDEX(计算页!$A:$A,MATCH(U432,计算页!$B:$B,0)))</f>
        <v>7</v>
      </c>
      <c r="U432" s="2" t="s">
        <v>548</v>
      </c>
      <c r="V432" s="2">
        <f>IF(U432="","",ROUND(INDEX(计算页!$F$22:$H$27,N432,G432)/INDEX(计算页!$C:$C,MATCH(U432,计算页!$B:$B,0))*1.5^(O432-1)/R432,0))</f>
        <v>72</v>
      </c>
      <c r="W432" s="2" t="str">
        <f>IF(X432="","",INDEX(计算页!$A:$A,MATCH(X432,计算页!$B:$B,0)))</f>
        <v/>
      </c>
      <c r="Y432" s="2" t="str">
        <f>IF(X432="","",ROUND(INDEX(计算页!$F$22:$H$27,N432,G432)/INDEX(计算页!$C:$C,MATCH(X432,计算页!$B:$B,0))*1.5^(O432-1)/R432,0))</f>
        <v/>
      </c>
      <c r="Z432" s="2" t="str">
        <f>IF(AA432="","",INDEX(计算页!$A:$A,MATCH(AA432,计算页!$B:$B,0)))</f>
        <v/>
      </c>
      <c r="AB432" s="2" t="str">
        <f>IF(AA432="","",ROUND(INDEX(计算页!$F$22:$H$27,N432,G432)/INDEX(计算页!$C:$C,MATCH(AA432,计算页!$B:$B,0))*1.5^(O432-1)/R432,0))</f>
        <v/>
      </c>
      <c r="AC432" s="2" t="str">
        <f>IF(AD432="","",INDEX(计算页!$A:$A,MATCH(AD432,计算页!$B:$B,0)))</f>
        <v/>
      </c>
      <c r="AE432" s="2" t="str">
        <f>IF(AD432="","",ROUND(INDEX(计算页!$F$22:$H$27,N432,G432)/INDEX(计算页!$C:$C,MATCH(AD432,计算页!$B:$B,0))*1.5^(O432-1)/R432,0))</f>
        <v/>
      </c>
      <c r="AF432" s="2" t="str">
        <f>IF(AG432="","",INDEX(计算页!$A:$A,MATCH(AG432,计算页!$B:$B,0)))</f>
        <v/>
      </c>
      <c r="AH432" s="2" t="str">
        <f>IF(AG432="","",ROUND(INDEX(计算页!$F$22:$H$27,N432,G432)/INDEX(计算页!$C:$C,MATCH(AG432,计算页!$B:$B,0))*1.5^(O432-1)/R432,0))</f>
        <v/>
      </c>
    </row>
    <row r="433" spans="1:34" x14ac:dyDescent="0.35">
      <c r="A433" s="2">
        <f t="shared" si="21"/>
        <v>3150003</v>
      </c>
      <c r="B433" s="2">
        <v>315</v>
      </c>
      <c r="C433" s="2" t="s">
        <v>407</v>
      </c>
      <c r="D433" s="2" t="s">
        <v>528</v>
      </c>
      <c r="E433" s="2" t="str">
        <f t="shared" si="19"/>
        <v>一件品质优秀的宝物，看起来谁都可以用\n提升伙伴闪避108点</v>
      </c>
      <c r="F433" s="2" t="s">
        <v>664</v>
      </c>
      <c r="G433" s="2">
        <v>1</v>
      </c>
      <c r="H433" s="2" t="s">
        <v>538</v>
      </c>
      <c r="I433" s="2" t="s">
        <v>256</v>
      </c>
      <c r="J433" s="2">
        <v>0</v>
      </c>
      <c r="K433" s="2" t="str">
        <f>IF(J433="","",IF(J433=0,"所有宠物",INDEX(D_图鉴!$D:$D,MATCH(J433,D_图鉴!$A:$A,0))))</f>
        <v>所有宠物</v>
      </c>
      <c r="L433" s="2">
        <f>IF(A433="","",INDEX(D_伙伴技能书!$A:$A,MATCH(A433,D_伙伴技能书!$L:$L,0)))</f>
        <v>43153</v>
      </c>
      <c r="M433" s="2">
        <f>ROUND(INDEX(计算页!$F$22:$H$27,N433,G433)*1.5^(O433-1)*INDEX(计算页!$K$22:$K$25,MATCH(H433,计算页!$J$22:$J$25,0)),0)</f>
        <v>540</v>
      </c>
      <c r="N433" s="2">
        <v>3</v>
      </c>
      <c r="O433" s="2">
        <v>3</v>
      </c>
      <c r="P433" s="2">
        <v>1</v>
      </c>
      <c r="Q433" s="2">
        <v>0</v>
      </c>
      <c r="R433" s="2">
        <f t="shared" si="20"/>
        <v>1</v>
      </c>
      <c r="S433" s="2" t="e">
        <f>INDEX(D_伙伴表!$J:$J,MATCH(K433,D_伙伴表!$C:$C,0))</f>
        <v>#N/A</v>
      </c>
      <c r="T433" s="2">
        <f>IF(U433="","",INDEX(计算页!$A:$A,MATCH(U433,计算页!$B:$B,0)))</f>
        <v>7</v>
      </c>
      <c r="U433" s="2" t="s">
        <v>548</v>
      </c>
      <c r="V433" s="2">
        <f>IF(U433="","",ROUND(INDEX(计算页!$F$22:$H$27,N433,G433)/INDEX(计算页!$C:$C,MATCH(U433,计算页!$B:$B,0))*1.5^(O433-1)/R433,0))</f>
        <v>108</v>
      </c>
      <c r="W433" s="2" t="str">
        <f>IF(X433="","",INDEX(计算页!$A:$A,MATCH(X433,计算页!$B:$B,0)))</f>
        <v/>
      </c>
      <c r="Y433" s="2" t="str">
        <f>IF(X433="","",ROUND(INDEX(计算页!$F$22:$H$27,N433,G433)/INDEX(计算页!$C:$C,MATCH(X433,计算页!$B:$B,0))*1.5^(O433-1)/R433,0))</f>
        <v/>
      </c>
      <c r="Z433" s="2" t="str">
        <f>IF(AA433="","",INDEX(计算页!$A:$A,MATCH(AA433,计算页!$B:$B,0)))</f>
        <v/>
      </c>
      <c r="AB433" s="2" t="str">
        <f>IF(AA433="","",ROUND(INDEX(计算页!$F$22:$H$27,N433,G433)/INDEX(计算页!$C:$C,MATCH(AA433,计算页!$B:$B,0))*1.5^(O433-1)/R433,0))</f>
        <v/>
      </c>
      <c r="AC433" s="2" t="str">
        <f>IF(AD433="","",INDEX(计算页!$A:$A,MATCH(AD433,计算页!$B:$B,0)))</f>
        <v/>
      </c>
      <c r="AE433" s="2" t="str">
        <f>IF(AD433="","",ROUND(INDEX(计算页!$F$22:$H$27,N433,G433)/INDEX(计算页!$C:$C,MATCH(AD433,计算页!$B:$B,0))*1.5^(O433-1)/R433,0))</f>
        <v/>
      </c>
      <c r="AF433" s="2" t="str">
        <f>IF(AG433="","",INDEX(计算页!$A:$A,MATCH(AG433,计算页!$B:$B,0)))</f>
        <v/>
      </c>
      <c r="AH433" s="2" t="str">
        <f>IF(AG433="","",ROUND(INDEX(计算页!$F$22:$H$27,N433,G433)/INDEX(计算页!$C:$C,MATCH(AG433,计算页!$B:$B,0))*1.5^(O433-1)/R433,0))</f>
        <v/>
      </c>
    </row>
    <row r="434" spans="1:34" x14ac:dyDescent="0.35">
      <c r="A434" s="2">
        <f t="shared" si="21"/>
        <v>3160001</v>
      </c>
      <c r="B434" s="2">
        <v>316</v>
      </c>
      <c r="C434" s="2" t="s">
        <v>420</v>
      </c>
      <c r="D434" s="2" t="s">
        <v>561</v>
      </c>
      <c r="E434" s="2" t="str">
        <f t="shared" si="19"/>
        <v>一件品质优秀的宝物，看起来谁都可以用\n提升伙伴攻击120点</v>
      </c>
      <c r="F434" s="2" t="s">
        <v>664</v>
      </c>
      <c r="G434" s="2">
        <v>1</v>
      </c>
      <c r="H434" s="2" t="s">
        <v>538</v>
      </c>
      <c r="I434" s="2" t="s">
        <v>257</v>
      </c>
      <c r="J434" s="2">
        <v>0</v>
      </c>
      <c r="K434" s="2" t="str">
        <f>IF(J434="","",IF(J434=0,"所有宠物",INDEX(D_图鉴!$D:$D,MATCH(J434,D_图鉴!$A:$A,0))))</f>
        <v>所有宠物</v>
      </c>
      <c r="L434" s="2">
        <f>IF(A434="","",INDEX(D_伙伴技能书!$A:$A,MATCH(A434,D_伙伴技能书!$L:$L,0)))</f>
        <v>43161</v>
      </c>
      <c r="M434" s="2">
        <f>ROUND(INDEX(计算页!$F$22:$H$27,N434,G434)*1.5^(O434-1)*INDEX(计算页!$K$22:$K$25,MATCH(H434,计算页!$J$22:$J$25,0)),0)</f>
        <v>240</v>
      </c>
      <c r="N434" s="2">
        <v>3</v>
      </c>
      <c r="O434" s="2">
        <v>1</v>
      </c>
      <c r="P434" s="2">
        <v>1</v>
      </c>
      <c r="Q434" s="2">
        <v>0</v>
      </c>
      <c r="R434" s="2">
        <f t="shared" si="20"/>
        <v>1</v>
      </c>
      <c r="S434" s="2" t="e">
        <f>INDEX(D_伙伴表!$J:$J,MATCH(K434,D_伙伴表!$C:$C,0))</f>
        <v>#N/A</v>
      </c>
      <c r="T434" s="2">
        <f>IF(U434="","",INDEX(计算页!$A:$A,MATCH(U434,计算页!$B:$B,0)))</f>
        <v>3</v>
      </c>
      <c r="U434" s="2" t="s">
        <v>101</v>
      </c>
      <c r="V434" s="2">
        <f>IF(U434="","",ROUND(INDEX(计算页!$F$22:$H$27,N434,G434)/INDEX(计算页!$C:$C,MATCH(U434,计算页!$B:$B,0))*1.5^(O434-1)/R434,0))</f>
        <v>120</v>
      </c>
      <c r="W434" s="2" t="str">
        <f>IF(X434="","",INDEX(计算页!$A:$A,MATCH(X434,计算页!$B:$B,0)))</f>
        <v/>
      </c>
      <c r="Y434" s="2" t="str">
        <f>IF(X434="","",ROUND(INDEX(计算页!$F$22:$H$27,N434,G434)/INDEX(计算页!$C:$C,MATCH(X434,计算页!$B:$B,0))*1.5^(O434-1)/R434,0))</f>
        <v/>
      </c>
      <c r="Z434" s="2" t="str">
        <f>IF(AA434="","",INDEX(计算页!$A:$A,MATCH(AA434,计算页!$B:$B,0)))</f>
        <v/>
      </c>
      <c r="AB434" s="2" t="str">
        <f>IF(AA434="","",ROUND(INDEX(计算页!$F$22:$H$27,N434,G434)/INDEX(计算页!$C:$C,MATCH(AA434,计算页!$B:$B,0))*1.5^(O434-1)/R434,0))</f>
        <v/>
      </c>
      <c r="AC434" s="2" t="str">
        <f>IF(AD434="","",INDEX(计算页!$A:$A,MATCH(AD434,计算页!$B:$B,0)))</f>
        <v/>
      </c>
      <c r="AE434" s="2" t="str">
        <f>IF(AD434="","",ROUND(INDEX(计算页!$F$22:$H$27,N434,G434)/INDEX(计算页!$C:$C,MATCH(AD434,计算页!$B:$B,0))*1.5^(O434-1)/R434,0))</f>
        <v/>
      </c>
      <c r="AF434" s="2" t="str">
        <f>IF(AG434="","",INDEX(计算页!$A:$A,MATCH(AG434,计算页!$B:$B,0)))</f>
        <v/>
      </c>
      <c r="AH434" s="2" t="str">
        <f>IF(AG434="","",ROUND(INDEX(计算页!$F$22:$H$27,N434,G434)/INDEX(计算页!$C:$C,MATCH(AG434,计算页!$B:$B,0))*1.5^(O434-1)/R434,0))</f>
        <v/>
      </c>
    </row>
    <row r="435" spans="1:34" x14ac:dyDescent="0.35">
      <c r="A435" s="2">
        <f t="shared" si="21"/>
        <v>3160002</v>
      </c>
      <c r="B435" s="2">
        <v>316</v>
      </c>
      <c r="C435" s="2" t="s">
        <v>420</v>
      </c>
      <c r="D435" s="2" t="s">
        <v>561</v>
      </c>
      <c r="E435" s="2" t="str">
        <f t="shared" si="19"/>
        <v>一件品质优秀的宝物，看起来谁都可以用\n提升伙伴攻击180点</v>
      </c>
      <c r="F435" s="2" t="s">
        <v>664</v>
      </c>
      <c r="G435" s="2">
        <v>1</v>
      </c>
      <c r="H435" s="2" t="s">
        <v>538</v>
      </c>
      <c r="I435" s="2" t="s">
        <v>257</v>
      </c>
      <c r="J435" s="2">
        <v>0</v>
      </c>
      <c r="K435" s="2" t="str">
        <f>IF(J435="","",IF(J435=0,"所有宠物",INDEX(D_图鉴!$D:$D,MATCH(J435,D_图鉴!$A:$A,0))))</f>
        <v>所有宠物</v>
      </c>
      <c r="L435" s="2">
        <f>IF(A435="","",INDEX(D_伙伴技能书!$A:$A,MATCH(A435,D_伙伴技能书!$L:$L,0)))</f>
        <v>43162</v>
      </c>
      <c r="M435" s="2">
        <f>ROUND(INDEX(计算页!$F$22:$H$27,N435,G435)*1.5^(O435-1)*INDEX(计算页!$K$22:$K$25,MATCH(H435,计算页!$J$22:$J$25,0)),0)</f>
        <v>360</v>
      </c>
      <c r="N435" s="2">
        <v>3</v>
      </c>
      <c r="O435" s="2">
        <v>2</v>
      </c>
      <c r="P435" s="2">
        <v>1</v>
      </c>
      <c r="Q435" s="2">
        <v>0</v>
      </c>
      <c r="R435" s="2">
        <f t="shared" si="20"/>
        <v>1</v>
      </c>
      <c r="S435" s="2" t="e">
        <f>INDEX(D_伙伴表!$J:$J,MATCH(K435,D_伙伴表!$C:$C,0))</f>
        <v>#N/A</v>
      </c>
      <c r="T435" s="2">
        <f>IF(U435="","",INDEX(计算页!$A:$A,MATCH(U435,计算页!$B:$B,0)))</f>
        <v>3</v>
      </c>
      <c r="U435" s="2" t="s">
        <v>101</v>
      </c>
      <c r="V435" s="2">
        <f>IF(U435="","",ROUND(INDEX(计算页!$F$22:$H$27,N435,G435)/INDEX(计算页!$C:$C,MATCH(U435,计算页!$B:$B,0))*1.5^(O435-1)/R435,0))</f>
        <v>180</v>
      </c>
      <c r="W435" s="2" t="str">
        <f>IF(X435="","",INDEX(计算页!$A:$A,MATCH(X435,计算页!$B:$B,0)))</f>
        <v/>
      </c>
      <c r="Y435" s="2" t="str">
        <f>IF(X435="","",ROUND(INDEX(计算页!$F$22:$H$27,N435,G435)/INDEX(计算页!$C:$C,MATCH(X435,计算页!$B:$B,0))*1.5^(O435-1)/R435,0))</f>
        <v/>
      </c>
      <c r="Z435" s="2" t="str">
        <f>IF(AA435="","",INDEX(计算页!$A:$A,MATCH(AA435,计算页!$B:$B,0)))</f>
        <v/>
      </c>
      <c r="AB435" s="2" t="str">
        <f>IF(AA435="","",ROUND(INDEX(计算页!$F$22:$H$27,N435,G435)/INDEX(计算页!$C:$C,MATCH(AA435,计算页!$B:$B,0))*1.5^(O435-1)/R435,0))</f>
        <v/>
      </c>
      <c r="AC435" s="2" t="str">
        <f>IF(AD435="","",INDEX(计算页!$A:$A,MATCH(AD435,计算页!$B:$B,0)))</f>
        <v/>
      </c>
      <c r="AE435" s="2" t="str">
        <f>IF(AD435="","",ROUND(INDEX(计算页!$F$22:$H$27,N435,G435)/INDEX(计算页!$C:$C,MATCH(AD435,计算页!$B:$B,0))*1.5^(O435-1)/R435,0))</f>
        <v/>
      </c>
      <c r="AF435" s="2" t="str">
        <f>IF(AG435="","",INDEX(计算页!$A:$A,MATCH(AG435,计算页!$B:$B,0)))</f>
        <v/>
      </c>
      <c r="AH435" s="2" t="str">
        <f>IF(AG435="","",ROUND(INDEX(计算页!$F$22:$H$27,N435,G435)/INDEX(计算页!$C:$C,MATCH(AG435,计算页!$B:$B,0))*1.5^(O435-1)/R435,0))</f>
        <v/>
      </c>
    </row>
    <row r="436" spans="1:34" x14ac:dyDescent="0.35">
      <c r="A436" s="2">
        <f t="shared" si="21"/>
        <v>3160003</v>
      </c>
      <c r="B436" s="2">
        <v>316</v>
      </c>
      <c r="C436" s="2" t="s">
        <v>420</v>
      </c>
      <c r="D436" s="2" t="s">
        <v>561</v>
      </c>
      <c r="E436" s="2" t="str">
        <f t="shared" si="19"/>
        <v>一件品质优秀的宝物，看起来谁都可以用\n提升伙伴攻击270点</v>
      </c>
      <c r="F436" s="2" t="s">
        <v>664</v>
      </c>
      <c r="G436" s="2">
        <v>1</v>
      </c>
      <c r="H436" s="2" t="s">
        <v>538</v>
      </c>
      <c r="I436" s="2" t="s">
        <v>257</v>
      </c>
      <c r="J436" s="2">
        <v>0</v>
      </c>
      <c r="K436" s="2" t="str">
        <f>IF(J436="","",IF(J436=0,"所有宠物",INDEX(D_图鉴!$D:$D,MATCH(J436,D_图鉴!$A:$A,0))))</f>
        <v>所有宠物</v>
      </c>
      <c r="L436" s="2">
        <f>IF(A436="","",INDEX(D_伙伴技能书!$A:$A,MATCH(A436,D_伙伴技能书!$L:$L,0)))</f>
        <v>43163</v>
      </c>
      <c r="M436" s="2">
        <f>ROUND(INDEX(计算页!$F$22:$H$27,N436,G436)*1.5^(O436-1)*INDEX(计算页!$K$22:$K$25,MATCH(H436,计算页!$J$22:$J$25,0)),0)</f>
        <v>540</v>
      </c>
      <c r="N436" s="2">
        <v>3</v>
      </c>
      <c r="O436" s="2">
        <v>3</v>
      </c>
      <c r="P436" s="2">
        <v>1</v>
      </c>
      <c r="Q436" s="2">
        <v>0</v>
      </c>
      <c r="R436" s="2">
        <f t="shared" si="20"/>
        <v>1</v>
      </c>
      <c r="S436" s="2" t="e">
        <f>INDEX(D_伙伴表!$J:$J,MATCH(K436,D_伙伴表!$C:$C,0))</f>
        <v>#N/A</v>
      </c>
      <c r="T436" s="2">
        <f>IF(U436="","",INDEX(计算页!$A:$A,MATCH(U436,计算页!$B:$B,0)))</f>
        <v>3</v>
      </c>
      <c r="U436" s="2" t="s">
        <v>101</v>
      </c>
      <c r="V436" s="2">
        <f>IF(U436="","",ROUND(INDEX(计算页!$F$22:$H$27,N436,G436)/INDEX(计算页!$C:$C,MATCH(U436,计算页!$B:$B,0))*1.5^(O436-1)/R436,0))</f>
        <v>270</v>
      </c>
      <c r="W436" s="2" t="str">
        <f>IF(X436="","",INDEX(计算页!$A:$A,MATCH(X436,计算页!$B:$B,0)))</f>
        <v/>
      </c>
      <c r="Y436" s="2" t="str">
        <f>IF(X436="","",ROUND(INDEX(计算页!$F$22:$H$27,N436,G436)/INDEX(计算页!$C:$C,MATCH(X436,计算页!$B:$B,0))*1.5^(O436-1)/R436,0))</f>
        <v/>
      </c>
      <c r="Z436" s="2" t="str">
        <f>IF(AA436="","",INDEX(计算页!$A:$A,MATCH(AA436,计算页!$B:$B,0)))</f>
        <v/>
      </c>
      <c r="AB436" s="2" t="str">
        <f>IF(AA436="","",ROUND(INDEX(计算页!$F$22:$H$27,N436,G436)/INDEX(计算页!$C:$C,MATCH(AA436,计算页!$B:$B,0))*1.5^(O436-1)/R436,0))</f>
        <v/>
      </c>
      <c r="AC436" s="2" t="str">
        <f>IF(AD436="","",INDEX(计算页!$A:$A,MATCH(AD436,计算页!$B:$B,0)))</f>
        <v/>
      </c>
      <c r="AE436" s="2" t="str">
        <f>IF(AD436="","",ROUND(INDEX(计算页!$F$22:$H$27,N436,G436)/INDEX(计算页!$C:$C,MATCH(AD436,计算页!$B:$B,0))*1.5^(O436-1)/R436,0))</f>
        <v/>
      </c>
      <c r="AF436" s="2" t="str">
        <f>IF(AG436="","",INDEX(计算页!$A:$A,MATCH(AG436,计算页!$B:$B,0)))</f>
        <v/>
      </c>
      <c r="AH436" s="2" t="str">
        <f>IF(AG436="","",ROUND(INDEX(计算页!$F$22:$H$27,N436,G436)/INDEX(计算页!$C:$C,MATCH(AG436,计算页!$B:$B,0))*1.5^(O436-1)/R436,0))</f>
        <v/>
      </c>
    </row>
    <row r="437" spans="1:34" x14ac:dyDescent="0.35">
      <c r="A437" s="2">
        <f t="shared" si="21"/>
        <v>3170001</v>
      </c>
      <c r="B437" s="2">
        <v>317</v>
      </c>
      <c r="C437" s="2" t="s">
        <v>421</v>
      </c>
      <c r="D437" s="2" t="s">
        <v>562</v>
      </c>
      <c r="E437" s="2" t="str">
        <f t="shared" si="19"/>
        <v>一件品质优秀的宝物，看起来谁都可以用\n提升伙伴防御240点</v>
      </c>
      <c r="F437" s="2" t="s">
        <v>664</v>
      </c>
      <c r="G437" s="2">
        <v>1</v>
      </c>
      <c r="H437" s="2" t="s">
        <v>538</v>
      </c>
      <c r="I437" s="2" t="s">
        <v>257</v>
      </c>
      <c r="J437" s="2">
        <v>0</v>
      </c>
      <c r="K437" s="2" t="str">
        <f>IF(J437="","",IF(J437=0,"所有宠物",INDEX(D_图鉴!$D:$D,MATCH(J437,D_图鉴!$A:$A,0))))</f>
        <v>所有宠物</v>
      </c>
      <c r="L437" s="2">
        <f>IF(A437="","",INDEX(D_伙伴技能书!$A:$A,MATCH(A437,D_伙伴技能书!$L:$L,0)))</f>
        <v>43171</v>
      </c>
      <c r="M437" s="2">
        <f>ROUND(INDEX(计算页!$F$22:$H$27,N437,G437)*1.5^(O437-1)*INDEX(计算页!$K$22:$K$25,MATCH(H437,计算页!$J$22:$J$25,0)),0)</f>
        <v>240</v>
      </c>
      <c r="N437" s="2">
        <v>3</v>
      </c>
      <c r="O437" s="2">
        <v>1</v>
      </c>
      <c r="P437" s="2">
        <v>1</v>
      </c>
      <c r="Q437" s="2">
        <v>0</v>
      </c>
      <c r="R437" s="2">
        <f t="shared" si="20"/>
        <v>1</v>
      </c>
      <c r="S437" s="2" t="e">
        <f>INDEX(D_伙伴表!$J:$J,MATCH(K437,D_伙伴表!$C:$C,0))</f>
        <v>#N/A</v>
      </c>
      <c r="T437" s="2">
        <f>IF(U437="","",INDEX(计算页!$A:$A,MATCH(U437,计算页!$B:$B,0)))</f>
        <v>4</v>
      </c>
      <c r="U437" s="2" t="s">
        <v>98</v>
      </c>
      <c r="V437" s="2">
        <f>IF(U437="","",ROUND(INDEX(计算页!$F$22:$H$27,N437,G437)/INDEX(计算页!$C:$C,MATCH(U437,计算页!$B:$B,0))*1.5^(O437-1)/R437,0))</f>
        <v>240</v>
      </c>
      <c r="W437" s="2" t="str">
        <f>IF(X437="","",INDEX(计算页!$A:$A,MATCH(X437,计算页!$B:$B,0)))</f>
        <v/>
      </c>
      <c r="Y437" s="2" t="str">
        <f>IF(X437="","",ROUND(INDEX(计算页!$F$22:$H$27,N437,G437)/INDEX(计算页!$C:$C,MATCH(X437,计算页!$B:$B,0))*1.5^(O437-1)/R437,0))</f>
        <v/>
      </c>
      <c r="Z437" s="2" t="str">
        <f>IF(AA437="","",INDEX(计算页!$A:$A,MATCH(AA437,计算页!$B:$B,0)))</f>
        <v/>
      </c>
      <c r="AB437" s="2" t="str">
        <f>IF(AA437="","",ROUND(INDEX(计算页!$F$22:$H$27,N437,G437)/INDEX(计算页!$C:$C,MATCH(AA437,计算页!$B:$B,0))*1.5^(O437-1)/R437,0))</f>
        <v/>
      </c>
      <c r="AC437" s="2" t="str">
        <f>IF(AD437="","",INDEX(计算页!$A:$A,MATCH(AD437,计算页!$B:$B,0)))</f>
        <v/>
      </c>
      <c r="AE437" s="2" t="str">
        <f>IF(AD437="","",ROUND(INDEX(计算页!$F$22:$H$27,N437,G437)/INDEX(计算页!$C:$C,MATCH(AD437,计算页!$B:$B,0))*1.5^(O437-1)/R437,0))</f>
        <v/>
      </c>
      <c r="AF437" s="2" t="str">
        <f>IF(AG437="","",INDEX(计算页!$A:$A,MATCH(AG437,计算页!$B:$B,0)))</f>
        <v/>
      </c>
      <c r="AH437" s="2" t="str">
        <f>IF(AG437="","",ROUND(INDEX(计算页!$F$22:$H$27,N437,G437)/INDEX(计算页!$C:$C,MATCH(AG437,计算页!$B:$B,0))*1.5^(O437-1)/R437,0))</f>
        <v/>
      </c>
    </row>
    <row r="438" spans="1:34" x14ac:dyDescent="0.35">
      <c r="A438" s="2">
        <f t="shared" si="21"/>
        <v>3170002</v>
      </c>
      <c r="B438" s="2">
        <v>317</v>
      </c>
      <c r="C438" s="2" t="s">
        <v>421</v>
      </c>
      <c r="D438" s="2" t="s">
        <v>562</v>
      </c>
      <c r="E438" s="2" t="str">
        <f t="shared" si="19"/>
        <v>一件品质优秀的宝物，看起来谁都可以用\n提升伙伴防御360点</v>
      </c>
      <c r="F438" s="2" t="s">
        <v>664</v>
      </c>
      <c r="G438" s="2">
        <v>1</v>
      </c>
      <c r="H438" s="2" t="s">
        <v>538</v>
      </c>
      <c r="I438" s="2" t="s">
        <v>257</v>
      </c>
      <c r="J438" s="2">
        <v>0</v>
      </c>
      <c r="K438" s="2" t="str">
        <f>IF(J438="","",IF(J438=0,"所有宠物",INDEX(D_图鉴!$D:$D,MATCH(J438,D_图鉴!$A:$A,0))))</f>
        <v>所有宠物</v>
      </c>
      <c r="L438" s="2">
        <f>IF(A438="","",INDEX(D_伙伴技能书!$A:$A,MATCH(A438,D_伙伴技能书!$L:$L,0)))</f>
        <v>43172</v>
      </c>
      <c r="M438" s="2">
        <f>ROUND(INDEX(计算页!$F$22:$H$27,N438,G438)*1.5^(O438-1)*INDEX(计算页!$K$22:$K$25,MATCH(H438,计算页!$J$22:$J$25,0)),0)</f>
        <v>360</v>
      </c>
      <c r="N438" s="2">
        <v>3</v>
      </c>
      <c r="O438" s="2">
        <v>2</v>
      </c>
      <c r="P438" s="2">
        <v>1</v>
      </c>
      <c r="Q438" s="2">
        <v>0</v>
      </c>
      <c r="R438" s="2">
        <f t="shared" si="20"/>
        <v>1</v>
      </c>
      <c r="S438" s="2" t="e">
        <f>INDEX(D_伙伴表!$J:$J,MATCH(K438,D_伙伴表!$C:$C,0))</f>
        <v>#N/A</v>
      </c>
      <c r="T438" s="2">
        <f>IF(U438="","",INDEX(计算页!$A:$A,MATCH(U438,计算页!$B:$B,0)))</f>
        <v>4</v>
      </c>
      <c r="U438" s="2" t="s">
        <v>98</v>
      </c>
      <c r="V438" s="2">
        <f>IF(U438="","",ROUND(INDEX(计算页!$F$22:$H$27,N438,G438)/INDEX(计算页!$C:$C,MATCH(U438,计算页!$B:$B,0))*1.5^(O438-1)/R438,0))</f>
        <v>360</v>
      </c>
      <c r="W438" s="2" t="str">
        <f>IF(X438="","",INDEX(计算页!$A:$A,MATCH(X438,计算页!$B:$B,0)))</f>
        <v/>
      </c>
      <c r="Y438" s="2" t="str">
        <f>IF(X438="","",ROUND(INDEX(计算页!$F$22:$H$27,N438,G438)/INDEX(计算页!$C:$C,MATCH(X438,计算页!$B:$B,0))*1.5^(O438-1)/R438,0))</f>
        <v/>
      </c>
      <c r="Z438" s="2" t="str">
        <f>IF(AA438="","",INDEX(计算页!$A:$A,MATCH(AA438,计算页!$B:$B,0)))</f>
        <v/>
      </c>
      <c r="AB438" s="2" t="str">
        <f>IF(AA438="","",ROUND(INDEX(计算页!$F$22:$H$27,N438,G438)/INDEX(计算页!$C:$C,MATCH(AA438,计算页!$B:$B,0))*1.5^(O438-1)/R438,0))</f>
        <v/>
      </c>
      <c r="AC438" s="2" t="str">
        <f>IF(AD438="","",INDEX(计算页!$A:$A,MATCH(AD438,计算页!$B:$B,0)))</f>
        <v/>
      </c>
      <c r="AE438" s="2" t="str">
        <f>IF(AD438="","",ROUND(INDEX(计算页!$F$22:$H$27,N438,G438)/INDEX(计算页!$C:$C,MATCH(AD438,计算页!$B:$B,0))*1.5^(O438-1)/R438,0))</f>
        <v/>
      </c>
      <c r="AF438" s="2" t="str">
        <f>IF(AG438="","",INDEX(计算页!$A:$A,MATCH(AG438,计算页!$B:$B,0)))</f>
        <v/>
      </c>
      <c r="AH438" s="2" t="str">
        <f>IF(AG438="","",ROUND(INDEX(计算页!$F$22:$H$27,N438,G438)/INDEX(计算页!$C:$C,MATCH(AG438,计算页!$B:$B,0))*1.5^(O438-1)/R438,0))</f>
        <v/>
      </c>
    </row>
    <row r="439" spans="1:34" x14ac:dyDescent="0.35">
      <c r="A439" s="2">
        <f t="shared" si="21"/>
        <v>3170003</v>
      </c>
      <c r="B439" s="2">
        <v>317</v>
      </c>
      <c r="C439" s="2" t="s">
        <v>421</v>
      </c>
      <c r="D439" s="2" t="s">
        <v>562</v>
      </c>
      <c r="E439" s="2" t="str">
        <f t="shared" si="19"/>
        <v>一件品质优秀的宝物，看起来谁都可以用\n提升伙伴防御540点</v>
      </c>
      <c r="F439" s="2" t="s">
        <v>664</v>
      </c>
      <c r="G439" s="2">
        <v>1</v>
      </c>
      <c r="H439" s="2" t="s">
        <v>538</v>
      </c>
      <c r="I439" s="2" t="s">
        <v>257</v>
      </c>
      <c r="J439" s="2">
        <v>0</v>
      </c>
      <c r="K439" s="2" t="str">
        <f>IF(J439="","",IF(J439=0,"所有宠物",INDEX(D_图鉴!$D:$D,MATCH(J439,D_图鉴!$A:$A,0))))</f>
        <v>所有宠物</v>
      </c>
      <c r="L439" s="2">
        <f>IF(A439="","",INDEX(D_伙伴技能书!$A:$A,MATCH(A439,D_伙伴技能书!$L:$L,0)))</f>
        <v>43173</v>
      </c>
      <c r="M439" s="2">
        <f>ROUND(INDEX(计算页!$F$22:$H$27,N439,G439)*1.5^(O439-1)*INDEX(计算页!$K$22:$K$25,MATCH(H439,计算页!$J$22:$J$25,0)),0)</f>
        <v>540</v>
      </c>
      <c r="N439" s="2">
        <v>3</v>
      </c>
      <c r="O439" s="2">
        <v>3</v>
      </c>
      <c r="P439" s="2">
        <v>1</v>
      </c>
      <c r="Q439" s="2">
        <v>0</v>
      </c>
      <c r="R439" s="2">
        <f t="shared" si="20"/>
        <v>1</v>
      </c>
      <c r="S439" s="2" t="e">
        <f>INDEX(D_伙伴表!$J:$J,MATCH(K439,D_伙伴表!$C:$C,0))</f>
        <v>#N/A</v>
      </c>
      <c r="T439" s="2">
        <f>IF(U439="","",INDEX(计算页!$A:$A,MATCH(U439,计算页!$B:$B,0)))</f>
        <v>4</v>
      </c>
      <c r="U439" s="2" t="s">
        <v>98</v>
      </c>
      <c r="V439" s="2">
        <f>IF(U439="","",ROUND(INDEX(计算页!$F$22:$H$27,N439,G439)/INDEX(计算页!$C:$C,MATCH(U439,计算页!$B:$B,0))*1.5^(O439-1)/R439,0))</f>
        <v>540</v>
      </c>
      <c r="W439" s="2" t="str">
        <f>IF(X439="","",INDEX(计算页!$A:$A,MATCH(X439,计算页!$B:$B,0)))</f>
        <v/>
      </c>
      <c r="Y439" s="2" t="str">
        <f>IF(X439="","",ROUND(INDEX(计算页!$F$22:$H$27,N439,G439)/INDEX(计算页!$C:$C,MATCH(X439,计算页!$B:$B,0))*1.5^(O439-1)/R439,0))</f>
        <v/>
      </c>
      <c r="Z439" s="2" t="str">
        <f>IF(AA439="","",INDEX(计算页!$A:$A,MATCH(AA439,计算页!$B:$B,0)))</f>
        <v/>
      </c>
      <c r="AB439" s="2" t="str">
        <f>IF(AA439="","",ROUND(INDEX(计算页!$F$22:$H$27,N439,G439)/INDEX(计算页!$C:$C,MATCH(AA439,计算页!$B:$B,0))*1.5^(O439-1)/R439,0))</f>
        <v/>
      </c>
      <c r="AC439" s="2" t="str">
        <f>IF(AD439="","",INDEX(计算页!$A:$A,MATCH(AD439,计算页!$B:$B,0)))</f>
        <v/>
      </c>
      <c r="AE439" s="2" t="str">
        <f>IF(AD439="","",ROUND(INDEX(计算页!$F$22:$H$27,N439,G439)/INDEX(计算页!$C:$C,MATCH(AD439,计算页!$B:$B,0))*1.5^(O439-1)/R439,0))</f>
        <v/>
      </c>
      <c r="AF439" s="2" t="str">
        <f>IF(AG439="","",INDEX(计算页!$A:$A,MATCH(AG439,计算页!$B:$B,0)))</f>
        <v/>
      </c>
      <c r="AH439" s="2" t="str">
        <f>IF(AG439="","",ROUND(INDEX(计算页!$F$22:$H$27,N439,G439)/INDEX(计算页!$C:$C,MATCH(AG439,计算页!$B:$B,0))*1.5^(O439-1)/R439,0))</f>
        <v/>
      </c>
    </row>
    <row r="440" spans="1:34" x14ac:dyDescent="0.35">
      <c r="A440" s="2">
        <f t="shared" si="21"/>
        <v>3180001</v>
      </c>
      <c r="B440" s="2">
        <v>318</v>
      </c>
      <c r="C440" s="2" t="s">
        <v>422</v>
      </c>
      <c r="D440" s="2" t="s">
        <v>518</v>
      </c>
      <c r="E440" s="2" t="str">
        <f t="shared" si="19"/>
        <v>一件品质优秀的宝物，看起来谁都可以用\n提升伙伴生命1200点</v>
      </c>
      <c r="F440" s="2" t="s">
        <v>664</v>
      </c>
      <c r="G440" s="2">
        <v>1</v>
      </c>
      <c r="H440" s="2" t="s">
        <v>538</v>
      </c>
      <c r="I440" s="2" t="s">
        <v>257</v>
      </c>
      <c r="J440" s="2">
        <v>0</v>
      </c>
      <c r="K440" s="2" t="str">
        <f>IF(J440="","",IF(J440=0,"所有宠物",INDEX(D_图鉴!$D:$D,MATCH(J440,D_图鉴!$A:$A,0))))</f>
        <v>所有宠物</v>
      </c>
      <c r="L440" s="2">
        <f>IF(A440="","",INDEX(D_伙伴技能书!$A:$A,MATCH(A440,D_伙伴技能书!$L:$L,0)))</f>
        <v>43181</v>
      </c>
      <c r="M440" s="2">
        <f>ROUND(INDEX(计算页!$F$22:$H$27,N440,G440)*1.5^(O440-1)*INDEX(计算页!$K$22:$K$25,MATCH(H440,计算页!$J$22:$J$25,0)),0)</f>
        <v>240</v>
      </c>
      <c r="N440" s="2">
        <v>3</v>
      </c>
      <c r="O440" s="2">
        <v>1</v>
      </c>
      <c r="P440" s="2">
        <v>1</v>
      </c>
      <c r="Q440" s="2">
        <v>0</v>
      </c>
      <c r="R440" s="2">
        <f t="shared" si="20"/>
        <v>1</v>
      </c>
      <c r="S440" s="2" t="e">
        <f>INDEX(D_伙伴表!$J:$J,MATCH(K440,D_伙伴表!$C:$C,0))</f>
        <v>#N/A</v>
      </c>
      <c r="T440" s="2">
        <f>IF(U440="","",INDEX(计算页!$A:$A,MATCH(U440,计算页!$B:$B,0)))</f>
        <v>1</v>
      </c>
      <c r="U440" s="2" t="s">
        <v>97</v>
      </c>
      <c r="V440" s="2">
        <f>IF(U440="","",ROUND(INDEX(计算页!$F$22:$H$27,N440,G440)/INDEX(计算页!$C:$C,MATCH(U440,计算页!$B:$B,0))*1.5^(O440-1)/R440,0))</f>
        <v>1200</v>
      </c>
      <c r="W440" s="2" t="str">
        <f>IF(X440="","",INDEX(计算页!$A:$A,MATCH(X440,计算页!$B:$B,0)))</f>
        <v/>
      </c>
      <c r="Y440" s="2" t="str">
        <f>IF(X440="","",ROUND(INDEX(计算页!$F$22:$H$27,N440,G440)/INDEX(计算页!$C:$C,MATCH(X440,计算页!$B:$B,0))*1.5^(O440-1)/R440,0))</f>
        <v/>
      </c>
      <c r="Z440" s="2" t="str">
        <f>IF(AA440="","",INDEX(计算页!$A:$A,MATCH(AA440,计算页!$B:$B,0)))</f>
        <v/>
      </c>
      <c r="AB440" s="2" t="str">
        <f>IF(AA440="","",ROUND(INDEX(计算页!$F$22:$H$27,N440,G440)/INDEX(计算页!$C:$C,MATCH(AA440,计算页!$B:$B,0))*1.5^(O440-1)/R440,0))</f>
        <v/>
      </c>
      <c r="AC440" s="2" t="str">
        <f>IF(AD440="","",INDEX(计算页!$A:$A,MATCH(AD440,计算页!$B:$B,0)))</f>
        <v/>
      </c>
      <c r="AE440" s="2" t="str">
        <f>IF(AD440="","",ROUND(INDEX(计算页!$F$22:$H$27,N440,G440)/INDEX(计算页!$C:$C,MATCH(AD440,计算页!$B:$B,0))*1.5^(O440-1)/R440,0))</f>
        <v/>
      </c>
      <c r="AF440" s="2" t="str">
        <f>IF(AG440="","",INDEX(计算页!$A:$A,MATCH(AG440,计算页!$B:$B,0)))</f>
        <v/>
      </c>
      <c r="AH440" s="2" t="str">
        <f>IF(AG440="","",ROUND(INDEX(计算页!$F$22:$H$27,N440,G440)/INDEX(计算页!$C:$C,MATCH(AG440,计算页!$B:$B,0))*1.5^(O440-1)/R440,0))</f>
        <v/>
      </c>
    </row>
    <row r="441" spans="1:34" x14ac:dyDescent="0.35">
      <c r="A441" s="2">
        <f t="shared" si="21"/>
        <v>3180002</v>
      </c>
      <c r="B441" s="2">
        <v>318</v>
      </c>
      <c r="C441" s="2" t="s">
        <v>422</v>
      </c>
      <c r="D441" s="2" t="s">
        <v>518</v>
      </c>
      <c r="E441" s="2" t="str">
        <f t="shared" si="19"/>
        <v>一件品质优秀的宝物，看起来谁都可以用\n提升伙伴生命1800点</v>
      </c>
      <c r="F441" s="2" t="s">
        <v>664</v>
      </c>
      <c r="G441" s="2">
        <v>1</v>
      </c>
      <c r="H441" s="2" t="s">
        <v>538</v>
      </c>
      <c r="I441" s="2" t="s">
        <v>257</v>
      </c>
      <c r="J441" s="2">
        <v>0</v>
      </c>
      <c r="K441" s="2" t="str">
        <f>IF(J441="","",IF(J441=0,"所有宠物",INDEX(D_图鉴!$D:$D,MATCH(J441,D_图鉴!$A:$A,0))))</f>
        <v>所有宠物</v>
      </c>
      <c r="L441" s="2">
        <f>IF(A441="","",INDEX(D_伙伴技能书!$A:$A,MATCH(A441,D_伙伴技能书!$L:$L,0)))</f>
        <v>43182</v>
      </c>
      <c r="M441" s="2">
        <f>ROUND(INDEX(计算页!$F$22:$H$27,N441,G441)*1.5^(O441-1)*INDEX(计算页!$K$22:$K$25,MATCH(H441,计算页!$J$22:$J$25,0)),0)</f>
        <v>360</v>
      </c>
      <c r="N441" s="2">
        <v>3</v>
      </c>
      <c r="O441" s="2">
        <v>2</v>
      </c>
      <c r="P441" s="2">
        <v>1</v>
      </c>
      <c r="Q441" s="2">
        <v>0</v>
      </c>
      <c r="R441" s="2">
        <f t="shared" si="20"/>
        <v>1</v>
      </c>
      <c r="S441" s="2" t="e">
        <f>INDEX(D_伙伴表!$J:$J,MATCH(K441,D_伙伴表!$C:$C,0))</f>
        <v>#N/A</v>
      </c>
      <c r="T441" s="2">
        <f>IF(U441="","",INDEX(计算页!$A:$A,MATCH(U441,计算页!$B:$B,0)))</f>
        <v>1</v>
      </c>
      <c r="U441" s="2" t="s">
        <v>97</v>
      </c>
      <c r="V441" s="2">
        <f>IF(U441="","",ROUND(INDEX(计算页!$F$22:$H$27,N441,G441)/INDEX(计算页!$C:$C,MATCH(U441,计算页!$B:$B,0))*1.5^(O441-1)/R441,0))</f>
        <v>1800</v>
      </c>
      <c r="W441" s="2" t="str">
        <f>IF(X441="","",INDEX(计算页!$A:$A,MATCH(X441,计算页!$B:$B,0)))</f>
        <v/>
      </c>
      <c r="Y441" s="2" t="str">
        <f>IF(X441="","",ROUND(INDEX(计算页!$F$22:$H$27,N441,G441)/INDEX(计算页!$C:$C,MATCH(X441,计算页!$B:$B,0))*1.5^(O441-1)/R441,0))</f>
        <v/>
      </c>
      <c r="Z441" s="2" t="str">
        <f>IF(AA441="","",INDEX(计算页!$A:$A,MATCH(AA441,计算页!$B:$B,0)))</f>
        <v/>
      </c>
      <c r="AB441" s="2" t="str">
        <f>IF(AA441="","",ROUND(INDEX(计算页!$F$22:$H$27,N441,G441)/INDEX(计算页!$C:$C,MATCH(AA441,计算页!$B:$B,0))*1.5^(O441-1)/R441,0))</f>
        <v/>
      </c>
      <c r="AC441" s="2" t="str">
        <f>IF(AD441="","",INDEX(计算页!$A:$A,MATCH(AD441,计算页!$B:$B,0)))</f>
        <v/>
      </c>
      <c r="AE441" s="2" t="str">
        <f>IF(AD441="","",ROUND(INDEX(计算页!$F$22:$H$27,N441,G441)/INDEX(计算页!$C:$C,MATCH(AD441,计算页!$B:$B,0))*1.5^(O441-1)/R441,0))</f>
        <v/>
      </c>
      <c r="AF441" s="2" t="str">
        <f>IF(AG441="","",INDEX(计算页!$A:$A,MATCH(AG441,计算页!$B:$B,0)))</f>
        <v/>
      </c>
      <c r="AH441" s="2" t="str">
        <f>IF(AG441="","",ROUND(INDEX(计算页!$F$22:$H$27,N441,G441)/INDEX(计算页!$C:$C,MATCH(AG441,计算页!$B:$B,0))*1.5^(O441-1)/R441,0))</f>
        <v/>
      </c>
    </row>
    <row r="442" spans="1:34" x14ac:dyDescent="0.35">
      <c r="A442" s="2">
        <f t="shared" si="21"/>
        <v>3180003</v>
      </c>
      <c r="B442" s="2">
        <v>318</v>
      </c>
      <c r="C442" s="2" t="s">
        <v>422</v>
      </c>
      <c r="D442" s="2" t="s">
        <v>518</v>
      </c>
      <c r="E442" s="2" t="str">
        <f t="shared" si="19"/>
        <v>一件品质优秀的宝物，看起来谁都可以用\n提升伙伴生命2700点</v>
      </c>
      <c r="F442" s="2" t="s">
        <v>664</v>
      </c>
      <c r="G442" s="2">
        <v>1</v>
      </c>
      <c r="H442" s="2" t="s">
        <v>538</v>
      </c>
      <c r="I442" s="2" t="s">
        <v>257</v>
      </c>
      <c r="J442" s="2">
        <v>0</v>
      </c>
      <c r="K442" s="2" t="str">
        <f>IF(J442="","",IF(J442=0,"所有宠物",INDEX(D_图鉴!$D:$D,MATCH(J442,D_图鉴!$A:$A,0))))</f>
        <v>所有宠物</v>
      </c>
      <c r="L442" s="2">
        <f>IF(A442="","",INDEX(D_伙伴技能书!$A:$A,MATCH(A442,D_伙伴技能书!$L:$L,0)))</f>
        <v>43183</v>
      </c>
      <c r="M442" s="2">
        <f>ROUND(INDEX(计算页!$F$22:$H$27,N442,G442)*1.5^(O442-1)*INDEX(计算页!$K$22:$K$25,MATCH(H442,计算页!$J$22:$J$25,0)),0)</f>
        <v>540</v>
      </c>
      <c r="N442" s="2">
        <v>3</v>
      </c>
      <c r="O442" s="2">
        <v>3</v>
      </c>
      <c r="P442" s="2">
        <v>1</v>
      </c>
      <c r="Q442" s="2">
        <v>0</v>
      </c>
      <c r="R442" s="2">
        <f t="shared" si="20"/>
        <v>1</v>
      </c>
      <c r="S442" s="2" t="e">
        <f>INDEX(D_伙伴表!$J:$J,MATCH(K442,D_伙伴表!$C:$C,0))</f>
        <v>#N/A</v>
      </c>
      <c r="T442" s="2">
        <f>IF(U442="","",INDEX(计算页!$A:$A,MATCH(U442,计算页!$B:$B,0)))</f>
        <v>1</v>
      </c>
      <c r="U442" s="2" t="s">
        <v>97</v>
      </c>
      <c r="V442" s="2">
        <f>IF(U442="","",ROUND(INDEX(计算页!$F$22:$H$27,N442,G442)/INDEX(计算页!$C:$C,MATCH(U442,计算页!$B:$B,0))*1.5^(O442-1)/R442,0))</f>
        <v>2700</v>
      </c>
      <c r="W442" s="2" t="str">
        <f>IF(X442="","",INDEX(计算页!$A:$A,MATCH(X442,计算页!$B:$B,0)))</f>
        <v/>
      </c>
      <c r="Y442" s="2" t="str">
        <f>IF(X442="","",ROUND(INDEX(计算页!$F$22:$H$27,N442,G442)/INDEX(计算页!$C:$C,MATCH(X442,计算页!$B:$B,0))*1.5^(O442-1)/R442,0))</f>
        <v/>
      </c>
      <c r="Z442" s="2" t="str">
        <f>IF(AA442="","",INDEX(计算页!$A:$A,MATCH(AA442,计算页!$B:$B,0)))</f>
        <v/>
      </c>
      <c r="AB442" s="2" t="str">
        <f>IF(AA442="","",ROUND(INDEX(计算页!$F$22:$H$27,N442,G442)/INDEX(计算页!$C:$C,MATCH(AA442,计算页!$B:$B,0))*1.5^(O442-1)/R442,0))</f>
        <v/>
      </c>
      <c r="AC442" s="2" t="str">
        <f>IF(AD442="","",INDEX(计算页!$A:$A,MATCH(AD442,计算页!$B:$B,0)))</f>
        <v/>
      </c>
      <c r="AE442" s="2" t="str">
        <f>IF(AD442="","",ROUND(INDEX(计算页!$F$22:$H$27,N442,G442)/INDEX(计算页!$C:$C,MATCH(AD442,计算页!$B:$B,0))*1.5^(O442-1)/R442,0))</f>
        <v/>
      </c>
      <c r="AF442" s="2" t="str">
        <f>IF(AG442="","",INDEX(计算页!$A:$A,MATCH(AG442,计算页!$B:$B,0)))</f>
        <v/>
      </c>
      <c r="AH442" s="2" t="str">
        <f>IF(AG442="","",ROUND(INDEX(计算页!$F$22:$H$27,N442,G442)/INDEX(计算页!$C:$C,MATCH(AG442,计算页!$B:$B,0))*1.5^(O442-1)/R442,0))</f>
        <v/>
      </c>
    </row>
    <row r="443" spans="1:34" x14ac:dyDescent="0.35">
      <c r="A443" s="2">
        <f t="shared" si="21"/>
        <v>2010001</v>
      </c>
      <c r="B443" s="2">
        <v>201</v>
      </c>
      <c r="C443" s="2" t="s">
        <v>668</v>
      </c>
      <c r="D443" s="2" t="s">
        <v>536</v>
      </c>
      <c r="E443" s="2" t="str">
        <f t="shared" si="19"/>
        <v>一件很普通的宝物，看起来谁都可以用\n提升伙伴防御120点</v>
      </c>
      <c r="F443" s="2" t="s">
        <v>654</v>
      </c>
      <c r="G443" s="2">
        <v>1</v>
      </c>
      <c r="H443" s="2" t="s">
        <v>538</v>
      </c>
      <c r="J443" s="2">
        <v>0</v>
      </c>
      <c r="K443" s="2" t="str">
        <f>IF(J443="","",IF(J443=0,"所有宠物",INDEX(D_图鉴!$D:$D,MATCH(J443,D_图鉴!$A:$A,0))))</f>
        <v>所有宠物</v>
      </c>
      <c r="L443" s="2">
        <f>IF(A443="","",INDEX(D_伙伴技能书!$A:$A,MATCH(A443,D_伙伴技能书!$L:$L,0)))</f>
        <v>42011</v>
      </c>
      <c r="M443" s="2">
        <f>ROUND(INDEX(计算页!$F$22:$H$27,N443,G443)*1.5^(O443-1)*INDEX(计算页!$K$22:$K$25,MATCH(H443,计算页!$J$22:$J$25,0)),0)</f>
        <v>120</v>
      </c>
      <c r="N443" s="2">
        <v>2</v>
      </c>
      <c r="O443" s="2">
        <v>1</v>
      </c>
      <c r="P443" s="2">
        <v>1</v>
      </c>
      <c r="Q443" s="2">
        <v>0</v>
      </c>
      <c r="R443" s="2">
        <f t="shared" si="20"/>
        <v>1</v>
      </c>
      <c r="S443" s="2" t="e">
        <f>INDEX(D_伙伴表!$J:$J,MATCH(K443,D_伙伴表!$C:$C,0))</f>
        <v>#N/A</v>
      </c>
      <c r="T443" s="2">
        <f>IF(U443="","",INDEX(计算页!$A:$A,MATCH(U443,计算页!$B:$B,0)))</f>
        <v>4</v>
      </c>
      <c r="U443" s="2" t="s">
        <v>98</v>
      </c>
      <c r="V443" s="2">
        <f>IF(U443="","",ROUND(INDEX(计算页!$F$22:$H$27,N443,G443)/INDEX(计算页!$C:$C,MATCH(U443,计算页!$B:$B,0))*1.5^(O443-1)/R443,0))</f>
        <v>120</v>
      </c>
      <c r="W443" s="2" t="str">
        <f>IF(X443="","",INDEX(计算页!$A:$A,MATCH(X443,计算页!$B:$B,0)))</f>
        <v/>
      </c>
      <c r="Y443" s="2" t="str">
        <f>IF(X443="","",ROUND(INDEX(计算页!$F$22:$H$27,N443,G443)/INDEX(计算页!$C:$C,MATCH(X443,计算页!$B:$B,0))*1.5^(O443-1)/R443,0))</f>
        <v/>
      </c>
      <c r="Z443" s="2" t="str">
        <f>IF(AA443="","",INDEX(计算页!$A:$A,MATCH(AA443,计算页!$B:$B,0)))</f>
        <v/>
      </c>
      <c r="AB443" s="2" t="str">
        <f>IF(AA443="","",ROUND(INDEX(计算页!$F$22:$H$27,N443,G443)/INDEX(计算页!$C:$C,MATCH(AA443,计算页!$B:$B,0))*1.5^(O443-1)/R443,0))</f>
        <v/>
      </c>
      <c r="AC443" s="2" t="str">
        <f>IF(AD443="","",INDEX(计算页!$A:$A,MATCH(AD443,计算页!$B:$B,0)))</f>
        <v/>
      </c>
      <c r="AE443" s="2" t="str">
        <f>IF(AD443="","",ROUND(INDEX(计算页!$F$22:$H$27,N443,G443)/INDEX(计算页!$C:$C,MATCH(AD443,计算页!$B:$B,0))*1.5^(O443-1)/R443,0))</f>
        <v/>
      </c>
      <c r="AF443" s="2" t="str">
        <f>IF(AG443="","",INDEX(计算页!$A:$A,MATCH(AG443,计算页!$B:$B,0)))</f>
        <v/>
      </c>
      <c r="AH443" s="2" t="str">
        <f>IF(AG443="","",ROUND(INDEX(计算页!$F$22:$H$27,N443,G443)/INDEX(计算页!$C:$C,MATCH(AG443,计算页!$B:$B,0))*1.5^(O443-1)/R443,0))</f>
        <v/>
      </c>
    </row>
    <row r="444" spans="1:34" x14ac:dyDescent="0.35">
      <c r="A444" s="2">
        <f t="shared" si="21"/>
        <v>2010002</v>
      </c>
      <c r="B444" s="2">
        <v>201</v>
      </c>
      <c r="C444" s="2" t="s">
        <v>668</v>
      </c>
      <c r="D444" s="2" t="s">
        <v>536</v>
      </c>
      <c r="E444" s="2" t="str">
        <f t="shared" si="19"/>
        <v>一件很普通的宝物，看起来谁都可以用\n提升伙伴防御180点</v>
      </c>
      <c r="F444" s="2" t="s">
        <v>654</v>
      </c>
      <c r="G444" s="2">
        <v>1</v>
      </c>
      <c r="H444" s="2" t="s">
        <v>538</v>
      </c>
      <c r="J444" s="2">
        <v>0</v>
      </c>
      <c r="K444" s="2" t="str">
        <f>IF(J444="","",IF(J444=0,"所有宠物",INDEX(D_图鉴!$D:$D,MATCH(J444,D_图鉴!$A:$A,0))))</f>
        <v>所有宠物</v>
      </c>
      <c r="L444" s="2">
        <f>IF(A444="","",INDEX(D_伙伴技能书!$A:$A,MATCH(A444,D_伙伴技能书!$L:$L,0)))</f>
        <v>42012</v>
      </c>
      <c r="M444" s="2">
        <f>ROUND(INDEX(计算页!$F$22:$H$27,N444,G444)*1.5^(O444-1)*INDEX(计算页!$K$22:$K$25,MATCH(H444,计算页!$J$22:$J$25,0)),0)</f>
        <v>180</v>
      </c>
      <c r="N444" s="2">
        <v>2</v>
      </c>
      <c r="O444" s="2">
        <v>2</v>
      </c>
      <c r="P444" s="2">
        <v>1</v>
      </c>
      <c r="Q444" s="2">
        <v>0</v>
      </c>
      <c r="R444" s="2">
        <f t="shared" si="20"/>
        <v>1</v>
      </c>
      <c r="S444" s="2" t="e">
        <f>INDEX(D_伙伴表!$J:$J,MATCH(K444,D_伙伴表!$C:$C,0))</f>
        <v>#N/A</v>
      </c>
      <c r="T444" s="2">
        <f>IF(U444="","",INDEX(计算页!$A:$A,MATCH(U444,计算页!$B:$B,0)))</f>
        <v>4</v>
      </c>
      <c r="U444" s="2" t="s">
        <v>98</v>
      </c>
      <c r="V444" s="2">
        <f>IF(U444="","",ROUND(INDEX(计算页!$F$22:$H$27,N444,G444)/INDEX(计算页!$C:$C,MATCH(U444,计算页!$B:$B,0))*1.5^(O444-1)/R444,0))</f>
        <v>180</v>
      </c>
      <c r="W444" s="2" t="str">
        <f>IF(X444="","",INDEX(计算页!$A:$A,MATCH(X444,计算页!$B:$B,0)))</f>
        <v/>
      </c>
      <c r="Y444" s="2" t="str">
        <f>IF(X444="","",ROUND(INDEX(计算页!$F$22:$H$27,N444,G444)/INDEX(计算页!$C:$C,MATCH(X444,计算页!$B:$B,0))*1.5^(O444-1)/R444,0))</f>
        <v/>
      </c>
      <c r="Z444" s="2" t="str">
        <f>IF(AA444="","",INDEX(计算页!$A:$A,MATCH(AA444,计算页!$B:$B,0)))</f>
        <v/>
      </c>
      <c r="AB444" s="2" t="str">
        <f>IF(AA444="","",ROUND(INDEX(计算页!$F$22:$H$27,N444,G444)/INDEX(计算页!$C:$C,MATCH(AA444,计算页!$B:$B,0))*1.5^(O444-1)/R444,0))</f>
        <v/>
      </c>
      <c r="AC444" s="2" t="str">
        <f>IF(AD444="","",INDEX(计算页!$A:$A,MATCH(AD444,计算页!$B:$B,0)))</f>
        <v/>
      </c>
      <c r="AE444" s="2" t="str">
        <f>IF(AD444="","",ROUND(INDEX(计算页!$F$22:$H$27,N444,G444)/INDEX(计算页!$C:$C,MATCH(AD444,计算页!$B:$B,0))*1.5^(O444-1)/R444,0))</f>
        <v/>
      </c>
      <c r="AF444" s="2" t="str">
        <f>IF(AG444="","",INDEX(计算页!$A:$A,MATCH(AG444,计算页!$B:$B,0)))</f>
        <v/>
      </c>
      <c r="AH444" s="2" t="str">
        <f>IF(AG444="","",ROUND(INDEX(计算页!$F$22:$H$27,N444,G444)/INDEX(计算页!$C:$C,MATCH(AG444,计算页!$B:$B,0))*1.5^(O444-1)/R444,0))</f>
        <v/>
      </c>
    </row>
    <row r="445" spans="1:34" x14ac:dyDescent="0.35">
      <c r="A445" s="2">
        <f t="shared" si="21"/>
        <v>2010003</v>
      </c>
      <c r="B445" s="2">
        <v>201</v>
      </c>
      <c r="C445" s="2" t="s">
        <v>668</v>
      </c>
      <c r="D445" s="2" t="s">
        <v>536</v>
      </c>
      <c r="E445" s="2" t="str">
        <f t="shared" si="19"/>
        <v>一件很普通的宝物，看起来谁都可以用\n提升伙伴防御270点</v>
      </c>
      <c r="F445" s="2" t="s">
        <v>654</v>
      </c>
      <c r="G445" s="2">
        <v>1</v>
      </c>
      <c r="H445" s="2" t="s">
        <v>538</v>
      </c>
      <c r="J445" s="2">
        <v>0</v>
      </c>
      <c r="K445" s="2" t="str">
        <f>IF(J445="","",IF(J445=0,"所有宠物",INDEX(D_图鉴!$D:$D,MATCH(J445,D_图鉴!$A:$A,0))))</f>
        <v>所有宠物</v>
      </c>
      <c r="L445" s="2">
        <f>IF(A445="","",INDEX(D_伙伴技能书!$A:$A,MATCH(A445,D_伙伴技能书!$L:$L,0)))</f>
        <v>42013</v>
      </c>
      <c r="M445" s="2">
        <f>ROUND(INDEX(计算页!$F$22:$H$27,N445,G445)*1.5^(O445-1)*INDEX(计算页!$K$22:$K$25,MATCH(H445,计算页!$J$22:$J$25,0)),0)</f>
        <v>270</v>
      </c>
      <c r="N445" s="2">
        <v>2</v>
      </c>
      <c r="O445" s="2">
        <v>3</v>
      </c>
      <c r="P445" s="2">
        <v>1</v>
      </c>
      <c r="Q445" s="2">
        <v>0</v>
      </c>
      <c r="R445" s="2">
        <f t="shared" si="20"/>
        <v>1</v>
      </c>
      <c r="S445" s="2" t="e">
        <f>INDEX(D_伙伴表!$J:$J,MATCH(K445,D_伙伴表!$C:$C,0))</f>
        <v>#N/A</v>
      </c>
      <c r="T445" s="2">
        <f>IF(U445="","",INDEX(计算页!$A:$A,MATCH(U445,计算页!$B:$B,0)))</f>
        <v>4</v>
      </c>
      <c r="U445" s="2" t="s">
        <v>98</v>
      </c>
      <c r="V445" s="2">
        <f>IF(U445="","",ROUND(INDEX(计算页!$F$22:$H$27,N445,G445)/INDEX(计算页!$C:$C,MATCH(U445,计算页!$B:$B,0))*1.5^(O445-1)/R445,0))</f>
        <v>270</v>
      </c>
      <c r="W445" s="2" t="str">
        <f>IF(X445="","",INDEX(计算页!$A:$A,MATCH(X445,计算页!$B:$B,0)))</f>
        <v/>
      </c>
      <c r="Y445" s="2" t="str">
        <f>IF(X445="","",ROUND(INDEX(计算页!$F$22:$H$27,N445,G445)/INDEX(计算页!$C:$C,MATCH(X445,计算页!$B:$B,0))*1.5^(O445-1)/R445,0))</f>
        <v/>
      </c>
      <c r="Z445" s="2" t="str">
        <f>IF(AA445="","",INDEX(计算页!$A:$A,MATCH(AA445,计算页!$B:$B,0)))</f>
        <v/>
      </c>
      <c r="AB445" s="2" t="str">
        <f>IF(AA445="","",ROUND(INDEX(计算页!$F$22:$H$27,N445,G445)/INDEX(计算页!$C:$C,MATCH(AA445,计算页!$B:$B,0))*1.5^(O445-1)/R445,0))</f>
        <v/>
      </c>
      <c r="AC445" s="2" t="str">
        <f>IF(AD445="","",INDEX(计算页!$A:$A,MATCH(AD445,计算页!$B:$B,0)))</f>
        <v/>
      </c>
      <c r="AE445" s="2" t="str">
        <f>IF(AD445="","",ROUND(INDEX(计算页!$F$22:$H$27,N445,G445)/INDEX(计算页!$C:$C,MATCH(AD445,计算页!$B:$B,0))*1.5^(O445-1)/R445,0))</f>
        <v/>
      </c>
      <c r="AF445" s="2" t="str">
        <f>IF(AG445="","",INDEX(计算页!$A:$A,MATCH(AG445,计算页!$B:$B,0)))</f>
        <v/>
      </c>
      <c r="AH445" s="2" t="str">
        <f>IF(AG445="","",ROUND(INDEX(计算页!$F$22:$H$27,N445,G445)/INDEX(计算页!$C:$C,MATCH(AG445,计算页!$B:$B,0))*1.5^(O445-1)/R445,0))</f>
        <v/>
      </c>
    </row>
    <row r="446" spans="1:34" x14ac:dyDescent="0.35">
      <c r="A446" s="2">
        <f t="shared" si="21"/>
        <v>2020001</v>
      </c>
      <c r="B446" s="2">
        <v>202</v>
      </c>
      <c r="C446" s="2" t="s">
        <v>669</v>
      </c>
      <c r="D446" s="2" t="s">
        <v>540</v>
      </c>
      <c r="E446" s="2" t="str">
        <f t="shared" si="19"/>
        <v>一件很普通的宝物，看起来谁都可以用\n提升伙伴生命600点</v>
      </c>
      <c r="F446" s="2" t="s">
        <v>654</v>
      </c>
      <c r="G446" s="2">
        <v>1</v>
      </c>
      <c r="H446" s="2" t="s">
        <v>538</v>
      </c>
      <c r="J446" s="2">
        <v>0</v>
      </c>
      <c r="K446" s="2" t="str">
        <f>IF(J446="","",IF(J446=0,"所有宠物",INDEX(D_图鉴!$D:$D,MATCH(J446,D_图鉴!$A:$A,0))))</f>
        <v>所有宠物</v>
      </c>
      <c r="L446" s="2">
        <f>IF(A446="","",INDEX(D_伙伴技能书!$A:$A,MATCH(A446,D_伙伴技能书!$L:$L,0)))</f>
        <v>42021</v>
      </c>
      <c r="M446" s="2">
        <f>ROUND(INDEX(计算页!$F$22:$H$27,N446,G446)*1.5^(O446-1)*INDEX(计算页!$K$22:$K$25,MATCH(H446,计算页!$J$22:$J$25,0)),0)</f>
        <v>120</v>
      </c>
      <c r="N446" s="2">
        <v>2</v>
      </c>
      <c r="O446" s="2">
        <v>1</v>
      </c>
      <c r="P446" s="2">
        <v>1</v>
      </c>
      <c r="Q446" s="2">
        <v>0</v>
      </c>
      <c r="R446" s="2">
        <f t="shared" si="20"/>
        <v>1</v>
      </c>
      <c r="S446" s="2" t="e">
        <f>INDEX(D_伙伴表!$J:$J,MATCH(K446,D_伙伴表!$C:$C,0))</f>
        <v>#N/A</v>
      </c>
      <c r="T446" s="2">
        <f>IF(U446="","",INDEX(计算页!$A:$A,MATCH(U446,计算页!$B:$B,0)))</f>
        <v>1</v>
      </c>
      <c r="U446" s="2" t="s">
        <v>97</v>
      </c>
      <c r="V446" s="2">
        <f>IF(U446="","",ROUND(INDEX(计算页!$F$22:$H$27,N446,G446)/INDEX(计算页!$C:$C,MATCH(U446,计算页!$B:$B,0))*1.5^(O446-1)/R446,0))</f>
        <v>600</v>
      </c>
      <c r="W446" s="2" t="str">
        <f>IF(X446="","",INDEX(计算页!$A:$A,MATCH(X446,计算页!$B:$B,0)))</f>
        <v/>
      </c>
      <c r="Y446" s="2" t="str">
        <f>IF(X446="","",ROUND(INDEX(计算页!$F$22:$H$27,N446,G446)/INDEX(计算页!$C:$C,MATCH(X446,计算页!$B:$B,0))*1.5^(O446-1)/R446,0))</f>
        <v/>
      </c>
      <c r="Z446" s="2" t="str">
        <f>IF(AA446="","",INDEX(计算页!$A:$A,MATCH(AA446,计算页!$B:$B,0)))</f>
        <v/>
      </c>
      <c r="AB446" s="2" t="str">
        <f>IF(AA446="","",ROUND(INDEX(计算页!$F$22:$H$27,N446,G446)/INDEX(计算页!$C:$C,MATCH(AA446,计算页!$B:$B,0))*1.5^(O446-1)/R446,0))</f>
        <v/>
      </c>
      <c r="AC446" s="2" t="str">
        <f>IF(AD446="","",INDEX(计算页!$A:$A,MATCH(AD446,计算页!$B:$B,0)))</f>
        <v/>
      </c>
      <c r="AE446" s="2" t="str">
        <f>IF(AD446="","",ROUND(INDEX(计算页!$F$22:$H$27,N446,G446)/INDEX(计算页!$C:$C,MATCH(AD446,计算页!$B:$B,0))*1.5^(O446-1)/R446,0))</f>
        <v/>
      </c>
      <c r="AF446" s="2" t="str">
        <f>IF(AG446="","",INDEX(计算页!$A:$A,MATCH(AG446,计算页!$B:$B,0)))</f>
        <v/>
      </c>
      <c r="AH446" s="2" t="str">
        <f>IF(AG446="","",ROUND(INDEX(计算页!$F$22:$H$27,N446,G446)/INDEX(计算页!$C:$C,MATCH(AG446,计算页!$B:$B,0))*1.5^(O446-1)/R446,0))</f>
        <v/>
      </c>
    </row>
    <row r="447" spans="1:34" x14ac:dyDescent="0.35">
      <c r="A447" s="2">
        <f t="shared" si="21"/>
        <v>2020002</v>
      </c>
      <c r="B447" s="2">
        <v>202</v>
      </c>
      <c r="C447" s="2" t="s">
        <v>669</v>
      </c>
      <c r="D447" s="2" t="s">
        <v>540</v>
      </c>
      <c r="E447" s="2" t="str">
        <f t="shared" si="19"/>
        <v>一件很普通的宝物，看起来谁都可以用\n提升伙伴生命900点</v>
      </c>
      <c r="F447" s="2" t="s">
        <v>654</v>
      </c>
      <c r="G447" s="2">
        <v>1</v>
      </c>
      <c r="H447" s="2" t="s">
        <v>538</v>
      </c>
      <c r="J447" s="2">
        <v>0</v>
      </c>
      <c r="K447" s="2" t="str">
        <f>IF(J447="","",IF(J447=0,"所有宠物",INDEX(D_图鉴!$D:$D,MATCH(J447,D_图鉴!$A:$A,0))))</f>
        <v>所有宠物</v>
      </c>
      <c r="L447" s="2">
        <f>IF(A447="","",INDEX(D_伙伴技能书!$A:$A,MATCH(A447,D_伙伴技能书!$L:$L,0)))</f>
        <v>42022</v>
      </c>
      <c r="M447" s="2">
        <f>ROUND(INDEX(计算页!$F$22:$H$27,N447,G447)*1.5^(O447-1)*INDEX(计算页!$K$22:$K$25,MATCH(H447,计算页!$J$22:$J$25,0)),0)</f>
        <v>180</v>
      </c>
      <c r="N447" s="2">
        <v>2</v>
      </c>
      <c r="O447" s="2">
        <v>2</v>
      </c>
      <c r="P447" s="2">
        <v>1</v>
      </c>
      <c r="Q447" s="2">
        <v>0</v>
      </c>
      <c r="R447" s="2">
        <f t="shared" si="20"/>
        <v>1</v>
      </c>
      <c r="S447" s="2" t="e">
        <f>INDEX(D_伙伴表!$J:$J,MATCH(K447,D_伙伴表!$C:$C,0))</f>
        <v>#N/A</v>
      </c>
      <c r="T447" s="2">
        <f>IF(U447="","",INDEX(计算页!$A:$A,MATCH(U447,计算页!$B:$B,0)))</f>
        <v>1</v>
      </c>
      <c r="U447" s="2" t="s">
        <v>97</v>
      </c>
      <c r="V447" s="2">
        <f>IF(U447="","",ROUND(INDEX(计算页!$F$22:$H$27,N447,G447)/INDEX(计算页!$C:$C,MATCH(U447,计算页!$B:$B,0))*1.5^(O447-1)/R447,0))</f>
        <v>900</v>
      </c>
      <c r="W447" s="2" t="str">
        <f>IF(X447="","",INDEX(计算页!$A:$A,MATCH(X447,计算页!$B:$B,0)))</f>
        <v/>
      </c>
      <c r="Y447" s="2" t="str">
        <f>IF(X447="","",ROUND(INDEX(计算页!$F$22:$H$27,N447,G447)/INDEX(计算页!$C:$C,MATCH(X447,计算页!$B:$B,0))*1.5^(O447-1)/R447,0))</f>
        <v/>
      </c>
      <c r="Z447" s="2" t="str">
        <f>IF(AA447="","",INDEX(计算页!$A:$A,MATCH(AA447,计算页!$B:$B,0)))</f>
        <v/>
      </c>
      <c r="AB447" s="2" t="str">
        <f>IF(AA447="","",ROUND(INDEX(计算页!$F$22:$H$27,N447,G447)/INDEX(计算页!$C:$C,MATCH(AA447,计算页!$B:$B,0))*1.5^(O447-1)/R447,0))</f>
        <v/>
      </c>
      <c r="AC447" s="2" t="str">
        <f>IF(AD447="","",INDEX(计算页!$A:$A,MATCH(AD447,计算页!$B:$B,0)))</f>
        <v/>
      </c>
      <c r="AE447" s="2" t="str">
        <f>IF(AD447="","",ROUND(INDEX(计算页!$F$22:$H$27,N447,G447)/INDEX(计算页!$C:$C,MATCH(AD447,计算页!$B:$B,0))*1.5^(O447-1)/R447,0))</f>
        <v/>
      </c>
      <c r="AF447" s="2" t="str">
        <f>IF(AG447="","",INDEX(计算页!$A:$A,MATCH(AG447,计算页!$B:$B,0)))</f>
        <v/>
      </c>
      <c r="AH447" s="2" t="str">
        <f>IF(AG447="","",ROUND(INDEX(计算页!$F$22:$H$27,N447,G447)/INDEX(计算页!$C:$C,MATCH(AG447,计算页!$B:$B,0))*1.5^(O447-1)/R447,0))</f>
        <v/>
      </c>
    </row>
    <row r="448" spans="1:34" x14ac:dyDescent="0.35">
      <c r="A448" s="2">
        <f t="shared" si="21"/>
        <v>2020003</v>
      </c>
      <c r="B448" s="2">
        <v>202</v>
      </c>
      <c r="C448" s="2" t="s">
        <v>669</v>
      </c>
      <c r="D448" s="2" t="s">
        <v>540</v>
      </c>
      <c r="E448" s="2" t="str">
        <f t="shared" si="19"/>
        <v>一件很普通的宝物，看起来谁都可以用\n提升伙伴生命1350点</v>
      </c>
      <c r="F448" s="2" t="s">
        <v>654</v>
      </c>
      <c r="G448" s="2">
        <v>1</v>
      </c>
      <c r="H448" s="2" t="s">
        <v>538</v>
      </c>
      <c r="J448" s="2">
        <v>0</v>
      </c>
      <c r="K448" s="2" t="str">
        <f>IF(J448="","",IF(J448=0,"所有宠物",INDEX(D_图鉴!$D:$D,MATCH(J448,D_图鉴!$A:$A,0))))</f>
        <v>所有宠物</v>
      </c>
      <c r="L448" s="2">
        <f>IF(A448="","",INDEX(D_伙伴技能书!$A:$A,MATCH(A448,D_伙伴技能书!$L:$L,0)))</f>
        <v>42023</v>
      </c>
      <c r="M448" s="2">
        <f>ROUND(INDEX(计算页!$F$22:$H$27,N448,G448)*1.5^(O448-1)*INDEX(计算页!$K$22:$K$25,MATCH(H448,计算页!$J$22:$J$25,0)),0)</f>
        <v>270</v>
      </c>
      <c r="N448" s="2">
        <v>2</v>
      </c>
      <c r="O448" s="2">
        <v>3</v>
      </c>
      <c r="P448" s="2">
        <v>1</v>
      </c>
      <c r="Q448" s="2">
        <v>0</v>
      </c>
      <c r="R448" s="2">
        <f t="shared" si="20"/>
        <v>1</v>
      </c>
      <c r="S448" s="2" t="e">
        <f>INDEX(D_伙伴表!$J:$J,MATCH(K448,D_伙伴表!$C:$C,0))</f>
        <v>#N/A</v>
      </c>
      <c r="T448" s="2">
        <f>IF(U448="","",INDEX(计算页!$A:$A,MATCH(U448,计算页!$B:$B,0)))</f>
        <v>1</v>
      </c>
      <c r="U448" s="2" t="s">
        <v>97</v>
      </c>
      <c r="V448" s="2">
        <f>IF(U448="","",ROUND(INDEX(计算页!$F$22:$H$27,N448,G448)/INDEX(计算页!$C:$C,MATCH(U448,计算页!$B:$B,0))*1.5^(O448-1)/R448,0))</f>
        <v>1350</v>
      </c>
      <c r="W448" s="2" t="str">
        <f>IF(X448="","",INDEX(计算页!$A:$A,MATCH(X448,计算页!$B:$B,0)))</f>
        <v/>
      </c>
      <c r="Y448" s="2" t="str">
        <f>IF(X448="","",ROUND(INDEX(计算页!$F$22:$H$27,N448,G448)/INDEX(计算页!$C:$C,MATCH(X448,计算页!$B:$B,0))*1.5^(O448-1)/R448,0))</f>
        <v/>
      </c>
      <c r="Z448" s="2" t="str">
        <f>IF(AA448="","",INDEX(计算页!$A:$A,MATCH(AA448,计算页!$B:$B,0)))</f>
        <v/>
      </c>
      <c r="AB448" s="2" t="str">
        <f>IF(AA448="","",ROUND(INDEX(计算页!$F$22:$H$27,N448,G448)/INDEX(计算页!$C:$C,MATCH(AA448,计算页!$B:$B,0))*1.5^(O448-1)/R448,0))</f>
        <v/>
      </c>
      <c r="AC448" s="2" t="str">
        <f>IF(AD448="","",INDEX(计算页!$A:$A,MATCH(AD448,计算页!$B:$B,0)))</f>
        <v/>
      </c>
      <c r="AE448" s="2" t="str">
        <f>IF(AD448="","",ROUND(INDEX(计算页!$F$22:$H$27,N448,G448)/INDEX(计算页!$C:$C,MATCH(AD448,计算页!$B:$B,0))*1.5^(O448-1)/R448,0))</f>
        <v/>
      </c>
      <c r="AF448" s="2" t="str">
        <f>IF(AG448="","",INDEX(计算页!$A:$A,MATCH(AG448,计算页!$B:$B,0)))</f>
        <v/>
      </c>
      <c r="AH448" s="2" t="str">
        <f>IF(AG448="","",ROUND(INDEX(计算页!$F$22:$H$27,N448,G448)/INDEX(计算页!$C:$C,MATCH(AG448,计算页!$B:$B,0))*1.5^(O448-1)/R448,0))</f>
        <v/>
      </c>
    </row>
    <row r="449" spans="1:34" x14ac:dyDescent="0.35">
      <c r="A449" s="2">
        <f t="shared" si="21"/>
        <v>2030001</v>
      </c>
      <c r="B449" s="2">
        <v>203</v>
      </c>
      <c r="C449" s="2" t="s">
        <v>670</v>
      </c>
      <c r="D449" s="2" t="s">
        <v>542</v>
      </c>
      <c r="E449" s="2" t="str">
        <f t="shared" si="19"/>
        <v>一件很普通的宝物，看起来谁都可以用\n提升伙伴攻击60点</v>
      </c>
      <c r="F449" s="2" t="s">
        <v>654</v>
      </c>
      <c r="G449" s="2">
        <v>1</v>
      </c>
      <c r="H449" s="2" t="s">
        <v>538</v>
      </c>
      <c r="J449" s="2">
        <v>0</v>
      </c>
      <c r="K449" s="2" t="str">
        <f>IF(J449="","",IF(J449=0,"所有宠物",INDEX(D_图鉴!$D:$D,MATCH(J449,D_图鉴!$A:$A,0))))</f>
        <v>所有宠物</v>
      </c>
      <c r="L449" s="2">
        <f>IF(A449="","",INDEX(D_伙伴技能书!$A:$A,MATCH(A449,D_伙伴技能书!$L:$L,0)))</f>
        <v>42031</v>
      </c>
      <c r="M449" s="2">
        <f>ROUND(INDEX(计算页!$F$22:$H$27,N449,G449)*1.5^(O449-1)*INDEX(计算页!$K$22:$K$25,MATCH(H449,计算页!$J$22:$J$25,0)),0)</f>
        <v>120</v>
      </c>
      <c r="N449" s="2">
        <v>2</v>
      </c>
      <c r="O449" s="2">
        <v>1</v>
      </c>
      <c r="P449" s="2">
        <v>1</v>
      </c>
      <c r="Q449" s="2">
        <v>0</v>
      </c>
      <c r="R449" s="2">
        <f t="shared" si="20"/>
        <v>1</v>
      </c>
      <c r="S449" s="2" t="e">
        <f>INDEX(D_伙伴表!$J:$J,MATCH(K449,D_伙伴表!$C:$C,0))</f>
        <v>#N/A</v>
      </c>
      <c r="T449" s="2">
        <f>IF(U449="","",INDEX(计算页!$A:$A,MATCH(U449,计算页!$B:$B,0)))</f>
        <v>3</v>
      </c>
      <c r="U449" s="2" t="s">
        <v>101</v>
      </c>
      <c r="V449" s="2">
        <f>IF(U449="","",ROUND(INDEX(计算页!$F$22:$H$27,N449,G449)/INDEX(计算页!$C:$C,MATCH(U449,计算页!$B:$B,0))*1.5^(O449-1)/R449,0))</f>
        <v>60</v>
      </c>
      <c r="W449" s="2" t="str">
        <f>IF(X449="","",INDEX(计算页!$A:$A,MATCH(X449,计算页!$B:$B,0)))</f>
        <v/>
      </c>
      <c r="Y449" s="2" t="str">
        <f>IF(X449="","",ROUND(INDEX(计算页!$F$22:$H$27,N449,G449)/INDEX(计算页!$C:$C,MATCH(X449,计算页!$B:$B,0))*1.5^(O449-1)/R449,0))</f>
        <v/>
      </c>
      <c r="Z449" s="2" t="str">
        <f>IF(AA449="","",INDEX(计算页!$A:$A,MATCH(AA449,计算页!$B:$B,0)))</f>
        <v/>
      </c>
      <c r="AB449" s="2" t="str">
        <f>IF(AA449="","",ROUND(INDEX(计算页!$F$22:$H$27,N449,G449)/INDEX(计算页!$C:$C,MATCH(AA449,计算页!$B:$B,0))*1.5^(O449-1)/R449,0))</f>
        <v/>
      </c>
      <c r="AC449" s="2" t="str">
        <f>IF(AD449="","",INDEX(计算页!$A:$A,MATCH(AD449,计算页!$B:$B,0)))</f>
        <v/>
      </c>
      <c r="AE449" s="2" t="str">
        <f>IF(AD449="","",ROUND(INDEX(计算页!$F$22:$H$27,N449,G449)/INDEX(计算页!$C:$C,MATCH(AD449,计算页!$B:$B,0))*1.5^(O449-1)/R449,0))</f>
        <v/>
      </c>
      <c r="AF449" s="2" t="str">
        <f>IF(AG449="","",INDEX(计算页!$A:$A,MATCH(AG449,计算页!$B:$B,0)))</f>
        <v/>
      </c>
      <c r="AH449" s="2" t="str">
        <f>IF(AG449="","",ROUND(INDEX(计算页!$F$22:$H$27,N449,G449)/INDEX(计算页!$C:$C,MATCH(AG449,计算页!$B:$B,0))*1.5^(O449-1)/R449,0))</f>
        <v/>
      </c>
    </row>
    <row r="450" spans="1:34" x14ac:dyDescent="0.35">
      <c r="A450" s="2">
        <f t="shared" si="21"/>
        <v>2030002</v>
      </c>
      <c r="B450" s="2">
        <v>203</v>
      </c>
      <c r="C450" s="2" t="s">
        <v>670</v>
      </c>
      <c r="D450" s="2" t="s">
        <v>542</v>
      </c>
      <c r="E450" s="2" t="str">
        <f t="shared" si="19"/>
        <v>一件很普通的宝物，看起来谁都可以用\n提升伙伴攻击90点</v>
      </c>
      <c r="F450" s="2" t="s">
        <v>654</v>
      </c>
      <c r="G450" s="2">
        <v>1</v>
      </c>
      <c r="H450" s="2" t="s">
        <v>538</v>
      </c>
      <c r="J450" s="2">
        <v>0</v>
      </c>
      <c r="K450" s="2" t="str">
        <f>IF(J450="","",IF(J450=0,"所有宠物",INDEX(D_图鉴!$D:$D,MATCH(J450,D_图鉴!$A:$A,0))))</f>
        <v>所有宠物</v>
      </c>
      <c r="L450" s="2">
        <f>IF(A450="","",INDEX(D_伙伴技能书!$A:$A,MATCH(A450,D_伙伴技能书!$L:$L,0)))</f>
        <v>42032</v>
      </c>
      <c r="M450" s="2">
        <f>ROUND(INDEX(计算页!$F$22:$H$27,N450,G450)*1.5^(O450-1)*INDEX(计算页!$K$22:$K$25,MATCH(H450,计算页!$J$22:$J$25,0)),0)</f>
        <v>180</v>
      </c>
      <c r="N450" s="2">
        <v>2</v>
      </c>
      <c r="O450" s="2">
        <v>2</v>
      </c>
      <c r="P450" s="2">
        <v>1</v>
      </c>
      <c r="Q450" s="2">
        <v>0</v>
      </c>
      <c r="R450" s="2">
        <f t="shared" si="20"/>
        <v>1</v>
      </c>
      <c r="S450" s="2" t="e">
        <f>INDEX(D_伙伴表!$J:$J,MATCH(K450,D_伙伴表!$C:$C,0))</f>
        <v>#N/A</v>
      </c>
      <c r="T450" s="2">
        <f>IF(U450="","",INDEX(计算页!$A:$A,MATCH(U450,计算页!$B:$B,0)))</f>
        <v>3</v>
      </c>
      <c r="U450" s="2" t="s">
        <v>101</v>
      </c>
      <c r="V450" s="2">
        <f>IF(U450="","",ROUND(INDEX(计算页!$F$22:$H$27,N450,G450)/INDEX(计算页!$C:$C,MATCH(U450,计算页!$B:$B,0))*1.5^(O450-1)/R450,0))</f>
        <v>90</v>
      </c>
      <c r="W450" s="2" t="str">
        <f>IF(X450="","",INDEX(计算页!$A:$A,MATCH(X450,计算页!$B:$B,0)))</f>
        <v/>
      </c>
      <c r="Y450" s="2" t="str">
        <f>IF(X450="","",ROUND(INDEX(计算页!$F$22:$H$27,N450,G450)/INDEX(计算页!$C:$C,MATCH(X450,计算页!$B:$B,0))*1.5^(O450-1)/R450,0))</f>
        <v/>
      </c>
      <c r="Z450" s="2" t="str">
        <f>IF(AA450="","",INDEX(计算页!$A:$A,MATCH(AA450,计算页!$B:$B,0)))</f>
        <v/>
      </c>
      <c r="AB450" s="2" t="str">
        <f>IF(AA450="","",ROUND(INDEX(计算页!$F$22:$H$27,N450,G450)/INDEX(计算页!$C:$C,MATCH(AA450,计算页!$B:$B,0))*1.5^(O450-1)/R450,0))</f>
        <v/>
      </c>
      <c r="AC450" s="2" t="str">
        <f>IF(AD450="","",INDEX(计算页!$A:$A,MATCH(AD450,计算页!$B:$B,0)))</f>
        <v/>
      </c>
      <c r="AE450" s="2" t="str">
        <f>IF(AD450="","",ROUND(INDEX(计算页!$F$22:$H$27,N450,G450)/INDEX(计算页!$C:$C,MATCH(AD450,计算页!$B:$B,0))*1.5^(O450-1)/R450,0))</f>
        <v/>
      </c>
      <c r="AF450" s="2" t="str">
        <f>IF(AG450="","",INDEX(计算页!$A:$A,MATCH(AG450,计算页!$B:$B,0)))</f>
        <v/>
      </c>
      <c r="AH450" s="2" t="str">
        <f>IF(AG450="","",ROUND(INDEX(计算页!$F$22:$H$27,N450,G450)/INDEX(计算页!$C:$C,MATCH(AG450,计算页!$B:$B,0))*1.5^(O450-1)/R450,0))</f>
        <v/>
      </c>
    </row>
    <row r="451" spans="1:34" x14ac:dyDescent="0.35">
      <c r="A451" s="2">
        <f t="shared" si="21"/>
        <v>2030003</v>
      </c>
      <c r="B451" s="2">
        <v>203</v>
      </c>
      <c r="C451" s="2" t="s">
        <v>670</v>
      </c>
      <c r="D451" s="2" t="s">
        <v>542</v>
      </c>
      <c r="E451" s="2" t="str">
        <f t="shared" si="19"/>
        <v>一件很普通的宝物，看起来谁都可以用\n提升伙伴攻击135点</v>
      </c>
      <c r="F451" s="2" t="s">
        <v>654</v>
      </c>
      <c r="G451" s="2">
        <v>1</v>
      </c>
      <c r="H451" s="2" t="s">
        <v>538</v>
      </c>
      <c r="J451" s="2">
        <v>0</v>
      </c>
      <c r="K451" s="2" t="str">
        <f>IF(J451="","",IF(J451=0,"所有宠物",INDEX(D_图鉴!$D:$D,MATCH(J451,D_图鉴!$A:$A,0))))</f>
        <v>所有宠物</v>
      </c>
      <c r="L451" s="2">
        <f>IF(A451="","",INDEX(D_伙伴技能书!$A:$A,MATCH(A451,D_伙伴技能书!$L:$L,0)))</f>
        <v>42033</v>
      </c>
      <c r="M451" s="2">
        <f>ROUND(INDEX(计算页!$F$22:$H$27,N451,G451)*1.5^(O451-1)*INDEX(计算页!$K$22:$K$25,MATCH(H451,计算页!$J$22:$J$25,0)),0)</f>
        <v>270</v>
      </c>
      <c r="N451" s="2">
        <v>2</v>
      </c>
      <c r="O451" s="2">
        <v>3</v>
      </c>
      <c r="P451" s="2">
        <v>1</v>
      </c>
      <c r="Q451" s="2">
        <v>0</v>
      </c>
      <c r="R451" s="2">
        <f t="shared" si="20"/>
        <v>1</v>
      </c>
      <c r="S451" s="2" t="e">
        <f>INDEX(D_伙伴表!$J:$J,MATCH(K451,D_伙伴表!$C:$C,0))</f>
        <v>#N/A</v>
      </c>
      <c r="T451" s="2">
        <f>IF(U451="","",INDEX(计算页!$A:$A,MATCH(U451,计算页!$B:$B,0)))</f>
        <v>3</v>
      </c>
      <c r="U451" s="2" t="s">
        <v>101</v>
      </c>
      <c r="V451" s="2">
        <f>IF(U451="","",ROUND(INDEX(计算页!$F$22:$H$27,N451,G451)/INDEX(计算页!$C:$C,MATCH(U451,计算页!$B:$B,0))*1.5^(O451-1)/R451,0))</f>
        <v>135</v>
      </c>
      <c r="W451" s="2" t="str">
        <f>IF(X451="","",INDEX(计算页!$A:$A,MATCH(X451,计算页!$B:$B,0)))</f>
        <v/>
      </c>
      <c r="Y451" s="2" t="str">
        <f>IF(X451="","",ROUND(INDEX(计算页!$F$22:$H$27,N451,G451)/INDEX(计算页!$C:$C,MATCH(X451,计算页!$B:$B,0))*1.5^(O451-1)/R451,0))</f>
        <v/>
      </c>
      <c r="Z451" s="2" t="str">
        <f>IF(AA451="","",INDEX(计算页!$A:$A,MATCH(AA451,计算页!$B:$B,0)))</f>
        <v/>
      </c>
      <c r="AB451" s="2" t="str">
        <f>IF(AA451="","",ROUND(INDEX(计算页!$F$22:$H$27,N451,G451)/INDEX(计算页!$C:$C,MATCH(AA451,计算页!$B:$B,0))*1.5^(O451-1)/R451,0))</f>
        <v/>
      </c>
      <c r="AC451" s="2" t="str">
        <f>IF(AD451="","",INDEX(计算页!$A:$A,MATCH(AD451,计算页!$B:$B,0)))</f>
        <v/>
      </c>
      <c r="AE451" s="2" t="str">
        <f>IF(AD451="","",ROUND(INDEX(计算页!$F$22:$H$27,N451,G451)/INDEX(计算页!$C:$C,MATCH(AD451,计算页!$B:$B,0))*1.5^(O451-1)/R451,0))</f>
        <v/>
      </c>
      <c r="AF451" s="2" t="str">
        <f>IF(AG451="","",INDEX(计算页!$A:$A,MATCH(AG451,计算页!$B:$B,0)))</f>
        <v/>
      </c>
      <c r="AH451" s="2" t="str">
        <f>IF(AG451="","",ROUND(INDEX(计算页!$F$22:$H$27,N451,G451)/INDEX(计算页!$C:$C,MATCH(AG451,计算页!$B:$B,0))*1.5^(O451-1)/R451,0))</f>
        <v/>
      </c>
    </row>
    <row r="452" spans="1:34" x14ac:dyDescent="0.35">
      <c r="A452" s="2">
        <f t="shared" si="21"/>
        <v>2040001</v>
      </c>
      <c r="B452" s="2">
        <v>204</v>
      </c>
      <c r="C452" s="2" t="s">
        <v>671</v>
      </c>
      <c r="D452" s="2" t="s">
        <v>544</v>
      </c>
      <c r="E452" s="2" t="str">
        <f t="shared" si="19"/>
        <v>一件很普通的宝物，看起来谁都可以用\n提升伙伴防御120点</v>
      </c>
      <c r="F452" s="2" t="s">
        <v>654</v>
      </c>
      <c r="G452" s="2">
        <v>1</v>
      </c>
      <c r="H452" s="2" t="s">
        <v>538</v>
      </c>
      <c r="J452" s="2">
        <v>0</v>
      </c>
      <c r="K452" s="2" t="str">
        <f>IF(J452="","",IF(J452=0,"所有宠物",INDEX(D_图鉴!$D:$D,MATCH(J452,D_图鉴!$A:$A,0))))</f>
        <v>所有宠物</v>
      </c>
      <c r="L452" s="2">
        <f>IF(A452="","",INDEX(D_伙伴技能书!$A:$A,MATCH(A452,D_伙伴技能书!$L:$L,0)))</f>
        <v>42041</v>
      </c>
      <c r="M452" s="2">
        <f>ROUND(INDEX(计算页!$F$22:$H$27,N452,G452)*1.5^(O452-1)*INDEX(计算页!$K$22:$K$25,MATCH(H452,计算页!$J$22:$J$25,0)),0)</f>
        <v>120</v>
      </c>
      <c r="N452" s="2">
        <v>2</v>
      </c>
      <c r="O452" s="2">
        <v>1</v>
      </c>
      <c r="P452" s="2">
        <v>1</v>
      </c>
      <c r="Q452" s="2">
        <v>0</v>
      </c>
      <c r="R452" s="2">
        <f t="shared" si="20"/>
        <v>1</v>
      </c>
      <c r="S452" s="2" t="e">
        <f>INDEX(D_伙伴表!$J:$J,MATCH(K452,D_伙伴表!$C:$C,0))</f>
        <v>#N/A</v>
      </c>
      <c r="T452" s="2">
        <f>IF(U452="","",INDEX(计算页!$A:$A,MATCH(U452,计算页!$B:$B,0)))</f>
        <v>4</v>
      </c>
      <c r="U452" s="2" t="s">
        <v>98</v>
      </c>
      <c r="V452" s="2">
        <f>IF(U452="","",ROUND(INDEX(计算页!$F$22:$H$27,N452,G452)/INDEX(计算页!$C:$C,MATCH(U452,计算页!$B:$B,0))*1.5^(O452-1)/R452,0))</f>
        <v>120</v>
      </c>
      <c r="W452" s="2" t="str">
        <f>IF(X452="","",INDEX(计算页!$A:$A,MATCH(X452,计算页!$B:$B,0)))</f>
        <v/>
      </c>
      <c r="Y452" s="2" t="str">
        <f>IF(X452="","",ROUND(INDEX(计算页!$F$22:$H$27,N452,G452)/INDEX(计算页!$C:$C,MATCH(X452,计算页!$B:$B,0))*1.5^(O452-1)/R452,0))</f>
        <v/>
      </c>
      <c r="Z452" s="2" t="str">
        <f>IF(AA452="","",INDEX(计算页!$A:$A,MATCH(AA452,计算页!$B:$B,0)))</f>
        <v/>
      </c>
      <c r="AB452" s="2" t="str">
        <f>IF(AA452="","",ROUND(INDEX(计算页!$F$22:$H$27,N452,G452)/INDEX(计算页!$C:$C,MATCH(AA452,计算页!$B:$B,0))*1.5^(O452-1)/R452,0))</f>
        <v/>
      </c>
      <c r="AC452" s="2" t="str">
        <f>IF(AD452="","",INDEX(计算页!$A:$A,MATCH(AD452,计算页!$B:$B,0)))</f>
        <v/>
      </c>
      <c r="AE452" s="2" t="str">
        <f>IF(AD452="","",ROUND(INDEX(计算页!$F$22:$H$27,N452,G452)/INDEX(计算页!$C:$C,MATCH(AD452,计算页!$B:$B,0))*1.5^(O452-1)/R452,0))</f>
        <v/>
      </c>
      <c r="AF452" s="2" t="str">
        <f>IF(AG452="","",INDEX(计算页!$A:$A,MATCH(AG452,计算页!$B:$B,0)))</f>
        <v/>
      </c>
      <c r="AH452" s="2" t="str">
        <f>IF(AG452="","",ROUND(INDEX(计算页!$F$22:$H$27,N452,G452)/INDEX(计算页!$C:$C,MATCH(AG452,计算页!$B:$B,0))*1.5^(O452-1)/R452,0))</f>
        <v/>
      </c>
    </row>
    <row r="453" spans="1:34" x14ac:dyDescent="0.35">
      <c r="A453" s="2">
        <f t="shared" si="21"/>
        <v>2040002</v>
      </c>
      <c r="B453" s="2">
        <v>204</v>
      </c>
      <c r="C453" s="2" t="s">
        <v>671</v>
      </c>
      <c r="D453" s="2" t="s">
        <v>544</v>
      </c>
      <c r="E453" s="2" t="str">
        <f t="shared" ref="E453:E516" si="22">IF(F453="","",F453&amp;"\n")&amp;IF(J453=0,"",K453&amp;"专用宝物，")&amp;"提升伙伴"&amp;U453&amp;V453&amp;"点"&amp;IF(X453="","","，"&amp;X453&amp;Y453&amp;"点")&amp;IF(AA453="","","，"&amp;AA453&amp;AB453&amp;"点")&amp;IF(AD453="","","，"&amp;AD453&amp;AE453&amp;"点")&amp;IF(AG453="","","，"&amp;AG453&amp;AH453&amp;"点")</f>
        <v>一件很普通的宝物，看起来谁都可以用\n提升伙伴防御180点</v>
      </c>
      <c r="F453" s="2" t="s">
        <v>654</v>
      </c>
      <c r="G453" s="2">
        <v>1</v>
      </c>
      <c r="H453" s="2" t="s">
        <v>538</v>
      </c>
      <c r="J453" s="2">
        <v>0</v>
      </c>
      <c r="K453" s="2" t="str">
        <f>IF(J453="","",IF(J453=0,"所有宠物",INDEX(D_图鉴!$D:$D,MATCH(J453,D_图鉴!$A:$A,0))))</f>
        <v>所有宠物</v>
      </c>
      <c r="L453" s="2">
        <f>IF(A453="","",INDEX(D_伙伴技能书!$A:$A,MATCH(A453,D_伙伴技能书!$L:$L,0)))</f>
        <v>42042</v>
      </c>
      <c r="M453" s="2">
        <f>ROUND(INDEX(计算页!$F$22:$H$27,N453,G453)*1.5^(O453-1)*INDEX(计算页!$K$22:$K$25,MATCH(H453,计算页!$J$22:$J$25,0)),0)</f>
        <v>180</v>
      </c>
      <c r="N453" s="2">
        <v>2</v>
      </c>
      <c r="O453" s="2">
        <v>2</v>
      </c>
      <c r="P453" s="2">
        <v>1</v>
      </c>
      <c r="Q453" s="2">
        <v>0</v>
      </c>
      <c r="R453" s="2">
        <f t="shared" ref="R453:R516" si="23">IF(U453="",0,1)+IF(W453="",0,1)+IF(Z453="",0,1)+IF(AC453="",0,1)+IF(AF453="",0,1)</f>
        <v>1</v>
      </c>
      <c r="S453" s="2" t="e">
        <f>INDEX(D_伙伴表!$J:$J,MATCH(K453,D_伙伴表!$C:$C,0))</f>
        <v>#N/A</v>
      </c>
      <c r="T453" s="2">
        <f>IF(U453="","",INDEX(计算页!$A:$A,MATCH(U453,计算页!$B:$B,0)))</f>
        <v>4</v>
      </c>
      <c r="U453" s="2" t="s">
        <v>98</v>
      </c>
      <c r="V453" s="2">
        <f>IF(U453="","",ROUND(INDEX(计算页!$F$22:$H$27,N453,G453)/INDEX(计算页!$C:$C,MATCH(U453,计算页!$B:$B,0))*1.5^(O453-1)/R453,0))</f>
        <v>180</v>
      </c>
      <c r="W453" s="2" t="str">
        <f>IF(X453="","",INDEX(计算页!$A:$A,MATCH(X453,计算页!$B:$B,0)))</f>
        <v/>
      </c>
      <c r="Y453" s="2" t="str">
        <f>IF(X453="","",ROUND(INDEX(计算页!$F$22:$H$27,N453,G453)/INDEX(计算页!$C:$C,MATCH(X453,计算页!$B:$B,0))*1.5^(O453-1)/R453,0))</f>
        <v/>
      </c>
      <c r="Z453" s="2" t="str">
        <f>IF(AA453="","",INDEX(计算页!$A:$A,MATCH(AA453,计算页!$B:$B,0)))</f>
        <v/>
      </c>
      <c r="AB453" s="2" t="str">
        <f>IF(AA453="","",ROUND(INDEX(计算页!$F$22:$H$27,N453,G453)/INDEX(计算页!$C:$C,MATCH(AA453,计算页!$B:$B,0))*1.5^(O453-1)/R453,0))</f>
        <v/>
      </c>
      <c r="AC453" s="2" t="str">
        <f>IF(AD453="","",INDEX(计算页!$A:$A,MATCH(AD453,计算页!$B:$B,0)))</f>
        <v/>
      </c>
      <c r="AE453" s="2" t="str">
        <f>IF(AD453="","",ROUND(INDEX(计算页!$F$22:$H$27,N453,G453)/INDEX(计算页!$C:$C,MATCH(AD453,计算页!$B:$B,0))*1.5^(O453-1)/R453,0))</f>
        <v/>
      </c>
      <c r="AF453" s="2" t="str">
        <f>IF(AG453="","",INDEX(计算页!$A:$A,MATCH(AG453,计算页!$B:$B,0)))</f>
        <v/>
      </c>
      <c r="AH453" s="2" t="str">
        <f>IF(AG453="","",ROUND(INDEX(计算页!$F$22:$H$27,N453,G453)/INDEX(计算页!$C:$C,MATCH(AG453,计算页!$B:$B,0))*1.5^(O453-1)/R453,0))</f>
        <v/>
      </c>
    </row>
    <row r="454" spans="1:34" x14ac:dyDescent="0.35">
      <c r="A454" s="2">
        <f t="shared" si="21"/>
        <v>2040003</v>
      </c>
      <c r="B454" s="2">
        <v>204</v>
      </c>
      <c r="C454" s="2" t="s">
        <v>671</v>
      </c>
      <c r="D454" s="2" t="s">
        <v>544</v>
      </c>
      <c r="E454" s="2" t="str">
        <f t="shared" si="22"/>
        <v>一件很普通的宝物，看起来谁都可以用\n提升伙伴防御270点</v>
      </c>
      <c r="F454" s="2" t="s">
        <v>654</v>
      </c>
      <c r="G454" s="2">
        <v>1</v>
      </c>
      <c r="H454" s="2" t="s">
        <v>538</v>
      </c>
      <c r="J454" s="2">
        <v>0</v>
      </c>
      <c r="K454" s="2" t="str">
        <f>IF(J454="","",IF(J454=0,"所有宠物",INDEX(D_图鉴!$D:$D,MATCH(J454,D_图鉴!$A:$A,0))))</f>
        <v>所有宠物</v>
      </c>
      <c r="L454" s="2">
        <f>IF(A454="","",INDEX(D_伙伴技能书!$A:$A,MATCH(A454,D_伙伴技能书!$L:$L,0)))</f>
        <v>42043</v>
      </c>
      <c r="M454" s="2">
        <f>ROUND(INDEX(计算页!$F$22:$H$27,N454,G454)*1.5^(O454-1)*INDEX(计算页!$K$22:$K$25,MATCH(H454,计算页!$J$22:$J$25,0)),0)</f>
        <v>270</v>
      </c>
      <c r="N454" s="2">
        <v>2</v>
      </c>
      <c r="O454" s="2">
        <v>3</v>
      </c>
      <c r="P454" s="2">
        <v>1</v>
      </c>
      <c r="Q454" s="2">
        <v>0</v>
      </c>
      <c r="R454" s="2">
        <f t="shared" si="23"/>
        <v>1</v>
      </c>
      <c r="S454" s="2" t="e">
        <f>INDEX(D_伙伴表!$J:$J,MATCH(K454,D_伙伴表!$C:$C,0))</f>
        <v>#N/A</v>
      </c>
      <c r="T454" s="2">
        <f>IF(U454="","",INDEX(计算页!$A:$A,MATCH(U454,计算页!$B:$B,0)))</f>
        <v>4</v>
      </c>
      <c r="U454" s="2" t="s">
        <v>98</v>
      </c>
      <c r="V454" s="2">
        <f>IF(U454="","",ROUND(INDEX(计算页!$F$22:$H$27,N454,G454)/INDEX(计算页!$C:$C,MATCH(U454,计算页!$B:$B,0))*1.5^(O454-1)/R454,0))</f>
        <v>270</v>
      </c>
      <c r="W454" s="2" t="str">
        <f>IF(X454="","",INDEX(计算页!$A:$A,MATCH(X454,计算页!$B:$B,0)))</f>
        <v/>
      </c>
      <c r="Y454" s="2" t="str">
        <f>IF(X454="","",ROUND(INDEX(计算页!$F$22:$H$27,N454,G454)/INDEX(计算页!$C:$C,MATCH(X454,计算页!$B:$B,0))*1.5^(O454-1)/R454,0))</f>
        <v/>
      </c>
      <c r="Z454" s="2" t="str">
        <f>IF(AA454="","",INDEX(计算页!$A:$A,MATCH(AA454,计算页!$B:$B,0)))</f>
        <v/>
      </c>
      <c r="AB454" s="2" t="str">
        <f>IF(AA454="","",ROUND(INDEX(计算页!$F$22:$H$27,N454,G454)/INDEX(计算页!$C:$C,MATCH(AA454,计算页!$B:$B,0))*1.5^(O454-1)/R454,0))</f>
        <v/>
      </c>
      <c r="AC454" s="2" t="str">
        <f>IF(AD454="","",INDEX(计算页!$A:$A,MATCH(AD454,计算页!$B:$B,0)))</f>
        <v/>
      </c>
      <c r="AE454" s="2" t="str">
        <f>IF(AD454="","",ROUND(INDEX(计算页!$F$22:$H$27,N454,G454)/INDEX(计算页!$C:$C,MATCH(AD454,计算页!$B:$B,0))*1.5^(O454-1)/R454,0))</f>
        <v/>
      </c>
      <c r="AF454" s="2" t="str">
        <f>IF(AG454="","",INDEX(计算页!$A:$A,MATCH(AG454,计算页!$B:$B,0)))</f>
        <v/>
      </c>
      <c r="AH454" s="2" t="str">
        <f>IF(AG454="","",ROUND(INDEX(计算页!$F$22:$H$27,N454,G454)/INDEX(计算页!$C:$C,MATCH(AG454,计算页!$B:$B,0))*1.5^(O454-1)/R454,0))</f>
        <v/>
      </c>
    </row>
    <row r="455" spans="1:34" x14ac:dyDescent="0.35">
      <c r="A455" s="2">
        <f t="shared" si="21"/>
        <v>2050001</v>
      </c>
      <c r="B455" s="2">
        <v>205</v>
      </c>
      <c r="C455" s="2" t="s">
        <v>672</v>
      </c>
      <c r="D455" s="2" t="s">
        <v>547</v>
      </c>
      <c r="E455" s="2" t="str">
        <f t="shared" si="22"/>
        <v>一件很普通的宝物，看起来谁都可以用\n提升伙伴生命600点</v>
      </c>
      <c r="F455" s="2" t="s">
        <v>654</v>
      </c>
      <c r="G455" s="2">
        <v>1</v>
      </c>
      <c r="H455" s="2" t="s">
        <v>538</v>
      </c>
      <c r="J455" s="2">
        <v>0</v>
      </c>
      <c r="K455" s="2" t="str">
        <f>IF(J455="","",IF(J455=0,"所有宠物",INDEX(D_图鉴!$D:$D,MATCH(J455,D_图鉴!$A:$A,0))))</f>
        <v>所有宠物</v>
      </c>
      <c r="L455" s="2">
        <f>IF(A455="","",INDEX(D_伙伴技能书!$A:$A,MATCH(A455,D_伙伴技能书!$L:$L,0)))</f>
        <v>42051</v>
      </c>
      <c r="M455" s="2">
        <f>ROUND(INDEX(计算页!$F$22:$H$27,N455,G455)*1.5^(O455-1)*INDEX(计算页!$K$22:$K$25,MATCH(H455,计算页!$J$22:$J$25,0)),0)</f>
        <v>120</v>
      </c>
      <c r="N455" s="2">
        <v>2</v>
      </c>
      <c r="O455" s="2">
        <v>1</v>
      </c>
      <c r="P455" s="2">
        <v>1</v>
      </c>
      <c r="Q455" s="2">
        <v>0</v>
      </c>
      <c r="R455" s="2">
        <f t="shared" si="23"/>
        <v>1</v>
      </c>
      <c r="S455" s="2" t="e">
        <f>INDEX(D_伙伴表!$J:$J,MATCH(K455,D_伙伴表!$C:$C,0))</f>
        <v>#N/A</v>
      </c>
      <c r="T455" s="2">
        <f>IF(U455="","",INDEX(计算页!$A:$A,MATCH(U455,计算页!$B:$B,0)))</f>
        <v>1</v>
      </c>
      <c r="U455" s="2" t="s">
        <v>97</v>
      </c>
      <c r="V455" s="2">
        <f>IF(U455="","",ROUND(INDEX(计算页!$F$22:$H$27,N455,G455)/INDEX(计算页!$C:$C,MATCH(U455,计算页!$B:$B,0))*1.5^(O455-1)/R455,0))</f>
        <v>600</v>
      </c>
      <c r="W455" s="2" t="str">
        <f>IF(X455="","",INDEX(计算页!$A:$A,MATCH(X455,计算页!$B:$B,0)))</f>
        <v/>
      </c>
      <c r="Y455" s="2" t="str">
        <f>IF(X455="","",ROUND(INDEX(计算页!$F$22:$H$27,N455,G455)/INDEX(计算页!$C:$C,MATCH(X455,计算页!$B:$B,0))*1.5^(O455-1)/R455,0))</f>
        <v/>
      </c>
      <c r="Z455" s="2" t="str">
        <f>IF(AA455="","",INDEX(计算页!$A:$A,MATCH(AA455,计算页!$B:$B,0)))</f>
        <v/>
      </c>
      <c r="AB455" s="2" t="str">
        <f>IF(AA455="","",ROUND(INDEX(计算页!$F$22:$H$27,N455,G455)/INDEX(计算页!$C:$C,MATCH(AA455,计算页!$B:$B,0))*1.5^(O455-1)/R455,0))</f>
        <v/>
      </c>
      <c r="AC455" s="2" t="str">
        <f>IF(AD455="","",INDEX(计算页!$A:$A,MATCH(AD455,计算页!$B:$B,0)))</f>
        <v/>
      </c>
      <c r="AE455" s="2" t="str">
        <f>IF(AD455="","",ROUND(INDEX(计算页!$F$22:$H$27,N455,G455)/INDEX(计算页!$C:$C,MATCH(AD455,计算页!$B:$B,0))*1.5^(O455-1)/R455,0))</f>
        <v/>
      </c>
      <c r="AF455" s="2" t="str">
        <f>IF(AG455="","",INDEX(计算页!$A:$A,MATCH(AG455,计算页!$B:$B,0)))</f>
        <v/>
      </c>
      <c r="AH455" s="2" t="str">
        <f>IF(AG455="","",ROUND(INDEX(计算页!$F$22:$H$27,N455,G455)/INDEX(计算页!$C:$C,MATCH(AG455,计算页!$B:$B,0))*1.5^(O455-1)/R455,0))</f>
        <v/>
      </c>
    </row>
    <row r="456" spans="1:34" x14ac:dyDescent="0.35">
      <c r="A456" s="2">
        <f t="shared" si="21"/>
        <v>2050002</v>
      </c>
      <c r="B456" s="2">
        <v>205</v>
      </c>
      <c r="C456" s="2" t="s">
        <v>672</v>
      </c>
      <c r="D456" s="2" t="s">
        <v>547</v>
      </c>
      <c r="E456" s="2" t="str">
        <f t="shared" si="22"/>
        <v>一件很普通的宝物，看起来谁都可以用\n提升伙伴生命900点</v>
      </c>
      <c r="F456" s="2" t="s">
        <v>654</v>
      </c>
      <c r="G456" s="2">
        <v>1</v>
      </c>
      <c r="H456" s="2" t="s">
        <v>538</v>
      </c>
      <c r="J456" s="2">
        <v>0</v>
      </c>
      <c r="K456" s="2" t="str">
        <f>IF(J456="","",IF(J456=0,"所有宠物",INDEX(D_图鉴!$D:$D,MATCH(J456,D_图鉴!$A:$A,0))))</f>
        <v>所有宠物</v>
      </c>
      <c r="L456" s="2">
        <f>IF(A456="","",INDEX(D_伙伴技能书!$A:$A,MATCH(A456,D_伙伴技能书!$L:$L,0)))</f>
        <v>42052</v>
      </c>
      <c r="M456" s="2">
        <f>ROUND(INDEX(计算页!$F$22:$H$27,N456,G456)*1.5^(O456-1)*INDEX(计算页!$K$22:$K$25,MATCH(H456,计算页!$J$22:$J$25,0)),0)</f>
        <v>180</v>
      </c>
      <c r="N456" s="2">
        <v>2</v>
      </c>
      <c r="O456" s="2">
        <v>2</v>
      </c>
      <c r="P456" s="2">
        <v>1</v>
      </c>
      <c r="Q456" s="2">
        <v>0</v>
      </c>
      <c r="R456" s="2">
        <f t="shared" si="23"/>
        <v>1</v>
      </c>
      <c r="S456" s="2" t="e">
        <f>INDEX(D_伙伴表!$J:$J,MATCH(K456,D_伙伴表!$C:$C,0))</f>
        <v>#N/A</v>
      </c>
      <c r="T456" s="2">
        <f>IF(U456="","",INDEX(计算页!$A:$A,MATCH(U456,计算页!$B:$B,0)))</f>
        <v>1</v>
      </c>
      <c r="U456" s="2" t="s">
        <v>97</v>
      </c>
      <c r="V456" s="2">
        <f>IF(U456="","",ROUND(INDEX(计算页!$F$22:$H$27,N456,G456)/INDEX(计算页!$C:$C,MATCH(U456,计算页!$B:$B,0))*1.5^(O456-1)/R456,0))</f>
        <v>900</v>
      </c>
      <c r="W456" s="2" t="str">
        <f>IF(X456="","",INDEX(计算页!$A:$A,MATCH(X456,计算页!$B:$B,0)))</f>
        <v/>
      </c>
      <c r="Y456" s="2" t="str">
        <f>IF(X456="","",ROUND(INDEX(计算页!$F$22:$H$27,N456,G456)/INDEX(计算页!$C:$C,MATCH(X456,计算页!$B:$B,0))*1.5^(O456-1)/R456,0))</f>
        <v/>
      </c>
      <c r="Z456" s="2" t="str">
        <f>IF(AA456="","",INDEX(计算页!$A:$A,MATCH(AA456,计算页!$B:$B,0)))</f>
        <v/>
      </c>
      <c r="AB456" s="2" t="str">
        <f>IF(AA456="","",ROUND(INDEX(计算页!$F$22:$H$27,N456,G456)/INDEX(计算页!$C:$C,MATCH(AA456,计算页!$B:$B,0))*1.5^(O456-1)/R456,0))</f>
        <v/>
      </c>
      <c r="AC456" s="2" t="str">
        <f>IF(AD456="","",INDEX(计算页!$A:$A,MATCH(AD456,计算页!$B:$B,0)))</f>
        <v/>
      </c>
      <c r="AE456" s="2" t="str">
        <f>IF(AD456="","",ROUND(INDEX(计算页!$F$22:$H$27,N456,G456)/INDEX(计算页!$C:$C,MATCH(AD456,计算页!$B:$B,0))*1.5^(O456-1)/R456,0))</f>
        <v/>
      </c>
      <c r="AF456" s="2" t="str">
        <f>IF(AG456="","",INDEX(计算页!$A:$A,MATCH(AG456,计算页!$B:$B,0)))</f>
        <v/>
      </c>
      <c r="AH456" s="2" t="str">
        <f>IF(AG456="","",ROUND(INDEX(计算页!$F$22:$H$27,N456,G456)/INDEX(计算页!$C:$C,MATCH(AG456,计算页!$B:$B,0))*1.5^(O456-1)/R456,0))</f>
        <v/>
      </c>
    </row>
    <row r="457" spans="1:34" x14ac:dyDescent="0.35">
      <c r="A457" s="2">
        <f t="shared" si="21"/>
        <v>2050003</v>
      </c>
      <c r="B457" s="2">
        <v>205</v>
      </c>
      <c r="C457" s="2" t="s">
        <v>672</v>
      </c>
      <c r="D457" s="2" t="s">
        <v>547</v>
      </c>
      <c r="E457" s="2" t="str">
        <f t="shared" si="22"/>
        <v>一件很普通的宝物，看起来谁都可以用\n提升伙伴生命1350点</v>
      </c>
      <c r="F457" s="2" t="s">
        <v>654</v>
      </c>
      <c r="G457" s="2">
        <v>1</v>
      </c>
      <c r="H457" s="2" t="s">
        <v>538</v>
      </c>
      <c r="J457" s="2">
        <v>0</v>
      </c>
      <c r="K457" s="2" t="str">
        <f>IF(J457="","",IF(J457=0,"所有宠物",INDEX(D_图鉴!$D:$D,MATCH(J457,D_图鉴!$A:$A,0))))</f>
        <v>所有宠物</v>
      </c>
      <c r="L457" s="2">
        <f>IF(A457="","",INDEX(D_伙伴技能书!$A:$A,MATCH(A457,D_伙伴技能书!$L:$L,0)))</f>
        <v>42053</v>
      </c>
      <c r="M457" s="2">
        <f>ROUND(INDEX(计算页!$F$22:$H$27,N457,G457)*1.5^(O457-1)*INDEX(计算页!$K$22:$K$25,MATCH(H457,计算页!$J$22:$J$25,0)),0)</f>
        <v>270</v>
      </c>
      <c r="N457" s="2">
        <v>2</v>
      </c>
      <c r="O457" s="2">
        <v>3</v>
      </c>
      <c r="P457" s="2">
        <v>1</v>
      </c>
      <c r="Q457" s="2">
        <v>0</v>
      </c>
      <c r="R457" s="2">
        <f t="shared" si="23"/>
        <v>1</v>
      </c>
      <c r="S457" s="2" t="e">
        <f>INDEX(D_伙伴表!$J:$J,MATCH(K457,D_伙伴表!$C:$C,0))</f>
        <v>#N/A</v>
      </c>
      <c r="T457" s="2">
        <f>IF(U457="","",INDEX(计算页!$A:$A,MATCH(U457,计算页!$B:$B,0)))</f>
        <v>1</v>
      </c>
      <c r="U457" s="2" t="s">
        <v>97</v>
      </c>
      <c r="V457" s="2">
        <f>IF(U457="","",ROUND(INDEX(计算页!$F$22:$H$27,N457,G457)/INDEX(计算页!$C:$C,MATCH(U457,计算页!$B:$B,0))*1.5^(O457-1)/R457,0))</f>
        <v>1350</v>
      </c>
      <c r="W457" s="2" t="str">
        <f>IF(X457="","",INDEX(计算页!$A:$A,MATCH(X457,计算页!$B:$B,0)))</f>
        <v/>
      </c>
      <c r="Y457" s="2" t="str">
        <f>IF(X457="","",ROUND(INDEX(计算页!$F$22:$H$27,N457,G457)/INDEX(计算页!$C:$C,MATCH(X457,计算页!$B:$B,0))*1.5^(O457-1)/R457,0))</f>
        <v/>
      </c>
      <c r="Z457" s="2" t="str">
        <f>IF(AA457="","",INDEX(计算页!$A:$A,MATCH(AA457,计算页!$B:$B,0)))</f>
        <v/>
      </c>
      <c r="AB457" s="2" t="str">
        <f>IF(AA457="","",ROUND(INDEX(计算页!$F$22:$H$27,N457,G457)/INDEX(计算页!$C:$C,MATCH(AA457,计算页!$B:$B,0))*1.5^(O457-1)/R457,0))</f>
        <v/>
      </c>
      <c r="AC457" s="2" t="str">
        <f>IF(AD457="","",INDEX(计算页!$A:$A,MATCH(AD457,计算页!$B:$B,0)))</f>
        <v/>
      </c>
      <c r="AE457" s="2" t="str">
        <f>IF(AD457="","",ROUND(INDEX(计算页!$F$22:$H$27,N457,G457)/INDEX(计算页!$C:$C,MATCH(AD457,计算页!$B:$B,0))*1.5^(O457-1)/R457,0))</f>
        <v/>
      </c>
      <c r="AF457" s="2" t="str">
        <f>IF(AG457="","",INDEX(计算页!$A:$A,MATCH(AG457,计算页!$B:$B,0)))</f>
        <v/>
      </c>
      <c r="AH457" s="2" t="str">
        <f>IF(AG457="","",ROUND(INDEX(计算页!$F$22:$H$27,N457,G457)/INDEX(计算页!$C:$C,MATCH(AG457,计算页!$B:$B,0))*1.5^(O457-1)/R457,0))</f>
        <v/>
      </c>
    </row>
    <row r="458" spans="1:34" x14ac:dyDescent="0.35">
      <c r="A458" s="2">
        <f t="shared" si="21"/>
        <v>2060001</v>
      </c>
      <c r="B458" s="2">
        <v>206</v>
      </c>
      <c r="C458" s="2" t="s">
        <v>673</v>
      </c>
      <c r="D458" s="2" t="s">
        <v>550</v>
      </c>
      <c r="E458" s="2" t="str">
        <f t="shared" si="22"/>
        <v>一件很普通的宝物，看起来谁都可以用\n提升伙伴攻击60点</v>
      </c>
      <c r="F458" s="2" t="s">
        <v>654</v>
      </c>
      <c r="G458" s="2">
        <v>1</v>
      </c>
      <c r="H458" s="2" t="s">
        <v>538</v>
      </c>
      <c r="J458" s="2">
        <v>0</v>
      </c>
      <c r="K458" s="2" t="str">
        <f>IF(J458="","",IF(J458=0,"所有宠物",INDEX(D_图鉴!$D:$D,MATCH(J458,D_图鉴!$A:$A,0))))</f>
        <v>所有宠物</v>
      </c>
      <c r="L458" s="2">
        <f>IF(A458="","",INDEX(D_伙伴技能书!$A:$A,MATCH(A458,D_伙伴技能书!$L:$L,0)))</f>
        <v>42061</v>
      </c>
      <c r="M458" s="2">
        <f>ROUND(INDEX(计算页!$F$22:$H$27,N458,G458)*1.5^(O458-1)*INDEX(计算页!$K$22:$K$25,MATCH(H458,计算页!$J$22:$J$25,0)),0)</f>
        <v>120</v>
      </c>
      <c r="N458" s="2">
        <v>2</v>
      </c>
      <c r="O458" s="2">
        <v>1</v>
      </c>
      <c r="P458" s="2">
        <v>1</v>
      </c>
      <c r="Q458" s="2">
        <v>0</v>
      </c>
      <c r="R458" s="2">
        <f t="shared" si="23"/>
        <v>1</v>
      </c>
      <c r="S458" s="2" t="e">
        <f>INDEX(D_伙伴表!$J:$J,MATCH(K458,D_伙伴表!$C:$C,0))</f>
        <v>#N/A</v>
      </c>
      <c r="T458" s="2">
        <f>IF(U458="","",INDEX(计算页!$A:$A,MATCH(U458,计算页!$B:$B,0)))</f>
        <v>3</v>
      </c>
      <c r="U458" s="2" t="s">
        <v>101</v>
      </c>
      <c r="V458" s="2">
        <f>IF(U458="","",ROUND(INDEX(计算页!$F$22:$H$27,N458,G458)/INDEX(计算页!$C:$C,MATCH(U458,计算页!$B:$B,0))*1.5^(O458-1)/R458,0))</f>
        <v>60</v>
      </c>
      <c r="W458" s="2" t="str">
        <f>IF(X458="","",INDEX(计算页!$A:$A,MATCH(X458,计算页!$B:$B,0)))</f>
        <v/>
      </c>
      <c r="Y458" s="2" t="str">
        <f>IF(X458="","",ROUND(INDEX(计算页!$F$22:$H$27,N458,G458)/INDEX(计算页!$C:$C,MATCH(X458,计算页!$B:$B,0))*1.5^(O458-1)/R458,0))</f>
        <v/>
      </c>
      <c r="Z458" s="2" t="str">
        <f>IF(AA458="","",INDEX(计算页!$A:$A,MATCH(AA458,计算页!$B:$B,0)))</f>
        <v/>
      </c>
      <c r="AB458" s="2" t="str">
        <f>IF(AA458="","",ROUND(INDEX(计算页!$F$22:$H$27,N458,G458)/INDEX(计算页!$C:$C,MATCH(AA458,计算页!$B:$B,0))*1.5^(O458-1)/R458,0))</f>
        <v/>
      </c>
      <c r="AC458" s="2" t="str">
        <f>IF(AD458="","",INDEX(计算页!$A:$A,MATCH(AD458,计算页!$B:$B,0)))</f>
        <v/>
      </c>
      <c r="AE458" s="2" t="str">
        <f>IF(AD458="","",ROUND(INDEX(计算页!$F$22:$H$27,N458,G458)/INDEX(计算页!$C:$C,MATCH(AD458,计算页!$B:$B,0))*1.5^(O458-1)/R458,0))</f>
        <v/>
      </c>
      <c r="AF458" s="2" t="str">
        <f>IF(AG458="","",INDEX(计算页!$A:$A,MATCH(AG458,计算页!$B:$B,0)))</f>
        <v/>
      </c>
      <c r="AH458" s="2" t="str">
        <f>IF(AG458="","",ROUND(INDEX(计算页!$F$22:$H$27,N458,G458)/INDEX(计算页!$C:$C,MATCH(AG458,计算页!$B:$B,0))*1.5^(O458-1)/R458,0))</f>
        <v/>
      </c>
    </row>
    <row r="459" spans="1:34" x14ac:dyDescent="0.35">
      <c r="A459" s="2">
        <f t="shared" si="21"/>
        <v>2060002</v>
      </c>
      <c r="B459" s="2">
        <v>206</v>
      </c>
      <c r="C459" s="2" t="s">
        <v>673</v>
      </c>
      <c r="D459" s="2" t="s">
        <v>550</v>
      </c>
      <c r="E459" s="2" t="str">
        <f t="shared" si="22"/>
        <v>一件很普通的宝物，看起来谁都可以用\n提升伙伴攻击90点</v>
      </c>
      <c r="F459" s="2" t="s">
        <v>654</v>
      </c>
      <c r="G459" s="2">
        <v>1</v>
      </c>
      <c r="H459" s="2" t="s">
        <v>538</v>
      </c>
      <c r="J459" s="2">
        <v>0</v>
      </c>
      <c r="K459" s="2" t="str">
        <f>IF(J459="","",IF(J459=0,"所有宠物",INDEX(D_图鉴!$D:$D,MATCH(J459,D_图鉴!$A:$A,0))))</f>
        <v>所有宠物</v>
      </c>
      <c r="L459" s="2">
        <f>IF(A459="","",INDEX(D_伙伴技能书!$A:$A,MATCH(A459,D_伙伴技能书!$L:$L,0)))</f>
        <v>42062</v>
      </c>
      <c r="M459" s="2">
        <f>ROUND(INDEX(计算页!$F$22:$H$27,N459,G459)*1.5^(O459-1)*INDEX(计算页!$K$22:$K$25,MATCH(H459,计算页!$J$22:$J$25,0)),0)</f>
        <v>180</v>
      </c>
      <c r="N459" s="2">
        <v>2</v>
      </c>
      <c r="O459" s="2">
        <v>2</v>
      </c>
      <c r="P459" s="2">
        <v>1</v>
      </c>
      <c r="Q459" s="2">
        <v>0</v>
      </c>
      <c r="R459" s="2">
        <f t="shared" si="23"/>
        <v>1</v>
      </c>
      <c r="S459" s="2" t="e">
        <f>INDEX(D_伙伴表!$J:$J,MATCH(K459,D_伙伴表!$C:$C,0))</f>
        <v>#N/A</v>
      </c>
      <c r="T459" s="2">
        <f>IF(U459="","",INDEX(计算页!$A:$A,MATCH(U459,计算页!$B:$B,0)))</f>
        <v>3</v>
      </c>
      <c r="U459" s="2" t="s">
        <v>101</v>
      </c>
      <c r="V459" s="2">
        <f>IF(U459="","",ROUND(INDEX(计算页!$F$22:$H$27,N459,G459)/INDEX(计算页!$C:$C,MATCH(U459,计算页!$B:$B,0))*1.5^(O459-1)/R459,0))</f>
        <v>90</v>
      </c>
      <c r="W459" s="2" t="str">
        <f>IF(X459="","",INDEX(计算页!$A:$A,MATCH(X459,计算页!$B:$B,0)))</f>
        <v/>
      </c>
      <c r="Y459" s="2" t="str">
        <f>IF(X459="","",ROUND(INDEX(计算页!$F$22:$H$27,N459,G459)/INDEX(计算页!$C:$C,MATCH(X459,计算页!$B:$B,0))*1.5^(O459-1)/R459,0))</f>
        <v/>
      </c>
      <c r="Z459" s="2" t="str">
        <f>IF(AA459="","",INDEX(计算页!$A:$A,MATCH(AA459,计算页!$B:$B,0)))</f>
        <v/>
      </c>
      <c r="AB459" s="2" t="str">
        <f>IF(AA459="","",ROUND(INDEX(计算页!$F$22:$H$27,N459,G459)/INDEX(计算页!$C:$C,MATCH(AA459,计算页!$B:$B,0))*1.5^(O459-1)/R459,0))</f>
        <v/>
      </c>
      <c r="AC459" s="2" t="str">
        <f>IF(AD459="","",INDEX(计算页!$A:$A,MATCH(AD459,计算页!$B:$B,0)))</f>
        <v/>
      </c>
      <c r="AE459" s="2" t="str">
        <f>IF(AD459="","",ROUND(INDEX(计算页!$F$22:$H$27,N459,G459)/INDEX(计算页!$C:$C,MATCH(AD459,计算页!$B:$B,0))*1.5^(O459-1)/R459,0))</f>
        <v/>
      </c>
      <c r="AF459" s="2" t="str">
        <f>IF(AG459="","",INDEX(计算页!$A:$A,MATCH(AG459,计算页!$B:$B,0)))</f>
        <v/>
      </c>
      <c r="AH459" s="2" t="str">
        <f>IF(AG459="","",ROUND(INDEX(计算页!$F$22:$H$27,N459,G459)/INDEX(计算页!$C:$C,MATCH(AG459,计算页!$B:$B,0))*1.5^(O459-1)/R459,0))</f>
        <v/>
      </c>
    </row>
    <row r="460" spans="1:34" x14ac:dyDescent="0.35">
      <c r="A460" s="2">
        <f t="shared" si="21"/>
        <v>2060003</v>
      </c>
      <c r="B460" s="2">
        <v>206</v>
      </c>
      <c r="C460" s="2" t="s">
        <v>673</v>
      </c>
      <c r="D460" s="2" t="s">
        <v>550</v>
      </c>
      <c r="E460" s="2" t="str">
        <f t="shared" si="22"/>
        <v>一件很普通的宝物，看起来谁都可以用\n提升伙伴攻击135点</v>
      </c>
      <c r="F460" s="2" t="s">
        <v>654</v>
      </c>
      <c r="G460" s="2">
        <v>1</v>
      </c>
      <c r="H460" s="2" t="s">
        <v>538</v>
      </c>
      <c r="J460" s="2">
        <v>0</v>
      </c>
      <c r="K460" s="2" t="str">
        <f>IF(J460="","",IF(J460=0,"所有宠物",INDEX(D_图鉴!$D:$D,MATCH(J460,D_图鉴!$A:$A,0))))</f>
        <v>所有宠物</v>
      </c>
      <c r="L460" s="2">
        <f>IF(A460="","",INDEX(D_伙伴技能书!$A:$A,MATCH(A460,D_伙伴技能书!$L:$L,0)))</f>
        <v>42063</v>
      </c>
      <c r="M460" s="2">
        <f>ROUND(INDEX(计算页!$F$22:$H$27,N460,G460)*1.5^(O460-1)*INDEX(计算页!$K$22:$K$25,MATCH(H460,计算页!$J$22:$J$25,0)),0)</f>
        <v>270</v>
      </c>
      <c r="N460" s="2">
        <v>2</v>
      </c>
      <c r="O460" s="2">
        <v>3</v>
      </c>
      <c r="P460" s="2">
        <v>1</v>
      </c>
      <c r="Q460" s="2">
        <v>0</v>
      </c>
      <c r="R460" s="2">
        <f t="shared" si="23"/>
        <v>1</v>
      </c>
      <c r="S460" s="2" t="e">
        <f>INDEX(D_伙伴表!$J:$J,MATCH(K460,D_伙伴表!$C:$C,0))</f>
        <v>#N/A</v>
      </c>
      <c r="T460" s="2">
        <f>IF(U460="","",INDEX(计算页!$A:$A,MATCH(U460,计算页!$B:$B,0)))</f>
        <v>3</v>
      </c>
      <c r="U460" s="2" t="s">
        <v>101</v>
      </c>
      <c r="V460" s="2">
        <f>IF(U460="","",ROUND(INDEX(计算页!$F$22:$H$27,N460,G460)/INDEX(计算页!$C:$C,MATCH(U460,计算页!$B:$B,0))*1.5^(O460-1)/R460,0))</f>
        <v>135</v>
      </c>
      <c r="W460" s="2" t="str">
        <f>IF(X460="","",INDEX(计算页!$A:$A,MATCH(X460,计算页!$B:$B,0)))</f>
        <v/>
      </c>
      <c r="Y460" s="2" t="str">
        <f>IF(X460="","",ROUND(INDEX(计算页!$F$22:$H$27,N460,G460)/INDEX(计算页!$C:$C,MATCH(X460,计算页!$B:$B,0))*1.5^(O460-1)/R460,0))</f>
        <v/>
      </c>
      <c r="Z460" s="2" t="str">
        <f>IF(AA460="","",INDEX(计算页!$A:$A,MATCH(AA460,计算页!$B:$B,0)))</f>
        <v/>
      </c>
      <c r="AB460" s="2" t="str">
        <f>IF(AA460="","",ROUND(INDEX(计算页!$F$22:$H$27,N460,G460)/INDEX(计算页!$C:$C,MATCH(AA460,计算页!$B:$B,0))*1.5^(O460-1)/R460,0))</f>
        <v/>
      </c>
      <c r="AC460" s="2" t="str">
        <f>IF(AD460="","",INDEX(计算页!$A:$A,MATCH(AD460,计算页!$B:$B,0)))</f>
        <v/>
      </c>
      <c r="AE460" s="2" t="str">
        <f>IF(AD460="","",ROUND(INDEX(计算页!$F$22:$H$27,N460,G460)/INDEX(计算页!$C:$C,MATCH(AD460,计算页!$B:$B,0))*1.5^(O460-1)/R460,0))</f>
        <v/>
      </c>
      <c r="AF460" s="2" t="str">
        <f>IF(AG460="","",INDEX(计算页!$A:$A,MATCH(AG460,计算页!$B:$B,0)))</f>
        <v/>
      </c>
      <c r="AH460" s="2" t="str">
        <f>IF(AG460="","",ROUND(INDEX(计算页!$F$22:$H$27,N460,G460)/INDEX(计算页!$C:$C,MATCH(AG460,计算页!$B:$B,0))*1.5^(O460-1)/R460,0))</f>
        <v/>
      </c>
    </row>
    <row r="461" spans="1:34" x14ac:dyDescent="0.35">
      <c r="A461" s="2">
        <f t="shared" si="21"/>
        <v>2070001</v>
      </c>
      <c r="B461" s="2">
        <v>207</v>
      </c>
      <c r="C461" s="2" t="s">
        <v>674</v>
      </c>
      <c r="D461" s="2" t="s">
        <v>552</v>
      </c>
      <c r="E461" s="2" t="str">
        <f t="shared" si="22"/>
        <v>一件很普通的宝物，看起来谁都可以用\n提升伙伴防御120点</v>
      </c>
      <c r="F461" s="2" t="s">
        <v>654</v>
      </c>
      <c r="G461" s="2">
        <v>1</v>
      </c>
      <c r="H461" s="2" t="s">
        <v>538</v>
      </c>
      <c r="J461" s="2">
        <v>0</v>
      </c>
      <c r="K461" s="2" t="str">
        <f>IF(J461="","",IF(J461=0,"所有宠物",INDEX(D_图鉴!$D:$D,MATCH(J461,D_图鉴!$A:$A,0))))</f>
        <v>所有宠物</v>
      </c>
      <c r="L461" s="2">
        <f>IF(A461="","",INDEX(D_伙伴技能书!$A:$A,MATCH(A461,D_伙伴技能书!$L:$L,0)))</f>
        <v>42071</v>
      </c>
      <c r="M461" s="2">
        <f>ROUND(INDEX(计算页!$F$22:$H$27,N461,G461)*1.5^(O461-1)*INDEX(计算页!$K$22:$K$25,MATCH(H461,计算页!$J$22:$J$25,0)),0)</f>
        <v>120</v>
      </c>
      <c r="N461" s="2">
        <v>2</v>
      </c>
      <c r="O461" s="2">
        <v>1</v>
      </c>
      <c r="P461" s="2">
        <v>1</v>
      </c>
      <c r="Q461" s="2">
        <v>0</v>
      </c>
      <c r="R461" s="2">
        <f t="shared" si="23"/>
        <v>1</v>
      </c>
      <c r="S461" s="2" t="e">
        <f>INDEX(D_伙伴表!$J:$J,MATCH(K461,D_伙伴表!$C:$C,0))</f>
        <v>#N/A</v>
      </c>
      <c r="T461" s="2">
        <f>IF(U461="","",INDEX(计算页!$A:$A,MATCH(U461,计算页!$B:$B,0)))</f>
        <v>4</v>
      </c>
      <c r="U461" s="2" t="s">
        <v>98</v>
      </c>
      <c r="V461" s="2">
        <f>IF(U461="","",ROUND(INDEX(计算页!$F$22:$H$27,N461,G461)/INDEX(计算页!$C:$C,MATCH(U461,计算页!$B:$B,0))*1.5^(O461-1)/R461,0))</f>
        <v>120</v>
      </c>
      <c r="W461" s="2" t="str">
        <f>IF(X461="","",INDEX(计算页!$A:$A,MATCH(X461,计算页!$B:$B,0)))</f>
        <v/>
      </c>
      <c r="Y461" s="2" t="str">
        <f>IF(X461="","",ROUND(INDEX(计算页!$F$22:$H$27,N461,G461)/INDEX(计算页!$C:$C,MATCH(X461,计算页!$B:$B,0))*1.5^(O461-1)/R461,0))</f>
        <v/>
      </c>
      <c r="Z461" s="2" t="str">
        <f>IF(AA461="","",INDEX(计算页!$A:$A,MATCH(AA461,计算页!$B:$B,0)))</f>
        <v/>
      </c>
      <c r="AB461" s="2" t="str">
        <f>IF(AA461="","",ROUND(INDEX(计算页!$F$22:$H$27,N461,G461)/INDEX(计算页!$C:$C,MATCH(AA461,计算页!$B:$B,0))*1.5^(O461-1)/R461,0))</f>
        <v/>
      </c>
      <c r="AC461" s="2" t="str">
        <f>IF(AD461="","",INDEX(计算页!$A:$A,MATCH(AD461,计算页!$B:$B,0)))</f>
        <v/>
      </c>
      <c r="AE461" s="2" t="str">
        <f>IF(AD461="","",ROUND(INDEX(计算页!$F$22:$H$27,N461,G461)/INDEX(计算页!$C:$C,MATCH(AD461,计算页!$B:$B,0))*1.5^(O461-1)/R461,0))</f>
        <v/>
      </c>
      <c r="AF461" s="2" t="str">
        <f>IF(AG461="","",INDEX(计算页!$A:$A,MATCH(AG461,计算页!$B:$B,0)))</f>
        <v/>
      </c>
      <c r="AH461" s="2" t="str">
        <f>IF(AG461="","",ROUND(INDEX(计算页!$F$22:$H$27,N461,G461)/INDEX(计算页!$C:$C,MATCH(AG461,计算页!$B:$B,0))*1.5^(O461-1)/R461,0))</f>
        <v/>
      </c>
    </row>
    <row r="462" spans="1:34" x14ac:dyDescent="0.35">
      <c r="A462" s="2">
        <f t="shared" si="21"/>
        <v>2070002</v>
      </c>
      <c r="B462" s="2">
        <v>207</v>
      </c>
      <c r="C462" s="2" t="s">
        <v>674</v>
      </c>
      <c r="D462" s="2" t="s">
        <v>552</v>
      </c>
      <c r="E462" s="2" t="str">
        <f t="shared" si="22"/>
        <v>一件很普通的宝物，看起来谁都可以用\n提升伙伴防御180点</v>
      </c>
      <c r="F462" s="2" t="s">
        <v>654</v>
      </c>
      <c r="G462" s="2">
        <v>1</v>
      </c>
      <c r="H462" s="2" t="s">
        <v>538</v>
      </c>
      <c r="J462" s="2">
        <v>0</v>
      </c>
      <c r="K462" s="2" t="str">
        <f>IF(J462="","",IF(J462=0,"所有宠物",INDEX(D_图鉴!$D:$D,MATCH(J462,D_图鉴!$A:$A,0))))</f>
        <v>所有宠物</v>
      </c>
      <c r="L462" s="2">
        <f>IF(A462="","",INDEX(D_伙伴技能书!$A:$A,MATCH(A462,D_伙伴技能书!$L:$L,0)))</f>
        <v>42072</v>
      </c>
      <c r="M462" s="2">
        <f>ROUND(INDEX(计算页!$F$22:$H$27,N462,G462)*1.5^(O462-1)*INDEX(计算页!$K$22:$K$25,MATCH(H462,计算页!$J$22:$J$25,0)),0)</f>
        <v>180</v>
      </c>
      <c r="N462" s="2">
        <v>2</v>
      </c>
      <c r="O462" s="2">
        <v>2</v>
      </c>
      <c r="P462" s="2">
        <v>1</v>
      </c>
      <c r="Q462" s="2">
        <v>0</v>
      </c>
      <c r="R462" s="2">
        <f t="shared" si="23"/>
        <v>1</v>
      </c>
      <c r="S462" s="2" t="e">
        <f>INDEX(D_伙伴表!$J:$J,MATCH(K462,D_伙伴表!$C:$C,0))</f>
        <v>#N/A</v>
      </c>
      <c r="T462" s="2">
        <f>IF(U462="","",INDEX(计算页!$A:$A,MATCH(U462,计算页!$B:$B,0)))</f>
        <v>4</v>
      </c>
      <c r="U462" s="2" t="s">
        <v>98</v>
      </c>
      <c r="V462" s="2">
        <f>IF(U462="","",ROUND(INDEX(计算页!$F$22:$H$27,N462,G462)/INDEX(计算页!$C:$C,MATCH(U462,计算页!$B:$B,0))*1.5^(O462-1)/R462,0))</f>
        <v>180</v>
      </c>
      <c r="W462" s="2" t="str">
        <f>IF(X462="","",INDEX(计算页!$A:$A,MATCH(X462,计算页!$B:$B,0)))</f>
        <v/>
      </c>
      <c r="Y462" s="2" t="str">
        <f>IF(X462="","",ROUND(INDEX(计算页!$F$22:$H$27,N462,G462)/INDEX(计算页!$C:$C,MATCH(X462,计算页!$B:$B,0))*1.5^(O462-1)/R462,0))</f>
        <v/>
      </c>
      <c r="Z462" s="2" t="str">
        <f>IF(AA462="","",INDEX(计算页!$A:$A,MATCH(AA462,计算页!$B:$B,0)))</f>
        <v/>
      </c>
      <c r="AB462" s="2" t="str">
        <f>IF(AA462="","",ROUND(INDEX(计算页!$F$22:$H$27,N462,G462)/INDEX(计算页!$C:$C,MATCH(AA462,计算页!$B:$B,0))*1.5^(O462-1)/R462,0))</f>
        <v/>
      </c>
      <c r="AC462" s="2" t="str">
        <f>IF(AD462="","",INDEX(计算页!$A:$A,MATCH(AD462,计算页!$B:$B,0)))</f>
        <v/>
      </c>
      <c r="AE462" s="2" t="str">
        <f>IF(AD462="","",ROUND(INDEX(计算页!$F$22:$H$27,N462,G462)/INDEX(计算页!$C:$C,MATCH(AD462,计算页!$B:$B,0))*1.5^(O462-1)/R462,0))</f>
        <v/>
      </c>
      <c r="AF462" s="2" t="str">
        <f>IF(AG462="","",INDEX(计算页!$A:$A,MATCH(AG462,计算页!$B:$B,0)))</f>
        <v/>
      </c>
      <c r="AH462" s="2" t="str">
        <f>IF(AG462="","",ROUND(INDEX(计算页!$F$22:$H$27,N462,G462)/INDEX(计算页!$C:$C,MATCH(AG462,计算页!$B:$B,0))*1.5^(O462-1)/R462,0))</f>
        <v/>
      </c>
    </row>
    <row r="463" spans="1:34" x14ac:dyDescent="0.35">
      <c r="A463" s="2">
        <f t="shared" si="21"/>
        <v>2070003</v>
      </c>
      <c r="B463" s="2">
        <v>207</v>
      </c>
      <c r="C463" s="2" t="s">
        <v>674</v>
      </c>
      <c r="D463" s="2" t="s">
        <v>552</v>
      </c>
      <c r="E463" s="2" t="str">
        <f t="shared" si="22"/>
        <v>一件很普通的宝物，看起来谁都可以用\n提升伙伴防御270点</v>
      </c>
      <c r="F463" s="2" t="s">
        <v>654</v>
      </c>
      <c r="G463" s="2">
        <v>1</v>
      </c>
      <c r="H463" s="2" t="s">
        <v>538</v>
      </c>
      <c r="J463" s="2">
        <v>0</v>
      </c>
      <c r="K463" s="2" t="str">
        <f>IF(J463="","",IF(J463=0,"所有宠物",INDEX(D_图鉴!$D:$D,MATCH(J463,D_图鉴!$A:$A,0))))</f>
        <v>所有宠物</v>
      </c>
      <c r="L463" s="2">
        <f>IF(A463="","",INDEX(D_伙伴技能书!$A:$A,MATCH(A463,D_伙伴技能书!$L:$L,0)))</f>
        <v>42073</v>
      </c>
      <c r="M463" s="2">
        <f>ROUND(INDEX(计算页!$F$22:$H$27,N463,G463)*1.5^(O463-1)*INDEX(计算页!$K$22:$K$25,MATCH(H463,计算页!$J$22:$J$25,0)),0)</f>
        <v>270</v>
      </c>
      <c r="N463" s="2">
        <v>2</v>
      </c>
      <c r="O463" s="2">
        <v>3</v>
      </c>
      <c r="P463" s="2">
        <v>1</v>
      </c>
      <c r="Q463" s="2">
        <v>0</v>
      </c>
      <c r="R463" s="2">
        <f t="shared" si="23"/>
        <v>1</v>
      </c>
      <c r="S463" s="2" t="e">
        <f>INDEX(D_伙伴表!$J:$J,MATCH(K463,D_伙伴表!$C:$C,0))</f>
        <v>#N/A</v>
      </c>
      <c r="T463" s="2">
        <f>IF(U463="","",INDEX(计算页!$A:$A,MATCH(U463,计算页!$B:$B,0)))</f>
        <v>4</v>
      </c>
      <c r="U463" s="2" t="s">
        <v>98</v>
      </c>
      <c r="V463" s="2">
        <f>IF(U463="","",ROUND(INDEX(计算页!$F$22:$H$27,N463,G463)/INDEX(计算页!$C:$C,MATCH(U463,计算页!$B:$B,0))*1.5^(O463-1)/R463,0))</f>
        <v>270</v>
      </c>
      <c r="W463" s="2" t="str">
        <f>IF(X463="","",INDEX(计算页!$A:$A,MATCH(X463,计算页!$B:$B,0)))</f>
        <v/>
      </c>
      <c r="Y463" s="2" t="str">
        <f>IF(X463="","",ROUND(INDEX(计算页!$F$22:$H$27,N463,G463)/INDEX(计算页!$C:$C,MATCH(X463,计算页!$B:$B,0))*1.5^(O463-1)/R463,0))</f>
        <v/>
      </c>
      <c r="Z463" s="2" t="str">
        <f>IF(AA463="","",INDEX(计算页!$A:$A,MATCH(AA463,计算页!$B:$B,0)))</f>
        <v/>
      </c>
      <c r="AB463" s="2" t="str">
        <f>IF(AA463="","",ROUND(INDEX(计算页!$F$22:$H$27,N463,G463)/INDEX(计算页!$C:$C,MATCH(AA463,计算页!$B:$B,0))*1.5^(O463-1)/R463,0))</f>
        <v/>
      </c>
      <c r="AC463" s="2" t="str">
        <f>IF(AD463="","",INDEX(计算页!$A:$A,MATCH(AD463,计算页!$B:$B,0)))</f>
        <v/>
      </c>
      <c r="AE463" s="2" t="str">
        <f>IF(AD463="","",ROUND(INDEX(计算页!$F$22:$H$27,N463,G463)/INDEX(计算页!$C:$C,MATCH(AD463,计算页!$B:$B,0))*1.5^(O463-1)/R463,0))</f>
        <v/>
      </c>
      <c r="AF463" s="2" t="str">
        <f>IF(AG463="","",INDEX(计算页!$A:$A,MATCH(AG463,计算页!$B:$B,0)))</f>
        <v/>
      </c>
      <c r="AH463" s="2" t="str">
        <f>IF(AG463="","",ROUND(INDEX(计算页!$F$22:$H$27,N463,G463)/INDEX(计算页!$C:$C,MATCH(AG463,计算页!$B:$B,0))*1.5^(O463-1)/R463,0))</f>
        <v/>
      </c>
    </row>
    <row r="464" spans="1:34" x14ac:dyDescent="0.35">
      <c r="A464" s="2">
        <f t="shared" si="21"/>
        <v>2080001</v>
      </c>
      <c r="B464" s="2">
        <v>208</v>
      </c>
      <c r="C464" s="2" t="s">
        <v>675</v>
      </c>
      <c r="D464" s="2" t="s">
        <v>554</v>
      </c>
      <c r="E464" s="2" t="str">
        <f t="shared" si="22"/>
        <v>一件很普通的宝物，看起来谁都可以用\n提升伙伴生命600点</v>
      </c>
      <c r="F464" s="2" t="s">
        <v>654</v>
      </c>
      <c r="G464" s="2">
        <v>1</v>
      </c>
      <c r="H464" s="2" t="s">
        <v>538</v>
      </c>
      <c r="J464" s="2">
        <v>0</v>
      </c>
      <c r="K464" s="2" t="str">
        <f>IF(J464="","",IF(J464=0,"所有宠物",INDEX(D_图鉴!$D:$D,MATCH(J464,D_图鉴!$A:$A,0))))</f>
        <v>所有宠物</v>
      </c>
      <c r="L464" s="2">
        <f>IF(A464="","",INDEX(D_伙伴技能书!$A:$A,MATCH(A464,D_伙伴技能书!$L:$L,0)))</f>
        <v>42081</v>
      </c>
      <c r="M464" s="2">
        <f>ROUND(INDEX(计算页!$F$22:$H$27,N464,G464)*1.5^(O464-1)*INDEX(计算页!$K$22:$K$25,MATCH(H464,计算页!$J$22:$J$25,0)),0)</f>
        <v>120</v>
      </c>
      <c r="N464" s="2">
        <v>2</v>
      </c>
      <c r="O464" s="2">
        <v>1</v>
      </c>
      <c r="P464" s="2">
        <v>1</v>
      </c>
      <c r="Q464" s="2">
        <v>0</v>
      </c>
      <c r="R464" s="2">
        <f t="shared" si="23"/>
        <v>1</v>
      </c>
      <c r="S464" s="2" t="e">
        <f>INDEX(D_伙伴表!$J:$J,MATCH(K464,D_伙伴表!$C:$C,0))</f>
        <v>#N/A</v>
      </c>
      <c r="T464" s="2">
        <f>IF(U464="","",INDEX(计算页!$A:$A,MATCH(U464,计算页!$B:$B,0)))</f>
        <v>1</v>
      </c>
      <c r="U464" s="2" t="s">
        <v>97</v>
      </c>
      <c r="V464" s="2">
        <f>IF(U464="","",ROUND(INDEX(计算页!$F$22:$H$27,N464,G464)/INDEX(计算页!$C:$C,MATCH(U464,计算页!$B:$B,0))*1.5^(O464-1)/R464,0))</f>
        <v>600</v>
      </c>
      <c r="W464" s="2" t="str">
        <f>IF(X464="","",INDEX(计算页!$A:$A,MATCH(X464,计算页!$B:$B,0)))</f>
        <v/>
      </c>
      <c r="Y464" s="2" t="str">
        <f>IF(X464="","",ROUND(INDEX(计算页!$F$22:$H$27,N464,G464)/INDEX(计算页!$C:$C,MATCH(X464,计算页!$B:$B,0))*1.5^(O464-1)/R464,0))</f>
        <v/>
      </c>
      <c r="Z464" s="2" t="str">
        <f>IF(AA464="","",INDEX(计算页!$A:$A,MATCH(AA464,计算页!$B:$B,0)))</f>
        <v/>
      </c>
      <c r="AB464" s="2" t="str">
        <f>IF(AA464="","",ROUND(INDEX(计算页!$F$22:$H$27,N464,G464)/INDEX(计算页!$C:$C,MATCH(AA464,计算页!$B:$B,0))*1.5^(O464-1)/R464,0))</f>
        <v/>
      </c>
      <c r="AC464" s="2" t="str">
        <f>IF(AD464="","",INDEX(计算页!$A:$A,MATCH(AD464,计算页!$B:$B,0)))</f>
        <v/>
      </c>
      <c r="AE464" s="2" t="str">
        <f>IF(AD464="","",ROUND(INDEX(计算页!$F$22:$H$27,N464,G464)/INDEX(计算页!$C:$C,MATCH(AD464,计算页!$B:$B,0))*1.5^(O464-1)/R464,0))</f>
        <v/>
      </c>
      <c r="AF464" s="2" t="str">
        <f>IF(AG464="","",INDEX(计算页!$A:$A,MATCH(AG464,计算页!$B:$B,0)))</f>
        <v/>
      </c>
      <c r="AH464" s="2" t="str">
        <f>IF(AG464="","",ROUND(INDEX(计算页!$F$22:$H$27,N464,G464)/INDEX(计算页!$C:$C,MATCH(AG464,计算页!$B:$B,0))*1.5^(O464-1)/R464,0))</f>
        <v/>
      </c>
    </row>
    <row r="465" spans="1:34" x14ac:dyDescent="0.35">
      <c r="A465" s="2">
        <f t="shared" si="21"/>
        <v>2080002</v>
      </c>
      <c r="B465" s="2">
        <v>208</v>
      </c>
      <c r="C465" s="2" t="s">
        <v>675</v>
      </c>
      <c r="D465" s="2" t="s">
        <v>554</v>
      </c>
      <c r="E465" s="2" t="str">
        <f t="shared" si="22"/>
        <v>一件很普通的宝物，看起来谁都可以用\n提升伙伴生命900点</v>
      </c>
      <c r="F465" s="2" t="s">
        <v>654</v>
      </c>
      <c r="G465" s="2">
        <v>1</v>
      </c>
      <c r="H465" s="2" t="s">
        <v>538</v>
      </c>
      <c r="J465" s="2">
        <v>0</v>
      </c>
      <c r="K465" s="2" t="str">
        <f>IF(J465="","",IF(J465=0,"所有宠物",INDEX(D_图鉴!$D:$D,MATCH(J465,D_图鉴!$A:$A,0))))</f>
        <v>所有宠物</v>
      </c>
      <c r="L465" s="2">
        <f>IF(A465="","",INDEX(D_伙伴技能书!$A:$A,MATCH(A465,D_伙伴技能书!$L:$L,0)))</f>
        <v>42082</v>
      </c>
      <c r="M465" s="2">
        <f>ROUND(INDEX(计算页!$F$22:$H$27,N465,G465)*1.5^(O465-1)*INDEX(计算页!$K$22:$K$25,MATCH(H465,计算页!$J$22:$J$25,0)),0)</f>
        <v>180</v>
      </c>
      <c r="N465" s="2">
        <v>2</v>
      </c>
      <c r="O465" s="2">
        <v>2</v>
      </c>
      <c r="P465" s="2">
        <v>1</v>
      </c>
      <c r="Q465" s="2">
        <v>0</v>
      </c>
      <c r="R465" s="2">
        <f t="shared" si="23"/>
        <v>1</v>
      </c>
      <c r="S465" s="2" t="e">
        <f>INDEX(D_伙伴表!$J:$J,MATCH(K465,D_伙伴表!$C:$C,0))</f>
        <v>#N/A</v>
      </c>
      <c r="T465" s="2">
        <f>IF(U465="","",INDEX(计算页!$A:$A,MATCH(U465,计算页!$B:$B,0)))</f>
        <v>1</v>
      </c>
      <c r="U465" s="2" t="s">
        <v>97</v>
      </c>
      <c r="V465" s="2">
        <f>IF(U465="","",ROUND(INDEX(计算页!$F$22:$H$27,N465,G465)/INDEX(计算页!$C:$C,MATCH(U465,计算页!$B:$B,0))*1.5^(O465-1)/R465,0))</f>
        <v>900</v>
      </c>
      <c r="W465" s="2" t="str">
        <f>IF(X465="","",INDEX(计算页!$A:$A,MATCH(X465,计算页!$B:$B,0)))</f>
        <v/>
      </c>
      <c r="Y465" s="2" t="str">
        <f>IF(X465="","",ROUND(INDEX(计算页!$F$22:$H$27,N465,G465)/INDEX(计算页!$C:$C,MATCH(X465,计算页!$B:$B,0))*1.5^(O465-1)/R465,0))</f>
        <v/>
      </c>
      <c r="Z465" s="2" t="str">
        <f>IF(AA465="","",INDEX(计算页!$A:$A,MATCH(AA465,计算页!$B:$B,0)))</f>
        <v/>
      </c>
      <c r="AB465" s="2" t="str">
        <f>IF(AA465="","",ROUND(INDEX(计算页!$F$22:$H$27,N465,G465)/INDEX(计算页!$C:$C,MATCH(AA465,计算页!$B:$B,0))*1.5^(O465-1)/R465,0))</f>
        <v/>
      </c>
      <c r="AC465" s="2" t="str">
        <f>IF(AD465="","",INDEX(计算页!$A:$A,MATCH(AD465,计算页!$B:$B,0)))</f>
        <v/>
      </c>
      <c r="AE465" s="2" t="str">
        <f>IF(AD465="","",ROUND(INDEX(计算页!$F$22:$H$27,N465,G465)/INDEX(计算页!$C:$C,MATCH(AD465,计算页!$B:$B,0))*1.5^(O465-1)/R465,0))</f>
        <v/>
      </c>
      <c r="AF465" s="2" t="str">
        <f>IF(AG465="","",INDEX(计算页!$A:$A,MATCH(AG465,计算页!$B:$B,0)))</f>
        <v/>
      </c>
      <c r="AH465" s="2" t="str">
        <f>IF(AG465="","",ROUND(INDEX(计算页!$F$22:$H$27,N465,G465)/INDEX(计算页!$C:$C,MATCH(AG465,计算页!$B:$B,0))*1.5^(O465-1)/R465,0))</f>
        <v/>
      </c>
    </row>
    <row r="466" spans="1:34" x14ac:dyDescent="0.35">
      <c r="A466" s="2">
        <f t="shared" si="21"/>
        <v>2080003</v>
      </c>
      <c r="B466" s="2">
        <v>208</v>
      </c>
      <c r="C466" s="2" t="s">
        <v>675</v>
      </c>
      <c r="D466" s="2" t="s">
        <v>554</v>
      </c>
      <c r="E466" s="2" t="str">
        <f t="shared" si="22"/>
        <v>一件很普通的宝物，看起来谁都可以用\n提升伙伴生命1350点</v>
      </c>
      <c r="F466" s="2" t="s">
        <v>654</v>
      </c>
      <c r="G466" s="2">
        <v>1</v>
      </c>
      <c r="H466" s="2" t="s">
        <v>538</v>
      </c>
      <c r="J466" s="2">
        <v>0</v>
      </c>
      <c r="K466" s="2" t="str">
        <f>IF(J466="","",IF(J466=0,"所有宠物",INDEX(D_图鉴!$D:$D,MATCH(J466,D_图鉴!$A:$A,0))))</f>
        <v>所有宠物</v>
      </c>
      <c r="L466" s="2">
        <f>IF(A466="","",INDEX(D_伙伴技能书!$A:$A,MATCH(A466,D_伙伴技能书!$L:$L,0)))</f>
        <v>42083</v>
      </c>
      <c r="M466" s="2">
        <f>ROUND(INDEX(计算页!$F$22:$H$27,N466,G466)*1.5^(O466-1)*INDEX(计算页!$K$22:$K$25,MATCH(H466,计算页!$J$22:$J$25,0)),0)</f>
        <v>270</v>
      </c>
      <c r="N466" s="2">
        <v>2</v>
      </c>
      <c r="O466" s="2">
        <v>3</v>
      </c>
      <c r="P466" s="2">
        <v>1</v>
      </c>
      <c r="Q466" s="2">
        <v>0</v>
      </c>
      <c r="R466" s="2">
        <f t="shared" si="23"/>
        <v>1</v>
      </c>
      <c r="S466" s="2" t="e">
        <f>INDEX(D_伙伴表!$J:$J,MATCH(K466,D_伙伴表!$C:$C,0))</f>
        <v>#N/A</v>
      </c>
      <c r="T466" s="2">
        <f>IF(U466="","",INDEX(计算页!$A:$A,MATCH(U466,计算页!$B:$B,0)))</f>
        <v>1</v>
      </c>
      <c r="U466" s="2" t="s">
        <v>97</v>
      </c>
      <c r="V466" s="2">
        <f>IF(U466="","",ROUND(INDEX(计算页!$F$22:$H$27,N466,G466)/INDEX(计算页!$C:$C,MATCH(U466,计算页!$B:$B,0))*1.5^(O466-1)/R466,0))</f>
        <v>1350</v>
      </c>
      <c r="W466" s="2" t="str">
        <f>IF(X466="","",INDEX(计算页!$A:$A,MATCH(X466,计算页!$B:$B,0)))</f>
        <v/>
      </c>
      <c r="Y466" s="2" t="str">
        <f>IF(X466="","",ROUND(INDEX(计算页!$F$22:$H$27,N466,G466)/INDEX(计算页!$C:$C,MATCH(X466,计算页!$B:$B,0))*1.5^(O466-1)/R466,0))</f>
        <v/>
      </c>
      <c r="Z466" s="2" t="str">
        <f>IF(AA466="","",INDEX(计算页!$A:$A,MATCH(AA466,计算页!$B:$B,0)))</f>
        <v/>
      </c>
      <c r="AB466" s="2" t="str">
        <f>IF(AA466="","",ROUND(INDEX(计算页!$F$22:$H$27,N466,G466)/INDEX(计算页!$C:$C,MATCH(AA466,计算页!$B:$B,0))*1.5^(O466-1)/R466,0))</f>
        <v/>
      </c>
      <c r="AC466" s="2" t="str">
        <f>IF(AD466="","",INDEX(计算页!$A:$A,MATCH(AD466,计算页!$B:$B,0)))</f>
        <v/>
      </c>
      <c r="AE466" s="2" t="str">
        <f>IF(AD466="","",ROUND(INDEX(计算页!$F$22:$H$27,N466,G466)/INDEX(计算页!$C:$C,MATCH(AD466,计算页!$B:$B,0))*1.5^(O466-1)/R466,0))</f>
        <v/>
      </c>
      <c r="AF466" s="2" t="str">
        <f>IF(AG466="","",INDEX(计算页!$A:$A,MATCH(AG466,计算页!$B:$B,0)))</f>
        <v/>
      </c>
      <c r="AH466" s="2" t="str">
        <f>IF(AG466="","",ROUND(INDEX(计算页!$F$22:$H$27,N466,G466)/INDEX(计算页!$C:$C,MATCH(AG466,计算页!$B:$B,0))*1.5^(O466-1)/R466,0))</f>
        <v/>
      </c>
    </row>
    <row r="467" spans="1:34" x14ac:dyDescent="0.35">
      <c r="A467" s="2">
        <f t="shared" si="21"/>
        <v>2090001</v>
      </c>
      <c r="B467" s="2">
        <v>209</v>
      </c>
      <c r="C467" s="2" t="s">
        <v>676</v>
      </c>
      <c r="D467" s="2" t="s">
        <v>556</v>
      </c>
      <c r="E467" s="2" t="str">
        <f t="shared" si="22"/>
        <v>一件很普通的宝物，看起来谁都可以用\n提升伙伴攻击60点</v>
      </c>
      <c r="F467" s="2" t="s">
        <v>654</v>
      </c>
      <c r="G467" s="2">
        <v>1</v>
      </c>
      <c r="H467" s="2" t="s">
        <v>538</v>
      </c>
      <c r="J467" s="2">
        <v>0</v>
      </c>
      <c r="K467" s="2" t="str">
        <f>IF(J467="","",IF(J467=0,"所有宠物",INDEX(D_图鉴!$D:$D,MATCH(J467,D_图鉴!$A:$A,0))))</f>
        <v>所有宠物</v>
      </c>
      <c r="L467" s="2">
        <f>IF(A467="","",INDEX(D_伙伴技能书!$A:$A,MATCH(A467,D_伙伴技能书!$L:$L,0)))</f>
        <v>42091</v>
      </c>
      <c r="M467" s="2">
        <f>ROUND(INDEX(计算页!$F$22:$H$27,N467,G467)*1.5^(O467-1)*INDEX(计算页!$K$22:$K$25,MATCH(H467,计算页!$J$22:$J$25,0)),0)</f>
        <v>120</v>
      </c>
      <c r="N467" s="2">
        <v>2</v>
      </c>
      <c r="O467" s="2">
        <v>1</v>
      </c>
      <c r="P467" s="2">
        <v>1</v>
      </c>
      <c r="Q467" s="2">
        <v>0</v>
      </c>
      <c r="R467" s="2">
        <f t="shared" si="23"/>
        <v>1</v>
      </c>
      <c r="S467" s="2" t="e">
        <f>INDEX(D_伙伴表!$J:$J,MATCH(K467,D_伙伴表!$C:$C,0))</f>
        <v>#N/A</v>
      </c>
      <c r="T467" s="2">
        <f>IF(U467="","",INDEX(计算页!$A:$A,MATCH(U467,计算页!$B:$B,0)))</f>
        <v>3</v>
      </c>
      <c r="U467" s="2" t="s">
        <v>101</v>
      </c>
      <c r="V467" s="2">
        <f>IF(U467="","",ROUND(INDEX(计算页!$F$22:$H$27,N467,G467)/INDEX(计算页!$C:$C,MATCH(U467,计算页!$B:$B,0))*1.5^(O467-1)/R467,0))</f>
        <v>60</v>
      </c>
      <c r="W467" s="2" t="str">
        <f>IF(X467="","",INDEX(计算页!$A:$A,MATCH(X467,计算页!$B:$B,0)))</f>
        <v/>
      </c>
      <c r="Y467" s="2" t="str">
        <f>IF(X467="","",ROUND(INDEX(计算页!$F$22:$H$27,N467,G467)/INDEX(计算页!$C:$C,MATCH(X467,计算页!$B:$B,0))*1.5^(O467-1)/R467,0))</f>
        <v/>
      </c>
      <c r="Z467" s="2" t="str">
        <f>IF(AA467="","",INDEX(计算页!$A:$A,MATCH(AA467,计算页!$B:$B,0)))</f>
        <v/>
      </c>
      <c r="AB467" s="2" t="str">
        <f>IF(AA467="","",ROUND(INDEX(计算页!$F$22:$H$27,N467,G467)/INDEX(计算页!$C:$C,MATCH(AA467,计算页!$B:$B,0))*1.5^(O467-1)/R467,0))</f>
        <v/>
      </c>
      <c r="AC467" s="2" t="str">
        <f>IF(AD467="","",INDEX(计算页!$A:$A,MATCH(AD467,计算页!$B:$B,0)))</f>
        <v/>
      </c>
      <c r="AE467" s="2" t="str">
        <f>IF(AD467="","",ROUND(INDEX(计算页!$F$22:$H$27,N467,G467)/INDEX(计算页!$C:$C,MATCH(AD467,计算页!$B:$B,0))*1.5^(O467-1)/R467,0))</f>
        <v/>
      </c>
      <c r="AF467" s="2" t="str">
        <f>IF(AG467="","",INDEX(计算页!$A:$A,MATCH(AG467,计算页!$B:$B,0)))</f>
        <v/>
      </c>
      <c r="AH467" s="2" t="str">
        <f>IF(AG467="","",ROUND(INDEX(计算页!$F$22:$H$27,N467,G467)/INDEX(计算页!$C:$C,MATCH(AG467,计算页!$B:$B,0))*1.5^(O467-1)/R467,0))</f>
        <v/>
      </c>
    </row>
    <row r="468" spans="1:34" x14ac:dyDescent="0.35">
      <c r="A468" s="2">
        <f t="shared" si="21"/>
        <v>2090002</v>
      </c>
      <c r="B468" s="2">
        <v>209</v>
      </c>
      <c r="C468" s="2" t="s">
        <v>676</v>
      </c>
      <c r="D468" s="2" t="s">
        <v>556</v>
      </c>
      <c r="E468" s="2" t="str">
        <f t="shared" si="22"/>
        <v>一件很普通的宝物，看起来谁都可以用\n提升伙伴攻击90点</v>
      </c>
      <c r="F468" s="2" t="s">
        <v>654</v>
      </c>
      <c r="G468" s="2">
        <v>1</v>
      </c>
      <c r="H468" s="2" t="s">
        <v>538</v>
      </c>
      <c r="J468" s="2">
        <v>0</v>
      </c>
      <c r="K468" s="2" t="str">
        <f>IF(J468="","",IF(J468=0,"所有宠物",INDEX(D_图鉴!$D:$D,MATCH(J468,D_图鉴!$A:$A,0))))</f>
        <v>所有宠物</v>
      </c>
      <c r="L468" s="2">
        <f>IF(A468="","",INDEX(D_伙伴技能书!$A:$A,MATCH(A468,D_伙伴技能书!$L:$L,0)))</f>
        <v>42092</v>
      </c>
      <c r="M468" s="2">
        <f>ROUND(INDEX(计算页!$F$22:$H$27,N468,G468)*1.5^(O468-1)*INDEX(计算页!$K$22:$K$25,MATCH(H468,计算页!$J$22:$J$25,0)),0)</f>
        <v>180</v>
      </c>
      <c r="N468" s="2">
        <v>2</v>
      </c>
      <c r="O468" s="2">
        <v>2</v>
      </c>
      <c r="P468" s="2">
        <v>1</v>
      </c>
      <c r="Q468" s="2">
        <v>0</v>
      </c>
      <c r="R468" s="2">
        <f t="shared" si="23"/>
        <v>1</v>
      </c>
      <c r="S468" s="2" t="e">
        <f>INDEX(D_伙伴表!$J:$J,MATCH(K468,D_伙伴表!$C:$C,0))</f>
        <v>#N/A</v>
      </c>
      <c r="T468" s="2">
        <f>IF(U468="","",INDEX(计算页!$A:$A,MATCH(U468,计算页!$B:$B,0)))</f>
        <v>3</v>
      </c>
      <c r="U468" s="2" t="s">
        <v>101</v>
      </c>
      <c r="V468" s="2">
        <f>IF(U468="","",ROUND(INDEX(计算页!$F$22:$H$27,N468,G468)/INDEX(计算页!$C:$C,MATCH(U468,计算页!$B:$B,0))*1.5^(O468-1)/R468,0))</f>
        <v>90</v>
      </c>
      <c r="W468" s="2" t="str">
        <f>IF(X468="","",INDEX(计算页!$A:$A,MATCH(X468,计算页!$B:$B,0)))</f>
        <v/>
      </c>
      <c r="Y468" s="2" t="str">
        <f>IF(X468="","",ROUND(INDEX(计算页!$F$22:$H$27,N468,G468)/INDEX(计算页!$C:$C,MATCH(X468,计算页!$B:$B,0))*1.5^(O468-1)/R468,0))</f>
        <v/>
      </c>
      <c r="Z468" s="2" t="str">
        <f>IF(AA468="","",INDEX(计算页!$A:$A,MATCH(AA468,计算页!$B:$B,0)))</f>
        <v/>
      </c>
      <c r="AB468" s="2" t="str">
        <f>IF(AA468="","",ROUND(INDEX(计算页!$F$22:$H$27,N468,G468)/INDEX(计算页!$C:$C,MATCH(AA468,计算页!$B:$B,0))*1.5^(O468-1)/R468,0))</f>
        <v/>
      </c>
      <c r="AC468" s="2" t="str">
        <f>IF(AD468="","",INDEX(计算页!$A:$A,MATCH(AD468,计算页!$B:$B,0)))</f>
        <v/>
      </c>
      <c r="AE468" s="2" t="str">
        <f>IF(AD468="","",ROUND(INDEX(计算页!$F$22:$H$27,N468,G468)/INDEX(计算页!$C:$C,MATCH(AD468,计算页!$B:$B,0))*1.5^(O468-1)/R468,0))</f>
        <v/>
      </c>
      <c r="AF468" s="2" t="str">
        <f>IF(AG468="","",INDEX(计算页!$A:$A,MATCH(AG468,计算页!$B:$B,0)))</f>
        <v/>
      </c>
      <c r="AH468" s="2" t="str">
        <f>IF(AG468="","",ROUND(INDEX(计算页!$F$22:$H$27,N468,G468)/INDEX(计算页!$C:$C,MATCH(AG468,计算页!$B:$B,0))*1.5^(O468-1)/R468,0))</f>
        <v/>
      </c>
    </row>
    <row r="469" spans="1:34" x14ac:dyDescent="0.35">
      <c r="A469" s="2">
        <f t="shared" si="21"/>
        <v>2090003</v>
      </c>
      <c r="B469" s="2">
        <v>209</v>
      </c>
      <c r="C469" s="2" t="s">
        <v>676</v>
      </c>
      <c r="D469" s="2" t="s">
        <v>556</v>
      </c>
      <c r="E469" s="2" t="str">
        <f t="shared" si="22"/>
        <v>一件很普通的宝物，看起来谁都可以用\n提升伙伴攻击135点</v>
      </c>
      <c r="F469" s="2" t="s">
        <v>654</v>
      </c>
      <c r="G469" s="2">
        <v>1</v>
      </c>
      <c r="H469" s="2" t="s">
        <v>538</v>
      </c>
      <c r="J469" s="2">
        <v>0</v>
      </c>
      <c r="K469" s="2" t="str">
        <f>IF(J469="","",IF(J469=0,"所有宠物",INDEX(D_图鉴!$D:$D,MATCH(J469,D_图鉴!$A:$A,0))))</f>
        <v>所有宠物</v>
      </c>
      <c r="L469" s="2">
        <f>IF(A469="","",INDEX(D_伙伴技能书!$A:$A,MATCH(A469,D_伙伴技能书!$L:$L,0)))</f>
        <v>42093</v>
      </c>
      <c r="M469" s="2">
        <f>ROUND(INDEX(计算页!$F$22:$H$27,N469,G469)*1.5^(O469-1)*INDEX(计算页!$K$22:$K$25,MATCH(H469,计算页!$J$22:$J$25,0)),0)</f>
        <v>270</v>
      </c>
      <c r="N469" s="2">
        <v>2</v>
      </c>
      <c r="O469" s="2">
        <v>3</v>
      </c>
      <c r="P469" s="2">
        <v>1</v>
      </c>
      <c r="Q469" s="2">
        <v>0</v>
      </c>
      <c r="R469" s="2">
        <f t="shared" si="23"/>
        <v>1</v>
      </c>
      <c r="S469" s="2" t="e">
        <f>INDEX(D_伙伴表!$J:$J,MATCH(K469,D_伙伴表!$C:$C,0))</f>
        <v>#N/A</v>
      </c>
      <c r="T469" s="2">
        <f>IF(U469="","",INDEX(计算页!$A:$A,MATCH(U469,计算页!$B:$B,0)))</f>
        <v>3</v>
      </c>
      <c r="U469" s="2" t="s">
        <v>101</v>
      </c>
      <c r="V469" s="2">
        <f>IF(U469="","",ROUND(INDEX(计算页!$F$22:$H$27,N469,G469)/INDEX(计算页!$C:$C,MATCH(U469,计算页!$B:$B,0))*1.5^(O469-1)/R469,0))</f>
        <v>135</v>
      </c>
      <c r="W469" s="2" t="str">
        <f>IF(X469="","",INDEX(计算页!$A:$A,MATCH(X469,计算页!$B:$B,0)))</f>
        <v/>
      </c>
      <c r="Y469" s="2" t="str">
        <f>IF(X469="","",ROUND(INDEX(计算页!$F$22:$H$27,N469,G469)/INDEX(计算页!$C:$C,MATCH(X469,计算页!$B:$B,0))*1.5^(O469-1)/R469,0))</f>
        <v/>
      </c>
      <c r="Z469" s="2" t="str">
        <f>IF(AA469="","",INDEX(计算页!$A:$A,MATCH(AA469,计算页!$B:$B,0)))</f>
        <v/>
      </c>
      <c r="AB469" s="2" t="str">
        <f>IF(AA469="","",ROUND(INDEX(计算页!$F$22:$H$27,N469,G469)/INDEX(计算页!$C:$C,MATCH(AA469,计算页!$B:$B,0))*1.5^(O469-1)/R469,0))</f>
        <v/>
      </c>
      <c r="AC469" s="2" t="str">
        <f>IF(AD469="","",INDEX(计算页!$A:$A,MATCH(AD469,计算页!$B:$B,0)))</f>
        <v/>
      </c>
      <c r="AE469" s="2" t="str">
        <f>IF(AD469="","",ROUND(INDEX(计算页!$F$22:$H$27,N469,G469)/INDEX(计算页!$C:$C,MATCH(AD469,计算页!$B:$B,0))*1.5^(O469-1)/R469,0))</f>
        <v/>
      </c>
      <c r="AF469" s="2" t="str">
        <f>IF(AG469="","",INDEX(计算页!$A:$A,MATCH(AG469,计算页!$B:$B,0)))</f>
        <v/>
      </c>
      <c r="AH469" s="2" t="str">
        <f>IF(AG469="","",ROUND(INDEX(计算页!$F$22:$H$27,N469,G469)/INDEX(计算页!$C:$C,MATCH(AG469,计算页!$B:$B,0))*1.5^(O469-1)/R469,0))</f>
        <v/>
      </c>
    </row>
    <row r="470" spans="1:34" x14ac:dyDescent="0.35">
      <c r="A470" s="2">
        <f t="shared" ref="A470:A538" si="24">B470*10000+O470</f>
        <v>2100001</v>
      </c>
      <c r="B470" s="2">
        <v>210</v>
      </c>
      <c r="C470" s="2" t="s">
        <v>677</v>
      </c>
      <c r="D470" s="2" t="s">
        <v>552</v>
      </c>
      <c r="E470" s="2" t="str">
        <f t="shared" si="22"/>
        <v>一件很普通的宝物，看起来谁都可以用\n提升伙伴防御120点</v>
      </c>
      <c r="F470" s="2" t="s">
        <v>654</v>
      </c>
      <c r="G470" s="2">
        <v>1</v>
      </c>
      <c r="H470" s="2" t="s">
        <v>538</v>
      </c>
      <c r="J470" s="2">
        <v>0</v>
      </c>
      <c r="K470" s="2" t="str">
        <f>IF(J470="","",IF(J470=0,"所有宠物",INDEX(D_图鉴!$D:$D,MATCH(J470,D_图鉴!$A:$A,0))))</f>
        <v>所有宠物</v>
      </c>
      <c r="L470" s="2">
        <f>IF(A470="","",INDEX(D_伙伴技能书!$A:$A,MATCH(A470,D_伙伴技能书!$L:$L,0)))</f>
        <v>42101</v>
      </c>
      <c r="M470" s="2">
        <f>ROUND(INDEX(计算页!$F$22:$H$27,N470,G470)*1.5^(O470-1)*INDEX(计算页!$K$22:$K$25,MATCH(H470,计算页!$J$22:$J$25,0)),0)</f>
        <v>120</v>
      </c>
      <c r="N470" s="2">
        <v>2</v>
      </c>
      <c r="O470" s="2">
        <v>1</v>
      </c>
      <c r="P470" s="2">
        <v>1</v>
      </c>
      <c r="Q470" s="2">
        <v>0</v>
      </c>
      <c r="R470" s="2">
        <f t="shared" si="23"/>
        <v>1</v>
      </c>
      <c r="S470" s="2" t="e">
        <f>INDEX(D_伙伴表!$J:$J,MATCH(K470,D_伙伴表!$C:$C,0))</f>
        <v>#N/A</v>
      </c>
      <c r="T470" s="2">
        <f>IF(U470="","",INDEX(计算页!$A:$A,MATCH(U470,计算页!$B:$B,0)))</f>
        <v>4</v>
      </c>
      <c r="U470" s="2" t="s">
        <v>98</v>
      </c>
      <c r="V470" s="2">
        <f>IF(U470="","",ROUND(INDEX(计算页!$F$22:$H$27,N470,G470)/INDEX(计算页!$C:$C,MATCH(U470,计算页!$B:$B,0))*1.5^(O470-1)/R470,0))</f>
        <v>120</v>
      </c>
      <c r="W470" s="2" t="str">
        <f>IF(X470="","",INDEX(计算页!$A:$A,MATCH(X470,计算页!$B:$B,0)))</f>
        <v/>
      </c>
      <c r="Y470" s="2" t="str">
        <f>IF(X470="","",ROUND(INDEX(计算页!$F$22:$H$27,N470,G470)/INDEX(计算页!$C:$C,MATCH(X470,计算页!$B:$B,0))*1.5^(O470-1)/R470,0))</f>
        <v/>
      </c>
      <c r="Z470" s="2" t="str">
        <f>IF(AA470="","",INDEX(计算页!$A:$A,MATCH(AA470,计算页!$B:$B,0)))</f>
        <v/>
      </c>
      <c r="AB470" s="2" t="str">
        <f>IF(AA470="","",ROUND(INDEX(计算页!$F$22:$H$27,N470,G470)/INDEX(计算页!$C:$C,MATCH(AA470,计算页!$B:$B,0))*1.5^(O470-1)/R470,0))</f>
        <v/>
      </c>
      <c r="AC470" s="2" t="str">
        <f>IF(AD470="","",INDEX(计算页!$A:$A,MATCH(AD470,计算页!$B:$B,0)))</f>
        <v/>
      </c>
      <c r="AE470" s="2" t="str">
        <f>IF(AD470="","",ROUND(INDEX(计算页!$F$22:$H$27,N470,G470)/INDEX(计算页!$C:$C,MATCH(AD470,计算页!$B:$B,0))*1.5^(O470-1)/R470,0))</f>
        <v/>
      </c>
      <c r="AF470" s="2" t="str">
        <f>IF(AG470="","",INDEX(计算页!$A:$A,MATCH(AG470,计算页!$B:$B,0)))</f>
        <v/>
      </c>
      <c r="AH470" s="2" t="str">
        <f>IF(AG470="","",ROUND(INDEX(计算页!$F$22:$H$27,N470,G470)/INDEX(计算页!$C:$C,MATCH(AG470,计算页!$B:$B,0))*1.5^(O470-1)/R470,0))</f>
        <v/>
      </c>
    </row>
    <row r="471" spans="1:34" x14ac:dyDescent="0.35">
      <c r="A471" s="2">
        <f t="shared" si="24"/>
        <v>2100002</v>
      </c>
      <c r="B471" s="2">
        <v>210</v>
      </c>
      <c r="C471" s="2" t="s">
        <v>677</v>
      </c>
      <c r="D471" s="2" t="s">
        <v>552</v>
      </c>
      <c r="E471" s="2" t="str">
        <f t="shared" si="22"/>
        <v>一件很普通的宝物，看起来谁都可以用\n提升伙伴防御180点</v>
      </c>
      <c r="F471" s="2" t="s">
        <v>654</v>
      </c>
      <c r="G471" s="2">
        <v>1</v>
      </c>
      <c r="H471" s="2" t="s">
        <v>538</v>
      </c>
      <c r="J471" s="2">
        <v>0</v>
      </c>
      <c r="K471" s="2" t="str">
        <f>IF(J471="","",IF(J471=0,"所有宠物",INDEX(D_图鉴!$D:$D,MATCH(J471,D_图鉴!$A:$A,0))))</f>
        <v>所有宠物</v>
      </c>
      <c r="L471" s="2">
        <f>IF(A471="","",INDEX(D_伙伴技能书!$A:$A,MATCH(A471,D_伙伴技能书!$L:$L,0)))</f>
        <v>42102</v>
      </c>
      <c r="M471" s="2">
        <f>ROUND(INDEX(计算页!$F$22:$H$27,N471,G471)*1.5^(O471-1)*INDEX(计算页!$K$22:$K$25,MATCH(H471,计算页!$J$22:$J$25,0)),0)</f>
        <v>180</v>
      </c>
      <c r="N471" s="2">
        <v>2</v>
      </c>
      <c r="O471" s="2">
        <v>2</v>
      </c>
      <c r="P471" s="2">
        <v>1</v>
      </c>
      <c r="Q471" s="2">
        <v>0</v>
      </c>
      <c r="R471" s="2">
        <f t="shared" si="23"/>
        <v>1</v>
      </c>
      <c r="S471" s="2" t="e">
        <f>INDEX(D_伙伴表!$J:$J,MATCH(K471,D_伙伴表!$C:$C,0))</f>
        <v>#N/A</v>
      </c>
      <c r="T471" s="2">
        <f>IF(U471="","",INDEX(计算页!$A:$A,MATCH(U471,计算页!$B:$B,0)))</f>
        <v>4</v>
      </c>
      <c r="U471" s="2" t="s">
        <v>98</v>
      </c>
      <c r="V471" s="2">
        <f>IF(U471="","",ROUND(INDEX(计算页!$F$22:$H$27,N471,G471)/INDEX(计算页!$C:$C,MATCH(U471,计算页!$B:$B,0))*1.5^(O471-1)/R471,0))</f>
        <v>180</v>
      </c>
      <c r="W471" s="2" t="str">
        <f>IF(X471="","",INDEX(计算页!$A:$A,MATCH(X471,计算页!$B:$B,0)))</f>
        <v/>
      </c>
      <c r="Y471" s="2" t="str">
        <f>IF(X471="","",ROUND(INDEX(计算页!$F$22:$H$27,N471,G471)/INDEX(计算页!$C:$C,MATCH(X471,计算页!$B:$B,0))*1.5^(O471-1)/R471,0))</f>
        <v/>
      </c>
      <c r="Z471" s="2" t="str">
        <f>IF(AA471="","",INDEX(计算页!$A:$A,MATCH(AA471,计算页!$B:$B,0)))</f>
        <v/>
      </c>
      <c r="AB471" s="2" t="str">
        <f>IF(AA471="","",ROUND(INDEX(计算页!$F$22:$H$27,N471,G471)/INDEX(计算页!$C:$C,MATCH(AA471,计算页!$B:$B,0))*1.5^(O471-1)/R471,0))</f>
        <v/>
      </c>
      <c r="AC471" s="2" t="str">
        <f>IF(AD471="","",INDEX(计算页!$A:$A,MATCH(AD471,计算页!$B:$B,0)))</f>
        <v/>
      </c>
      <c r="AE471" s="2" t="str">
        <f>IF(AD471="","",ROUND(INDEX(计算页!$F$22:$H$27,N471,G471)/INDEX(计算页!$C:$C,MATCH(AD471,计算页!$B:$B,0))*1.5^(O471-1)/R471,0))</f>
        <v/>
      </c>
      <c r="AF471" s="2" t="str">
        <f>IF(AG471="","",INDEX(计算页!$A:$A,MATCH(AG471,计算页!$B:$B,0)))</f>
        <v/>
      </c>
      <c r="AH471" s="2" t="str">
        <f>IF(AG471="","",ROUND(INDEX(计算页!$F$22:$H$27,N471,G471)/INDEX(计算页!$C:$C,MATCH(AG471,计算页!$B:$B,0))*1.5^(O471-1)/R471,0))</f>
        <v/>
      </c>
    </row>
    <row r="472" spans="1:34" x14ac:dyDescent="0.35">
      <c r="A472" s="2">
        <f t="shared" si="24"/>
        <v>2100003</v>
      </c>
      <c r="B472" s="2">
        <v>210</v>
      </c>
      <c r="C472" s="2" t="s">
        <v>677</v>
      </c>
      <c r="D472" s="2" t="s">
        <v>552</v>
      </c>
      <c r="E472" s="2" t="str">
        <f t="shared" si="22"/>
        <v>一件很普通的宝物，看起来谁都可以用\n提升伙伴防御270点</v>
      </c>
      <c r="F472" s="2" t="s">
        <v>654</v>
      </c>
      <c r="G472" s="2">
        <v>1</v>
      </c>
      <c r="H472" s="2" t="s">
        <v>538</v>
      </c>
      <c r="J472" s="2">
        <v>0</v>
      </c>
      <c r="K472" s="2" t="str">
        <f>IF(J472="","",IF(J472=0,"所有宠物",INDEX(D_图鉴!$D:$D,MATCH(J472,D_图鉴!$A:$A,0))))</f>
        <v>所有宠物</v>
      </c>
      <c r="L472" s="2">
        <f>IF(A472="","",INDEX(D_伙伴技能书!$A:$A,MATCH(A472,D_伙伴技能书!$L:$L,0)))</f>
        <v>42103</v>
      </c>
      <c r="M472" s="2">
        <f>ROUND(INDEX(计算页!$F$22:$H$27,N472,G472)*1.5^(O472-1)*INDEX(计算页!$K$22:$K$25,MATCH(H472,计算页!$J$22:$J$25,0)),0)</f>
        <v>270</v>
      </c>
      <c r="N472" s="2">
        <v>2</v>
      </c>
      <c r="O472" s="2">
        <v>3</v>
      </c>
      <c r="P472" s="2">
        <v>1</v>
      </c>
      <c r="Q472" s="2">
        <v>0</v>
      </c>
      <c r="R472" s="2">
        <f t="shared" si="23"/>
        <v>1</v>
      </c>
      <c r="S472" s="2" t="e">
        <f>INDEX(D_伙伴表!$J:$J,MATCH(K472,D_伙伴表!$C:$C,0))</f>
        <v>#N/A</v>
      </c>
      <c r="T472" s="2">
        <f>IF(U472="","",INDEX(计算页!$A:$A,MATCH(U472,计算页!$B:$B,0)))</f>
        <v>4</v>
      </c>
      <c r="U472" s="2" t="s">
        <v>98</v>
      </c>
      <c r="V472" s="2">
        <f>IF(U472="","",ROUND(INDEX(计算页!$F$22:$H$27,N472,G472)/INDEX(计算页!$C:$C,MATCH(U472,计算页!$B:$B,0))*1.5^(O472-1)/R472,0))</f>
        <v>270</v>
      </c>
      <c r="W472" s="2" t="str">
        <f>IF(X472="","",INDEX(计算页!$A:$A,MATCH(X472,计算页!$B:$B,0)))</f>
        <v/>
      </c>
      <c r="Y472" s="2" t="str">
        <f>IF(X472="","",ROUND(INDEX(计算页!$F$22:$H$27,N472,G472)/INDEX(计算页!$C:$C,MATCH(X472,计算页!$B:$B,0))*1.5^(O472-1)/R472,0))</f>
        <v/>
      </c>
      <c r="Z472" s="2" t="str">
        <f>IF(AA472="","",INDEX(计算页!$A:$A,MATCH(AA472,计算页!$B:$B,0)))</f>
        <v/>
      </c>
      <c r="AB472" s="2" t="str">
        <f>IF(AA472="","",ROUND(INDEX(计算页!$F$22:$H$27,N472,G472)/INDEX(计算页!$C:$C,MATCH(AA472,计算页!$B:$B,0))*1.5^(O472-1)/R472,0))</f>
        <v/>
      </c>
      <c r="AC472" s="2" t="str">
        <f>IF(AD472="","",INDEX(计算页!$A:$A,MATCH(AD472,计算页!$B:$B,0)))</f>
        <v/>
      </c>
      <c r="AE472" s="2" t="str">
        <f>IF(AD472="","",ROUND(INDEX(计算页!$F$22:$H$27,N472,G472)/INDEX(计算页!$C:$C,MATCH(AD472,计算页!$B:$B,0))*1.5^(O472-1)/R472,0))</f>
        <v/>
      </c>
      <c r="AF472" s="2" t="str">
        <f>IF(AG472="","",INDEX(计算页!$A:$A,MATCH(AG472,计算页!$B:$B,0)))</f>
        <v/>
      </c>
      <c r="AH472" s="2" t="str">
        <f>IF(AG472="","",ROUND(INDEX(计算页!$F$22:$H$27,N472,G472)/INDEX(计算页!$C:$C,MATCH(AG472,计算页!$B:$B,0))*1.5^(O472-1)/R472,0))</f>
        <v/>
      </c>
    </row>
    <row r="473" spans="1:34" x14ac:dyDescent="0.35">
      <c r="A473" s="2">
        <f t="shared" si="24"/>
        <v>2110001</v>
      </c>
      <c r="B473" s="2">
        <v>211</v>
      </c>
      <c r="C473" s="2" t="s">
        <v>678</v>
      </c>
      <c r="D473" s="2" t="s">
        <v>559</v>
      </c>
      <c r="E473" s="2" t="str">
        <f t="shared" si="22"/>
        <v>一件很普通的宝物，看起来谁都可以用\n提升伙伴生命600点</v>
      </c>
      <c r="F473" s="2" t="s">
        <v>654</v>
      </c>
      <c r="G473" s="2">
        <v>1</v>
      </c>
      <c r="H473" s="2" t="s">
        <v>538</v>
      </c>
      <c r="J473" s="2">
        <v>0</v>
      </c>
      <c r="K473" s="2" t="str">
        <f>IF(J473="","",IF(J473=0,"所有宠物",INDEX(D_图鉴!$D:$D,MATCH(J473,D_图鉴!$A:$A,0))))</f>
        <v>所有宠物</v>
      </c>
      <c r="L473" s="2">
        <f>IF(A473="","",INDEX(D_伙伴技能书!$A:$A,MATCH(A473,D_伙伴技能书!$L:$L,0)))</f>
        <v>42111</v>
      </c>
      <c r="M473" s="2">
        <f>ROUND(INDEX(计算页!$F$22:$H$27,N473,G473)*1.5^(O473-1)*INDEX(计算页!$K$22:$K$25,MATCH(H473,计算页!$J$22:$J$25,0)),0)</f>
        <v>120</v>
      </c>
      <c r="N473" s="2">
        <v>2</v>
      </c>
      <c r="O473" s="2">
        <v>1</v>
      </c>
      <c r="P473" s="2">
        <v>1</v>
      </c>
      <c r="Q473" s="2">
        <v>0</v>
      </c>
      <c r="R473" s="2">
        <f t="shared" si="23"/>
        <v>1</v>
      </c>
      <c r="S473" s="2" t="e">
        <f>INDEX(D_伙伴表!$J:$J,MATCH(K473,D_伙伴表!$C:$C,0))</f>
        <v>#N/A</v>
      </c>
      <c r="T473" s="2">
        <f>IF(U473="","",INDEX(计算页!$A:$A,MATCH(U473,计算页!$B:$B,0)))</f>
        <v>1</v>
      </c>
      <c r="U473" s="2" t="s">
        <v>97</v>
      </c>
      <c r="V473" s="2">
        <f>IF(U473="","",ROUND(INDEX(计算页!$F$22:$H$27,N473,G473)/INDEX(计算页!$C:$C,MATCH(U473,计算页!$B:$B,0))*1.5^(O473-1)/R473,0))</f>
        <v>600</v>
      </c>
      <c r="W473" s="2" t="str">
        <f>IF(X473="","",INDEX(计算页!$A:$A,MATCH(X473,计算页!$B:$B,0)))</f>
        <v/>
      </c>
      <c r="Y473" s="2" t="str">
        <f>IF(X473="","",ROUND(INDEX(计算页!$F$22:$H$27,N473,G473)/INDEX(计算页!$C:$C,MATCH(X473,计算页!$B:$B,0))*1.5^(O473-1)/R473,0))</f>
        <v/>
      </c>
      <c r="Z473" s="2" t="str">
        <f>IF(AA473="","",INDEX(计算页!$A:$A,MATCH(AA473,计算页!$B:$B,0)))</f>
        <v/>
      </c>
      <c r="AB473" s="2" t="str">
        <f>IF(AA473="","",ROUND(INDEX(计算页!$F$22:$H$27,N473,G473)/INDEX(计算页!$C:$C,MATCH(AA473,计算页!$B:$B,0))*1.5^(O473-1)/R473,0))</f>
        <v/>
      </c>
      <c r="AC473" s="2" t="str">
        <f>IF(AD473="","",INDEX(计算页!$A:$A,MATCH(AD473,计算页!$B:$B,0)))</f>
        <v/>
      </c>
      <c r="AE473" s="2" t="str">
        <f>IF(AD473="","",ROUND(INDEX(计算页!$F$22:$H$27,N473,G473)/INDEX(计算页!$C:$C,MATCH(AD473,计算页!$B:$B,0))*1.5^(O473-1)/R473,0))</f>
        <v/>
      </c>
      <c r="AF473" s="2" t="str">
        <f>IF(AG473="","",INDEX(计算页!$A:$A,MATCH(AG473,计算页!$B:$B,0)))</f>
        <v/>
      </c>
      <c r="AH473" s="2" t="str">
        <f>IF(AG473="","",ROUND(INDEX(计算页!$F$22:$H$27,N473,G473)/INDEX(计算页!$C:$C,MATCH(AG473,计算页!$B:$B,0))*1.5^(O473-1)/R473,0))</f>
        <v/>
      </c>
    </row>
    <row r="474" spans="1:34" x14ac:dyDescent="0.35">
      <c r="A474" s="2">
        <f t="shared" si="24"/>
        <v>2110002</v>
      </c>
      <c r="B474" s="2">
        <v>211</v>
      </c>
      <c r="C474" s="2" t="s">
        <v>678</v>
      </c>
      <c r="D474" s="2" t="s">
        <v>559</v>
      </c>
      <c r="E474" s="2" t="str">
        <f t="shared" si="22"/>
        <v>一件很普通的宝物，看起来谁都可以用\n提升伙伴生命900点</v>
      </c>
      <c r="F474" s="2" t="s">
        <v>654</v>
      </c>
      <c r="G474" s="2">
        <v>1</v>
      </c>
      <c r="H474" s="2" t="s">
        <v>538</v>
      </c>
      <c r="J474" s="2">
        <v>0</v>
      </c>
      <c r="K474" s="2" t="str">
        <f>IF(J474="","",IF(J474=0,"所有宠物",INDEX(D_图鉴!$D:$D,MATCH(J474,D_图鉴!$A:$A,0))))</f>
        <v>所有宠物</v>
      </c>
      <c r="L474" s="2">
        <f>IF(A474="","",INDEX(D_伙伴技能书!$A:$A,MATCH(A474,D_伙伴技能书!$L:$L,0)))</f>
        <v>42112</v>
      </c>
      <c r="M474" s="2">
        <f>ROUND(INDEX(计算页!$F$22:$H$27,N474,G474)*1.5^(O474-1)*INDEX(计算页!$K$22:$K$25,MATCH(H474,计算页!$J$22:$J$25,0)),0)</f>
        <v>180</v>
      </c>
      <c r="N474" s="2">
        <v>2</v>
      </c>
      <c r="O474" s="2">
        <v>2</v>
      </c>
      <c r="P474" s="2">
        <v>1</v>
      </c>
      <c r="Q474" s="2">
        <v>0</v>
      </c>
      <c r="R474" s="2">
        <f t="shared" si="23"/>
        <v>1</v>
      </c>
      <c r="S474" s="2" t="e">
        <f>INDEX(D_伙伴表!$J:$J,MATCH(K474,D_伙伴表!$C:$C,0))</f>
        <v>#N/A</v>
      </c>
      <c r="T474" s="2">
        <f>IF(U474="","",INDEX(计算页!$A:$A,MATCH(U474,计算页!$B:$B,0)))</f>
        <v>1</v>
      </c>
      <c r="U474" s="2" t="s">
        <v>97</v>
      </c>
      <c r="V474" s="2">
        <f>IF(U474="","",ROUND(INDEX(计算页!$F$22:$H$27,N474,G474)/INDEX(计算页!$C:$C,MATCH(U474,计算页!$B:$B,0))*1.5^(O474-1)/R474,0))</f>
        <v>900</v>
      </c>
      <c r="W474" s="2" t="str">
        <f>IF(X474="","",INDEX(计算页!$A:$A,MATCH(X474,计算页!$B:$B,0)))</f>
        <v/>
      </c>
      <c r="Y474" s="2" t="str">
        <f>IF(X474="","",ROUND(INDEX(计算页!$F$22:$H$27,N474,G474)/INDEX(计算页!$C:$C,MATCH(X474,计算页!$B:$B,0))*1.5^(O474-1)/R474,0))</f>
        <v/>
      </c>
      <c r="Z474" s="2" t="str">
        <f>IF(AA474="","",INDEX(计算页!$A:$A,MATCH(AA474,计算页!$B:$B,0)))</f>
        <v/>
      </c>
      <c r="AB474" s="2" t="str">
        <f>IF(AA474="","",ROUND(INDEX(计算页!$F$22:$H$27,N474,G474)/INDEX(计算页!$C:$C,MATCH(AA474,计算页!$B:$B,0))*1.5^(O474-1)/R474,0))</f>
        <v/>
      </c>
      <c r="AC474" s="2" t="str">
        <f>IF(AD474="","",INDEX(计算页!$A:$A,MATCH(AD474,计算页!$B:$B,0)))</f>
        <v/>
      </c>
      <c r="AE474" s="2" t="str">
        <f>IF(AD474="","",ROUND(INDEX(计算页!$F$22:$H$27,N474,G474)/INDEX(计算页!$C:$C,MATCH(AD474,计算页!$B:$B,0))*1.5^(O474-1)/R474,0))</f>
        <v/>
      </c>
      <c r="AF474" s="2" t="str">
        <f>IF(AG474="","",INDEX(计算页!$A:$A,MATCH(AG474,计算页!$B:$B,0)))</f>
        <v/>
      </c>
      <c r="AH474" s="2" t="str">
        <f>IF(AG474="","",ROUND(INDEX(计算页!$F$22:$H$27,N474,G474)/INDEX(计算页!$C:$C,MATCH(AG474,计算页!$B:$B,0))*1.5^(O474-1)/R474,0))</f>
        <v/>
      </c>
    </row>
    <row r="475" spans="1:34" x14ac:dyDescent="0.35">
      <c r="A475" s="2">
        <f t="shared" si="24"/>
        <v>2110003</v>
      </c>
      <c r="B475" s="2">
        <v>211</v>
      </c>
      <c r="C475" s="2" t="s">
        <v>678</v>
      </c>
      <c r="D475" s="2" t="s">
        <v>559</v>
      </c>
      <c r="E475" s="2" t="str">
        <f t="shared" si="22"/>
        <v>一件很普通的宝物，看起来谁都可以用\n提升伙伴生命1350点</v>
      </c>
      <c r="F475" s="2" t="s">
        <v>654</v>
      </c>
      <c r="G475" s="2">
        <v>1</v>
      </c>
      <c r="H475" s="2" t="s">
        <v>538</v>
      </c>
      <c r="J475" s="2">
        <v>0</v>
      </c>
      <c r="K475" s="2" t="str">
        <f>IF(J475="","",IF(J475=0,"所有宠物",INDEX(D_图鉴!$D:$D,MATCH(J475,D_图鉴!$A:$A,0))))</f>
        <v>所有宠物</v>
      </c>
      <c r="L475" s="2">
        <f>IF(A475="","",INDEX(D_伙伴技能书!$A:$A,MATCH(A475,D_伙伴技能书!$L:$L,0)))</f>
        <v>42113</v>
      </c>
      <c r="M475" s="2">
        <f>ROUND(INDEX(计算页!$F$22:$H$27,N475,G475)*1.5^(O475-1)*INDEX(计算页!$K$22:$K$25,MATCH(H475,计算页!$J$22:$J$25,0)),0)</f>
        <v>270</v>
      </c>
      <c r="N475" s="2">
        <v>2</v>
      </c>
      <c r="O475" s="2">
        <v>3</v>
      </c>
      <c r="P475" s="2">
        <v>1</v>
      </c>
      <c r="Q475" s="2">
        <v>0</v>
      </c>
      <c r="R475" s="2">
        <f t="shared" si="23"/>
        <v>1</v>
      </c>
      <c r="S475" s="2" t="e">
        <f>INDEX(D_伙伴表!$J:$J,MATCH(K475,D_伙伴表!$C:$C,0))</f>
        <v>#N/A</v>
      </c>
      <c r="T475" s="2">
        <f>IF(U475="","",INDEX(计算页!$A:$A,MATCH(U475,计算页!$B:$B,0)))</f>
        <v>1</v>
      </c>
      <c r="U475" s="2" t="s">
        <v>97</v>
      </c>
      <c r="V475" s="2">
        <f>IF(U475="","",ROUND(INDEX(计算页!$F$22:$H$27,N475,G475)/INDEX(计算页!$C:$C,MATCH(U475,计算页!$B:$B,0))*1.5^(O475-1)/R475,0))</f>
        <v>1350</v>
      </c>
      <c r="W475" s="2" t="str">
        <f>IF(X475="","",INDEX(计算页!$A:$A,MATCH(X475,计算页!$B:$B,0)))</f>
        <v/>
      </c>
      <c r="Y475" s="2" t="str">
        <f>IF(X475="","",ROUND(INDEX(计算页!$F$22:$H$27,N475,G475)/INDEX(计算页!$C:$C,MATCH(X475,计算页!$B:$B,0))*1.5^(O475-1)/R475,0))</f>
        <v/>
      </c>
      <c r="Z475" s="2" t="str">
        <f>IF(AA475="","",INDEX(计算页!$A:$A,MATCH(AA475,计算页!$B:$B,0)))</f>
        <v/>
      </c>
      <c r="AB475" s="2" t="str">
        <f>IF(AA475="","",ROUND(INDEX(计算页!$F$22:$H$27,N475,G475)/INDEX(计算页!$C:$C,MATCH(AA475,计算页!$B:$B,0))*1.5^(O475-1)/R475,0))</f>
        <v/>
      </c>
      <c r="AC475" s="2" t="str">
        <f>IF(AD475="","",INDEX(计算页!$A:$A,MATCH(AD475,计算页!$B:$B,0)))</f>
        <v/>
      </c>
      <c r="AE475" s="2" t="str">
        <f>IF(AD475="","",ROUND(INDEX(计算页!$F$22:$H$27,N475,G475)/INDEX(计算页!$C:$C,MATCH(AD475,计算页!$B:$B,0))*1.5^(O475-1)/R475,0))</f>
        <v/>
      </c>
      <c r="AF475" s="2" t="str">
        <f>IF(AG475="","",INDEX(计算页!$A:$A,MATCH(AG475,计算页!$B:$B,0)))</f>
        <v/>
      </c>
      <c r="AH475" s="2" t="str">
        <f>IF(AG475="","",ROUND(INDEX(计算页!$F$22:$H$27,N475,G475)/INDEX(计算页!$C:$C,MATCH(AG475,计算页!$B:$B,0))*1.5^(O475-1)/R475,0))</f>
        <v/>
      </c>
    </row>
    <row r="476" spans="1:34" x14ac:dyDescent="0.35">
      <c r="A476" s="2">
        <f t="shared" si="24"/>
        <v>2120001</v>
      </c>
      <c r="B476" s="2">
        <v>212</v>
      </c>
      <c r="C476" s="2" t="s">
        <v>679</v>
      </c>
      <c r="D476" s="2" t="s">
        <v>501</v>
      </c>
      <c r="E476" s="2" t="str">
        <f t="shared" si="22"/>
        <v>一件很普通的宝物，看起来谁都可以用\n提升伙伴攻击60点</v>
      </c>
      <c r="F476" s="2" t="s">
        <v>654</v>
      </c>
      <c r="G476" s="2">
        <v>1</v>
      </c>
      <c r="H476" s="2" t="s">
        <v>538</v>
      </c>
      <c r="J476" s="2">
        <v>0</v>
      </c>
      <c r="K476" s="2" t="str">
        <f>IF(J476="","",IF(J476=0,"所有宠物",INDEX(D_图鉴!$D:$D,MATCH(J476,D_图鉴!$A:$A,0))))</f>
        <v>所有宠物</v>
      </c>
      <c r="L476" s="2">
        <f>IF(A476="","",INDEX(D_伙伴技能书!$A:$A,MATCH(A476,D_伙伴技能书!$L:$L,0)))</f>
        <v>42121</v>
      </c>
      <c r="M476" s="2">
        <f>ROUND(INDEX(计算页!$F$22:$H$27,N476,G476)*1.5^(O476-1)*INDEX(计算页!$K$22:$K$25,MATCH(H476,计算页!$J$22:$J$25,0)),0)</f>
        <v>120</v>
      </c>
      <c r="N476" s="2">
        <v>2</v>
      </c>
      <c r="O476" s="2">
        <v>1</v>
      </c>
      <c r="P476" s="2">
        <v>1</v>
      </c>
      <c r="Q476" s="2">
        <v>0</v>
      </c>
      <c r="R476" s="2">
        <f t="shared" si="23"/>
        <v>1</v>
      </c>
      <c r="S476" s="2" t="e">
        <f>INDEX(D_伙伴表!$J:$J,MATCH(K476,D_伙伴表!$C:$C,0))</f>
        <v>#N/A</v>
      </c>
      <c r="T476" s="2">
        <f>IF(U476="","",INDEX(计算页!$A:$A,MATCH(U476,计算页!$B:$B,0)))</f>
        <v>3</v>
      </c>
      <c r="U476" s="2" t="s">
        <v>101</v>
      </c>
      <c r="V476" s="2">
        <f>IF(U476="","",ROUND(INDEX(计算页!$F$22:$H$27,N476,G476)/INDEX(计算页!$C:$C,MATCH(U476,计算页!$B:$B,0))*1.5^(O476-1)/R476,0))</f>
        <v>60</v>
      </c>
      <c r="W476" s="2" t="str">
        <f>IF(X476="","",INDEX(计算页!$A:$A,MATCH(X476,计算页!$B:$B,0)))</f>
        <v/>
      </c>
      <c r="Y476" s="2" t="str">
        <f>IF(X476="","",ROUND(INDEX(计算页!$F$22:$H$27,N476,G476)/INDEX(计算页!$C:$C,MATCH(X476,计算页!$B:$B,0))*1.5^(O476-1)/R476,0))</f>
        <v/>
      </c>
      <c r="Z476" s="2" t="str">
        <f>IF(AA476="","",INDEX(计算页!$A:$A,MATCH(AA476,计算页!$B:$B,0)))</f>
        <v/>
      </c>
      <c r="AB476" s="2" t="str">
        <f>IF(AA476="","",ROUND(INDEX(计算页!$F$22:$H$27,N476,G476)/INDEX(计算页!$C:$C,MATCH(AA476,计算页!$B:$B,0))*1.5^(O476-1)/R476,0))</f>
        <v/>
      </c>
      <c r="AC476" s="2" t="str">
        <f>IF(AD476="","",INDEX(计算页!$A:$A,MATCH(AD476,计算页!$B:$B,0)))</f>
        <v/>
      </c>
      <c r="AE476" s="2" t="str">
        <f>IF(AD476="","",ROUND(INDEX(计算页!$F$22:$H$27,N476,G476)/INDEX(计算页!$C:$C,MATCH(AD476,计算页!$B:$B,0))*1.5^(O476-1)/R476,0))</f>
        <v/>
      </c>
      <c r="AF476" s="2" t="str">
        <f>IF(AG476="","",INDEX(计算页!$A:$A,MATCH(AG476,计算页!$B:$B,0)))</f>
        <v/>
      </c>
      <c r="AH476" s="2" t="str">
        <f>IF(AG476="","",ROUND(INDEX(计算页!$F$22:$H$27,N476,G476)/INDEX(计算页!$C:$C,MATCH(AG476,计算页!$B:$B,0))*1.5^(O476-1)/R476,0))</f>
        <v/>
      </c>
    </row>
    <row r="477" spans="1:34" x14ac:dyDescent="0.35">
      <c r="A477" s="2">
        <f t="shared" si="24"/>
        <v>2120002</v>
      </c>
      <c r="B477" s="2">
        <v>212</v>
      </c>
      <c r="C477" s="2" t="s">
        <v>679</v>
      </c>
      <c r="D477" s="2" t="s">
        <v>501</v>
      </c>
      <c r="E477" s="2" t="str">
        <f t="shared" si="22"/>
        <v>一件很普通的宝物，看起来谁都可以用\n提升伙伴攻击90点</v>
      </c>
      <c r="F477" s="2" t="s">
        <v>654</v>
      </c>
      <c r="G477" s="2">
        <v>1</v>
      </c>
      <c r="H477" s="2" t="s">
        <v>538</v>
      </c>
      <c r="J477" s="2">
        <v>0</v>
      </c>
      <c r="K477" s="2" t="str">
        <f>IF(J477="","",IF(J477=0,"所有宠物",INDEX(D_图鉴!$D:$D,MATCH(J477,D_图鉴!$A:$A,0))))</f>
        <v>所有宠物</v>
      </c>
      <c r="L477" s="2">
        <f>IF(A477="","",INDEX(D_伙伴技能书!$A:$A,MATCH(A477,D_伙伴技能书!$L:$L,0)))</f>
        <v>42122</v>
      </c>
      <c r="M477" s="2">
        <f>ROUND(INDEX(计算页!$F$22:$H$27,N477,G477)*1.5^(O477-1)*INDEX(计算页!$K$22:$K$25,MATCH(H477,计算页!$J$22:$J$25,0)),0)</f>
        <v>180</v>
      </c>
      <c r="N477" s="2">
        <v>2</v>
      </c>
      <c r="O477" s="2">
        <v>2</v>
      </c>
      <c r="P477" s="2">
        <v>1</v>
      </c>
      <c r="Q477" s="2">
        <v>0</v>
      </c>
      <c r="R477" s="2">
        <f t="shared" si="23"/>
        <v>1</v>
      </c>
      <c r="S477" s="2" t="e">
        <f>INDEX(D_伙伴表!$J:$J,MATCH(K477,D_伙伴表!$C:$C,0))</f>
        <v>#N/A</v>
      </c>
      <c r="T477" s="2">
        <f>IF(U477="","",INDEX(计算页!$A:$A,MATCH(U477,计算页!$B:$B,0)))</f>
        <v>3</v>
      </c>
      <c r="U477" s="2" t="s">
        <v>101</v>
      </c>
      <c r="V477" s="2">
        <f>IF(U477="","",ROUND(INDEX(计算页!$F$22:$H$27,N477,G477)/INDEX(计算页!$C:$C,MATCH(U477,计算页!$B:$B,0))*1.5^(O477-1)/R477,0))</f>
        <v>90</v>
      </c>
      <c r="W477" s="2" t="str">
        <f>IF(X477="","",INDEX(计算页!$A:$A,MATCH(X477,计算页!$B:$B,0)))</f>
        <v/>
      </c>
      <c r="Y477" s="2" t="str">
        <f>IF(X477="","",ROUND(INDEX(计算页!$F$22:$H$27,N477,G477)/INDEX(计算页!$C:$C,MATCH(X477,计算页!$B:$B,0))*1.5^(O477-1)/R477,0))</f>
        <v/>
      </c>
      <c r="Z477" s="2" t="str">
        <f>IF(AA477="","",INDEX(计算页!$A:$A,MATCH(AA477,计算页!$B:$B,0)))</f>
        <v/>
      </c>
      <c r="AB477" s="2" t="str">
        <f>IF(AA477="","",ROUND(INDEX(计算页!$F$22:$H$27,N477,G477)/INDEX(计算页!$C:$C,MATCH(AA477,计算页!$B:$B,0))*1.5^(O477-1)/R477,0))</f>
        <v/>
      </c>
      <c r="AC477" s="2" t="str">
        <f>IF(AD477="","",INDEX(计算页!$A:$A,MATCH(AD477,计算页!$B:$B,0)))</f>
        <v/>
      </c>
      <c r="AE477" s="2" t="str">
        <f>IF(AD477="","",ROUND(INDEX(计算页!$F$22:$H$27,N477,G477)/INDEX(计算页!$C:$C,MATCH(AD477,计算页!$B:$B,0))*1.5^(O477-1)/R477,0))</f>
        <v/>
      </c>
      <c r="AF477" s="2" t="str">
        <f>IF(AG477="","",INDEX(计算页!$A:$A,MATCH(AG477,计算页!$B:$B,0)))</f>
        <v/>
      </c>
      <c r="AH477" s="2" t="str">
        <f>IF(AG477="","",ROUND(INDEX(计算页!$F$22:$H$27,N477,G477)/INDEX(计算页!$C:$C,MATCH(AG477,计算页!$B:$B,0))*1.5^(O477-1)/R477,0))</f>
        <v/>
      </c>
    </row>
    <row r="478" spans="1:34" x14ac:dyDescent="0.35">
      <c r="A478" s="2">
        <f t="shared" si="24"/>
        <v>2120003</v>
      </c>
      <c r="B478" s="2">
        <v>212</v>
      </c>
      <c r="C478" s="2" t="s">
        <v>679</v>
      </c>
      <c r="D478" s="2" t="s">
        <v>501</v>
      </c>
      <c r="E478" s="2" t="str">
        <f t="shared" si="22"/>
        <v>一件很普通的宝物，看起来谁都可以用\n提升伙伴攻击135点</v>
      </c>
      <c r="F478" s="2" t="s">
        <v>654</v>
      </c>
      <c r="G478" s="2">
        <v>1</v>
      </c>
      <c r="H478" s="2" t="s">
        <v>538</v>
      </c>
      <c r="J478" s="2">
        <v>0</v>
      </c>
      <c r="K478" s="2" t="str">
        <f>IF(J478="","",IF(J478=0,"所有宠物",INDEX(D_图鉴!$D:$D,MATCH(J478,D_图鉴!$A:$A,0))))</f>
        <v>所有宠物</v>
      </c>
      <c r="L478" s="2">
        <f>IF(A478="","",INDEX(D_伙伴技能书!$A:$A,MATCH(A478,D_伙伴技能书!$L:$L,0)))</f>
        <v>42123</v>
      </c>
      <c r="M478" s="2">
        <f>ROUND(INDEX(计算页!$F$22:$H$27,N478,G478)*1.5^(O478-1)*INDEX(计算页!$K$22:$K$25,MATCH(H478,计算页!$J$22:$J$25,0)),0)</f>
        <v>270</v>
      </c>
      <c r="N478" s="2">
        <v>2</v>
      </c>
      <c r="O478" s="2">
        <v>3</v>
      </c>
      <c r="P478" s="2">
        <v>1</v>
      </c>
      <c r="Q478" s="2">
        <v>0</v>
      </c>
      <c r="R478" s="2">
        <f t="shared" si="23"/>
        <v>1</v>
      </c>
      <c r="S478" s="2" t="e">
        <f>INDEX(D_伙伴表!$J:$J,MATCH(K478,D_伙伴表!$C:$C,0))</f>
        <v>#N/A</v>
      </c>
      <c r="T478" s="2">
        <f>IF(U478="","",INDEX(计算页!$A:$A,MATCH(U478,计算页!$B:$B,0)))</f>
        <v>3</v>
      </c>
      <c r="U478" s="2" t="s">
        <v>101</v>
      </c>
      <c r="V478" s="2">
        <f>IF(U478="","",ROUND(INDEX(计算页!$F$22:$H$27,N478,G478)/INDEX(计算页!$C:$C,MATCH(U478,计算页!$B:$B,0))*1.5^(O478-1)/R478,0))</f>
        <v>135</v>
      </c>
      <c r="W478" s="2" t="str">
        <f>IF(X478="","",INDEX(计算页!$A:$A,MATCH(X478,计算页!$B:$B,0)))</f>
        <v/>
      </c>
      <c r="Y478" s="2" t="str">
        <f>IF(X478="","",ROUND(INDEX(计算页!$F$22:$H$27,N478,G478)/INDEX(计算页!$C:$C,MATCH(X478,计算页!$B:$B,0))*1.5^(O478-1)/R478,0))</f>
        <v/>
      </c>
      <c r="Z478" s="2" t="str">
        <f>IF(AA478="","",INDEX(计算页!$A:$A,MATCH(AA478,计算页!$B:$B,0)))</f>
        <v/>
      </c>
      <c r="AB478" s="2" t="str">
        <f>IF(AA478="","",ROUND(INDEX(计算页!$F$22:$H$27,N478,G478)/INDEX(计算页!$C:$C,MATCH(AA478,计算页!$B:$B,0))*1.5^(O478-1)/R478,0))</f>
        <v/>
      </c>
      <c r="AC478" s="2" t="str">
        <f>IF(AD478="","",INDEX(计算页!$A:$A,MATCH(AD478,计算页!$B:$B,0)))</f>
        <v/>
      </c>
      <c r="AE478" s="2" t="str">
        <f>IF(AD478="","",ROUND(INDEX(计算页!$F$22:$H$27,N478,G478)/INDEX(计算页!$C:$C,MATCH(AD478,计算页!$B:$B,0))*1.5^(O478-1)/R478,0))</f>
        <v/>
      </c>
      <c r="AF478" s="2" t="str">
        <f>IF(AG478="","",INDEX(计算页!$A:$A,MATCH(AG478,计算页!$B:$B,0)))</f>
        <v/>
      </c>
      <c r="AH478" s="2" t="str">
        <f>IF(AG478="","",ROUND(INDEX(计算页!$F$22:$H$27,N478,G478)/INDEX(计算页!$C:$C,MATCH(AG478,计算页!$B:$B,0))*1.5^(O478-1)/R478,0))</f>
        <v/>
      </c>
    </row>
    <row r="479" spans="1:34" x14ac:dyDescent="0.35">
      <c r="A479" s="2">
        <f t="shared" si="24"/>
        <v>2130001</v>
      </c>
      <c r="B479" s="2">
        <v>213</v>
      </c>
      <c r="C479" s="2" t="s">
        <v>680</v>
      </c>
      <c r="D479" s="2" t="s">
        <v>540</v>
      </c>
      <c r="E479" s="2" t="str">
        <f t="shared" si="22"/>
        <v>一件很普通的宝物，看起来谁都可以用\n提升伙伴防御120点</v>
      </c>
      <c r="F479" s="2" t="s">
        <v>654</v>
      </c>
      <c r="G479" s="2">
        <v>1</v>
      </c>
      <c r="H479" s="2" t="s">
        <v>538</v>
      </c>
      <c r="J479" s="2">
        <v>0</v>
      </c>
      <c r="K479" s="2" t="str">
        <f>IF(J479="","",IF(J479=0,"所有宠物",INDEX(D_图鉴!$D:$D,MATCH(J479,D_图鉴!$A:$A,0))))</f>
        <v>所有宠物</v>
      </c>
      <c r="L479" s="2">
        <f>IF(A479="","",INDEX(D_伙伴技能书!$A:$A,MATCH(A479,D_伙伴技能书!$L:$L,0)))</f>
        <v>42131</v>
      </c>
      <c r="M479" s="2">
        <f>ROUND(INDEX(计算页!$F$22:$H$27,N479,G479)*1.5^(O479-1)*INDEX(计算页!$K$22:$K$25,MATCH(H479,计算页!$J$22:$J$25,0)),0)</f>
        <v>120</v>
      </c>
      <c r="N479" s="2">
        <v>2</v>
      </c>
      <c r="O479" s="2">
        <v>1</v>
      </c>
      <c r="P479" s="2">
        <v>1</v>
      </c>
      <c r="Q479" s="2">
        <v>0</v>
      </c>
      <c r="R479" s="2">
        <f t="shared" si="23"/>
        <v>1</v>
      </c>
      <c r="S479" s="2" t="e">
        <f>INDEX(D_伙伴表!$J:$J,MATCH(K479,D_伙伴表!$C:$C,0))</f>
        <v>#N/A</v>
      </c>
      <c r="T479" s="2">
        <f>IF(U479="","",INDEX(计算页!$A:$A,MATCH(U479,计算页!$B:$B,0)))</f>
        <v>4</v>
      </c>
      <c r="U479" s="2" t="s">
        <v>98</v>
      </c>
      <c r="V479" s="2">
        <f>IF(U479="","",ROUND(INDEX(计算页!$F$22:$H$27,N479,G479)/INDEX(计算页!$C:$C,MATCH(U479,计算页!$B:$B,0))*1.5^(O479-1)/R479,0))</f>
        <v>120</v>
      </c>
      <c r="W479" s="2" t="str">
        <f>IF(X479="","",INDEX(计算页!$A:$A,MATCH(X479,计算页!$B:$B,0)))</f>
        <v/>
      </c>
      <c r="Y479" s="2" t="str">
        <f>IF(X479="","",ROUND(INDEX(计算页!$F$22:$H$27,N479,G479)/INDEX(计算页!$C:$C,MATCH(X479,计算页!$B:$B,0))*1.5^(O479-1)/R479,0))</f>
        <v/>
      </c>
      <c r="Z479" s="2" t="str">
        <f>IF(AA479="","",INDEX(计算页!$A:$A,MATCH(AA479,计算页!$B:$B,0)))</f>
        <v/>
      </c>
      <c r="AB479" s="2" t="str">
        <f>IF(AA479="","",ROUND(INDEX(计算页!$F$22:$H$27,N479,G479)/INDEX(计算页!$C:$C,MATCH(AA479,计算页!$B:$B,0))*1.5^(O479-1)/R479,0))</f>
        <v/>
      </c>
      <c r="AC479" s="2" t="str">
        <f>IF(AD479="","",INDEX(计算页!$A:$A,MATCH(AD479,计算页!$B:$B,0)))</f>
        <v/>
      </c>
      <c r="AE479" s="2" t="str">
        <f>IF(AD479="","",ROUND(INDEX(计算页!$F$22:$H$27,N479,G479)/INDEX(计算页!$C:$C,MATCH(AD479,计算页!$B:$B,0))*1.5^(O479-1)/R479,0))</f>
        <v/>
      </c>
      <c r="AF479" s="2" t="str">
        <f>IF(AG479="","",INDEX(计算页!$A:$A,MATCH(AG479,计算页!$B:$B,0)))</f>
        <v/>
      </c>
      <c r="AH479" s="2" t="str">
        <f>IF(AG479="","",ROUND(INDEX(计算页!$F$22:$H$27,N479,G479)/INDEX(计算页!$C:$C,MATCH(AG479,计算页!$B:$B,0))*1.5^(O479-1)/R479,0))</f>
        <v/>
      </c>
    </row>
    <row r="480" spans="1:34" x14ac:dyDescent="0.35">
      <c r="A480" s="2">
        <f t="shared" si="24"/>
        <v>2130002</v>
      </c>
      <c r="B480" s="2">
        <v>213</v>
      </c>
      <c r="C480" s="2" t="s">
        <v>680</v>
      </c>
      <c r="D480" s="2" t="s">
        <v>540</v>
      </c>
      <c r="E480" s="2" t="str">
        <f t="shared" si="22"/>
        <v>一件很普通的宝物，看起来谁都可以用\n提升伙伴防御180点</v>
      </c>
      <c r="F480" s="2" t="s">
        <v>654</v>
      </c>
      <c r="G480" s="2">
        <v>1</v>
      </c>
      <c r="H480" s="2" t="s">
        <v>538</v>
      </c>
      <c r="J480" s="2">
        <v>0</v>
      </c>
      <c r="K480" s="2" t="str">
        <f>IF(J480="","",IF(J480=0,"所有宠物",INDEX(D_图鉴!$D:$D,MATCH(J480,D_图鉴!$A:$A,0))))</f>
        <v>所有宠物</v>
      </c>
      <c r="L480" s="2">
        <f>IF(A480="","",INDEX(D_伙伴技能书!$A:$A,MATCH(A480,D_伙伴技能书!$L:$L,0)))</f>
        <v>42132</v>
      </c>
      <c r="M480" s="2">
        <f>ROUND(INDEX(计算页!$F$22:$H$27,N480,G480)*1.5^(O480-1)*INDEX(计算页!$K$22:$K$25,MATCH(H480,计算页!$J$22:$J$25,0)),0)</f>
        <v>180</v>
      </c>
      <c r="N480" s="2">
        <v>2</v>
      </c>
      <c r="O480" s="2">
        <v>2</v>
      </c>
      <c r="P480" s="2">
        <v>1</v>
      </c>
      <c r="Q480" s="2">
        <v>0</v>
      </c>
      <c r="R480" s="2">
        <f t="shared" si="23"/>
        <v>1</v>
      </c>
      <c r="S480" s="2" t="e">
        <f>INDEX(D_伙伴表!$J:$J,MATCH(K480,D_伙伴表!$C:$C,0))</f>
        <v>#N/A</v>
      </c>
      <c r="T480" s="2">
        <f>IF(U480="","",INDEX(计算页!$A:$A,MATCH(U480,计算页!$B:$B,0)))</f>
        <v>4</v>
      </c>
      <c r="U480" s="2" t="s">
        <v>98</v>
      </c>
      <c r="V480" s="2">
        <f>IF(U480="","",ROUND(INDEX(计算页!$F$22:$H$27,N480,G480)/INDEX(计算页!$C:$C,MATCH(U480,计算页!$B:$B,0))*1.5^(O480-1)/R480,0))</f>
        <v>180</v>
      </c>
      <c r="W480" s="2" t="str">
        <f>IF(X480="","",INDEX(计算页!$A:$A,MATCH(X480,计算页!$B:$B,0)))</f>
        <v/>
      </c>
      <c r="Y480" s="2" t="str">
        <f>IF(X480="","",ROUND(INDEX(计算页!$F$22:$H$27,N480,G480)/INDEX(计算页!$C:$C,MATCH(X480,计算页!$B:$B,0))*1.5^(O480-1)/R480,0))</f>
        <v/>
      </c>
      <c r="Z480" s="2" t="str">
        <f>IF(AA480="","",INDEX(计算页!$A:$A,MATCH(AA480,计算页!$B:$B,0)))</f>
        <v/>
      </c>
      <c r="AB480" s="2" t="str">
        <f>IF(AA480="","",ROUND(INDEX(计算页!$F$22:$H$27,N480,G480)/INDEX(计算页!$C:$C,MATCH(AA480,计算页!$B:$B,0))*1.5^(O480-1)/R480,0))</f>
        <v/>
      </c>
      <c r="AC480" s="2" t="str">
        <f>IF(AD480="","",INDEX(计算页!$A:$A,MATCH(AD480,计算页!$B:$B,0)))</f>
        <v/>
      </c>
      <c r="AE480" s="2" t="str">
        <f>IF(AD480="","",ROUND(INDEX(计算页!$F$22:$H$27,N480,G480)/INDEX(计算页!$C:$C,MATCH(AD480,计算页!$B:$B,0))*1.5^(O480-1)/R480,0))</f>
        <v/>
      </c>
      <c r="AF480" s="2" t="str">
        <f>IF(AG480="","",INDEX(计算页!$A:$A,MATCH(AG480,计算页!$B:$B,0)))</f>
        <v/>
      </c>
      <c r="AH480" s="2" t="str">
        <f>IF(AG480="","",ROUND(INDEX(计算页!$F$22:$H$27,N480,G480)/INDEX(计算页!$C:$C,MATCH(AG480,计算页!$B:$B,0))*1.5^(O480-1)/R480,0))</f>
        <v/>
      </c>
    </row>
    <row r="481" spans="1:34" x14ac:dyDescent="0.35">
      <c r="A481" s="2">
        <f t="shared" si="24"/>
        <v>2130003</v>
      </c>
      <c r="B481" s="2">
        <v>213</v>
      </c>
      <c r="C481" s="2" t="s">
        <v>680</v>
      </c>
      <c r="D481" s="2" t="s">
        <v>540</v>
      </c>
      <c r="E481" s="2" t="str">
        <f t="shared" si="22"/>
        <v>一件很普通的宝物，看起来谁都可以用\n提升伙伴防御270点</v>
      </c>
      <c r="F481" s="2" t="s">
        <v>654</v>
      </c>
      <c r="G481" s="2">
        <v>1</v>
      </c>
      <c r="H481" s="2" t="s">
        <v>538</v>
      </c>
      <c r="J481" s="2">
        <v>0</v>
      </c>
      <c r="K481" s="2" t="str">
        <f>IF(J481="","",IF(J481=0,"所有宠物",INDEX(D_图鉴!$D:$D,MATCH(J481,D_图鉴!$A:$A,0))))</f>
        <v>所有宠物</v>
      </c>
      <c r="L481" s="2">
        <f>IF(A481="","",INDEX(D_伙伴技能书!$A:$A,MATCH(A481,D_伙伴技能书!$L:$L,0)))</f>
        <v>42133</v>
      </c>
      <c r="M481" s="2">
        <f>ROUND(INDEX(计算页!$F$22:$H$27,N481,G481)*1.5^(O481-1)*INDEX(计算页!$K$22:$K$25,MATCH(H481,计算页!$J$22:$J$25,0)),0)</f>
        <v>270</v>
      </c>
      <c r="N481" s="2">
        <v>2</v>
      </c>
      <c r="O481" s="2">
        <v>3</v>
      </c>
      <c r="P481" s="2">
        <v>1</v>
      </c>
      <c r="Q481" s="2">
        <v>0</v>
      </c>
      <c r="R481" s="2">
        <f t="shared" si="23"/>
        <v>1</v>
      </c>
      <c r="S481" s="2" t="e">
        <f>INDEX(D_伙伴表!$J:$J,MATCH(K481,D_伙伴表!$C:$C,0))</f>
        <v>#N/A</v>
      </c>
      <c r="T481" s="2">
        <f>IF(U481="","",INDEX(计算页!$A:$A,MATCH(U481,计算页!$B:$B,0)))</f>
        <v>4</v>
      </c>
      <c r="U481" s="2" t="s">
        <v>98</v>
      </c>
      <c r="V481" s="2">
        <f>IF(U481="","",ROUND(INDEX(计算页!$F$22:$H$27,N481,G481)/INDEX(计算页!$C:$C,MATCH(U481,计算页!$B:$B,0))*1.5^(O481-1)/R481,0))</f>
        <v>270</v>
      </c>
      <c r="W481" s="2" t="str">
        <f>IF(X481="","",INDEX(计算页!$A:$A,MATCH(X481,计算页!$B:$B,0)))</f>
        <v/>
      </c>
      <c r="Y481" s="2" t="str">
        <f>IF(X481="","",ROUND(INDEX(计算页!$F$22:$H$27,N481,G481)/INDEX(计算页!$C:$C,MATCH(X481,计算页!$B:$B,0))*1.5^(O481-1)/R481,0))</f>
        <v/>
      </c>
      <c r="Z481" s="2" t="str">
        <f>IF(AA481="","",INDEX(计算页!$A:$A,MATCH(AA481,计算页!$B:$B,0)))</f>
        <v/>
      </c>
      <c r="AB481" s="2" t="str">
        <f>IF(AA481="","",ROUND(INDEX(计算页!$F$22:$H$27,N481,G481)/INDEX(计算页!$C:$C,MATCH(AA481,计算页!$B:$B,0))*1.5^(O481-1)/R481,0))</f>
        <v/>
      </c>
      <c r="AC481" s="2" t="str">
        <f>IF(AD481="","",INDEX(计算页!$A:$A,MATCH(AD481,计算页!$B:$B,0)))</f>
        <v/>
      </c>
      <c r="AE481" s="2" t="str">
        <f>IF(AD481="","",ROUND(INDEX(计算页!$F$22:$H$27,N481,G481)/INDEX(计算页!$C:$C,MATCH(AD481,计算页!$B:$B,0))*1.5^(O481-1)/R481,0))</f>
        <v/>
      </c>
      <c r="AF481" s="2" t="str">
        <f>IF(AG481="","",INDEX(计算页!$A:$A,MATCH(AG481,计算页!$B:$B,0)))</f>
        <v/>
      </c>
      <c r="AH481" s="2" t="str">
        <f>IF(AG481="","",ROUND(INDEX(计算页!$F$22:$H$27,N481,G481)/INDEX(计算页!$C:$C,MATCH(AG481,计算页!$B:$B,0))*1.5^(O481-1)/R481,0))</f>
        <v/>
      </c>
    </row>
    <row r="482" spans="1:34" x14ac:dyDescent="0.35">
      <c r="A482" s="2">
        <f t="shared" si="24"/>
        <v>2140001</v>
      </c>
      <c r="B482" s="2">
        <v>214</v>
      </c>
      <c r="C482" s="2" t="s">
        <v>681</v>
      </c>
      <c r="D482" s="2" t="s">
        <v>518</v>
      </c>
      <c r="E482" s="2" t="str">
        <f t="shared" si="22"/>
        <v>一件很普通的宝物，看起来谁都可以用\n提升伙伴生命600点</v>
      </c>
      <c r="F482" s="2" t="s">
        <v>654</v>
      </c>
      <c r="G482" s="2">
        <v>1</v>
      </c>
      <c r="H482" s="2" t="s">
        <v>538</v>
      </c>
      <c r="J482" s="2">
        <v>0</v>
      </c>
      <c r="K482" s="2" t="str">
        <f>IF(J482="","",IF(J482=0,"所有宠物",INDEX(D_图鉴!$D:$D,MATCH(J482,D_图鉴!$A:$A,0))))</f>
        <v>所有宠物</v>
      </c>
      <c r="L482" s="2">
        <f>IF(A482="","",INDEX(D_伙伴技能书!$A:$A,MATCH(A482,D_伙伴技能书!$L:$L,0)))</f>
        <v>42141</v>
      </c>
      <c r="M482" s="2">
        <f>ROUND(INDEX(计算页!$F$22:$H$27,N482,G482)*1.5^(O482-1)*INDEX(计算页!$K$22:$K$25,MATCH(H482,计算页!$J$22:$J$25,0)),0)</f>
        <v>120</v>
      </c>
      <c r="N482" s="2">
        <v>2</v>
      </c>
      <c r="O482" s="2">
        <v>1</v>
      </c>
      <c r="P482" s="2">
        <v>1</v>
      </c>
      <c r="Q482" s="2">
        <v>0</v>
      </c>
      <c r="R482" s="2">
        <f t="shared" si="23"/>
        <v>1</v>
      </c>
      <c r="S482" s="2" t="e">
        <f>INDEX(D_伙伴表!$J:$J,MATCH(K482,D_伙伴表!$C:$C,0))</f>
        <v>#N/A</v>
      </c>
      <c r="T482" s="2">
        <f>IF(U482="","",INDEX(计算页!$A:$A,MATCH(U482,计算页!$B:$B,0)))</f>
        <v>1</v>
      </c>
      <c r="U482" s="2" t="s">
        <v>97</v>
      </c>
      <c r="V482" s="2">
        <f>IF(U482="","",ROUND(INDEX(计算页!$F$22:$H$27,N482,G482)/INDEX(计算页!$C:$C,MATCH(U482,计算页!$B:$B,0))*1.5^(O482-1)/R482,0))</f>
        <v>600</v>
      </c>
      <c r="W482" s="2" t="str">
        <f>IF(X482="","",INDEX(计算页!$A:$A,MATCH(X482,计算页!$B:$B,0)))</f>
        <v/>
      </c>
      <c r="Y482" s="2" t="str">
        <f>IF(X482="","",ROUND(INDEX(计算页!$F$22:$H$27,N482,G482)/INDEX(计算页!$C:$C,MATCH(X482,计算页!$B:$B,0))*1.5^(O482-1)/R482,0))</f>
        <v/>
      </c>
      <c r="Z482" s="2" t="str">
        <f>IF(AA482="","",INDEX(计算页!$A:$A,MATCH(AA482,计算页!$B:$B,0)))</f>
        <v/>
      </c>
      <c r="AB482" s="2" t="str">
        <f>IF(AA482="","",ROUND(INDEX(计算页!$F$22:$H$27,N482,G482)/INDEX(计算页!$C:$C,MATCH(AA482,计算页!$B:$B,0))*1.5^(O482-1)/R482,0))</f>
        <v/>
      </c>
      <c r="AC482" s="2" t="str">
        <f>IF(AD482="","",INDEX(计算页!$A:$A,MATCH(AD482,计算页!$B:$B,0)))</f>
        <v/>
      </c>
      <c r="AE482" s="2" t="str">
        <f>IF(AD482="","",ROUND(INDEX(计算页!$F$22:$H$27,N482,G482)/INDEX(计算页!$C:$C,MATCH(AD482,计算页!$B:$B,0))*1.5^(O482-1)/R482,0))</f>
        <v/>
      </c>
      <c r="AF482" s="2" t="str">
        <f>IF(AG482="","",INDEX(计算页!$A:$A,MATCH(AG482,计算页!$B:$B,0)))</f>
        <v/>
      </c>
      <c r="AH482" s="2" t="str">
        <f>IF(AG482="","",ROUND(INDEX(计算页!$F$22:$H$27,N482,G482)/INDEX(计算页!$C:$C,MATCH(AG482,计算页!$B:$B,0))*1.5^(O482-1)/R482,0))</f>
        <v/>
      </c>
    </row>
    <row r="483" spans="1:34" x14ac:dyDescent="0.35">
      <c r="A483" s="2">
        <f t="shared" si="24"/>
        <v>2140002</v>
      </c>
      <c r="B483" s="2">
        <v>214</v>
      </c>
      <c r="C483" s="2" t="s">
        <v>681</v>
      </c>
      <c r="D483" s="2" t="s">
        <v>518</v>
      </c>
      <c r="E483" s="2" t="str">
        <f t="shared" si="22"/>
        <v>一件很普通的宝物，看起来谁都可以用\n提升伙伴生命900点</v>
      </c>
      <c r="F483" s="2" t="s">
        <v>654</v>
      </c>
      <c r="G483" s="2">
        <v>1</v>
      </c>
      <c r="H483" s="2" t="s">
        <v>538</v>
      </c>
      <c r="J483" s="2">
        <v>0</v>
      </c>
      <c r="K483" s="2" t="str">
        <f>IF(J483="","",IF(J483=0,"所有宠物",INDEX(D_图鉴!$D:$D,MATCH(J483,D_图鉴!$A:$A,0))))</f>
        <v>所有宠物</v>
      </c>
      <c r="L483" s="2">
        <f>IF(A483="","",INDEX(D_伙伴技能书!$A:$A,MATCH(A483,D_伙伴技能书!$L:$L,0)))</f>
        <v>42142</v>
      </c>
      <c r="M483" s="2">
        <f>ROUND(INDEX(计算页!$F$22:$H$27,N483,G483)*1.5^(O483-1)*INDEX(计算页!$K$22:$K$25,MATCH(H483,计算页!$J$22:$J$25,0)),0)</f>
        <v>180</v>
      </c>
      <c r="N483" s="2">
        <v>2</v>
      </c>
      <c r="O483" s="2">
        <v>2</v>
      </c>
      <c r="P483" s="2">
        <v>1</v>
      </c>
      <c r="Q483" s="2">
        <v>0</v>
      </c>
      <c r="R483" s="2">
        <f t="shared" si="23"/>
        <v>1</v>
      </c>
      <c r="S483" s="2" t="e">
        <f>INDEX(D_伙伴表!$J:$J,MATCH(K483,D_伙伴表!$C:$C,0))</f>
        <v>#N/A</v>
      </c>
      <c r="T483" s="2">
        <f>IF(U483="","",INDEX(计算页!$A:$A,MATCH(U483,计算页!$B:$B,0)))</f>
        <v>1</v>
      </c>
      <c r="U483" s="2" t="s">
        <v>97</v>
      </c>
      <c r="V483" s="2">
        <f>IF(U483="","",ROUND(INDEX(计算页!$F$22:$H$27,N483,G483)/INDEX(计算页!$C:$C,MATCH(U483,计算页!$B:$B,0))*1.5^(O483-1)/R483,0))</f>
        <v>900</v>
      </c>
      <c r="W483" s="2" t="str">
        <f>IF(X483="","",INDEX(计算页!$A:$A,MATCH(X483,计算页!$B:$B,0)))</f>
        <v/>
      </c>
      <c r="Y483" s="2" t="str">
        <f>IF(X483="","",ROUND(INDEX(计算页!$F$22:$H$27,N483,G483)/INDEX(计算页!$C:$C,MATCH(X483,计算页!$B:$B,0))*1.5^(O483-1)/R483,0))</f>
        <v/>
      </c>
      <c r="Z483" s="2" t="str">
        <f>IF(AA483="","",INDEX(计算页!$A:$A,MATCH(AA483,计算页!$B:$B,0)))</f>
        <v/>
      </c>
      <c r="AB483" s="2" t="str">
        <f>IF(AA483="","",ROUND(INDEX(计算页!$F$22:$H$27,N483,G483)/INDEX(计算页!$C:$C,MATCH(AA483,计算页!$B:$B,0))*1.5^(O483-1)/R483,0))</f>
        <v/>
      </c>
      <c r="AC483" s="2" t="str">
        <f>IF(AD483="","",INDEX(计算页!$A:$A,MATCH(AD483,计算页!$B:$B,0)))</f>
        <v/>
      </c>
      <c r="AE483" s="2" t="str">
        <f>IF(AD483="","",ROUND(INDEX(计算页!$F$22:$H$27,N483,G483)/INDEX(计算页!$C:$C,MATCH(AD483,计算页!$B:$B,0))*1.5^(O483-1)/R483,0))</f>
        <v/>
      </c>
      <c r="AF483" s="2" t="str">
        <f>IF(AG483="","",INDEX(计算页!$A:$A,MATCH(AG483,计算页!$B:$B,0)))</f>
        <v/>
      </c>
      <c r="AH483" s="2" t="str">
        <f>IF(AG483="","",ROUND(INDEX(计算页!$F$22:$H$27,N483,G483)/INDEX(计算页!$C:$C,MATCH(AG483,计算页!$B:$B,0))*1.5^(O483-1)/R483,0))</f>
        <v/>
      </c>
    </row>
    <row r="484" spans="1:34" x14ac:dyDescent="0.35">
      <c r="A484" s="2">
        <f t="shared" si="24"/>
        <v>2140003</v>
      </c>
      <c r="B484" s="2">
        <v>214</v>
      </c>
      <c r="C484" s="2" t="s">
        <v>681</v>
      </c>
      <c r="D484" s="2" t="s">
        <v>518</v>
      </c>
      <c r="E484" s="2" t="str">
        <f t="shared" si="22"/>
        <v>一件很普通的宝物，看起来谁都可以用\n提升伙伴生命1350点</v>
      </c>
      <c r="F484" s="2" t="s">
        <v>654</v>
      </c>
      <c r="G484" s="2">
        <v>1</v>
      </c>
      <c r="H484" s="2" t="s">
        <v>538</v>
      </c>
      <c r="J484" s="2">
        <v>0</v>
      </c>
      <c r="K484" s="2" t="str">
        <f>IF(J484="","",IF(J484=0,"所有宠物",INDEX(D_图鉴!$D:$D,MATCH(J484,D_图鉴!$A:$A,0))))</f>
        <v>所有宠物</v>
      </c>
      <c r="L484" s="2">
        <f>IF(A484="","",INDEX(D_伙伴技能书!$A:$A,MATCH(A484,D_伙伴技能书!$L:$L,0)))</f>
        <v>42143</v>
      </c>
      <c r="M484" s="2">
        <f>ROUND(INDEX(计算页!$F$22:$H$27,N484,G484)*1.5^(O484-1)*INDEX(计算页!$K$22:$K$25,MATCH(H484,计算页!$J$22:$J$25,0)),0)</f>
        <v>270</v>
      </c>
      <c r="N484" s="2">
        <v>2</v>
      </c>
      <c r="O484" s="2">
        <v>3</v>
      </c>
      <c r="P484" s="2">
        <v>1</v>
      </c>
      <c r="Q484" s="2">
        <v>0</v>
      </c>
      <c r="R484" s="2">
        <f t="shared" si="23"/>
        <v>1</v>
      </c>
      <c r="S484" s="2" t="e">
        <f>INDEX(D_伙伴表!$J:$J,MATCH(K484,D_伙伴表!$C:$C,0))</f>
        <v>#N/A</v>
      </c>
      <c r="T484" s="2">
        <f>IF(U484="","",INDEX(计算页!$A:$A,MATCH(U484,计算页!$B:$B,0)))</f>
        <v>1</v>
      </c>
      <c r="U484" s="2" t="s">
        <v>97</v>
      </c>
      <c r="V484" s="2">
        <f>IF(U484="","",ROUND(INDEX(计算页!$F$22:$H$27,N484,G484)/INDEX(计算页!$C:$C,MATCH(U484,计算页!$B:$B,0))*1.5^(O484-1)/R484,0))</f>
        <v>1350</v>
      </c>
      <c r="W484" s="2" t="str">
        <f>IF(X484="","",INDEX(计算页!$A:$A,MATCH(X484,计算页!$B:$B,0)))</f>
        <v/>
      </c>
      <c r="Y484" s="2" t="str">
        <f>IF(X484="","",ROUND(INDEX(计算页!$F$22:$H$27,N484,G484)/INDEX(计算页!$C:$C,MATCH(X484,计算页!$B:$B,0))*1.5^(O484-1)/R484,0))</f>
        <v/>
      </c>
      <c r="Z484" s="2" t="str">
        <f>IF(AA484="","",INDEX(计算页!$A:$A,MATCH(AA484,计算页!$B:$B,0)))</f>
        <v/>
      </c>
      <c r="AB484" s="2" t="str">
        <f>IF(AA484="","",ROUND(INDEX(计算页!$F$22:$H$27,N484,G484)/INDEX(计算页!$C:$C,MATCH(AA484,计算页!$B:$B,0))*1.5^(O484-1)/R484,0))</f>
        <v/>
      </c>
      <c r="AC484" s="2" t="str">
        <f>IF(AD484="","",INDEX(计算页!$A:$A,MATCH(AD484,计算页!$B:$B,0)))</f>
        <v/>
      </c>
      <c r="AE484" s="2" t="str">
        <f>IF(AD484="","",ROUND(INDEX(计算页!$F$22:$H$27,N484,G484)/INDEX(计算页!$C:$C,MATCH(AD484,计算页!$B:$B,0))*1.5^(O484-1)/R484,0))</f>
        <v/>
      </c>
      <c r="AF484" s="2" t="str">
        <f>IF(AG484="","",INDEX(计算页!$A:$A,MATCH(AG484,计算页!$B:$B,0)))</f>
        <v/>
      </c>
      <c r="AH484" s="2" t="str">
        <f>IF(AG484="","",ROUND(INDEX(计算页!$F$22:$H$27,N484,G484)/INDEX(计算页!$C:$C,MATCH(AG484,计算页!$B:$B,0))*1.5^(O484-1)/R484,0))</f>
        <v/>
      </c>
    </row>
    <row r="485" spans="1:34" x14ac:dyDescent="0.35">
      <c r="A485" s="2">
        <f t="shared" si="24"/>
        <v>2150001</v>
      </c>
      <c r="B485" s="2">
        <v>215</v>
      </c>
      <c r="C485" s="2" t="s">
        <v>682</v>
      </c>
      <c r="D485" s="2" t="s">
        <v>528</v>
      </c>
      <c r="E485" s="2" t="str">
        <f t="shared" si="22"/>
        <v>一件很普通的宝物，看起来谁都可以用\n提升伙伴攻击60点</v>
      </c>
      <c r="F485" s="2" t="s">
        <v>654</v>
      </c>
      <c r="G485" s="2">
        <v>1</v>
      </c>
      <c r="H485" s="2" t="s">
        <v>538</v>
      </c>
      <c r="J485" s="2">
        <v>0</v>
      </c>
      <c r="K485" s="2" t="str">
        <f>IF(J485="","",IF(J485=0,"所有宠物",INDEX(D_图鉴!$D:$D,MATCH(J485,D_图鉴!$A:$A,0))))</f>
        <v>所有宠物</v>
      </c>
      <c r="L485" s="2">
        <f>IF(A485="","",INDEX(D_伙伴技能书!$A:$A,MATCH(A485,D_伙伴技能书!$L:$L,0)))</f>
        <v>42151</v>
      </c>
      <c r="M485" s="2">
        <f>ROUND(INDEX(计算页!$F$22:$H$27,N485,G485)*1.5^(O485-1)*INDEX(计算页!$K$22:$K$25,MATCH(H485,计算页!$J$22:$J$25,0)),0)</f>
        <v>120</v>
      </c>
      <c r="N485" s="2">
        <v>2</v>
      </c>
      <c r="O485" s="2">
        <v>1</v>
      </c>
      <c r="P485" s="2">
        <v>1</v>
      </c>
      <c r="Q485" s="2">
        <v>0</v>
      </c>
      <c r="R485" s="2">
        <f t="shared" si="23"/>
        <v>1</v>
      </c>
      <c r="S485" s="2" t="e">
        <f>INDEX(D_伙伴表!$J:$J,MATCH(K485,D_伙伴表!$C:$C,0))</f>
        <v>#N/A</v>
      </c>
      <c r="T485" s="2">
        <f>IF(U485="","",INDEX(计算页!$A:$A,MATCH(U485,计算页!$B:$B,0)))</f>
        <v>3</v>
      </c>
      <c r="U485" s="2" t="s">
        <v>101</v>
      </c>
      <c r="V485" s="2">
        <f>IF(U485="","",ROUND(INDEX(计算页!$F$22:$H$27,N485,G485)/INDEX(计算页!$C:$C,MATCH(U485,计算页!$B:$B,0))*1.5^(O485-1)/R485,0))</f>
        <v>60</v>
      </c>
      <c r="W485" s="2" t="str">
        <f>IF(X485="","",INDEX(计算页!$A:$A,MATCH(X485,计算页!$B:$B,0)))</f>
        <v/>
      </c>
      <c r="Y485" s="2" t="str">
        <f>IF(X485="","",ROUND(INDEX(计算页!$F$22:$H$27,N485,G485)/INDEX(计算页!$C:$C,MATCH(X485,计算页!$B:$B,0))*1.5^(O485-1)/R485,0))</f>
        <v/>
      </c>
      <c r="Z485" s="2" t="str">
        <f>IF(AA485="","",INDEX(计算页!$A:$A,MATCH(AA485,计算页!$B:$B,0)))</f>
        <v/>
      </c>
      <c r="AB485" s="2" t="str">
        <f>IF(AA485="","",ROUND(INDEX(计算页!$F$22:$H$27,N485,G485)/INDEX(计算页!$C:$C,MATCH(AA485,计算页!$B:$B,0))*1.5^(O485-1)/R485,0))</f>
        <v/>
      </c>
      <c r="AC485" s="2" t="str">
        <f>IF(AD485="","",INDEX(计算页!$A:$A,MATCH(AD485,计算页!$B:$B,0)))</f>
        <v/>
      </c>
      <c r="AE485" s="2" t="str">
        <f>IF(AD485="","",ROUND(INDEX(计算页!$F$22:$H$27,N485,G485)/INDEX(计算页!$C:$C,MATCH(AD485,计算页!$B:$B,0))*1.5^(O485-1)/R485,0))</f>
        <v/>
      </c>
      <c r="AF485" s="2" t="str">
        <f>IF(AG485="","",INDEX(计算页!$A:$A,MATCH(AG485,计算页!$B:$B,0)))</f>
        <v/>
      </c>
      <c r="AH485" s="2" t="str">
        <f>IF(AG485="","",ROUND(INDEX(计算页!$F$22:$H$27,N485,G485)/INDEX(计算页!$C:$C,MATCH(AG485,计算页!$B:$B,0))*1.5^(O485-1)/R485,0))</f>
        <v/>
      </c>
    </row>
    <row r="486" spans="1:34" x14ac:dyDescent="0.35">
      <c r="A486" s="2">
        <f t="shared" si="24"/>
        <v>2150002</v>
      </c>
      <c r="B486" s="2">
        <v>215</v>
      </c>
      <c r="C486" s="2" t="s">
        <v>682</v>
      </c>
      <c r="D486" s="2" t="s">
        <v>528</v>
      </c>
      <c r="E486" s="2" t="str">
        <f t="shared" si="22"/>
        <v>一件很普通的宝物，看起来谁都可以用\n提升伙伴攻击90点</v>
      </c>
      <c r="F486" s="2" t="s">
        <v>654</v>
      </c>
      <c r="G486" s="2">
        <v>1</v>
      </c>
      <c r="H486" s="2" t="s">
        <v>538</v>
      </c>
      <c r="J486" s="2">
        <v>0</v>
      </c>
      <c r="K486" s="2" t="str">
        <f>IF(J486="","",IF(J486=0,"所有宠物",INDEX(D_图鉴!$D:$D,MATCH(J486,D_图鉴!$A:$A,0))))</f>
        <v>所有宠物</v>
      </c>
      <c r="L486" s="2">
        <f>IF(A486="","",INDEX(D_伙伴技能书!$A:$A,MATCH(A486,D_伙伴技能书!$L:$L,0)))</f>
        <v>42152</v>
      </c>
      <c r="M486" s="2">
        <f>ROUND(INDEX(计算页!$F$22:$H$27,N486,G486)*1.5^(O486-1)*INDEX(计算页!$K$22:$K$25,MATCH(H486,计算页!$J$22:$J$25,0)),0)</f>
        <v>180</v>
      </c>
      <c r="N486" s="2">
        <v>2</v>
      </c>
      <c r="O486" s="2">
        <v>2</v>
      </c>
      <c r="P486" s="2">
        <v>1</v>
      </c>
      <c r="Q486" s="2">
        <v>0</v>
      </c>
      <c r="R486" s="2">
        <f t="shared" si="23"/>
        <v>1</v>
      </c>
      <c r="S486" s="2" t="e">
        <f>INDEX(D_伙伴表!$J:$J,MATCH(K486,D_伙伴表!$C:$C,0))</f>
        <v>#N/A</v>
      </c>
      <c r="T486" s="2">
        <f>IF(U486="","",INDEX(计算页!$A:$A,MATCH(U486,计算页!$B:$B,0)))</f>
        <v>3</v>
      </c>
      <c r="U486" s="2" t="s">
        <v>101</v>
      </c>
      <c r="V486" s="2">
        <f>IF(U486="","",ROUND(INDEX(计算页!$F$22:$H$27,N486,G486)/INDEX(计算页!$C:$C,MATCH(U486,计算页!$B:$B,0))*1.5^(O486-1)/R486,0))</f>
        <v>90</v>
      </c>
      <c r="W486" s="2" t="str">
        <f>IF(X486="","",INDEX(计算页!$A:$A,MATCH(X486,计算页!$B:$B,0)))</f>
        <v/>
      </c>
      <c r="Y486" s="2" t="str">
        <f>IF(X486="","",ROUND(INDEX(计算页!$F$22:$H$27,N486,G486)/INDEX(计算页!$C:$C,MATCH(X486,计算页!$B:$B,0))*1.5^(O486-1)/R486,0))</f>
        <v/>
      </c>
      <c r="Z486" s="2" t="str">
        <f>IF(AA486="","",INDEX(计算页!$A:$A,MATCH(AA486,计算页!$B:$B,0)))</f>
        <v/>
      </c>
      <c r="AB486" s="2" t="str">
        <f>IF(AA486="","",ROUND(INDEX(计算页!$F$22:$H$27,N486,G486)/INDEX(计算页!$C:$C,MATCH(AA486,计算页!$B:$B,0))*1.5^(O486-1)/R486,0))</f>
        <v/>
      </c>
      <c r="AC486" s="2" t="str">
        <f>IF(AD486="","",INDEX(计算页!$A:$A,MATCH(AD486,计算页!$B:$B,0)))</f>
        <v/>
      </c>
      <c r="AE486" s="2" t="str">
        <f>IF(AD486="","",ROUND(INDEX(计算页!$F$22:$H$27,N486,G486)/INDEX(计算页!$C:$C,MATCH(AD486,计算页!$B:$B,0))*1.5^(O486-1)/R486,0))</f>
        <v/>
      </c>
      <c r="AF486" s="2" t="str">
        <f>IF(AG486="","",INDEX(计算页!$A:$A,MATCH(AG486,计算页!$B:$B,0)))</f>
        <v/>
      </c>
      <c r="AH486" s="2" t="str">
        <f>IF(AG486="","",ROUND(INDEX(计算页!$F$22:$H$27,N486,G486)/INDEX(计算页!$C:$C,MATCH(AG486,计算页!$B:$B,0))*1.5^(O486-1)/R486,0))</f>
        <v/>
      </c>
    </row>
    <row r="487" spans="1:34" x14ac:dyDescent="0.35">
      <c r="A487" s="2">
        <f t="shared" si="24"/>
        <v>2150003</v>
      </c>
      <c r="B487" s="2">
        <v>215</v>
      </c>
      <c r="C487" s="2" t="s">
        <v>682</v>
      </c>
      <c r="D487" s="2" t="s">
        <v>528</v>
      </c>
      <c r="E487" s="2" t="str">
        <f t="shared" si="22"/>
        <v>一件很普通的宝物，看起来谁都可以用\n提升伙伴攻击135点</v>
      </c>
      <c r="F487" s="2" t="s">
        <v>654</v>
      </c>
      <c r="G487" s="2">
        <v>1</v>
      </c>
      <c r="H487" s="2" t="s">
        <v>538</v>
      </c>
      <c r="J487" s="2">
        <v>0</v>
      </c>
      <c r="K487" s="2" t="str">
        <f>IF(J487="","",IF(J487=0,"所有宠物",INDEX(D_图鉴!$D:$D,MATCH(J487,D_图鉴!$A:$A,0))))</f>
        <v>所有宠物</v>
      </c>
      <c r="L487" s="2">
        <f>IF(A487="","",INDEX(D_伙伴技能书!$A:$A,MATCH(A487,D_伙伴技能书!$L:$L,0)))</f>
        <v>42153</v>
      </c>
      <c r="M487" s="2">
        <f>ROUND(INDEX(计算页!$F$22:$H$27,N487,G487)*1.5^(O487-1)*INDEX(计算页!$K$22:$K$25,MATCH(H487,计算页!$J$22:$J$25,0)),0)</f>
        <v>270</v>
      </c>
      <c r="N487" s="2">
        <v>2</v>
      </c>
      <c r="O487" s="2">
        <v>3</v>
      </c>
      <c r="P487" s="2">
        <v>1</v>
      </c>
      <c r="Q487" s="2">
        <v>0</v>
      </c>
      <c r="R487" s="2">
        <f t="shared" si="23"/>
        <v>1</v>
      </c>
      <c r="S487" s="2" t="e">
        <f>INDEX(D_伙伴表!$J:$J,MATCH(K487,D_伙伴表!$C:$C,0))</f>
        <v>#N/A</v>
      </c>
      <c r="T487" s="2">
        <f>IF(U487="","",INDEX(计算页!$A:$A,MATCH(U487,计算页!$B:$B,0)))</f>
        <v>3</v>
      </c>
      <c r="U487" s="2" t="s">
        <v>101</v>
      </c>
      <c r="V487" s="2">
        <f>IF(U487="","",ROUND(INDEX(计算页!$F$22:$H$27,N487,G487)/INDEX(计算页!$C:$C,MATCH(U487,计算页!$B:$B,0))*1.5^(O487-1)/R487,0))</f>
        <v>135</v>
      </c>
      <c r="W487" s="2" t="str">
        <f>IF(X487="","",INDEX(计算页!$A:$A,MATCH(X487,计算页!$B:$B,0)))</f>
        <v/>
      </c>
      <c r="Y487" s="2" t="str">
        <f>IF(X487="","",ROUND(INDEX(计算页!$F$22:$H$27,N487,G487)/INDEX(计算页!$C:$C,MATCH(X487,计算页!$B:$B,0))*1.5^(O487-1)/R487,0))</f>
        <v/>
      </c>
      <c r="Z487" s="2" t="str">
        <f>IF(AA487="","",INDEX(计算页!$A:$A,MATCH(AA487,计算页!$B:$B,0)))</f>
        <v/>
      </c>
      <c r="AB487" s="2" t="str">
        <f>IF(AA487="","",ROUND(INDEX(计算页!$F$22:$H$27,N487,G487)/INDEX(计算页!$C:$C,MATCH(AA487,计算页!$B:$B,0))*1.5^(O487-1)/R487,0))</f>
        <v/>
      </c>
      <c r="AC487" s="2" t="str">
        <f>IF(AD487="","",INDEX(计算页!$A:$A,MATCH(AD487,计算页!$B:$B,0)))</f>
        <v/>
      </c>
      <c r="AE487" s="2" t="str">
        <f>IF(AD487="","",ROUND(INDEX(计算页!$F$22:$H$27,N487,G487)/INDEX(计算页!$C:$C,MATCH(AD487,计算页!$B:$B,0))*1.5^(O487-1)/R487,0))</f>
        <v/>
      </c>
      <c r="AF487" s="2" t="str">
        <f>IF(AG487="","",INDEX(计算页!$A:$A,MATCH(AG487,计算页!$B:$B,0)))</f>
        <v/>
      </c>
      <c r="AH487" s="2" t="str">
        <f>IF(AG487="","",ROUND(INDEX(计算页!$F$22:$H$27,N487,G487)/INDEX(计算页!$C:$C,MATCH(AG487,计算页!$B:$B,0))*1.5^(O487-1)/R487,0))</f>
        <v/>
      </c>
    </row>
    <row r="488" spans="1:34" x14ac:dyDescent="0.35">
      <c r="A488" s="2">
        <f t="shared" si="24"/>
        <v>2160001</v>
      </c>
      <c r="B488" s="2">
        <v>216</v>
      </c>
      <c r="C488" s="2" t="s">
        <v>683</v>
      </c>
      <c r="D488" s="2" t="s">
        <v>561</v>
      </c>
      <c r="E488" s="2" t="str">
        <f t="shared" si="22"/>
        <v>一件很普通的宝物，看起来谁都可以用\n提升伙伴防御120点</v>
      </c>
      <c r="F488" s="2" t="s">
        <v>654</v>
      </c>
      <c r="G488" s="2">
        <v>1</v>
      </c>
      <c r="H488" s="2" t="s">
        <v>538</v>
      </c>
      <c r="J488" s="2">
        <v>0</v>
      </c>
      <c r="K488" s="2" t="str">
        <f>IF(J488="","",IF(J488=0,"所有宠物",INDEX(D_图鉴!$D:$D,MATCH(J488,D_图鉴!$A:$A,0))))</f>
        <v>所有宠物</v>
      </c>
      <c r="L488" s="2">
        <f>IF(A488="","",INDEX(D_伙伴技能书!$A:$A,MATCH(A488,D_伙伴技能书!$L:$L,0)))</f>
        <v>42161</v>
      </c>
      <c r="M488" s="2">
        <f>ROUND(INDEX(计算页!$F$22:$H$27,N488,G488)*1.5^(O488-1)*INDEX(计算页!$K$22:$K$25,MATCH(H488,计算页!$J$22:$J$25,0)),0)</f>
        <v>120</v>
      </c>
      <c r="N488" s="2">
        <v>2</v>
      </c>
      <c r="O488" s="2">
        <v>1</v>
      </c>
      <c r="P488" s="2">
        <v>1</v>
      </c>
      <c r="Q488" s="2">
        <v>0</v>
      </c>
      <c r="R488" s="2">
        <f t="shared" si="23"/>
        <v>1</v>
      </c>
      <c r="S488" s="2" t="e">
        <f>INDEX(D_伙伴表!$J:$J,MATCH(K488,D_伙伴表!$C:$C,0))</f>
        <v>#N/A</v>
      </c>
      <c r="T488" s="2">
        <f>IF(U488="","",INDEX(计算页!$A:$A,MATCH(U488,计算页!$B:$B,0)))</f>
        <v>4</v>
      </c>
      <c r="U488" s="2" t="s">
        <v>98</v>
      </c>
      <c r="V488" s="2">
        <f>IF(U488="","",ROUND(INDEX(计算页!$F$22:$H$27,N488,G488)/INDEX(计算页!$C:$C,MATCH(U488,计算页!$B:$B,0))*1.5^(O488-1)/R488,0))</f>
        <v>120</v>
      </c>
      <c r="W488" s="2" t="str">
        <f>IF(X488="","",INDEX(计算页!$A:$A,MATCH(X488,计算页!$B:$B,0)))</f>
        <v/>
      </c>
      <c r="Y488" s="2" t="str">
        <f>IF(X488="","",ROUND(INDEX(计算页!$F$22:$H$27,N488,G488)/INDEX(计算页!$C:$C,MATCH(X488,计算页!$B:$B,0))*1.5^(O488-1)/R488,0))</f>
        <v/>
      </c>
      <c r="Z488" s="2" t="str">
        <f>IF(AA488="","",INDEX(计算页!$A:$A,MATCH(AA488,计算页!$B:$B,0)))</f>
        <v/>
      </c>
      <c r="AB488" s="2" t="str">
        <f>IF(AA488="","",ROUND(INDEX(计算页!$F$22:$H$27,N488,G488)/INDEX(计算页!$C:$C,MATCH(AA488,计算页!$B:$B,0))*1.5^(O488-1)/R488,0))</f>
        <v/>
      </c>
      <c r="AC488" s="2" t="str">
        <f>IF(AD488="","",INDEX(计算页!$A:$A,MATCH(AD488,计算页!$B:$B,0)))</f>
        <v/>
      </c>
      <c r="AE488" s="2" t="str">
        <f>IF(AD488="","",ROUND(INDEX(计算页!$F$22:$H$27,N488,G488)/INDEX(计算页!$C:$C,MATCH(AD488,计算页!$B:$B,0))*1.5^(O488-1)/R488,0))</f>
        <v/>
      </c>
      <c r="AF488" s="2" t="str">
        <f>IF(AG488="","",INDEX(计算页!$A:$A,MATCH(AG488,计算页!$B:$B,0)))</f>
        <v/>
      </c>
      <c r="AH488" s="2" t="str">
        <f>IF(AG488="","",ROUND(INDEX(计算页!$F$22:$H$27,N488,G488)/INDEX(计算页!$C:$C,MATCH(AG488,计算页!$B:$B,0))*1.5^(O488-1)/R488,0))</f>
        <v/>
      </c>
    </row>
    <row r="489" spans="1:34" x14ac:dyDescent="0.35">
      <c r="A489" s="2">
        <f t="shared" si="24"/>
        <v>2160002</v>
      </c>
      <c r="B489" s="2">
        <v>216</v>
      </c>
      <c r="C489" s="2" t="s">
        <v>683</v>
      </c>
      <c r="D489" s="2" t="s">
        <v>561</v>
      </c>
      <c r="E489" s="2" t="str">
        <f t="shared" si="22"/>
        <v>一件很普通的宝物，看起来谁都可以用\n提升伙伴防御180点</v>
      </c>
      <c r="F489" s="2" t="s">
        <v>654</v>
      </c>
      <c r="G489" s="2">
        <v>1</v>
      </c>
      <c r="H489" s="2" t="s">
        <v>538</v>
      </c>
      <c r="J489" s="2">
        <v>0</v>
      </c>
      <c r="K489" s="2" t="str">
        <f>IF(J489="","",IF(J489=0,"所有宠物",INDEX(D_图鉴!$D:$D,MATCH(J489,D_图鉴!$A:$A,0))))</f>
        <v>所有宠物</v>
      </c>
      <c r="L489" s="2">
        <f>IF(A489="","",INDEX(D_伙伴技能书!$A:$A,MATCH(A489,D_伙伴技能书!$L:$L,0)))</f>
        <v>42162</v>
      </c>
      <c r="M489" s="2">
        <f>ROUND(INDEX(计算页!$F$22:$H$27,N489,G489)*1.5^(O489-1)*INDEX(计算页!$K$22:$K$25,MATCH(H489,计算页!$J$22:$J$25,0)),0)</f>
        <v>180</v>
      </c>
      <c r="N489" s="2">
        <v>2</v>
      </c>
      <c r="O489" s="2">
        <v>2</v>
      </c>
      <c r="P489" s="2">
        <v>1</v>
      </c>
      <c r="Q489" s="2">
        <v>0</v>
      </c>
      <c r="R489" s="2">
        <f t="shared" si="23"/>
        <v>1</v>
      </c>
      <c r="S489" s="2" t="e">
        <f>INDEX(D_伙伴表!$J:$J,MATCH(K489,D_伙伴表!$C:$C,0))</f>
        <v>#N/A</v>
      </c>
      <c r="T489" s="2">
        <f>IF(U489="","",INDEX(计算页!$A:$A,MATCH(U489,计算页!$B:$B,0)))</f>
        <v>4</v>
      </c>
      <c r="U489" s="2" t="s">
        <v>98</v>
      </c>
      <c r="V489" s="2">
        <f>IF(U489="","",ROUND(INDEX(计算页!$F$22:$H$27,N489,G489)/INDEX(计算页!$C:$C,MATCH(U489,计算页!$B:$B,0))*1.5^(O489-1)/R489,0))</f>
        <v>180</v>
      </c>
      <c r="W489" s="2" t="str">
        <f>IF(X489="","",INDEX(计算页!$A:$A,MATCH(X489,计算页!$B:$B,0)))</f>
        <v/>
      </c>
      <c r="Y489" s="2" t="str">
        <f>IF(X489="","",ROUND(INDEX(计算页!$F$22:$H$27,N489,G489)/INDEX(计算页!$C:$C,MATCH(X489,计算页!$B:$B,0))*1.5^(O489-1)/R489,0))</f>
        <v/>
      </c>
      <c r="Z489" s="2" t="str">
        <f>IF(AA489="","",INDEX(计算页!$A:$A,MATCH(AA489,计算页!$B:$B,0)))</f>
        <v/>
      </c>
      <c r="AB489" s="2" t="str">
        <f>IF(AA489="","",ROUND(INDEX(计算页!$F$22:$H$27,N489,G489)/INDEX(计算页!$C:$C,MATCH(AA489,计算页!$B:$B,0))*1.5^(O489-1)/R489,0))</f>
        <v/>
      </c>
      <c r="AC489" s="2" t="str">
        <f>IF(AD489="","",INDEX(计算页!$A:$A,MATCH(AD489,计算页!$B:$B,0)))</f>
        <v/>
      </c>
      <c r="AE489" s="2" t="str">
        <f>IF(AD489="","",ROUND(INDEX(计算页!$F$22:$H$27,N489,G489)/INDEX(计算页!$C:$C,MATCH(AD489,计算页!$B:$B,0))*1.5^(O489-1)/R489,0))</f>
        <v/>
      </c>
      <c r="AF489" s="2" t="str">
        <f>IF(AG489="","",INDEX(计算页!$A:$A,MATCH(AG489,计算页!$B:$B,0)))</f>
        <v/>
      </c>
      <c r="AH489" s="2" t="str">
        <f>IF(AG489="","",ROUND(INDEX(计算页!$F$22:$H$27,N489,G489)/INDEX(计算页!$C:$C,MATCH(AG489,计算页!$B:$B,0))*1.5^(O489-1)/R489,0))</f>
        <v/>
      </c>
    </row>
    <row r="490" spans="1:34" x14ac:dyDescent="0.35">
      <c r="A490" s="2">
        <f t="shared" si="24"/>
        <v>2160003</v>
      </c>
      <c r="B490" s="2">
        <v>216</v>
      </c>
      <c r="C490" s="2" t="s">
        <v>683</v>
      </c>
      <c r="D490" s="2" t="s">
        <v>561</v>
      </c>
      <c r="E490" s="2" t="str">
        <f t="shared" si="22"/>
        <v>一件很普通的宝物，看起来谁都可以用\n提升伙伴防御270点</v>
      </c>
      <c r="F490" s="2" t="s">
        <v>654</v>
      </c>
      <c r="G490" s="2">
        <v>1</v>
      </c>
      <c r="H490" s="2" t="s">
        <v>538</v>
      </c>
      <c r="J490" s="2">
        <v>0</v>
      </c>
      <c r="K490" s="2" t="str">
        <f>IF(J490="","",IF(J490=0,"所有宠物",INDEX(D_图鉴!$D:$D,MATCH(J490,D_图鉴!$A:$A,0))))</f>
        <v>所有宠物</v>
      </c>
      <c r="L490" s="2">
        <f>IF(A490="","",INDEX(D_伙伴技能书!$A:$A,MATCH(A490,D_伙伴技能书!$L:$L,0)))</f>
        <v>42163</v>
      </c>
      <c r="M490" s="2">
        <f>ROUND(INDEX(计算页!$F$22:$H$27,N490,G490)*1.5^(O490-1)*INDEX(计算页!$K$22:$K$25,MATCH(H490,计算页!$J$22:$J$25,0)),0)</f>
        <v>270</v>
      </c>
      <c r="N490" s="2">
        <v>2</v>
      </c>
      <c r="O490" s="2">
        <v>3</v>
      </c>
      <c r="P490" s="2">
        <v>1</v>
      </c>
      <c r="Q490" s="2">
        <v>0</v>
      </c>
      <c r="R490" s="2">
        <f t="shared" si="23"/>
        <v>1</v>
      </c>
      <c r="S490" s="2" t="e">
        <f>INDEX(D_伙伴表!$J:$J,MATCH(K490,D_伙伴表!$C:$C,0))</f>
        <v>#N/A</v>
      </c>
      <c r="T490" s="2">
        <f>IF(U490="","",INDEX(计算页!$A:$A,MATCH(U490,计算页!$B:$B,0)))</f>
        <v>4</v>
      </c>
      <c r="U490" s="2" t="s">
        <v>98</v>
      </c>
      <c r="V490" s="2">
        <f>IF(U490="","",ROUND(INDEX(计算页!$F$22:$H$27,N490,G490)/INDEX(计算页!$C:$C,MATCH(U490,计算页!$B:$B,0))*1.5^(O490-1)/R490,0))</f>
        <v>270</v>
      </c>
      <c r="W490" s="2" t="str">
        <f>IF(X490="","",INDEX(计算页!$A:$A,MATCH(X490,计算页!$B:$B,0)))</f>
        <v/>
      </c>
      <c r="Y490" s="2" t="str">
        <f>IF(X490="","",ROUND(INDEX(计算页!$F$22:$H$27,N490,G490)/INDEX(计算页!$C:$C,MATCH(X490,计算页!$B:$B,0))*1.5^(O490-1)/R490,0))</f>
        <v/>
      </c>
      <c r="Z490" s="2" t="str">
        <f>IF(AA490="","",INDEX(计算页!$A:$A,MATCH(AA490,计算页!$B:$B,0)))</f>
        <v/>
      </c>
      <c r="AB490" s="2" t="str">
        <f>IF(AA490="","",ROUND(INDEX(计算页!$F$22:$H$27,N490,G490)/INDEX(计算页!$C:$C,MATCH(AA490,计算页!$B:$B,0))*1.5^(O490-1)/R490,0))</f>
        <v/>
      </c>
      <c r="AC490" s="2" t="str">
        <f>IF(AD490="","",INDEX(计算页!$A:$A,MATCH(AD490,计算页!$B:$B,0)))</f>
        <v/>
      </c>
      <c r="AE490" s="2" t="str">
        <f>IF(AD490="","",ROUND(INDEX(计算页!$F$22:$H$27,N490,G490)/INDEX(计算页!$C:$C,MATCH(AD490,计算页!$B:$B,0))*1.5^(O490-1)/R490,0))</f>
        <v/>
      </c>
      <c r="AF490" s="2" t="str">
        <f>IF(AG490="","",INDEX(计算页!$A:$A,MATCH(AG490,计算页!$B:$B,0)))</f>
        <v/>
      </c>
      <c r="AH490" s="2" t="str">
        <f>IF(AG490="","",ROUND(INDEX(计算页!$F$22:$H$27,N490,G490)/INDEX(计算页!$C:$C,MATCH(AG490,计算页!$B:$B,0))*1.5^(O490-1)/R490,0))</f>
        <v/>
      </c>
    </row>
    <row r="491" spans="1:34" x14ac:dyDescent="0.35">
      <c r="A491" s="2">
        <f t="shared" si="24"/>
        <v>2170001</v>
      </c>
      <c r="B491" s="2">
        <v>217</v>
      </c>
      <c r="C491" s="2" t="s">
        <v>684</v>
      </c>
      <c r="D491" s="2" t="s">
        <v>562</v>
      </c>
      <c r="E491" s="2" t="str">
        <f t="shared" si="22"/>
        <v>一件很普通的宝物，看起来谁都可以用\n提升伙伴生命600点</v>
      </c>
      <c r="F491" s="2" t="s">
        <v>654</v>
      </c>
      <c r="G491" s="2">
        <v>1</v>
      </c>
      <c r="H491" s="2" t="s">
        <v>538</v>
      </c>
      <c r="J491" s="2">
        <v>0</v>
      </c>
      <c r="K491" s="2" t="str">
        <f>IF(J491="","",IF(J491=0,"所有宠物",INDEX(D_图鉴!$D:$D,MATCH(J491,D_图鉴!$A:$A,0))))</f>
        <v>所有宠物</v>
      </c>
      <c r="L491" s="2">
        <f>IF(A491="","",INDEX(D_伙伴技能书!$A:$A,MATCH(A491,D_伙伴技能书!$L:$L,0)))</f>
        <v>42171</v>
      </c>
      <c r="M491" s="2">
        <f>ROUND(INDEX(计算页!$F$22:$H$27,N491,G491)*1.5^(O491-1)*INDEX(计算页!$K$22:$K$25,MATCH(H491,计算页!$J$22:$J$25,0)),0)</f>
        <v>120</v>
      </c>
      <c r="N491" s="2">
        <v>2</v>
      </c>
      <c r="O491" s="2">
        <v>1</v>
      </c>
      <c r="P491" s="2">
        <v>1</v>
      </c>
      <c r="Q491" s="2">
        <v>0</v>
      </c>
      <c r="R491" s="2">
        <f t="shared" si="23"/>
        <v>1</v>
      </c>
      <c r="S491" s="2" t="e">
        <f>INDEX(D_伙伴表!$J:$J,MATCH(K491,D_伙伴表!$C:$C,0))</f>
        <v>#N/A</v>
      </c>
      <c r="T491" s="2">
        <f>IF(U491="","",INDEX(计算页!$A:$A,MATCH(U491,计算页!$B:$B,0)))</f>
        <v>1</v>
      </c>
      <c r="U491" s="2" t="s">
        <v>97</v>
      </c>
      <c r="V491" s="2">
        <f>IF(U491="","",ROUND(INDEX(计算页!$F$22:$H$27,N491,G491)/INDEX(计算页!$C:$C,MATCH(U491,计算页!$B:$B,0))*1.5^(O491-1)/R491,0))</f>
        <v>600</v>
      </c>
      <c r="W491" s="2" t="str">
        <f>IF(X491="","",INDEX(计算页!$A:$A,MATCH(X491,计算页!$B:$B,0)))</f>
        <v/>
      </c>
      <c r="Y491" s="2" t="str">
        <f>IF(X491="","",ROUND(INDEX(计算页!$F$22:$H$27,N491,G491)/INDEX(计算页!$C:$C,MATCH(X491,计算页!$B:$B,0))*1.5^(O491-1)/R491,0))</f>
        <v/>
      </c>
      <c r="Z491" s="2" t="str">
        <f>IF(AA491="","",INDEX(计算页!$A:$A,MATCH(AA491,计算页!$B:$B,0)))</f>
        <v/>
      </c>
      <c r="AB491" s="2" t="str">
        <f>IF(AA491="","",ROUND(INDEX(计算页!$F$22:$H$27,N491,G491)/INDEX(计算页!$C:$C,MATCH(AA491,计算页!$B:$B,0))*1.5^(O491-1)/R491,0))</f>
        <v/>
      </c>
      <c r="AC491" s="2" t="str">
        <f>IF(AD491="","",INDEX(计算页!$A:$A,MATCH(AD491,计算页!$B:$B,0)))</f>
        <v/>
      </c>
      <c r="AE491" s="2" t="str">
        <f>IF(AD491="","",ROUND(INDEX(计算页!$F$22:$H$27,N491,G491)/INDEX(计算页!$C:$C,MATCH(AD491,计算页!$B:$B,0))*1.5^(O491-1)/R491,0))</f>
        <v/>
      </c>
      <c r="AF491" s="2" t="str">
        <f>IF(AG491="","",INDEX(计算页!$A:$A,MATCH(AG491,计算页!$B:$B,0)))</f>
        <v/>
      </c>
      <c r="AH491" s="2" t="str">
        <f>IF(AG491="","",ROUND(INDEX(计算页!$F$22:$H$27,N491,G491)/INDEX(计算页!$C:$C,MATCH(AG491,计算页!$B:$B,0))*1.5^(O491-1)/R491,0))</f>
        <v/>
      </c>
    </row>
    <row r="492" spans="1:34" x14ac:dyDescent="0.35">
      <c r="A492" s="2">
        <f t="shared" si="24"/>
        <v>2170002</v>
      </c>
      <c r="B492" s="2">
        <v>217</v>
      </c>
      <c r="C492" s="2" t="s">
        <v>684</v>
      </c>
      <c r="D492" s="2" t="s">
        <v>562</v>
      </c>
      <c r="E492" s="2" t="str">
        <f t="shared" si="22"/>
        <v>一件很普通的宝物，看起来谁都可以用\n提升伙伴生命900点</v>
      </c>
      <c r="F492" s="2" t="s">
        <v>654</v>
      </c>
      <c r="G492" s="2">
        <v>1</v>
      </c>
      <c r="H492" s="2" t="s">
        <v>538</v>
      </c>
      <c r="J492" s="2">
        <v>0</v>
      </c>
      <c r="K492" s="2" t="str">
        <f>IF(J492="","",IF(J492=0,"所有宠物",INDEX(D_图鉴!$D:$D,MATCH(J492,D_图鉴!$A:$A,0))))</f>
        <v>所有宠物</v>
      </c>
      <c r="L492" s="2">
        <f>IF(A492="","",INDEX(D_伙伴技能书!$A:$A,MATCH(A492,D_伙伴技能书!$L:$L,0)))</f>
        <v>42172</v>
      </c>
      <c r="M492" s="2">
        <f>ROUND(INDEX(计算页!$F$22:$H$27,N492,G492)*1.5^(O492-1)*INDEX(计算页!$K$22:$K$25,MATCH(H492,计算页!$J$22:$J$25,0)),0)</f>
        <v>180</v>
      </c>
      <c r="N492" s="2">
        <v>2</v>
      </c>
      <c r="O492" s="2">
        <v>2</v>
      </c>
      <c r="P492" s="2">
        <v>1</v>
      </c>
      <c r="Q492" s="2">
        <v>0</v>
      </c>
      <c r="R492" s="2">
        <f t="shared" si="23"/>
        <v>1</v>
      </c>
      <c r="S492" s="2" t="e">
        <f>INDEX(D_伙伴表!$J:$J,MATCH(K492,D_伙伴表!$C:$C,0))</f>
        <v>#N/A</v>
      </c>
      <c r="T492" s="2">
        <f>IF(U492="","",INDEX(计算页!$A:$A,MATCH(U492,计算页!$B:$B,0)))</f>
        <v>1</v>
      </c>
      <c r="U492" s="2" t="s">
        <v>97</v>
      </c>
      <c r="V492" s="2">
        <f>IF(U492="","",ROUND(INDEX(计算页!$F$22:$H$27,N492,G492)/INDEX(计算页!$C:$C,MATCH(U492,计算页!$B:$B,0))*1.5^(O492-1)/R492,0))</f>
        <v>900</v>
      </c>
      <c r="W492" s="2" t="str">
        <f>IF(X492="","",INDEX(计算页!$A:$A,MATCH(X492,计算页!$B:$B,0)))</f>
        <v/>
      </c>
      <c r="Y492" s="2" t="str">
        <f>IF(X492="","",ROUND(INDEX(计算页!$F$22:$H$27,N492,G492)/INDEX(计算页!$C:$C,MATCH(X492,计算页!$B:$B,0))*1.5^(O492-1)/R492,0))</f>
        <v/>
      </c>
      <c r="Z492" s="2" t="str">
        <f>IF(AA492="","",INDEX(计算页!$A:$A,MATCH(AA492,计算页!$B:$B,0)))</f>
        <v/>
      </c>
      <c r="AB492" s="2" t="str">
        <f>IF(AA492="","",ROUND(INDEX(计算页!$F$22:$H$27,N492,G492)/INDEX(计算页!$C:$C,MATCH(AA492,计算页!$B:$B,0))*1.5^(O492-1)/R492,0))</f>
        <v/>
      </c>
      <c r="AC492" s="2" t="str">
        <f>IF(AD492="","",INDEX(计算页!$A:$A,MATCH(AD492,计算页!$B:$B,0)))</f>
        <v/>
      </c>
      <c r="AE492" s="2" t="str">
        <f>IF(AD492="","",ROUND(INDEX(计算页!$F$22:$H$27,N492,G492)/INDEX(计算页!$C:$C,MATCH(AD492,计算页!$B:$B,0))*1.5^(O492-1)/R492,0))</f>
        <v/>
      </c>
      <c r="AF492" s="2" t="str">
        <f>IF(AG492="","",INDEX(计算页!$A:$A,MATCH(AG492,计算页!$B:$B,0)))</f>
        <v/>
      </c>
      <c r="AH492" s="2" t="str">
        <f>IF(AG492="","",ROUND(INDEX(计算页!$F$22:$H$27,N492,G492)/INDEX(计算页!$C:$C,MATCH(AG492,计算页!$B:$B,0))*1.5^(O492-1)/R492,0))</f>
        <v/>
      </c>
    </row>
    <row r="493" spans="1:34" x14ac:dyDescent="0.35">
      <c r="A493" s="2">
        <f t="shared" si="24"/>
        <v>2170003</v>
      </c>
      <c r="B493" s="2">
        <v>217</v>
      </c>
      <c r="C493" s="2" t="s">
        <v>684</v>
      </c>
      <c r="D493" s="2" t="s">
        <v>562</v>
      </c>
      <c r="E493" s="2" t="str">
        <f t="shared" si="22"/>
        <v>一件很普通的宝物，看起来谁都可以用\n提升伙伴生命1350点</v>
      </c>
      <c r="F493" s="2" t="s">
        <v>654</v>
      </c>
      <c r="G493" s="2">
        <v>1</v>
      </c>
      <c r="H493" s="2" t="s">
        <v>538</v>
      </c>
      <c r="J493" s="2">
        <v>0</v>
      </c>
      <c r="K493" s="2" t="str">
        <f>IF(J493="","",IF(J493=0,"所有宠物",INDEX(D_图鉴!$D:$D,MATCH(J493,D_图鉴!$A:$A,0))))</f>
        <v>所有宠物</v>
      </c>
      <c r="L493" s="2">
        <f>IF(A493="","",INDEX(D_伙伴技能书!$A:$A,MATCH(A493,D_伙伴技能书!$L:$L,0)))</f>
        <v>42173</v>
      </c>
      <c r="M493" s="2">
        <f>ROUND(INDEX(计算页!$F$22:$H$27,N493,G493)*1.5^(O493-1)*INDEX(计算页!$K$22:$K$25,MATCH(H493,计算页!$J$22:$J$25,0)),0)</f>
        <v>270</v>
      </c>
      <c r="N493" s="2">
        <v>2</v>
      </c>
      <c r="O493" s="2">
        <v>3</v>
      </c>
      <c r="P493" s="2">
        <v>1</v>
      </c>
      <c r="Q493" s="2">
        <v>0</v>
      </c>
      <c r="R493" s="2">
        <f t="shared" si="23"/>
        <v>1</v>
      </c>
      <c r="S493" s="2" t="e">
        <f>INDEX(D_伙伴表!$J:$J,MATCH(K493,D_伙伴表!$C:$C,0))</f>
        <v>#N/A</v>
      </c>
      <c r="T493" s="2">
        <f>IF(U493="","",INDEX(计算页!$A:$A,MATCH(U493,计算页!$B:$B,0)))</f>
        <v>1</v>
      </c>
      <c r="U493" s="2" t="s">
        <v>97</v>
      </c>
      <c r="V493" s="2">
        <f>IF(U493="","",ROUND(INDEX(计算页!$F$22:$H$27,N493,G493)/INDEX(计算页!$C:$C,MATCH(U493,计算页!$B:$B,0))*1.5^(O493-1)/R493,0))</f>
        <v>1350</v>
      </c>
      <c r="W493" s="2" t="str">
        <f>IF(X493="","",INDEX(计算页!$A:$A,MATCH(X493,计算页!$B:$B,0)))</f>
        <v/>
      </c>
      <c r="Y493" s="2" t="str">
        <f>IF(X493="","",ROUND(INDEX(计算页!$F$22:$H$27,N493,G493)/INDEX(计算页!$C:$C,MATCH(X493,计算页!$B:$B,0))*1.5^(O493-1)/R493,0))</f>
        <v/>
      </c>
      <c r="Z493" s="2" t="str">
        <f>IF(AA493="","",INDEX(计算页!$A:$A,MATCH(AA493,计算页!$B:$B,0)))</f>
        <v/>
      </c>
      <c r="AB493" s="2" t="str">
        <f>IF(AA493="","",ROUND(INDEX(计算页!$F$22:$H$27,N493,G493)/INDEX(计算页!$C:$C,MATCH(AA493,计算页!$B:$B,0))*1.5^(O493-1)/R493,0))</f>
        <v/>
      </c>
      <c r="AC493" s="2" t="str">
        <f>IF(AD493="","",INDEX(计算页!$A:$A,MATCH(AD493,计算页!$B:$B,0)))</f>
        <v/>
      </c>
      <c r="AE493" s="2" t="str">
        <f>IF(AD493="","",ROUND(INDEX(计算页!$F$22:$H$27,N493,G493)/INDEX(计算页!$C:$C,MATCH(AD493,计算页!$B:$B,0))*1.5^(O493-1)/R493,0))</f>
        <v/>
      </c>
      <c r="AF493" s="2" t="str">
        <f>IF(AG493="","",INDEX(计算页!$A:$A,MATCH(AG493,计算页!$B:$B,0)))</f>
        <v/>
      </c>
      <c r="AH493" s="2" t="str">
        <f>IF(AG493="","",ROUND(INDEX(计算页!$F$22:$H$27,N493,G493)/INDEX(计算页!$C:$C,MATCH(AG493,计算页!$B:$B,0))*1.5^(O493-1)/R493,0))</f>
        <v/>
      </c>
    </row>
    <row r="494" spans="1:34" x14ac:dyDescent="0.35">
      <c r="A494" s="2">
        <f t="shared" si="24"/>
        <v>2180001</v>
      </c>
      <c r="B494" s="2">
        <v>218</v>
      </c>
      <c r="C494" s="2" t="s">
        <v>685</v>
      </c>
      <c r="D494" s="2" t="s">
        <v>518</v>
      </c>
      <c r="E494" s="2" t="str">
        <f t="shared" si="22"/>
        <v>一件很普通的宝物，看起来谁都可以用\n提升伙伴攻击60点</v>
      </c>
      <c r="F494" s="2" t="s">
        <v>654</v>
      </c>
      <c r="G494" s="2">
        <v>1</v>
      </c>
      <c r="H494" s="2" t="s">
        <v>538</v>
      </c>
      <c r="J494" s="2">
        <v>0</v>
      </c>
      <c r="K494" s="2" t="str">
        <f>IF(J494="","",IF(J494=0,"所有宠物",INDEX(D_图鉴!$D:$D,MATCH(J494,D_图鉴!$A:$A,0))))</f>
        <v>所有宠物</v>
      </c>
      <c r="L494" s="2">
        <f>IF(A494="","",INDEX(D_伙伴技能书!$A:$A,MATCH(A494,D_伙伴技能书!$L:$L,0)))</f>
        <v>42181</v>
      </c>
      <c r="M494" s="2">
        <f>ROUND(INDEX(计算页!$F$22:$H$27,N494,G494)*1.5^(O494-1)*INDEX(计算页!$K$22:$K$25,MATCH(H494,计算页!$J$22:$J$25,0)),0)</f>
        <v>120</v>
      </c>
      <c r="N494" s="2">
        <v>2</v>
      </c>
      <c r="O494" s="2">
        <v>1</v>
      </c>
      <c r="P494" s="2">
        <v>1</v>
      </c>
      <c r="Q494" s="2">
        <v>0</v>
      </c>
      <c r="R494" s="2">
        <f t="shared" si="23"/>
        <v>1</v>
      </c>
      <c r="S494" s="2" t="e">
        <f>INDEX(D_伙伴表!$J:$J,MATCH(K494,D_伙伴表!$C:$C,0))</f>
        <v>#N/A</v>
      </c>
      <c r="T494" s="2">
        <f>IF(U494="","",INDEX(计算页!$A:$A,MATCH(U494,计算页!$B:$B,0)))</f>
        <v>3</v>
      </c>
      <c r="U494" s="2" t="s">
        <v>101</v>
      </c>
      <c r="V494" s="2">
        <f>IF(U494="","",ROUND(INDEX(计算页!$F$22:$H$27,N494,G494)/INDEX(计算页!$C:$C,MATCH(U494,计算页!$B:$B,0))*1.5^(O494-1)/R494,0))</f>
        <v>60</v>
      </c>
      <c r="W494" s="2" t="str">
        <f>IF(X494="","",INDEX(计算页!$A:$A,MATCH(X494,计算页!$B:$B,0)))</f>
        <v/>
      </c>
      <c r="Y494" s="2" t="str">
        <f>IF(X494="","",ROUND(INDEX(计算页!$F$22:$H$27,N494,G494)/INDEX(计算页!$C:$C,MATCH(X494,计算页!$B:$B,0))*1.5^(O494-1)/R494,0))</f>
        <v/>
      </c>
      <c r="Z494" s="2" t="str">
        <f>IF(AA494="","",INDEX(计算页!$A:$A,MATCH(AA494,计算页!$B:$B,0)))</f>
        <v/>
      </c>
      <c r="AB494" s="2" t="str">
        <f>IF(AA494="","",ROUND(INDEX(计算页!$F$22:$H$27,N494,G494)/INDEX(计算页!$C:$C,MATCH(AA494,计算页!$B:$B,0))*1.5^(O494-1)/R494,0))</f>
        <v/>
      </c>
      <c r="AC494" s="2" t="str">
        <f>IF(AD494="","",INDEX(计算页!$A:$A,MATCH(AD494,计算页!$B:$B,0)))</f>
        <v/>
      </c>
      <c r="AE494" s="2" t="str">
        <f>IF(AD494="","",ROUND(INDEX(计算页!$F$22:$H$27,N494,G494)/INDEX(计算页!$C:$C,MATCH(AD494,计算页!$B:$B,0))*1.5^(O494-1)/R494,0))</f>
        <v/>
      </c>
      <c r="AF494" s="2" t="str">
        <f>IF(AG494="","",INDEX(计算页!$A:$A,MATCH(AG494,计算页!$B:$B,0)))</f>
        <v/>
      </c>
      <c r="AH494" s="2" t="str">
        <f>IF(AG494="","",ROUND(INDEX(计算页!$F$22:$H$27,N494,G494)/INDEX(计算页!$C:$C,MATCH(AG494,计算页!$B:$B,0))*1.5^(O494-1)/R494,0))</f>
        <v/>
      </c>
    </row>
    <row r="495" spans="1:34" x14ac:dyDescent="0.35">
      <c r="A495" s="2">
        <f t="shared" si="24"/>
        <v>2180002</v>
      </c>
      <c r="B495" s="2">
        <v>218</v>
      </c>
      <c r="C495" s="2" t="s">
        <v>685</v>
      </c>
      <c r="D495" s="2" t="s">
        <v>518</v>
      </c>
      <c r="E495" s="2" t="str">
        <f t="shared" si="22"/>
        <v>一件很普通的宝物，看起来谁都可以用\n提升伙伴攻击90点</v>
      </c>
      <c r="F495" s="2" t="s">
        <v>654</v>
      </c>
      <c r="G495" s="2">
        <v>1</v>
      </c>
      <c r="H495" s="2" t="s">
        <v>538</v>
      </c>
      <c r="J495" s="2">
        <v>0</v>
      </c>
      <c r="K495" s="2" t="str">
        <f>IF(J495="","",IF(J495=0,"所有宠物",INDEX(D_图鉴!$D:$D,MATCH(J495,D_图鉴!$A:$A,0))))</f>
        <v>所有宠物</v>
      </c>
      <c r="L495" s="2">
        <f>IF(A495="","",INDEX(D_伙伴技能书!$A:$A,MATCH(A495,D_伙伴技能书!$L:$L,0)))</f>
        <v>42182</v>
      </c>
      <c r="M495" s="2">
        <f>ROUND(INDEX(计算页!$F$22:$H$27,N495,G495)*1.5^(O495-1)*INDEX(计算页!$K$22:$K$25,MATCH(H495,计算页!$J$22:$J$25,0)),0)</f>
        <v>180</v>
      </c>
      <c r="N495" s="2">
        <v>2</v>
      </c>
      <c r="O495" s="2">
        <v>2</v>
      </c>
      <c r="P495" s="2">
        <v>1</v>
      </c>
      <c r="Q495" s="2">
        <v>0</v>
      </c>
      <c r="R495" s="2">
        <f t="shared" si="23"/>
        <v>1</v>
      </c>
      <c r="S495" s="2" t="e">
        <f>INDEX(D_伙伴表!$J:$J,MATCH(K495,D_伙伴表!$C:$C,0))</f>
        <v>#N/A</v>
      </c>
      <c r="T495" s="2">
        <f>IF(U495="","",INDEX(计算页!$A:$A,MATCH(U495,计算页!$B:$B,0)))</f>
        <v>3</v>
      </c>
      <c r="U495" s="2" t="s">
        <v>101</v>
      </c>
      <c r="V495" s="2">
        <f>IF(U495="","",ROUND(INDEX(计算页!$F$22:$H$27,N495,G495)/INDEX(计算页!$C:$C,MATCH(U495,计算页!$B:$B,0))*1.5^(O495-1)/R495,0))</f>
        <v>90</v>
      </c>
      <c r="W495" s="2" t="str">
        <f>IF(X495="","",INDEX(计算页!$A:$A,MATCH(X495,计算页!$B:$B,0)))</f>
        <v/>
      </c>
      <c r="Y495" s="2" t="str">
        <f>IF(X495="","",ROUND(INDEX(计算页!$F$22:$H$27,N495,G495)/INDEX(计算页!$C:$C,MATCH(X495,计算页!$B:$B,0))*1.5^(O495-1)/R495,0))</f>
        <v/>
      </c>
      <c r="Z495" s="2" t="str">
        <f>IF(AA495="","",INDEX(计算页!$A:$A,MATCH(AA495,计算页!$B:$B,0)))</f>
        <v/>
      </c>
      <c r="AB495" s="2" t="str">
        <f>IF(AA495="","",ROUND(INDEX(计算页!$F$22:$H$27,N495,G495)/INDEX(计算页!$C:$C,MATCH(AA495,计算页!$B:$B,0))*1.5^(O495-1)/R495,0))</f>
        <v/>
      </c>
      <c r="AC495" s="2" t="str">
        <f>IF(AD495="","",INDEX(计算页!$A:$A,MATCH(AD495,计算页!$B:$B,0)))</f>
        <v/>
      </c>
      <c r="AE495" s="2" t="str">
        <f>IF(AD495="","",ROUND(INDEX(计算页!$F$22:$H$27,N495,G495)/INDEX(计算页!$C:$C,MATCH(AD495,计算页!$B:$B,0))*1.5^(O495-1)/R495,0))</f>
        <v/>
      </c>
      <c r="AF495" s="2" t="str">
        <f>IF(AG495="","",INDEX(计算页!$A:$A,MATCH(AG495,计算页!$B:$B,0)))</f>
        <v/>
      </c>
      <c r="AH495" s="2" t="str">
        <f>IF(AG495="","",ROUND(INDEX(计算页!$F$22:$H$27,N495,G495)/INDEX(计算页!$C:$C,MATCH(AG495,计算页!$B:$B,0))*1.5^(O495-1)/R495,0))</f>
        <v/>
      </c>
    </row>
    <row r="496" spans="1:34" x14ac:dyDescent="0.35">
      <c r="A496" s="2">
        <f t="shared" si="24"/>
        <v>2180003</v>
      </c>
      <c r="B496" s="2">
        <v>218</v>
      </c>
      <c r="C496" s="2" t="s">
        <v>685</v>
      </c>
      <c r="D496" s="2" t="s">
        <v>518</v>
      </c>
      <c r="E496" s="2" t="str">
        <f t="shared" si="22"/>
        <v>一件很普通的宝物，看起来谁都可以用\n提升伙伴攻击135点</v>
      </c>
      <c r="F496" s="2" t="s">
        <v>654</v>
      </c>
      <c r="G496" s="2">
        <v>1</v>
      </c>
      <c r="H496" s="2" t="s">
        <v>538</v>
      </c>
      <c r="J496" s="2">
        <v>0</v>
      </c>
      <c r="K496" s="2" t="str">
        <f>IF(J496="","",IF(J496=0,"所有宠物",INDEX(D_图鉴!$D:$D,MATCH(J496,D_图鉴!$A:$A,0))))</f>
        <v>所有宠物</v>
      </c>
      <c r="L496" s="2">
        <f>IF(A496="","",INDEX(D_伙伴技能书!$A:$A,MATCH(A496,D_伙伴技能书!$L:$L,0)))</f>
        <v>42183</v>
      </c>
      <c r="M496" s="2">
        <f>ROUND(INDEX(计算页!$F$22:$H$27,N496,G496)*1.5^(O496-1)*INDEX(计算页!$K$22:$K$25,MATCH(H496,计算页!$J$22:$J$25,0)),0)</f>
        <v>270</v>
      </c>
      <c r="N496" s="2">
        <v>2</v>
      </c>
      <c r="O496" s="2">
        <v>3</v>
      </c>
      <c r="P496" s="2">
        <v>1</v>
      </c>
      <c r="Q496" s="2">
        <v>0</v>
      </c>
      <c r="R496" s="2">
        <f t="shared" si="23"/>
        <v>1</v>
      </c>
      <c r="S496" s="2" t="e">
        <f>INDEX(D_伙伴表!$J:$J,MATCH(K496,D_伙伴表!$C:$C,0))</f>
        <v>#N/A</v>
      </c>
      <c r="T496" s="2">
        <f>IF(U496="","",INDEX(计算页!$A:$A,MATCH(U496,计算页!$B:$B,0)))</f>
        <v>3</v>
      </c>
      <c r="U496" s="2" t="s">
        <v>101</v>
      </c>
      <c r="V496" s="2">
        <f>IF(U496="","",ROUND(INDEX(计算页!$F$22:$H$27,N496,G496)/INDEX(计算页!$C:$C,MATCH(U496,计算页!$B:$B,0))*1.5^(O496-1)/R496,0))</f>
        <v>135</v>
      </c>
      <c r="W496" s="2" t="str">
        <f>IF(X496="","",INDEX(计算页!$A:$A,MATCH(X496,计算页!$B:$B,0)))</f>
        <v/>
      </c>
      <c r="Y496" s="2" t="str">
        <f>IF(X496="","",ROUND(INDEX(计算页!$F$22:$H$27,N496,G496)/INDEX(计算页!$C:$C,MATCH(X496,计算页!$B:$B,0))*1.5^(O496-1)/R496,0))</f>
        <v/>
      </c>
      <c r="Z496" s="2" t="str">
        <f>IF(AA496="","",INDEX(计算页!$A:$A,MATCH(AA496,计算页!$B:$B,0)))</f>
        <v/>
      </c>
      <c r="AB496" s="2" t="str">
        <f>IF(AA496="","",ROUND(INDEX(计算页!$F$22:$H$27,N496,G496)/INDEX(计算页!$C:$C,MATCH(AA496,计算页!$B:$B,0))*1.5^(O496-1)/R496,0))</f>
        <v/>
      </c>
      <c r="AC496" s="2" t="str">
        <f>IF(AD496="","",INDEX(计算页!$A:$A,MATCH(AD496,计算页!$B:$B,0)))</f>
        <v/>
      </c>
      <c r="AE496" s="2" t="str">
        <f>IF(AD496="","",ROUND(INDEX(计算页!$F$22:$H$27,N496,G496)/INDEX(计算页!$C:$C,MATCH(AD496,计算页!$B:$B,0))*1.5^(O496-1)/R496,0))</f>
        <v/>
      </c>
      <c r="AF496" s="2" t="str">
        <f>IF(AG496="","",INDEX(计算页!$A:$A,MATCH(AG496,计算页!$B:$B,0)))</f>
        <v/>
      </c>
      <c r="AH496" s="2" t="str">
        <f>IF(AG496="","",ROUND(INDEX(计算页!$F$22:$H$27,N496,G496)/INDEX(计算页!$C:$C,MATCH(AG496,计算页!$B:$B,0))*1.5^(O496-1)/R496,0))</f>
        <v/>
      </c>
    </row>
    <row r="497" spans="1:34" x14ac:dyDescent="0.35">
      <c r="A497" s="2">
        <f t="shared" si="24"/>
        <v>2500001</v>
      </c>
      <c r="B497" s="2">
        <v>250</v>
      </c>
      <c r="C497" s="2" t="s">
        <v>686</v>
      </c>
      <c r="D497" s="2" t="s">
        <v>562</v>
      </c>
      <c r="E497" s="2" t="str">
        <f t="shared" si="22"/>
        <v>一件很普通的宝物，看起来谁都可以用\n提升伙伴攻击60点</v>
      </c>
      <c r="F497" s="2" t="s">
        <v>654</v>
      </c>
      <c r="G497" s="2">
        <v>1</v>
      </c>
      <c r="H497" s="2" t="s">
        <v>687</v>
      </c>
      <c r="J497" s="2">
        <v>0</v>
      </c>
      <c r="K497" s="2" t="str">
        <f>IF(J497="","",IF(J497=0,"所有宠物",INDEX(D_图鉴!$D:$D,MATCH(J497,D_图鉴!$A:$A,0))))</f>
        <v>所有宠物</v>
      </c>
      <c r="L497" s="2">
        <f>IF(A497="","",INDEX(D_伙伴技能书!$A:$A,MATCH(A497,D_伙伴技能书!$L:$L,0)))</f>
        <v>42501</v>
      </c>
      <c r="M497" s="2">
        <f>ROUND(INDEX(计算页!$F$22:$H$27,N497,G497)*1.5^(O497-1)*INDEX(计算页!$K$22:$K$25,MATCH(H497,计算页!$J$22:$J$25,0)),0)</f>
        <v>72</v>
      </c>
      <c r="N497" s="2">
        <v>2</v>
      </c>
      <c r="O497" s="2">
        <v>1</v>
      </c>
      <c r="P497" s="2">
        <v>1</v>
      </c>
      <c r="Q497" s="2">
        <v>0</v>
      </c>
      <c r="R497" s="2">
        <f t="shared" si="23"/>
        <v>1</v>
      </c>
      <c r="S497" s="2" t="e">
        <f>INDEX(D_伙伴表!$J:$J,MATCH(K497,D_伙伴表!$C:$C,0))</f>
        <v>#N/A</v>
      </c>
      <c r="T497" s="2">
        <f>IF(U497="","",INDEX(计算页!$A:$A,MATCH(U497,计算页!$B:$B,0)))</f>
        <v>3</v>
      </c>
      <c r="U497" s="2" t="s">
        <v>101</v>
      </c>
      <c r="V497" s="2">
        <f>IF(U497="","",ROUND(INDEX(计算页!$F$22:$H$27,N497,G497)/INDEX(计算页!$C:$C,MATCH(U497,计算页!$B:$B,0))*1.5^(O497-1)/R497,0))</f>
        <v>60</v>
      </c>
      <c r="W497" s="2" t="str">
        <f>IF(X497="","",INDEX(计算页!$A:$A,MATCH(X497,计算页!$B:$B,0)))</f>
        <v/>
      </c>
      <c r="Y497" s="2" t="str">
        <f>IF(X497="","",ROUND(INDEX(计算页!$F$22:$H$27,N497,G497)/INDEX(计算页!$C:$C,MATCH(X497,计算页!$B:$B,0))*1.5^(O497-1)/R497,0))</f>
        <v/>
      </c>
      <c r="Z497" s="2" t="str">
        <f>IF(AA497="","",INDEX(计算页!$A:$A,MATCH(AA497,计算页!$B:$B,0)))</f>
        <v/>
      </c>
      <c r="AB497" s="2" t="str">
        <f>IF(AA497="","",ROUND(INDEX(计算页!$F$22:$H$27,N497,G497)/INDEX(计算页!$C:$C,MATCH(AA497,计算页!$B:$B,0))*1.5^(O497-1)/R497,0))</f>
        <v/>
      </c>
      <c r="AC497" s="2" t="str">
        <f>IF(AD497="","",INDEX(计算页!$A:$A,MATCH(AD497,计算页!$B:$B,0)))</f>
        <v/>
      </c>
      <c r="AE497" s="2" t="str">
        <f>IF(AD497="","",ROUND(INDEX(计算页!$F$22:$H$27,N497,G497)/INDEX(计算页!$C:$C,MATCH(AD497,计算页!$B:$B,0))*1.5^(O497-1)/R497,0))</f>
        <v/>
      </c>
      <c r="AF497" s="2" t="str">
        <f>IF(AG497="","",INDEX(计算页!$A:$A,MATCH(AG497,计算页!$B:$B,0)))</f>
        <v/>
      </c>
      <c r="AH497" s="2" t="str">
        <f>IF(AG497="","",ROUND(INDEX(计算页!$F$22:$H$27,N497,G497)/INDEX(计算页!$C:$C,MATCH(AG497,计算页!$B:$B,0))*1.5^(O497-1)/R497,0))</f>
        <v/>
      </c>
    </row>
    <row r="498" spans="1:34" x14ac:dyDescent="0.35">
      <c r="A498" s="2">
        <f t="shared" si="24"/>
        <v>2500002</v>
      </c>
      <c r="B498" s="2">
        <v>250</v>
      </c>
      <c r="C498" s="2" t="s">
        <v>686</v>
      </c>
      <c r="D498" s="2" t="s">
        <v>562</v>
      </c>
      <c r="E498" s="2" t="str">
        <f t="shared" si="22"/>
        <v>一件很普通的宝物，看起来谁都可以用\n提升伙伴攻击90点</v>
      </c>
      <c r="F498" s="2" t="s">
        <v>654</v>
      </c>
      <c r="G498" s="2">
        <v>1</v>
      </c>
      <c r="H498" s="2" t="s">
        <v>687</v>
      </c>
      <c r="J498" s="2">
        <v>0</v>
      </c>
      <c r="K498" s="2" t="str">
        <f>IF(J498="","",IF(J498=0,"所有宠物",INDEX(D_图鉴!$D:$D,MATCH(J498,D_图鉴!$A:$A,0))))</f>
        <v>所有宠物</v>
      </c>
      <c r="L498" s="2">
        <f>IF(A498="","",INDEX(D_伙伴技能书!$A:$A,MATCH(A498,D_伙伴技能书!$L:$L,0)))</f>
        <v>42502</v>
      </c>
      <c r="M498" s="2">
        <f>ROUND(INDEX(计算页!$F$22:$H$27,N498,G498)*1.5^(O498-1)*INDEX(计算页!$K$22:$K$25,MATCH(H498,计算页!$J$22:$J$25,0)),0)</f>
        <v>108</v>
      </c>
      <c r="N498" s="2">
        <v>2</v>
      </c>
      <c r="O498" s="2">
        <v>2</v>
      </c>
      <c r="P498" s="2">
        <v>1</v>
      </c>
      <c r="Q498" s="2">
        <v>0</v>
      </c>
      <c r="R498" s="2">
        <f t="shared" si="23"/>
        <v>1</v>
      </c>
      <c r="S498" s="2" t="e">
        <f>INDEX(D_伙伴表!$J:$J,MATCH(K498,D_伙伴表!$C:$C,0))</f>
        <v>#N/A</v>
      </c>
      <c r="T498" s="2">
        <f>IF(U498="","",INDEX(计算页!$A:$A,MATCH(U498,计算页!$B:$B,0)))</f>
        <v>3</v>
      </c>
      <c r="U498" s="2" t="s">
        <v>101</v>
      </c>
      <c r="V498" s="2">
        <f>IF(U498="","",ROUND(INDEX(计算页!$F$22:$H$27,N498,G498)/INDEX(计算页!$C:$C,MATCH(U498,计算页!$B:$B,0))*1.5^(O498-1)/R498,0))</f>
        <v>90</v>
      </c>
      <c r="W498" s="2" t="str">
        <f>IF(X498="","",INDEX(计算页!$A:$A,MATCH(X498,计算页!$B:$B,0)))</f>
        <v/>
      </c>
      <c r="Y498" s="2" t="str">
        <f>IF(X498="","",ROUND(INDEX(计算页!$F$22:$H$27,N498,G498)/INDEX(计算页!$C:$C,MATCH(X498,计算页!$B:$B,0))*1.5^(O498-1)/R498,0))</f>
        <v/>
      </c>
      <c r="Z498" s="2" t="str">
        <f>IF(AA498="","",INDEX(计算页!$A:$A,MATCH(AA498,计算页!$B:$B,0)))</f>
        <v/>
      </c>
      <c r="AB498" s="2" t="str">
        <f>IF(AA498="","",ROUND(INDEX(计算页!$F$22:$H$27,N498,G498)/INDEX(计算页!$C:$C,MATCH(AA498,计算页!$B:$B,0))*1.5^(O498-1)/R498,0))</f>
        <v/>
      </c>
      <c r="AC498" s="2" t="str">
        <f>IF(AD498="","",INDEX(计算页!$A:$A,MATCH(AD498,计算页!$B:$B,0)))</f>
        <v/>
      </c>
      <c r="AE498" s="2" t="str">
        <f>IF(AD498="","",ROUND(INDEX(计算页!$F$22:$H$27,N498,G498)/INDEX(计算页!$C:$C,MATCH(AD498,计算页!$B:$B,0))*1.5^(O498-1)/R498,0))</f>
        <v/>
      </c>
      <c r="AF498" s="2" t="str">
        <f>IF(AG498="","",INDEX(计算页!$A:$A,MATCH(AG498,计算页!$B:$B,0)))</f>
        <v/>
      </c>
      <c r="AH498" s="2" t="str">
        <f>IF(AG498="","",ROUND(INDEX(计算页!$F$22:$H$27,N498,G498)/INDEX(计算页!$C:$C,MATCH(AG498,计算页!$B:$B,0))*1.5^(O498-1)/R498,0))</f>
        <v/>
      </c>
    </row>
    <row r="499" spans="1:34" x14ac:dyDescent="0.35">
      <c r="A499" s="2">
        <f t="shared" si="24"/>
        <v>2500003</v>
      </c>
      <c r="B499" s="2">
        <v>250</v>
      </c>
      <c r="C499" s="2" t="s">
        <v>686</v>
      </c>
      <c r="D499" s="2" t="s">
        <v>562</v>
      </c>
      <c r="E499" s="2" t="str">
        <f t="shared" si="22"/>
        <v>一件很普通的宝物，看起来谁都可以用\n提升伙伴攻击135点</v>
      </c>
      <c r="F499" s="2" t="s">
        <v>654</v>
      </c>
      <c r="G499" s="2">
        <v>1</v>
      </c>
      <c r="H499" s="2" t="s">
        <v>687</v>
      </c>
      <c r="J499" s="2">
        <v>0</v>
      </c>
      <c r="K499" s="2" t="str">
        <f>IF(J499="","",IF(J499=0,"所有宠物",INDEX(D_图鉴!$D:$D,MATCH(J499,D_图鉴!$A:$A,0))))</f>
        <v>所有宠物</v>
      </c>
      <c r="L499" s="2">
        <f>IF(A499="","",INDEX(D_伙伴技能书!$A:$A,MATCH(A499,D_伙伴技能书!$L:$L,0)))</f>
        <v>42503</v>
      </c>
      <c r="M499" s="2">
        <f>ROUND(INDEX(计算页!$F$22:$H$27,N499,G499)*1.5^(O499-1)*INDEX(计算页!$K$22:$K$25,MATCH(H499,计算页!$J$22:$J$25,0)),0)</f>
        <v>162</v>
      </c>
      <c r="N499" s="2">
        <v>2</v>
      </c>
      <c r="O499" s="2">
        <v>3</v>
      </c>
      <c r="P499" s="2">
        <v>1</v>
      </c>
      <c r="Q499" s="2">
        <v>0</v>
      </c>
      <c r="R499" s="2">
        <f t="shared" si="23"/>
        <v>1</v>
      </c>
      <c r="S499" s="2" t="e">
        <f>INDEX(D_伙伴表!$J:$J,MATCH(K499,D_伙伴表!$C:$C,0))</f>
        <v>#N/A</v>
      </c>
      <c r="T499" s="2">
        <f>IF(U499="","",INDEX(计算页!$A:$A,MATCH(U499,计算页!$B:$B,0)))</f>
        <v>3</v>
      </c>
      <c r="U499" s="2" t="s">
        <v>101</v>
      </c>
      <c r="V499" s="2">
        <f>IF(U499="","",ROUND(INDEX(计算页!$F$22:$H$27,N499,G499)/INDEX(计算页!$C:$C,MATCH(U499,计算页!$B:$B,0))*1.5^(O499-1)/R499,0))</f>
        <v>135</v>
      </c>
      <c r="W499" s="2" t="str">
        <f>IF(X499="","",INDEX(计算页!$A:$A,MATCH(X499,计算页!$B:$B,0)))</f>
        <v/>
      </c>
      <c r="Y499" s="2" t="str">
        <f>IF(X499="","",ROUND(INDEX(计算页!$F$22:$H$27,N499,G499)/INDEX(计算页!$C:$C,MATCH(X499,计算页!$B:$B,0))*1.5^(O499-1)/R499,0))</f>
        <v/>
      </c>
      <c r="Z499" s="2" t="str">
        <f>IF(AA499="","",INDEX(计算页!$A:$A,MATCH(AA499,计算页!$B:$B,0)))</f>
        <v/>
      </c>
      <c r="AB499" s="2" t="str">
        <f>IF(AA499="","",ROUND(INDEX(计算页!$F$22:$H$27,N499,G499)/INDEX(计算页!$C:$C,MATCH(AA499,计算页!$B:$B,0))*1.5^(O499-1)/R499,0))</f>
        <v/>
      </c>
      <c r="AC499" s="2" t="str">
        <f>IF(AD499="","",INDEX(计算页!$A:$A,MATCH(AD499,计算页!$B:$B,0)))</f>
        <v/>
      </c>
      <c r="AE499" s="2" t="str">
        <f>IF(AD499="","",ROUND(INDEX(计算页!$F$22:$H$27,N499,G499)/INDEX(计算页!$C:$C,MATCH(AD499,计算页!$B:$B,0))*1.5^(O499-1)/R499,0))</f>
        <v/>
      </c>
      <c r="AF499" s="2" t="str">
        <f>IF(AG499="","",INDEX(计算页!$A:$A,MATCH(AG499,计算页!$B:$B,0)))</f>
        <v/>
      </c>
      <c r="AH499" s="2" t="str">
        <f>IF(AG499="","",ROUND(INDEX(计算页!$F$22:$H$27,N499,G499)/INDEX(计算页!$C:$C,MATCH(AG499,计算页!$B:$B,0))*1.5^(O499-1)/R499,0))</f>
        <v/>
      </c>
    </row>
    <row r="500" spans="1:34" x14ac:dyDescent="0.35">
      <c r="A500" s="2">
        <f t="shared" si="24"/>
        <v>2510001</v>
      </c>
      <c r="B500" s="2">
        <v>251</v>
      </c>
      <c r="C500" s="2" t="s">
        <v>688</v>
      </c>
      <c r="D500" s="2" t="s">
        <v>561</v>
      </c>
      <c r="E500" s="2" t="str">
        <f t="shared" si="22"/>
        <v>一件很普通的宝物，看起来谁都可以用\n提升伙伴防御120点</v>
      </c>
      <c r="F500" s="2" t="s">
        <v>654</v>
      </c>
      <c r="G500" s="2">
        <v>1</v>
      </c>
      <c r="H500" s="2" t="s">
        <v>687</v>
      </c>
      <c r="J500" s="2">
        <v>0</v>
      </c>
      <c r="K500" s="2" t="str">
        <f>IF(J500="","",IF(J500=0,"所有宠物",INDEX(D_图鉴!$D:$D,MATCH(J500,D_图鉴!$A:$A,0))))</f>
        <v>所有宠物</v>
      </c>
      <c r="L500" s="2">
        <f>IF(A500="","",INDEX(D_伙伴技能书!$A:$A,MATCH(A500,D_伙伴技能书!$L:$L,0)))</f>
        <v>42511</v>
      </c>
      <c r="M500" s="2">
        <f>ROUND(INDEX(计算页!$F$22:$H$27,N500,G500)*1.5^(O500-1)*INDEX(计算页!$K$22:$K$25,MATCH(H500,计算页!$J$22:$J$25,0)),0)</f>
        <v>72</v>
      </c>
      <c r="N500" s="2">
        <v>2</v>
      </c>
      <c r="O500" s="2">
        <v>1</v>
      </c>
      <c r="P500" s="2">
        <v>1</v>
      </c>
      <c r="Q500" s="2">
        <v>0</v>
      </c>
      <c r="R500" s="2">
        <f t="shared" si="23"/>
        <v>1</v>
      </c>
      <c r="S500" s="2" t="e">
        <f>INDEX(D_伙伴表!$J:$J,MATCH(K500,D_伙伴表!$C:$C,0))</f>
        <v>#N/A</v>
      </c>
      <c r="T500" s="2">
        <f>IF(U500="","",INDEX(计算页!$A:$A,MATCH(U500,计算页!$B:$B,0)))</f>
        <v>4</v>
      </c>
      <c r="U500" s="2" t="s">
        <v>98</v>
      </c>
      <c r="V500" s="2">
        <f>IF(U500="","",ROUND(INDEX(计算页!$F$22:$H$27,N500,G500)/INDEX(计算页!$C:$C,MATCH(U500,计算页!$B:$B,0))*1.5^(O500-1)/R500,0))</f>
        <v>120</v>
      </c>
      <c r="W500" s="2" t="str">
        <f>IF(X500="","",INDEX(计算页!$A:$A,MATCH(X500,计算页!$B:$B,0)))</f>
        <v/>
      </c>
      <c r="Y500" s="2" t="str">
        <f>IF(X500="","",ROUND(INDEX(计算页!$F$22:$H$27,N500,G500)/INDEX(计算页!$C:$C,MATCH(X500,计算页!$B:$B,0))*1.5^(O500-1)/R500,0))</f>
        <v/>
      </c>
      <c r="Z500" s="2" t="str">
        <f>IF(AA500="","",INDEX(计算页!$A:$A,MATCH(AA500,计算页!$B:$B,0)))</f>
        <v/>
      </c>
      <c r="AB500" s="2" t="str">
        <f>IF(AA500="","",ROUND(INDEX(计算页!$F$22:$H$27,N500,G500)/INDEX(计算页!$C:$C,MATCH(AA500,计算页!$B:$B,0))*1.5^(O500-1)/R500,0))</f>
        <v/>
      </c>
      <c r="AC500" s="2" t="str">
        <f>IF(AD500="","",INDEX(计算页!$A:$A,MATCH(AD500,计算页!$B:$B,0)))</f>
        <v/>
      </c>
      <c r="AE500" s="2" t="str">
        <f>IF(AD500="","",ROUND(INDEX(计算页!$F$22:$H$27,N500,G500)/INDEX(计算页!$C:$C,MATCH(AD500,计算页!$B:$B,0))*1.5^(O500-1)/R500,0))</f>
        <v/>
      </c>
      <c r="AF500" s="2" t="str">
        <f>IF(AG500="","",INDEX(计算页!$A:$A,MATCH(AG500,计算页!$B:$B,0)))</f>
        <v/>
      </c>
      <c r="AH500" s="2" t="str">
        <f>IF(AG500="","",ROUND(INDEX(计算页!$F$22:$H$27,N500,G500)/INDEX(计算页!$C:$C,MATCH(AG500,计算页!$B:$B,0))*1.5^(O500-1)/R500,0))</f>
        <v/>
      </c>
    </row>
    <row r="501" spans="1:34" x14ac:dyDescent="0.35">
      <c r="A501" s="2">
        <f t="shared" si="24"/>
        <v>2510002</v>
      </c>
      <c r="B501" s="2">
        <v>251</v>
      </c>
      <c r="C501" s="2" t="s">
        <v>688</v>
      </c>
      <c r="D501" s="2" t="s">
        <v>561</v>
      </c>
      <c r="E501" s="2" t="str">
        <f t="shared" si="22"/>
        <v>一件很普通的宝物，看起来谁都可以用\n提升伙伴防御180点</v>
      </c>
      <c r="F501" s="2" t="s">
        <v>654</v>
      </c>
      <c r="G501" s="2">
        <v>1</v>
      </c>
      <c r="H501" s="2" t="s">
        <v>687</v>
      </c>
      <c r="J501" s="2">
        <v>0</v>
      </c>
      <c r="K501" s="2" t="str">
        <f>IF(J501="","",IF(J501=0,"所有宠物",INDEX(D_图鉴!$D:$D,MATCH(J501,D_图鉴!$A:$A,0))))</f>
        <v>所有宠物</v>
      </c>
      <c r="L501" s="2">
        <f>IF(A501="","",INDEX(D_伙伴技能书!$A:$A,MATCH(A501,D_伙伴技能书!$L:$L,0)))</f>
        <v>42512</v>
      </c>
      <c r="M501" s="2">
        <f>ROUND(INDEX(计算页!$F$22:$H$27,N501,G501)*1.5^(O501-1)*INDEX(计算页!$K$22:$K$25,MATCH(H501,计算页!$J$22:$J$25,0)),0)</f>
        <v>108</v>
      </c>
      <c r="N501" s="2">
        <v>2</v>
      </c>
      <c r="O501" s="2">
        <v>2</v>
      </c>
      <c r="P501" s="2">
        <v>1</v>
      </c>
      <c r="Q501" s="2">
        <v>0</v>
      </c>
      <c r="R501" s="2">
        <f t="shared" si="23"/>
        <v>1</v>
      </c>
      <c r="S501" s="2" t="e">
        <f>INDEX(D_伙伴表!$J:$J,MATCH(K501,D_伙伴表!$C:$C,0))</f>
        <v>#N/A</v>
      </c>
      <c r="T501" s="2">
        <f>IF(U501="","",INDEX(计算页!$A:$A,MATCH(U501,计算页!$B:$B,0)))</f>
        <v>4</v>
      </c>
      <c r="U501" s="2" t="s">
        <v>98</v>
      </c>
      <c r="V501" s="2">
        <f>IF(U501="","",ROUND(INDEX(计算页!$F$22:$H$27,N501,G501)/INDEX(计算页!$C:$C,MATCH(U501,计算页!$B:$B,0))*1.5^(O501-1)/R501,0))</f>
        <v>180</v>
      </c>
      <c r="W501" s="2" t="str">
        <f>IF(X501="","",INDEX(计算页!$A:$A,MATCH(X501,计算页!$B:$B,0)))</f>
        <v/>
      </c>
      <c r="Y501" s="2" t="str">
        <f>IF(X501="","",ROUND(INDEX(计算页!$F$22:$H$27,N501,G501)/INDEX(计算页!$C:$C,MATCH(X501,计算页!$B:$B,0))*1.5^(O501-1)/R501,0))</f>
        <v/>
      </c>
      <c r="Z501" s="2" t="str">
        <f>IF(AA501="","",INDEX(计算页!$A:$A,MATCH(AA501,计算页!$B:$B,0)))</f>
        <v/>
      </c>
      <c r="AB501" s="2" t="str">
        <f>IF(AA501="","",ROUND(INDEX(计算页!$F$22:$H$27,N501,G501)/INDEX(计算页!$C:$C,MATCH(AA501,计算页!$B:$B,0))*1.5^(O501-1)/R501,0))</f>
        <v/>
      </c>
      <c r="AC501" s="2" t="str">
        <f>IF(AD501="","",INDEX(计算页!$A:$A,MATCH(AD501,计算页!$B:$B,0)))</f>
        <v/>
      </c>
      <c r="AE501" s="2" t="str">
        <f>IF(AD501="","",ROUND(INDEX(计算页!$F$22:$H$27,N501,G501)/INDEX(计算页!$C:$C,MATCH(AD501,计算页!$B:$B,0))*1.5^(O501-1)/R501,0))</f>
        <v/>
      </c>
      <c r="AF501" s="2" t="str">
        <f>IF(AG501="","",INDEX(计算页!$A:$A,MATCH(AG501,计算页!$B:$B,0)))</f>
        <v/>
      </c>
      <c r="AH501" s="2" t="str">
        <f>IF(AG501="","",ROUND(INDEX(计算页!$F$22:$H$27,N501,G501)/INDEX(计算页!$C:$C,MATCH(AG501,计算页!$B:$B,0))*1.5^(O501-1)/R501,0))</f>
        <v/>
      </c>
    </row>
    <row r="502" spans="1:34" x14ac:dyDescent="0.35">
      <c r="A502" s="2">
        <f t="shared" si="24"/>
        <v>2510003</v>
      </c>
      <c r="B502" s="2">
        <v>251</v>
      </c>
      <c r="C502" s="2" t="s">
        <v>688</v>
      </c>
      <c r="D502" s="2" t="s">
        <v>561</v>
      </c>
      <c r="E502" s="2" t="str">
        <f t="shared" si="22"/>
        <v>一件很普通的宝物，看起来谁都可以用\n提升伙伴防御270点</v>
      </c>
      <c r="F502" s="2" t="s">
        <v>654</v>
      </c>
      <c r="G502" s="2">
        <v>1</v>
      </c>
      <c r="H502" s="2" t="s">
        <v>687</v>
      </c>
      <c r="J502" s="2">
        <v>0</v>
      </c>
      <c r="K502" s="2" t="str">
        <f>IF(J502="","",IF(J502=0,"所有宠物",INDEX(D_图鉴!$D:$D,MATCH(J502,D_图鉴!$A:$A,0))))</f>
        <v>所有宠物</v>
      </c>
      <c r="L502" s="2">
        <f>IF(A502="","",INDEX(D_伙伴技能书!$A:$A,MATCH(A502,D_伙伴技能书!$L:$L,0)))</f>
        <v>42513</v>
      </c>
      <c r="M502" s="2">
        <f>ROUND(INDEX(计算页!$F$22:$H$27,N502,G502)*1.5^(O502-1)*INDEX(计算页!$K$22:$K$25,MATCH(H502,计算页!$J$22:$J$25,0)),0)</f>
        <v>162</v>
      </c>
      <c r="N502" s="2">
        <v>2</v>
      </c>
      <c r="O502" s="2">
        <v>3</v>
      </c>
      <c r="P502" s="2">
        <v>1</v>
      </c>
      <c r="Q502" s="2">
        <v>0</v>
      </c>
      <c r="R502" s="2">
        <f t="shared" si="23"/>
        <v>1</v>
      </c>
      <c r="S502" s="2" t="e">
        <f>INDEX(D_伙伴表!$J:$J,MATCH(K502,D_伙伴表!$C:$C,0))</f>
        <v>#N/A</v>
      </c>
      <c r="T502" s="2">
        <f>IF(U502="","",INDEX(计算页!$A:$A,MATCH(U502,计算页!$B:$B,0)))</f>
        <v>4</v>
      </c>
      <c r="U502" s="2" t="s">
        <v>98</v>
      </c>
      <c r="V502" s="2">
        <f>IF(U502="","",ROUND(INDEX(计算页!$F$22:$H$27,N502,G502)/INDEX(计算页!$C:$C,MATCH(U502,计算页!$B:$B,0))*1.5^(O502-1)/R502,0))</f>
        <v>270</v>
      </c>
      <c r="W502" s="2" t="str">
        <f>IF(X502="","",INDEX(计算页!$A:$A,MATCH(X502,计算页!$B:$B,0)))</f>
        <v/>
      </c>
      <c r="Y502" s="2" t="str">
        <f>IF(X502="","",ROUND(INDEX(计算页!$F$22:$H$27,N502,G502)/INDEX(计算页!$C:$C,MATCH(X502,计算页!$B:$B,0))*1.5^(O502-1)/R502,0))</f>
        <v/>
      </c>
      <c r="Z502" s="2" t="str">
        <f>IF(AA502="","",INDEX(计算页!$A:$A,MATCH(AA502,计算页!$B:$B,0)))</f>
        <v/>
      </c>
      <c r="AB502" s="2" t="str">
        <f>IF(AA502="","",ROUND(INDEX(计算页!$F$22:$H$27,N502,G502)/INDEX(计算页!$C:$C,MATCH(AA502,计算页!$B:$B,0))*1.5^(O502-1)/R502,0))</f>
        <v/>
      </c>
      <c r="AC502" s="2" t="str">
        <f>IF(AD502="","",INDEX(计算页!$A:$A,MATCH(AD502,计算页!$B:$B,0)))</f>
        <v/>
      </c>
      <c r="AE502" s="2" t="str">
        <f>IF(AD502="","",ROUND(INDEX(计算页!$F$22:$H$27,N502,G502)/INDEX(计算页!$C:$C,MATCH(AD502,计算页!$B:$B,0))*1.5^(O502-1)/R502,0))</f>
        <v/>
      </c>
      <c r="AF502" s="2" t="str">
        <f>IF(AG502="","",INDEX(计算页!$A:$A,MATCH(AG502,计算页!$B:$B,0)))</f>
        <v/>
      </c>
      <c r="AH502" s="2" t="str">
        <f>IF(AG502="","",ROUND(INDEX(计算页!$F$22:$H$27,N502,G502)/INDEX(计算页!$C:$C,MATCH(AG502,计算页!$B:$B,0))*1.5^(O502-1)/R502,0))</f>
        <v/>
      </c>
    </row>
    <row r="503" spans="1:34" x14ac:dyDescent="0.35">
      <c r="A503" s="2">
        <f t="shared" si="24"/>
        <v>2520001</v>
      </c>
      <c r="B503" s="2">
        <v>252</v>
      </c>
      <c r="C503" s="2" t="s">
        <v>689</v>
      </c>
      <c r="D503" s="2" t="s">
        <v>501</v>
      </c>
      <c r="E503" s="2" t="str">
        <f t="shared" si="22"/>
        <v>一件很普通的宝物，看起来谁都可以用\n提升伙伴生命600点</v>
      </c>
      <c r="F503" s="2" t="s">
        <v>654</v>
      </c>
      <c r="G503" s="2">
        <v>1</v>
      </c>
      <c r="H503" s="2" t="s">
        <v>687</v>
      </c>
      <c r="J503" s="2">
        <v>0</v>
      </c>
      <c r="K503" s="2" t="str">
        <f>IF(J503="","",IF(J503=0,"所有宠物",INDEX(D_图鉴!$D:$D,MATCH(J503,D_图鉴!$A:$A,0))))</f>
        <v>所有宠物</v>
      </c>
      <c r="L503" s="2">
        <f>IF(A503="","",INDEX(D_伙伴技能书!$A:$A,MATCH(A503,D_伙伴技能书!$L:$L,0)))</f>
        <v>42521</v>
      </c>
      <c r="M503" s="2">
        <f>ROUND(INDEX(计算页!$F$22:$H$27,N503,G503)*1.5^(O503-1)*INDEX(计算页!$K$22:$K$25,MATCH(H503,计算页!$J$22:$J$25,0)),0)</f>
        <v>72</v>
      </c>
      <c r="N503" s="2">
        <v>2</v>
      </c>
      <c r="O503" s="2">
        <v>1</v>
      </c>
      <c r="P503" s="2">
        <v>1</v>
      </c>
      <c r="Q503" s="2">
        <v>0</v>
      </c>
      <c r="R503" s="2">
        <f t="shared" si="23"/>
        <v>1</v>
      </c>
      <c r="S503" s="2" t="e">
        <f>INDEX(D_伙伴表!$J:$J,MATCH(K503,D_伙伴表!$C:$C,0))</f>
        <v>#N/A</v>
      </c>
      <c r="T503" s="2">
        <f>IF(U503="","",INDEX(计算页!$A:$A,MATCH(U503,计算页!$B:$B,0)))</f>
        <v>1</v>
      </c>
      <c r="U503" s="2" t="s">
        <v>97</v>
      </c>
      <c r="V503" s="2">
        <f>IF(U503="","",ROUND(INDEX(计算页!$F$22:$H$27,N503,G503)/INDEX(计算页!$C:$C,MATCH(U503,计算页!$B:$B,0))*1.5^(O503-1)/R503,0))</f>
        <v>600</v>
      </c>
      <c r="W503" s="2" t="str">
        <f>IF(X503="","",INDEX(计算页!$A:$A,MATCH(X503,计算页!$B:$B,0)))</f>
        <v/>
      </c>
      <c r="Y503" s="2" t="str">
        <f>IF(X503="","",ROUND(INDEX(计算页!$F$22:$H$27,N503,G503)/INDEX(计算页!$C:$C,MATCH(X503,计算页!$B:$B,0))*1.5^(O503-1)/R503,0))</f>
        <v/>
      </c>
      <c r="Z503" s="2" t="str">
        <f>IF(AA503="","",INDEX(计算页!$A:$A,MATCH(AA503,计算页!$B:$B,0)))</f>
        <v/>
      </c>
      <c r="AB503" s="2" t="str">
        <f>IF(AA503="","",ROUND(INDEX(计算页!$F$22:$H$27,N503,G503)/INDEX(计算页!$C:$C,MATCH(AA503,计算页!$B:$B,0))*1.5^(O503-1)/R503,0))</f>
        <v/>
      </c>
      <c r="AC503" s="2" t="str">
        <f>IF(AD503="","",INDEX(计算页!$A:$A,MATCH(AD503,计算页!$B:$B,0)))</f>
        <v/>
      </c>
      <c r="AE503" s="2" t="str">
        <f>IF(AD503="","",ROUND(INDEX(计算页!$F$22:$H$27,N503,G503)/INDEX(计算页!$C:$C,MATCH(AD503,计算页!$B:$B,0))*1.5^(O503-1)/R503,0))</f>
        <v/>
      </c>
      <c r="AF503" s="2" t="str">
        <f>IF(AG503="","",INDEX(计算页!$A:$A,MATCH(AG503,计算页!$B:$B,0)))</f>
        <v/>
      </c>
      <c r="AH503" s="2" t="str">
        <f>IF(AG503="","",ROUND(INDEX(计算页!$F$22:$H$27,N503,G503)/INDEX(计算页!$C:$C,MATCH(AG503,计算页!$B:$B,0))*1.5^(O503-1)/R503,0))</f>
        <v/>
      </c>
    </row>
    <row r="504" spans="1:34" x14ac:dyDescent="0.35">
      <c r="A504" s="2">
        <f t="shared" si="24"/>
        <v>2520002</v>
      </c>
      <c r="B504" s="2">
        <v>252</v>
      </c>
      <c r="C504" s="2" t="s">
        <v>689</v>
      </c>
      <c r="D504" s="2" t="s">
        <v>501</v>
      </c>
      <c r="E504" s="2" t="str">
        <f t="shared" si="22"/>
        <v>一件很普通的宝物，看起来谁都可以用\n提升伙伴生命900点</v>
      </c>
      <c r="F504" s="2" t="s">
        <v>654</v>
      </c>
      <c r="G504" s="2">
        <v>1</v>
      </c>
      <c r="H504" s="2" t="s">
        <v>687</v>
      </c>
      <c r="J504" s="2">
        <v>0</v>
      </c>
      <c r="K504" s="2" t="str">
        <f>IF(J504="","",IF(J504=0,"所有宠物",INDEX(D_图鉴!$D:$D,MATCH(J504,D_图鉴!$A:$A,0))))</f>
        <v>所有宠物</v>
      </c>
      <c r="L504" s="2">
        <f>IF(A504="","",INDEX(D_伙伴技能书!$A:$A,MATCH(A504,D_伙伴技能书!$L:$L,0)))</f>
        <v>42522</v>
      </c>
      <c r="M504" s="2">
        <f>ROUND(INDEX(计算页!$F$22:$H$27,N504,G504)*1.5^(O504-1)*INDEX(计算页!$K$22:$K$25,MATCH(H504,计算页!$J$22:$J$25,0)),0)</f>
        <v>108</v>
      </c>
      <c r="N504" s="2">
        <v>2</v>
      </c>
      <c r="O504" s="2">
        <v>2</v>
      </c>
      <c r="P504" s="2">
        <v>1</v>
      </c>
      <c r="Q504" s="2">
        <v>0</v>
      </c>
      <c r="R504" s="2">
        <f t="shared" si="23"/>
        <v>1</v>
      </c>
      <c r="S504" s="2" t="e">
        <f>INDEX(D_伙伴表!$J:$J,MATCH(K504,D_伙伴表!$C:$C,0))</f>
        <v>#N/A</v>
      </c>
      <c r="T504" s="2">
        <f>IF(U504="","",INDEX(计算页!$A:$A,MATCH(U504,计算页!$B:$B,0)))</f>
        <v>1</v>
      </c>
      <c r="U504" s="2" t="s">
        <v>97</v>
      </c>
      <c r="V504" s="2">
        <f>IF(U504="","",ROUND(INDEX(计算页!$F$22:$H$27,N504,G504)/INDEX(计算页!$C:$C,MATCH(U504,计算页!$B:$B,0))*1.5^(O504-1)/R504,0))</f>
        <v>900</v>
      </c>
      <c r="W504" s="2" t="str">
        <f>IF(X504="","",INDEX(计算页!$A:$A,MATCH(X504,计算页!$B:$B,0)))</f>
        <v/>
      </c>
      <c r="Y504" s="2" t="str">
        <f>IF(X504="","",ROUND(INDEX(计算页!$F$22:$H$27,N504,G504)/INDEX(计算页!$C:$C,MATCH(X504,计算页!$B:$B,0))*1.5^(O504-1)/R504,0))</f>
        <v/>
      </c>
      <c r="Z504" s="2" t="str">
        <f>IF(AA504="","",INDEX(计算页!$A:$A,MATCH(AA504,计算页!$B:$B,0)))</f>
        <v/>
      </c>
      <c r="AB504" s="2" t="str">
        <f>IF(AA504="","",ROUND(INDEX(计算页!$F$22:$H$27,N504,G504)/INDEX(计算页!$C:$C,MATCH(AA504,计算页!$B:$B,0))*1.5^(O504-1)/R504,0))</f>
        <v/>
      </c>
      <c r="AC504" s="2" t="str">
        <f>IF(AD504="","",INDEX(计算页!$A:$A,MATCH(AD504,计算页!$B:$B,0)))</f>
        <v/>
      </c>
      <c r="AE504" s="2" t="str">
        <f>IF(AD504="","",ROUND(INDEX(计算页!$F$22:$H$27,N504,G504)/INDEX(计算页!$C:$C,MATCH(AD504,计算页!$B:$B,0))*1.5^(O504-1)/R504,0))</f>
        <v/>
      </c>
      <c r="AF504" s="2" t="str">
        <f>IF(AG504="","",INDEX(计算页!$A:$A,MATCH(AG504,计算页!$B:$B,0)))</f>
        <v/>
      </c>
      <c r="AH504" s="2" t="str">
        <f>IF(AG504="","",ROUND(INDEX(计算页!$F$22:$H$27,N504,G504)/INDEX(计算页!$C:$C,MATCH(AG504,计算页!$B:$B,0))*1.5^(O504-1)/R504,0))</f>
        <v/>
      </c>
    </row>
    <row r="505" spans="1:34" x14ac:dyDescent="0.35">
      <c r="A505" s="2">
        <f t="shared" si="24"/>
        <v>2520003</v>
      </c>
      <c r="B505" s="2">
        <v>252</v>
      </c>
      <c r="C505" s="2" t="s">
        <v>689</v>
      </c>
      <c r="D505" s="2" t="s">
        <v>501</v>
      </c>
      <c r="E505" s="2" t="str">
        <f t="shared" si="22"/>
        <v>一件很普通的宝物，看起来谁都可以用\n提升伙伴生命1350点</v>
      </c>
      <c r="F505" s="2" t="s">
        <v>654</v>
      </c>
      <c r="G505" s="2">
        <v>1</v>
      </c>
      <c r="H505" s="2" t="s">
        <v>687</v>
      </c>
      <c r="J505" s="2">
        <v>0</v>
      </c>
      <c r="K505" s="2" t="str">
        <f>IF(J505="","",IF(J505=0,"所有宠物",INDEX(D_图鉴!$D:$D,MATCH(J505,D_图鉴!$A:$A,0))))</f>
        <v>所有宠物</v>
      </c>
      <c r="L505" s="2">
        <f>IF(A505="","",INDEX(D_伙伴技能书!$A:$A,MATCH(A505,D_伙伴技能书!$L:$L,0)))</f>
        <v>42523</v>
      </c>
      <c r="M505" s="2">
        <f>ROUND(INDEX(计算页!$F$22:$H$27,N505,G505)*1.5^(O505-1)*INDEX(计算页!$K$22:$K$25,MATCH(H505,计算页!$J$22:$J$25,0)),0)</f>
        <v>162</v>
      </c>
      <c r="N505" s="2">
        <v>2</v>
      </c>
      <c r="O505" s="2">
        <v>3</v>
      </c>
      <c r="P505" s="2">
        <v>1</v>
      </c>
      <c r="Q505" s="2">
        <v>0</v>
      </c>
      <c r="R505" s="2">
        <f t="shared" si="23"/>
        <v>1</v>
      </c>
      <c r="S505" s="2" t="e">
        <f>INDEX(D_伙伴表!$J:$J,MATCH(K505,D_伙伴表!$C:$C,0))</f>
        <v>#N/A</v>
      </c>
      <c r="T505" s="2">
        <f>IF(U505="","",INDEX(计算页!$A:$A,MATCH(U505,计算页!$B:$B,0)))</f>
        <v>1</v>
      </c>
      <c r="U505" s="2" t="s">
        <v>97</v>
      </c>
      <c r="V505" s="2">
        <f>IF(U505="","",ROUND(INDEX(计算页!$F$22:$H$27,N505,G505)/INDEX(计算页!$C:$C,MATCH(U505,计算页!$B:$B,0))*1.5^(O505-1)/R505,0))</f>
        <v>1350</v>
      </c>
      <c r="W505" s="2" t="str">
        <f>IF(X505="","",INDEX(计算页!$A:$A,MATCH(X505,计算页!$B:$B,0)))</f>
        <v/>
      </c>
      <c r="Y505" s="2" t="str">
        <f>IF(X505="","",ROUND(INDEX(计算页!$F$22:$H$27,N505,G505)/INDEX(计算页!$C:$C,MATCH(X505,计算页!$B:$B,0))*1.5^(O505-1)/R505,0))</f>
        <v/>
      </c>
      <c r="Z505" s="2" t="str">
        <f>IF(AA505="","",INDEX(计算页!$A:$A,MATCH(AA505,计算页!$B:$B,0)))</f>
        <v/>
      </c>
      <c r="AB505" s="2" t="str">
        <f>IF(AA505="","",ROUND(INDEX(计算页!$F$22:$H$27,N505,G505)/INDEX(计算页!$C:$C,MATCH(AA505,计算页!$B:$B,0))*1.5^(O505-1)/R505,0))</f>
        <v/>
      </c>
      <c r="AC505" s="2" t="str">
        <f>IF(AD505="","",INDEX(计算页!$A:$A,MATCH(AD505,计算页!$B:$B,0)))</f>
        <v/>
      </c>
      <c r="AE505" s="2" t="str">
        <f>IF(AD505="","",ROUND(INDEX(计算页!$F$22:$H$27,N505,G505)/INDEX(计算页!$C:$C,MATCH(AD505,计算页!$B:$B,0))*1.5^(O505-1)/R505,0))</f>
        <v/>
      </c>
      <c r="AF505" s="2" t="str">
        <f>IF(AG505="","",INDEX(计算页!$A:$A,MATCH(AG505,计算页!$B:$B,0)))</f>
        <v/>
      </c>
      <c r="AH505" s="2" t="str">
        <f>IF(AG505="","",ROUND(INDEX(计算页!$F$22:$H$27,N505,G505)/INDEX(计算页!$C:$C,MATCH(AG505,计算页!$B:$B,0))*1.5^(O505-1)/R505,0))</f>
        <v/>
      </c>
    </row>
    <row r="506" spans="1:34" x14ac:dyDescent="0.35">
      <c r="A506" s="2">
        <f t="shared" si="24"/>
        <v>2530001</v>
      </c>
      <c r="B506" s="2">
        <v>253</v>
      </c>
      <c r="C506" s="2" t="s">
        <v>690</v>
      </c>
      <c r="D506" s="2" t="s">
        <v>550</v>
      </c>
      <c r="E506" s="2" t="str">
        <f t="shared" si="22"/>
        <v>一件很普通的宝物，看起来谁都可以用\n提升伙伴命中24点</v>
      </c>
      <c r="F506" s="2" t="s">
        <v>654</v>
      </c>
      <c r="G506" s="2">
        <v>1</v>
      </c>
      <c r="H506" s="2" t="s">
        <v>687</v>
      </c>
      <c r="J506" s="2">
        <v>0</v>
      </c>
      <c r="K506" s="2" t="str">
        <f>IF(J506="","",IF(J506=0,"所有宠物",INDEX(D_图鉴!$D:$D,MATCH(J506,D_图鉴!$A:$A,0))))</f>
        <v>所有宠物</v>
      </c>
      <c r="L506" s="2">
        <f>IF(A506="","",INDEX(D_伙伴技能书!$A:$A,MATCH(A506,D_伙伴技能书!$L:$L,0)))</f>
        <v>42531</v>
      </c>
      <c r="M506" s="2">
        <f>ROUND(INDEX(计算页!$F$22:$H$27,N506,G506)*1.5^(O506-1)*INDEX(计算页!$K$22:$K$25,MATCH(H506,计算页!$J$22:$J$25,0)),0)</f>
        <v>72</v>
      </c>
      <c r="N506" s="2">
        <v>2</v>
      </c>
      <c r="O506" s="2">
        <v>1</v>
      </c>
      <c r="P506" s="2">
        <v>1</v>
      </c>
      <c r="Q506" s="2">
        <v>0</v>
      </c>
      <c r="R506" s="2">
        <f t="shared" si="23"/>
        <v>1</v>
      </c>
      <c r="S506" s="2" t="e">
        <f>INDEX(D_伙伴表!$J:$J,MATCH(K506,D_伙伴表!$C:$C,0))</f>
        <v>#N/A</v>
      </c>
      <c r="T506" s="2">
        <f>IF(U506="","",INDEX(计算页!$A:$A,MATCH(U506,计算页!$B:$B,0)))</f>
        <v>6</v>
      </c>
      <c r="U506" s="2" t="s">
        <v>545</v>
      </c>
      <c r="V506" s="2">
        <f>IF(U506="","",ROUND(INDEX(计算页!$F$22:$H$27,N506,G506)/INDEX(计算页!$C:$C,MATCH(U506,计算页!$B:$B,0))*1.5^(O506-1)/R506,0))</f>
        <v>24</v>
      </c>
      <c r="W506" s="2" t="str">
        <f>IF(X506="","",INDEX(计算页!$A:$A,MATCH(X506,计算页!$B:$B,0)))</f>
        <v/>
      </c>
      <c r="Y506" s="2" t="str">
        <f>IF(X506="","",ROUND(INDEX(计算页!$F$22:$H$27,N506,G506)/INDEX(计算页!$C:$C,MATCH(X506,计算页!$B:$B,0))*1.5^(O506-1)/R506,0))</f>
        <v/>
      </c>
      <c r="Z506" s="2" t="str">
        <f>IF(AA506="","",INDEX(计算页!$A:$A,MATCH(AA506,计算页!$B:$B,0)))</f>
        <v/>
      </c>
      <c r="AB506" s="2" t="str">
        <f>IF(AA506="","",ROUND(INDEX(计算页!$F$22:$H$27,N506,G506)/INDEX(计算页!$C:$C,MATCH(AA506,计算页!$B:$B,0))*1.5^(O506-1)/R506,0))</f>
        <v/>
      </c>
      <c r="AC506" s="2" t="str">
        <f>IF(AD506="","",INDEX(计算页!$A:$A,MATCH(AD506,计算页!$B:$B,0)))</f>
        <v/>
      </c>
      <c r="AE506" s="2" t="str">
        <f>IF(AD506="","",ROUND(INDEX(计算页!$F$22:$H$27,N506,G506)/INDEX(计算页!$C:$C,MATCH(AD506,计算页!$B:$B,0))*1.5^(O506-1)/R506,0))</f>
        <v/>
      </c>
      <c r="AF506" s="2" t="str">
        <f>IF(AG506="","",INDEX(计算页!$A:$A,MATCH(AG506,计算页!$B:$B,0)))</f>
        <v/>
      </c>
      <c r="AH506" s="2" t="str">
        <f>IF(AG506="","",ROUND(INDEX(计算页!$F$22:$H$27,N506,G506)/INDEX(计算页!$C:$C,MATCH(AG506,计算页!$B:$B,0))*1.5^(O506-1)/R506,0))</f>
        <v/>
      </c>
    </row>
    <row r="507" spans="1:34" x14ac:dyDescent="0.35">
      <c r="A507" s="2">
        <f t="shared" si="24"/>
        <v>2530002</v>
      </c>
      <c r="B507" s="2">
        <v>253</v>
      </c>
      <c r="C507" s="2" t="s">
        <v>690</v>
      </c>
      <c r="D507" s="2" t="s">
        <v>550</v>
      </c>
      <c r="E507" s="2" t="str">
        <f t="shared" si="22"/>
        <v>一件很普通的宝物，看起来谁都可以用\n提升伙伴命中36点</v>
      </c>
      <c r="F507" s="2" t="s">
        <v>654</v>
      </c>
      <c r="G507" s="2">
        <v>1</v>
      </c>
      <c r="H507" s="2" t="s">
        <v>687</v>
      </c>
      <c r="J507" s="2">
        <v>0</v>
      </c>
      <c r="K507" s="2" t="str">
        <f>IF(J507="","",IF(J507=0,"所有宠物",INDEX(D_图鉴!$D:$D,MATCH(J507,D_图鉴!$A:$A,0))))</f>
        <v>所有宠物</v>
      </c>
      <c r="L507" s="2">
        <f>IF(A507="","",INDEX(D_伙伴技能书!$A:$A,MATCH(A507,D_伙伴技能书!$L:$L,0)))</f>
        <v>42532</v>
      </c>
      <c r="M507" s="2">
        <f>ROUND(INDEX(计算页!$F$22:$H$27,N507,G507)*1.5^(O507-1)*INDEX(计算页!$K$22:$K$25,MATCH(H507,计算页!$J$22:$J$25,0)),0)</f>
        <v>108</v>
      </c>
      <c r="N507" s="2">
        <v>2</v>
      </c>
      <c r="O507" s="2">
        <v>2</v>
      </c>
      <c r="P507" s="2">
        <v>1</v>
      </c>
      <c r="Q507" s="2">
        <v>0</v>
      </c>
      <c r="R507" s="2">
        <f t="shared" si="23"/>
        <v>1</v>
      </c>
      <c r="S507" s="2" t="e">
        <f>INDEX(D_伙伴表!$J:$J,MATCH(K507,D_伙伴表!$C:$C,0))</f>
        <v>#N/A</v>
      </c>
      <c r="T507" s="2">
        <f>IF(U507="","",INDEX(计算页!$A:$A,MATCH(U507,计算页!$B:$B,0)))</f>
        <v>6</v>
      </c>
      <c r="U507" s="2" t="s">
        <v>545</v>
      </c>
      <c r="V507" s="2">
        <f>IF(U507="","",ROUND(INDEX(计算页!$F$22:$H$27,N507,G507)/INDEX(计算页!$C:$C,MATCH(U507,计算页!$B:$B,0))*1.5^(O507-1)/R507,0))</f>
        <v>36</v>
      </c>
      <c r="W507" s="2" t="str">
        <f>IF(X507="","",INDEX(计算页!$A:$A,MATCH(X507,计算页!$B:$B,0)))</f>
        <v/>
      </c>
      <c r="Y507" s="2" t="str">
        <f>IF(X507="","",ROUND(INDEX(计算页!$F$22:$H$27,N507,G507)/INDEX(计算页!$C:$C,MATCH(X507,计算页!$B:$B,0))*1.5^(O507-1)/R507,0))</f>
        <v/>
      </c>
      <c r="Z507" s="2" t="str">
        <f>IF(AA507="","",INDEX(计算页!$A:$A,MATCH(AA507,计算页!$B:$B,0)))</f>
        <v/>
      </c>
      <c r="AB507" s="2" t="str">
        <f>IF(AA507="","",ROUND(INDEX(计算页!$F$22:$H$27,N507,G507)/INDEX(计算页!$C:$C,MATCH(AA507,计算页!$B:$B,0))*1.5^(O507-1)/R507,0))</f>
        <v/>
      </c>
      <c r="AC507" s="2" t="str">
        <f>IF(AD507="","",INDEX(计算页!$A:$A,MATCH(AD507,计算页!$B:$B,0)))</f>
        <v/>
      </c>
      <c r="AE507" s="2" t="str">
        <f>IF(AD507="","",ROUND(INDEX(计算页!$F$22:$H$27,N507,G507)/INDEX(计算页!$C:$C,MATCH(AD507,计算页!$B:$B,0))*1.5^(O507-1)/R507,0))</f>
        <v/>
      </c>
      <c r="AF507" s="2" t="str">
        <f>IF(AG507="","",INDEX(计算页!$A:$A,MATCH(AG507,计算页!$B:$B,0)))</f>
        <v/>
      </c>
      <c r="AH507" s="2" t="str">
        <f>IF(AG507="","",ROUND(INDEX(计算页!$F$22:$H$27,N507,G507)/INDEX(计算页!$C:$C,MATCH(AG507,计算页!$B:$B,0))*1.5^(O507-1)/R507,0))</f>
        <v/>
      </c>
    </row>
    <row r="508" spans="1:34" x14ac:dyDescent="0.35">
      <c r="A508" s="2">
        <f t="shared" si="24"/>
        <v>2530003</v>
      </c>
      <c r="B508" s="2">
        <v>253</v>
      </c>
      <c r="C508" s="2" t="s">
        <v>690</v>
      </c>
      <c r="D508" s="2" t="s">
        <v>550</v>
      </c>
      <c r="E508" s="2" t="str">
        <f t="shared" si="22"/>
        <v>一件很普通的宝物，看起来谁都可以用\n提升伙伴命中54点</v>
      </c>
      <c r="F508" s="2" t="s">
        <v>654</v>
      </c>
      <c r="G508" s="2">
        <v>1</v>
      </c>
      <c r="H508" s="2" t="s">
        <v>687</v>
      </c>
      <c r="J508" s="2">
        <v>0</v>
      </c>
      <c r="K508" s="2" t="str">
        <f>IF(J508="","",IF(J508=0,"所有宠物",INDEX(D_图鉴!$D:$D,MATCH(J508,D_图鉴!$A:$A,0))))</f>
        <v>所有宠物</v>
      </c>
      <c r="L508" s="2">
        <f>IF(A508="","",INDEX(D_伙伴技能书!$A:$A,MATCH(A508,D_伙伴技能书!$L:$L,0)))</f>
        <v>42533</v>
      </c>
      <c r="M508" s="2">
        <f>ROUND(INDEX(计算页!$F$22:$H$27,N508,G508)*1.5^(O508-1)*INDEX(计算页!$K$22:$K$25,MATCH(H508,计算页!$J$22:$J$25,0)),0)</f>
        <v>162</v>
      </c>
      <c r="N508" s="2">
        <v>2</v>
      </c>
      <c r="O508" s="2">
        <v>3</v>
      </c>
      <c r="P508" s="2">
        <v>1</v>
      </c>
      <c r="Q508" s="2">
        <v>0</v>
      </c>
      <c r="R508" s="2">
        <f t="shared" si="23"/>
        <v>1</v>
      </c>
      <c r="S508" s="2" t="e">
        <f>INDEX(D_伙伴表!$J:$J,MATCH(K508,D_伙伴表!$C:$C,0))</f>
        <v>#N/A</v>
      </c>
      <c r="T508" s="2">
        <f>IF(U508="","",INDEX(计算页!$A:$A,MATCH(U508,计算页!$B:$B,0)))</f>
        <v>6</v>
      </c>
      <c r="U508" s="2" t="s">
        <v>545</v>
      </c>
      <c r="V508" s="2">
        <f>IF(U508="","",ROUND(INDEX(计算页!$F$22:$H$27,N508,G508)/INDEX(计算页!$C:$C,MATCH(U508,计算页!$B:$B,0))*1.5^(O508-1)/R508,0))</f>
        <v>54</v>
      </c>
      <c r="W508" s="2" t="str">
        <f>IF(X508="","",INDEX(计算页!$A:$A,MATCH(X508,计算页!$B:$B,0)))</f>
        <v/>
      </c>
      <c r="Y508" s="2" t="str">
        <f>IF(X508="","",ROUND(INDEX(计算页!$F$22:$H$27,N508,G508)/INDEX(计算页!$C:$C,MATCH(X508,计算页!$B:$B,0))*1.5^(O508-1)/R508,0))</f>
        <v/>
      </c>
      <c r="Z508" s="2" t="str">
        <f>IF(AA508="","",INDEX(计算页!$A:$A,MATCH(AA508,计算页!$B:$B,0)))</f>
        <v/>
      </c>
      <c r="AB508" s="2" t="str">
        <f>IF(AA508="","",ROUND(INDEX(计算页!$F$22:$H$27,N508,G508)/INDEX(计算页!$C:$C,MATCH(AA508,计算页!$B:$B,0))*1.5^(O508-1)/R508,0))</f>
        <v/>
      </c>
      <c r="AC508" s="2" t="str">
        <f>IF(AD508="","",INDEX(计算页!$A:$A,MATCH(AD508,计算页!$B:$B,0)))</f>
        <v/>
      </c>
      <c r="AE508" s="2" t="str">
        <f>IF(AD508="","",ROUND(INDEX(计算页!$F$22:$H$27,N508,G508)/INDEX(计算页!$C:$C,MATCH(AD508,计算页!$B:$B,0))*1.5^(O508-1)/R508,0))</f>
        <v/>
      </c>
      <c r="AF508" s="2" t="str">
        <f>IF(AG508="","",INDEX(计算页!$A:$A,MATCH(AG508,计算页!$B:$B,0)))</f>
        <v/>
      </c>
      <c r="AH508" s="2" t="str">
        <f>IF(AG508="","",ROUND(INDEX(计算页!$F$22:$H$27,N508,G508)/INDEX(计算页!$C:$C,MATCH(AG508,计算页!$B:$B,0))*1.5^(O508-1)/R508,0))</f>
        <v/>
      </c>
    </row>
    <row r="509" spans="1:34" x14ac:dyDescent="0.35">
      <c r="A509" s="2">
        <f t="shared" si="24"/>
        <v>2540001</v>
      </c>
      <c r="B509" s="2">
        <v>254</v>
      </c>
      <c r="C509" s="2" t="s">
        <v>691</v>
      </c>
      <c r="D509" s="2" t="s">
        <v>518</v>
      </c>
      <c r="E509" s="2" t="str">
        <f t="shared" si="22"/>
        <v>一件很普通的宝物，看起来谁都可以用\n提升伙伴闪避24点</v>
      </c>
      <c r="F509" s="2" t="s">
        <v>654</v>
      </c>
      <c r="G509" s="2">
        <v>1</v>
      </c>
      <c r="H509" s="2" t="s">
        <v>687</v>
      </c>
      <c r="J509" s="2">
        <v>0</v>
      </c>
      <c r="K509" s="2" t="str">
        <f>IF(J509="","",IF(J509=0,"所有宠物",INDEX(D_图鉴!$D:$D,MATCH(J509,D_图鉴!$A:$A,0))))</f>
        <v>所有宠物</v>
      </c>
      <c r="L509" s="2">
        <f>IF(A509="","",INDEX(D_伙伴技能书!$A:$A,MATCH(A509,D_伙伴技能书!$L:$L,0)))</f>
        <v>42541</v>
      </c>
      <c r="M509" s="2">
        <f>ROUND(INDEX(计算页!$F$22:$H$27,N509,G509)*1.5^(O509-1)*INDEX(计算页!$K$22:$K$25,MATCH(H509,计算页!$J$22:$J$25,0)),0)</f>
        <v>72</v>
      </c>
      <c r="N509" s="2">
        <v>2</v>
      </c>
      <c r="O509" s="2">
        <v>1</v>
      </c>
      <c r="P509" s="2">
        <v>1</v>
      </c>
      <c r="Q509" s="2">
        <v>0</v>
      </c>
      <c r="R509" s="2">
        <f t="shared" si="23"/>
        <v>1</v>
      </c>
      <c r="S509" s="2" t="e">
        <f>INDEX(D_伙伴表!$J:$J,MATCH(K509,D_伙伴表!$C:$C,0))</f>
        <v>#N/A</v>
      </c>
      <c r="T509" s="2">
        <f>IF(U509="","",INDEX(计算页!$A:$A,MATCH(U509,计算页!$B:$B,0)))</f>
        <v>7</v>
      </c>
      <c r="U509" s="2" t="s">
        <v>548</v>
      </c>
      <c r="V509" s="2">
        <f>IF(U509="","",ROUND(INDEX(计算页!$F$22:$H$27,N509,G509)/INDEX(计算页!$C:$C,MATCH(U509,计算页!$B:$B,0))*1.5^(O509-1)/R509,0))</f>
        <v>24</v>
      </c>
      <c r="W509" s="2" t="str">
        <f>IF(X509="","",INDEX(计算页!$A:$A,MATCH(X509,计算页!$B:$B,0)))</f>
        <v/>
      </c>
      <c r="Y509" s="2" t="str">
        <f>IF(X509="","",ROUND(INDEX(计算页!$F$22:$H$27,N509,G509)/INDEX(计算页!$C:$C,MATCH(X509,计算页!$B:$B,0))*1.5^(O509-1)/R509,0))</f>
        <v/>
      </c>
      <c r="Z509" s="2" t="str">
        <f>IF(AA509="","",INDEX(计算页!$A:$A,MATCH(AA509,计算页!$B:$B,0)))</f>
        <v/>
      </c>
      <c r="AB509" s="2" t="str">
        <f>IF(AA509="","",ROUND(INDEX(计算页!$F$22:$H$27,N509,G509)/INDEX(计算页!$C:$C,MATCH(AA509,计算页!$B:$B,0))*1.5^(O509-1)/R509,0))</f>
        <v/>
      </c>
      <c r="AC509" s="2" t="str">
        <f>IF(AD509="","",INDEX(计算页!$A:$A,MATCH(AD509,计算页!$B:$B,0)))</f>
        <v/>
      </c>
      <c r="AE509" s="2" t="str">
        <f>IF(AD509="","",ROUND(INDEX(计算页!$F$22:$H$27,N509,G509)/INDEX(计算页!$C:$C,MATCH(AD509,计算页!$B:$B,0))*1.5^(O509-1)/R509,0))</f>
        <v/>
      </c>
      <c r="AF509" s="2" t="str">
        <f>IF(AG509="","",INDEX(计算页!$A:$A,MATCH(AG509,计算页!$B:$B,0)))</f>
        <v/>
      </c>
      <c r="AH509" s="2" t="str">
        <f>IF(AG509="","",ROUND(INDEX(计算页!$F$22:$H$27,N509,G509)/INDEX(计算页!$C:$C,MATCH(AG509,计算页!$B:$B,0))*1.5^(O509-1)/R509,0))</f>
        <v/>
      </c>
    </row>
    <row r="510" spans="1:34" x14ac:dyDescent="0.35">
      <c r="A510" s="2">
        <f t="shared" si="24"/>
        <v>2540002</v>
      </c>
      <c r="B510" s="2">
        <v>254</v>
      </c>
      <c r="C510" s="2" t="s">
        <v>691</v>
      </c>
      <c r="D510" s="2" t="s">
        <v>518</v>
      </c>
      <c r="E510" s="2" t="str">
        <f t="shared" si="22"/>
        <v>一件很普通的宝物，看起来谁都可以用\n提升伙伴闪避36点</v>
      </c>
      <c r="F510" s="2" t="s">
        <v>654</v>
      </c>
      <c r="G510" s="2">
        <v>1</v>
      </c>
      <c r="H510" s="2" t="s">
        <v>687</v>
      </c>
      <c r="J510" s="2">
        <v>0</v>
      </c>
      <c r="K510" s="2" t="str">
        <f>IF(J510="","",IF(J510=0,"所有宠物",INDEX(D_图鉴!$D:$D,MATCH(J510,D_图鉴!$A:$A,0))))</f>
        <v>所有宠物</v>
      </c>
      <c r="L510" s="2">
        <f>IF(A510="","",INDEX(D_伙伴技能书!$A:$A,MATCH(A510,D_伙伴技能书!$L:$L,0)))</f>
        <v>42542</v>
      </c>
      <c r="M510" s="2">
        <f>ROUND(INDEX(计算页!$F$22:$H$27,N510,G510)*1.5^(O510-1)*INDEX(计算页!$K$22:$K$25,MATCH(H510,计算页!$J$22:$J$25,0)),0)</f>
        <v>108</v>
      </c>
      <c r="N510" s="2">
        <v>2</v>
      </c>
      <c r="O510" s="2">
        <v>2</v>
      </c>
      <c r="P510" s="2">
        <v>1</v>
      </c>
      <c r="Q510" s="2">
        <v>0</v>
      </c>
      <c r="R510" s="2">
        <f t="shared" si="23"/>
        <v>1</v>
      </c>
      <c r="S510" s="2" t="e">
        <f>INDEX(D_伙伴表!$J:$J,MATCH(K510,D_伙伴表!$C:$C,0))</f>
        <v>#N/A</v>
      </c>
      <c r="T510" s="2">
        <f>IF(U510="","",INDEX(计算页!$A:$A,MATCH(U510,计算页!$B:$B,0)))</f>
        <v>7</v>
      </c>
      <c r="U510" s="2" t="s">
        <v>548</v>
      </c>
      <c r="V510" s="2">
        <f>IF(U510="","",ROUND(INDEX(计算页!$F$22:$H$27,N510,G510)/INDEX(计算页!$C:$C,MATCH(U510,计算页!$B:$B,0))*1.5^(O510-1)/R510,0))</f>
        <v>36</v>
      </c>
      <c r="W510" s="2" t="str">
        <f>IF(X510="","",INDEX(计算页!$A:$A,MATCH(X510,计算页!$B:$B,0)))</f>
        <v/>
      </c>
      <c r="Y510" s="2" t="str">
        <f>IF(X510="","",ROUND(INDEX(计算页!$F$22:$H$27,N510,G510)/INDEX(计算页!$C:$C,MATCH(X510,计算页!$B:$B,0))*1.5^(O510-1)/R510,0))</f>
        <v/>
      </c>
      <c r="Z510" s="2" t="str">
        <f>IF(AA510="","",INDEX(计算页!$A:$A,MATCH(AA510,计算页!$B:$B,0)))</f>
        <v/>
      </c>
      <c r="AB510" s="2" t="str">
        <f>IF(AA510="","",ROUND(INDEX(计算页!$F$22:$H$27,N510,G510)/INDEX(计算页!$C:$C,MATCH(AA510,计算页!$B:$B,0))*1.5^(O510-1)/R510,0))</f>
        <v/>
      </c>
      <c r="AC510" s="2" t="str">
        <f>IF(AD510="","",INDEX(计算页!$A:$A,MATCH(AD510,计算页!$B:$B,0)))</f>
        <v/>
      </c>
      <c r="AE510" s="2" t="str">
        <f>IF(AD510="","",ROUND(INDEX(计算页!$F$22:$H$27,N510,G510)/INDEX(计算页!$C:$C,MATCH(AD510,计算页!$B:$B,0))*1.5^(O510-1)/R510,0))</f>
        <v/>
      </c>
      <c r="AF510" s="2" t="str">
        <f>IF(AG510="","",INDEX(计算页!$A:$A,MATCH(AG510,计算页!$B:$B,0)))</f>
        <v/>
      </c>
      <c r="AH510" s="2" t="str">
        <f>IF(AG510="","",ROUND(INDEX(计算页!$F$22:$H$27,N510,G510)/INDEX(计算页!$C:$C,MATCH(AG510,计算页!$B:$B,0))*1.5^(O510-1)/R510,0))</f>
        <v/>
      </c>
    </row>
    <row r="511" spans="1:34" x14ac:dyDescent="0.35">
      <c r="A511" s="2">
        <f t="shared" si="24"/>
        <v>2540003</v>
      </c>
      <c r="B511" s="2">
        <v>254</v>
      </c>
      <c r="C511" s="2" t="s">
        <v>691</v>
      </c>
      <c r="D511" s="2" t="s">
        <v>518</v>
      </c>
      <c r="E511" s="2" t="str">
        <f t="shared" si="22"/>
        <v>一件很普通的宝物，看起来谁都可以用\n提升伙伴闪避54点</v>
      </c>
      <c r="F511" s="2" t="s">
        <v>654</v>
      </c>
      <c r="G511" s="2">
        <v>1</v>
      </c>
      <c r="H511" s="2" t="s">
        <v>687</v>
      </c>
      <c r="J511" s="2">
        <v>0</v>
      </c>
      <c r="K511" s="2" t="str">
        <f>IF(J511="","",IF(J511=0,"所有宠物",INDEX(D_图鉴!$D:$D,MATCH(J511,D_图鉴!$A:$A,0))))</f>
        <v>所有宠物</v>
      </c>
      <c r="L511" s="2">
        <f>IF(A511="","",INDEX(D_伙伴技能书!$A:$A,MATCH(A511,D_伙伴技能书!$L:$L,0)))</f>
        <v>42543</v>
      </c>
      <c r="M511" s="2">
        <f>ROUND(INDEX(计算页!$F$22:$H$27,N511,G511)*1.5^(O511-1)*INDEX(计算页!$K$22:$K$25,MATCH(H511,计算页!$J$22:$J$25,0)),0)</f>
        <v>162</v>
      </c>
      <c r="N511" s="2">
        <v>2</v>
      </c>
      <c r="O511" s="2">
        <v>3</v>
      </c>
      <c r="P511" s="2">
        <v>1</v>
      </c>
      <c r="Q511" s="2">
        <v>0</v>
      </c>
      <c r="R511" s="2">
        <f t="shared" si="23"/>
        <v>1</v>
      </c>
      <c r="S511" s="2" t="e">
        <f>INDEX(D_伙伴表!$J:$J,MATCH(K511,D_伙伴表!$C:$C,0))</f>
        <v>#N/A</v>
      </c>
      <c r="T511" s="2">
        <f>IF(U511="","",INDEX(计算页!$A:$A,MATCH(U511,计算页!$B:$B,0)))</f>
        <v>7</v>
      </c>
      <c r="U511" s="2" t="s">
        <v>548</v>
      </c>
      <c r="V511" s="2">
        <f>IF(U511="","",ROUND(INDEX(计算页!$F$22:$H$27,N511,G511)/INDEX(计算页!$C:$C,MATCH(U511,计算页!$B:$B,0))*1.5^(O511-1)/R511,0))</f>
        <v>54</v>
      </c>
      <c r="W511" s="2" t="str">
        <f>IF(X511="","",INDEX(计算页!$A:$A,MATCH(X511,计算页!$B:$B,0)))</f>
        <v/>
      </c>
      <c r="Y511" s="2" t="str">
        <f>IF(X511="","",ROUND(INDEX(计算页!$F$22:$H$27,N511,G511)/INDEX(计算页!$C:$C,MATCH(X511,计算页!$B:$B,0))*1.5^(O511-1)/R511,0))</f>
        <v/>
      </c>
      <c r="Z511" s="2" t="str">
        <f>IF(AA511="","",INDEX(计算页!$A:$A,MATCH(AA511,计算页!$B:$B,0)))</f>
        <v/>
      </c>
      <c r="AB511" s="2" t="str">
        <f>IF(AA511="","",ROUND(INDEX(计算页!$F$22:$H$27,N511,G511)/INDEX(计算页!$C:$C,MATCH(AA511,计算页!$B:$B,0))*1.5^(O511-1)/R511,0))</f>
        <v/>
      </c>
      <c r="AC511" s="2" t="str">
        <f>IF(AD511="","",INDEX(计算页!$A:$A,MATCH(AD511,计算页!$B:$B,0)))</f>
        <v/>
      </c>
      <c r="AE511" s="2" t="str">
        <f>IF(AD511="","",ROUND(INDEX(计算页!$F$22:$H$27,N511,G511)/INDEX(计算页!$C:$C,MATCH(AD511,计算页!$B:$B,0))*1.5^(O511-1)/R511,0))</f>
        <v/>
      </c>
      <c r="AF511" s="2" t="str">
        <f>IF(AG511="","",INDEX(计算页!$A:$A,MATCH(AG511,计算页!$B:$B,0)))</f>
        <v/>
      </c>
      <c r="AH511" s="2" t="str">
        <f>IF(AG511="","",ROUND(INDEX(计算页!$F$22:$H$27,N511,G511)/INDEX(计算页!$C:$C,MATCH(AG511,计算页!$B:$B,0))*1.5^(O511-1)/R511,0))</f>
        <v/>
      </c>
    </row>
    <row r="512" spans="1:34" x14ac:dyDescent="0.35">
      <c r="A512" s="2">
        <f t="shared" si="24"/>
        <v>1010001</v>
      </c>
      <c r="B512" s="2">
        <v>101</v>
      </c>
      <c r="C512" s="2" t="s">
        <v>692</v>
      </c>
      <c r="D512" s="2" t="s">
        <v>536</v>
      </c>
      <c r="E512" s="2" t="str">
        <f t="shared" si="22"/>
        <v>一件十分破旧的宝物，看起来谁都可以用\n提升伙伴攻击30点</v>
      </c>
      <c r="F512" s="2" t="s">
        <v>693</v>
      </c>
      <c r="G512" s="2">
        <v>1</v>
      </c>
      <c r="H512" s="2" t="s">
        <v>538</v>
      </c>
      <c r="I512" s="2" t="s">
        <v>252</v>
      </c>
      <c r="J512" s="2">
        <v>0</v>
      </c>
      <c r="K512" s="2" t="str">
        <f>IF(J512="","",IF(J512=0,"所有宠物",INDEX(D_图鉴!$D:$D,MATCH(J512,D_图鉴!$A:$A,0))))</f>
        <v>所有宠物</v>
      </c>
      <c r="L512" s="2">
        <f>IF(A512="","",INDEX(D_伙伴技能书!$A:$A,MATCH(A512,D_伙伴技能书!$L:$L,0)))</f>
        <v>41011</v>
      </c>
      <c r="M512" s="2">
        <f>ROUND(INDEX(计算页!$F$22:$H$27,N512,G512)*1.5^(O512-1)*INDEX(计算页!$K$22:$K$25,MATCH(H512,计算页!$J$22:$J$25,0)),0)</f>
        <v>60</v>
      </c>
      <c r="N512" s="2">
        <v>1</v>
      </c>
      <c r="O512" s="2">
        <v>1</v>
      </c>
      <c r="P512" s="2">
        <v>1</v>
      </c>
      <c r="Q512" s="2">
        <v>0</v>
      </c>
      <c r="R512" s="2">
        <f t="shared" si="23"/>
        <v>1</v>
      </c>
      <c r="S512" s="2" t="e">
        <f>INDEX(D_伙伴表!$J:$J,MATCH(K512,D_伙伴表!$C:$C,0))</f>
        <v>#N/A</v>
      </c>
      <c r="T512" s="2">
        <f>IF(U512="","",INDEX(计算页!$A:$A,MATCH(U512,计算页!$B:$B,0)))</f>
        <v>3</v>
      </c>
      <c r="U512" s="2" t="s">
        <v>101</v>
      </c>
      <c r="V512" s="2">
        <f>IF(U512="","",ROUND(INDEX(计算页!$F$22:$H$27,N512,G512)/INDEX(计算页!$C:$C,MATCH(U512,计算页!$B:$B,0))*1.5^(O512-1)/R512,0))</f>
        <v>30</v>
      </c>
      <c r="W512" s="2" t="str">
        <f>IF(X512="","",INDEX(计算页!$A:$A,MATCH(X512,计算页!$B:$B,0)))</f>
        <v/>
      </c>
      <c r="Y512" s="2" t="str">
        <f>IF(X512="","",ROUND(INDEX(计算页!$F$22:$H$27,N512,G512)/INDEX(计算页!$C:$C,MATCH(X512,计算页!$B:$B,0))*1.5^(O512-1)/R512,0))</f>
        <v/>
      </c>
      <c r="Z512" s="2" t="str">
        <f>IF(AA512="","",INDEX(计算页!$A:$A,MATCH(AA512,计算页!$B:$B,0)))</f>
        <v/>
      </c>
      <c r="AB512" s="2" t="str">
        <f>IF(AA512="","",ROUND(INDEX(计算页!$F$22:$H$27,N512,G512)/INDEX(计算页!$C:$C,MATCH(AA512,计算页!$B:$B,0))*1.5^(O512-1)/R512,0))</f>
        <v/>
      </c>
      <c r="AC512" s="2" t="str">
        <f>IF(AD512="","",INDEX(计算页!$A:$A,MATCH(AD512,计算页!$B:$B,0)))</f>
        <v/>
      </c>
      <c r="AE512" s="2" t="str">
        <f>IF(AD512="","",ROUND(INDEX(计算页!$F$22:$H$27,N512,G512)/INDEX(计算页!$C:$C,MATCH(AD512,计算页!$B:$B,0))*1.5^(O512-1)/R512,0))</f>
        <v/>
      </c>
      <c r="AF512" s="2" t="str">
        <f>IF(AG512="","",INDEX(计算页!$A:$A,MATCH(AG512,计算页!$B:$B,0)))</f>
        <v/>
      </c>
      <c r="AH512" s="2" t="str">
        <f>IF(AG512="","",ROUND(INDEX(计算页!$F$22:$H$27,N512,G512)/INDEX(计算页!$C:$C,MATCH(AG512,计算页!$B:$B,0))*1.5^(O512-1)/R512,0))</f>
        <v/>
      </c>
    </row>
    <row r="513" spans="1:34" x14ac:dyDescent="0.35">
      <c r="A513" s="2">
        <f t="shared" si="24"/>
        <v>1010002</v>
      </c>
      <c r="B513" s="2">
        <v>101</v>
      </c>
      <c r="C513" s="2" t="s">
        <v>692</v>
      </c>
      <c r="D513" s="2" t="s">
        <v>536</v>
      </c>
      <c r="E513" s="2" t="str">
        <f t="shared" si="22"/>
        <v>一件十分破旧的宝物，看起来谁都可以用\n提升伙伴攻击45点</v>
      </c>
      <c r="F513" s="2" t="s">
        <v>693</v>
      </c>
      <c r="G513" s="2">
        <v>1</v>
      </c>
      <c r="H513" s="2" t="s">
        <v>538</v>
      </c>
      <c r="I513" s="2" t="s">
        <v>252</v>
      </c>
      <c r="J513" s="2">
        <v>0</v>
      </c>
      <c r="K513" s="2" t="str">
        <f>IF(J513="","",IF(J513=0,"所有宠物",INDEX(D_图鉴!$D:$D,MATCH(J513,D_图鉴!$A:$A,0))))</f>
        <v>所有宠物</v>
      </c>
      <c r="L513" s="2">
        <f>IF(A513="","",INDEX(D_伙伴技能书!$A:$A,MATCH(A513,D_伙伴技能书!$L:$L,0)))</f>
        <v>41012</v>
      </c>
      <c r="M513" s="2">
        <f>ROUND(INDEX(计算页!$F$22:$H$27,N513,G513)*1.5^(O513-1)*INDEX(计算页!$K$22:$K$25,MATCH(H513,计算页!$J$22:$J$25,0)),0)</f>
        <v>90</v>
      </c>
      <c r="N513" s="2">
        <v>1</v>
      </c>
      <c r="O513" s="2">
        <v>2</v>
      </c>
      <c r="P513" s="2">
        <v>1</v>
      </c>
      <c r="Q513" s="2">
        <v>0</v>
      </c>
      <c r="R513" s="2">
        <f t="shared" si="23"/>
        <v>1</v>
      </c>
      <c r="S513" s="2" t="e">
        <f>INDEX(D_伙伴表!$J:$J,MATCH(K513,D_伙伴表!$C:$C,0))</f>
        <v>#N/A</v>
      </c>
      <c r="T513" s="2">
        <f>IF(U513="","",INDEX(计算页!$A:$A,MATCH(U513,计算页!$B:$B,0)))</f>
        <v>3</v>
      </c>
      <c r="U513" s="2" t="s">
        <v>101</v>
      </c>
      <c r="V513" s="2">
        <f>IF(U513="","",ROUND(INDEX(计算页!$F$22:$H$27,N513,G513)/INDEX(计算页!$C:$C,MATCH(U513,计算页!$B:$B,0))*1.5^(O513-1)/R513,0))</f>
        <v>45</v>
      </c>
      <c r="W513" s="2" t="str">
        <f>IF(X513="","",INDEX(计算页!$A:$A,MATCH(X513,计算页!$B:$B,0)))</f>
        <v/>
      </c>
      <c r="Y513" s="2" t="str">
        <f>IF(X513="","",ROUND(INDEX(计算页!$F$22:$H$27,N513,G513)/INDEX(计算页!$C:$C,MATCH(X513,计算页!$B:$B,0))*1.5^(O513-1)/R513,0))</f>
        <v/>
      </c>
      <c r="Z513" s="2" t="str">
        <f>IF(AA513="","",INDEX(计算页!$A:$A,MATCH(AA513,计算页!$B:$B,0)))</f>
        <v/>
      </c>
      <c r="AB513" s="2" t="str">
        <f>IF(AA513="","",ROUND(INDEX(计算页!$F$22:$H$27,N513,G513)/INDEX(计算页!$C:$C,MATCH(AA513,计算页!$B:$B,0))*1.5^(O513-1)/R513,0))</f>
        <v/>
      </c>
      <c r="AC513" s="2" t="str">
        <f>IF(AD513="","",INDEX(计算页!$A:$A,MATCH(AD513,计算页!$B:$B,0)))</f>
        <v/>
      </c>
      <c r="AE513" s="2" t="str">
        <f>IF(AD513="","",ROUND(INDEX(计算页!$F$22:$H$27,N513,G513)/INDEX(计算页!$C:$C,MATCH(AD513,计算页!$B:$B,0))*1.5^(O513-1)/R513,0))</f>
        <v/>
      </c>
      <c r="AF513" s="2" t="str">
        <f>IF(AG513="","",INDEX(计算页!$A:$A,MATCH(AG513,计算页!$B:$B,0)))</f>
        <v/>
      </c>
      <c r="AH513" s="2" t="str">
        <f>IF(AG513="","",ROUND(INDEX(计算页!$F$22:$H$27,N513,G513)/INDEX(计算页!$C:$C,MATCH(AG513,计算页!$B:$B,0))*1.5^(O513-1)/R513,0))</f>
        <v/>
      </c>
    </row>
    <row r="514" spans="1:34" x14ac:dyDescent="0.35">
      <c r="A514" s="2">
        <f t="shared" si="24"/>
        <v>1010003</v>
      </c>
      <c r="B514" s="2">
        <v>101</v>
      </c>
      <c r="C514" s="2" t="s">
        <v>692</v>
      </c>
      <c r="D514" s="2" t="s">
        <v>536</v>
      </c>
      <c r="E514" s="2" t="str">
        <f t="shared" si="22"/>
        <v>一件十分破旧的宝物，看起来谁都可以用\n提升伙伴攻击68点</v>
      </c>
      <c r="F514" s="2" t="s">
        <v>693</v>
      </c>
      <c r="G514" s="2">
        <v>1</v>
      </c>
      <c r="H514" s="2" t="s">
        <v>538</v>
      </c>
      <c r="I514" s="2" t="s">
        <v>252</v>
      </c>
      <c r="J514" s="2">
        <v>0</v>
      </c>
      <c r="K514" s="2" t="str">
        <f>IF(J514="","",IF(J514=0,"所有宠物",INDEX(D_图鉴!$D:$D,MATCH(J514,D_图鉴!$A:$A,0))))</f>
        <v>所有宠物</v>
      </c>
      <c r="L514" s="2">
        <f>IF(A514="","",INDEX(D_伙伴技能书!$A:$A,MATCH(A514,D_伙伴技能书!$L:$L,0)))</f>
        <v>41013</v>
      </c>
      <c r="M514" s="2">
        <f>ROUND(INDEX(计算页!$F$22:$H$27,N514,G514)*1.5^(O514-1)*INDEX(计算页!$K$22:$K$25,MATCH(H514,计算页!$J$22:$J$25,0)),0)</f>
        <v>135</v>
      </c>
      <c r="N514" s="2">
        <v>1</v>
      </c>
      <c r="O514" s="2">
        <v>3</v>
      </c>
      <c r="P514" s="2">
        <v>1</v>
      </c>
      <c r="Q514" s="2">
        <v>0</v>
      </c>
      <c r="R514" s="2">
        <f t="shared" si="23"/>
        <v>1</v>
      </c>
      <c r="S514" s="2" t="e">
        <f>INDEX(D_伙伴表!$J:$J,MATCH(K514,D_伙伴表!$C:$C,0))</f>
        <v>#N/A</v>
      </c>
      <c r="T514" s="2">
        <f>IF(U514="","",INDEX(计算页!$A:$A,MATCH(U514,计算页!$B:$B,0)))</f>
        <v>3</v>
      </c>
      <c r="U514" s="2" t="s">
        <v>101</v>
      </c>
      <c r="V514" s="2">
        <f>IF(U514="","",ROUND(INDEX(计算页!$F$22:$H$27,N514,G514)/INDEX(计算页!$C:$C,MATCH(U514,计算页!$B:$B,0))*1.5^(O514-1)/R514,0))</f>
        <v>68</v>
      </c>
      <c r="W514" s="2" t="str">
        <f>IF(X514="","",INDEX(计算页!$A:$A,MATCH(X514,计算页!$B:$B,0)))</f>
        <v/>
      </c>
      <c r="Y514" s="2" t="str">
        <f>IF(X514="","",ROUND(INDEX(计算页!$F$22:$H$27,N514,G514)/INDEX(计算页!$C:$C,MATCH(X514,计算页!$B:$B,0))*1.5^(O514-1)/R514,0))</f>
        <v/>
      </c>
      <c r="Z514" s="2" t="str">
        <f>IF(AA514="","",INDEX(计算页!$A:$A,MATCH(AA514,计算页!$B:$B,0)))</f>
        <v/>
      </c>
      <c r="AB514" s="2" t="str">
        <f>IF(AA514="","",ROUND(INDEX(计算页!$F$22:$H$27,N514,G514)/INDEX(计算页!$C:$C,MATCH(AA514,计算页!$B:$B,0))*1.5^(O514-1)/R514,0))</f>
        <v/>
      </c>
      <c r="AC514" s="2" t="str">
        <f>IF(AD514="","",INDEX(计算页!$A:$A,MATCH(AD514,计算页!$B:$B,0)))</f>
        <v/>
      </c>
      <c r="AE514" s="2" t="str">
        <f>IF(AD514="","",ROUND(INDEX(计算页!$F$22:$H$27,N514,G514)/INDEX(计算页!$C:$C,MATCH(AD514,计算页!$B:$B,0))*1.5^(O514-1)/R514,0))</f>
        <v/>
      </c>
      <c r="AF514" s="2" t="str">
        <f>IF(AG514="","",INDEX(计算页!$A:$A,MATCH(AG514,计算页!$B:$B,0)))</f>
        <v/>
      </c>
      <c r="AH514" s="2" t="str">
        <f>IF(AG514="","",ROUND(INDEX(计算页!$F$22:$H$27,N514,G514)/INDEX(计算页!$C:$C,MATCH(AG514,计算页!$B:$B,0))*1.5^(O514-1)/R514,0))</f>
        <v/>
      </c>
    </row>
    <row r="515" spans="1:34" x14ac:dyDescent="0.35">
      <c r="A515" s="2">
        <f t="shared" si="24"/>
        <v>1020001</v>
      </c>
      <c r="B515" s="2">
        <v>102</v>
      </c>
      <c r="C515" s="2" t="s">
        <v>694</v>
      </c>
      <c r="D515" s="2" t="s">
        <v>540</v>
      </c>
      <c r="E515" s="2" t="str">
        <f t="shared" si="22"/>
        <v>一件十分破旧的宝物，看起来谁都可以用\n提升伙伴防御60点</v>
      </c>
      <c r="F515" s="2" t="s">
        <v>693</v>
      </c>
      <c r="G515" s="2">
        <v>1</v>
      </c>
      <c r="H515" s="2" t="s">
        <v>538</v>
      </c>
      <c r="I515" s="2" t="s">
        <v>252</v>
      </c>
      <c r="J515" s="2">
        <v>0</v>
      </c>
      <c r="K515" s="2" t="str">
        <f>IF(J515="","",IF(J515=0,"所有宠物",INDEX(D_图鉴!$D:$D,MATCH(J515,D_图鉴!$A:$A,0))))</f>
        <v>所有宠物</v>
      </c>
      <c r="L515" s="2">
        <f>IF(A515="","",INDEX(D_伙伴技能书!$A:$A,MATCH(A515,D_伙伴技能书!$L:$L,0)))</f>
        <v>41021</v>
      </c>
      <c r="M515" s="2">
        <f>ROUND(INDEX(计算页!$F$22:$H$27,N515,G515)*1.5^(O515-1)*INDEX(计算页!$K$22:$K$25,MATCH(H515,计算页!$J$22:$J$25,0)),0)</f>
        <v>60</v>
      </c>
      <c r="N515" s="2">
        <v>1</v>
      </c>
      <c r="O515" s="2">
        <v>1</v>
      </c>
      <c r="P515" s="2">
        <v>1</v>
      </c>
      <c r="Q515" s="2">
        <v>0</v>
      </c>
      <c r="R515" s="2">
        <f t="shared" si="23"/>
        <v>1</v>
      </c>
      <c r="S515" s="2" t="e">
        <f>INDEX(D_伙伴表!$J:$J,MATCH(K515,D_伙伴表!$C:$C,0))</f>
        <v>#N/A</v>
      </c>
      <c r="T515" s="2">
        <f>IF(U515="","",INDEX(计算页!$A:$A,MATCH(U515,计算页!$B:$B,0)))</f>
        <v>4</v>
      </c>
      <c r="U515" s="2" t="s">
        <v>98</v>
      </c>
      <c r="V515" s="2">
        <f>IF(U515="","",ROUND(INDEX(计算页!$F$22:$H$27,N515,G515)/INDEX(计算页!$C:$C,MATCH(U515,计算页!$B:$B,0))*1.5^(O515-1)/R515,0))</f>
        <v>60</v>
      </c>
      <c r="W515" s="2" t="str">
        <f>IF(X515="","",INDEX(计算页!$A:$A,MATCH(X515,计算页!$B:$B,0)))</f>
        <v/>
      </c>
      <c r="Y515" s="2" t="str">
        <f>IF(X515="","",ROUND(INDEX(计算页!$F$22:$H$27,N515,G515)/INDEX(计算页!$C:$C,MATCH(X515,计算页!$B:$B,0))*1.5^(O515-1)/R515,0))</f>
        <v/>
      </c>
      <c r="Z515" s="2" t="str">
        <f>IF(AA515="","",INDEX(计算页!$A:$A,MATCH(AA515,计算页!$B:$B,0)))</f>
        <v/>
      </c>
      <c r="AB515" s="2" t="str">
        <f>IF(AA515="","",ROUND(INDEX(计算页!$F$22:$H$27,N515,G515)/INDEX(计算页!$C:$C,MATCH(AA515,计算页!$B:$B,0))*1.5^(O515-1)/R515,0))</f>
        <v/>
      </c>
      <c r="AC515" s="2" t="str">
        <f>IF(AD515="","",INDEX(计算页!$A:$A,MATCH(AD515,计算页!$B:$B,0)))</f>
        <v/>
      </c>
      <c r="AE515" s="2" t="str">
        <f>IF(AD515="","",ROUND(INDEX(计算页!$F$22:$H$27,N515,G515)/INDEX(计算页!$C:$C,MATCH(AD515,计算页!$B:$B,0))*1.5^(O515-1)/R515,0))</f>
        <v/>
      </c>
      <c r="AF515" s="2" t="str">
        <f>IF(AG515="","",INDEX(计算页!$A:$A,MATCH(AG515,计算页!$B:$B,0)))</f>
        <v/>
      </c>
      <c r="AH515" s="2" t="str">
        <f>IF(AG515="","",ROUND(INDEX(计算页!$F$22:$H$27,N515,G515)/INDEX(计算页!$C:$C,MATCH(AG515,计算页!$B:$B,0))*1.5^(O515-1)/R515,0))</f>
        <v/>
      </c>
    </row>
    <row r="516" spans="1:34" x14ac:dyDescent="0.35">
      <c r="A516" s="2">
        <f t="shared" si="24"/>
        <v>1020002</v>
      </c>
      <c r="B516" s="2">
        <v>102</v>
      </c>
      <c r="C516" s="2" t="s">
        <v>694</v>
      </c>
      <c r="D516" s="2" t="s">
        <v>540</v>
      </c>
      <c r="E516" s="2" t="str">
        <f t="shared" si="22"/>
        <v>一件十分破旧的宝物，看起来谁都可以用\n提升伙伴防御90点</v>
      </c>
      <c r="F516" s="2" t="s">
        <v>693</v>
      </c>
      <c r="G516" s="2">
        <v>1</v>
      </c>
      <c r="H516" s="2" t="s">
        <v>538</v>
      </c>
      <c r="I516" s="2" t="s">
        <v>252</v>
      </c>
      <c r="J516" s="2">
        <v>0</v>
      </c>
      <c r="K516" s="2" t="str">
        <f>IF(J516="","",IF(J516=0,"所有宠物",INDEX(D_图鉴!$D:$D,MATCH(J516,D_图鉴!$A:$A,0))))</f>
        <v>所有宠物</v>
      </c>
      <c r="L516" s="2">
        <f>IF(A516="","",INDEX(D_伙伴技能书!$A:$A,MATCH(A516,D_伙伴技能书!$L:$L,0)))</f>
        <v>41022</v>
      </c>
      <c r="M516" s="2">
        <f>ROUND(INDEX(计算页!$F$22:$H$27,N516,G516)*1.5^(O516-1)*INDEX(计算页!$K$22:$K$25,MATCH(H516,计算页!$J$22:$J$25,0)),0)</f>
        <v>90</v>
      </c>
      <c r="N516" s="2">
        <v>1</v>
      </c>
      <c r="O516" s="2">
        <v>2</v>
      </c>
      <c r="P516" s="2">
        <v>1</v>
      </c>
      <c r="Q516" s="2">
        <v>0</v>
      </c>
      <c r="R516" s="2">
        <f t="shared" si="23"/>
        <v>1</v>
      </c>
      <c r="S516" s="2" t="e">
        <f>INDEX(D_伙伴表!$J:$J,MATCH(K516,D_伙伴表!$C:$C,0))</f>
        <v>#N/A</v>
      </c>
      <c r="T516" s="2">
        <f>IF(U516="","",INDEX(计算页!$A:$A,MATCH(U516,计算页!$B:$B,0)))</f>
        <v>4</v>
      </c>
      <c r="U516" s="2" t="s">
        <v>98</v>
      </c>
      <c r="V516" s="2">
        <f>IF(U516="","",ROUND(INDEX(计算页!$F$22:$H$27,N516,G516)/INDEX(计算页!$C:$C,MATCH(U516,计算页!$B:$B,0))*1.5^(O516-1)/R516,0))</f>
        <v>90</v>
      </c>
      <c r="W516" s="2" t="str">
        <f>IF(X516="","",INDEX(计算页!$A:$A,MATCH(X516,计算页!$B:$B,0)))</f>
        <v/>
      </c>
      <c r="Y516" s="2" t="str">
        <f>IF(X516="","",ROUND(INDEX(计算页!$F$22:$H$27,N516,G516)/INDEX(计算页!$C:$C,MATCH(X516,计算页!$B:$B,0))*1.5^(O516-1)/R516,0))</f>
        <v/>
      </c>
      <c r="Z516" s="2" t="str">
        <f>IF(AA516="","",INDEX(计算页!$A:$A,MATCH(AA516,计算页!$B:$B,0)))</f>
        <v/>
      </c>
      <c r="AB516" s="2" t="str">
        <f>IF(AA516="","",ROUND(INDEX(计算页!$F$22:$H$27,N516,G516)/INDEX(计算页!$C:$C,MATCH(AA516,计算页!$B:$B,0))*1.5^(O516-1)/R516,0))</f>
        <v/>
      </c>
      <c r="AC516" s="2" t="str">
        <f>IF(AD516="","",INDEX(计算页!$A:$A,MATCH(AD516,计算页!$B:$B,0)))</f>
        <v/>
      </c>
      <c r="AE516" s="2" t="str">
        <f>IF(AD516="","",ROUND(INDEX(计算页!$F$22:$H$27,N516,G516)/INDEX(计算页!$C:$C,MATCH(AD516,计算页!$B:$B,0))*1.5^(O516-1)/R516,0))</f>
        <v/>
      </c>
      <c r="AF516" s="2" t="str">
        <f>IF(AG516="","",INDEX(计算页!$A:$A,MATCH(AG516,计算页!$B:$B,0)))</f>
        <v/>
      </c>
      <c r="AH516" s="2" t="str">
        <f>IF(AG516="","",ROUND(INDEX(计算页!$F$22:$H$27,N516,G516)/INDEX(计算页!$C:$C,MATCH(AG516,计算页!$B:$B,0))*1.5^(O516-1)/R516,0))</f>
        <v/>
      </c>
    </row>
    <row r="517" spans="1:34" x14ac:dyDescent="0.35">
      <c r="A517" s="2">
        <f t="shared" si="24"/>
        <v>1020003</v>
      </c>
      <c r="B517" s="2">
        <v>102</v>
      </c>
      <c r="C517" s="2" t="s">
        <v>694</v>
      </c>
      <c r="D517" s="2" t="s">
        <v>540</v>
      </c>
      <c r="E517" s="2" t="str">
        <f t="shared" ref="E517:E580" si="25">IF(F517="","",F517&amp;"\n")&amp;IF(J517=0,"",K517&amp;"专用宝物，")&amp;"提升伙伴"&amp;U517&amp;V517&amp;"点"&amp;IF(X517="","","，"&amp;X517&amp;Y517&amp;"点")&amp;IF(AA517="","","，"&amp;AA517&amp;AB517&amp;"点")&amp;IF(AD517="","","，"&amp;AD517&amp;AE517&amp;"点")&amp;IF(AG517="","","，"&amp;AG517&amp;AH517&amp;"点")</f>
        <v>一件十分破旧的宝物，看起来谁都可以用\n提升伙伴防御135点</v>
      </c>
      <c r="F517" s="2" t="s">
        <v>693</v>
      </c>
      <c r="G517" s="2">
        <v>1</v>
      </c>
      <c r="H517" s="2" t="s">
        <v>538</v>
      </c>
      <c r="I517" s="2" t="s">
        <v>252</v>
      </c>
      <c r="J517" s="2">
        <v>0</v>
      </c>
      <c r="K517" s="2" t="str">
        <f>IF(J517="","",IF(J517=0,"所有宠物",INDEX(D_图鉴!$D:$D,MATCH(J517,D_图鉴!$A:$A,0))))</f>
        <v>所有宠物</v>
      </c>
      <c r="L517" s="2">
        <f>IF(A517="","",INDEX(D_伙伴技能书!$A:$A,MATCH(A517,D_伙伴技能书!$L:$L,0)))</f>
        <v>41023</v>
      </c>
      <c r="M517" s="2">
        <f>ROUND(INDEX(计算页!$F$22:$H$27,N517,G517)*1.5^(O517-1)*INDEX(计算页!$K$22:$K$25,MATCH(H517,计算页!$J$22:$J$25,0)),0)</f>
        <v>135</v>
      </c>
      <c r="N517" s="2">
        <v>1</v>
      </c>
      <c r="O517" s="2">
        <v>3</v>
      </c>
      <c r="P517" s="2">
        <v>1</v>
      </c>
      <c r="Q517" s="2">
        <v>0</v>
      </c>
      <c r="R517" s="2">
        <f t="shared" ref="R517:R580" si="26">IF(U517="",0,1)+IF(W517="",0,1)+IF(Z517="",0,1)+IF(AC517="",0,1)+IF(AF517="",0,1)</f>
        <v>1</v>
      </c>
      <c r="S517" s="2" t="e">
        <f>INDEX(D_伙伴表!$J:$J,MATCH(K517,D_伙伴表!$C:$C,0))</f>
        <v>#N/A</v>
      </c>
      <c r="T517" s="2">
        <f>IF(U517="","",INDEX(计算页!$A:$A,MATCH(U517,计算页!$B:$B,0)))</f>
        <v>4</v>
      </c>
      <c r="U517" s="2" t="s">
        <v>98</v>
      </c>
      <c r="V517" s="2">
        <f>IF(U517="","",ROUND(INDEX(计算页!$F$22:$H$27,N517,G517)/INDEX(计算页!$C:$C,MATCH(U517,计算页!$B:$B,0))*1.5^(O517-1)/R517,0))</f>
        <v>135</v>
      </c>
      <c r="W517" s="2" t="str">
        <f>IF(X517="","",INDEX(计算页!$A:$A,MATCH(X517,计算页!$B:$B,0)))</f>
        <v/>
      </c>
      <c r="Y517" s="2" t="str">
        <f>IF(X517="","",ROUND(INDEX(计算页!$F$22:$H$27,N517,G517)/INDEX(计算页!$C:$C,MATCH(X517,计算页!$B:$B,0))*1.5^(O517-1)/R517,0))</f>
        <v/>
      </c>
      <c r="Z517" s="2" t="str">
        <f>IF(AA517="","",INDEX(计算页!$A:$A,MATCH(AA517,计算页!$B:$B,0)))</f>
        <v/>
      </c>
      <c r="AB517" s="2" t="str">
        <f>IF(AA517="","",ROUND(INDEX(计算页!$F$22:$H$27,N517,G517)/INDEX(计算页!$C:$C,MATCH(AA517,计算页!$B:$B,0))*1.5^(O517-1)/R517,0))</f>
        <v/>
      </c>
      <c r="AC517" s="2" t="str">
        <f>IF(AD517="","",INDEX(计算页!$A:$A,MATCH(AD517,计算页!$B:$B,0)))</f>
        <v/>
      </c>
      <c r="AE517" s="2" t="str">
        <f>IF(AD517="","",ROUND(INDEX(计算页!$F$22:$H$27,N517,G517)/INDEX(计算页!$C:$C,MATCH(AD517,计算页!$B:$B,0))*1.5^(O517-1)/R517,0))</f>
        <v/>
      </c>
      <c r="AF517" s="2" t="str">
        <f>IF(AG517="","",INDEX(计算页!$A:$A,MATCH(AG517,计算页!$B:$B,0)))</f>
        <v/>
      </c>
      <c r="AH517" s="2" t="str">
        <f>IF(AG517="","",ROUND(INDEX(计算页!$F$22:$H$27,N517,G517)/INDEX(计算页!$C:$C,MATCH(AG517,计算页!$B:$B,0))*1.5^(O517-1)/R517,0))</f>
        <v/>
      </c>
    </row>
    <row r="518" spans="1:34" x14ac:dyDescent="0.35">
      <c r="A518" s="2">
        <f t="shared" si="24"/>
        <v>1030001</v>
      </c>
      <c r="B518" s="2">
        <v>103</v>
      </c>
      <c r="C518" s="2" t="s">
        <v>695</v>
      </c>
      <c r="D518" s="2" t="s">
        <v>542</v>
      </c>
      <c r="E518" s="2" t="str">
        <f t="shared" si="25"/>
        <v>一件十分破旧的宝物，看起来谁都可以用\n提升伙伴生命300点</v>
      </c>
      <c r="F518" s="2" t="s">
        <v>693</v>
      </c>
      <c r="G518" s="2">
        <v>1</v>
      </c>
      <c r="H518" s="2" t="s">
        <v>538</v>
      </c>
      <c r="I518" s="2" t="s">
        <v>252</v>
      </c>
      <c r="J518" s="2">
        <v>0</v>
      </c>
      <c r="K518" s="2" t="str">
        <f>IF(J518="","",IF(J518=0,"所有宠物",INDEX(D_图鉴!$D:$D,MATCH(J518,D_图鉴!$A:$A,0))))</f>
        <v>所有宠物</v>
      </c>
      <c r="L518" s="2">
        <f>IF(A518="","",INDEX(D_伙伴技能书!$A:$A,MATCH(A518,D_伙伴技能书!$L:$L,0)))</f>
        <v>41031</v>
      </c>
      <c r="M518" s="2">
        <f>ROUND(INDEX(计算页!$F$22:$H$27,N518,G518)*1.5^(O518-1)*INDEX(计算页!$K$22:$K$25,MATCH(H518,计算页!$J$22:$J$25,0)),0)</f>
        <v>60</v>
      </c>
      <c r="N518" s="2">
        <v>1</v>
      </c>
      <c r="O518" s="2">
        <v>1</v>
      </c>
      <c r="P518" s="2">
        <v>1</v>
      </c>
      <c r="Q518" s="2">
        <v>0</v>
      </c>
      <c r="R518" s="2">
        <f t="shared" si="26"/>
        <v>1</v>
      </c>
      <c r="S518" s="2" t="e">
        <f>INDEX(D_伙伴表!$J:$J,MATCH(K518,D_伙伴表!$C:$C,0))</f>
        <v>#N/A</v>
      </c>
      <c r="T518" s="2">
        <f>IF(U518="","",INDEX(计算页!$A:$A,MATCH(U518,计算页!$B:$B,0)))</f>
        <v>1</v>
      </c>
      <c r="U518" s="2" t="s">
        <v>97</v>
      </c>
      <c r="V518" s="2">
        <f>IF(U518="","",ROUND(INDEX(计算页!$F$22:$H$27,N518,G518)/INDEX(计算页!$C:$C,MATCH(U518,计算页!$B:$B,0))*1.5^(O518-1)/R518,0))</f>
        <v>300</v>
      </c>
      <c r="W518" s="2" t="str">
        <f>IF(X518="","",INDEX(计算页!$A:$A,MATCH(X518,计算页!$B:$B,0)))</f>
        <v/>
      </c>
      <c r="Y518" s="2" t="str">
        <f>IF(X518="","",ROUND(INDEX(计算页!$F$22:$H$27,N518,G518)/INDEX(计算页!$C:$C,MATCH(X518,计算页!$B:$B,0))*1.5^(O518-1)/R518,0))</f>
        <v/>
      </c>
      <c r="Z518" s="2" t="str">
        <f>IF(AA518="","",INDEX(计算页!$A:$A,MATCH(AA518,计算页!$B:$B,0)))</f>
        <v/>
      </c>
      <c r="AB518" s="2" t="str">
        <f>IF(AA518="","",ROUND(INDEX(计算页!$F$22:$H$27,N518,G518)/INDEX(计算页!$C:$C,MATCH(AA518,计算页!$B:$B,0))*1.5^(O518-1)/R518,0))</f>
        <v/>
      </c>
      <c r="AC518" s="2" t="str">
        <f>IF(AD518="","",INDEX(计算页!$A:$A,MATCH(AD518,计算页!$B:$B,0)))</f>
        <v/>
      </c>
      <c r="AE518" s="2" t="str">
        <f>IF(AD518="","",ROUND(INDEX(计算页!$F$22:$H$27,N518,G518)/INDEX(计算页!$C:$C,MATCH(AD518,计算页!$B:$B,0))*1.5^(O518-1)/R518,0))</f>
        <v/>
      </c>
      <c r="AF518" s="2" t="str">
        <f>IF(AG518="","",INDEX(计算页!$A:$A,MATCH(AG518,计算页!$B:$B,0)))</f>
        <v/>
      </c>
      <c r="AH518" s="2" t="str">
        <f>IF(AG518="","",ROUND(INDEX(计算页!$F$22:$H$27,N518,G518)/INDEX(计算页!$C:$C,MATCH(AG518,计算页!$B:$B,0))*1.5^(O518-1)/R518,0))</f>
        <v/>
      </c>
    </row>
    <row r="519" spans="1:34" x14ac:dyDescent="0.35">
      <c r="A519" s="2">
        <f t="shared" si="24"/>
        <v>1030002</v>
      </c>
      <c r="B519" s="2">
        <v>103</v>
      </c>
      <c r="C519" s="2" t="s">
        <v>695</v>
      </c>
      <c r="D519" s="2" t="s">
        <v>542</v>
      </c>
      <c r="E519" s="2" t="str">
        <f t="shared" si="25"/>
        <v>一件十分破旧的宝物，看起来谁都可以用\n提升伙伴生命450点</v>
      </c>
      <c r="F519" s="2" t="s">
        <v>693</v>
      </c>
      <c r="G519" s="2">
        <v>1</v>
      </c>
      <c r="H519" s="2" t="s">
        <v>538</v>
      </c>
      <c r="I519" s="2" t="s">
        <v>252</v>
      </c>
      <c r="J519" s="2">
        <v>0</v>
      </c>
      <c r="K519" s="2" t="str">
        <f>IF(J519="","",IF(J519=0,"所有宠物",INDEX(D_图鉴!$D:$D,MATCH(J519,D_图鉴!$A:$A,0))))</f>
        <v>所有宠物</v>
      </c>
      <c r="L519" s="2">
        <f>IF(A519="","",INDEX(D_伙伴技能书!$A:$A,MATCH(A519,D_伙伴技能书!$L:$L,0)))</f>
        <v>41032</v>
      </c>
      <c r="M519" s="2">
        <f>ROUND(INDEX(计算页!$F$22:$H$27,N519,G519)*1.5^(O519-1)*INDEX(计算页!$K$22:$K$25,MATCH(H519,计算页!$J$22:$J$25,0)),0)</f>
        <v>90</v>
      </c>
      <c r="N519" s="2">
        <v>1</v>
      </c>
      <c r="O519" s="2">
        <v>2</v>
      </c>
      <c r="P519" s="2">
        <v>1</v>
      </c>
      <c r="Q519" s="2">
        <v>0</v>
      </c>
      <c r="R519" s="2">
        <f t="shared" si="26"/>
        <v>1</v>
      </c>
      <c r="S519" s="2" t="e">
        <f>INDEX(D_伙伴表!$J:$J,MATCH(K519,D_伙伴表!$C:$C,0))</f>
        <v>#N/A</v>
      </c>
      <c r="T519" s="2">
        <f>IF(U519="","",INDEX(计算页!$A:$A,MATCH(U519,计算页!$B:$B,0)))</f>
        <v>1</v>
      </c>
      <c r="U519" s="2" t="s">
        <v>97</v>
      </c>
      <c r="V519" s="2">
        <f>IF(U519="","",ROUND(INDEX(计算页!$F$22:$H$27,N519,G519)/INDEX(计算页!$C:$C,MATCH(U519,计算页!$B:$B,0))*1.5^(O519-1)/R519,0))</f>
        <v>450</v>
      </c>
      <c r="W519" s="2" t="str">
        <f>IF(X519="","",INDEX(计算页!$A:$A,MATCH(X519,计算页!$B:$B,0)))</f>
        <v/>
      </c>
      <c r="Y519" s="2" t="str">
        <f>IF(X519="","",ROUND(INDEX(计算页!$F$22:$H$27,N519,G519)/INDEX(计算页!$C:$C,MATCH(X519,计算页!$B:$B,0))*1.5^(O519-1)/R519,0))</f>
        <v/>
      </c>
      <c r="Z519" s="2" t="str">
        <f>IF(AA519="","",INDEX(计算页!$A:$A,MATCH(AA519,计算页!$B:$B,0)))</f>
        <v/>
      </c>
      <c r="AB519" s="2" t="str">
        <f>IF(AA519="","",ROUND(INDEX(计算页!$F$22:$H$27,N519,G519)/INDEX(计算页!$C:$C,MATCH(AA519,计算页!$B:$B,0))*1.5^(O519-1)/R519,0))</f>
        <v/>
      </c>
      <c r="AC519" s="2" t="str">
        <f>IF(AD519="","",INDEX(计算页!$A:$A,MATCH(AD519,计算页!$B:$B,0)))</f>
        <v/>
      </c>
      <c r="AE519" s="2" t="str">
        <f>IF(AD519="","",ROUND(INDEX(计算页!$F$22:$H$27,N519,G519)/INDEX(计算页!$C:$C,MATCH(AD519,计算页!$B:$B,0))*1.5^(O519-1)/R519,0))</f>
        <v/>
      </c>
      <c r="AF519" s="2" t="str">
        <f>IF(AG519="","",INDEX(计算页!$A:$A,MATCH(AG519,计算页!$B:$B,0)))</f>
        <v/>
      </c>
      <c r="AH519" s="2" t="str">
        <f>IF(AG519="","",ROUND(INDEX(计算页!$F$22:$H$27,N519,G519)/INDEX(计算页!$C:$C,MATCH(AG519,计算页!$B:$B,0))*1.5^(O519-1)/R519,0))</f>
        <v/>
      </c>
    </row>
    <row r="520" spans="1:34" x14ac:dyDescent="0.35">
      <c r="A520" s="2">
        <f t="shared" si="24"/>
        <v>1030003</v>
      </c>
      <c r="B520" s="2">
        <v>103</v>
      </c>
      <c r="C520" s="2" t="s">
        <v>695</v>
      </c>
      <c r="D520" s="2" t="s">
        <v>542</v>
      </c>
      <c r="E520" s="2" t="str">
        <f t="shared" si="25"/>
        <v>一件十分破旧的宝物，看起来谁都可以用\n提升伙伴生命675点</v>
      </c>
      <c r="F520" s="2" t="s">
        <v>693</v>
      </c>
      <c r="G520" s="2">
        <v>1</v>
      </c>
      <c r="H520" s="2" t="s">
        <v>538</v>
      </c>
      <c r="I520" s="2" t="s">
        <v>252</v>
      </c>
      <c r="J520" s="2">
        <v>0</v>
      </c>
      <c r="K520" s="2" t="str">
        <f>IF(J520="","",IF(J520=0,"所有宠物",INDEX(D_图鉴!$D:$D,MATCH(J520,D_图鉴!$A:$A,0))))</f>
        <v>所有宠物</v>
      </c>
      <c r="L520" s="2">
        <f>IF(A520="","",INDEX(D_伙伴技能书!$A:$A,MATCH(A520,D_伙伴技能书!$L:$L,0)))</f>
        <v>41033</v>
      </c>
      <c r="M520" s="2">
        <f>ROUND(INDEX(计算页!$F$22:$H$27,N520,G520)*1.5^(O520-1)*INDEX(计算页!$K$22:$K$25,MATCH(H520,计算页!$J$22:$J$25,0)),0)</f>
        <v>135</v>
      </c>
      <c r="N520" s="2">
        <v>1</v>
      </c>
      <c r="O520" s="2">
        <v>3</v>
      </c>
      <c r="P520" s="2">
        <v>1</v>
      </c>
      <c r="Q520" s="2">
        <v>0</v>
      </c>
      <c r="R520" s="2">
        <f t="shared" si="26"/>
        <v>1</v>
      </c>
      <c r="S520" s="2" t="e">
        <f>INDEX(D_伙伴表!$J:$J,MATCH(K520,D_伙伴表!$C:$C,0))</f>
        <v>#N/A</v>
      </c>
      <c r="T520" s="2">
        <f>IF(U520="","",INDEX(计算页!$A:$A,MATCH(U520,计算页!$B:$B,0)))</f>
        <v>1</v>
      </c>
      <c r="U520" s="2" t="s">
        <v>97</v>
      </c>
      <c r="V520" s="2">
        <f>IF(U520="","",ROUND(INDEX(计算页!$F$22:$H$27,N520,G520)/INDEX(计算页!$C:$C,MATCH(U520,计算页!$B:$B,0))*1.5^(O520-1)/R520,0))</f>
        <v>675</v>
      </c>
      <c r="W520" s="2" t="str">
        <f>IF(X520="","",INDEX(计算页!$A:$A,MATCH(X520,计算页!$B:$B,0)))</f>
        <v/>
      </c>
      <c r="Y520" s="2" t="str">
        <f>IF(X520="","",ROUND(INDEX(计算页!$F$22:$H$27,N520,G520)/INDEX(计算页!$C:$C,MATCH(X520,计算页!$B:$B,0))*1.5^(O520-1)/R520,0))</f>
        <v/>
      </c>
      <c r="Z520" s="2" t="str">
        <f>IF(AA520="","",INDEX(计算页!$A:$A,MATCH(AA520,计算页!$B:$B,0)))</f>
        <v/>
      </c>
      <c r="AB520" s="2" t="str">
        <f>IF(AA520="","",ROUND(INDEX(计算页!$F$22:$H$27,N520,G520)/INDEX(计算页!$C:$C,MATCH(AA520,计算页!$B:$B,0))*1.5^(O520-1)/R520,0))</f>
        <v/>
      </c>
      <c r="AC520" s="2" t="str">
        <f>IF(AD520="","",INDEX(计算页!$A:$A,MATCH(AD520,计算页!$B:$B,0)))</f>
        <v/>
      </c>
      <c r="AE520" s="2" t="str">
        <f>IF(AD520="","",ROUND(INDEX(计算页!$F$22:$H$27,N520,G520)/INDEX(计算页!$C:$C,MATCH(AD520,计算页!$B:$B,0))*1.5^(O520-1)/R520,0))</f>
        <v/>
      </c>
      <c r="AF520" s="2" t="str">
        <f>IF(AG520="","",INDEX(计算页!$A:$A,MATCH(AG520,计算页!$B:$B,0)))</f>
        <v/>
      </c>
      <c r="AH520" s="2" t="str">
        <f>IF(AG520="","",ROUND(INDEX(计算页!$F$22:$H$27,N520,G520)/INDEX(计算页!$C:$C,MATCH(AG520,计算页!$B:$B,0))*1.5^(O520-1)/R520,0))</f>
        <v/>
      </c>
    </row>
    <row r="521" spans="1:34" x14ac:dyDescent="0.35">
      <c r="A521" s="2">
        <f t="shared" si="24"/>
        <v>1040001</v>
      </c>
      <c r="B521" s="2">
        <v>104</v>
      </c>
      <c r="C521" s="2" t="s">
        <v>696</v>
      </c>
      <c r="D521" s="2" t="s">
        <v>544</v>
      </c>
      <c r="E521" s="2" t="str">
        <f t="shared" si="25"/>
        <v>一件十分破旧的宝物，看起来谁都可以用\n提升伙伴命中12点</v>
      </c>
      <c r="F521" s="2" t="s">
        <v>693</v>
      </c>
      <c r="G521" s="2">
        <v>1</v>
      </c>
      <c r="H521" s="2" t="s">
        <v>538</v>
      </c>
      <c r="I521" s="2" t="s">
        <v>253</v>
      </c>
      <c r="J521" s="2">
        <v>0</v>
      </c>
      <c r="K521" s="2" t="str">
        <f>IF(J521="","",IF(J521=0,"所有宠物",INDEX(D_图鉴!$D:$D,MATCH(J521,D_图鉴!$A:$A,0))))</f>
        <v>所有宠物</v>
      </c>
      <c r="L521" s="2">
        <f>IF(A521="","",INDEX(D_伙伴技能书!$A:$A,MATCH(A521,D_伙伴技能书!$L:$L,0)))</f>
        <v>41041</v>
      </c>
      <c r="M521" s="2">
        <f>ROUND(INDEX(计算页!$F$22:$H$27,N521,G521)*1.5^(O521-1)*INDEX(计算页!$K$22:$K$25,MATCH(H521,计算页!$J$22:$J$25,0)),0)</f>
        <v>60</v>
      </c>
      <c r="N521" s="2">
        <v>1</v>
      </c>
      <c r="O521" s="2">
        <v>1</v>
      </c>
      <c r="P521" s="2">
        <v>1</v>
      </c>
      <c r="Q521" s="2">
        <v>0</v>
      </c>
      <c r="R521" s="2">
        <f t="shared" si="26"/>
        <v>1</v>
      </c>
      <c r="S521" s="2" t="e">
        <f>INDEX(D_伙伴表!$J:$J,MATCH(K521,D_伙伴表!$C:$C,0))</f>
        <v>#N/A</v>
      </c>
      <c r="T521" s="2">
        <f>IF(U521="","",INDEX(计算页!$A:$A,MATCH(U521,计算页!$B:$B,0)))</f>
        <v>6</v>
      </c>
      <c r="U521" s="2" t="s">
        <v>545</v>
      </c>
      <c r="V521" s="2">
        <f>IF(U521="","",ROUND(INDEX(计算页!$F$22:$H$27,N521,G521)/INDEX(计算页!$C:$C,MATCH(U521,计算页!$B:$B,0))*1.5^(O521-1)/R521,0))</f>
        <v>12</v>
      </c>
      <c r="W521" s="2" t="str">
        <f>IF(X521="","",INDEX(计算页!$A:$A,MATCH(X521,计算页!$B:$B,0)))</f>
        <v/>
      </c>
      <c r="Y521" s="2" t="str">
        <f>IF(X521="","",ROUND(INDEX(计算页!$F$22:$H$27,N521,G521)/INDEX(计算页!$C:$C,MATCH(X521,计算页!$B:$B,0))*1.5^(O521-1)/R521,0))</f>
        <v/>
      </c>
      <c r="Z521" s="2" t="str">
        <f>IF(AA521="","",INDEX(计算页!$A:$A,MATCH(AA521,计算页!$B:$B,0)))</f>
        <v/>
      </c>
      <c r="AB521" s="2" t="str">
        <f>IF(AA521="","",ROUND(INDEX(计算页!$F$22:$H$27,N521,G521)/INDEX(计算页!$C:$C,MATCH(AA521,计算页!$B:$B,0))*1.5^(O521-1)/R521,0))</f>
        <v/>
      </c>
      <c r="AC521" s="2" t="str">
        <f>IF(AD521="","",INDEX(计算页!$A:$A,MATCH(AD521,计算页!$B:$B,0)))</f>
        <v/>
      </c>
      <c r="AE521" s="2" t="str">
        <f>IF(AD521="","",ROUND(INDEX(计算页!$F$22:$H$27,N521,G521)/INDEX(计算页!$C:$C,MATCH(AD521,计算页!$B:$B,0))*1.5^(O521-1)/R521,0))</f>
        <v/>
      </c>
      <c r="AF521" s="2" t="str">
        <f>IF(AG521="","",INDEX(计算页!$A:$A,MATCH(AG521,计算页!$B:$B,0)))</f>
        <v/>
      </c>
      <c r="AH521" s="2" t="str">
        <f>IF(AG521="","",ROUND(INDEX(计算页!$F$22:$H$27,N521,G521)/INDEX(计算页!$C:$C,MATCH(AG521,计算页!$B:$B,0))*1.5^(O521-1)/R521,0))</f>
        <v/>
      </c>
    </row>
    <row r="522" spans="1:34" x14ac:dyDescent="0.35">
      <c r="A522" s="2">
        <f t="shared" si="24"/>
        <v>1040002</v>
      </c>
      <c r="B522" s="2">
        <v>104</v>
      </c>
      <c r="C522" s="2" t="s">
        <v>696</v>
      </c>
      <c r="D522" s="2" t="s">
        <v>544</v>
      </c>
      <c r="E522" s="2" t="str">
        <f t="shared" si="25"/>
        <v>一件十分破旧的宝物，看起来谁都可以用\n提升伙伴命中18点</v>
      </c>
      <c r="F522" s="2" t="s">
        <v>693</v>
      </c>
      <c r="G522" s="2">
        <v>1</v>
      </c>
      <c r="H522" s="2" t="s">
        <v>538</v>
      </c>
      <c r="I522" s="2" t="s">
        <v>253</v>
      </c>
      <c r="J522" s="2">
        <v>0</v>
      </c>
      <c r="K522" s="2" t="str">
        <f>IF(J522="","",IF(J522=0,"所有宠物",INDEX(D_图鉴!$D:$D,MATCH(J522,D_图鉴!$A:$A,0))))</f>
        <v>所有宠物</v>
      </c>
      <c r="L522" s="2">
        <f>IF(A522="","",INDEX(D_伙伴技能书!$A:$A,MATCH(A522,D_伙伴技能书!$L:$L,0)))</f>
        <v>41042</v>
      </c>
      <c r="M522" s="2">
        <f>ROUND(INDEX(计算页!$F$22:$H$27,N522,G522)*1.5^(O522-1)*INDEX(计算页!$K$22:$K$25,MATCH(H522,计算页!$J$22:$J$25,0)),0)</f>
        <v>90</v>
      </c>
      <c r="N522" s="2">
        <v>1</v>
      </c>
      <c r="O522" s="2">
        <v>2</v>
      </c>
      <c r="P522" s="2">
        <v>1</v>
      </c>
      <c r="Q522" s="2">
        <v>0</v>
      </c>
      <c r="R522" s="2">
        <f t="shared" si="26"/>
        <v>1</v>
      </c>
      <c r="S522" s="2" t="e">
        <f>INDEX(D_伙伴表!$J:$J,MATCH(K522,D_伙伴表!$C:$C,0))</f>
        <v>#N/A</v>
      </c>
      <c r="T522" s="2">
        <f>IF(U522="","",INDEX(计算页!$A:$A,MATCH(U522,计算页!$B:$B,0)))</f>
        <v>6</v>
      </c>
      <c r="U522" s="2" t="s">
        <v>545</v>
      </c>
      <c r="V522" s="2">
        <f>IF(U522="","",ROUND(INDEX(计算页!$F$22:$H$27,N522,G522)/INDEX(计算页!$C:$C,MATCH(U522,计算页!$B:$B,0))*1.5^(O522-1)/R522,0))</f>
        <v>18</v>
      </c>
      <c r="W522" s="2" t="str">
        <f>IF(X522="","",INDEX(计算页!$A:$A,MATCH(X522,计算页!$B:$B,0)))</f>
        <v/>
      </c>
      <c r="Y522" s="2" t="str">
        <f>IF(X522="","",ROUND(INDEX(计算页!$F$22:$H$27,N522,G522)/INDEX(计算页!$C:$C,MATCH(X522,计算页!$B:$B,0))*1.5^(O522-1)/R522,0))</f>
        <v/>
      </c>
      <c r="Z522" s="2" t="str">
        <f>IF(AA522="","",INDEX(计算页!$A:$A,MATCH(AA522,计算页!$B:$B,0)))</f>
        <v/>
      </c>
      <c r="AB522" s="2" t="str">
        <f>IF(AA522="","",ROUND(INDEX(计算页!$F$22:$H$27,N522,G522)/INDEX(计算页!$C:$C,MATCH(AA522,计算页!$B:$B,0))*1.5^(O522-1)/R522,0))</f>
        <v/>
      </c>
      <c r="AC522" s="2" t="str">
        <f>IF(AD522="","",INDEX(计算页!$A:$A,MATCH(AD522,计算页!$B:$B,0)))</f>
        <v/>
      </c>
      <c r="AE522" s="2" t="str">
        <f>IF(AD522="","",ROUND(INDEX(计算页!$F$22:$H$27,N522,G522)/INDEX(计算页!$C:$C,MATCH(AD522,计算页!$B:$B,0))*1.5^(O522-1)/R522,0))</f>
        <v/>
      </c>
      <c r="AF522" s="2" t="str">
        <f>IF(AG522="","",INDEX(计算页!$A:$A,MATCH(AG522,计算页!$B:$B,0)))</f>
        <v/>
      </c>
      <c r="AH522" s="2" t="str">
        <f>IF(AG522="","",ROUND(INDEX(计算页!$F$22:$H$27,N522,G522)/INDEX(计算页!$C:$C,MATCH(AG522,计算页!$B:$B,0))*1.5^(O522-1)/R522,0))</f>
        <v/>
      </c>
    </row>
    <row r="523" spans="1:34" x14ac:dyDescent="0.35">
      <c r="A523" s="2">
        <f t="shared" si="24"/>
        <v>1040003</v>
      </c>
      <c r="B523" s="2">
        <v>104</v>
      </c>
      <c r="C523" s="2" t="s">
        <v>696</v>
      </c>
      <c r="D523" s="2" t="s">
        <v>544</v>
      </c>
      <c r="E523" s="2" t="str">
        <f t="shared" si="25"/>
        <v>一件十分破旧的宝物，看起来谁都可以用\n提升伙伴命中27点</v>
      </c>
      <c r="F523" s="2" t="s">
        <v>693</v>
      </c>
      <c r="G523" s="2">
        <v>1</v>
      </c>
      <c r="H523" s="2" t="s">
        <v>538</v>
      </c>
      <c r="I523" s="2" t="s">
        <v>253</v>
      </c>
      <c r="J523" s="2">
        <v>0</v>
      </c>
      <c r="K523" s="2" t="str">
        <f>IF(J523="","",IF(J523=0,"所有宠物",INDEX(D_图鉴!$D:$D,MATCH(J523,D_图鉴!$A:$A,0))))</f>
        <v>所有宠物</v>
      </c>
      <c r="L523" s="2">
        <f>IF(A523="","",INDEX(D_伙伴技能书!$A:$A,MATCH(A523,D_伙伴技能书!$L:$L,0)))</f>
        <v>41043</v>
      </c>
      <c r="M523" s="2">
        <f>ROUND(INDEX(计算页!$F$22:$H$27,N523,G523)*1.5^(O523-1)*INDEX(计算页!$K$22:$K$25,MATCH(H523,计算页!$J$22:$J$25,0)),0)</f>
        <v>135</v>
      </c>
      <c r="N523" s="2">
        <v>1</v>
      </c>
      <c r="O523" s="2">
        <v>3</v>
      </c>
      <c r="P523" s="2">
        <v>1</v>
      </c>
      <c r="Q523" s="2">
        <v>0</v>
      </c>
      <c r="R523" s="2">
        <f t="shared" si="26"/>
        <v>1</v>
      </c>
      <c r="S523" s="2" t="e">
        <f>INDEX(D_伙伴表!$J:$J,MATCH(K523,D_伙伴表!$C:$C,0))</f>
        <v>#N/A</v>
      </c>
      <c r="T523" s="2">
        <f>IF(U523="","",INDEX(计算页!$A:$A,MATCH(U523,计算页!$B:$B,0)))</f>
        <v>6</v>
      </c>
      <c r="U523" s="2" t="s">
        <v>545</v>
      </c>
      <c r="V523" s="2">
        <f>IF(U523="","",ROUND(INDEX(计算页!$F$22:$H$27,N523,G523)/INDEX(计算页!$C:$C,MATCH(U523,计算页!$B:$B,0))*1.5^(O523-1)/R523,0))</f>
        <v>27</v>
      </c>
      <c r="W523" s="2" t="str">
        <f>IF(X523="","",INDEX(计算页!$A:$A,MATCH(X523,计算页!$B:$B,0)))</f>
        <v/>
      </c>
      <c r="Y523" s="2" t="str">
        <f>IF(X523="","",ROUND(INDEX(计算页!$F$22:$H$27,N523,G523)/INDEX(计算页!$C:$C,MATCH(X523,计算页!$B:$B,0))*1.5^(O523-1)/R523,0))</f>
        <v/>
      </c>
      <c r="Z523" s="2" t="str">
        <f>IF(AA523="","",INDEX(计算页!$A:$A,MATCH(AA523,计算页!$B:$B,0)))</f>
        <v/>
      </c>
      <c r="AB523" s="2" t="str">
        <f>IF(AA523="","",ROUND(INDEX(计算页!$F$22:$H$27,N523,G523)/INDEX(计算页!$C:$C,MATCH(AA523,计算页!$B:$B,0))*1.5^(O523-1)/R523,0))</f>
        <v/>
      </c>
      <c r="AC523" s="2" t="str">
        <f>IF(AD523="","",INDEX(计算页!$A:$A,MATCH(AD523,计算页!$B:$B,0)))</f>
        <v/>
      </c>
      <c r="AE523" s="2" t="str">
        <f>IF(AD523="","",ROUND(INDEX(计算页!$F$22:$H$27,N523,G523)/INDEX(计算页!$C:$C,MATCH(AD523,计算页!$B:$B,0))*1.5^(O523-1)/R523,0))</f>
        <v/>
      </c>
      <c r="AF523" s="2" t="str">
        <f>IF(AG523="","",INDEX(计算页!$A:$A,MATCH(AG523,计算页!$B:$B,0)))</f>
        <v/>
      </c>
      <c r="AH523" s="2" t="str">
        <f>IF(AG523="","",ROUND(INDEX(计算页!$F$22:$H$27,N523,G523)/INDEX(计算页!$C:$C,MATCH(AG523,计算页!$B:$B,0))*1.5^(O523-1)/R523,0))</f>
        <v/>
      </c>
    </row>
    <row r="524" spans="1:34" x14ac:dyDescent="0.35">
      <c r="A524" s="2">
        <f t="shared" si="24"/>
        <v>1050001</v>
      </c>
      <c r="B524" s="2">
        <v>105</v>
      </c>
      <c r="C524" s="2" t="s">
        <v>697</v>
      </c>
      <c r="D524" s="2" t="s">
        <v>547</v>
      </c>
      <c r="E524" s="2" t="str">
        <f t="shared" si="25"/>
        <v>一件十分破旧的宝物，看起来谁都可以用\n提升伙伴闪避12点</v>
      </c>
      <c r="F524" s="2" t="s">
        <v>693</v>
      </c>
      <c r="G524" s="2">
        <v>1</v>
      </c>
      <c r="H524" s="2" t="s">
        <v>538</v>
      </c>
      <c r="I524" s="2" t="s">
        <v>253</v>
      </c>
      <c r="J524" s="2">
        <v>0</v>
      </c>
      <c r="K524" s="2" t="str">
        <f>IF(J524="","",IF(J524=0,"所有宠物",INDEX(D_图鉴!$D:$D,MATCH(J524,D_图鉴!$A:$A,0))))</f>
        <v>所有宠物</v>
      </c>
      <c r="L524" s="2">
        <f>IF(A524="","",INDEX(D_伙伴技能书!$A:$A,MATCH(A524,D_伙伴技能书!$L:$L,0)))</f>
        <v>41051</v>
      </c>
      <c r="M524" s="2">
        <f>ROUND(INDEX(计算页!$F$22:$H$27,N524,G524)*1.5^(O524-1)*INDEX(计算页!$K$22:$K$25,MATCH(H524,计算页!$J$22:$J$25,0)),0)</f>
        <v>60</v>
      </c>
      <c r="N524" s="2">
        <v>1</v>
      </c>
      <c r="O524" s="2">
        <v>1</v>
      </c>
      <c r="P524" s="2">
        <v>1</v>
      </c>
      <c r="Q524" s="2">
        <v>0</v>
      </c>
      <c r="R524" s="2">
        <f t="shared" si="26"/>
        <v>1</v>
      </c>
      <c r="S524" s="2" t="e">
        <f>INDEX(D_伙伴表!$J:$J,MATCH(K524,D_伙伴表!$C:$C,0))</f>
        <v>#N/A</v>
      </c>
      <c r="T524" s="2">
        <f>IF(U524="","",INDEX(计算页!$A:$A,MATCH(U524,计算页!$B:$B,0)))</f>
        <v>7</v>
      </c>
      <c r="U524" s="2" t="s">
        <v>548</v>
      </c>
      <c r="V524" s="2">
        <f>IF(U524="","",ROUND(INDEX(计算页!$F$22:$H$27,N524,G524)/INDEX(计算页!$C:$C,MATCH(U524,计算页!$B:$B,0))*1.5^(O524-1)/R524,0))</f>
        <v>12</v>
      </c>
      <c r="W524" s="2" t="str">
        <f>IF(X524="","",INDEX(计算页!$A:$A,MATCH(X524,计算页!$B:$B,0)))</f>
        <v/>
      </c>
      <c r="Y524" s="2" t="str">
        <f>IF(X524="","",ROUND(INDEX(计算页!$F$22:$H$27,N524,G524)/INDEX(计算页!$C:$C,MATCH(X524,计算页!$B:$B,0))*1.5^(O524-1)/R524,0))</f>
        <v/>
      </c>
      <c r="Z524" s="2" t="str">
        <f>IF(AA524="","",INDEX(计算页!$A:$A,MATCH(AA524,计算页!$B:$B,0)))</f>
        <v/>
      </c>
      <c r="AB524" s="2" t="str">
        <f>IF(AA524="","",ROUND(INDEX(计算页!$F$22:$H$27,N524,G524)/INDEX(计算页!$C:$C,MATCH(AA524,计算页!$B:$B,0))*1.5^(O524-1)/R524,0))</f>
        <v/>
      </c>
      <c r="AC524" s="2" t="str">
        <f>IF(AD524="","",INDEX(计算页!$A:$A,MATCH(AD524,计算页!$B:$B,0)))</f>
        <v/>
      </c>
      <c r="AE524" s="2" t="str">
        <f>IF(AD524="","",ROUND(INDEX(计算页!$F$22:$H$27,N524,G524)/INDEX(计算页!$C:$C,MATCH(AD524,计算页!$B:$B,0))*1.5^(O524-1)/R524,0))</f>
        <v/>
      </c>
      <c r="AF524" s="2" t="str">
        <f>IF(AG524="","",INDEX(计算页!$A:$A,MATCH(AG524,计算页!$B:$B,0)))</f>
        <v/>
      </c>
      <c r="AH524" s="2" t="str">
        <f>IF(AG524="","",ROUND(INDEX(计算页!$F$22:$H$27,N524,G524)/INDEX(计算页!$C:$C,MATCH(AG524,计算页!$B:$B,0))*1.5^(O524-1)/R524,0))</f>
        <v/>
      </c>
    </row>
    <row r="525" spans="1:34" x14ac:dyDescent="0.35">
      <c r="A525" s="2">
        <f t="shared" si="24"/>
        <v>1050002</v>
      </c>
      <c r="B525" s="2">
        <v>105</v>
      </c>
      <c r="C525" s="2" t="s">
        <v>697</v>
      </c>
      <c r="D525" s="2" t="s">
        <v>547</v>
      </c>
      <c r="E525" s="2" t="str">
        <f t="shared" si="25"/>
        <v>一件十分破旧的宝物，看起来谁都可以用\n提升伙伴闪避18点</v>
      </c>
      <c r="F525" s="2" t="s">
        <v>693</v>
      </c>
      <c r="G525" s="2">
        <v>1</v>
      </c>
      <c r="H525" s="2" t="s">
        <v>538</v>
      </c>
      <c r="I525" s="2" t="s">
        <v>253</v>
      </c>
      <c r="J525" s="2">
        <v>0</v>
      </c>
      <c r="K525" s="2" t="str">
        <f>IF(J525="","",IF(J525=0,"所有宠物",INDEX(D_图鉴!$D:$D,MATCH(J525,D_图鉴!$A:$A,0))))</f>
        <v>所有宠物</v>
      </c>
      <c r="L525" s="2">
        <f>IF(A525="","",INDEX(D_伙伴技能书!$A:$A,MATCH(A525,D_伙伴技能书!$L:$L,0)))</f>
        <v>41052</v>
      </c>
      <c r="M525" s="2">
        <f>ROUND(INDEX(计算页!$F$22:$H$27,N525,G525)*1.5^(O525-1)*INDEX(计算页!$K$22:$K$25,MATCH(H525,计算页!$J$22:$J$25,0)),0)</f>
        <v>90</v>
      </c>
      <c r="N525" s="2">
        <v>1</v>
      </c>
      <c r="O525" s="2">
        <v>2</v>
      </c>
      <c r="P525" s="2">
        <v>1</v>
      </c>
      <c r="Q525" s="2">
        <v>0</v>
      </c>
      <c r="R525" s="2">
        <f t="shared" si="26"/>
        <v>1</v>
      </c>
      <c r="S525" s="2" t="e">
        <f>INDEX(D_伙伴表!$J:$J,MATCH(K525,D_伙伴表!$C:$C,0))</f>
        <v>#N/A</v>
      </c>
      <c r="T525" s="2">
        <f>IF(U525="","",INDEX(计算页!$A:$A,MATCH(U525,计算页!$B:$B,0)))</f>
        <v>7</v>
      </c>
      <c r="U525" s="2" t="s">
        <v>548</v>
      </c>
      <c r="V525" s="2">
        <f>IF(U525="","",ROUND(INDEX(计算页!$F$22:$H$27,N525,G525)/INDEX(计算页!$C:$C,MATCH(U525,计算页!$B:$B,0))*1.5^(O525-1)/R525,0))</f>
        <v>18</v>
      </c>
      <c r="W525" s="2" t="str">
        <f>IF(X525="","",INDEX(计算页!$A:$A,MATCH(X525,计算页!$B:$B,0)))</f>
        <v/>
      </c>
      <c r="Y525" s="2" t="str">
        <f>IF(X525="","",ROUND(INDEX(计算页!$F$22:$H$27,N525,G525)/INDEX(计算页!$C:$C,MATCH(X525,计算页!$B:$B,0))*1.5^(O525-1)/R525,0))</f>
        <v/>
      </c>
      <c r="Z525" s="2" t="str">
        <f>IF(AA525="","",INDEX(计算页!$A:$A,MATCH(AA525,计算页!$B:$B,0)))</f>
        <v/>
      </c>
      <c r="AB525" s="2" t="str">
        <f>IF(AA525="","",ROUND(INDEX(计算页!$F$22:$H$27,N525,G525)/INDEX(计算页!$C:$C,MATCH(AA525,计算页!$B:$B,0))*1.5^(O525-1)/R525,0))</f>
        <v/>
      </c>
      <c r="AC525" s="2" t="str">
        <f>IF(AD525="","",INDEX(计算页!$A:$A,MATCH(AD525,计算页!$B:$B,0)))</f>
        <v/>
      </c>
      <c r="AE525" s="2" t="str">
        <f>IF(AD525="","",ROUND(INDEX(计算页!$F$22:$H$27,N525,G525)/INDEX(计算页!$C:$C,MATCH(AD525,计算页!$B:$B,0))*1.5^(O525-1)/R525,0))</f>
        <v/>
      </c>
      <c r="AF525" s="2" t="str">
        <f>IF(AG525="","",INDEX(计算页!$A:$A,MATCH(AG525,计算页!$B:$B,0)))</f>
        <v/>
      </c>
      <c r="AH525" s="2" t="str">
        <f>IF(AG525="","",ROUND(INDEX(计算页!$F$22:$H$27,N525,G525)/INDEX(计算页!$C:$C,MATCH(AG525,计算页!$B:$B,0))*1.5^(O525-1)/R525,0))</f>
        <v/>
      </c>
    </row>
    <row r="526" spans="1:34" x14ac:dyDescent="0.35">
      <c r="A526" s="2">
        <f t="shared" si="24"/>
        <v>1050003</v>
      </c>
      <c r="B526" s="2">
        <v>105</v>
      </c>
      <c r="C526" s="2" t="s">
        <v>697</v>
      </c>
      <c r="D526" s="2" t="s">
        <v>547</v>
      </c>
      <c r="E526" s="2" t="str">
        <f t="shared" si="25"/>
        <v>一件十分破旧的宝物，看起来谁都可以用\n提升伙伴闪避27点</v>
      </c>
      <c r="F526" s="2" t="s">
        <v>693</v>
      </c>
      <c r="G526" s="2">
        <v>1</v>
      </c>
      <c r="H526" s="2" t="s">
        <v>538</v>
      </c>
      <c r="I526" s="2" t="s">
        <v>253</v>
      </c>
      <c r="J526" s="2">
        <v>0</v>
      </c>
      <c r="K526" s="2" t="str">
        <f>IF(J526="","",IF(J526=0,"所有宠物",INDEX(D_图鉴!$D:$D,MATCH(J526,D_图鉴!$A:$A,0))))</f>
        <v>所有宠物</v>
      </c>
      <c r="L526" s="2">
        <f>IF(A526="","",INDEX(D_伙伴技能书!$A:$A,MATCH(A526,D_伙伴技能书!$L:$L,0)))</f>
        <v>41053</v>
      </c>
      <c r="M526" s="2">
        <f>ROUND(INDEX(计算页!$F$22:$H$27,N526,G526)*1.5^(O526-1)*INDEX(计算页!$K$22:$K$25,MATCH(H526,计算页!$J$22:$J$25,0)),0)</f>
        <v>135</v>
      </c>
      <c r="N526" s="2">
        <v>1</v>
      </c>
      <c r="O526" s="2">
        <v>3</v>
      </c>
      <c r="P526" s="2">
        <v>1</v>
      </c>
      <c r="Q526" s="2">
        <v>0</v>
      </c>
      <c r="R526" s="2">
        <f t="shared" si="26"/>
        <v>1</v>
      </c>
      <c r="S526" s="2" t="e">
        <f>INDEX(D_伙伴表!$J:$J,MATCH(K526,D_伙伴表!$C:$C,0))</f>
        <v>#N/A</v>
      </c>
      <c r="T526" s="2">
        <f>IF(U526="","",INDEX(计算页!$A:$A,MATCH(U526,计算页!$B:$B,0)))</f>
        <v>7</v>
      </c>
      <c r="U526" s="2" t="s">
        <v>548</v>
      </c>
      <c r="V526" s="2">
        <f>IF(U526="","",ROUND(INDEX(计算页!$F$22:$H$27,N526,G526)/INDEX(计算页!$C:$C,MATCH(U526,计算页!$B:$B,0))*1.5^(O526-1)/R526,0))</f>
        <v>27</v>
      </c>
      <c r="W526" s="2" t="str">
        <f>IF(X526="","",INDEX(计算页!$A:$A,MATCH(X526,计算页!$B:$B,0)))</f>
        <v/>
      </c>
      <c r="Y526" s="2" t="str">
        <f>IF(X526="","",ROUND(INDEX(计算页!$F$22:$H$27,N526,G526)/INDEX(计算页!$C:$C,MATCH(X526,计算页!$B:$B,0))*1.5^(O526-1)/R526,0))</f>
        <v/>
      </c>
      <c r="Z526" s="2" t="str">
        <f>IF(AA526="","",INDEX(计算页!$A:$A,MATCH(AA526,计算页!$B:$B,0)))</f>
        <v/>
      </c>
      <c r="AB526" s="2" t="str">
        <f>IF(AA526="","",ROUND(INDEX(计算页!$F$22:$H$27,N526,G526)/INDEX(计算页!$C:$C,MATCH(AA526,计算页!$B:$B,0))*1.5^(O526-1)/R526,0))</f>
        <v/>
      </c>
      <c r="AC526" s="2" t="str">
        <f>IF(AD526="","",INDEX(计算页!$A:$A,MATCH(AD526,计算页!$B:$B,0)))</f>
        <v/>
      </c>
      <c r="AE526" s="2" t="str">
        <f>IF(AD526="","",ROUND(INDEX(计算页!$F$22:$H$27,N526,G526)/INDEX(计算页!$C:$C,MATCH(AD526,计算页!$B:$B,0))*1.5^(O526-1)/R526,0))</f>
        <v/>
      </c>
      <c r="AF526" s="2" t="str">
        <f>IF(AG526="","",INDEX(计算页!$A:$A,MATCH(AG526,计算页!$B:$B,0)))</f>
        <v/>
      </c>
      <c r="AH526" s="2" t="str">
        <f>IF(AG526="","",ROUND(INDEX(计算页!$F$22:$H$27,N526,G526)/INDEX(计算页!$C:$C,MATCH(AG526,计算页!$B:$B,0))*1.5^(O526-1)/R526,0))</f>
        <v/>
      </c>
    </row>
    <row r="527" spans="1:34" x14ac:dyDescent="0.35">
      <c r="A527" s="2">
        <f t="shared" si="24"/>
        <v>1060001</v>
      </c>
      <c r="B527" s="2">
        <v>106</v>
      </c>
      <c r="C527" s="2" t="s">
        <v>698</v>
      </c>
      <c r="D527" s="2" t="s">
        <v>550</v>
      </c>
      <c r="E527" s="2" t="str">
        <f t="shared" si="25"/>
        <v>一件十分破旧的宝物，看起来谁都可以用\n提升伙伴攻击30点</v>
      </c>
      <c r="F527" s="2" t="s">
        <v>693</v>
      </c>
      <c r="G527" s="2">
        <v>1</v>
      </c>
      <c r="H527" s="2" t="s">
        <v>538</v>
      </c>
      <c r="I527" s="2" t="s">
        <v>253</v>
      </c>
      <c r="J527" s="2">
        <v>0</v>
      </c>
      <c r="K527" s="2" t="str">
        <f>IF(J527="","",IF(J527=0,"所有宠物",INDEX(D_图鉴!$D:$D,MATCH(J527,D_图鉴!$A:$A,0))))</f>
        <v>所有宠物</v>
      </c>
      <c r="L527" s="2">
        <f>IF(A527="","",INDEX(D_伙伴技能书!$A:$A,MATCH(A527,D_伙伴技能书!$L:$L,0)))</f>
        <v>41061</v>
      </c>
      <c r="M527" s="2">
        <f>ROUND(INDEX(计算页!$F$22:$H$27,N527,G527)*1.5^(O527-1)*INDEX(计算页!$K$22:$K$25,MATCH(H527,计算页!$J$22:$J$25,0)),0)</f>
        <v>60</v>
      </c>
      <c r="N527" s="2">
        <v>1</v>
      </c>
      <c r="O527" s="2">
        <v>1</v>
      </c>
      <c r="P527" s="2">
        <v>1</v>
      </c>
      <c r="Q527" s="2">
        <v>0</v>
      </c>
      <c r="R527" s="2">
        <f t="shared" si="26"/>
        <v>1</v>
      </c>
      <c r="S527" s="2" t="e">
        <f>INDEX(D_伙伴表!$J:$J,MATCH(K527,D_伙伴表!$C:$C,0))</f>
        <v>#N/A</v>
      </c>
      <c r="T527" s="2">
        <f>IF(U527="","",INDEX(计算页!$A:$A,MATCH(U527,计算页!$B:$B,0)))</f>
        <v>3</v>
      </c>
      <c r="U527" s="2" t="s">
        <v>101</v>
      </c>
      <c r="V527" s="2">
        <f>IF(U527="","",ROUND(INDEX(计算页!$F$22:$H$27,N527,G527)/INDEX(计算页!$C:$C,MATCH(U527,计算页!$B:$B,0))*1.5^(O527-1)/R527,0))</f>
        <v>30</v>
      </c>
      <c r="W527" s="2" t="str">
        <f>IF(X527="","",INDEX(计算页!$A:$A,MATCH(X527,计算页!$B:$B,0)))</f>
        <v/>
      </c>
      <c r="Y527" s="2" t="str">
        <f>IF(X527="","",ROUND(INDEX(计算页!$F$22:$H$27,N527,G527)/INDEX(计算页!$C:$C,MATCH(X527,计算页!$B:$B,0))*1.5^(O527-1)/R527,0))</f>
        <v/>
      </c>
      <c r="Z527" s="2" t="str">
        <f>IF(AA527="","",INDEX(计算页!$A:$A,MATCH(AA527,计算页!$B:$B,0)))</f>
        <v/>
      </c>
      <c r="AB527" s="2" t="str">
        <f>IF(AA527="","",ROUND(INDEX(计算页!$F$22:$H$27,N527,G527)/INDEX(计算页!$C:$C,MATCH(AA527,计算页!$B:$B,0))*1.5^(O527-1)/R527,0))</f>
        <v/>
      </c>
      <c r="AC527" s="2" t="str">
        <f>IF(AD527="","",INDEX(计算页!$A:$A,MATCH(AD527,计算页!$B:$B,0)))</f>
        <v/>
      </c>
      <c r="AE527" s="2" t="str">
        <f>IF(AD527="","",ROUND(INDEX(计算页!$F$22:$H$27,N527,G527)/INDEX(计算页!$C:$C,MATCH(AD527,计算页!$B:$B,0))*1.5^(O527-1)/R527,0))</f>
        <v/>
      </c>
      <c r="AF527" s="2" t="str">
        <f>IF(AG527="","",INDEX(计算页!$A:$A,MATCH(AG527,计算页!$B:$B,0)))</f>
        <v/>
      </c>
      <c r="AH527" s="2" t="str">
        <f>IF(AG527="","",ROUND(INDEX(计算页!$F$22:$H$27,N527,G527)/INDEX(计算页!$C:$C,MATCH(AG527,计算页!$B:$B,0))*1.5^(O527-1)/R527,0))</f>
        <v/>
      </c>
    </row>
    <row r="528" spans="1:34" x14ac:dyDescent="0.35">
      <c r="A528" s="2">
        <f t="shared" si="24"/>
        <v>1060002</v>
      </c>
      <c r="B528" s="2">
        <v>106</v>
      </c>
      <c r="C528" s="2" t="s">
        <v>698</v>
      </c>
      <c r="D528" s="2" t="s">
        <v>550</v>
      </c>
      <c r="E528" s="2" t="str">
        <f t="shared" si="25"/>
        <v>一件十分破旧的宝物，看起来谁都可以用\n提升伙伴攻击45点</v>
      </c>
      <c r="F528" s="2" t="s">
        <v>693</v>
      </c>
      <c r="G528" s="2">
        <v>1</v>
      </c>
      <c r="H528" s="2" t="s">
        <v>538</v>
      </c>
      <c r="I528" s="2" t="s">
        <v>253</v>
      </c>
      <c r="J528" s="2">
        <v>0</v>
      </c>
      <c r="K528" s="2" t="str">
        <f>IF(J528="","",IF(J528=0,"所有宠物",INDEX(D_图鉴!$D:$D,MATCH(J528,D_图鉴!$A:$A,0))))</f>
        <v>所有宠物</v>
      </c>
      <c r="L528" s="2">
        <f>IF(A528="","",INDEX(D_伙伴技能书!$A:$A,MATCH(A528,D_伙伴技能书!$L:$L,0)))</f>
        <v>41062</v>
      </c>
      <c r="M528" s="2">
        <f>ROUND(INDEX(计算页!$F$22:$H$27,N528,G528)*1.5^(O528-1)*INDEX(计算页!$K$22:$K$25,MATCH(H528,计算页!$J$22:$J$25,0)),0)</f>
        <v>90</v>
      </c>
      <c r="N528" s="2">
        <v>1</v>
      </c>
      <c r="O528" s="2">
        <v>2</v>
      </c>
      <c r="P528" s="2">
        <v>1</v>
      </c>
      <c r="Q528" s="2">
        <v>0</v>
      </c>
      <c r="R528" s="2">
        <f t="shared" si="26"/>
        <v>1</v>
      </c>
      <c r="S528" s="2" t="e">
        <f>INDEX(D_伙伴表!$J:$J,MATCH(K528,D_伙伴表!$C:$C,0))</f>
        <v>#N/A</v>
      </c>
      <c r="T528" s="2">
        <f>IF(U528="","",INDEX(计算页!$A:$A,MATCH(U528,计算页!$B:$B,0)))</f>
        <v>3</v>
      </c>
      <c r="U528" s="2" t="s">
        <v>101</v>
      </c>
      <c r="V528" s="2">
        <f>IF(U528="","",ROUND(INDEX(计算页!$F$22:$H$27,N528,G528)/INDEX(计算页!$C:$C,MATCH(U528,计算页!$B:$B,0))*1.5^(O528-1)/R528,0))</f>
        <v>45</v>
      </c>
      <c r="W528" s="2" t="str">
        <f>IF(X528="","",INDEX(计算页!$A:$A,MATCH(X528,计算页!$B:$B,0)))</f>
        <v/>
      </c>
      <c r="Y528" s="2" t="str">
        <f>IF(X528="","",ROUND(INDEX(计算页!$F$22:$H$27,N528,G528)/INDEX(计算页!$C:$C,MATCH(X528,计算页!$B:$B,0))*1.5^(O528-1)/R528,0))</f>
        <v/>
      </c>
      <c r="Z528" s="2" t="str">
        <f>IF(AA528="","",INDEX(计算页!$A:$A,MATCH(AA528,计算页!$B:$B,0)))</f>
        <v/>
      </c>
      <c r="AB528" s="2" t="str">
        <f>IF(AA528="","",ROUND(INDEX(计算页!$F$22:$H$27,N528,G528)/INDEX(计算页!$C:$C,MATCH(AA528,计算页!$B:$B,0))*1.5^(O528-1)/R528,0))</f>
        <v/>
      </c>
      <c r="AC528" s="2" t="str">
        <f>IF(AD528="","",INDEX(计算页!$A:$A,MATCH(AD528,计算页!$B:$B,0)))</f>
        <v/>
      </c>
      <c r="AE528" s="2" t="str">
        <f>IF(AD528="","",ROUND(INDEX(计算页!$F$22:$H$27,N528,G528)/INDEX(计算页!$C:$C,MATCH(AD528,计算页!$B:$B,0))*1.5^(O528-1)/R528,0))</f>
        <v/>
      </c>
      <c r="AF528" s="2" t="str">
        <f>IF(AG528="","",INDEX(计算页!$A:$A,MATCH(AG528,计算页!$B:$B,0)))</f>
        <v/>
      </c>
      <c r="AH528" s="2" t="str">
        <f>IF(AG528="","",ROUND(INDEX(计算页!$F$22:$H$27,N528,G528)/INDEX(计算页!$C:$C,MATCH(AG528,计算页!$B:$B,0))*1.5^(O528-1)/R528,0))</f>
        <v/>
      </c>
    </row>
    <row r="529" spans="1:34" x14ac:dyDescent="0.35">
      <c r="A529" s="2">
        <f t="shared" si="24"/>
        <v>1060003</v>
      </c>
      <c r="B529" s="2">
        <v>106</v>
      </c>
      <c r="C529" s="2" t="s">
        <v>698</v>
      </c>
      <c r="D529" s="2" t="s">
        <v>550</v>
      </c>
      <c r="E529" s="2" t="str">
        <f t="shared" si="25"/>
        <v>一件十分破旧的宝物，看起来谁都可以用\n提升伙伴攻击68点</v>
      </c>
      <c r="F529" s="2" t="s">
        <v>693</v>
      </c>
      <c r="G529" s="2">
        <v>1</v>
      </c>
      <c r="H529" s="2" t="s">
        <v>538</v>
      </c>
      <c r="I529" s="2" t="s">
        <v>253</v>
      </c>
      <c r="J529" s="2">
        <v>0</v>
      </c>
      <c r="K529" s="2" t="str">
        <f>IF(J529="","",IF(J529=0,"所有宠物",INDEX(D_图鉴!$D:$D,MATCH(J529,D_图鉴!$A:$A,0))))</f>
        <v>所有宠物</v>
      </c>
      <c r="L529" s="2">
        <f>IF(A529="","",INDEX(D_伙伴技能书!$A:$A,MATCH(A529,D_伙伴技能书!$L:$L,0)))</f>
        <v>41063</v>
      </c>
      <c r="M529" s="2">
        <f>ROUND(INDEX(计算页!$F$22:$H$27,N529,G529)*1.5^(O529-1)*INDEX(计算页!$K$22:$K$25,MATCH(H529,计算页!$J$22:$J$25,0)),0)</f>
        <v>135</v>
      </c>
      <c r="N529" s="2">
        <v>1</v>
      </c>
      <c r="O529" s="2">
        <v>3</v>
      </c>
      <c r="P529" s="2">
        <v>1</v>
      </c>
      <c r="Q529" s="2">
        <v>0</v>
      </c>
      <c r="R529" s="2">
        <f t="shared" si="26"/>
        <v>1</v>
      </c>
      <c r="S529" s="2" t="e">
        <f>INDEX(D_伙伴表!$J:$J,MATCH(K529,D_伙伴表!$C:$C,0))</f>
        <v>#N/A</v>
      </c>
      <c r="T529" s="2">
        <f>IF(U529="","",INDEX(计算页!$A:$A,MATCH(U529,计算页!$B:$B,0)))</f>
        <v>3</v>
      </c>
      <c r="U529" s="2" t="s">
        <v>101</v>
      </c>
      <c r="V529" s="2">
        <f>IF(U529="","",ROUND(INDEX(计算页!$F$22:$H$27,N529,G529)/INDEX(计算页!$C:$C,MATCH(U529,计算页!$B:$B,0))*1.5^(O529-1)/R529,0))</f>
        <v>68</v>
      </c>
      <c r="W529" s="2" t="str">
        <f>IF(X529="","",INDEX(计算页!$A:$A,MATCH(X529,计算页!$B:$B,0)))</f>
        <v/>
      </c>
      <c r="Y529" s="2" t="str">
        <f>IF(X529="","",ROUND(INDEX(计算页!$F$22:$H$27,N529,G529)/INDEX(计算页!$C:$C,MATCH(X529,计算页!$B:$B,0))*1.5^(O529-1)/R529,0))</f>
        <v/>
      </c>
      <c r="Z529" s="2" t="str">
        <f>IF(AA529="","",INDEX(计算页!$A:$A,MATCH(AA529,计算页!$B:$B,0)))</f>
        <v/>
      </c>
      <c r="AB529" s="2" t="str">
        <f>IF(AA529="","",ROUND(INDEX(计算页!$F$22:$H$27,N529,G529)/INDEX(计算页!$C:$C,MATCH(AA529,计算页!$B:$B,0))*1.5^(O529-1)/R529,0))</f>
        <v/>
      </c>
      <c r="AC529" s="2" t="str">
        <f>IF(AD529="","",INDEX(计算页!$A:$A,MATCH(AD529,计算页!$B:$B,0)))</f>
        <v/>
      </c>
      <c r="AE529" s="2" t="str">
        <f>IF(AD529="","",ROUND(INDEX(计算页!$F$22:$H$27,N529,G529)/INDEX(计算页!$C:$C,MATCH(AD529,计算页!$B:$B,0))*1.5^(O529-1)/R529,0))</f>
        <v/>
      </c>
      <c r="AF529" s="2" t="str">
        <f>IF(AG529="","",INDEX(计算页!$A:$A,MATCH(AG529,计算页!$B:$B,0)))</f>
        <v/>
      </c>
      <c r="AH529" s="2" t="str">
        <f>IF(AG529="","",ROUND(INDEX(计算页!$F$22:$H$27,N529,G529)/INDEX(计算页!$C:$C,MATCH(AG529,计算页!$B:$B,0))*1.5^(O529-1)/R529,0))</f>
        <v/>
      </c>
    </row>
    <row r="530" spans="1:34" x14ac:dyDescent="0.35">
      <c r="A530" s="2">
        <f t="shared" si="24"/>
        <v>1070001</v>
      </c>
      <c r="B530" s="2">
        <v>107</v>
      </c>
      <c r="C530" s="2" t="s">
        <v>699</v>
      </c>
      <c r="D530" s="2" t="s">
        <v>552</v>
      </c>
      <c r="E530" s="2" t="str">
        <f t="shared" si="25"/>
        <v>一件十分破旧的宝物，看起来谁都可以用\n提升伙伴防御60点</v>
      </c>
      <c r="F530" s="2" t="s">
        <v>693</v>
      </c>
      <c r="G530" s="2">
        <v>1</v>
      </c>
      <c r="H530" s="2" t="s">
        <v>538</v>
      </c>
      <c r="I530" s="2" t="s">
        <v>254</v>
      </c>
      <c r="J530" s="2">
        <v>0</v>
      </c>
      <c r="K530" s="2" t="str">
        <f>IF(J530="","",IF(J530=0,"所有宠物",INDEX(D_图鉴!$D:$D,MATCH(J530,D_图鉴!$A:$A,0))))</f>
        <v>所有宠物</v>
      </c>
      <c r="L530" s="2">
        <f>IF(A530="","",INDEX(D_伙伴技能书!$A:$A,MATCH(A530,D_伙伴技能书!$L:$L,0)))</f>
        <v>41071</v>
      </c>
      <c r="M530" s="2">
        <f>ROUND(INDEX(计算页!$F$22:$H$27,N530,G530)*1.5^(O530-1)*INDEX(计算页!$K$22:$K$25,MATCH(H530,计算页!$J$22:$J$25,0)),0)</f>
        <v>60</v>
      </c>
      <c r="N530" s="2">
        <v>1</v>
      </c>
      <c r="O530" s="2">
        <v>1</v>
      </c>
      <c r="P530" s="2">
        <v>1</v>
      </c>
      <c r="Q530" s="2">
        <v>0</v>
      </c>
      <c r="R530" s="2">
        <f t="shared" si="26"/>
        <v>1</v>
      </c>
      <c r="S530" s="2" t="e">
        <f>INDEX(D_伙伴表!$J:$J,MATCH(K530,D_伙伴表!$C:$C,0))</f>
        <v>#N/A</v>
      </c>
      <c r="T530" s="2">
        <f>IF(U530="","",INDEX(计算页!$A:$A,MATCH(U530,计算页!$B:$B,0)))</f>
        <v>4</v>
      </c>
      <c r="U530" s="2" t="s">
        <v>98</v>
      </c>
      <c r="V530" s="2">
        <f>IF(U530="","",ROUND(INDEX(计算页!$F$22:$H$27,N530,G530)/INDEX(计算页!$C:$C,MATCH(U530,计算页!$B:$B,0))*1.5^(O530-1)/R530,0))</f>
        <v>60</v>
      </c>
      <c r="W530" s="2" t="str">
        <f>IF(X530="","",INDEX(计算页!$A:$A,MATCH(X530,计算页!$B:$B,0)))</f>
        <v/>
      </c>
      <c r="Y530" s="2" t="str">
        <f>IF(X530="","",ROUND(INDEX(计算页!$F$22:$H$27,N530,G530)/INDEX(计算页!$C:$C,MATCH(X530,计算页!$B:$B,0))*1.5^(O530-1)/R530,0))</f>
        <v/>
      </c>
      <c r="Z530" s="2" t="str">
        <f>IF(AA530="","",INDEX(计算页!$A:$A,MATCH(AA530,计算页!$B:$B,0)))</f>
        <v/>
      </c>
      <c r="AB530" s="2" t="str">
        <f>IF(AA530="","",ROUND(INDEX(计算页!$F$22:$H$27,N530,G530)/INDEX(计算页!$C:$C,MATCH(AA530,计算页!$B:$B,0))*1.5^(O530-1)/R530,0))</f>
        <v/>
      </c>
      <c r="AC530" s="2" t="str">
        <f>IF(AD530="","",INDEX(计算页!$A:$A,MATCH(AD530,计算页!$B:$B,0)))</f>
        <v/>
      </c>
      <c r="AE530" s="2" t="str">
        <f>IF(AD530="","",ROUND(INDEX(计算页!$F$22:$H$27,N530,G530)/INDEX(计算页!$C:$C,MATCH(AD530,计算页!$B:$B,0))*1.5^(O530-1)/R530,0))</f>
        <v/>
      </c>
      <c r="AF530" s="2" t="str">
        <f>IF(AG530="","",INDEX(计算页!$A:$A,MATCH(AG530,计算页!$B:$B,0)))</f>
        <v/>
      </c>
      <c r="AH530" s="2" t="str">
        <f>IF(AG530="","",ROUND(INDEX(计算页!$F$22:$H$27,N530,G530)/INDEX(计算页!$C:$C,MATCH(AG530,计算页!$B:$B,0))*1.5^(O530-1)/R530,0))</f>
        <v/>
      </c>
    </row>
    <row r="531" spans="1:34" x14ac:dyDescent="0.35">
      <c r="A531" s="2">
        <f t="shared" si="24"/>
        <v>1070002</v>
      </c>
      <c r="B531" s="2">
        <v>107</v>
      </c>
      <c r="C531" s="2" t="s">
        <v>699</v>
      </c>
      <c r="D531" s="2" t="s">
        <v>552</v>
      </c>
      <c r="E531" s="2" t="str">
        <f t="shared" si="25"/>
        <v>一件十分破旧的宝物，看起来谁都可以用\n提升伙伴防御90点</v>
      </c>
      <c r="F531" s="2" t="s">
        <v>693</v>
      </c>
      <c r="G531" s="2">
        <v>1</v>
      </c>
      <c r="H531" s="2" t="s">
        <v>538</v>
      </c>
      <c r="I531" s="2" t="s">
        <v>254</v>
      </c>
      <c r="J531" s="2">
        <v>0</v>
      </c>
      <c r="K531" s="2" t="str">
        <f>IF(J531="","",IF(J531=0,"所有宠物",INDEX(D_图鉴!$D:$D,MATCH(J531,D_图鉴!$A:$A,0))))</f>
        <v>所有宠物</v>
      </c>
      <c r="L531" s="2">
        <f>IF(A531="","",INDEX(D_伙伴技能书!$A:$A,MATCH(A531,D_伙伴技能书!$L:$L,0)))</f>
        <v>41072</v>
      </c>
      <c r="M531" s="2">
        <f>ROUND(INDEX(计算页!$F$22:$H$27,N531,G531)*1.5^(O531-1)*INDEX(计算页!$K$22:$K$25,MATCH(H531,计算页!$J$22:$J$25,0)),0)</f>
        <v>90</v>
      </c>
      <c r="N531" s="2">
        <v>1</v>
      </c>
      <c r="O531" s="2">
        <v>2</v>
      </c>
      <c r="P531" s="2">
        <v>1</v>
      </c>
      <c r="Q531" s="2">
        <v>0</v>
      </c>
      <c r="R531" s="2">
        <f t="shared" si="26"/>
        <v>1</v>
      </c>
      <c r="S531" s="2" t="e">
        <f>INDEX(D_伙伴表!$J:$J,MATCH(K531,D_伙伴表!$C:$C,0))</f>
        <v>#N/A</v>
      </c>
      <c r="T531" s="2">
        <f>IF(U531="","",INDEX(计算页!$A:$A,MATCH(U531,计算页!$B:$B,0)))</f>
        <v>4</v>
      </c>
      <c r="U531" s="2" t="s">
        <v>98</v>
      </c>
      <c r="V531" s="2">
        <f>IF(U531="","",ROUND(INDEX(计算页!$F$22:$H$27,N531,G531)/INDEX(计算页!$C:$C,MATCH(U531,计算页!$B:$B,0))*1.5^(O531-1)/R531,0))</f>
        <v>90</v>
      </c>
      <c r="W531" s="2" t="str">
        <f>IF(X531="","",INDEX(计算页!$A:$A,MATCH(X531,计算页!$B:$B,0)))</f>
        <v/>
      </c>
      <c r="Y531" s="2" t="str">
        <f>IF(X531="","",ROUND(INDEX(计算页!$F$22:$H$27,N531,G531)/INDEX(计算页!$C:$C,MATCH(X531,计算页!$B:$B,0))*1.5^(O531-1)/R531,0))</f>
        <v/>
      </c>
      <c r="Z531" s="2" t="str">
        <f>IF(AA531="","",INDEX(计算页!$A:$A,MATCH(AA531,计算页!$B:$B,0)))</f>
        <v/>
      </c>
      <c r="AB531" s="2" t="str">
        <f>IF(AA531="","",ROUND(INDEX(计算页!$F$22:$H$27,N531,G531)/INDEX(计算页!$C:$C,MATCH(AA531,计算页!$B:$B,0))*1.5^(O531-1)/R531,0))</f>
        <v/>
      </c>
      <c r="AC531" s="2" t="str">
        <f>IF(AD531="","",INDEX(计算页!$A:$A,MATCH(AD531,计算页!$B:$B,0)))</f>
        <v/>
      </c>
      <c r="AE531" s="2" t="str">
        <f>IF(AD531="","",ROUND(INDEX(计算页!$F$22:$H$27,N531,G531)/INDEX(计算页!$C:$C,MATCH(AD531,计算页!$B:$B,0))*1.5^(O531-1)/R531,0))</f>
        <v/>
      </c>
      <c r="AF531" s="2" t="str">
        <f>IF(AG531="","",INDEX(计算页!$A:$A,MATCH(AG531,计算页!$B:$B,0)))</f>
        <v/>
      </c>
      <c r="AH531" s="2" t="str">
        <f>IF(AG531="","",ROUND(INDEX(计算页!$F$22:$H$27,N531,G531)/INDEX(计算页!$C:$C,MATCH(AG531,计算页!$B:$B,0))*1.5^(O531-1)/R531,0))</f>
        <v/>
      </c>
    </row>
    <row r="532" spans="1:34" x14ac:dyDescent="0.35">
      <c r="A532" s="2">
        <f t="shared" si="24"/>
        <v>1070003</v>
      </c>
      <c r="B532" s="2">
        <v>107</v>
      </c>
      <c r="C532" s="2" t="s">
        <v>699</v>
      </c>
      <c r="D532" s="2" t="s">
        <v>552</v>
      </c>
      <c r="E532" s="2" t="str">
        <f t="shared" si="25"/>
        <v>一件十分破旧的宝物，看起来谁都可以用\n提升伙伴防御135点</v>
      </c>
      <c r="F532" s="2" t="s">
        <v>693</v>
      </c>
      <c r="G532" s="2">
        <v>1</v>
      </c>
      <c r="H532" s="2" t="s">
        <v>538</v>
      </c>
      <c r="I532" s="2" t="s">
        <v>254</v>
      </c>
      <c r="J532" s="2">
        <v>0</v>
      </c>
      <c r="K532" s="2" t="str">
        <f>IF(J532="","",IF(J532=0,"所有宠物",INDEX(D_图鉴!$D:$D,MATCH(J532,D_图鉴!$A:$A,0))))</f>
        <v>所有宠物</v>
      </c>
      <c r="L532" s="2">
        <f>IF(A532="","",INDEX(D_伙伴技能书!$A:$A,MATCH(A532,D_伙伴技能书!$L:$L,0)))</f>
        <v>41073</v>
      </c>
      <c r="M532" s="2">
        <f>ROUND(INDEX(计算页!$F$22:$H$27,N532,G532)*1.5^(O532-1)*INDEX(计算页!$K$22:$K$25,MATCH(H532,计算页!$J$22:$J$25,0)),0)</f>
        <v>135</v>
      </c>
      <c r="N532" s="2">
        <v>1</v>
      </c>
      <c r="O532" s="2">
        <v>3</v>
      </c>
      <c r="P532" s="2">
        <v>1</v>
      </c>
      <c r="Q532" s="2">
        <v>0</v>
      </c>
      <c r="R532" s="2">
        <f t="shared" si="26"/>
        <v>1</v>
      </c>
      <c r="S532" s="2" t="e">
        <f>INDEX(D_伙伴表!$J:$J,MATCH(K532,D_伙伴表!$C:$C,0))</f>
        <v>#N/A</v>
      </c>
      <c r="T532" s="2">
        <f>IF(U532="","",INDEX(计算页!$A:$A,MATCH(U532,计算页!$B:$B,0)))</f>
        <v>4</v>
      </c>
      <c r="U532" s="2" t="s">
        <v>98</v>
      </c>
      <c r="V532" s="2">
        <f>IF(U532="","",ROUND(INDEX(计算页!$F$22:$H$27,N532,G532)/INDEX(计算页!$C:$C,MATCH(U532,计算页!$B:$B,0))*1.5^(O532-1)/R532,0))</f>
        <v>135</v>
      </c>
      <c r="W532" s="2" t="str">
        <f>IF(X532="","",INDEX(计算页!$A:$A,MATCH(X532,计算页!$B:$B,0)))</f>
        <v/>
      </c>
      <c r="Y532" s="2" t="str">
        <f>IF(X532="","",ROUND(INDEX(计算页!$F$22:$H$27,N532,G532)/INDEX(计算页!$C:$C,MATCH(X532,计算页!$B:$B,0))*1.5^(O532-1)/R532,0))</f>
        <v/>
      </c>
      <c r="Z532" s="2" t="str">
        <f>IF(AA532="","",INDEX(计算页!$A:$A,MATCH(AA532,计算页!$B:$B,0)))</f>
        <v/>
      </c>
      <c r="AB532" s="2" t="str">
        <f>IF(AA532="","",ROUND(INDEX(计算页!$F$22:$H$27,N532,G532)/INDEX(计算页!$C:$C,MATCH(AA532,计算页!$B:$B,0))*1.5^(O532-1)/R532,0))</f>
        <v/>
      </c>
      <c r="AC532" s="2" t="str">
        <f>IF(AD532="","",INDEX(计算页!$A:$A,MATCH(AD532,计算页!$B:$B,0)))</f>
        <v/>
      </c>
      <c r="AE532" s="2" t="str">
        <f>IF(AD532="","",ROUND(INDEX(计算页!$F$22:$H$27,N532,G532)/INDEX(计算页!$C:$C,MATCH(AD532,计算页!$B:$B,0))*1.5^(O532-1)/R532,0))</f>
        <v/>
      </c>
      <c r="AF532" s="2" t="str">
        <f>IF(AG532="","",INDEX(计算页!$A:$A,MATCH(AG532,计算页!$B:$B,0)))</f>
        <v/>
      </c>
      <c r="AH532" s="2" t="str">
        <f>IF(AG532="","",ROUND(INDEX(计算页!$F$22:$H$27,N532,G532)/INDEX(计算页!$C:$C,MATCH(AG532,计算页!$B:$B,0))*1.5^(O532-1)/R532,0))</f>
        <v/>
      </c>
    </row>
    <row r="533" spans="1:34" x14ac:dyDescent="0.35">
      <c r="A533" s="2">
        <f t="shared" si="24"/>
        <v>1080001</v>
      </c>
      <c r="B533" s="2">
        <v>108</v>
      </c>
      <c r="C533" s="2" t="s">
        <v>700</v>
      </c>
      <c r="D533" s="2" t="s">
        <v>554</v>
      </c>
      <c r="E533" s="2" t="str">
        <f t="shared" si="25"/>
        <v>一件十分破旧的宝物，看起来谁都可以用\n提升伙伴生命300点</v>
      </c>
      <c r="F533" s="2" t="s">
        <v>693</v>
      </c>
      <c r="G533" s="2">
        <v>1</v>
      </c>
      <c r="H533" s="2" t="s">
        <v>538</v>
      </c>
      <c r="I533" s="2" t="s">
        <v>254</v>
      </c>
      <c r="J533" s="2">
        <v>0</v>
      </c>
      <c r="K533" s="2" t="str">
        <f>IF(J533="","",IF(J533=0,"所有宠物",INDEX(D_图鉴!$D:$D,MATCH(J533,D_图鉴!$A:$A,0))))</f>
        <v>所有宠物</v>
      </c>
      <c r="L533" s="2">
        <f>IF(A533="","",INDEX(D_伙伴技能书!$A:$A,MATCH(A533,D_伙伴技能书!$L:$L,0)))</f>
        <v>41081</v>
      </c>
      <c r="M533" s="2">
        <f>ROUND(INDEX(计算页!$F$22:$H$27,N533,G533)*1.5^(O533-1)*INDEX(计算页!$K$22:$K$25,MATCH(H533,计算页!$J$22:$J$25,0)),0)</f>
        <v>60</v>
      </c>
      <c r="N533" s="2">
        <v>1</v>
      </c>
      <c r="O533" s="2">
        <v>1</v>
      </c>
      <c r="P533" s="2">
        <v>1</v>
      </c>
      <c r="Q533" s="2">
        <v>0</v>
      </c>
      <c r="R533" s="2">
        <f t="shared" si="26"/>
        <v>1</v>
      </c>
      <c r="S533" s="2" t="e">
        <f>INDEX(D_伙伴表!$J:$J,MATCH(K533,D_伙伴表!$C:$C,0))</f>
        <v>#N/A</v>
      </c>
      <c r="T533" s="2">
        <f>IF(U533="","",INDEX(计算页!$A:$A,MATCH(U533,计算页!$B:$B,0)))</f>
        <v>1</v>
      </c>
      <c r="U533" s="2" t="s">
        <v>97</v>
      </c>
      <c r="V533" s="2">
        <f>IF(U533="","",ROUND(INDEX(计算页!$F$22:$H$27,N533,G533)/INDEX(计算页!$C:$C,MATCH(U533,计算页!$B:$B,0))*1.5^(O533-1)/R533,0))</f>
        <v>300</v>
      </c>
      <c r="W533" s="2" t="str">
        <f>IF(X533="","",INDEX(计算页!$A:$A,MATCH(X533,计算页!$B:$B,0)))</f>
        <v/>
      </c>
      <c r="Y533" s="2" t="str">
        <f>IF(X533="","",ROUND(INDEX(计算页!$F$22:$H$27,N533,G533)/INDEX(计算页!$C:$C,MATCH(X533,计算页!$B:$B,0))*1.5^(O533-1)/R533,0))</f>
        <v/>
      </c>
      <c r="Z533" s="2" t="str">
        <f>IF(AA533="","",INDEX(计算页!$A:$A,MATCH(AA533,计算页!$B:$B,0)))</f>
        <v/>
      </c>
      <c r="AB533" s="2" t="str">
        <f>IF(AA533="","",ROUND(INDEX(计算页!$F$22:$H$27,N533,G533)/INDEX(计算页!$C:$C,MATCH(AA533,计算页!$B:$B,0))*1.5^(O533-1)/R533,0))</f>
        <v/>
      </c>
      <c r="AC533" s="2" t="str">
        <f>IF(AD533="","",INDEX(计算页!$A:$A,MATCH(AD533,计算页!$B:$B,0)))</f>
        <v/>
      </c>
      <c r="AE533" s="2" t="str">
        <f>IF(AD533="","",ROUND(INDEX(计算页!$F$22:$H$27,N533,G533)/INDEX(计算页!$C:$C,MATCH(AD533,计算页!$B:$B,0))*1.5^(O533-1)/R533,0))</f>
        <v/>
      </c>
      <c r="AF533" s="2" t="str">
        <f>IF(AG533="","",INDEX(计算页!$A:$A,MATCH(AG533,计算页!$B:$B,0)))</f>
        <v/>
      </c>
      <c r="AH533" s="2" t="str">
        <f>IF(AG533="","",ROUND(INDEX(计算页!$F$22:$H$27,N533,G533)/INDEX(计算页!$C:$C,MATCH(AG533,计算页!$B:$B,0))*1.5^(O533-1)/R533,0))</f>
        <v/>
      </c>
    </row>
    <row r="534" spans="1:34" x14ac:dyDescent="0.35">
      <c r="A534" s="2">
        <f t="shared" si="24"/>
        <v>1080002</v>
      </c>
      <c r="B534" s="2">
        <v>108</v>
      </c>
      <c r="C534" s="2" t="s">
        <v>700</v>
      </c>
      <c r="D534" s="2" t="s">
        <v>554</v>
      </c>
      <c r="E534" s="2" t="str">
        <f t="shared" si="25"/>
        <v>一件十分破旧的宝物，看起来谁都可以用\n提升伙伴生命450点</v>
      </c>
      <c r="F534" s="2" t="s">
        <v>693</v>
      </c>
      <c r="G534" s="2">
        <v>1</v>
      </c>
      <c r="H534" s="2" t="s">
        <v>538</v>
      </c>
      <c r="I534" s="2" t="s">
        <v>254</v>
      </c>
      <c r="J534" s="2">
        <v>0</v>
      </c>
      <c r="K534" s="2" t="str">
        <f>IF(J534="","",IF(J534=0,"所有宠物",INDEX(D_图鉴!$D:$D,MATCH(J534,D_图鉴!$A:$A,0))))</f>
        <v>所有宠物</v>
      </c>
      <c r="L534" s="2">
        <f>IF(A534="","",INDEX(D_伙伴技能书!$A:$A,MATCH(A534,D_伙伴技能书!$L:$L,0)))</f>
        <v>41082</v>
      </c>
      <c r="M534" s="2">
        <f>ROUND(INDEX(计算页!$F$22:$H$27,N534,G534)*1.5^(O534-1)*INDEX(计算页!$K$22:$K$25,MATCH(H534,计算页!$J$22:$J$25,0)),0)</f>
        <v>90</v>
      </c>
      <c r="N534" s="2">
        <v>1</v>
      </c>
      <c r="O534" s="2">
        <v>2</v>
      </c>
      <c r="P534" s="2">
        <v>1</v>
      </c>
      <c r="Q534" s="2">
        <v>0</v>
      </c>
      <c r="R534" s="2">
        <f t="shared" si="26"/>
        <v>1</v>
      </c>
      <c r="S534" s="2" t="e">
        <f>INDEX(D_伙伴表!$J:$J,MATCH(K534,D_伙伴表!$C:$C,0))</f>
        <v>#N/A</v>
      </c>
      <c r="T534" s="2">
        <f>IF(U534="","",INDEX(计算页!$A:$A,MATCH(U534,计算页!$B:$B,0)))</f>
        <v>1</v>
      </c>
      <c r="U534" s="2" t="s">
        <v>97</v>
      </c>
      <c r="V534" s="2">
        <f>IF(U534="","",ROUND(INDEX(计算页!$F$22:$H$27,N534,G534)/INDEX(计算页!$C:$C,MATCH(U534,计算页!$B:$B,0))*1.5^(O534-1)/R534,0))</f>
        <v>450</v>
      </c>
      <c r="W534" s="2" t="str">
        <f>IF(X534="","",INDEX(计算页!$A:$A,MATCH(X534,计算页!$B:$B,0)))</f>
        <v/>
      </c>
      <c r="Y534" s="2" t="str">
        <f>IF(X534="","",ROUND(INDEX(计算页!$F$22:$H$27,N534,G534)/INDEX(计算页!$C:$C,MATCH(X534,计算页!$B:$B,0))*1.5^(O534-1)/R534,0))</f>
        <v/>
      </c>
      <c r="Z534" s="2" t="str">
        <f>IF(AA534="","",INDEX(计算页!$A:$A,MATCH(AA534,计算页!$B:$B,0)))</f>
        <v/>
      </c>
      <c r="AB534" s="2" t="str">
        <f>IF(AA534="","",ROUND(INDEX(计算页!$F$22:$H$27,N534,G534)/INDEX(计算页!$C:$C,MATCH(AA534,计算页!$B:$B,0))*1.5^(O534-1)/R534,0))</f>
        <v/>
      </c>
      <c r="AC534" s="2" t="str">
        <f>IF(AD534="","",INDEX(计算页!$A:$A,MATCH(AD534,计算页!$B:$B,0)))</f>
        <v/>
      </c>
      <c r="AE534" s="2" t="str">
        <f>IF(AD534="","",ROUND(INDEX(计算页!$F$22:$H$27,N534,G534)/INDEX(计算页!$C:$C,MATCH(AD534,计算页!$B:$B,0))*1.5^(O534-1)/R534,0))</f>
        <v/>
      </c>
      <c r="AF534" s="2" t="str">
        <f>IF(AG534="","",INDEX(计算页!$A:$A,MATCH(AG534,计算页!$B:$B,0)))</f>
        <v/>
      </c>
      <c r="AH534" s="2" t="str">
        <f>IF(AG534="","",ROUND(INDEX(计算页!$F$22:$H$27,N534,G534)/INDEX(计算页!$C:$C,MATCH(AG534,计算页!$B:$B,0))*1.5^(O534-1)/R534,0))</f>
        <v/>
      </c>
    </row>
    <row r="535" spans="1:34" x14ac:dyDescent="0.35">
      <c r="A535" s="2">
        <f t="shared" si="24"/>
        <v>1080003</v>
      </c>
      <c r="B535" s="2">
        <v>108</v>
      </c>
      <c r="C535" s="2" t="s">
        <v>700</v>
      </c>
      <c r="D535" s="2" t="s">
        <v>554</v>
      </c>
      <c r="E535" s="2" t="str">
        <f t="shared" si="25"/>
        <v>一件十分破旧的宝物，看起来谁都可以用\n提升伙伴生命675点</v>
      </c>
      <c r="F535" s="2" t="s">
        <v>693</v>
      </c>
      <c r="G535" s="2">
        <v>1</v>
      </c>
      <c r="H535" s="2" t="s">
        <v>538</v>
      </c>
      <c r="I535" s="2" t="s">
        <v>254</v>
      </c>
      <c r="J535" s="2">
        <v>0</v>
      </c>
      <c r="K535" s="2" t="str">
        <f>IF(J535="","",IF(J535=0,"所有宠物",INDEX(D_图鉴!$D:$D,MATCH(J535,D_图鉴!$A:$A,0))))</f>
        <v>所有宠物</v>
      </c>
      <c r="L535" s="2">
        <f>IF(A535="","",INDEX(D_伙伴技能书!$A:$A,MATCH(A535,D_伙伴技能书!$L:$L,0)))</f>
        <v>41083</v>
      </c>
      <c r="M535" s="2">
        <f>ROUND(INDEX(计算页!$F$22:$H$27,N535,G535)*1.5^(O535-1)*INDEX(计算页!$K$22:$K$25,MATCH(H535,计算页!$J$22:$J$25,0)),0)</f>
        <v>135</v>
      </c>
      <c r="N535" s="2">
        <v>1</v>
      </c>
      <c r="O535" s="2">
        <v>3</v>
      </c>
      <c r="P535" s="2">
        <v>1</v>
      </c>
      <c r="Q535" s="2">
        <v>0</v>
      </c>
      <c r="R535" s="2">
        <f t="shared" si="26"/>
        <v>1</v>
      </c>
      <c r="S535" s="2" t="e">
        <f>INDEX(D_伙伴表!$J:$J,MATCH(K535,D_伙伴表!$C:$C,0))</f>
        <v>#N/A</v>
      </c>
      <c r="T535" s="2">
        <f>IF(U535="","",INDEX(计算页!$A:$A,MATCH(U535,计算页!$B:$B,0)))</f>
        <v>1</v>
      </c>
      <c r="U535" s="2" t="s">
        <v>97</v>
      </c>
      <c r="V535" s="2">
        <f>IF(U535="","",ROUND(INDEX(计算页!$F$22:$H$27,N535,G535)/INDEX(计算页!$C:$C,MATCH(U535,计算页!$B:$B,0))*1.5^(O535-1)/R535,0))</f>
        <v>675</v>
      </c>
      <c r="W535" s="2" t="str">
        <f>IF(X535="","",INDEX(计算页!$A:$A,MATCH(X535,计算页!$B:$B,0)))</f>
        <v/>
      </c>
      <c r="Y535" s="2" t="str">
        <f>IF(X535="","",ROUND(INDEX(计算页!$F$22:$H$27,N535,G535)/INDEX(计算页!$C:$C,MATCH(X535,计算页!$B:$B,0))*1.5^(O535-1)/R535,0))</f>
        <v/>
      </c>
      <c r="Z535" s="2" t="str">
        <f>IF(AA535="","",INDEX(计算页!$A:$A,MATCH(AA535,计算页!$B:$B,0)))</f>
        <v/>
      </c>
      <c r="AB535" s="2" t="str">
        <f>IF(AA535="","",ROUND(INDEX(计算页!$F$22:$H$27,N535,G535)/INDEX(计算页!$C:$C,MATCH(AA535,计算页!$B:$B,0))*1.5^(O535-1)/R535,0))</f>
        <v/>
      </c>
      <c r="AC535" s="2" t="str">
        <f>IF(AD535="","",INDEX(计算页!$A:$A,MATCH(AD535,计算页!$B:$B,0)))</f>
        <v/>
      </c>
      <c r="AE535" s="2" t="str">
        <f>IF(AD535="","",ROUND(INDEX(计算页!$F$22:$H$27,N535,G535)/INDEX(计算页!$C:$C,MATCH(AD535,计算页!$B:$B,0))*1.5^(O535-1)/R535,0))</f>
        <v/>
      </c>
      <c r="AF535" s="2" t="str">
        <f>IF(AG535="","",INDEX(计算页!$A:$A,MATCH(AG535,计算页!$B:$B,0)))</f>
        <v/>
      </c>
      <c r="AH535" s="2" t="str">
        <f>IF(AG535="","",ROUND(INDEX(计算页!$F$22:$H$27,N535,G535)/INDEX(计算页!$C:$C,MATCH(AG535,计算页!$B:$B,0))*1.5^(O535-1)/R535,0))</f>
        <v/>
      </c>
    </row>
    <row r="536" spans="1:34" x14ac:dyDescent="0.35">
      <c r="A536" s="2">
        <f t="shared" si="24"/>
        <v>1090001</v>
      </c>
      <c r="B536" s="2">
        <v>109</v>
      </c>
      <c r="C536" s="2" t="s">
        <v>701</v>
      </c>
      <c r="D536" s="2" t="s">
        <v>556</v>
      </c>
      <c r="E536" s="2" t="str">
        <f t="shared" si="25"/>
        <v>一件十分破旧的宝物，看起来谁都可以用\n提升伙伴命中12点</v>
      </c>
      <c r="F536" s="2" t="s">
        <v>693</v>
      </c>
      <c r="G536" s="2">
        <v>1</v>
      </c>
      <c r="H536" s="2" t="s">
        <v>538</v>
      </c>
      <c r="I536" s="2" t="s">
        <v>254</v>
      </c>
      <c r="J536" s="2">
        <v>0</v>
      </c>
      <c r="K536" s="2" t="str">
        <f>IF(J536="","",IF(J536=0,"所有宠物",INDEX(D_图鉴!$D:$D,MATCH(J536,D_图鉴!$A:$A,0))))</f>
        <v>所有宠物</v>
      </c>
      <c r="L536" s="2">
        <f>IF(A536="","",INDEX(D_伙伴技能书!$A:$A,MATCH(A536,D_伙伴技能书!$L:$L,0)))</f>
        <v>41091</v>
      </c>
      <c r="M536" s="2">
        <f>ROUND(INDEX(计算页!$F$22:$H$27,N536,G536)*1.5^(O536-1)*INDEX(计算页!$K$22:$K$25,MATCH(H536,计算页!$J$22:$J$25,0)),0)</f>
        <v>60</v>
      </c>
      <c r="N536" s="2">
        <v>1</v>
      </c>
      <c r="O536" s="2">
        <v>1</v>
      </c>
      <c r="P536" s="2">
        <v>1</v>
      </c>
      <c r="Q536" s="2">
        <v>0</v>
      </c>
      <c r="R536" s="2">
        <f t="shared" si="26"/>
        <v>1</v>
      </c>
      <c r="S536" s="2" t="e">
        <f>INDEX(D_伙伴表!$J:$J,MATCH(K536,D_伙伴表!$C:$C,0))</f>
        <v>#N/A</v>
      </c>
      <c r="T536" s="2">
        <f>IF(U536="","",INDEX(计算页!$A:$A,MATCH(U536,计算页!$B:$B,0)))</f>
        <v>6</v>
      </c>
      <c r="U536" s="2" t="s">
        <v>545</v>
      </c>
      <c r="V536" s="2">
        <f>IF(U536="","",ROUND(INDEX(计算页!$F$22:$H$27,N536,G536)/INDEX(计算页!$C:$C,MATCH(U536,计算页!$B:$B,0))*1.5^(O536-1)/R536,0))</f>
        <v>12</v>
      </c>
      <c r="W536" s="2" t="str">
        <f>IF(X536="","",INDEX(计算页!$A:$A,MATCH(X536,计算页!$B:$B,0)))</f>
        <v/>
      </c>
      <c r="Y536" s="2" t="str">
        <f>IF(X536="","",ROUND(INDEX(计算页!$F$22:$H$27,N536,G536)/INDEX(计算页!$C:$C,MATCH(X536,计算页!$B:$B,0))*1.5^(O536-1)/R536,0))</f>
        <v/>
      </c>
      <c r="Z536" s="2" t="str">
        <f>IF(AA536="","",INDEX(计算页!$A:$A,MATCH(AA536,计算页!$B:$B,0)))</f>
        <v/>
      </c>
      <c r="AB536" s="2" t="str">
        <f>IF(AA536="","",ROUND(INDEX(计算页!$F$22:$H$27,N536,G536)/INDEX(计算页!$C:$C,MATCH(AA536,计算页!$B:$B,0))*1.5^(O536-1)/R536,0))</f>
        <v/>
      </c>
      <c r="AC536" s="2" t="str">
        <f>IF(AD536="","",INDEX(计算页!$A:$A,MATCH(AD536,计算页!$B:$B,0)))</f>
        <v/>
      </c>
      <c r="AE536" s="2" t="str">
        <f>IF(AD536="","",ROUND(INDEX(计算页!$F$22:$H$27,N536,G536)/INDEX(计算页!$C:$C,MATCH(AD536,计算页!$B:$B,0))*1.5^(O536-1)/R536,0))</f>
        <v/>
      </c>
      <c r="AF536" s="2" t="str">
        <f>IF(AG536="","",INDEX(计算页!$A:$A,MATCH(AG536,计算页!$B:$B,0)))</f>
        <v/>
      </c>
      <c r="AH536" s="2" t="str">
        <f>IF(AG536="","",ROUND(INDEX(计算页!$F$22:$H$27,N536,G536)/INDEX(计算页!$C:$C,MATCH(AG536,计算页!$B:$B,0))*1.5^(O536-1)/R536,0))</f>
        <v/>
      </c>
    </row>
    <row r="537" spans="1:34" x14ac:dyDescent="0.35">
      <c r="A537" s="2">
        <f t="shared" si="24"/>
        <v>1090002</v>
      </c>
      <c r="B537" s="2">
        <v>109</v>
      </c>
      <c r="C537" s="2" t="s">
        <v>701</v>
      </c>
      <c r="D537" s="2" t="s">
        <v>556</v>
      </c>
      <c r="E537" s="2" t="str">
        <f t="shared" si="25"/>
        <v>一件十分破旧的宝物，看起来谁都可以用\n提升伙伴命中18点</v>
      </c>
      <c r="F537" s="2" t="s">
        <v>693</v>
      </c>
      <c r="G537" s="2">
        <v>1</v>
      </c>
      <c r="H537" s="2" t="s">
        <v>538</v>
      </c>
      <c r="I537" s="2" t="s">
        <v>254</v>
      </c>
      <c r="J537" s="2">
        <v>0</v>
      </c>
      <c r="K537" s="2" t="str">
        <f>IF(J537="","",IF(J537=0,"所有宠物",INDEX(D_图鉴!$D:$D,MATCH(J537,D_图鉴!$A:$A,0))))</f>
        <v>所有宠物</v>
      </c>
      <c r="L537" s="2">
        <f>IF(A537="","",INDEX(D_伙伴技能书!$A:$A,MATCH(A537,D_伙伴技能书!$L:$L,0)))</f>
        <v>41092</v>
      </c>
      <c r="M537" s="2">
        <f>ROUND(INDEX(计算页!$F$22:$H$27,N537,G537)*1.5^(O537-1)*INDEX(计算页!$K$22:$K$25,MATCH(H537,计算页!$J$22:$J$25,0)),0)</f>
        <v>90</v>
      </c>
      <c r="N537" s="2">
        <v>1</v>
      </c>
      <c r="O537" s="2">
        <v>2</v>
      </c>
      <c r="P537" s="2">
        <v>1</v>
      </c>
      <c r="Q537" s="2">
        <v>0</v>
      </c>
      <c r="R537" s="2">
        <f t="shared" si="26"/>
        <v>1</v>
      </c>
      <c r="S537" s="2" t="e">
        <f>INDEX(D_伙伴表!$J:$J,MATCH(K537,D_伙伴表!$C:$C,0))</f>
        <v>#N/A</v>
      </c>
      <c r="T537" s="2">
        <f>IF(U537="","",INDEX(计算页!$A:$A,MATCH(U537,计算页!$B:$B,0)))</f>
        <v>6</v>
      </c>
      <c r="U537" s="2" t="s">
        <v>545</v>
      </c>
      <c r="V537" s="2">
        <f>IF(U537="","",ROUND(INDEX(计算页!$F$22:$H$27,N537,G537)/INDEX(计算页!$C:$C,MATCH(U537,计算页!$B:$B,0))*1.5^(O537-1)/R537,0))</f>
        <v>18</v>
      </c>
      <c r="W537" s="2" t="str">
        <f>IF(X537="","",INDEX(计算页!$A:$A,MATCH(X537,计算页!$B:$B,0)))</f>
        <v/>
      </c>
      <c r="Y537" s="2" t="str">
        <f>IF(X537="","",ROUND(INDEX(计算页!$F$22:$H$27,N537,G537)/INDEX(计算页!$C:$C,MATCH(X537,计算页!$B:$B,0))*1.5^(O537-1)/R537,0))</f>
        <v/>
      </c>
      <c r="Z537" s="2" t="str">
        <f>IF(AA537="","",INDEX(计算页!$A:$A,MATCH(AA537,计算页!$B:$B,0)))</f>
        <v/>
      </c>
      <c r="AB537" s="2" t="str">
        <f>IF(AA537="","",ROUND(INDEX(计算页!$F$22:$H$27,N537,G537)/INDEX(计算页!$C:$C,MATCH(AA537,计算页!$B:$B,0))*1.5^(O537-1)/R537,0))</f>
        <v/>
      </c>
      <c r="AC537" s="2" t="str">
        <f>IF(AD537="","",INDEX(计算页!$A:$A,MATCH(AD537,计算页!$B:$B,0)))</f>
        <v/>
      </c>
      <c r="AE537" s="2" t="str">
        <f>IF(AD537="","",ROUND(INDEX(计算页!$F$22:$H$27,N537,G537)/INDEX(计算页!$C:$C,MATCH(AD537,计算页!$B:$B,0))*1.5^(O537-1)/R537,0))</f>
        <v/>
      </c>
      <c r="AF537" s="2" t="str">
        <f>IF(AG537="","",INDEX(计算页!$A:$A,MATCH(AG537,计算页!$B:$B,0)))</f>
        <v/>
      </c>
      <c r="AH537" s="2" t="str">
        <f>IF(AG537="","",ROUND(INDEX(计算页!$F$22:$H$27,N537,G537)/INDEX(计算页!$C:$C,MATCH(AG537,计算页!$B:$B,0))*1.5^(O537-1)/R537,0))</f>
        <v/>
      </c>
    </row>
    <row r="538" spans="1:34" x14ac:dyDescent="0.35">
      <c r="A538" s="2">
        <f t="shared" si="24"/>
        <v>1090003</v>
      </c>
      <c r="B538" s="2">
        <v>109</v>
      </c>
      <c r="C538" s="2" t="s">
        <v>701</v>
      </c>
      <c r="D538" s="2" t="s">
        <v>556</v>
      </c>
      <c r="E538" s="2" t="str">
        <f t="shared" si="25"/>
        <v>一件十分破旧的宝物，看起来谁都可以用\n提升伙伴命中27点</v>
      </c>
      <c r="F538" s="2" t="s">
        <v>693</v>
      </c>
      <c r="G538" s="2">
        <v>1</v>
      </c>
      <c r="H538" s="2" t="s">
        <v>538</v>
      </c>
      <c r="I538" s="2" t="s">
        <v>254</v>
      </c>
      <c r="J538" s="2">
        <v>0</v>
      </c>
      <c r="K538" s="2" t="str">
        <f>IF(J538="","",IF(J538=0,"所有宠物",INDEX(D_图鉴!$D:$D,MATCH(J538,D_图鉴!$A:$A,0))))</f>
        <v>所有宠物</v>
      </c>
      <c r="L538" s="2">
        <f>IF(A538="","",INDEX(D_伙伴技能书!$A:$A,MATCH(A538,D_伙伴技能书!$L:$L,0)))</f>
        <v>41093</v>
      </c>
      <c r="M538" s="2">
        <f>ROUND(INDEX(计算页!$F$22:$H$27,N538,G538)*1.5^(O538-1)*INDEX(计算页!$K$22:$K$25,MATCH(H538,计算页!$J$22:$J$25,0)),0)</f>
        <v>135</v>
      </c>
      <c r="N538" s="2">
        <v>1</v>
      </c>
      <c r="O538" s="2">
        <v>3</v>
      </c>
      <c r="P538" s="2">
        <v>1</v>
      </c>
      <c r="Q538" s="2">
        <v>0</v>
      </c>
      <c r="R538" s="2">
        <f t="shared" si="26"/>
        <v>1</v>
      </c>
      <c r="S538" s="2" t="e">
        <f>INDEX(D_伙伴表!$J:$J,MATCH(K538,D_伙伴表!$C:$C,0))</f>
        <v>#N/A</v>
      </c>
      <c r="T538" s="2">
        <f>IF(U538="","",INDEX(计算页!$A:$A,MATCH(U538,计算页!$B:$B,0)))</f>
        <v>6</v>
      </c>
      <c r="U538" s="2" t="s">
        <v>545</v>
      </c>
      <c r="V538" s="2">
        <f>IF(U538="","",ROUND(INDEX(计算页!$F$22:$H$27,N538,G538)/INDEX(计算页!$C:$C,MATCH(U538,计算页!$B:$B,0))*1.5^(O538-1)/R538,0))</f>
        <v>27</v>
      </c>
      <c r="W538" s="2" t="str">
        <f>IF(X538="","",INDEX(计算页!$A:$A,MATCH(X538,计算页!$B:$B,0)))</f>
        <v/>
      </c>
      <c r="Y538" s="2" t="str">
        <f>IF(X538="","",ROUND(INDEX(计算页!$F$22:$H$27,N538,G538)/INDEX(计算页!$C:$C,MATCH(X538,计算页!$B:$B,0))*1.5^(O538-1)/R538,0))</f>
        <v/>
      </c>
      <c r="Z538" s="2" t="str">
        <f>IF(AA538="","",INDEX(计算页!$A:$A,MATCH(AA538,计算页!$B:$B,0)))</f>
        <v/>
      </c>
      <c r="AB538" s="2" t="str">
        <f>IF(AA538="","",ROUND(INDEX(计算页!$F$22:$H$27,N538,G538)/INDEX(计算页!$C:$C,MATCH(AA538,计算页!$B:$B,0))*1.5^(O538-1)/R538,0))</f>
        <v/>
      </c>
      <c r="AC538" s="2" t="str">
        <f>IF(AD538="","",INDEX(计算页!$A:$A,MATCH(AD538,计算页!$B:$B,0)))</f>
        <v/>
      </c>
      <c r="AE538" s="2" t="str">
        <f>IF(AD538="","",ROUND(INDEX(计算页!$F$22:$H$27,N538,G538)/INDEX(计算页!$C:$C,MATCH(AD538,计算页!$B:$B,0))*1.5^(O538-1)/R538,0))</f>
        <v/>
      </c>
      <c r="AF538" s="2" t="str">
        <f>IF(AG538="","",INDEX(计算页!$A:$A,MATCH(AG538,计算页!$B:$B,0)))</f>
        <v/>
      </c>
      <c r="AH538" s="2" t="str">
        <f>IF(AG538="","",ROUND(INDEX(计算页!$F$22:$H$27,N538,G538)/INDEX(计算页!$C:$C,MATCH(AG538,计算页!$B:$B,0))*1.5^(O538-1)/R538,0))</f>
        <v/>
      </c>
    </row>
    <row r="539" spans="1:34" x14ac:dyDescent="0.35">
      <c r="A539" s="2">
        <f t="shared" ref="A539:A565" si="27">B539*10000+O539</f>
        <v>1100001</v>
      </c>
      <c r="B539" s="2">
        <v>110</v>
      </c>
      <c r="C539" s="2" t="s">
        <v>702</v>
      </c>
      <c r="D539" s="2" t="s">
        <v>552</v>
      </c>
      <c r="E539" s="2" t="str">
        <f t="shared" si="25"/>
        <v>一件十分破旧的宝物，看起来谁都可以用\n提升伙伴闪避12点</v>
      </c>
      <c r="F539" s="2" t="s">
        <v>693</v>
      </c>
      <c r="G539" s="2">
        <v>1</v>
      </c>
      <c r="H539" s="2" t="s">
        <v>538</v>
      </c>
      <c r="I539" s="2" t="s">
        <v>255</v>
      </c>
      <c r="J539" s="2">
        <v>0</v>
      </c>
      <c r="K539" s="2" t="str">
        <f>IF(J539="","",IF(J539=0,"所有宠物",INDEX(D_图鉴!$D:$D,MATCH(J539,D_图鉴!$A:$A,0))))</f>
        <v>所有宠物</v>
      </c>
      <c r="L539" s="2">
        <f>IF(A539="","",INDEX(D_伙伴技能书!$A:$A,MATCH(A539,D_伙伴技能书!$L:$L,0)))</f>
        <v>41101</v>
      </c>
      <c r="M539" s="2">
        <f>ROUND(INDEX(计算页!$F$22:$H$27,N539,G539)*1.5^(O539-1)*INDEX(计算页!$K$22:$K$25,MATCH(H539,计算页!$J$22:$J$25,0)),0)</f>
        <v>60</v>
      </c>
      <c r="N539" s="2">
        <v>1</v>
      </c>
      <c r="O539" s="2">
        <v>1</v>
      </c>
      <c r="P539" s="2">
        <v>1</v>
      </c>
      <c r="Q539" s="2">
        <v>0</v>
      </c>
      <c r="R539" s="2">
        <f t="shared" si="26"/>
        <v>1</v>
      </c>
      <c r="S539" s="2" t="e">
        <f>INDEX(D_伙伴表!$J:$J,MATCH(K539,D_伙伴表!$C:$C,0))</f>
        <v>#N/A</v>
      </c>
      <c r="T539" s="2">
        <f>IF(U539="","",INDEX(计算页!$A:$A,MATCH(U539,计算页!$B:$B,0)))</f>
        <v>7</v>
      </c>
      <c r="U539" s="2" t="s">
        <v>548</v>
      </c>
      <c r="V539" s="2">
        <f>IF(U539="","",ROUND(INDEX(计算页!$F$22:$H$27,N539,G539)/INDEX(计算页!$C:$C,MATCH(U539,计算页!$B:$B,0))*1.5^(O539-1)/R539,0))</f>
        <v>12</v>
      </c>
      <c r="W539" s="2" t="str">
        <f>IF(X539="","",INDEX(计算页!$A:$A,MATCH(X539,计算页!$B:$B,0)))</f>
        <v/>
      </c>
      <c r="Y539" s="2" t="str">
        <f>IF(X539="","",ROUND(INDEX(计算页!$F$22:$H$27,N539,G539)/INDEX(计算页!$C:$C,MATCH(X539,计算页!$B:$B,0))*1.5^(O539-1)/R539,0))</f>
        <v/>
      </c>
      <c r="Z539" s="2" t="str">
        <f>IF(AA539="","",INDEX(计算页!$A:$A,MATCH(AA539,计算页!$B:$B,0)))</f>
        <v/>
      </c>
      <c r="AB539" s="2" t="str">
        <f>IF(AA539="","",ROUND(INDEX(计算页!$F$22:$H$27,N539,G539)/INDEX(计算页!$C:$C,MATCH(AA539,计算页!$B:$B,0))*1.5^(O539-1)/R539,0))</f>
        <v/>
      </c>
      <c r="AC539" s="2" t="str">
        <f>IF(AD539="","",INDEX(计算页!$A:$A,MATCH(AD539,计算页!$B:$B,0)))</f>
        <v/>
      </c>
      <c r="AE539" s="2" t="str">
        <f>IF(AD539="","",ROUND(INDEX(计算页!$F$22:$H$27,N539,G539)/INDEX(计算页!$C:$C,MATCH(AD539,计算页!$B:$B,0))*1.5^(O539-1)/R539,0))</f>
        <v/>
      </c>
      <c r="AF539" s="2" t="str">
        <f>IF(AG539="","",INDEX(计算页!$A:$A,MATCH(AG539,计算页!$B:$B,0)))</f>
        <v/>
      </c>
      <c r="AH539" s="2" t="str">
        <f>IF(AG539="","",ROUND(INDEX(计算页!$F$22:$H$27,N539,G539)/INDEX(计算页!$C:$C,MATCH(AG539,计算页!$B:$B,0))*1.5^(O539-1)/R539,0))</f>
        <v/>
      </c>
    </row>
    <row r="540" spans="1:34" x14ac:dyDescent="0.35">
      <c r="A540" s="2">
        <f t="shared" si="27"/>
        <v>1100002</v>
      </c>
      <c r="B540" s="2">
        <v>110</v>
      </c>
      <c r="C540" s="2" t="s">
        <v>702</v>
      </c>
      <c r="D540" s="2" t="s">
        <v>552</v>
      </c>
      <c r="E540" s="2" t="str">
        <f t="shared" si="25"/>
        <v>一件十分破旧的宝物，看起来谁都可以用\n提升伙伴闪避18点</v>
      </c>
      <c r="F540" s="2" t="s">
        <v>693</v>
      </c>
      <c r="G540" s="2">
        <v>1</v>
      </c>
      <c r="H540" s="2" t="s">
        <v>538</v>
      </c>
      <c r="I540" s="2" t="s">
        <v>255</v>
      </c>
      <c r="J540" s="2">
        <v>0</v>
      </c>
      <c r="K540" s="2" t="str">
        <f>IF(J540="","",IF(J540=0,"所有宠物",INDEX(D_图鉴!$D:$D,MATCH(J540,D_图鉴!$A:$A,0))))</f>
        <v>所有宠物</v>
      </c>
      <c r="L540" s="2">
        <f>IF(A540="","",INDEX(D_伙伴技能书!$A:$A,MATCH(A540,D_伙伴技能书!$L:$L,0)))</f>
        <v>41102</v>
      </c>
      <c r="M540" s="2">
        <f>ROUND(INDEX(计算页!$F$22:$H$27,N540,G540)*1.5^(O540-1)*INDEX(计算页!$K$22:$K$25,MATCH(H540,计算页!$J$22:$J$25,0)),0)</f>
        <v>90</v>
      </c>
      <c r="N540" s="2">
        <v>1</v>
      </c>
      <c r="O540" s="2">
        <v>2</v>
      </c>
      <c r="P540" s="2">
        <v>1</v>
      </c>
      <c r="Q540" s="2">
        <v>0</v>
      </c>
      <c r="R540" s="2">
        <f t="shared" si="26"/>
        <v>1</v>
      </c>
      <c r="S540" s="2" t="e">
        <f>INDEX(D_伙伴表!$J:$J,MATCH(K540,D_伙伴表!$C:$C,0))</f>
        <v>#N/A</v>
      </c>
      <c r="T540" s="2">
        <f>IF(U540="","",INDEX(计算页!$A:$A,MATCH(U540,计算页!$B:$B,0)))</f>
        <v>7</v>
      </c>
      <c r="U540" s="2" t="s">
        <v>548</v>
      </c>
      <c r="V540" s="2">
        <f>IF(U540="","",ROUND(INDEX(计算页!$F$22:$H$27,N540,G540)/INDEX(计算页!$C:$C,MATCH(U540,计算页!$B:$B,0))*1.5^(O540-1)/R540,0))</f>
        <v>18</v>
      </c>
      <c r="W540" s="2" t="str">
        <f>IF(X540="","",INDEX(计算页!$A:$A,MATCH(X540,计算页!$B:$B,0)))</f>
        <v/>
      </c>
      <c r="Y540" s="2" t="str">
        <f>IF(X540="","",ROUND(INDEX(计算页!$F$22:$H$27,N540,G540)/INDEX(计算页!$C:$C,MATCH(X540,计算页!$B:$B,0))*1.5^(O540-1)/R540,0))</f>
        <v/>
      </c>
      <c r="Z540" s="2" t="str">
        <f>IF(AA540="","",INDEX(计算页!$A:$A,MATCH(AA540,计算页!$B:$B,0)))</f>
        <v/>
      </c>
      <c r="AB540" s="2" t="str">
        <f>IF(AA540="","",ROUND(INDEX(计算页!$F$22:$H$27,N540,G540)/INDEX(计算页!$C:$C,MATCH(AA540,计算页!$B:$B,0))*1.5^(O540-1)/R540,0))</f>
        <v/>
      </c>
      <c r="AC540" s="2" t="str">
        <f>IF(AD540="","",INDEX(计算页!$A:$A,MATCH(AD540,计算页!$B:$B,0)))</f>
        <v/>
      </c>
      <c r="AE540" s="2" t="str">
        <f>IF(AD540="","",ROUND(INDEX(计算页!$F$22:$H$27,N540,G540)/INDEX(计算页!$C:$C,MATCH(AD540,计算页!$B:$B,0))*1.5^(O540-1)/R540,0))</f>
        <v/>
      </c>
      <c r="AF540" s="2" t="str">
        <f>IF(AG540="","",INDEX(计算页!$A:$A,MATCH(AG540,计算页!$B:$B,0)))</f>
        <v/>
      </c>
      <c r="AH540" s="2" t="str">
        <f>IF(AG540="","",ROUND(INDEX(计算页!$F$22:$H$27,N540,G540)/INDEX(计算页!$C:$C,MATCH(AG540,计算页!$B:$B,0))*1.5^(O540-1)/R540,0))</f>
        <v/>
      </c>
    </row>
    <row r="541" spans="1:34" x14ac:dyDescent="0.35">
      <c r="A541" s="2">
        <f t="shared" si="27"/>
        <v>1100003</v>
      </c>
      <c r="B541" s="2">
        <v>110</v>
      </c>
      <c r="C541" s="2" t="s">
        <v>702</v>
      </c>
      <c r="D541" s="2" t="s">
        <v>552</v>
      </c>
      <c r="E541" s="2" t="str">
        <f t="shared" si="25"/>
        <v>一件十分破旧的宝物，看起来谁都可以用\n提升伙伴闪避27点</v>
      </c>
      <c r="F541" s="2" t="s">
        <v>693</v>
      </c>
      <c r="G541" s="2">
        <v>1</v>
      </c>
      <c r="H541" s="2" t="s">
        <v>538</v>
      </c>
      <c r="I541" s="2" t="s">
        <v>255</v>
      </c>
      <c r="J541" s="2">
        <v>0</v>
      </c>
      <c r="K541" s="2" t="str">
        <f>IF(J541="","",IF(J541=0,"所有宠物",INDEX(D_图鉴!$D:$D,MATCH(J541,D_图鉴!$A:$A,0))))</f>
        <v>所有宠物</v>
      </c>
      <c r="L541" s="2">
        <f>IF(A541="","",INDEX(D_伙伴技能书!$A:$A,MATCH(A541,D_伙伴技能书!$L:$L,0)))</f>
        <v>41103</v>
      </c>
      <c r="M541" s="2">
        <f>ROUND(INDEX(计算页!$F$22:$H$27,N541,G541)*1.5^(O541-1)*INDEX(计算页!$K$22:$K$25,MATCH(H541,计算页!$J$22:$J$25,0)),0)</f>
        <v>135</v>
      </c>
      <c r="N541" s="2">
        <v>1</v>
      </c>
      <c r="O541" s="2">
        <v>3</v>
      </c>
      <c r="P541" s="2">
        <v>1</v>
      </c>
      <c r="Q541" s="2">
        <v>0</v>
      </c>
      <c r="R541" s="2">
        <f t="shared" si="26"/>
        <v>1</v>
      </c>
      <c r="S541" s="2" t="e">
        <f>INDEX(D_伙伴表!$J:$J,MATCH(K541,D_伙伴表!$C:$C,0))</f>
        <v>#N/A</v>
      </c>
      <c r="T541" s="2">
        <f>IF(U541="","",INDEX(计算页!$A:$A,MATCH(U541,计算页!$B:$B,0)))</f>
        <v>7</v>
      </c>
      <c r="U541" s="2" t="s">
        <v>548</v>
      </c>
      <c r="V541" s="2">
        <f>IF(U541="","",ROUND(INDEX(计算页!$F$22:$H$27,N541,G541)/INDEX(计算页!$C:$C,MATCH(U541,计算页!$B:$B,0))*1.5^(O541-1)/R541,0))</f>
        <v>27</v>
      </c>
      <c r="W541" s="2" t="str">
        <f>IF(X541="","",INDEX(计算页!$A:$A,MATCH(X541,计算页!$B:$B,0)))</f>
        <v/>
      </c>
      <c r="Y541" s="2" t="str">
        <f>IF(X541="","",ROUND(INDEX(计算页!$F$22:$H$27,N541,G541)/INDEX(计算页!$C:$C,MATCH(X541,计算页!$B:$B,0))*1.5^(O541-1)/R541,0))</f>
        <v/>
      </c>
      <c r="Z541" s="2" t="str">
        <f>IF(AA541="","",INDEX(计算页!$A:$A,MATCH(AA541,计算页!$B:$B,0)))</f>
        <v/>
      </c>
      <c r="AB541" s="2" t="str">
        <f>IF(AA541="","",ROUND(INDEX(计算页!$F$22:$H$27,N541,G541)/INDEX(计算页!$C:$C,MATCH(AA541,计算页!$B:$B,0))*1.5^(O541-1)/R541,0))</f>
        <v/>
      </c>
      <c r="AC541" s="2" t="str">
        <f>IF(AD541="","",INDEX(计算页!$A:$A,MATCH(AD541,计算页!$B:$B,0)))</f>
        <v/>
      </c>
      <c r="AE541" s="2" t="str">
        <f>IF(AD541="","",ROUND(INDEX(计算页!$F$22:$H$27,N541,G541)/INDEX(计算页!$C:$C,MATCH(AD541,计算页!$B:$B,0))*1.5^(O541-1)/R541,0))</f>
        <v/>
      </c>
      <c r="AF541" s="2" t="str">
        <f>IF(AG541="","",INDEX(计算页!$A:$A,MATCH(AG541,计算页!$B:$B,0)))</f>
        <v/>
      </c>
      <c r="AH541" s="2" t="str">
        <f>IF(AG541="","",ROUND(INDEX(计算页!$F$22:$H$27,N541,G541)/INDEX(计算页!$C:$C,MATCH(AG541,计算页!$B:$B,0))*1.5^(O541-1)/R541,0))</f>
        <v/>
      </c>
    </row>
    <row r="542" spans="1:34" x14ac:dyDescent="0.35">
      <c r="A542" s="2">
        <f t="shared" si="27"/>
        <v>1110001</v>
      </c>
      <c r="B542" s="2">
        <v>111</v>
      </c>
      <c r="C542" s="2" t="s">
        <v>703</v>
      </c>
      <c r="D542" s="2" t="s">
        <v>559</v>
      </c>
      <c r="E542" s="2" t="str">
        <f t="shared" si="25"/>
        <v>一件十分破旧的宝物，看起来谁都可以用\n提升伙伴攻击30点</v>
      </c>
      <c r="F542" s="2" t="s">
        <v>693</v>
      </c>
      <c r="G542" s="2">
        <v>1</v>
      </c>
      <c r="H542" s="2" t="s">
        <v>538</v>
      </c>
      <c r="I542" s="2" t="s">
        <v>255</v>
      </c>
      <c r="J542" s="2">
        <v>0</v>
      </c>
      <c r="K542" s="2" t="str">
        <f>IF(J542="","",IF(J542=0,"所有宠物",INDEX(D_图鉴!$D:$D,MATCH(J542,D_图鉴!$A:$A,0))))</f>
        <v>所有宠物</v>
      </c>
      <c r="L542" s="2">
        <f>IF(A542="","",INDEX(D_伙伴技能书!$A:$A,MATCH(A542,D_伙伴技能书!$L:$L,0)))</f>
        <v>41111</v>
      </c>
      <c r="M542" s="2">
        <f>ROUND(INDEX(计算页!$F$22:$H$27,N542,G542)*1.5^(O542-1)*INDEX(计算页!$K$22:$K$25,MATCH(H542,计算页!$J$22:$J$25,0)),0)</f>
        <v>60</v>
      </c>
      <c r="N542" s="2">
        <v>1</v>
      </c>
      <c r="O542" s="2">
        <v>1</v>
      </c>
      <c r="P542" s="2">
        <v>1</v>
      </c>
      <c r="Q542" s="2">
        <v>0</v>
      </c>
      <c r="R542" s="2">
        <f t="shared" si="26"/>
        <v>1</v>
      </c>
      <c r="S542" s="2" t="e">
        <f>INDEX(D_伙伴表!$J:$J,MATCH(K542,D_伙伴表!$C:$C,0))</f>
        <v>#N/A</v>
      </c>
      <c r="T542" s="2">
        <f>IF(U542="","",INDEX(计算页!$A:$A,MATCH(U542,计算页!$B:$B,0)))</f>
        <v>3</v>
      </c>
      <c r="U542" s="2" t="s">
        <v>101</v>
      </c>
      <c r="V542" s="2">
        <f>IF(U542="","",ROUND(INDEX(计算页!$F$22:$H$27,N542,G542)/INDEX(计算页!$C:$C,MATCH(U542,计算页!$B:$B,0))*1.5^(O542-1)/R542,0))</f>
        <v>30</v>
      </c>
      <c r="W542" s="2" t="str">
        <f>IF(X542="","",INDEX(计算页!$A:$A,MATCH(X542,计算页!$B:$B,0)))</f>
        <v/>
      </c>
      <c r="Y542" s="2" t="str">
        <f>IF(X542="","",ROUND(INDEX(计算页!$F$22:$H$27,N542,G542)/INDEX(计算页!$C:$C,MATCH(X542,计算页!$B:$B,0))*1.5^(O542-1)/R542,0))</f>
        <v/>
      </c>
      <c r="Z542" s="2" t="str">
        <f>IF(AA542="","",INDEX(计算页!$A:$A,MATCH(AA542,计算页!$B:$B,0)))</f>
        <v/>
      </c>
      <c r="AB542" s="2" t="str">
        <f>IF(AA542="","",ROUND(INDEX(计算页!$F$22:$H$27,N542,G542)/INDEX(计算页!$C:$C,MATCH(AA542,计算页!$B:$B,0))*1.5^(O542-1)/R542,0))</f>
        <v/>
      </c>
      <c r="AC542" s="2" t="str">
        <f>IF(AD542="","",INDEX(计算页!$A:$A,MATCH(AD542,计算页!$B:$B,0)))</f>
        <v/>
      </c>
      <c r="AE542" s="2" t="str">
        <f>IF(AD542="","",ROUND(INDEX(计算页!$F$22:$H$27,N542,G542)/INDEX(计算页!$C:$C,MATCH(AD542,计算页!$B:$B,0))*1.5^(O542-1)/R542,0))</f>
        <v/>
      </c>
      <c r="AF542" s="2" t="str">
        <f>IF(AG542="","",INDEX(计算页!$A:$A,MATCH(AG542,计算页!$B:$B,0)))</f>
        <v/>
      </c>
      <c r="AH542" s="2" t="str">
        <f>IF(AG542="","",ROUND(INDEX(计算页!$F$22:$H$27,N542,G542)/INDEX(计算页!$C:$C,MATCH(AG542,计算页!$B:$B,0))*1.5^(O542-1)/R542,0))</f>
        <v/>
      </c>
    </row>
    <row r="543" spans="1:34" x14ac:dyDescent="0.35">
      <c r="A543" s="2">
        <f t="shared" si="27"/>
        <v>1110002</v>
      </c>
      <c r="B543" s="2">
        <v>111</v>
      </c>
      <c r="C543" s="2" t="s">
        <v>703</v>
      </c>
      <c r="D543" s="2" t="s">
        <v>559</v>
      </c>
      <c r="E543" s="2" t="str">
        <f t="shared" si="25"/>
        <v>一件十分破旧的宝物，看起来谁都可以用\n提升伙伴攻击45点</v>
      </c>
      <c r="F543" s="2" t="s">
        <v>693</v>
      </c>
      <c r="G543" s="2">
        <v>1</v>
      </c>
      <c r="H543" s="2" t="s">
        <v>538</v>
      </c>
      <c r="I543" s="2" t="s">
        <v>255</v>
      </c>
      <c r="J543" s="2">
        <v>0</v>
      </c>
      <c r="K543" s="2" t="str">
        <f>IF(J543="","",IF(J543=0,"所有宠物",INDEX(D_图鉴!$D:$D,MATCH(J543,D_图鉴!$A:$A,0))))</f>
        <v>所有宠物</v>
      </c>
      <c r="L543" s="2">
        <f>IF(A543="","",INDEX(D_伙伴技能书!$A:$A,MATCH(A543,D_伙伴技能书!$L:$L,0)))</f>
        <v>41112</v>
      </c>
      <c r="M543" s="2">
        <f>ROUND(INDEX(计算页!$F$22:$H$27,N543,G543)*1.5^(O543-1)*INDEX(计算页!$K$22:$K$25,MATCH(H543,计算页!$J$22:$J$25,0)),0)</f>
        <v>90</v>
      </c>
      <c r="N543" s="2">
        <v>1</v>
      </c>
      <c r="O543" s="2">
        <v>2</v>
      </c>
      <c r="P543" s="2">
        <v>1</v>
      </c>
      <c r="Q543" s="2">
        <v>0</v>
      </c>
      <c r="R543" s="2">
        <f t="shared" si="26"/>
        <v>1</v>
      </c>
      <c r="S543" s="2" t="e">
        <f>INDEX(D_伙伴表!$J:$J,MATCH(K543,D_伙伴表!$C:$C,0))</f>
        <v>#N/A</v>
      </c>
      <c r="T543" s="2">
        <f>IF(U543="","",INDEX(计算页!$A:$A,MATCH(U543,计算页!$B:$B,0)))</f>
        <v>3</v>
      </c>
      <c r="U543" s="2" t="s">
        <v>101</v>
      </c>
      <c r="V543" s="2">
        <f>IF(U543="","",ROUND(INDEX(计算页!$F$22:$H$27,N543,G543)/INDEX(计算页!$C:$C,MATCH(U543,计算页!$B:$B,0))*1.5^(O543-1)/R543,0))</f>
        <v>45</v>
      </c>
      <c r="W543" s="2" t="str">
        <f>IF(X543="","",INDEX(计算页!$A:$A,MATCH(X543,计算页!$B:$B,0)))</f>
        <v/>
      </c>
      <c r="Y543" s="2" t="str">
        <f>IF(X543="","",ROUND(INDEX(计算页!$F$22:$H$27,N543,G543)/INDEX(计算页!$C:$C,MATCH(X543,计算页!$B:$B,0))*1.5^(O543-1)/R543,0))</f>
        <v/>
      </c>
      <c r="Z543" s="2" t="str">
        <f>IF(AA543="","",INDEX(计算页!$A:$A,MATCH(AA543,计算页!$B:$B,0)))</f>
        <v/>
      </c>
      <c r="AB543" s="2" t="str">
        <f>IF(AA543="","",ROUND(INDEX(计算页!$F$22:$H$27,N543,G543)/INDEX(计算页!$C:$C,MATCH(AA543,计算页!$B:$B,0))*1.5^(O543-1)/R543,0))</f>
        <v/>
      </c>
      <c r="AC543" s="2" t="str">
        <f>IF(AD543="","",INDEX(计算页!$A:$A,MATCH(AD543,计算页!$B:$B,0)))</f>
        <v/>
      </c>
      <c r="AE543" s="2" t="str">
        <f>IF(AD543="","",ROUND(INDEX(计算页!$F$22:$H$27,N543,G543)/INDEX(计算页!$C:$C,MATCH(AD543,计算页!$B:$B,0))*1.5^(O543-1)/R543,0))</f>
        <v/>
      </c>
      <c r="AF543" s="2" t="str">
        <f>IF(AG543="","",INDEX(计算页!$A:$A,MATCH(AG543,计算页!$B:$B,0)))</f>
        <v/>
      </c>
      <c r="AH543" s="2" t="str">
        <f>IF(AG543="","",ROUND(INDEX(计算页!$F$22:$H$27,N543,G543)/INDEX(计算页!$C:$C,MATCH(AG543,计算页!$B:$B,0))*1.5^(O543-1)/R543,0))</f>
        <v/>
      </c>
    </row>
    <row r="544" spans="1:34" x14ac:dyDescent="0.35">
      <c r="A544" s="2">
        <f t="shared" si="27"/>
        <v>1110003</v>
      </c>
      <c r="B544" s="2">
        <v>111</v>
      </c>
      <c r="C544" s="2" t="s">
        <v>703</v>
      </c>
      <c r="D544" s="2" t="s">
        <v>559</v>
      </c>
      <c r="E544" s="2" t="str">
        <f t="shared" si="25"/>
        <v>一件十分破旧的宝物，看起来谁都可以用\n提升伙伴攻击68点</v>
      </c>
      <c r="F544" s="2" t="s">
        <v>693</v>
      </c>
      <c r="G544" s="2">
        <v>1</v>
      </c>
      <c r="H544" s="2" t="s">
        <v>538</v>
      </c>
      <c r="I544" s="2" t="s">
        <v>255</v>
      </c>
      <c r="J544" s="2">
        <v>0</v>
      </c>
      <c r="K544" s="2" t="str">
        <f>IF(J544="","",IF(J544=0,"所有宠物",INDEX(D_图鉴!$D:$D,MATCH(J544,D_图鉴!$A:$A,0))))</f>
        <v>所有宠物</v>
      </c>
      <c r="L544" s="2">
        <f>IF(A544="","",INDEX(D_伙伴技能书!$A:$A,MATCH(A544,D_伙伴技能书!$L:$L,0)))</f>
        <v>41113</v>
      </c>
      <c r="M544" s="2">
        <f>ROUND(INDEX(计算页!$F$22:$H$27,N544,G544)*1.5^(O544-1)*INDEX(计算页!$K$22:$K$25,MATCH(H544,计算页!$J$22:$J$25,0)),0)</f>
        <v>135</v>
      </c>
      <c r="N544" s="2">
        <v>1</v>
      </c>
      <c r="O544" s="2">
        <v>3</v>
      </c>
      <c r="P544" s="2">
        <v>1</v>
      </c>
      <c r="Q544" s="2">
        <v>0</v>
      </c>
      <c r="R544" s="2">
        <f t="shared" si="26"/>
        <v>1</v>
      </c>
      <c r="S544" s="2" t="e">
        <f>INDEX(D_伙伴表!$J:$J,MATCH(K544,D_伙伴表!$C:$C,0))</f>
        <v>#N/A</v>
      </c>
      <c r="T544" s="2">
        <f>IF(U544="","",INDEX(计算页!$A:$A,MATCH(U544,计算页!$B:$B,0)))</f>
        <v>3</v>
      </c>
      <c r="U544" s="2" t="s">
        <v>101</v>
      </c>
      <c r="V544" s="2">
        <f>IF(U544="","",ROUND(INDEX(计算页!$F$22:$H$27,N544,G544)/INDEX(计算页!$C:$C,MATCH(U544,计算页!$B:$B,0))*1.5^(O544-1)/R544,0))</f>
        <v>68</v>
      </c>
      <c r="W544" s="2" t="str">
        <f>IF(X544="","",INDEX(计算页!$A:$A,MATCH(X544,计算页!$B:$B,0)))</f>
        <v/>
      </c>
      <c r="Y544" s="2" t="str">
        <f>IF(X544="","",ROUND(INDEX(计算页!$F$22:$H$27,N544,G544)/INDEX(计算页!$C:$C,MATCH(X544,计算页!$B:$B,0))*1.5^(O544-1)/R544,0))</f>
        <v/>
      </c>
      <c r="Z544" s="2" t="str">
        <f>IF(AA544="","",INDEX(计算页!$A:$A,MATCH(AA544,计算页!$B:$B,0)))</f>
        <v/>
      </c>
      <c r="AB544" s="2" t="str">
        <f>IF(AA544="","",ROUND(INDEX(计算页!$F$22:$H$27,N544,G544)/INDEX(计算页!$C:$C,MATCH(AA544,计算页!$B:$B,0))*1.5^(O544-1)/R544,0))</f>
        <v/>
      </c>
      <c r="AC544" s="2" t="str">
        <f>IF(AD544="","",INDEX(计算页!$A:$A,MATCH(AD544,计算页!$B:$B,0)))</f>
        <v/>
      </c>
      <c r="AE544" s="2" t="str">
        <f>IF(AD544="","",ROUND(INDEX(计算页!$F$22:$H$27,N544,G544)/INDEX(计算页!$C:$C,MATCH(AD544,计算页!$B:$B,0))*1.5^(O544-1)/R544,0))</f>
        <v/>
      </c>
      <c r="AF544" s="2" t="str">
        <f>IF(AG544="","",INDEX(计算页!$A:$A,MATCH(AG544,计算页!$B:$B,0)))</f>
        <v/>
      </c>
      <c r="AH544" s="2" t="str">
        <f>IF(AG544="","",ROUND(INDEX(计算页!$F$22:$H$27,N544,G544)/INDEX(计算页!$C:$C,MATCH(AG544,计算页!$B:$B,0))*1.5^(O544-1)/R544,0))</f>
        <v/>
      </c>
    </row>
    <row r="545" spans="1:34" x14ac:dyDescent="0.35">
      <c r="A545" s="2">
        <f t="shared" si="27"/>
        <v>1120001</v>
      </c>
      <c r="B545" s="2">
        <v>112</v>
      </c>
      <c r="C545" s="2" t="s">
        <v>704</v>
      </c>
      <c r="D545" s="2" t="s">
        <v>501</v>
      </c>
      <c r="E545" s="2" t="str">
        <f t="shared" si="25"/>
        <v>一件十分破旧的宝物，看起来谁都可以用\n提升伙伴防御60点</v>
      </c>
      <c r="F545" s="2" t="s">
        <v>693</v>
      </c>
      <c r="G545" s="2">
        <v>1</v>
      </c>
      <c r="H545" s="2" t="s">
        <v>538</v>
      </c>
      <c r="I545" s="2" t="s">
        <v>255</v>
      </c>
      <c r="J545" s="2">
        <v>0</v>
      </c>
      <c r="K545" s="2" t="str">
        <f>IF(J545="","",IF(J545=0,"所有宠物",INDEX(D_图鉴!$D:$D,MATCH(J545,D_图鉴!$A:$A,0))))</f>
        <v>所有宠物</v>
      </c>
      <c r="L545" s="2">
        <f>IF(A545="","",INDEX(D_伙伴技能书!$A:$A,MATCH(A545,D_伙伴技能书!$L:$L,0)))</f>
        <v>41121</v>
      </c>
      <c r="M545" s="2">
        <f>ROUND(INDEX(计算页!$F$22:$H$27,N545,G545)*1.5^(O545-1)*INDEX(计算页!$K$22:$K$25,MATCH(H545,计算页!$J$22:$J$25,0)),0)</f>
        <v>60</v>
      </c>
      <c r="N545" s="2">
        <v>1</v>
      </c>
      <c r="O545" s="2">
        <v>1</v>
      </c>
      <c r="P545" s="2">
        <v>1</v>
      </c>
      <c r="Q545" s="2">
        <v>0</v>
      </c>
      <c r="R545" s="2">
        <f t="shared" si="26"/>
        <v>1</v>
      </c>
      <c r="S545" s="2" t="e">
        <f>INDEX(D_伙伴表!$J:$J,MATCH(K545,D_伙伴表!$C:$C,0))</f>
        <v>#N/A</v>
      </c>
      <c r="T545" s="2">
        <f>IF(U545="","",INDEX(计算页!$A:$A,MATCH(U545,计算页!$B:$B,0)))</f>
        <v>4</v>
      </c>
      <c r="U545" s="2" t="s">
        <v>98</v>
      </c>
      <c r="V545" s="2">
        <f>IF(U545="","",ROUND(INDEX(计算页!$F$22:$H$27,N545,G545)/INDEX(计算页!$C:$C,MATCH(U545,计算页!$B:$B,0))*1.5^(O545-1)/R545,0))</f>
        <v>60</v>
      </c>
      <c r="W545" s="2" t="str">
        <f>IF(X545="","",INDEX(计算页!$A:$A,MATCH(X545,计算页!$B:$B,0)))</f>
        <v/>
      </c>
      <c r="Y545" s="2" t="str">
        <f>IF(X545="","",ROUND(INDEX(计算页!$F$22:$H$27,N545,G545)/INDEX(计算页!$C:$C,MATCH(X545,计算页!$B:$B,0))*1.5^(O545-1)/R545,0))</f>
        <v/>
      </c>
      <c r="Z545" s="2" t="str">
        <f>IF(AA545="","",INDEX(计算页!$A:$A,MATCH(AA545,计算页!$B:$B,0)))</f>
        <v/>
      </c>
      <c r="AB545" s="2" t="str">
        <f>IF(AA545="","",ROUND(INDEX(计算页!$F$22:$H$27,N545,G545)/INDEX(计算页!$C:$C,MATCH(AA545,计算页!$B:$B,0))*1.5^(O545-1)/R545,0))</f>
        <v/>
      </c>
      <c r="AC545" s="2" t="str">
        <f>IF(AD545="","",INDEX(计算页!$A:$A,MATCH(AD545,计算页!$B:$B,0)))</f>
        <v/>
      </c>
      <c r="AE545" s="2" t="str">
        <f>IF(AD545="","",ROUND(INDEX(计算页!$F$22:$H$27,N545,G545)/INDEX(计算页!$C:$C,MATCH(AD545,计算页!$B:$B,0))*1.5^(O545-1)/R545,0))</f>
        <v/>
      </c>
      <c r="AF545" s="2" t="str">
        <f>IF(AG545="","",INDEX(计算页!$A:$A,MATCH(AG545,计算页!$B:$B,0)))</f>
        <v/>
      </c>
      <c r="AH545" s="2" t="str">
        <f>IF(AG545="","",ROUND(INDEX(计算页!$F$22:$H$27,N545,G545)/INDEX(计算页!$C:$C,MATCH(AG545,计算页!$B:$B,0))*1.5^(O545-1)/R545,0))</f>
        <v/>
      </c>
    </row>
    <row r="546" spans="1:34" x14ac:dyDescent="0.35">
      <c r="A546" s="2">
        <f t="shared" si="27"/>
        <v>1120002</v>
      </c>
      <c r="B546" s="2">
        <v>112</v>
      </c>
      <c r="C546" s="2" t="s">
        <v>704</v>
      </c>
      <c r="D546" s="2" t="s">
        <v>501</v>
      </c>
      <c r="E546" s="2" t="str">
        <f t="shared" si="25"/>
        <v>一件十分破旧的宝物，看起来谁都可以用\n提升伙伴防御90点</v>
      </c>
      <c r="F546" s="2" t="s">
        <v>693</v>
      </c>
      <c r="G546" s="2">
        <v>1</v>
      </c>
      <c r="H546" s="2" t="s">
        <v>538</v>
      </c>
      <c r="I546" s="2" t="s">
        <v>255</v>
      </c>
      <c r="J546" s="2">
        <v>0</v>
      </c>
      <c r="K546" s="2" t="str">
        <f>IF(J546="","",IF(J546=0,"所有宠物",INDEX(D_图鉴!$D:$D,MATCH(J546,D_图鉴!$A:$A,0))))</f>
        <v>所有宠物</v>
      </c>
      <c r="L546" s="2">
        <f>IF(A546="","",INDEX(D_伙伴技能书!$A:$A,MATCH(A546,D_伙伴技能书!$L:$L,0)))</f>
        <v>41122</v>
      </c>
      <c r="M546" s="2">
        <f>ROUND(INDEX(计算页!$F$22:$H$27,N546,G546)*1.5^(O546-1)*INDEX(计算页!$K$22:$K$25,MATCH(H546,计算页!$J$22:$J$25,0)),0)</f>
        <v>90</v>
      </c>
      <c r="N546" s="2">
        <v>1</v>
      </c>
      <c r="O546" s="2">
        <v>2</v>
      </c>
      <c r="P546" s="2">
        <v>1</v>
      </c>
      <c r="Q546" s="2">
        <v>0</v>
      </c>
      <c r="R546" s="2">
        <f t="shared" si="26"/>
        <v>1</v>
      </c>
      <c r="S546" s="2" t="e">
        <f>INDEX(D_伙伴表!$J:$J,MATCH(K546,D_伙伴表!$C:$C,0))</f>
        <v>#N/A</v>
      </c>
      <c r="T546" s="2">
        <f>IF(U546="","",INDEX(计算页!$A:$A,MATCH(U546,计算页!$B:$B,0)))</f>
        <v>4</v>
      </c>
      <c r="U546" s="2" t="s">
        <v>98</v>
      </c>
      <c r="V546" s="2">
        <f>IF(U546="","",ROUND(INDEX(计算页!$F$22:$H$27,N546,G546)/INDEX(计算页!$C:$C,MATCH(U546,计算页!$B:$B,0))*1.5^(O546-1)/R546,0))</f>
        <v>90</v>
      </c>
      <c r="W546" s="2" t="str">
        <f>IF(X546="","",INDEX(计算页!$A:$A,MATCH(X546,计算页!$B:$B,0)))</f>
        <v/>
      </c>
      <c r="Y546" s="2" t="str">
        <f>IF(X546="","",ROUND(INDEX(计算页!$F$22:$H$27,N546,G546)/INDEX(计算页!$C:$C,MATCH(X546,计算页!$B:$B,0))*1.5^(O546-1)/R546,0))</f>
        <v/>
      </c>
      <c r="Z546" s="2" t="str">
        <f>IF(AA546="","",INDEX(计算页!$A:$A,MATCH(AA546,计算页!$B:$B,0)))</f>
        <v/>
      </c>
      <c r="AB546" s="2" t="str">
        <f>IF(AA546="","",ROUND(INDEX(计算页!$F$22:$H$27,N546,G546)/INDEX(计算页!$C:$C,MATCH(AA546,计算页!$B:$B,0))*1.5^(O546-1)/R546,0))</f>
        <v/>
      </c>
      <c r="AC546" s="2" t="str">
        <f>IF(AD546="","",INDEX(计算页!$A:$A,MATCH(AD546,计算页!$B:$B,0)))</f>
        <v/>
      </c>
      <c r="AE546" s="2" t="str">
        <f>IF(AD546="","",ROUND(INDEX(计算页!$F$22:$H$27,N546,G546)/INDEX(计算页!$C:$C,MATCH(AD546,计算页!$B:$B,0))*1.5^(O546-1)/R546,0))</f>
        <v/>
      </c>
      <c r="AF546" s="2" t="str">
        <f>IF(AG546="","",INDEX(计算页!$A:$A,MATCH(AG546,计算页!$B:$B,0)))</f>
        <v/>
      </c>
      <c r="AH546" s="2" t="str">
        <f>IF(AG546="","",ROUND(INDEX(计算页!$F$22:$H$27,N546,G546)/INDEX(计算页!$C:$C,MATCH(AG546,计算页!$B:$B,0))*1.5^(O546-1)/R546,0))</f>
        <v/>
      </c>
    </row>
    <row r="547" spans="1:34" x14ac:dyDescent="0.35">
      <c r="A547" s="2">
        <f t="shared" si="27"/>
        <v>1120003</v>
      </c>
      <c r="B547" s="2">
        <v>112</v>
      </c>
      <c r="C547" s="2" t="s">
        <v>704</v>
      </c>
      <c r="D547" s="2" t="s">
        <v>501</v>
      </c>
      <c r="E547" s="2" t="str">
        <f t="shared" si="25"/>
        <v>一件十分破旧的宝物，看起来谁都可以用\n提升伙伴防御135点</v>
      </c>
      <c r="F547" s="2" t="s">
        <v>693</v>
      </c>
      <c r="G547" s="2">
        <v>1</v>
      </c>
      <c r="H547" s="2" t="s">
        <v>538</v>
      </c>
      <c r="I547" s="2" t="s">
        <v>255</v>
      </c>
      <c r="J547" s="2">
        <v>0</v>
      </c>
      <c r="K547" s="2" t="str">
        <f>IF(J547="","",IF(J547=0,"所有宠物",INDEX(D_图鉴!$D:$D,MATCH(J547,D_图鉴!$A:$A,0))))</f>
        <v>所有宠物</v>
      </c>
      <c r="L547" s="2">
        <f>IF(A547="","",INDEX(D_伙伴技能书!$A:$A,MATCH(A547,D_伙伴技能书!$L:$L,0)))</f>
        <v>41123</v>
      </c>
      <c r="M547" s="2">
        <f>ROUND(INDEX(计算页!$F$22:$H$27,N547,G547)*1.5^(O547-1)*INDEX(计算页!$K$22:$K$25,MATCH(H547,计算页!$J$22:$J$25,0)),0)</f>
        <v>135</v>
      </c>
      <c r="N547" s="2">
        <v>1</v>
      </c>
      <c r="O547" s="2">
        <v>3</v>
      </c>
      <c r="P547" s="2">
        <v>1</v>
      </c>
      <c r="Q547" s="2">
        <v>0</v>
      </c>
      <c r="R547" s="2">
        <f t="shared" si="26"/>
        <v>1</v>
      </c>
      <c r="S547" s="2" t="e">
        <f>INDEX(D_伙伴表!$J:$J,MATCH(K547,D_伙伴表!$C:$C,0))</f>
        <v>#N/A</v>
      </c>
      <c r="T547" s="2">
        <f>IF(U547="","",INDEX(计算页!$A:$A,MATCH(U547,计算页!$B:$B,0)))</f>
        <v>4</v>
      </c>
      <c r="U547" s="2" t="s">
        <v>98</v>
      </c>
      <c r="V547" s="2">
        <f>IF(U547="","",ROUND(INDEX(计算页!$F$22:$H$27,N547,G547)/INDEX(计算页!$C:$C,MATCH(U547,计算页!$B:$B,0))*1.5^(O547-1)/R547,0))</f>
        <v>135</v>
      </c>
      <c r="W547" s="2" t="str">
        <f>IF(X547="","",INDEX(计算页!$A:$A,MATCH(X547,计算页!$B:$B,0)))</f>
        <v/>
      </c>
      <c r="Y547" s="2" t="str">
        <f>IF(X547="","",ROUND(INDEX(计算页!$F$22:$H$27,N547,G547)/INDEX(计算页!$C:$C,MATCH(X547,计算页!$B:$B,0))*1.5^(O547-1)/R547,0))</f>
        <v/>
      </c>
      <c r="Z547" s="2" t="str">
        <f>IF(AA547="","",INDEX(计算页!$A:$A,MATCH(AA547,计算页!$B:$B,0)))</f>
        <v/>
      </c>
      <c r="AB547" s="2" t="str">
        <f>IF(AA547="","",ROUND(INDEX(计算页!$F$22:$H$27,N547,G547)/INDEX(计算页!$C:$C,MATCH(AA547,计算页!$B:$B,0))*1.5^(O547-1)/R547,0))</f>
        <v/>
      </c>
      <c r="AC547" s="2" t="str">
        <f>IF(AD547="","",INDEX(计算页!$A:$A,MATCH(AD547,计算页!$B:$B,0)))</f>
        <v/>
      </c>
      <c r="AE547" s="2" t="str">
        <f>IF(AD547="","",ROUND(INDEX(计算页!$F$22:$H$27,N547,G547)/INDEX(计算页!$C:$C,MATCH(AD547,计算页!$B:$B,0))*1.5^(O547-1)/R547,0))</f>
        <v/>
      </c>
      <c r="AF547" s="2" t="str">
        <f>IF(AG547="","",INDEX(计算页!$A:$A,MATCH(AG547,计算页!$B:$B,0)))</f>
        <v/>
      </c>
      <c r="AH547" s="2" t="str">
        <f>IF(AG547="","",ROUND(INDEX(计算页!$F$22:$H$27,N547,G547)/INDEX(计算页!$C:$C,MATCH(AG547,计算页!$B:$B,0))*1.5^(O547-1)/R547,0))</f>
        <v/>
      </c>
    </row>
    <row r="548" spans="1:34" x14ac:dyDescent="0.35">
      <c r="A548" s="2">
        <f t="shared" si="27"/>
        <v>1130001</v>
      </c>
      <c r="B548" s="2">
        <v>113</v>
      </c>
      <c r="C548" s="2" t="s">
        <v>705</v>
      </c>
      <c r="D548" s="2" t="s">
        <v>540</v>
      </c>
      <c r="E548" s="2" t="str">
        <f t="shared" si="25"/>
        <v>一件十分破旧的宝物，看起来谁都可以用\n提升伙伴生命300点</v>
      </c>
      <c r="F548" s="2" t="s">
        <v>693</v>
      </c>
      <c r="G548" s="2">
        <v>1</v>
      </c>
      <c r="H548" s="2" t="s">
        <v>538</v>
      </c>
      <c r="I548" s="2" t="s">
        <v>256</v>
      </c>
      <c r="J548" s="2">
        <v>0</v>
      </c>
      <c r="K548" s="2" t="str">
        <f>IF(J548="","",IF(J548=0,"所有宠物",INDEX(D_图鉴!$D:$D,MATCH(J548,D_图鉴!$A:$A,0))))</f>
        <v>所有宠物</v>
      </c>
      <c r="L548" s="2">
        <f>IF(A548="","",INDEX(D_伙伴技能书!$A:$A,MATCH(A548,D_伙伴技能书!$L:$L,0)))</f>
        <v>41131</v>
      </c>
      <c r="M548" s="2">
        <f>ROUND(INDEX(计算页!$F$22:$H$27,N548,G548)*1.5^(O548-1)*INDEX(计算页!$K$22:$K$25,MATCH(H548,计算页!$J$22:$J$25,0)),0)</f>
        <v>60</v>
      </c>
      <c r="N548" s="2">
        <v>1</v>
      </c>
      <c r="O548" s="2">
        <v>1</v>
      </c>
      <c r="P548" s="2">
        <v>1</v>
      </c>
      <c r="Q548" s="2">
        <v>0</v>
      </c>
      <c r="R548" s="2">
        <f t="shared" si="26"/>
        <v>1</v>
      </c>
      <c r="S548" s="2" t="e">
        <f>INDEX(D_伙伴表!$J:$J,MATCH(K548,D_伙伴表!$C:$C,0))</f>
        <v>#N/A</v>
      </c>
      <c r="T548" s="2">
        <f>IF(U548="","",INDEX(计算页!$A:$A,MATCH(U548,计算页!$B:$B,0)))</f>
        <v>1</v>
      </c>
      <c r="U548" s="2" t="s">
        <v>97</v>
      </c>
      <c r="V548" s="2">
        <f>IF(U548="","",ROUND(INDEX(计算页!$F$22:$H$27,N548,G548)/INDEX(计算页!$C:$C,MATCH(U548,计算页!$B:$B,0))*1.5^(O548-1)/R548,0))</f>
        <v>300</v>
      </c>
      <c r="W548" s="2" t="str">
        <f>IF(X548="","",INDEX(计算页!$A:$A,MATCH(X548,计算页!$B:$B,0)))</f>
        <v/>
      </c>
      <c r="Y548" s="2" t="str">
        <f>IF(X548="","",ROUND(INDEX(计算页!$F$22:$H$27,N548,G548)/INDEX(计算页!$C:$C,MATCH(X548,计算页!$B:$B,0))*1.5^(O548-1)/R548,0))</f>
        <v/>
      </c>
      <c r="Z548" s="2" t="str">
        <f>IF(AA548="","",INDEX(计算页!$A:$A,MATCH(AA548,计算页!$B:$B,0)))</f>
        <v/>
      </c>
      <c r="AB548" s="2" t="str">
        <f>IF(AA548="","",ROUND(INDEX(计算页!$F$22:$H$27,N548,G548)/INDEX(计算页!$C:$C,MATCH(AA548,计算页!$B:$B,0))*1.5^(O548-1)/R548,0))</f>
        <v/>
      </c>
      <c r="AC548" s="2" t="str">
        <f>IF(AD548="","",INDEX(计算页!$A:$A,MATCH(AD548,计算页!$B:$B,0)))</f>
        <v/>
      </c>
      <c r="AE548" s="2" t="str">
        <f>IF(AD548="","",ROUND(INDEX(计算页!$F$22:$H$27,N548,G548)/INDEX(计算页!$C:$C,MATCH(AD548,计算页!$B:$B,0))*1.5^(O548-1)/R548,0))</f>
        <v/>
      </c>
      <c r="AF548" s="2" t="str">
        <f>IF(AG548="","",INDEX(计算页!$A:$A,MATCH(AG548,计算页!$B:$B,0)))</f>
        <v/>
      </c>
      <c r="AH548" s="2" t="str">
        <f>IF(AG548="","",ROUND(INDEX(计算页!$F$22:$H$27,N548,G548)/INDEX(计算页!$C:$C,MATCH(AG548,计算页!$B:$B,0))*1.5^(O548-1)/R548,0))</f>
        <v/>
      </c>
    </row>
    <row r="549" spans="1:34" x14ac:dyDescent="0.35">
      <c r="A549" s="2">
        <f t="shared" si="27"/>
        <v>1130002</v>
      </c>
      <c r="B549" s="2">
        <v>113</v>
      </c>
      <c r="C549" s="2" t="s">
        <v>705</v>
      </c>
      <c r="D549" s="2" t="s">
        <v>540</v>
      </c>
      <c r="E549" s="2" t="str">
        <f t="shared" si="25"/>
        <v>一件十分破旧的宝物，看起来谁都可以用\n提升伙伴生命450点</v>
      </c>
      <c r="F549" s="2" t="s">
        <v>693</v>
      </c>
      <c r="G549" s="2">
        <v>1</v>
      </c>
      <c r="H549" s="2" t="s">
        <v>538</v>
      </c>
      <c r="I549" s="2" t="s">
        <v>256</v>
      </c>
      <c r="J549" s="2">
        <v>0</v>
      </c>
      <c r="K549" s="2" t="str">
        <f>IF(J549="","",IF(J549=0,"所有宠物",INDEX(D_图鉴!$D:$D,MATCH(J549,D_图鉴!$A:$A,0))))</f>
        <v>所有宠物</v>
      </c>
      <c r="L549" s="2">
        <f>IF(A549="","",INDEX(D_伙伴技能书!$A:$A,MATCH(A549,D_伙伴技能书!$L:$L,0)))</f>
        <v>41132</v>
      </c>
      <c r="M549" s="2">
        <f>ROUND(INDEX(计算页!$F$22:$H$27,N549,G549)*1.5^(O549-1)*INDEX(计算页!$K$22:$K$25,MATCH(H549,计算页!$J$22:$J$25,0)),0)</f>
        <v>90</v>
      </c>
      <c r="N549" s="2">
        <v>1</v>
      </c>
      <c r="O549" s="2">
        <v>2</v>
      </c>
      <c r="P549" s="2">
        <v>1</v>
      </c>
      <c r="Q549" s="2">
        <v>0</v>
      </c>
      <c r="R549" s="2">
        <f t="shared" si="26"/>
        <v>1</v>
      </c>
      <c r="S549" s="2" t="e">
        <f>INDEX(D_伙伴表!$J:$J,MATCH(K549,D_伙伴表!$C:$C,0))</f>
        <v>#N/A</v>
      </c>
      <c r="T549" s="2">
        <f>IF(U549="","",INDEX(计算页!$A:$A,MATCH(U549,计算页!$B:$B,0)))</f>
        <v>1</v>
      </c>
      <c r="U549" s="2" t="s">
        <v>97</v>
      </c>
      <c r="V549" s="2">
        <f>IF(U549="","",ROUND(INDEX(计算页!$F$22:$H$27,N549,G549)/INDEX(计算页!$C:$C,MATCH(U549,计算页!$B:$B,0))*1.5^(O549-1)/R549,0))</f>
        <v>450</v>
      </c>
      <c r="W549" s="2" t="str">
        <f>IF(X549="","",INDEX(计算页!$A:$A,MATCH(X549,计算页!$B:$B,0)))</f>
        <v/>
      </c>
      <c r="Y549" s="2" t="str">
        <f>IF(X549="","",ROUND(INDEX(计算页!$F$22:$H$27,N549,G549)/INDEX(计算页!$C:$C,MATCH(X549,计算页!$B:$B,0))*1.5^(O549-1)/R549,0))</f>
        <v/>
      </c>
      <c r="Z549" s="2" t="str">
        <f>IF(AA549="","",INDEX(计算页!$A:$A,MATCH(AA549,计算页!$B:$B,0)))</f>
        <v/>
      </c>
      <c r="AB549" s="2" t="str">
        <f>IF(AA549="","",ROUND(INDEX(计算页!$F$22:$H$27,N549,G549)/INDEX(计算页!$C:$C,MATCH(AA549,计算页!$B:$B,0))*1.5^(O549-1)/R549,0))</f>
        <v/>
      </c>
      <c r="AC549" s="2" t="str">
        <f>IF(AD549="","",INDEX(计算页!$A:$A,MATCH(AD549,计算页!$B:$B,0)))</f>
        <v/>
      </c>
      <c r="AE549" s="2" t="str">
        <f>IF(AD549="","",ROUND(INDEX(计算页!$F$22:$H$27,N549,G549)/INDEX(计算页!$C:$C,MATCH(AD549,计算页!$B:$B,0))*1.5^(O549-1)/R549,0))</f>
        <v/>
      </c>
      <c r="AF549" s="2" t="str">
        <f>IF(AG549="","",INDEX(计算页!$A:$A,MATCH(AG549,计算页!$B:$B,0)))</f>
        <v/>
      </c>
      <c r="AH549" s="2" t="str">
        <f>IF(AG549="","",ROUND(INDEX(计算页!$F$22:$H$27,N549,G549)/INDEX(计算页!$C:$C,MATCH(AG549,计算页!$B:$B,0))*1.5^(O549-1)/R549,0))</f>
        <v/>
      </c>
    </row>
    <row r="550" spans="1:34" x14ac:dyDescent="0.35">
      <c r="A550" s="2">
        <f t="shared" si="27"/>
        <v>1130003</v>
      </c>
      <c r="B550" s="2">
        <v>113</v>
      </c>
      <c r="C550" s="2" t="s">
        <v>705</v>
      </c>
      <c r="D550" s="2" t="s">
        <v>540</v>
      </c>
      <c r="E550" s="2" t="str">
        <f t="shared" si="25"/>
        <v>一件十分破旧的宝物，看起来谁都可以用\n提升伙伴生命675点</v>
      </c>
      <c r="F550" s="2" t="s">
        <v>693</v>
      </c>
      <c r="G550" s="2">
        <v>1</v>
      </c>
      <c r="H550" s="2" t="s">
        <v>538</v>
      </c>
      <c r="I550" s="2" t="s">
        <v>256</v>
      </c>
      <c r="J550" s="2">
        <v>0</v>
      </c>
      <c r="K550" s="2" t="str">
        <f>IF(J550="","",IF(J550=0,"所有宠物",INDEX(D_图鉴!$D:$D,MATCH(J550,D_图鉴!$A:$A,0))))</f>
        <v>所有宠物</v>
      </c>
      <c r="L550" s="2">
        <f>IF(A550="","",INDEX(D_伙伴技能书!$A:$A,MATCH(A550,D_伙伴技能书!$L:$L,0)))</f>
        <v>41133</v>
      </c>
      <c r="M550" s="2">
        <f>ROUND(INDEX(计算页!$F$22:$H$27,N550,G550)*1.5^(O550-1)*INDEX(计算页!$K$22:$K$25,MATCH(H550,计算页!$J$22:$J$25,0)),0)</f>
        <v>135</v>
      </c>
      <c r="N550" s="2">
        <v>1</v>
      </c>
      <c r="O550" s="2">
        <v>3</v>
      </c>
      <c r="P550" s="2">
        <v>1</v>
      </c>
      <c r="Q550" s="2">
        <v>0</v>
      </c>
      <c r="R550" s="2">
        <f t="shared" si="26"/>
        <v>1</v>
      </c>
      <c r="S550" s="2" t="e">
        <f>INDEX(D_伙伴表!$J:$J,MATCH(K550,D_伙伴表!$C:$C,0))</f>
        <v>#N/A</v>
      </c>
      <c r="T550" s="2">
        <f>IF(U550="","",INDEX(计算页!$A:$A,MATCH(U550,计算页!$B:$B,0)))</f>
        <v>1</v>
      </c>
      <c r="U550" s="2" t="s">
        <v>97</v>
      </c>
      <c r="V550" s="2">
        <f>IF(U550="","",ROUND(INDEX(计算页!$F$22:$H$27,N550,G550)/INDEX(计算页!$C:$C,MATCH(U550,计算页!$B:$B,0))*1.5^(O550-1)/R550,0))</f>
        <v>675</v>
      </c>
      <c r="W550" s="2" t="str">
        <f>IF(X550="","",INDEX(计算页!$A:$A,MATCH(X550,计算页!$B:$B,0)))</f>
        <v/>
      </c>
      <c r="Y550" s="2" t="str">
        <f>IF(X550="","",ROUND(INDEX(计算页!$F$22:$H$27,N550,G550)/INDEX(计算页!$C:$C,MATCH(X550,计算页!$B:$B,0))*1.5^(O550-1)/R550,0))</f>
        <v/>
      </c>
      <c r="Z550" s="2" t="str">
        <f>IF(AA550="","",INDEX(计算页!$A:$A,MATCH(AA550,计算页!$B:$B,0)))</f>
        <v/>
      </c>
      <c r="AB550" s="2" t="str">
        <f>IF(AA550="","",ROUND(INDEX(计算页!$F$22:$H$27,N550,G550)/INDEX(计算页!$C:$C,MATCH(AA550,计算页!$B:$B,0))*1.5^(O550-1)/R550,0))</f>
        <v/>
      </c>
      <c r="AC550" s="2" t="str">
        <f>IF(AD550="","",INDEX(计算页!$A:$A,MATCH(AD550,计算页!$B:$B,0)))</f>
        <v/>
      </c>
      <c r="AE550" s="2" t="str">
        <f>IF(AD550="","",ROUND(INDEX(计算页!$F$22:$H$27,N550,G550)/INDEX(计算页!$C:$C,MATCH(AD550,计算页!$B:$B,0))*1.5^(O550-1)/R550,0))</f>
        <v/>
      </c>
      <c r="AF550" s="2" t="str">
        <f>IF(AG550="","",INDEX(计算页!$A:$A,MATCH(AG550,计算页!$B:$B,0)))</f>
        <v/>
      </c>
      <c r="AH550" s="2" t="str">
        <f>IF(AG550="","",ROUND(INDEX(计算页!$F$22:$H$27,N550,G550)/INDEX(计算页!$C:$C,MATCH(AG550,计算页!$B:$B,0))*1.5^(O550-1)/R550,0))</f>
        <v/>
      </c>
    </row>
    <row r="551" spans="1:34" x14ac:dyDescent="0.35">
      <c r="A551" s="2">
        <f t="shared" si="27"/>
        <v>1140001</v>
      </c>
      <c r="B551" s="2">
        <v>114</v>
      </c>
      <c r="C551" s="2" t="s">
        <v>706</v>
      </c>
      <c r="D551" s="2" t="s">
        <v>518</v>
      </c>
      <c r="E551" s="2" t="str">
        <f t="shared" si="25"/>
        <v>一件十分破旧的宝物，看起来谁都可以用\n提升伙伴命中12点</v>
      </c>
      <c r="F551" s="2" t="s">
        <v>693</v>
      </c>
      <c r="G551" s="2">
        <v>1</v>
      </c>
      <c r="H551" s="2" t="s">
        <v>538</v>
      </c>
      <c r="I551" s="2" t="s">
        <v>256</v>
      </c>
      <c r="J551" s="2">
        <v>0</v>
      </c>
      <c r="K551" s="2" t="str">
        <f>IF(J551="","",IF(J551=0,"所有宠物",INDEX(D_图鉴!$D:$D,MATCH(J551,D_图鉴!$A:$A,0))))</f>
        <v>所有宠物</v>
      </c>
      <c r="L551" s="2">
        <f>IF(A551="","",INDEX(D_伙伴技能书!$A:$A,MATCH(A551,D_伙伴技能书!$L:$L,0)))</f>
        <v>41141</v>
      </c>
      <c r="M551" s="2">
        <f>ROUND(INDEX(计算页!$F$22:$H$27,N551,G551)*1.5^(O551-1)*INDEX(计算页!$K$22:$K$25,MATCH(H551,计算页!$J$22:$J$25,0)),0)</f>
        <v>60</v>
      </c>
      <c r="N551" s="2">
        <v>1</v>
      </c>
      <c r="O551" s="2">
        <v>1</v>
      </c>
      <c r="P551" s="2">
        <v>1</v>
      </c>
      <c r="Q551" s="2">
        <v>0</v>
      </c>
      <c r="R551" s="2">
        <f t="shared" si="26"/>
        <v>1</v>
      </c>
      <c r="S551" s="2" t="e">
        <f>INDEX(D_伙伴表!$J:$J,MATCH(K551,D_伙伴表!$C:$C,0))</f>
        <v>#N/A</v>
      </c>
      <c r="T551" s="2">
        <f>IF(U551="","",INDEX(计算页!$A:$A,MATCH(U551,计算页!$B:$B,0)))</f>
        <v>6</v>
      </c>
      <c r="U551" s="2" t="s">
        <v>545</v>
      </c>
      <c r="V551" s="2">
        <f>IF(U551="","",ROUND(INDEX(计算页!$F$22:$H$27,N551,G551)/INDEX(计算页!$C:$C,MATCH(U551,计算页!$B:$B,0))*1.5^(O551-1)/R551,0))</f>
        <v>12</v>
      </c>
      <c r="W551" s="2" t="str">
        <f>IF(X551="","",INDEX(计算页!$A:$A,MATCH(X551,计算页!$B:$B,0)))</f>
        <v/>
      </c>
      <c r="Y551" s="2" t="str">
        <f>IF(X551="","",ROUND(INDEX(计算页!$F$22:$H$27,N551,G551)/INDEX(计算页!$C:$C,MATCH(X551,计算页!$B:$B,0))*1.5^(O551-1)/R551,0))</f>
        <v/>
      </c>
      <c r="Z551" s="2" t="str">
        <f>IF(AA551="","",INDEX(计算页!$A:$A,MATCH(AA551,计算页!$B:$B,0)))</f>
        <v/>
      </c>
      <c r="AB551" s="2" t="str">
        <f>IF(AA551="","",ROUND(INDEX(计算页!$F$22:$H$27,N551,G551)/INDEX(计算页!$C:$C,MATCH(AA551,计算页!$B:$B,0))*1.5^(O551-1)/R551,0))</f>
        <v/>
      </c>
      <c r="AC551" s="2" t="str">
        <f>IF(AD551="","",INDEX(计算页!$A:$A,MATCH(AD551,计算页!$B:$B,0)))</f>
        <v/>
      </c>
      <c r="AE551" s="2" t="str">
        <f>IF(AD551="","",ROUND(INDEX(计算页!$F$22:$H$27,N551,G551)/INDEX(计算页!$C:$C,MATCH(AD551,计算页!$B:$B,0))*1.5^(O551-1)/R551,0))</f>
        <v/>
      </c>
      <c r="AF551" s="2" t="str">
        <f>IF(AG551="","",INDEX(计算页!$A:$A,MATCH(AG551,计算页!$B:$B,0)))</f>
        <v/>
      </c>
      <c r="AH551" s="2" t="str">
        <f>IF(AG551="","",ROUND(INDEX(计算页!$F$22:$H$27,N551,G551)/INDEX(计算页!$C:$C,MATCH(AG551,计算页!$B:$B,0))*1.5^(O551-1)/R551,0))</f>
        <v/>
      </c>
    </row>
    <row r="552" spans="1:34" x14ac:dyDescent="0.35">
      <c r="A552" s="2">
        <f t="shared" si="27"/>
        <v>1140002</v>
      </c>
      <c r="B552" s="2">
        <v>114</v>
      </c>
      <c r="C552" s="2" t="s">
        <v>706</v>
      </c>
      <c r="D552" s="2" t="s">
        <v>518</v>
      </c>
      <c r="E552" s="2" t="str">
        <f t="shared" si="25"/>
        <v>一件十分破旧的宝物，看起来谁都可以用\n提升伙伴命中18点</v>
      </c>
      <c r="F552" s="2" t="s">
        <v>693</v>
      </c>
      <c r="G552" s="2">
        <v>1</v>
      </c>
      <c r="H552" s="2" t="s">
        <v>538</v>
      </c>
      <c r="I552" s="2" t="s">
        <v>256</v>
      </c>
      <c r="J552" s="2">
        <v>0</v>
      </c>
      <c r="K552" s="2" t="str">
        <f>IF(J552="","",IF(J552=0,"所有宠物",INDEX(D_图鉴!$D:$D,MATCH(J552,D_图鉴!$A:$A,0))))</f>
        <v>所有宠物</v>
      </c>
      <c r="L552" s="2">
        <f>IF(A552="","",INDEX(D_伙伴技能书!$A:$A,MATCH(A552,D_伙伴技能书!$L:$L,0)))</f>
        <v>41142</v>
      </c>
      <c r="M552" s="2">
        <f>ROUND(INDEX(计算页!$F$22:$H$27,N552,G552)*1.5^(O552-1)*INDEX(计算页!$K$22:$K$25,MATCH(H552,计算页!$J$22:$J$25,0)),0)</f>
        <v>90</v>
      </c>
      <c r="N552" s="2">
        <v>1</v>
      </c>
      <c r="O552" s="2">
        <v>2</v>
      </c>
      <c r="P552" s="2">
        <v>1</v>
      </c>
      <c r="Q552" s="2">
        <v>0</v>
      </c>
      <c r="R552" s="2">
        <f t="shared" si="26"/>
        <v>1</v>
      </c>
      <c r="S552" s="2" t="e">
        <f>INDEX(D_伙伴表!$J:$J,MATCH(K552,D_伙伴表!$C:$C,0))</f>
        <v>#N/A</v>
      </c>
      <c r="T552" s="2">
        <f>IF(U552="","",INDEX(计算页!$A:$A,MATCH(U552,计算页!$B:$B,0)))</f>
        <v>6</v>
      </c>
      <c r="U552" s="2" t="s">
        <v>545</v>
      </c>
      <c r="V552" s="2">
        <f>IF(U552="","",ROUND(INDEX(计算页!$F$22:$H$27,N552,G552)/INDEX(计算页!$C:$C,MATCH(U552,计算页!$B:$B,0))*1.5^(O552-1)/R552,0))</f>
        <v>18</v>
      </c>
      <c r="W552" s="2" t="str">
        <f>IF(X552="","",INDEX(计算页!$A:$A,MATCH(X552,计算页!$B:$B,0)))</f>
        <v/>
      </c>
      <c r="Y552" s="2" t="str">
        <f>IF(X552="","",ROUND(INDEX(计算页!$F$22:$H$27,N552,G552)/INDEX(计算页!$C:$C,MATCH(X552,计算页!$B:$B,0))*1.5^(O552-1)/R552,0))</f>
        <v/>
      </c>
      <c r="Z552" s="2" t="str">
        <f>IF(AA552="","",INDEX(计算页!$A:$A,MATCH(AA552,计算页!$B:$B,0)))</f>
        <v/>
      </c>
      <c r="AB552" s="2" t="str">
        <f>IF(AA552="","",ROUND(INDEX(计算页!$F$22:$H$27,N552,G552)/INDEX(计算页!$C:$C,MATCH(AA552,计算页!$B:$B,0))*1.5^(O552-1)/R552,0))</f>
        <v/>
      </c>
      <c r="AC552" s="2" t="str">
        <f>IF(AD552="","",INDEX(计算页!$A:$A,MATCH(AD552,计算页!$B:$B,0)))</f>
        <v/>
      </c>
      <c r="AE552" s="2" t="str">
        <f>IF(AD552="","",ROUND(INDEX(计算页!$F$22:$H$27,N552,G552)/INDEX(计算页!$C:$C,MATCH(AD552,计算页!$B:$B,0))*1.5^(O552-1)/R552,0))</f>
        <v/>
      </c>
      <c r="AF552" s="2" t="str">
        <f>IF(AG552="","",INDEX(计算页!$A:$A,MATCH(AG552,计算页!$B:$B,0)))</f>
        <v/>
      </c>
      <c r="AH552" s="2" t="str">
        <f>IF(AG552="","",ROUND(INDEX(计算页!$F$22:$H$27,N552,G552)/INDEX(计算页!$C:$C,MATCH(AG552,计算页!$B:$B,0))*1.5^(O552-1)/R552,0))</f>
        <v/>
      </c>
    </row>
    <row r="553" spans="1:34" x14ac:dyDescent="0.35">
      <c r="A553" s="2">
        <f t="shared" si="27"/>
        <v>1140003</v>
      </c>
      <c r="B553" s="2">
        <v>114</v>
      </c>
      <c r="C553" s="2" t="s">
        <v>706</v>
      </c>
      <c r="D553" s="2" t="s">
        <v>518</v>
      </c>
      <c r="E553" s="2" t="str">
        <f t="shared" si="25"/>
        <v>一件十分破旧的宝物，看起来谁都可以用\n提升伙伴命中27点</v>
      </c>
      <c r="F553" s="2" t="s">
        <v>693</v>
      </c>
      <c r="G553" s="2">
        <v>1</v>
      </c>
      <c r="H553" s="2" t="s">
        <v>538</v>
      </c>
      <c r="I553" s="2" t="s">
        <v>256</v>
      </c>
      <c r="J553" s="2">
        <v>0</v>
      </c>
      <c r="K553" s="2" t="str">
        <f>IF(J553="","",IF(J553=0,"所有宠物",INDEX(D_图鉴!$D:$D,MATCH(J553,D_图鉴!$A:$A,0))))</f>
        <v>所有宠物</v>
      </c>
      <c r="L553" s="2">
        <f>IF(A553="","",INDEX(D_伙伴技能书!$A:$A,MATCH(A553,D_伙伴技能书!$L:$L,0)))</f>
        <v>41143</v>
      </c>
      <c r="M553" s="2">
        <f>ROUND(INDEX(计算页!$F$22:$H$27,N553,G553)*1.5^(O553-1)*INDEX(计算页!$K$22:$K$25,MATCH(H553,计算页!$J$22:$J$25,0)),0)</f>
        <v>135</v>
      </c>
      <c r="N553" s="2">
        <v>1</v>
      </c>
      <c r="O553" s="2">
        <v>3</v>
      </c>
      <c r="P553" s="2">
        <v>1</v>
      </c>
      <c r="Q553" s="2">
        <v>0</v>
      </c>
      <c r="R553" s="2">
        <f t="shared" si="26"/>
        <v>1</v>
      </c>
      <c r="S553" s="2" t="e">
        <f>INDEX(D_伙伴表!$J:$J,MATCH(K553,D_伙伴表!$C:$C,0))</f>
        <v>#N/A</v>
      </c>
      <c r="T553" s="2">
        <f>IF(U553="","",INDEX(计算页!$A:$A,MATCH(U553,计算页!$B:$B,0)))</f>
        <v>6</v>
      </c>
      <c r="U553" s="2" t="s">
        <v>545</v>
      </c>
      <c r="V553" s="2">
        <f>IF(U553="","",ROUND(INDEX(计算页!$F$22:$H$27,N553,G553)/INDEX(计算页!$C:$C,MATCH(U553,计算页!$B:$B,0))*1.5^(O553-1)/R553,0))</f>
        <v>27</v>
      </c>
      <c r="W553" s="2" t="str">
        <f>IF(X553="","",INDEX(计算页!$A:$A,MATCH(X553,计算页!$B:$B,0)))</f>
        <v/>
      </c>
      <c r="Y553" s="2" t="str">
        <f>IF(X553="","",ROUND(INDEX(计算页!$F$22:$H$27,N553,G553)/INDEX(计算页!$C:$C,MATCH(X553,计算页!$B:$B,0))*1.5^(O553-1)/R553,0))</f>
        <v/>
      </c>
      <c r="Z553" s="2" t="str">
        <f>IF(AA553="","",INDEX(计算页!$A:$A,MATCH(AA553,计算页!$B:$B,0)))</f>
        <v/>
      </c>
      <c r="AB553" s="2" t="str">
        <f>IF(AA553="","",ROUND(INDEX(计算页!$F$22:$H$27,N553,G553)/INDEX(计算页!$C:$C,MATCH(AA553,计算页!$B:$B,0))*1.5^(O553-1)/R553,0))</f>
        <v/>
      </c>
      <c r="AC553" s="2" t="str">
        <f>IF(AD553="","",INDEX(计算页!$A:$A,MATCH(AD553,计算页!$B:$B,0)))</f>
        <v/>
      </c>
      <c r="AE553" s="2" t="str">
        <f>IF(AD553="","",ROUND(INDEX(计算页!$F$22:$H$27,N553,G553)/INDEX(计算页!$C:$C,MATCH(AD553,计算页!$B:$B,0))*1.5^(O553-1)/R553,0))</f>
        <v/>
      </c>
      <c r="AF553" s="2" t="str">
        <f>IF(AG553="","",INDEX(计算页!$A:$A,MATCH(AG553,计算页!$B:$B,0)))</f>
        <v/>
      </c>
      <c r="AH553" s="2" t="str">
        <f>IF(AG553="","",ROUND(INDEX(计算页!$F$22:$H$27,N553,G553)/INDEX(计算页!$C:$C,MATCH(AG553,计算页!$B:$B,0))*1.5^(O553-1)/R553,0))</f>
        <v/>
      </c>
    </row>
    <row r="554" spans="1:34" x14ac:dyDescent="0.35">
      <c r="A554" s="2">
        <f t="shared" si="27"/>
        <v>1150001</v>
      </c>
      <c r="B554" s="2">
        <v>115</v>
      </c>
      <c r="C554" s="2" t="s">
        <v>707</v>
      </c>
      <c r="D554" s="2" t="s">
        <v>528</v>
      </c>
      <c r="E554" s="2" t="str">
        <f t="shared" si="25"/>
        <v>一件十分破旧的宝物，看起来谁都可以用\n提升伙伴闪避12点</v>
      </c>
      <c r="F554" s="2" t="s">
        <v>693</v>
      </c>
      <c r="G554" s="2">
        <v>1</v>
      </c>
      <c r="H554" s="2" t="s">
        <v>538</v>
      </c>
      <c r="I554" s="2" t="s">
        <v>256</v>
      </c>
      <c r="J554" s="2">
        <v>0</v>
      </c>
      <c r="K554" s="2" t="str">
        <f>IF(J554="","",IF(J554=0,"所有宠物",INDEX(D_图鉴!$D:$D,MATCH(J554,D_图鉴!$A:$A,0))))</f>
        <v>所有宠物</v>
      </c>
      <c r="L554" s="2">
        <f>IF(A554="","",INDEX(D_伙伴技能书!$A:$A,MATCH(A554,D_伙伴技能书!$L:$L,0)))</f>
        <v>41151</v>
      </c>
      <c r="M554" s="2">
        <f>ROUND(INDEX(计算页!$F$22:$H$27,N554,G554)*1.5^(O554-1)*INDEX(计算页!$K$22:$K$25,MATCH(H554,计算页!$J$22:$J$25,0)),0)</f>
        <v>60</v>
      </c>
      <c r="N554" s="2">
        <v>1</v>
      </c>
      <c r="O554" s="2">
        <v>1</v>
      </c>
      <c r="P554" s="2">
        <v>1</v>
      </c>
      <c r="Q554" s="2">
        <v>0</v>
      </c>
      <c r="R554" s="2">
        <f t="shared" si="26"/>
        <v>1</v>
      </c>
      <c r="S554" s="2" t="e">
        <f>INDEX(D_伙伴表!$J:$J,MATCH(K554,D_伙伴表!$C:$C,0))</f>
        <v>#N/A</v>
      </c>
      <c r="T554" s="2">
        <f>IF(U554="","",INDEX(计算页!$A:$A,MATCH(U554,计算页!$B:$B,0)))</f>
        <v>7</v>
      </c>
      <c r="U554" s="2" t="s">
        <v>548</v>
      </c>
      <c r="V554" s="2">
        <f>IF(U554="","",ROUND(INDEX(计算页!$F$22:$H$27,N554,G554)/INDEX(计算页!$C:$C,MATCH(U554,计算页!$B:$B,0))*1.5^(O554-1)/R554,0))</f>
        <v>12</v>
      </c>
      <c r="W554" s="2" t="str">
        <f>IF(X554="","",INDEX(计算页!$A:$A,MATCH(X554,计算页!$B:$B,0)))</f>
        <v/>
      </c>
      <c r="Y554" s="2" t="str">
        <f>IF(X554="","",ROUND(INDEX(计算页!$F$22:$H$27,N554,G554)/INDEX(计算页!$C:$C,MATCH(X554,计算页!$B:$B,0))*1.5^(O554-1)/R554,0))</f>
        <v/>
      </c>
      <c r="Z554" s="2" t="str">
        <f>IF(AA554="","",INDEX(计算页!$A:$A,MATCH(AA554,计算页!$B:$B,0)))</f>
        <v/>
      </c>
      <c r="AB554" s="2" t="str">
        <f>IF(AA554="","",ROUND(INDEX(计算页!$F$22:$H$27,N554,G554)/INDEX(计算页!$C:$C,MATCH(AA554,计算页!$B:$B,0))*1.5^(O554-1)/R554,0))</f>
        <v/>
      </c>
      <c r="AC554" s="2" t="str">
        <f>IF(AD554="","",INDEX(计算页!$A:$A,MATCH(AD554,计算页!$B:$B,0)))</f>
        <v/>
      </c>
      <c r="AE554" s="2" t="str">
        <f>IF(AD554="","",ROUND(INDEX(计算页!$F$22:$H$27,N554,G554)/INDEX(计算页!$C:$C,MATCH(AD554,计算页!$B:$B,0))*1.5^(O554-1)/R554,0))</f>
        <v/>
      </c>
      <c r="AF554" s="2" t="str">
        <f>IF(AG554="","",INDEX(计算页!$A:$A,MATCH(AG554,计算页!$B:$B,0)))</f>
        <v/>
      </c>
      <c r="AH554" s="2" t="str">
        <f>IF(AG554="","",ROUND(INDEX(计算页!$F$22:$H$27,N554,G554)/INDEX(计算页!$C:$C,MATCH(AG554,计算页!$B:$B,0))*1.5^(O554-1)/R554,0))</f>
        <v/>
      </c>
    </row>
    <row r="555" spans="1:34" x14ac:dyDescent="0.35">
      <c r="A555" s="2">
        <f t="shared" si="27"/>
        <v>1150002</v>
      </c>
      <c r="B555" s="2">
        <v>115</v>
      </c>
      <c r="C555" s="2" t="s">
        <v>707</v>
      </c>
      <c r="D555" s="2" t="s">
        <v>528</v>
      </c>
      <c r="E555" s="2" t="str">
        <f t="shared" si="25"/>
        <v>一件十分破旧的宝物，看起来谁都可以用\n提升伙伴闪避18点</v>
      </c>
      <c r="F555" s="2" t="s">
        <v>693</v>
      </c>
      <c r="G555" s="2">
        <v>1</v>
      </c>
      <c r="H555" s="2" t="s">
        <v>538</v>
      </c>
      <c r="I555" s="2" t="s">
        <v>256</v>
      </c>
      <c r="J555" s="2">
        <v>0</v>
      </c>
      <c r="K555" s="2" t="str">
        <f>IF(J555="","",IF(J555=0,"所有宠物",INDEX(D_图鉴!$D:$D,MATCH(J555,D_图鉴!$A:$A,0))))</f>
        <v>所有宠物</v>
      </c>
      <c r="L555" s="2">
        <f>IF(A555="","",INDEX(D_伙伴技能书!$A:$A,MATCH(A555,D_伙伴技能书!$L:$L,0)))</f>
        <v>41152</v>
      </c>
      <c r="M555" s="2">
        <f>ROUND(INDEX(计算页!$F$22:$H$27,N555,G555)*1.5^(O555-1)*INDEX(计算页!$K$22:$K$25,MATCH(H555,计算页!$J$22:$J$25,0)),0)</f>
        <v>90</v>
      </c>
      <c r="N555" s="2">
        <v>1</v>
      </c>
      <c r="O555" s="2">
        <v>2</v>
      </c>
      <c r="P555" s="2">
        <v>1</v>
      </c>
      <c r="Q555" s="2">
        <v>0</v>
      </c>
      <c r="R555" s="2">
        <f t="shared" si="26"/>
        <v>1</v>
      </c>
      <c r="S555" s="2" t="e">
        <f>INDEX(D_伙伴表!$J:$J,MATCH(K555,D_伙伴表!$C:$C,0))</f>
        <v>#N/A</v>
      </c>
      <c r="T555" s="2">
        <f>IF(U555="","",INDEX(计算页!$A:$A,MATCH(U555,计算页!$B:$B,0)))</f>
        <v>7</v>
      </c>
      <c r="U555" s="2" t="s">
        <v>548</v>
      </c>
      <c r="V555" s="2">
        <f>IF(U555="","",ROUND(INDEX(计算页!$F$22:$H$27,N555,G555)/INDEX(计算页!$C:$C,MATCH(U555,计算页!$B:$B,0))*1.5^(O555-1)/R555,0))</f>
        <v>18</v>
      </c>
      <c r="W555" s="2" t="str">
        <f>IF(X555="","",INDEX(计算页!$A:$A,MATCH(X555,计算页!$B:$B,0)))</f>
        <v/>
      </c>
      <c r="Y555" s="2" t="str">
        <f>IF(X555="","",ROUND(INDEX(计算页!$F$22:$H$27,N555,G555)/INDEX(计算页!$C:$C,MATCH(X555,计算页!$B:$B,0))*1.5^(O555-1)/R555,0))</f>
        <v/>
      </c>
      <c r="Z555" s="2" t="str">
        <f>IF(AA555="","",INDEX(计算页!$A:$A,MATCH(AA555,计算页!$B:$B,0)))</f>
        <v/>
      </c>
      <c r="AB555" s="2" t="str">
        <f>IF(AA555="","",ROUND(INDEX(计算页!$F$22:$H$27,N555,G555)/INDEX(计算页!$C:$C,MATCH(AA555,计算页!$B:$B,0))*1.5^(O555-1)/R555,0))</f>
        <v/>
      </c>
      <c r="AC555" s="2" t="str">
        <f>IF(AD555="","",INDEX(计算页!$A:$A,MATCH(AD555,计算页!$B:$B,0)))</f>
        <v/>
      </c>
      <c r="AE555" s="2" t="str">
        <f>IF(AD555="","",ROUND(INDEX(计算页!$F$22:$H$27,N555,G555)/INDEX(计算页!$C:$C,MATCH(AD555,计算页!$B:$B,0))*1.5^(O555-1)/R555,0))</f>
        <v/>
      </c>
      <c r="AF555" s="2" t="str">
        <f>IF(AG555="","",INDEX(计算页!$A:$A,MATCH(AG555,计算页!$B:$B,0)))</f>
        <v/>
      </c>
      <c r="AH555" s="2" t="str">
        <f>IF(AG555="","",ROUND(INDEX(计算页!$F$22:$H$27,N555,G555)/INDEX(计算页!$C:$C,MATCH(AG555,计算页!$B:$B,0))*1.5^(O555-1)/R555,0))</f>
        <v/>
      </c>
    </row>
    <row r="556" spans="1:34" x14ac:dyDescent="0.35">
      <c r="A556" s="2">
        <f t="shared" si="27"/>
        <v>1150003</v>
      </c>
      <c r="B556" s="2">
        <v>115</v>
      </c>
      <c r="C556" s="2" t="s">
        <v>707</v>
      </c>
      <c r="D556" s="2" t="s">
        <v>528</v>
      </c>
      <c r="E556" s="2" t="str">
        <f t="shared" si="25"/>
        <v>一件十分破旧的宝物，看起来谁都可以用\n提升伙伴闪避27点</v>
      </c>
      <c r="F556" s="2" t="s">
        <v>693</v>
      </c>
      <c r="G556" s="2">
        <v>1</v>
      </c>
      <c r="H556" s="2" t="s">
        <v>538</v>
      </c>
      <c r="I556" s="2" t="s">
        <v>256</v>
      </c>
      <c r="J556" s="2">
        <v>0</v>
      </c>
      <c r="K556" s="2" t="str">
        <f>IF(J556="","",IF(J556=0,"所有宠物",INDEX(D_图鉴!$D:$D,MATCH(J556,D_图鉴!$A:$A,0))))</f>
        <v>所有宠物</v>
      </c>
      <c r="L556" s="2">
        <f>IF(A556="","",INDEX(D_伙伴技能书!$A:$A,MATCH(A556,D_伙伴技能书!$L:$L,0)))</f>
        <v>41153</v>
      </c>
      <c r="M556" s="2">
        <f>ROUND(INDEX(计算页!$F$22:$H$27,N556,G556)*1.5^(O556-1)*INDEX(计算页!$K$22:$K$25,MATCH(H556,计算页!$J$22:$J$25,0)),0)</f>
        <v>135</v>
      </c>
      <c r="N556" s="2">
        <v>1</v>
      </c>
      <c r="O556" s="2">
        <v>3</v>
      </c>
      <c r="P556" s="2">
        <v>1</v>
      </c>
      <c r="Q556" s="2">
        <v>0</v>
      </c>
      <c r="R556" s="2">
        <f t="shared" si="26"/>
        <v>1</v>
      </c>
      <c r="S556" s="2" t="e">
        <f>INDEX(D_伙伴表!$J:$J,MATCH(K556,D_伙伴表!$C:$C,0))</f>
        <v>#N/A</v>
      </c>
      <c r="T556" s="2">
        <f>IF(U556="","",INDEX(计算页!$A:$A,MATCH(U556,计算页!$B:$B,0)))</f>
        <v>7</v>
      </c>
      <c r="U556" s="2" t="s">
        <v>548</v>
      </c>
      <c r="V556" s="2">
        <f>IF(U556="","",ROUND(INDEX(计算页!$F$22:$H$27,N556,G556)/INDEX(计算页!$C:$C,MATCH(U556,计算页!$B:$B,0))*1.5^(O556-1)/R556,0))</f>
        <v>27</v>
      </c>
      <c r="W556" s="2" t="str">
        <f>IF(X556="","",INDEX(计算页!$A:$A,MATCH(X556,计算页!$B:$B,0)))</f>
        <v/>
      </c>
      <c r="Y556" s="2" t="str">
        <f>IF(X556="","",ROUND(INDEX(计算页!$F$22:$H$27,N556,G556)/INDEX(计算页!$C:$C,MATCH(X556,计算页!$B:$B,0))*1.5^(O556-1)/R556,0))</f>
        <v/>
      </c>
      <c r="Z556" s="2" t="str">
        <f>IF(AA556="","",INDEX(计算页!$A:$A,MATCH(AA556,计算页!$B:$B,0)))</f>
        <v/>
      </c>
      <c r="AB556" s="2" t="str">
        <f>IF(AA556="","",ROUND(INDEX(计算页!$F$22:$H$27,N556,G556)/INDEX(计算页!$C:$C,MATCH(AA556,计算页!$B:$B,0))*1.5^(O556-1)/R556,0))</f>
        <v/>
      </c>
      <c r="AC556" s="2" t="str">
        <f>IF(AD556="","",INDEX(计算页!$A:$A,MATCH(AD556,计算页!$B:$B,0)))</f>
        <v/>
      </c>
      <c r="AE556" s="2" t="str">
        <f>IF(AD556="","",ROUND(INDEX(计算页!$F$22:$H$27,N556,G556)/INDEX(计算页!$C:$C,MATCH(AD556,计算页!$B:$B,0))*1.5^(O556-1)/R556,0))</f>
        <v/>
      </c>
      <c r="AF556" s="2" t="str">
        <f>IF(AG556="","",INDEX(计算页!$A:$A,MATCH(AG556,计算页!$B:$B,0)))</f>
        <v/>
      </c>
      <c r="AH556" s="2" t="str">
        <f>IF(AG556="","",ROUND(INDEX(计算页!$F$22:$H$27,N556,G556)/INDEX(计算页!$C:$C,MATCH(AG556,计算页!$B:$B,0))*1.5^(O556-1)/R556,0))</f>
        <v/>
      </c>
    </row>
    <row r="557" spans="1:34" x14ac:dyDescent="0.35">
      <c r="A557" s="2">
        <f t="shared" si="27"/>
        <v>1160001</v>
      </c>
      <c r="B557" s="2">
        <v>116</v>
      </c>
      <c r="C557" s="2" t="s">
        <v>708</v>
      </c>
      <c r="D557" s="2" t="s">
        <v>561</v>
      </c>
      <c r="E557" s="2" t="str">
        <f t="shared" si="25"/>
        <v>一件十分破旧的宝物，看起来谁都可以用\n提升伙伴攻击30点</v>
      </c>
      <c r="F557" s="2" t="s">
        <v>693</v>
      </c>
      <c r="G557" s="2">
        <v>1</v>
      </c>
      <c r="H557" s="2" t="s">
        <v>538</v>
      </c>
      <c r="I557" s="2" t="s">
        <v>257</v>
      </c>
      <c r="J557" s="2">
        <v>0</v>
      </c>
      <c r="K557" s="2" t="str">
        <f>IF(J557="","",IF(J557=0,"所有宠物",INDEX(D_图鉴!$D:$D,MATCH(J557,D_图鉴!$A:$A,0))))</f>
        <v>所有宠物</v>
      </c>
      <c r="L557" s="2">
        <f>IF(A557="","",INDEX(D_伙伴技能书!$A:$A,MATCH(A557,D_伙伴技能书!$L:$L,0)))</f>
        <v>41161</v>
      </c>
      <c r="M557" s="2">
        <f>ROUND(INDEX(计算页!$F$22:$H$27,N557,G557)*1.5^(O557-1)*INDEX(计算页!$K$22:$K$25,MATCH(H557,计算页!$J$22:$J$25,0)),0)</f>
        <v>60</v>
      </c>
      <c r="N557" s="2">
        <v>1</v>
      </c>
      <c r="O557" s="2">
        <v>1</v>
      </c>
      <c r="P557" s="2">
        <v>1</v>
      </c>
      <c r="Q557" s="2">
        <v>0</v>
      </c>
      <c r="R557" s="2">
        <f t="shared" si="26"/>
        <v>1</v>
      </c>
      <c r="S557" s="2" t="e">
        <f>INDEX(D_伙伴表!$J:$J,MATCH(K557,D_伙伴表!$C:$C,0))</f>
        <v>#N/A</v>
      </c>
      <c r="T557" s="2">
        <f>IF(U557="","",INDEX(计算页!$A:$A,MATCH(U557,计算页!$B:$B,0)))</f>
        <v>3</v>
      </c>
      <c r="U557" s="2" t="s">
        <v>101</v>
      </c>
      <c r="V557" s="2">
        <f>IF(U557="","",ROUND(INDEX(计算页!$F$22:$H$27,N557,G557)/INDEX(计算页!$C:$C,MATCH(U557,计算页!$B:$B,0))*1.5^(O557-1)/R557,0))</f>
        <v>30</v>
      </c>
      <c r="W557" s="2" t="str">
        <f>IF(X557="","",INDEX(计算页!$A:$A,MATCH(X557,计算页!$B:$B,0)))</f>
        <v/>
      </c>
      <c r="Y557" s="2" t="str">
        <f>IF(X557="","",ROUND(INDEX(计算页!$F$22:$H$27,N557,G557)/INDEX(计算页!$C:$C,MATCH(X557,计算页!$B:$B,0))*1.5^(O557-1)/R557,0))</f>
        <v/>
      </c>
      <c r="Z557" s="2" t="str">
        <f>IF(AA557="","",INDEX(计算页!$A:$A,MATCH(AA557,计算页!$B:$B,0)))</f>
        <v/>
      </c>
      <c r="AB557" s="2" t="str">
        <f>IF(AA557="","",ROUND(INDEX(计算页!$F$22:$H$27,N557,G557)/INDEX(计算页!$C:$C,MATCH(AA557,计算页!$B:$B,0))*1.5^(O557-1)/R557,0))</f>
        <v/>
      </c>
      <c r="AC557" s="2" t="str">
        <f>IF(AD557="","",INDEX(计算页!$A:$A,MATCH(AD557,计算页!$B:$B,0)))</f>
        <v/>
      </c>
      <c r="AE557" s="2" t="str">
        <f>IF(AD557="","",ROUND(INDEX(计算页!$F$22:$H$27,N557,G557)/INDEX(计算页!$C:$C,MATCH(AD557,计算页!$B:$B,0))*1.5^(O557-1)/R557,0))</f>
        <v/>
      </c>
      <c r="AF557" s="2" t="str">
        <f>IF(AG557="","",INDEX(计算页!$A:$A,MATCH(AG557,计算页!$B:$B,0)))</f>
        <v/>
      </c>
      <c r="AH557" s="2" t="str">
        <f>IF(AG557="","",ROUND(INDEX(计算页!$F$22:$H$27,N557,G557)/INDEX(计算页!$C:$C,MATCH(AG557,计算页!$B:$B,0))*1.5^(O557-1)/R557,0))</f>
        <v/>
      </c>
    </row>
    <row r="558" spans="1:34" x14ac:dyDescent="0.35">
      <c r="A558" s="2">
        <f t="shared" si="27"/>
        <v>1160002</v>
      </c>
      <c r="B558" s="2">
        <v>116</v>
      </c>
      <c r="C558" s="2" t="s">
        <v>708</v>
      </c>
      <c r="D558" s="2" t="s">
        <v>561</v>
      </c>
      <c r="E558" s="2" t="str">
        <f t="shared" si="25"/>
        <v>一件十分破旧的宝物，看起来谁都可以用\n提升伙伴攻击45点</v>
      </c>
      <c r="F558" s="2" t="s">
        <v>693</v>
      </c>
      <c r="G558" s="2">
        <v>1</v>
      </c>
      <c r="H558" s="2" t="s">
        <v>538</v>
      </c>
      <c r="I558" s="2" t="s">
        <v>257</v>
      </c>
      <c r="J558" s="2">
        <v>0</v>
      </c>
      <c r="K558" s="2" t="str">
        <f>IF(J558="","",IF(J558=0,"所有宠物",INDEX(D_图鉴!$D:$D,MATCH(J558,D_图鉴!$A:$A,0))))</f>
        <v>所有宠物</v>
      </c>
      <c r="L558" s="2">
        <f>IF(A558="","",INDEX(D_伙伴技能书!$A:$A,MATCH(A558,D_伙伴技能书!$L:$L,0)))</f>
        <v>41162</v>
      </c>
      <c r="M558" s="2">
        <f>ROUND(INDEX(计算页!$F$22:$H$27,N558,G558)*1.5^(O558-1)*INDEX(计算页!$K$22:$K$25,MATCH(H558,计算页!$J$22:$J$25,0)),0)</f>
        <v>90</v>
      </c>
      <c r="N558" s="2">
        <v>1</v>
      </c>
      <c r="O558" s="2">
        <v>2</v>
      </c>
      <c r="P558" s="2">
        <v>1</v>
      </c>
      <c r="Q558" s="2">
        <v>0</v>
      </c>
      <c r="R558" s="2">
        <f t="shared" si="26"/>
        <v>1</v>
      </c>
      <c r="S558" s="2" t="e">
        <f>INDEX(D_伙伴表!$J:$J,MATCH(K558,D_伙伴表!$C:$C,0))</f>
        <v>#N/A</v>
      </c>
      <c r="T558" s="2">
        <f>IF(U558="","",INDEX(计算页!$A:$A,MATCH(U558,计算页!$B:$B,0)))</f>
        <v>3</v>
      </c>
      <c r="U558" s="2" t="s">
        <v>101</v>
      </c>
      <c r="V558" s="2">
        <f>IF(U558="","",ROUND(INDEX(计算页!$F$22:$H$27,N558,G558)/INDEX(计算页!$C:$C,MATCH(U558,计算页!$B:$B,0))*1.5^(O558-1)/R558,0))</f>
        <v>45</v>
      </c>
      <c r="W558" s="2" t="str">
        <f>IF(X558="","",INDEX(计算页!$A:$A,MATCH(X558,计算页!$B:$B,0)))</f>
        <v/>
      </c>
      <c r="Y558" s="2" t="str">
        <f>IF(X558="","",ROUND(INDEX(计算页!$F$22:$H$27,N558,G558)/INDEX(计算页!$C:$C,MATCH(X558,计算页!$B:$B,0))*1.5^(O558-1)/R558,0))</f>
        <v/>
      </c>
      <c r="Z558" s="2" t="str">
        <f>IF(AA558="","",INDEX(计算页!$A:$A,MATCH(AA558,计算页!$B:$B,0)))</f>
        <v/>
      </c>
      <c r="AB558" s="2" t="str">
        <f>IF(AA558="","",ROUND(INDEX(计算页!$F$22:$H$27,N558,G558)/INDEX(计算页!$C:$C,MATCH(AA558,计算页!$B:$B,0))*1.5^(O558-1)/R558,0))</f>
        <v/>
      </c>
      <c r="AC558" s="2" t="str">
        <f>IF(AD558="","",INDEX(计算页!$A:$A,MATCH(AD558,计算页!$B:$B,0)))</f>
        <v/>
      </c>
      <c r="AE558" s="2" t="str">
        <f>IF(AD558="","",ROUND(INDEX(计算页!$F$22:$H$27,N558,G558)/INDEX(计算页!$C:$C,MATCH(AD558,计算页!$B:$B,0))*1.5^(O558-1)/R558,0))</f>
        <v/>
      </c>
      <c r="AF558" s="2" t="str">
        <f>IF(AG558="","",INDEX(计算页!$A:$A,MATCH(AG558,计算页!$B:$B,0)))</f>
        <v/>
      </c>
      <c r="AH558" s="2" t="str">
        <f>IF(AG558="","",ROUND(INDEX(计算页!$F$22:$H$27,N558,G558)/INDEX(计算页!$C:$C,MATCH(AG558,计算页!$B:$B,0))*1.5^(O558-1)/R558,0))</f>
        <v/>
      </c>
    </row>
    <row r="559" spans="1:34" x14ac:dyDescent="0.35">
      <c r="A559" s="2">
        <f t="shared" si="27"/>
        <v>1160003</v>
      </c>
      <c r="B559" s="2">
        <v>116</v>
      </c>
      <c r="C559" s="2" t="s">
        <v>708</v>
      </c>
      <c r="D559" s="2" t="s">
        <v>561</v>
      </c>
      <c r="E559" s="2" t="str">
        <f t="shared" si="25"/>
        <v>一件十分破旧的宝物，看起来谁都可以用\n提升伙伴攻击68点</v>
      </c>
      <c r="F559" s="2" t="s">
        <v>693</v>
      </c>
      <c r="G559" s="2">
        <v>1</v>
      </c>
      <c r="H559" s="2" t="s">
        <v>538</v>
      </c>
      <c r="I559" s="2" t="s">
        <v>257</v>
      </c>
      <c r="J559" s="2">
        <v>0</v>
      </c>
      <c r="K559" s="2" t="str">
        <f>IF(J559="","",IF(J559=0,"所有宠物",INDEX(D_图鉴!$D:$D,MATCH(J559,D_图鉴!$A:$A,0))))</f>
        <v>所有宠物</v>
      </c>
      <c r="L559" s="2">
        <f>IF(A559="","",INDEX(D_伙伴技能书!$A:$A,MATCH(A559,D_伙伴技能书!$L:$L,0)))</f>
        <v>41163</v>
      </c>
      <c r="M559" s="2">
        <f>ROUND(INDEX(计算页!$F$22:$H$27,N559,G559)*1.5^(O559-1)*INDEX(计算页!$K$22:$K$25,MATCH(H559,计算页!$J$22:$J$25,0)),0)</f>
        <v>135</v>
      </c>
      <c r="N559" s="2">
        <v>1</v>
      </c>
      <c r="O559" s="2">
        <v>3</v>
      </c>
      <c r="P559" s="2">
        <v>1</v>
      </c>
      <c r="Q559" s="2">
        <v>0</v>
      </c>
      <c r="R559" s="2">
        <f t="shared" si="26"/>
        <v>1</v>
      </c>
      <c r="S559" s="2" t="e">
        <f>INDEX(D_伙伴表!$J:$J,MATCH(K559,D_伙伴表!$C:$C,0))</f>
        <v>#N/A</v>
      </c>
      <c r="T559" s="2">
        <f>IF(U559="","",INDEX(计算页!$A:$A,MATCH(U559,计算页!$B:$B,0)))</f>
        <v>3</v>
      </c>
      <c r="U559" s="2" t="s">
        <v>101</v>
      </c>
      <c r="V559" s="2">
        <f>IF(U559="","",ROUND(INDEX(计算页!$F$22:$H$27,N559,G559)/INDEX(计算页!$C:$C,MATCH(U559,计算页!$B:$B,0))*1.5^(O559-1)/R559,0))</f>
        <v>68</v>
      </c>
      <c r="W559" s="2" t="str">
        <f>IF(X559="","",INDEX(计算页!$A:$A,MATCH(X559,计算页!$B:$B,0)))</f>
        <v/>
      </c>
      <c r="Y559" s="2" t="str">
        <f>IF(X559="","",ROUND(INDEX(计算页!$F$22:$H$27,N559,G559)/INDEX(计算页!$C:$C,MATCH(X559,计算页!$B:$B,0))*1.5^(O559-1)/R559,0))</f>
        <v/>
      </c>
      <c r="Z559" s="2" t="str">
        <f>IF(AA559="","",INDEX(计算页!$A:$A,MATCH(AA559,计算页!$B:$B,0)))</f>
        <v/>
      </c>
      <c r="AB559" s="2" t="str">
        <f>IF(AA559="","",ROUND(INDEX(计算页!$F$22:$H$27,N559,G559)/INDEX(计算页!$C:$C,MATCH(AA559,计算页!$B:$B,0))*1.5^(O559-1)/R559,0))</f>
        <v/>
      </c>
      <c r="AC559" s="2" t="str">
        <f>IF(AD559="","",INDEX(计算页!$A:$A,MATCH(AD559,计算页!$B:$B,0)))</f>
        <v/>
      </c>
      <c r="AE559" s="2" t="str">
        <f>IF(AD559="","",ROUND(INDEX(计算页!$F$22:$H$27,N559,G559)/INDEX(计算页!$C:$C,MATCH(AD559,计算页!$B:$B,0))*1.5^(O559-1)/R559,0))</f>
        <v/>
      </c>
      <c r="AF559" s="2" t="str">
        <f>IF(AG559="","",INDEX(计算页!$A:$A,MATCH(AG559,计算页!$B:$B,0)))</f>
        <v/>
      </c>
      <c r="AH559" s="2" t="str">
        <f>IF(AG559="","",ROUND(INDEX(计算页!$F$22:$H$27,N559,G559)/INDEX(计算页!$C:$C,MATCH(AG559,计算页!$B:$B,0))*1.5^(O559-1)/R559,0))</f>
        <v/>
      </c>
    </row>
    <row r="560" spans="1:34" x14ac:dyDescent="0.35">
      <c r="A560" s="2">
        <f t="shared" si="27"/>
        <v>1170001</v>
      </c>
      <c r="B560" s="2">
        <v>117</v>
      </c>
      <c r="C560" s="2" t="s">
        <v>709</v>
      </c>
      <c r="D560" s="2" t="s">
        <v>562</v>
      </c>
      <c r="E560" s="2" t="str">
        <f t="shared" si="25"/>
        <v>一件十分破旧的宝物，看起来谁都可以用\n提升伙伴防御60点</v>
      </c>
      <c r="F560" s="2" t="s">
        <v>693</v>
      </c>
      <c r="G560" s="2">
        <v>1</v>
      </c>
      <c r="H560" s="2" t="s">
        <v>538</v>
      </c>
      <c r="I560" s="2" t="s">
        <v>257</v>
      </c>
      <c r="J560" s="2">
        <v>0</v>
      </c>
      <c r="K560" s="2" t="str">
        <f>IF(J560="","",IF(J560=0,"所有宠物",INDEX(D_图鉴!$D:$D,MATCH(J560,D_图鉴!$A:$A,0))))</f>
        <v>所有宠物</v>
      </c>
      <c r="L560" s="2">
        <f>IF(A560="","",INDEX(D_伙伴技能书!$A:$A,MATCH(A560,D_伙伴技能书!$L:$L,0)))</f>
        <v>41171</v>
      </c>
      <c r="M560" s="2">
        <f>ROUND(INDEX(计算页!$F$22:$H$27,N560,G560)*1.5^(O560-1)*INDEX(计算页!$K$22:$K$25,MATCH(H560,计算页!$J$22:$J$25,0)),0)</f>
        <v>60</v>
      </c>
      <c r="N560" s="2">
        <v>1</v>
      </c>
      <c r="O560" s="2">
        <v>1</v>
      </c>
      <c r="P560" s="2">
        <v>1</v>
      </c>
      <c r="Q560" s="2">
        <v>0</v>
      </c>
      <c r="R560" s="2">
        <f t="shared" si="26"/>
        <v>1</v>
      </c>
      <c r="S560" s="2" t="e">
        <f>INDEX(D_伙伴表!$J:$J,MATCH(K560,D_伙伴表!$C:$C,0))</f>
        <v>#N/A</v>
      </c>
      <c r="T560" s="2">
        <f>IF(U560="","",INDEX(计算页!$A:$A,MATCH(U560,计算页!$B:$B,0)))</f>
        <v>4</v>
      </c>
      <c r="U560" s="2" t="s">
        <v>98</v>
      </c>
      <c r="V560" s="2">
        <f>IF(U560="","",ROUND(INDEX(计算页!$F$22:$H$27,N560,G560)/INDEX(计算页!$C:$C,MATCH(U560,计算页!$B:$B,0))*1.5^(O560-1)/R560,0))</f>
        <v>60</v>
      </c>
      <c r="W560" s="2" t="str">
        <f>IF(X560="","",INDEX(计算页!$A:$A,MATCH(X560,计算页!$B:$B,0)))</f>
        <v/>
      </c>
      <c r="Y560" s="2" t="str">
        <f>IF(X560="","",ROUND(INDEX(计算页!$F$22:$H$27,N560,G560)/INDEX(计算页!$C:$C,MATCH(X560,计算页!$B:$B,0))*1.5^(O560-1)/R560,0))</f>
        <v/>
      </c>
      <c r="Z560" s="2" t="str">
        <f>IF(AA560="","",INDEX(计算页!$A:$A,MATCH(AA560,计算页!$B:$B,0)))</f>
        <v/>
      </c>
      <c r="AB560" s="2" t="str">
        <f>IF(AA560="","",ROUND(INDEX(计算页!$F$22:$H$27,N560,G560)/INDEX(计算页!$C:$C,MATCH(AA560,计算页!$B:$B,0))*1.5^(O560-1)/R560,0))</f>
        <v/>
      </c>
      <c r="AC560" s="2" t="str">
        <f>IF(AD560="","",INDEX(计算页!$A:$A,MATCH(AD560,计算页!$B:$B,0)))</f>
        <v/>
      </c>
      <c r="AE560" s="2" t="str">
        <f>IF(AD560="","",ROUND(INDEX(计算页!$F$22:$H$27,N560,G560)/INDEX(计算页!$C:$C,MATCH(AD560,计算页!$B:$B,0))*1.5^(O560-1)/R560,0))</f>
        <v/>
      </c>
      <c r="AF560" s="2" t="str">
        <f>IF(AG560="","",INDEX(计算页!$A:$A,MATCH(AG560,计算页!$B:$B,0)))</f>
        <v/>
      </c>
      <c r="AH560" s="2" t="str">
        <f>IF(AG560="","",ROUND(INDEX(计算页!$F$22:$H$27,N560,G560)/INDEX(计算页!$C:$C,MATCH(AG560,计算页!$B:$B,0))*1.5^(O560-1)/R560,0))</f>
        <v/>
      </c>
    </row>
    <row r="561" spans="1:34" x14ac:dyDescent="0.35">
      <c r="A561" s="2">
        <f t="shared" si="27"/>
        <v>1170002</v>
      </c>
      <c r="B561" s="2">
        <v>117</v>
      </c>
      <c r="C561" s="2" t="s">
        <v>709</v>
      </c>
      <c r="D561" s="2" t="s">
        <v>562</v>
      </c>
      <c r="E561" s="2" t="str">
        <f t="shared" si="25"/>
        <v>一件十分破旧的宝物，看起来谁都可以用\n提升伙伴防御90点</v>
      </c>
      <c r="F561" s="2" t="s">
        <v>693</v>
      </c>
      <c r="G561" s="2">
        <v>1</v>
      </c>
      <c r="H561" s="2" t="s">
        <v>538</v>
      </c>
      <c r="I561" s="2" t="s">
        <v>257</v>
      </c>
      <c r="J561" s="2">
        <v>0</v>
      </c>
      <c r="K561" s="2" t="str">
        <f>IF(J561="","",IF(J561=0,"所有宠物",INDEX(D_图鉴!$D:$D,MATCH(J561,D_图鉴!$A:$A,0))))</f>
        <v>所有宠物</v>
      </c>
      <c r="L561" s="2">
        <f>IF(A561="","",INDEX(D_伙伴技能书!$A:$A,MATCH(A561,D_伙伴技能书!$L:$L,0)))</f>
        <v>41172</v>
      </c>
      <c r="M561" s="2">
        <f>ROUND(INDEX(计算页!$F$22:$H$27,N561,G561)*1.5^(O561-1)*INDEX(计算页!$K$22:$K$25,MATCH(H561,计算页!$J$22:$J$25,0)),0)</f>
        <v>90</v>
      </c>
      <c r="N561" s="2">
        <v>1</v>
      </c>
      <c r="O561" s="2">
        <v>2</v>
      </c>
      <c r="P561" s="2">
        <v>1</v>
      </c>
      <c r="Q561" s="2">
        <v>0</v>
      </c>
      <c r="R561" s="2">
        <f t="shared" si="26"/>
        <v>1</v>
      </c>
      <c r="S561" s="2" t="e">
        <f>INDEX(D_伙伴表!$J:$J,MATCH(K561,D_伙伴表!$C:$C,0))</f>
        <v>#N/A</v>
      </c>
      <c r="T561" s="2">
        <f>IF(U561="","",INDEX(计算页!$A:$A,MATCH(U561,计算页!$B:$B,0)))</f>
        <v>4</v>
      </c>
      <c r="U561" s="2" t="s">
        <v>98</v>
      </c>
      <c r="V561" s="2">
        <f>IF(U561="","",ROUND(INDEX(计算页!$F$22:$H$27,N561,G561)/INDEX(计算页!$C:$C,MATCH(U561,计算页!$B:$B,0))*1.5^(O561-1)/R561,0))</f>
        <v>90</v>
      </c>
      <c r="W561" s="2" t="str">
        <f>IF(X561="","",INDEX(计算页!$A:$A,MATCH(X561,计算页!$B:$B,0)))</f>
        <v/>
      </c>
      <c r="Y561" s="2" t="str">
        <f>IF(X561="","",ROUND(INDEX(计算页!$F$22:$H$27,N561,G561)/INDEX(计算页!$C:$C,MATCH(X561,计算页!$B:$B,0))*1.5^(O561-1)/R561,0))</f>
        <v/>
      </c>
      <c r="Z561" s="2" t="str">
        <f>IF(AA561="","",INDEX(计算页!$A:$A,MATCH(AA561,计算页!$B:$B,0)))</f>
        <v/>
      </c>
      <c r="AB561" s="2" t="str">
        <f>IF(AA561="","",ROUND(INDEX(计算页!$F$22:$H$27,N561,G561)/INDEX(计算页!$C:$C,MATCH(AA561,计算页!$B:$B,0))*1.5^(O561-1)/R561,0))</f>
        <v/>
      </c>
      <c r="AC561" s="2" t="str">
        <f>IF(AD561="","",INDEX(计算页!$A:$A,MATCH(AD561,计算页!$B:$B,0)))</f>
        <v/>
      </c>
      <c r="AE561" s="2" t="str">
        <f>IF(AD561="","",ROUND(INDEX(计算页!$F$22:$H$27,N561,G561)/INDEX(计算页!$C:$C,MATCH(AD561,计算页!$B:$B,0))*1.5^(O561-1)/R561,0))</f>
        <v/>
      </c>
      <c r="AF561" s="2" t="str">
        <f>IF(AG561="","",INDEX(计算页!$A:$A,MATCH(AG561,计算页!$B:$B,0)))</f>
        <v/>
      </c>
      <c r="AH561" s="2" t="str">
        <f>IF(AG561="","",ROUND(INDEX(计算页!$F$22:$H$27,N561,G561)/INDEX(计算页!$C:$C,MATCH(AG561,计算页!$B:$B,0))*1.5^(O561-1)/R561,0))</f>
        <v/>
      </c>
    </row>
    <row r="562" spans="1:34" x14ac:dyDescent="0.35">
      <c r="A562" s="2">
        <f t="shared" si="27"/>
        <v>1170003</v>
      </c>
      <c r="B562" s="2">
        <v>117</v>
      </c>
      <c r="C562" s="2" t="s">
        <v>709</v>
      </c>
      <c r="D562" s="2" t="s">
        <v>562</v>
      </c>
      <c r="E562" s="2" t="str">
        <f t="shared" si="25"/>
        <v>一件十分破旧的宝物，看起来谁都可以用\n提升伙伴防御135点</v>
      </c>
      <c r="F562" s="2" t="s">
        <v>693</v>
      </c>
      <c r="G562" s="2">
        <v>1</v>
      </c>
      <c r="H562" s="2" t="s">
        <v>538</v>
      </c>
      <c r="I562" s="2" t="s">
        <v>257</v>
      </c>
      <c r="J562" s="2">
        <v>0</v>
      </c>
      <c r="K562" s="2" t="str">
        <f>IF(J562="","",IF(J562=0,"所有宠物",INDEX(D_图鉴!$D:$D,MATCH(J562,D_图鉴!$A:$A,0))))</f>
        <v>所有宠物</v>
      </c>
      <c r="L562" s="2">
        <f>IF(A562="","",INDEX(D_伙伴技能书!$A:$A,MATCH(A562,D_伙伴技能书!$L:$L,0)))</f>
        <v>41173</v>
      </c>
      <c r="M562" s="2">
        <f>ROUND(INDEX(计算页!$F$22:$H$27,N562,G562)*1.5^(O562-1)*INDEX(计算页!$K$22:$K$25,MATCH(H562,计算页!$J$22:$J$25,0)),0)</f>
        <v>135</v>
      </c>
      <c r="N562" s="2">
        <v>1</v>
      </c>
      <c r="O562" s="2">
        <v>3</v>
      </c>
      <c r="P562" s="2">
        <v>1</v>
      </c>
      <c r="Q562" s="2">
        <v>0</v>
      </c>
      <c r="R562" s="2">
        <f t="shared" si="26"/>
        <v>1</v>
      </c>
      <c r="S562" s="2" t="e">
        <f>INDEX(D_伙伴表!$J:$J,MATCH(K562,D_伙伴表!$C:$C,0))</f>
        <v>#N/A</v>
      </c>
      <c r="T562" s="2">
        <f>IF(U562="","",INDEX(计算页!$A:$A,MATCH(U562,计算页!$B:$B,0)))</f>
        <v>4</v>
      </c>
      <c r="U562" s="2" t="s">
        <v>98</v>
      </c>
      <c r="V562" s="2">
        <f>IF(U562="","",ROUND(INDEX(计算页!$F$22:$H$27,N562,G562)/INDEX(计算页!$C:$C,MATCH(U562,计算页!$B:$B,0))*1.5^(O562-1)/R562,0))</f>
        <v>135</v>
      </c>
      <c r="W562" s="2" t="str">
        <f>IF(X562="","",INDEX(计算页!$A:$A,MATCH(X562,计算页!$B:$B,0)))</f>
        <v/>
      </c>
      <c r="Y562" s="2" t="str">
        <f>IF(X562="","",ROUND(INDEX(计算页!$F$22:$H$27,N562,G562)/INDEX(计算页!$C:$C,MATCH(X562,计算页!$B:$B,0))*1.5^(O562-1)/R562,0))</f>
        <v/>
      </c>
      <c r="Z562" s="2" t="str">
        <f>IF(AA562="","",INDEX(计算页!$A:$A,MATCH(AA562,计算页!$B:$B,0)))</f>
        <v/>
      </c>
      <c r="AB562" s="2" t="str">
        <f>IF(AA562="","",ROUND(INDEX(计算页!$F$22:$H$27,N562,G562)/INDEX(计算页!$C:$C,MATCH(AA562,计算页!$B:$B,0))*1.5^(O562-1)/R562,0))</f>
        <v/>
      </c>
      <c r="AC562" s="2" t="str">
        <f>IF(AD562="","",INDEX(计算页!$A:$A,MATCH(AD562,计算页!$B:$B,0)))</f>
        <v/>
      </c>
      <c r="AE562" s="2" t="str">
        <f>IF(AD562="","",ROUND(INDEX(计算页!$F$22:$H$27,N562,G562)/INDEX(计算页!$C:$C,MATCH(AD562,计算页!$B:$B,0))*1.5^(O562-1)/R562,0))</f>
        <v/>
      </c>
      <c r="AF562" s="2" t="str">
        <f>IF(AG562="","",INDEX(计算页!$A:$A,MATCH(AG562,计算页!$B:$B,0)))</f>
        <v/>
      </c>
      <c r="AH562" s="2" t="str">
        <f>IF(AG562="","",ROUND(INDEX(计算页!$F$22:$H$27,N562,G562)/INDEX(计算页!$C:$C,MATCH(AG562,计算页!$B:$B,0))*1.5^(O562-1)/R562,0))</f>
        <v/>
      </c>
    </row>
    <row r="563" spans="1:34" x14ac:dyDescent="0.35">
      <c r="A563" s="2">
        <f t="shared" si="27"/>
        <v>1180001</v>
      </c>
      <c r="B563" s="2">
        <v>118</v>
      </c>
      <c r="C563" s="2" t="s">
        <v>710</v>
      </c>
      <c r="D563" s="2" t="s">
        <v>518</v>
      </c>
      <c r="E563" s="2" t="str">
        <f t="shared" si="25"/>
        <v>一件十分破旧的宝物，看起来谁都可以用\n提升伙伴生命300点</v>
      </c>
      <c r="F563" s="2" t="s">
        <v>693</v>
      </c>
      <c r="G563" s="2">
        <v>1</v>
      </c>
      <c r="H563" s="2" t="s">
        <v>538</v>
      </c>
      <c r="I563" s="2" t="s">
        <v>257</v>
      </c>
      <c r="J563" s="2">
        <v>0</v>
      </c>
      <c r="K563" s="2" t="str">
        <f>IF(J563="","",IF(J563=0,"所有宠物",INDEX(D_图鉴!$D:$D,MATCH(J563,D_图鉴!$A:$A,0))))</f>
        <v>所有宠物</v>
      </c>
      <c r="L563" s="2">
        <f>IF(A563="","",INDEX(D_伙伴技能书!$A:$A,MATCH(A563,D_伙伴技能书!$L:$L,0)))</f>
        <v>41181</v>
      </c>
      <c r="M563" s="2">
        <f>ROUND(INDEX(计算页!$F$22:$H$27,N563,G563)*1.5^(O563-1)*INDEX(计算页!$K$22:$K$25,MATCH(H563,计算页!$J$22:$J$25,0)),0)</f>
        <v>60</v>
      </c>
      <c r="N563" s="2">
        <v>1</v>
      </c>
      <c r="O563" s="2">
        <v>1</v>
      </c>
      <c r="P563" s="2">
        <v>1</v>
      </c>
      <c r="Q563" s="2">
        <v>0</v>
      </c>
      <c r="R563" s="2">
        <f t="shared" si="26"/>
        <v>1</v>
      </c>
      <c r="S563" s="2" t="e">
        <f>INDEX(D_伙伴表!$J:$J,MATCH(K563,D_伙伴表!$C:$C,0))</f>
        <v>#N/A</v>
      </c>
      <c r="T563" s="2">
        <f>IF(U563="","",INDEX(计算页!$A:$A,MATCH(U563,计算页!$B:$B,0)))</f>
        <v>1</v>
      </c>
      <c r="U563" s="2" t="s">
        <v>97</v>
      </c>
      <c r="V563" s="2">
        <f>IF(U563="","",ROUND(INDEX(计算页!$F$22:$H$27,N563,G563)/INDEX(计算页!$C:$C,MATCH(U563,计算页!$B:$B,0))*1.5^(O563-1)/R563,0))</f>
        <v>300</v>
      </c>
      <c r="W563" s="2" t="str">
        <f>IF(X563="","",INDEX(计算页!$A:$A,MATCH(X563,计算页!$B:$B,0)))</f>
        <v/>
      </c>
      <c r="Y563" s="2" t="str">
        <f>IF(X563="","",ROUND(INDEX(计算页!$F$22:$H$27,N563,G563)/INDEX(计算页!$C:$C,MATCH(X563,计算页!$B:$B,0))*1.5^(O563-1)/R563,0))</f>
        <v/>
      </c>
      <c r="Z563" s="2" t="str">
        <f>IF(AA563="","",INDEX(计算页!$A:$A,MATCH(AA563,计算页!$B:$B,0)))</f>
        <v/>
      </c>
      <c r="AB563" s="2" t="str">
        <f>IF(AA563="","",ROUND(INDEX(计算页!$F$22:$H$27,N563,G563)/INDEX(计算页!$C:$C,MATCH(AA563,计算页!$B:$B,0))*1.5^(O563-1)/R563,0))</f>
        <v/>
      </c>
      <c r="AC563" s="2" t="str">
        <f>IF(AD563="","",INDEX(计算页!$A:$A,MATCH(AD563,计算页!$B:$B,0)))</f>
        <v/>
      </c>
      <c r="AE563" s="2" t="str">
        <f>IF(AD563="","",ROUND(INDEX(计算页!$F$22:$H$27,N563,G563)/INDEX(计算页!$C:$C,MATCH(AD563,计算页!$B:$B,0))*1.5^(O563-1)/R563,0))</f>
        <v/>
      </c>
      <c r="AF563" s="2" t="str">
        <f>IF(AG563="","",INDEX(计算页!$A:$A,MATCH(AG563,计算页!$B:$B,0)))</f>
        <v/>
      </c>
      <c r="AH563" s="2" t="str">
        <f>IF(AG563="","",ROUND(INDEX(计算页!$F$22:$H$27,N563,G563)/INDEX(计算页!$C:$C,MATCH(AG563,计算页!$B:$B,0))*1.5^(O563-1)/R563,0))</f>
        <v/>
      </c>
    </row>
    <row r="564" spans="1:34" x14ac:dyDescent="0.35">
      <c r="A564" s="2">
        <f t="shared" si="27"/>
        <v>1180002</v>
      </c>
      <c r="B564" s="2">
        <v>118</v>
      </c>
      <c r="C564" s="2" t="s">
        <v>710</v>
      </c>
      <c r="D564" s="2" t="s">
        <v>518</v>
      </c>
      <c r="E564" s="2" t="str">
        <f t="shared" si="25"/>
        <v>一件十分破旧的宝物，看起来谁都可以用\n提升伙伴生命450点</v>
      </c>
      <c r="F564" s="2" t="s">
        <v>693</v>
      </c>
      <c r="G564" s="2">
        <v>1</v>
      </c>
      <c r="H564" s="2" t="s">
        <v>538</v>
      </c>
      <c r="I564" s="2" t="s">
        <v>257</v>
      </c>
      <c r="J564" s="2">
        <v>0</v>
      </c>
      <c r="K564" s="2" t="str">
        <f>IF(J564="","",IF(J564=0,"所有宠物",INDEX(D_图鉴!$D:$D,MATCH(J564,D_图鉴!$A:$A,0))))</f>
        <v>所有宠物</v>
      </c>
      <c r="L564" s="2">
        <f>IF(A564="","",INDEX(D_伙伴技能书!$A:$A,MATCH(A564,D_伙伴技能书!$L:$L,0)))</f>
        <v>41182</v>
      </c>
      <c r="M564" s="2">
        <f>ROUND(INDEX(计算页!$F$22:$H$27,N564,G564)*1.5^(O564-1)*INDEX(计算页!$K$22:$K$25,MATCH(H564,计算页!$J$22:$J$25,0)),0)</f>
        <v>90</v>
      </c>
      <c r="N564" s="2">
        <v>1</v>
      </c>
      <c r="O564" s="2">
        <v>2</v>
      </c>
      <c r="P564" s="2">
        <v>1</v>
      </c>
      <c r="Q564" s="2">
        <v>0</v>
      </c>
      <c r="R564" s="2">
        <f t="shared" si="26"/>
        <v>1</v>
      </c>
      <c r="S564" s="2" t="e">
        <f>INDEX(D_伙伴表!$J:$J,MATCH(K564,D_伙伴表!$C:$C,0))</f>
        <v>#N/A</v>
      </c>
      <c r="T564" s="2">
        <f>IF(U564="","",INDEX(计算页!$A:$A,MATCH(U564,计算页!$B:$B,0)))</f>
        <v>1</v>
      </c>
      <c r="U564" s="2" t="s">
        <v>97</v>
      </c>
      <c r="V564" s="2">
        <f>IF(U564="","",ROUND(INDEX(计算页!$F$22:$H$27,N564,G564)/INDEX(计算页!$C:$C,MATCH(U564,计算页!$B:$B,0))*1.5^(O564-1)/R564,0))</f>
        <v>450</v>
      </c>
      <c r="W564" s="2" t="str">
        <f>IF(X564="","",INDEX(计算页!$A:$A,MATCH(X564,计算页!$B:$B,0)))</f>
        <v/>
      </c>
      <c r="Y564" s="2" t="str">
        <f>IF(X564="","",ROUND(INDEX(计算页!$F$22:$H$27,N564,G564)/INDEX(计算页!$C:$C,MATCH(X564,计算页!$B:$B,0))*1.5^(O564-1)/R564,0))</f>
        <v/>
      </c>
      <c r="Z564" s="2" t="str">
        <f>IF(AA564="","",INDEX(计算页!$A:$A,MATCH(AA564,计算页!$B:$B,0)))</f>
        <v/>
      </c>
      <c r="AB564" s="2" t="str">
        <f>IF(AA564="","",ROUND(INDEX(计算页!$F$22:$H$27,N564,G564)/INDEX(计算页!$C:$C,MATCH(AA564,计算页!$B:$B,0))*1.5^(O564-1)/R564,0))</f>
        <v/>
      </c>
      <c r="AC564" s="2" t="str">
        <f>IF(AD564="","",INDEX(计算页!$A:$A,MATCH(AD564,计算页!$B:$B,0)))</f>
        <v/>
      </c>
      <c r="AE564" s="2" t="str">
        <f>IF(AD564="","",ROUND(INDEX(计算页!$F$22:$H$27,N564,G564)/INDEX(计算页!$C:$C,MATCH(AD564,计算页!$B:$B,0))*1.5^(O564-1)/R564,0))</f>
        <v/>
      </c>
      <c r="AF564" s="2" t="str">
        <f>IF(AG564="","",INDEX(计算页!$A:$A,MATCH(AG564,计算页!$B:$B,0)))</f>
        <v/>
      </c>
      <c r="AH564" s="2" t="str">
        <f>IF(AG564="","",ROUND(INDEX(计算页!$F$22:$H$27,N564,G564)/INDEX(计算页!$C:$C,MATCH(AG564,计算页!$B:$B,0))*1.5^(O564-1)/R564,0))</f>
        <v/>
      </c>
    </row>
    <row r="565" spans="1:34" x14ac:dyDescent="0.35">
      <c r="A565" s="2">
        <f t="shared" si="27"/>
        <v>1180003</v>
      </c>
      <c r="B565" s="2">
        <v>118</v>
      </c>
      <c r="C565" s="2" t="s">
        <v>710</v>
      </c>
      <c r="D565" s="2" t="s">
        <v>518</v>
      </c>
      <c r="E565" s="2" t="str">
        <f t="shared" si="25"/>
        <v>一件十分破旧的宝物，看起来谁都可以用\n提升伙伴生命675点</v>
      </c>
      <c r="F565" s="2" t="s">
        <v>693</v>
      </c>
      <c r="G565" s="2">
        <v>1</v>
      </c>
      <c r="H565" s="2" t="s">
        <v>538</v>
      </c>
      <c r="I565" s="2" t="s">
        <v>257</v>
      </c>
      <c r="J565" s="2">
        <v>0</v>
      </c>
      <c r="K565" s="2" t="str">
        <f>IF(J565="","",IF(J565=0,"所有宠物",INDEX(D_图鉴!$D:$D,MATCH(J565,D_图鉴!$A:$A,0))))</f>
        <v>所有宠物</v>
      </c>
      <c r="L565" s="2">
        <f>IF(A565="","",INDEX(D_伙伴技能书!$A:$A,MATCH(A565,D_伙伴技能书!$L:$L,0)))</f>
        <v>41183</v>
      </c>
      <c r="M565" s="2">
        <f>ROUND(INDEX(计算页!$F$22:$H$27,N565,G565)*1.5^(O565-1)*INDEX(计算页!$K$22:$K$25,MATCH(H565,计算页!$J$22:$J$25,0)),0)</f>
        <v>135</v>
      </c>
      <c r="N565" s="2">
        <v>1</v>
      </c>
      <c r="O565" s="2">
        <v>3</v>
      </c>
      <c r="P565" s="2">
        <v>1</v>
      </c>
      <c r="Q565" s="2">
        <v>0</v>
      </c>
      <c r="R565" s="2">
        <f t="shared" si="26"/>
        <v>1</v>
      </c>
      <c r="S565" s="2" t="e">
        <f>INDEX(D_伙伴表!$J:$J,MATCH(K565,D_伙伴表!$C:$C,0))</f>
        <v>#N/A</v>
      </c>
      <c r="T565" s="2">
        <f>IF(U565="","",INDEX(计算页!$A:$A,MATCH(U565,计算页!$B:$B,0)))</f>
        <v>1</v>
      </c>
      <c r="U565" s="2" t="s">
        <v>97</v>
      </c>
      <c r="V565" s="2">
        <f>IF(U565="","",ROUND(INDEX(计算页!$F$22:$H$27,N565,G565)/INDEX(计算页!$C:$C,MATCH(U565,计算页!$B:$B,0))*1.5^(O565-1)/R565,0))</f>
        <v>675</v>
      </c>
      <c r="W565" s="2" t="str">
        <f>IF(X565="","",INDEX(计算页!$A:$A,MATCH(X565,计算页!$B:$B,0)))</f>
        <v/>
      </c>
      <c r="Y565" s="2" t="str">
        <f>IF(X565="","",ROUND(INDEX(计算页!$F$22:$H$27,N565,G565)/INDEX(计算页!$C:$C,MATCH(X565,计算页!$B:$B,0))*1.5^(O565-1)/R565,0))</f>
        <v/>
      </c>
      <c r="Z565" s="2" t="str">
        <f>IF(AA565="","",INDEX(计算页!$A:$A,MATCH(AA565,计算页!$B:$B,0)))</f>
        <v/>
      </c>
      <c r="AB565" s="2" t="str">
        <f>IF(AA565="","",ROUND(INDEX(计算页!$F$22:$H$27,N565,G565)/INDEX(计算页!$C:$C,MATCH(AA565,计算页!$B:$B,0))*1.5^(O565-1)/R565,0))</f>
        <v/>
      </c>
      <c r="AC565" s="2" t="str">
        <f>IF(AD565="","",INDEX(计算页!$A:$A,MATCH(AD565,计算页!$B:$B,0)))</f>
        <v/>
      </c>
      <c r="AE565" s="2" t="str">
        <f>IF(AD565="","",ROUND(INDEX(计算页!$F$22:$H$27,N565,G565)/INDEX(计算页!$C:$C,MATCH(AD565,计算页!$B:$B,0))*1.5^(O565-1)/R565,0))</f>
        <v/>
      </c>
      <c r="AF565" s="2" t="str">
        <f>IF(AG565="","",INDEX(计算页!$A:$A,MATCH(AG565,计算页!$B:$B,0)))</f>
        <v/>
      </c>
      <c r="AH565" s="2" t="str">
        <f>IF(AG565="","",ROUND(INDEX(计算页!$F$22:$H$27,N565,G565)/INDEX(计算页!$C:$C,MATCH(AG565,计算页!$B:$B,0))*1.5^(O565-1)/R565,0))</f>
        <v/>
      </c>
    </row>
    <row r="566" spans="1:34" x14ac:dyDescent="0.35">
      <c r="A566" s="2">
        <f t="shared" ref="A566:A580" si="28">B566*10000+O566</f>
        <v>1500001</v>
      </c>
      <c r="B566" s="2">
        <v>150</v>
      </c>
      <c r="C566" s="2" t="s">
        <v>711</v>
      </c>
      <c r="D566" s="2" t="s">
        <v>562</v>
      </c>
      <c r="E566" s="2" t="str">
        <f t="shared" si="25"/>
        <v>一件十分破旧的宝物，看起来谁都可以用\n提升伙伴攻击30点</v>
      </c>
      <c r="F566" s="2" t="s">
        <v>693</v>
      </c>
      <c r="G566" s="2">
        <v>1</v>
      </c>
      <c r="H566" s="2" t="s">
        <v>687</v>
      </c>
      <c r="J566" s="2">
        <v>0</v>
      </c>
      <c r="K566" s="2" t="str">
        <f>IF(J566="","",IF(J566=0,"所有宠物",INDEX(D_图鉴!$D:$D,MATCH(J566,D_图鉴!$A:$A,0))))</f>
        <v>所有宠物</v>
      </c>
      <c r="L566" s="2">
        <f>IF(A566="","",INDEX(D_伙伴技能书!$A:$A,MATCH(A566,D_伙伴技能书!$L:$L,0)))</f>
        <v>41501</v>
      </c>
      <c r="M566" s="2">
        <f>ROUND(INDEX(计算页!$F$22:$H$27,N566,G566)*1.5^(O566-1)*INDEX(计算页!$K$22:$K$25,MATCH(H566,计算页!$J$22:$J$25,0)),0)</f>
        <v>36</v>
      </c>
      <c r="N566" s="2">
        <v>1</v>
      </c>
      <c r="O566" s="2">
        <v>1</v>
      </c>
      <c r="P566" s="2">
        <v>1</v>
      </c>
      <c r="Q566" s="2">
        <v>0</v>
      </c>
      <c r="R566" s="2">
        <f t="shared" si="26"/>
        <v>1</v>
      </c>
      <c r="S566" s="2" t="e">
        <f>INDEX(D_伙伴表!$J:$J,MATCH(K566,D_伙伴表!$C:$C,0))</f>
        <v>#N/A</v>
      </c>
      <c r="T566" s="2">
        <f>IF(U566="","",INDEX(计算页!$A:$A,MATCH(U566,计算页!$B:$B,0)))</f>
        <v>3</v>
      </c>
      <c r="U566" s="2" t="s">
        <v>101</v>
      </c>
      <c r="V566" s="2">
        <f>IF(U566="","",ROUND(INDEX(计算页!$F$22:$H$27,N566,G566)/INDEX(计算页!$C:$C,MATCH(U566,计算页!$B:$B,0))*1.5^(O566-1)/R566,0))</f>
        <v>30</v>
      </c>
      <c r="W566" s="2" t="str">
        <f>IF(X566="","",INDEX(计算页!$A:$A,MATCH(X566,计算页!$B:$B,0)))</f>
        <v/>
      </c>
      <c r="Y566" s="2" t="str">
        <f>IF(X566="","",ROUND(INDEX(计算页!$F$22:$H$27,N566,G566)/INDEX(计算页!$C:$C,MATCH(X566,计算页!$B:$B,0))*1.5^(O566-1)/R566,0))</f>
        <v/>
      </c>
      <c r="Z566" s="2" t="str">
        <f>IF(AA566="","",INDEX(计算页!$A:$A,MATCH(AA566,计算页!$B:$B,0)))</f>
        <v/>
      </c>
      <c r="AB566" s="2" t="str">
        <f>IF(AA566="","",ROUND(INDEX(计算页!$F$22:$H$27,N566,G566)/INDEX(计算页!$C:$C,MATCH(AA566,计算页!$B:$B,0))*1.5^(O566-1)/R566,0))</f>
        <v/>
      </c>
      <c r="AC566" s="2" t="str">
        <f>IF(AD566="","",INDEX(计算页!$A:$A,MATCH(AD566,计算页!$B:$B,0)))</f>
        <v/>
      </c>
      <c r="AE566" s="2" t="str">
        <f>IF(AD566="","",ROUND(INDEX(计算页!$F$22:$H$27,N566,G566)/INDEX(计算页!$C:$C,MATCH(AD566,计算页!$B:$B,0))*1.5^(O566-1)/R566,0))</f>
        <v/>
      </c>
      <c r="AF566" s="2" t="str">
        <f>IF(AG566="","",INDEX(计算页!$A:$A,MATCH(AG566,计算页!$B:$B,0)))</f>
        <v/>
      </c>
      <c r="AH566" s="2" t="str">
        <f>IF(AG566="","",ROUND(INDEX(计算页!$F$22:$H$27,N566,G566)/INDEX(计算页!$C:$C,MATCH(AG566,计算页!$B:$B,0))*1.5^(O566-1)/R566,0))</f>
        <v/>
      </c>
    </row>
    <row r="567" spans="1:34" x14ac:dyDescent="0.35">
      <c r="A567" s="2">
        <f t="shared" si="28"/>
        <v>1500002</v>
      </c>
      <c r="B567" s="2">
        <v>150</v>
      </c>
      <c r="C567" s="2" t="s">
        <v>711</v>
      </c>
      <c r="D567" s="2" t="s">
        <v>562</v>
      </c>
      <c r="E567" s="2" t="str">
        <f t="shared" si="25"/>
        <v>一件十分破旧的宝物，看起来谁都可以用\n提升伙伴攻击45点</v>
      </c>
      <c r="F567" s="2" t="s">
        <v>693</v>
      </c>
      <c r="G567" s="2">
        <v>1</v>
      </c>
      <c r="H567" s="2" t="s">
        <v>687</v>
      </c>
      <c r="J567" s="2">
        <v>0</v>
      </c>
      <c r="K567" s="2" t="str">
        <f>IF(J567="","",IF(J567=0,"所有宠物",INDEX(D_图鉴!$D:$D,MATCH(J567,D_图鉴!$A:$A,0))))</f>
        <v>所有宠物</v>
      </c>
      <c r="L567" s="2">
        <f>IF(A567="","",INDEX(D_伙伴技能书!$A:$A,MATCH(A567,D_伙伴技能书!$L:$L,0)))</f>
        <v>41502</v>
      </c>
      <c r="M567" s="2">
        <f>ROUND(INDEX(计算页!$F$22:$H$27,N567,G567)*1.5^(O567-1)*INDEX(计算页!$K$22:$K$25,MATCH(H567,计算页!$J$22:$J$25,0)),0)</f>
        <v>54</v>
      </c>
      <c r="N567" s="2">
        <v>1</v>
      </c>
      <c r="O567" s="2">
        <v>2</v>
      </c>
      <c r="P567" s="2">
        <v>1</v>
      </c>
      <c r="Q567" s="2">
        <v>0</v>
      </c>
      <c r="R567" s="2">
        <f t="shared" si="26"/>
        <v>1</v>
      </c>
      <c r="S567" s="2" t="e">
        <f>INDEX(D_伙伴表!$J:$J,MATCH(K567,D_伙伴表!$C:$C,0))</f>
        <v>#N/A</v>
      </c>
      <c r="T567" s="2">
        <f>IF(U567="","",INDEX(计算页!$A:$A,MATCH(U567,计算页!$B:$B,0)))</f>
        <v>3</v>
      </c>
      <c r="U567" s="2" t="s">
        <v>101</v>
      </c>
      <c r="V567" s="2">
        <f>IF(U567="","",ROUND(INDEX(计算页!$F$22:$H$27,N567,G567)/INDEX(计算页!$C:$C,MATCH(U567,计算页!$B:$B,0))*1.5^(O567-1)/R567,0))</f>
        <v>45</v>
      </c>
      <c r="W567" s="2" t="str">
        <f>IF(X567="","",INDEX(计算页!$A:$A,MATCH(X567,计算页!$B:$B,0)))</f>
        <v/>
      </c>
      <c r="Y567" s="2" t="str">
        <f>IF(X567="","",ROUND(INDEX(计算页!$F$22:$H$27,N567,G567)/INDEX(计算页!$C:$C,MATCH(X567,计算页!$B:$B,0))*1.5^(O567-1)/R567,0))</f>
        <v/>
      </c>
      <c r="Z567" s="2" t="str">
        <f>IF(AA567="","",INDEX(计算页!$A:$A,MATCH(AA567,计算页!$B:$B,0)))</f>
        <v/>
      </c>
      <c r="AB567" s="2" t="str">
        <f>IF(AA567="","",ROUND(INDEX(计算页!$F$22:$H$27,N567,G567)/INDEX(计算页!$C:$C,MATCH(AA567,计算页!$B:$B,0))*1.5^(O567-1)/R567,0))</f>
        <v/>
      </c>
      <c r="AC567" s="2" t="str">
        <f>IF(AD567="","",INDEX(计算页!$A:$A,MATCH(AD567,计算页!$B:$B,0)))</f>
        <v/>
      </c>
      <c r="AE567" s="2" t="str">
        <f>IF(AD567="","",ROUND(INDEX(计算页!$F$22:$H$27,N567,G567)/INDEX(计算页!$C:$C,MATCH(AD567,计算页!$B:$B,0))*1.5^(O567-1)/R567,0))</f>
        <v/>
      </c>
      <c r="AF567" s="2" t="str">
        <f>IF(AG567="","",INDEX(计算页!$A:$A,MATCH(AG567,计算页!$B:$B,0)))</f>
        <v/>
      </c>
      <c r="AH567" s="2" t="str">
        <f>IF(AG567="","",ROUND(INDEX(计算页!$F$22:$H$27,N567,G567)/INDEX(计算页!$C:$C,MATCH(AG567,计算页!$B:$B,0))*1.5^(O567-1)/R567,0))</f>
        <v/>
      </c>
    </row>
    <row r="568" spans="1:34" x14ac:dyDescent="0.35">
      <c r="A568" s="2">
        <f t="shared" si="28"/>
        <v>1500003</v>
      </c>
      <c r="B568" s="2">
        <v>150</v>
      </c>
      <c r="C568" s="2" t="s">
        <v>711</v>
      </c>
      <c r="D568" s="2" t="s">
        <v>562</v>
      </c>
      <c r="E568" s="2" t="str">
        <f t="shared" si="25"/>
        <v>一件十分破旧的宝物，看起来谁都可以用\n提升伙伴攻击68点</v>
      </c>
      <c r="F568" s="2" t="s">
        <v>693</v>
      </c>
      <c r="G568" s="2">
        <v>1</v>
      </c>
      <c r="H568" s="2" t="s">
        <v>687</v>
      </c>
      <c r="J568" s="2">
        <v>0</v>
      </c>
      <c r="K568" s="2" t="str">
        <f>IF(J568="","",IF(J568=0,"所有宠物",INDEX(D_图鉴!$D:$D,MATCH(J568,D_图鉴!$A:$A,0))))</f>
        <v>所有宠物</v>
      </c>
      <c r="L568" s="2">
        <f>IF(A568="","",INDEX(D_伙伴技能书!$A:$A,MATCH(A568,D_伙伴技能书!$L:$L,0)))</f>
        <v>41503</v>
      </c>
      <c r="M568" s="2">
        <f>ROUND(INDEX(计算页!$F$22:$H$27,N568,G568)*1.5^(O568-1)*INDEX(计算页!$K$22:$K$25,MATCH(H568,计算页!$J$22:$J$25,0)),0)</f>
        <v>81</v>
      </c>
      <c r="N568" s="2">
        <v>1</v>
      </c>
      <c r="O568" s="2">
        <v>3</v>
      </c>
      <c r="P568" s="2">
        <v>1</v>
      </c>
      <c r="Q568" s="2">
        <v>0</v>
      </c>
      <c r="R568" s="2">
        <f t="shared" si="26"/>
        <v>1</v>
      </c>
      <c r="S568" s="2" t="e">
        <f>INDEX(D_伙伴表!$J:$J,MATCH(K568,D_伙伴表!$C:$C,0))</f>
        <v>#N/A</v>
      </c>
      <c r="T568" s="2">
        <f>IF(U568="","",INDEX(计算页!$A:$A,MATCH(U568,计算页!$B:$B,0)))</f>
        <v>3</v>
      </c>
      <c r="U568" s="2" t="s">
        <v>101</v>
      </c>
      <c r="V568" s="2">
        <f>IF(U568="","",ROUND(INDEX(计算页!$F$22:$H$27,N568,G568)/INDEX(计算页!$C:$C,MATCH(U568,计算页!$B:$B,0))*1.5^(O568-1)/R568,0))</f>
        <v>68</v>
      </c>
      <c r="W568" s="2" t="str">
        <f>IF(X568="","",INDEX(计算页!$A:$A,MATCH(X568,计算页!$B:$B,0)))</f>
        <v/>
      </c>
      <c r="Y568" s="2" t="str">
        <f>IF(X568="","",ROUND(INDEX(计算页!$F$22:$H$27,N568,G568)/INDEX(计算页!$C:$C,MATCH(X568,计算页!$B:$B,0))*1.5^(O568-1)/R568,0))</f>
        <v/>
      </c>
      <c r="Z568" s="2" t="str">
        <f>IF(AA568="","",INDEX(计算页!$A:$A,MATCH(AA568,计算页!$B:$B,0)))</f>
        <v/>
      </c>
      <c r="AB568" s="2" t="str">
        <f>IF(AA568="","",ROUND(INDEX(计算页!$F$22:$H$27,N568,G568)/INDEX(计算页!$C:$C,MATCH(AA568,计算页!$B:$B,0))*1.5^(O568-1)/R568,0))</f>
        <v/>
      </c>
      <c r="AC568" s="2" t="str">
        <f>IF(AD568="","",INDEX(计算页!$A:$A,MATCH(AD568,计算页!$B:$B,0)))</f>
        <v/>
      </c>
      <c r="AE568" s="2" t="str">
        <f>IF(AD568="","",ROUND(INDEX(计算页!$F$22:$H$27,N568,G568)/INDEX(计算页!$C:$C,MATCH(AD568,计算页!$B:$B,0))*1.5^(O568-1)/R568,0))</f>
        <v/>
      </c>
      <c r="AF568" s="2" t="str">
        <f>IF(AG568="","",INDEX(计算页!$A:$A,MATCH(AG568,计算页!$B:$B,0)))</f>
        <v/>
      </c>
      <c r="AH568" s="2" t="str">
        <f>IF(AG568="","",ROUND(INDEX(计算页!$F$22:$H$27,N568,G568)/INDEX(计算页!$C:$C,MATCH(AG568,计算页!$B:$B,0))*1.5^(O568-1)/R568,0))</f>
        <v/>
      </c>
    </row>
    <row r="569" spans="1:34" x14ac:dyDescent="0.35">
      <c r="A569" s="2">
        <f t="shared" si="28"/>
        <v>1510001</v>
      </c>
      <c r="B569" s="2">
        <v>151</v>
      </c>
      <c r="C569" s="2" t="s">
        <v>712</v>
      </c>
      <c r="D569" s="2" t="s">
        <v>561</v>
      </c>
      <c r="E569" s="2" t="str">
        <f t="shared" si="25"/>
        <v>一件十分破旧的宝物，看起来谁都可以用\n提升伙伴防御60点</v>
      </c>
      <c r="F569" s="2" t="s">
        <v>693</v>
      </c>
      <c r="G569" s="2">
        <v>1</v>
      </c>
      <c r="H569" s="2" t="s">
        <v>687</v>
      </c>
      <c r="J569" s="2">
        <v>0</v>
      </c>
      <c r="K569" s="2" t="str">
        <f>IF(J569="","",IF(J569=0,"所有宠物",INDEX(D_图鉴!$D:$D,MATCH(J569,D_图鉴!$A:$A,0))))</f>
        <v>所有宠物</v>
      </c>
      <c r="L569" s="2">
        <f>IF(A569="","",INDEX(D_伙伴技能书!$A:$A,MATCH(A569,D_伙伴技能书!$L:$L,0)))</f>
        <v>41511</v>
      </c>
      <c r="M569" s="2">
        <f>ROUND(INDEX(计算页!$F$22:$H$27,N569,G569)*1.5^(O569-1)*INDEX(计算页!$K$22:$K$25,MATCH(H569,计算页!$J$22:$J$25,0)),0)</f>
        <v>36</v>
      </c>
      <c r="N569" s="2">
        <v>1</v>
      </c>
      <c r="O569" s="2">
        <v>1</v>
      </c>
      <c r="P569" s="2">
        <v>1</v>
      </c>
      <c r="Q569" s="2">
        <v>0</v>
      </c>
      <c r="R569" s="2">
        <f t="shared" si="26"/>
        <v>1</v>
      </c>
      <c r="S569" s="2" t="e">
        <f>INDEX(D_伙伴表!$J:$J,MATCH(K569,D_伙伴表!$C:$C,0))</f>
        <v>#N/A</v>
      </c>
      <c r="T569" s="2">
        <f>IF(U569="","",INDEX(计算页!$A:$A,MATCH(U569,计算页!$B:$B,0)))</f>
        <v>4</v>
      </c>
      <c r="U569" s="2" t="s">
        <v>98</v>
      </c>
      <c r="V569" s="2">
        <f>IF(U569="","",ROUND(INDEX(计算页!$F$22:$H$27,N569,G569)/INDEX(计算页!$C:$C,MATCH(U569,计算页!$B:$B,0))*1.5^(O569-1)/R569,0))</f>
        <v>60</v>
      </c>
      <c r="W569" s="2" t="str">
        <f>IF(X569="","",INDEX(计算页!$A:$A,MATCH(X569,计算页!$B:$B,0)))</f>
        <v/>
      </c>
      <c r="Y569" s="2" t="str">
        <f>IF(X569="","",ROUND(INDEX(计算页!$F$22:$H$27,N569,G569)/INDEX(计算页!$C:$C,MATCH(X569,计算页!$B:$B,0))*1.5^(O569-1)/R569,0))</f>
        <v/>
      </c>
      <c r="Z569" s="2" t="str">
        <f>IF(AA569="","",INDEX(计算页!$A:$A,MATCH(AA569,计算页!$B:$B,0)))</f>
        <v/>
      </c>
      <c r="AB569" s="2" t="str">
        <f>IF(AA569="","",ROUND(INDEX(计算页!$F$22:$H$27,N569,G569)/INDEX(计算页!$C:$C,MATCH(AA569,计算页!$B:$B,0))*1.5^(O569-1)/R569,0))</f>
        <v/>
      </c>
      <c r="AC569" s="2" t="str">
        <f>IF(AD569="","",INDEX(计算页!$A:$A,MATCH(AD569,计算页!$B:$B,0)))</f>
        <v/>
      </c>
      <c r="AE569" s="2" t="str">
        <f>IF(AD569="","",ROUND(INDEX(计算页!$F$22:$H$27,N569,G569)/INDEX(计算页!$C:$C,MATCH(AD569,计算页!$B:$B,0))*1.5^(O569-1)/R569,0))</f>
        <v/>
      </c>
      <c r="AF569" s="2" t="str">
        <f>IF(AG569="","",INDEX(计算页!$A:$A,MATCH(AG569,计算页!$B:$B,0)))</f>
        <v/>
      </c>
      <c r="AH569" s="2" t="str">
        <f>IF(AG569="","",ROUND(INDEX(计算页!$F$22:$H$27,N569,G569)/INDEX(计算页!$C:$C,MATCH(AG569,计算页!$B:$B,0))*1.5^(O569-1)/R569,0))</f>
        <v/>
      </c>
    </row>
    <row r="570" spans="1:34" x14ac:dyDescent="0.35">
      <c r="A570" s="2">
        <f t="shared" si="28"/>
        <v>1510002</v>
      </c>
      <c r="B570" s="2">
        <v>151</v>
      </c>
      <c r="C570" s="2" t="s">
        <v>712</v>
      </c>
      <c r="D570" s="2" t="s">
        <v>561</v>
      </c>
      <c r="E570" s="2" t="str">
        <f t="shared" si="25"/>
        <v>一件十分破旧的宝物，看起来谁都可以用\n提升伙伴防御90点</v>
      </c>
      <c r="F570" s="2" t="s">
        <v>693</v>
      </c>
      <c r="G570" s="2">
        <v>1</v>
      </c>
      <c r="H570" s="2" t="s">
        <v>687</v>
      </c>
      <c r="J570" s="2">
        <v>0</v>
      </c>
      <c r="K570" s="2" t="str">
        <f>IF(J570="","",IF(J570=0,"所有宠物",INDEX(D_图鉴!$D:$D,MATCH(J570,D_图鉴!$A:$A,0))))</f>
        <v>所有宠物</v>
      </c>
      <c r="L570" s="2">
        <f>IF(A570="","",INDEX(D_伙伴技能书!$A:$A,MATCH(A570,D_伙伴技能书!$L:$L,0)))</f>
        <v>41512</v>
      </c>
      <c r="M570" s="2">
        <f>ROUND(INDEX(计算页!$F$22:$H$27,N570,G570)*1.5^(O570-1)*INDEX(计算页!$K$22:$K$25,MATCH(H570,计算页!$J$22:$J$25,0)),0)</f>
        <v>54</v>
      </c>
      <c r="N570" s="2">
        <v>1</v>
      </c>
      <c r="O570" s="2">
        <v>2</v>
      </c>
      <c r="P570" s="2">
        <v>1</v>
      </c>
      <c r="Q570" s="2">
        <v>0</v>
      </c>
      <c r="R570" s="2">
        <f t="shared" si="26"/>
        <v>1</v>
      </c>
      <c r="S570" s="2" t="e">
        <f>INDEX(D_伙伴表!$J:$J,MATCH(K570,D_伙伴表!$C:$C,0))</f>
        <v>#N/A</v>
      </c>
      <c r="T570" s="2">
        <f>IF(U570="","",INDEX(计算页!$A:$A,MATCH(U570,计算页!$B:$B,0)))</f>
        <v>4</v>
      </c>
      <c r="U570" s="2" t="s">
        <v>98</v>
      </c>
      <c r="V570" s="2">
        <f>IF(U570="","",ROUND(INDEX(计算页!$F$22:$H$27,N570,G570)/INDEX(计算页!$C:$C,MATCH(U570,计算页!$B:$B,0))*1.5^(O570-1)/R570,0))</f>
        <v>90</v>
      </c>
      <c r="W570" s="2" t="str">
        <f>IF(X570="","",INDEX(计算页!$A:$A,MATCH(X570,计算页!$B:$B,0)))</f>
        <v/>
      </c>
      <c r="Y570" s="2" t="str">
        <f>IF(X570="","",ROUND(INDEX(计算页!$F$22:$H$27,N570,G570)/INDEX(计算页!$C:$C,MATCH(X570,计算页!$B:$B,0))*1.5^(O570-1)/R570,0))</f>
        <v/>
      </c>
      <c r="Z570" s="2" t="str">
        <f>IF(AA570="","",INDEX(计算页!$A:$A,MATCH(AA570,计算页!$B:$B,0)))</f>
        <v/>
      </c>
      <c r="AB570" s="2" t="str">
        <f>IF(AA570="","",ROUND(INDEX(计算页!$F$22:$H$27,N570,G570)/INDEX(计算页!$C:$C,MATCH(AA570,计算页!$B:$B,0))*1.5^(O570-1)/R570,0))</f>
        <v/>
      </c>
      <c r="AC570" s="2" t="str">
        <f>IF(AD570="","",INDEX(计算页!$A:$A,MATCH(AD570,计算页!$B:$B,0)))</f>
        <v/>
      </c>
      <c r="AE570" s="2" t="str">
        <f>IF(AD570="","",ROUND(INDEX(计算页!$F$22:$H$27,N570,G570)/INDEX(计算页!$C:$C,MATCH(AD570,计算页!$B:$B,0))*1.5^(O570-1)/R570,0))</f>
        <v/>
      </c>
      <c r="AF570" s="2" t="str">
        <f>IF(AG570="","",INDEX(计算页!$A:$A,MATCH(AG570,计算页!$B:$B,0)))</f>
        <v/>
      </c>
      <c r="AH570" s="2" t="str">
        <f>IF(AG570="","",ROUND(INDEX(计算页!$F$22:$H$27,N570,G570)/INDEX(计算页!$C:$C,MATCH(AG570,计算页!$B:$B,0))*1.5^(O570-1)/R570,0))</f>
        <v/>
      </c>
    </row>
    <row r="571" spans="1:34" x14ac:dyDescent="0.35">
      <c r="A571" s="2">
        <f t="shared" si="28"/>
        <v>1510003</v>
      </c>
      <c r="B571" s="2">
        <v>151</v>
      </c>
      <c r="C571" s="2" t="s">
        <v>712</v>
      </c>
      <c r="D571" s="2" t="s">
        <v>561</v>
      </c>
      <c r="E571" s="2" t="str">
        <f t="shared" si="25"/>
        <v>一件十分破旧的宝物，看起来谁都可以用\n提升伙伴防御135点</v>
      </c>
      <c r="F571" s="2" t="s">
        <v>693</v>
      </c>
      <c r="G571" s="2">
        <v>1</v>
      </c>
      <c r="H571" s="2" t="s">
        <v>687</v>
      </c>
      <c r="J571" s="2">
        <v>0</v>
      </c>
      <c r="K571" s="2" t="str">
        <f>IF(J571="","",IF(J571=0,"所有宠物",INDEX(D_图鉴!$D:$D,MATCH(J571,D_图鉴!$A:$A,0))))</f>
        <v>所有宠物</v>
      </c>
      <c r="L571" s="2">
        <f>IF(A571="","",INDEX(D_伙伴技能书!$A:$A,MATCH(A571,D_伙伴技能书!$L:$L,0)))</f>
        <v>41513</v>
      </c>
      <c r="M571" s="2">
        <f>ROUND(INDEX(计算页!$F$22:$H$27,N571,G571)*1.5^(O571-1)*INDEX(计算页!$K$22:$K$25,MATCH(H571,计算页!$J$22:$J$25,0)),0)</f>
        <v>81</v>
      </c>
      <c r="N571" s="2">
        <v>1</v>
      </c>
      <c r="O571" s="2">
        <v>3</v>
      </c>
      <c r="P571" s="2">
        <v>1</v>
      </c>
      <c r="Q571" s="2">
        <v>0</v>
      </c>
      <c r="R571" s="2">
        <f t="shared" si="26"/>
        <v>1</v>
      </c>
      <c r="S571" s="2" t="e">
        <f>INDEX(D_伙伴表!$J:$J,MATCH(K571,D_伙伴表!$C:$C,0))</f>
        <v>#N/A</v>
      </c>
      <c r="T571" s="2">
        <f>IF(U571="","",INDEX(计算页!$A:$A,MATCH(U571,计算页!$B:$B,0)))</f>
        <v>4</v>
      </c>
      <c r="U571" s="2" t="s">
        <v>98</v>
      </c>
      <c r="V571" s="2">
        <f>IF(U571="","",ROUND(INDEX(计算页!$F$22:$H$27,N571,G571)/INDEX(计算页!$C:$C,MATCH(U571,计算页!$B:$B,0))*1.5^(O571-1)/R571,0))</f>
        <v>135</v>
      </c>
      <c r="W571" s="2" t="str">
        <f>IF(X571="","",INDEX(计算页!$A:$A,MATCH(X571,计算页!$B:$B,0)))</f>
        <v/>
      </c>
      <c r="Y571" s="2" t="str">
        <f>IF(X571="","",ROUND(INDEX(计算页!$F$22:$H$27,N571,G571)/INDEX(计算页!$C:$C,MATCH(X571,计算页!$B:$B,0))*1.5^(O571-1)/R571,0))</f>
        <v/>
      </c>
      <c r="Z571" s="2" t="str">
        <f>IF(AA571="","",INDEX(计算页!$A:$A,MATCH(AA571,计算页!$B:$B,0)))</f>
        <v/>
      </c>
      <c r="AB571" s="2" t="str">
        <f>IF(AA571="","",ROUND(INDEX(计算页!$F$22:$H$27,N571,G571)/INDEX(计算页!$C:$C,MATCH(AA571,计算页!$B:$B,0))*1.5^(O571-1)/R571,0))</f>
        <v/>
      </c>
      <c r="AC571" s="2" t="str">
        <f>IF(AD571="","",INDEX(计算页!$A:$A,MATCH(AD571,计算页!$B:$B,0)))</f>
        <v/>
      </c>
      <c r="AE571" s="2" t="str">
        <f>IF(AD571="","",ROUND(INDEX(计算页!$F$22:$H$27,N571,G571)/INDEX(计算页!$C:$C,MATCH(AD571,计算页!$B:$B,0))*1.5^(O571-1)/R571,0))</f>
        <v/>
      </c>
      <c r="AF571" s="2" t="str">
        <f>IF(AG571="","",INDEX(计算页!$A:$A,MATCH(AG571,计算页!$B:$B,0)))</f>
        <v/>
      </c>
      <c r="AH571" s="2" t="str">
        <f>IF(AG571="","",ROUND(INDEX(计算页!$F$22:$H$27,N571,G571)/INDEX(计算页!$C:$C,MATCH(AG571,计算页!$B:$B,0))*1.5^(O571-1)/R571,0))</f>
        <v/>
      </c>
    </row>
    <row r="572" spans="1:34" x14ac:dyDescent="0.35">
      <c r="A572" s="2">
        <f t="shared" si="28"/>
        <v>1520001</v>
      </c>
      <c r="B572" s="2">
        <v>152</v>
      </c>
      <c r="C572" s="2" t="s">
        <v>713</v>
      </c>
      <c r="D572" s="2" t="s">
        <v>501</v>
      </c>
      <c r="E572" s="2" t="str">
        <f t="shared" si="25"/>
        <v>一件十分破旧的宝物，看起来谁都可以用\n提升伙伴生命300点</v>
      </c>
      <c r="F572" s="2" t="s">
        <v>693</v>
      </c>
      <c r="G572" s="2">
        <v>1</v>
      </c>
      <c r="H572" s="2" t="s">
        <v>687</v>
      </c>
      <c r="J572" s="2">
        <v>0</v>
      </c>
      <c r="K572" s="2" t="str">
        <f>IF(J572="","",IF(J572=0,"所有宠物",INDEX(D_图鉴!$D:$D,MATCH(J572,D_图鉴!$A:$A,0))))</f>
        <v>所有宠物</v>
      </c>
      <c r="L572" s="2">
        <f>IF(A572="","",INDEX(D_伙伴技能书!$A:$A,MATCH(A572,D_伙伴技能书!$L:$L,0)))</f>
        <v>41521</v>
      </c>
      <c r="M572" s="2">
        <f>ROUND(INDEX(计算页!$F$22:$H$27,N572,G572)*1.5^(O572-1)*INDEX(计算页!$K$22:$K$25,MATCH(H572,计算页!$J$22:$J$25,0)),0)</f>
        <v>36</v>
      </c>
      <c r="N572" s="2">
        <v>1</v>
      </c>
      <c r="O572" s="2">
        <v>1</v>
      </c>
      <c r="P572" s="2">
        <v>1</v>
      </c>
      <c r="Q572" s="2">
        <v>0</v>
      </c>
      <c r="R572" s="2">
        <f t="shared" si="26"/>
        <v>1</v>
      </c>
      <c r="S572" s="2" t="e">
        <f>INDEX(D_伙伴表!$J:$J,MATCH(K572,D_伙伴表!$C:$C,0))</f>
        <v>#N/A</v>
      </c>
      <c r="T572" s="2">
        <f>IF(U572="","",INDEX(计算页!$A:$A,MATCH(U572,计算页!$B:$B,0)))</f>
        <v>1</v>
      </c>
      <c r="U572" s="2" t="s">
        <v>97</v>
      </c>
      <c r="V572" s="2">
        <f>IF(U572="","",ROUND(INDEX(计算页!$F$22:$H$27,N572,G572)/INDEX(计算页!$C:$C,MATCH(U572,计算页!$B:$B,0))*1.5^(O572-1)/R572,0))</f>
        <v>300</v>
      </c>
      <c r="W572" s="2" t="str">
        <f>IF(X572="","",INDEX(计算页!$A:$A,MATCH(X572,计算页!$B:$B,0)))</f>
        <v/>
      </c>
      <c r="Y572" s="2" t="str">
        <f>IF(X572="","",ROUND(INDEX(计算页!$F$22:$H$27,N572,G572)/INDEX(计算页!$C:$C,MATCH(X572,计算页!$B:$B,0))*1.5^(O572-1)/R572,0))</f>
        <v/>
      </c>
      <c r="Z572" s="2" t="str">
        <f>IF(AA572="","",INDEX(计算页!$A:$A,MATCH(AA572,计算页!$B:$B,0)))</f>
        <v/>
      </c>
      <c r="AB572" s="2" t="str">
        <f>IF(AA572="","",ROUND(INDEX(计算页!$F$22:$H$27,N572,G572)/INDEX(计算页!$C:$C,MATCH(AA572,计算页!$B:$B,0))*1.5^(O572-1)/R572,0))</f>
        <v/>
      </c>
      <c r="AC572" s="2" t="str">
        <f>IF(AD572="","",INDEX(计算页!$A:$A,MATCH(AD572,计算页!$B:$B,0)))</f>
        <v/>
      </c>
      <c r="AE572" s="2" t="str">
        <f>IF(AD572="","",ROUND(INDEX(计算页!$F$22:$H$27,N572,G572)/INDEX(计算页!$C:$C,MATCH(AD572,计算页!$B:$B,0))*1.5^(O572-1)/R572,0))</f>
        <v/>
      </c>
      <c r="AF572" s="2" t="str">
        <f>IF(AG572="","",INDEX(计算页!$A:$A,MATCH(AG572,计算页!$B:$B,0)))</f>
        <v/>
      </c>
      <c r="AH572" s="2" t="str">
        <f>IF(AG572="","",ROUND(INDEX(计算页!$F$22:$H$27,N572,G572)/INDEX(计算页!$C:$C,MATCH(AG572,计算页!$B:$B,0))*1.5^(O572-1)/R572,0))</f>
        <v/>
      </c>
    </row>
    <row r="573" spans="1:34" x14ac:dyDescent="0.35">
      <c r="A573" s="2">
        <f t="shared" si="28"/>
        <v>1520002</v>
      </c>
      <c r="B573" s="2">
        <v>152</v>
      </c>
      <c r="C573" s="2" t="s">
        <v>713</v>
      </c>
      <c r="D573" s="2" t="s">
        <v>501</v>
      </c>
      <c r="E573" s="2" t="str">
        <f t="shared" si="25"/>
        <v>一件十分破旧的宝物，看起来谁都可以用\n提升伙伴生命450点</v>
      </c>
      <c r="F573" s="2" t="s">
        <v>693</v>
      </c>
      <c r="G573" s="2">
        <v>1</v>
      </c>
      <c r="H573" s="2" t="s">
        <v>687</v>
      </c>
      <c r="J573" s="2">
        <v>0</v>
      </c>
      <c r="K573" s="2" t="str">
        <f>IF(J573="","",IF(J573=0,"所有宠物",INDEX(D_图鉴!$D:$D,MATCH(J573,D_图鉴!$A:$A,0))))</f>
        <v>所有宠物</v>
      </c>
      <c r="L573" s="2">
        <f>IF(A573="","",INDEX(D_伙伴技能书!$A:$A,MATCH(A573,D_伙伴技能书!$L:$L,0)))</f>
        <v>41522</v>
      </c>
      <c r="M573" s="2">
        <f>ROUND(INDEX(计算页!$F$22:$H$27,N573,G573)*1.5^(O573-1)*INDEX(计算页!$K$22:$K$25,MATCH(H573,计算页!$J$22:$J$25,0)),0)</f>
        <v>54</v>
      </c>
      <c r="N573" s="2">
        <v>1</v>
      </c>
      <c r="O573" s="2">
        <v>2</v>
      </c>
      <c r="P573" s="2">
        <v>1</v>
      </c>
      <c r="Q573" s="2">
        <v>0</v>
      </c>
      <c r="R573" s="2">
        <f t="shared" si="26"/>
        <v>1</v>
      </c>
      <c r="S573" s="2" t="e">
        <f>INDEX(D_伙伴表!$J:$J,MATCH(K573,D_伙伴表!$C:$C,0))</f>
        <v>#N/A</v>
      </c>
      <c r="T573" s="2">
        <f>IF(U573="","",INDEX(计算页!$A:$A,MATCH(U573,计算页!$B:$B,0)))</f>
        <v>1</v>
      </c>
      <c r="U573" s="2" t="s">
        <v>97</v>
      </c>
      <c r="V573" s="2">
        <f>IF(U573="","",ROUND(INDEX(计算页!$F$22:$H$27,N573,G573)/INDEX(计算页!$C:$C,MATCH(U573,计算页!$B:$B,0))*1.5^(O573-1)/R573,0))</f>
        <v>450</v>
      </c>
      <c r="W573" s="2" t="str">
        <f>IF(X573="","",INDEX(计算页!$A:$A,MATCH(X573,计算页!$B:$B,0)))</f>
        <v/>
      </c>
      <c r="Y573" s="2" t="str">
        <f>IF(X573="","",ROUND(INDEX(计算页!$F$22:$H$27,N573,G573)/INDEX(计算页!$C:$C,MATCH(X573,计算页!$B:$B,0))*1.5^(O573-1)/R573,0))</f>
        <v/>
      </c>
      <c r="Z573" s="2" t="str">
        <f>IF(AA573="","",INDEX(计算页!$A:$A,MATCH(AA573,计算页!$B:$B,0)))</f>
        <v/>
      </c>
      <c r="AB573" s="2" t="str">
        <f>IF(AA573="","",ROUND(INDEX(计算页!$F$22:$H$27,N573,G573)/INDEX(计算页!$C:$C,MATCH(AA573,计算页!$B:$B,0))*1.5^(O573-1)/R573,0))</f>
        <v/>
      </c>
      <c r="AC573" s="2" t="str">
        <f>IF(AD573="","",INDEX(计算页!$A:$A,MATCH(AD573,计算页!$B:$B,0)))</f>
        <v/>
      </c>
      <c r="AE573" s="2" t="str">
        <f>IF(AD573="","",ROUND(INDEX(计算页!$F$22:$H$27,N573,G573)/INDEX(计算页!$C:$C,MATCH(AD573,计算页!$B:$B,0))*1.5^(O573-1)/R573,0))</f>
        <v/>
      </c>
      <c r="AF573" s="2" t="str">
        <f>IF(AG573="","",INDEX(计算页!$A:$A,MATCH(AG573,计算页!$B:$B,0)))</f>
        <v/>
      </c>
      <c r="AH573" s="2" t="str">
        <f>IF(AG573="","",ROUND(INDEX(计算页!$F$22:$H$27,N573,G573)/INDEX(计算页!$C:$C,MATCH(AG573,计算页!$B:$B,0))*1.5^(O573-1)/R573,0))</f>
        <v/>
      </c>
    </row>
    <row r="574" spans="1:34" x14ac:dyDescent="0.35">
      <c r="A574" s="2">
        <f t="shared" si="28"/>
        <v>1520003</v>
      </c>
      <c r="B574" s="2">
        <v>152</v>
      </c>
      <c r="C574" s="2" t="s">
        <v>713</v>
      </c>
      <c r="D574" s="2" t="s">
        <v>501</v>
      </c>
      <c r="E574" s="2" t="str">
        <f t="shared" si="25"/>
        <v>一件十分破旧的宝物，看起来谁都可以用\n提升伙伴生命675点</v>
      </c>
      <c r="F574" s="2" t="s">
        <v>693</v>
      </c>
      <c r="G574" s="2">
        <v>1</v>
      </c>
      <c r="H574" s="2" t="s">
        <v>687</v>
      </c>
      <c r="J574" s="2">
        <v>0</v>
      </c>
      <c r="K574" s="2" t="str">
        <f>IF(J574="","",IF(J574=0,"所有宠物",INDEX(D_图鉴!$D:$D,MATCH(J574,D_图鉴!$A:$A,0))))</f>
        <v>所有宠物</v>
      </c>
      <c r="L574" s="2">
        <f>IF(A574="","",INDEX(D_伙伴技能书!$A:$A,MATCH(A574,D_伙伴技能书!$L:$L,0)))</f>
        <v>41523</v>
      </c>
      <c r="M574" s="2">
        <f>ROUND(INDEX(计算页!$F$22:$H$27,N574,G574)*1.5^(O574-1)*INDEX(计算页!$K$22:$K$25,MATCH(H574,计算页!$J$22:$J$25,0)),0)</f>
        <v>81</v>
      </c>
      <c r="N574" s="2">
        <v>1</v>
      </c>
      <c r="O574" s="2">
        <v>3</v>
      </c>
      <c r="P574" s="2">
        <v>1</v>
      </c>
      <c r="Q574" s="2">
        <v>0</v>
      </c>
      <c r="R574" s="2">
        <f t="shared" si="26"/>
        <v>1</v>
      </c>
      <c r="S574" s="2" t="e">
        <f>INDEX(D_伙伴表!$J:$J,MATCH(K574,D_伙伴表!$C:$C,0))</f>
        <v>#N/A</v>
      </c>
      <c r="T574" s="2">
        <f>IF(U574="","",INDEX(计算页!$A:$A,MATCH(U574,计算页!$B:$B,0)))</f>
        <v>1</v>
      </c>
      <c r="U574" s="2" t="s">
        <v>97</v>
      </c>
      <c r="V574" s="2">
        <f>IF(U574="","",ROUND(INDEX(计算页!$F$22:$H$27,N574,G574)/INDEX(计算页!$C:$C,MATCH(U574,计算页!$B:$B,0))*1.5^(O574-1)/R574,0))</f>
        <v>675</v>
      </c>
      <c r="W574" s="2" t="str">
        <f>IF(X574="","",INDEX(计算页!$A:$A,MATCH(X574,计算页!$B:$B,0)))</f>
        <v/>
      </c>
      <c r="Y574" s="2" t="str">
        <f>IF(X574="","",ROUND(INDEX(计算页!$F$22:$H$27,N574,G574)/INDEX(计算页!$C:$C,MATCH(X574,计算页!$B:$B,0))*1.5^(O574-1)/R574,0))</f>
        <v/>
      </c>
      <c r="Z574" s="2" t="str">
        <f>IF(AA574="","",INDEX(计算页!$A:$A,MATCH(AA574,计算页!$B:$B,0)))</f>
        <v/>
      </c>
      <c r="AB574" s="2" t="str">
        <f>IF(AA574="","",ROUND(INDEX(计算页!$F$22:$H$27,N574,G574)/INDEX(计算页!$C:$C,MATCH(AA574,计算页!$B:$B,0))*1.5^(O574-1)/R574,0))</f>
        <v/>
      </c>
      <c r="AC574" s="2" t="str">
        <f>IF(AD574="","",INDEX(计算页!$A:$A,MATCH(AD574,计算页!$B:$B,0)))</f>
        <v/>
      </c>
      <c r="AE574" s="2" t="str">
        <f>IF(AD574="","",ROUND(INDEX(计算页!$F$22:$H$27,N574,G574)/INDEX(计算页!$C:$C,MATCH(AD574,计算页!$B:$B,0))*1.5^(O574-1)/R574,0))</f>
        <v/>
      </c>
      <c r="AF574" s="2" t="str">
        <f>IF(AG574="","",INDEX(计算页!$A:$A,MATCH(AG574,计算页!$B:$B,0)))</f>
        <v/>
      </c>
      <c r="AH574" s="2" t="str">
        <f>IF(AG574="","",ROUND(INDEX(计算页!$F$22:$H$27,N574,G574)/INDEX(计算页!$C:$C,MATCH(AG574,计算页!$B:$B,0))*1.5^(O574-1)/R574,0))</f>
        <v/>
      </c>
    </row>
    <row r="575" spans="1:34" x14ac:dyDescent="0.35">
      <c r="A575" s="2">
        <f t="shared" si="28"/>
        <v>1530001</v>
      </c>
      <c r="B575" s="2">
        <v>153</v>
      </c>
      <c r="C575" s="2" t="s">
        <v>714</v>
      </c>
      <c r="D575" s="2" t="s">
        <v>550</v>
      </c>
      <c r="E575" s="2" t="str">
        <f t="shared" si="25"/>
        <v>一件十分破旧的宝物，看起来谁都可以用\n提升伙伴命中12点</v>
      </c>
      <c r="F575" s="2" t="s">
        <v>693</v>
      </c>
      <c r="G575" s="2">
        <v>1</v>
      </c>
      <c r="H575" s="2" t="s">
        <v>687</v>
      </c>
      <c r="J575" s="2">
        <v>0</v>
      </c>
      <c r="K575" s="2" t="str">
        <f>IF(J575="","",IF(J575=0,"所有宠物",INDEX(D_图鉴!$D:$D,MATCH(J575,D_图鉴!$A:$A,0))))</f>
        <v>所有宠物</v>
      </c>
      <c r="L575" s="2">
        <f>IF(A575="","",INDEX(D_伙伴技能书!$A:$A,MATCH(A575,D_伙伴技能书!$L:$L,0)))</f>
        <v>41531</v>
      </c>
      <c r="M575" s="2">
        <f>ROUND(INDEX(计算页!$F$22:$H$27,N575,G575)*1.5^(O575-1)*INDEX(计算页!$K$22:$K$25,MATCH(H575,计算页!$J$22:$J$25,0)),0)</f>
        <v>36</v>
      </c>
      <c r="N575" s="2">
        <v>1</v>
      </c>
      <c r="O575" s="2">
        <v>1</v>
      </c>
      <c r="P575" s="2">
        <v>1</v>
      </c>
      <c r="Q575" s="2">
        <v>0</v>
      </c>
      <c r="R575" s="2">
        <f t="shared" si="26"/>
        <v>1</v>
      </c>
      <c r="S575" s="2" t="e">
        <f>INDEX(D_伙伴表!$J:$J,MATCH(K575,D_伙伴表!$C:$C,0))</f>
        <v>#N/A</v>
      </c>
      <c r="T575" s="2">
        <f>IF(U575="","",INDEX(计算页!$A:$A,MATCH(U575,计算页!$B:$B,0)))</f>
        <v>6</v>
      </c>
      <c r="U575" s="2" t="s">
        <v>545</v>
      </c>
      <c r="V575" s="2">
        <f>IF(U575="","",ROUND(INDEX(计算页!$F$22:$H$27,N575,G575)/INDEX(计算页!$C:$C,MATCH(U575,计算页!$B:$B,0))*1.5^(O575-1)/R575,0))</f>
        <v>12</v>
      </c>
      <c r="W575" s="2" t="str">
        <f>IF(X575="","",INDEX(计算页!$A:$A,MATCH(X575,计算页!$B:$B,0)))</f>
        <v/>
      </c>
      <c r="Y575" s="2" t="str">
        <f>IF(X575="","",ROUND(INDEX(计算页!$F$22:$H$27,N575,G575)/INDEX(计算页!$C:$C,MATCH(X575,计算页!$B:$B,0))*1.5^(O575-1)/R575,0))</f>
        <v/>
      </c>
      <c r="Z575" s="2" t="str">
        <f>IF(AA575="","",INDEX(计算页!$A:$A,MATCH(AA575,计算页!$B:$B,0)))</f>
        <v/>
      </c>
      <c r="AB575" s="2" t="str">
        <f>IF(AA575="","",ROUND(INDEX(计算页!$F$22:$H$27,N575,G575)/INDEX(计算页!$C:$C,MATCH(AA575,计算页!$B:$B,0))*1.5^(O575-1)/R575,0))</f>
        <v/>
      </c>
      <c r="AC575" s="2" t="str">
        <f>IF(AD575="","",INDEX(计算页!$A:$A,MATCH(AD575,计算页!$B:$B,0)))</f>
        <v/>
      </c>
      <c r="AE575" s="2" t="str">
        <f>IF(AD575="","",ROUND(INDEX(计算页!$F$22:$H$27,N575,G575)/INDEX(计算页!$C:$C,MATCH(AD575,计算页!$B:$B,0))*1.5^(O575-1)/R575,0))</f>
        <v/>
      </c>
      <c r="AF575" s="2" t="str">
        <f>IF(AG575="","",INDEX(计算页!$A:$A,MATCH(AG575,计算页!$B:$B,0)))</f>
        <v/>
      </c>
      <c r="AH575" s="2" t="str">
        <f>IF(AG575="","",ROUND(INDEX(计算页!$F$22:$H$27,N575,G575)/INDEX(计算页!$C:$C,MATCH(AG575,计算页!$B:$B,0))*1.5^(O575-1)/R575,0))</f>
        <v/>
      </c>
    </row>
    <row r="576" spans="1:34" x14ac:dyDescent="0.35">
      <c r="A576" s="2">
        <f t="shared" si="28"/>
        <v>1530002</v>
      </c>
      <c r="B576" s="2">
        <v>153</v>
      </c>
      <c r="C576" s="2" t="s">
        <v>714</v>
      </c>
      <c r="D576" s="2" t="s">
        <v>550</v>
      </c>
      <c r="E576" s="2" t="str">
        <f t="shared" si="25"/>
        <v>一件十分破旧的宝物，看起来谁都可以用\n提升伙伴命中18点</v>
      </c>
      <c r="F576" s="2" t="s">
        <v>693</v>
      </c>
      <c r="G576" s="2">
        <v>1</v>
      </c>
      <c r="H576" s="2" t="s">
        <v>687</v>
      </c>
      <c r="J576" s="2">
        <v>0</v>
      </c>
      <c r="K576" s="2" t="str">
        <f>IF(J576="","",IF(J576=0,"所有宠物",INDEX(D_图鉴!$D:$D,MATCH(J576,D_图鉴!$A:$A,0))))</f>
        <v>所有宠物</v>
      </c>
      <c r="L576" s="2">
        <f>IF(A576="","",INDEX(D_伙伴技能书!$A:$A,MATCH(A576,D_伙伴技能书!$L:$L,0)))</f>
        <v>41532</v>
      </c>
      <c r="M576" s="2">
        <f>ROUND(INDEX(计算页!$F$22:$H$27,N576,G576)*1.5^(O576-1)*INDEX(计算页!$K$22:$K$25,MATCH(H576,计算页!$J$22:$J$25,0)),0)</f>
        <v>54</v>
      </c>
      <c r="N576" s="2">
        <v>1</v>
      </c>
      <c r="O576" s="2">
        <v>2</v>
      </c>
      <c r="P576" s="2">
        <v>1</v>
      </c>
      <c r="Q576" s="2">
        <v>0</v>
      </c>
      <c r="R576" s="2">
        <f t="shared" si="26"/>
        <v>1</v>
      </c>
      <c r="S576" s="2" t="e">
        <f>INDEX(D_伙伴表!$J:$J,MATCH(K576,D_伙伴表!$C:$C,0))</f>
        <v>#N/A</v>
      </c>
      <c r="T576" s="2">
        <f>IF(U576="","",INDEX(计算页!$A:$A,MATCH(U576,计算页!$B:$B,0)))</f>
        <v>6</v>
      </c>
      <c r="U576" s="2" t="s">
        <v>545</v>
      </c>
      <c r="V576" s="2">
        <f>IF(U576="","",ROUND(INDEX(计算页!$F$22:$H$27,N576,G576)/INDEX(计算页!$C:$C,MATCH(U576,计算页!$B:$B,0))*1.5^(O576-1)/R576,0))</f>
        <v>18</v>
      </c>
      <c r="W576" s="2" t="str">
        <f>IF(X576="","",INDEX(计算页!$A:$A,MATCH(X576,计算页!$B:$B,0)))</f>
        <v/>
      </c>
      <c r="Y576" s="2" t="str">
        <f>IF(X576="","",ROUND(INDEX(计算页!$F$22:$H$27,N576,G576)/INDEX(计算页!$C:$C,MATCH(X576,计算页!$B:$B,0))*1.5^(O576-1)/R576,0))</f>
        <v/>
      </c>
      <c r="Z576" s="2" t="str">
        <f>IF(AA576="","",INDEX(计算页!$A:$A,MATCH(AA576,计算页!$B:$B,0)))</f>
        <v/>
      </c>
      <c r="AB576" s="2" t="str">
        <f>IF(AA576="","",ROUND(INDEX(计算页!$F$22:$H$27,N576,G576)/INDEX(计算页!$C:$C,MATCH(AA576,计算页!$B:$B,0))*1.5^(O576-1)/R576,0))</f>
        <v/>
      </c>
      <c r="AC576" s="2" t="str">
        <f>IF(AD576="","",INDEX(计算页!$A:$A,MATCH(AD576,计算页!$B:$B,0)))</f>
        <v/>
      </c>
      <c r="AE576" s="2" t="str">
        <f>IF(AD576="","",ROUND(INDEX(计算页!$F$22:$H$27,N576,G576)/INDEX(计算页!$C:$C,MATCH(AD576,计算页!$B:$B,0))*1.5^(O576-1)/R576,0))</f>
        <v/>
      </c>
      <c r="AF576" s="2" t="str">
        <f>IF(AG576="","",INDEX(计算页!$A:$A,MATCH(AG576,计算页!$B:$B,0)))</f>
        <v/>
      </c>
      <c r="AH576" s="2" t="str">
        <f>IF(AG576="","",ROUND(INDEX(计算页!$F$22:$H$27,N576,G576)/INDEX(计算页!$C:$C,MATCH(AG576,计算页!$B:$B,0))*1.5^(O576-1)/R576,0))</f>
        <v/>
      </c>
    </row>
    <row r="577" spans="1:34" x14ac:dyDescent="0.35">
      <c r="A577" s="2">
        <f t="shared" si="28"/>
        <v>1530003</v>
      </c>
      <c r="B577" s="2">
        <v>153</v>
      </c>
      <c r="C577" s="2" t="s">
        <v>714</v>
      </c>
      <c r="D577" s="2" t="s">
        <v>550</v>
      </c>
      <c r="E577" s="2" t="str">
        <f t="shared" si="25"/>
        <v>一件十分破旧的宝物，看起来谁都可以用\n提升伙伴命中27点</v>
      </c>
      <c r="F577" s="2" t="s">
        <v>693</v>
      </c>
      <c r="G577" s="2">
        <v>1</v>
      </c>
      <c r="H577" s="2" t="s">
        <v>687</v>
      </c>
      <c r="J577" s="2">
        <v>0</v>
      </c>
      <c r="K577" s="2" t="str">
        <f>IF(J577="","",IF(J577=0,"所有宠物",INDEX(D_图鉴!$D:$D,MATCH(J577,D_图鉴!$A:$A,0))))</f>
        <v>所有宠物</v>
      </c>
      <c r="L577" s="2">
        <f>IF(A577="","",INDEX(D_伙伴技能书!$A:$A,MATCH(A577,D_伙伴技能书!$L:$L,0)))</f>
        <v>41533</v>
      </c>
      <c r="M577" s="2">
        <f>ROUND(INDEX(计算页!$F$22:$H$27,N577,G577)*1.5^(O577-1)*INDEX(计算页!$K$22:$K$25,MATCH(H577,计算页!$J$22:$J$25,0)),0)</f>
        <v>81</v>
      </c>
      <c r="N577" s="2">
        <v>1</v>
      </c>
      <c r="O577" s="2">
        <v>3</v>
      </c>
      <c r="P577" s="2">
        <v>1</v>
      </c>
      <c r="Q577" s="2">
        <v>0</v>
      </c>
      <c r="R577" s="2">
        <f t="shared" si="26"/>
        <v>1</v>
      </c>
      <c r="S577" s="2" t="e">
        <f>INDEX(D_伙伴表!$J:$J,MATCH(K577,D_伙伴表!$C:$C,0))</f>
        <v>#N/A</v>
      </c>
      <c r="T577" s="2">
        <f>IF(U577="","",INDEX(计算页!$A:$A,MATCH(U577,计算页!$B:$B,0)))</f>
        <v>6</v>
      </c>
      <c r="U577" s="2" t="s">
        <v>545</v>
      </c>
      <c r="V577" s="2">
        <f>IF(U577="","",ROUND(INDEX(计算页!$F$22:$H$27,N577,G577)/INDEX(计算页!$C:$C,MATCH(U577,计算页!$B:$B,0))*1.5^(O577-1)/R577,0))</f>
        <v>27</v>
      </c>
      <c r="W577" s="2" t="str">
        <f>IF(X577="","",INDEX(计算页!$A:$A,MATCH(X577,计算页!$B:$B,0)))</f>
        <v/>
      </c>
      <c r="Y577" s="2" t="str">
        <f>IF(X577="","",ROUND(INDEX(计算页!$F$22:$H$27,N577,G577)/INDEX(计算页!$C:$C,MATCH(X577,计算页!$B:$B,0))*1.5^(O577-1)/R577,0))</f>
        <v/>
      </c>
      <c r="Z577" s="2" t="str">
        <f>IF(AA577="","",INDEX(计算页!$A:$A,MATCH(AA577,计算页!$B:$B,0)))</f>
        <v/>
      </c>
      <c r="AB577" s="2" t="str">
        <f>IF(AA577="","",ROUND(INDEX(计算页!$F$22:$H$27,N577,G577)/INDEX(计算页!$C:$C,MATCH(AA577,计算页!$B:$B,0))*1.5^(O577-1)/R577,0))</f>
        <v/>
      </c>
      <c r="AC577" s="2" t="str">
        <f>IF(AD577="","",INDEX(计算页!$A:$A,MATCH(AD577,计算页!$B:$B,0)))</f>
        <v/>
      </c>
      <c r="AE577" s="2" t="str">
        <f>IF(AD577="","",ROUND(INDEX(计算页!$F$22:$H$27,N577,G577)/INDEX(计算页!$C:$C,MATCH(AD577,计算页!$B:$B,0))*1.5^(O577-1)/R577,0))</f>
        <v/>
      </c>
      <c r="AF577" s="2" t="str">
        <f>IF(AG577="","",INDEX(计算页!$A:$A,MATCH(AG577,计算页!$B:$B,0)))</f>
        <v/>
      </c>
      <c r="AH577" s="2" t="str">
        <f>IF(AG577="","",ROUND(INDEX(计算页!$F$22:$H$27,N577,G577)/INDEX(计算页!$C:$C,MATCH(AG577,计算页!$B:$B,0))*1.5^(O577-1)/R577,0))</f>
        <v/>
      </c>
    </row>
    <row r="578" spans="1:34" x14ac:dyDescent="0.35">
      <c r="A578" s="2">
        <f t="shared" si="28"/>
        <v>1540001</v>
      </c>
      <c r="B578" s="2">
        <v>154</v>
      </c>
      <c r="C578" s="2" t="s">
        <v>715</v>
      </c>
      <c r="D578" s="2" t="s">
        <v>518</v>
      </c>
      <c r="E578" s="2" t="str">
        <f t="shared" si="25"/>
        <v>一件十分破旧的宝物，看起来谁都可以用\n提升伙伴闪避12点</v>
      </c>
      <c r="F578" s="2" t="s">
        <v>693</v>
      </c>
      <c r="G578" s="2">
        <v>1</v>
      </c>
      <c r="H578" s="2" t="s">
        <v>687</v>
      </c>
      <c r="J578" s="2">
        <v>0</v>
      </c>
      <c r="K578" s="2" t="str">
        <f>IF(J578="","",IF(J578=0,"所有宠物",INDEX(D_图鉴!$D:$D,MATCH(J578,D_图鉴!$A:$A,0))))</f>
        <v>所有宠物</v>
      </c>
      <c r="L578" s="2">
        <f>IF(A578="","",INDEX(D_伙伴技能书!$A:$A,MATCH(A578,D_伙伴技能书!$L:$L,0)))</f>
        <v>41541</v>
      </c>
      <c r="M578" s="2">
        <f>ROUND(INDEX(计算页!$F$22:$H$27,N578,G578)*1.5^(O578-1)*INDEX(计算页!$K$22:$K$25,MATCH(H578,计算页!$J$22:$J$25,0)),0)</f>
        <v>36</v>
      </c>
      <c r="N578" s="2">
        <v>1</v>
      </c>
      <c r="O578" s="2">
        <v>1</v>
      </c>
      <c r="P578" s="2">
        <v>1</v>
      </c>
      <c r="Q578" s="2">
        <v>0</v>
      </c>
      <c r="R578" s="2">
        <f t="shared" si="26"/>
        <v>1</v>
      </c>
      <c r="S578" s="2" t="e">
        <f>INDEX(D_伙伴表!$J:$J,MATCH(K578,D_伙伴表!$C:$C,0))</f>
        <v>#N/A</v>
      </c>
      <c r="T578" s="2">
        <f>IF(U578="","",INDEX(计算页!$A:$A,MATCH(U578,计算页!$B:$B,0)))</f>
        <v>7</v>
      </c>
      <c r="U578" s="2" t="s">
        <v>548</v>
      </c>
      <c r="V578" s="2">
        <f>IF(U578="","",ROUND(INDEX(计算页!$F$22:$H$27,N578,G578)/INDEX(计算页!$C:$C,MATCH(U578,计算页!$B:$B,0))*1.5^(O578-1)/R578,0))</f>
        <v>12</v>
      </c>
      <c r="W578" s="2" t="str">
        <f>IF(X578="","",INDEX(计算页!$A:$A,MATCH(X578,计算页!$B:$B,0)))</f>
        <v/>
      </c>
      <c r="Y578" s="2" t="str">
        <f>IF(X578="","",ROUND(INDEX(计算页!$F$22:$H$27,N578,G578)/INDEX(计算页!$C:$C,MATCH(X578,计算页!$B:$B,0))*1.5^(O578-1)/R578,0))</f>
        <v/>
      </c>
      <c r="Z578" s="2" t="str">
        <f>IF(AA578="","",INDEX(计算页!$A:$A,MATCH(AA578,计算页!$B:$B,0)))</f>
        <v/>
      </c>
      <c r="AB578" s="2" t="str">
        <f>IF(AA578="","",ROUND(INDEX(计算页!$F$22:$H$27,N578,G578)/INDEX(计算页!$C:$C,MATCH(AA578,计算页!$B:$B,0))*1.5^(O578-1)/R578,0))</f>
        <v/>
      </c>
      <c r="AC578" s="2" t="str">
        <f>IF(AD578="","",INDEX(计算页!$A:$A,MATCH(AD578,计算页!$B:$B,0)))</f>
        <v/>
      </c>
      <c r="AE578" s="2" t="str">
        <f>IF(AD578="","",ROUND(INDEX(计算页!$F$22:$H$27,N578,G578)/INDEX(计算页!$C:$C,MATCH(AD578,计算页!$B:$B,0))*1.5^(O578-1)/R578,0))</f>
        <v/>
      </c>
      <c r="AF578" s="2" t="str">
        <f>IF(AG578="","",INDEX(计算页!$A:$A,MATCH(AG578,计算页!$B:$B,0)))</f>
        <v/>
      </c>
      <c r="AH578" s="2" t="str">
        <f>IF(AG578="","",ROUND(INDEX(计算页!$F$22:$H$27,N578,G578)/INDEX(计算页!$C:$C,MATCH(AG578,计算页!$B:$B,0))*1.5^(O578-1)/R578,0))</f>
        <v/>
      </c>
    </row>
    <row r="579" spans="1:34" x14ac:dyDescent="0.35">
      <c r="A579" s="2">
        <f t="shared" si="28"/>
        <v>1540002</v>
      </c>
      <c r="B579" s="2">
        <v>154</v>
      </c>
      <c r="C579" s="2" t="s">
        <v>715</v>
      </c>
      <c r="D579" s="2" t="s">
        <v>518</v>
      </c>
      <c r="E579" s="2" t="str">
        <f t="shared" si="25"/>
        <v>一件十分破旧的宝物，看起来谁都可以用\n提升伙伴闪避18点</v>
      </c>
      <c r="F579" s="2" t="s">
        <v>693</v>
      </c>
      <c r="G579" s="2">
        <v>1</v>
      </c>
      <c r="H579" s="2" t="s">
        <v>687</v>
      </c>
      <c r="J579" s="2">
        <v>0</v>
      </c>
      <c r="K579" s="2" t="str">
        <f>IF(J579="","",IF(J579=0,"所有宠物",INDEX(D_图鉴!$D:$D,MATCH(J579,D_图鉴!$A:$A,0))))</f>
        <v>所有宠物</v>
      </c>
      <c r="L579" s="2">
        <f>IF(A579="","",INDEX(D_伙伴技能书!$A:$A,MATCH(A579,D_伙伴技能书!$L:$L,0)))</f>
        <v>41542</v>
      </c>
      <c r="M579" s="2">
        <f>ROUND(INDEX(计算页!$F$22:$H$27,N579,G579)*1.5^(O579-1)*INDEX(计算页!$K$22:$K$25,MATCH(H579,计算页!$J$22:$J$25,0)),0)</f>
        <v>54</v>
      </c>
      <c r="N579" s="2">
        <v>1</v>
      </c>
      <c r="O579" s="2">
        <v>2</v>
      </c>
      <c r="P579" s="2">
        <v>1</v>
      </c>
      <c r="Q579" s="2">
        <v>0</v>
      </c>
      <c r="R579" s="2">
        <f t="shared" si="26"/>
        <v>1</v>
      </c>
      <c r="S579" s="2" t="e">
        <f>INDEX(D_伙伴表!$J:$J,MATCH(K579,D_伙伴表!$C:$C,0))</f>
        <v>#N/A</v>
      </c>
      <c r="T579" s="2">
        <f>IF(U579="","",INDEX(计算页!$A:$A,MATCH(U579,计算页!$B:$B,0)))</f>
        <v>7</v>
      </c>
      <c r="U579" s="2" t="s">
        <v>548</v>
      </c>
      <c r="V579" s="2">
        <f>IF(U579="","",ROUND(INDEX(计算页!$F$22:$H$27,N579,G579)/INDEX(计算页!$C:$C,MATCH(U579,计算页!$B:$B,0))*1.5^(O579-1)/R579,0))</f>
        <v>18</v>
      </c>
      <c r="W579" s="2" t="str">
        <f>IF(X579="","",INDEX(计算页!$A:$A,MATCH(X579,计算页!$B:$B,0)))</f>
        <v/>
      </c>
      <c r="Y579" s="2" t="str">
        <f>IF(X579="","",ROUND(INDEX(计算页!$F$22:$H$27,N579,G579)/INDEX(计算页!$C:$C,MATCH(X579,计算页!$B:$B,0))*1.5^(O579-1)/R579,0))</f>
        <v/>
      </c>
      <c r="Z579" s="2" t="str">
        <f>IF(AA579="","",INDEX(计算页!$A:$A,MATCH(AA579,计算页!$B:$B,0)))</f>
        <v/>
      </c>
      <c r="AB579" s="2" t="str">
        <f>IF(AA579="","",ROUND(INDEX(计算页!$F$22:$H$27,N579,G579)/INDEX(计算页!$C:$C,MATCH(AA579,计算页!$B:$B,0))*1.5^(O579-1)/R579,0))</f>
        <v/>
      </c>
      <c r="AC579" s="2" t="str">
        <f>IF(AD579="","",INDEX(计算页!$A:$A,MATCH(AD579,计算页!$B:$B,0)))</f>
        <v/>
      </c>
      <c r="AE579" s="2" t="str">
        <f>IF(AD579="","",ROUND(INDEX(计算页!$F$22:$H$27,N579,G579)/INDEX(计算页!$C:$C,MATCH(AD579,计算页!$B:$B,0))*1.5^(O579-1)/R579,0))</f>
        <v/>
      </c>
      <c r="AF579" s="2" t="str">
        <f>IF(AG579="","",INDEX(计算页!$A:$A,MATCH(AG579,计算页!$B:$B,0)))</f>
        <v/>
      </c>
      <c r="AH579" s="2" t="str">
        <f>IF(AG579="","",ROUND(INDEX(计算页!$F$22:$H$27,N579,G579)/INDEX(计算页!$C:$C,MATCH(AG579,计算页!$B:$B,0))*1.5^(O579-1)/R579,0))</f>
        <v/>
      </c>
    </row>
    <row r="580" spans="1:34" x14ac:dyDescent="0.35">
      <c r="A580" s="2">
        <f t="shared" si="28"/>
        <v>1540003</v>
      </c>
      <c r="B580" s="2">
        <v>154</v>
      </c>
      <c r="C580" s="2" t="s">
        <v>715</v>
      </c>
      <c r="D580" s="2" t="s">
        <v>518</v>
      </c>
      <c r="E580" s="2" t="str">
        <f t="shared" si="25"/>
        <v>一件十分破旧的宝物，看起来谁都可以用\n提升伙伴闪避27点</v>
      </c>
      <c r="F580" s="2" t="s">
        <v>693</v>
      </c>
      <c r="G580" s="2">
        <v>1</v>
      </c>
      <c r="H580" s="2" t="s">
        <v>687</v>
      </c>
      <c r="J580" s="2">
        <v>0</v>
      </c>
      <c r="K580" s="2" t="str">
        <f>IF(J580="","",IF(J580=0,"所有宠物",INDEX(D_图鉴!$D:$D,MATCH(J580,D_图鉴!$A:$A,0))))</f>
        <v>所有宠物</v>
      </c>
      <c r="L580" s="2">
        <f>IF(A580="","",INDEX(D_伙伴技能书!$A:$A,MATCH(A580,D_伙伴技能书!$L:$L,0)))</f>
        <v>41543</v>
      </c>
      <c r="M580" s="2">
        <f>ROUND(INDEX(计算页!$F$22:$H$27,N580,G580)*1.5^(O580-1)*INDEX(计算页!$K$22:$K$25,MATCH(H580,计算页!$J$22:$J$25,0)),0)</f>
        <v>81</v>
      </c>
      <c r="N580" s="2">
        <v>1</v>
      </c>
      <c r="O580" s="2">
        <v>3</v>
      </c>
      <c r="P580" s="2">
        <v>1</v>
      </c>
      <c r="Q580" s="2">
        <v>0</v>
      </c>
      <c r="R580" s="2">
        <f t="shared" si="26"/>
        <v>1</v>
      </c>
      <c r="S580" s="2" t="e">
        <f>INDEX(D_伙伴表!$J:$J,MATCH(K580,D_伙伴表!$C:$C,0))</f>
        <v>#N/A</v>
      </c>
      <c r="T580" s="2">
        <f>IF(U580="","",INDEX(计算页!$A:$A,MATCH(U580,计算页!$B:$B,0)))</f>
        <v>7</v>
      </c>
      <c r="U580" s="2" t="s">
        <v>548</v>
      </c>
      <c r="V580" s="2">
        <f>IF(U580="","",ROUND(INDEX(计算页!$F$22:$H$27,N580,G580)/INDEX(计算页!$C:$C,MATCH(U580,计算页!$B:$B,0))*1.5^(O580-1)/R580,0))</f>
        <v>27</v>
      </c>
      <c r="W580" s="2" t="str">
        <f>IF(X580="","",INDEX(计算页!$A:$A,MATCH(X580,计算页!$B:$B,0)))</f>
        <v/>
      </c>
      <c r="Y580" s="2" t="str">
        <f>IF(X580="","",ROUND(INDEX(计算页!$F$22:$H$27,N580,G580)/INDEX(计算页!$C:$C,MATCH(X580,计算页!$B:$B,0))*1.5^(O580-1)/R580,0))</f>
        <v/>
      </c>
      <c r="Z580" s="2" t="str">
        <f>IF(AA580="","",INDEX(计算页!$A:$A,MATCH(AA580,计算页!$B:$B,0)))</f>
        <v/>
      </c>
      <c r="AB580" s="2" t="str">
        <f>IF(AA580="","",ROUND(INDEX(计算页!$F$22:$H$27,N580,G580)/INDEX(计算页!$C:$C,MATCH(AA580,计算页!$B:$B,0))*1.5^(O580-1)/R580,0))</f>
        <v/>
      </c>
      <c r="AC580" s="2" t="str">
        <f>IF(AD580="","",INDEX(计算页!$A:$A,MATCH(AD580,计算页!$B:$B,0)))</f>
        <v/>
      </c>
      <c r="AE580" s="2" t="str">
        <f>IF(AD580="","",ROUND(INDEX(计算页!$F$22:$H$27,N580,G580)/INDEX(计算页!$C:$C,MATCH(AD580,计算页!$B:$B,0))*1.5^(O580-1)/R580,0))</f>
        <v/>
      </c>
      <c r="AF580" s="2" t="str">
        <f>IF(AG580="","",INDEX(计算页!$A:$A,MATCH(AG580,计算页!$B:$B,0)))</f>
        <v/>
      </c>
      <c r="AH580" s="2" t="str">
        <f>IF(AG580="","",ROUND(INDEX(计算页!$F$22:$H$27,N580,G580)/INDEX(计算页!$C:$C,MATCH(AG580,计算页!$B:$B,0))*1.5^(O580-1)/R580,0))</f>
        <v/>
      </c>
    </row>
  </sheetData>
  <phoneticPr fontId="4" type="noConversion"/>
  <conditionalFormatting sqref="AC3:AH3">
    <cfRule type="cellIs" dxfId="469" priority="207" stopIfTrue="1" operator="notEqual">
      <formula>INDIRECT("Dummy_for_Comparison12!"&amp;ADDRESS(ROW(),COLUMN()))</formula>
    </cfRule>
  </conditionalFormatting>
  <conditionalFormatting sqref="D95">
    <cfRule type="cellIs" dxfId="468" priority="49" stopIfTrue="1" operator="notEqual">
      <formula>INDIRECT("Dummy_for_Comparison12!"&amp;ADDRESS(ROW(),COLUMN()))</formula>
    </cfRule>
  </conditionalFormatting>
  <conditionalFormatting sqref="D96">
    <cfRule type="cellIs" dxfId="467" priority="48" stopIfTrue="1" operator="notEqual">
      <formula>INDIRECT("Dummy_for_Comparison12!"&amp;ADDRESS(ROW(),COLUMN()))</formula>
    </cfRule>
  </conditionalFormatting>
  <conditionalFormatting sqref="D97">
    <cfRule type="cellIs" dxfId="466" priority="47" stopIfTrue="1" operator="notEqual">
      <formula>INDIRECT("Dummy_for_Comparison12!"&amp;ADDRESS(ROW(),COLUMN()))</formula>
    </cfRule>
  </conditionalFormatting>
  <conditionalFormatting sqref="D287">
    <cfRule type="cellIs" dxfId="465" priority="56" stopIfTrue="1" operator="notEqual">
      <formula>INDIRECT("Dummy_for_Comparison12!"&amp;ADDRESS(ROW(),COLUMN()))</formula>
    </cfRule>
  </conditionalFormatting>
  <conditionalFormatting sqref="D288">
    <cfRule type="cellIs" dxfId="464" priority="55" stopIfTrue="1" operator="notEqual">
      <formula>INDIRECT("Dummy_for_Comparison12!"&amp;ADDRESS(ROW(),COLUMN()))</formula>
    </cfRule>
  </conditionalFormatting>
  <conditionalFormatting sqref="D289">
    <cfRule type="cellIs" dxfId="463" priority="54" stopIfTrue="1" operator="notEqual">
      <formula>INDIRECT("Dummy_for_Comparison12!"&amp;ADDRESS(ROW(),COLUMN()))</formula>
    </cfRule>
  </conditionalFormatting>
  <conditionalFormatting sqref="D359">
    <cfRule type="cellIs" dxfId="462" priority="63" stopIfTrue="1" operator="notEqual">
      <formula>INDIRECT("Dummy_for_Comparison12!"&amp;ADDRESS(ROW(),COLUMN()))</formula>
    </cfRule>
  </conditionalFormatting>
  <conditionalFormatting sqref="D360">
    <cfRule type="cellIs" dxfId="461" priority="62" stopIfTrue="1" operator="notEqual">
      <formula>INDIRECT("Dummy_for_Comparison12!"&amp;ADDRESS(ROW(),COLUMN()))</formula>
    </cfRule>
  </conditionalFormatting>
  <conditionalFormatting sqref="D361">
    <cfRule type="cellIs" dxfId="460" priority="61" stopIfTrue="1" operator="notEqual">
      <formula>INDIRECT("Dummy_for_Comparison12!"&amp;ADDRESS(ROW(),COLUMN()))</formula>
    </cfRule>
  </conditionalFormatting>
  <conditionalFormatting sqref="D431">
    <cfRule type="cellIs" dxfId="459" priority="77" stopIfTrue="1" operator="notEqual">
      <formula>INDIRECT("Dummy_for_Comparison12!"&amp;ADDRESS(ROW(),COLUMN()))</formula>
    </cfRule>
  </conditionalFormatting>
  <conditionalFormatting sqref="D432">
    <cfRule type="cellIs" dxfId="458" priority="76" stopIfTrue="1" operator="notEqual">
      <formula>INDIRECT("Dummy_for_Comparison12!"&amp;ADDRESS(ROW(),COLUMN()))</formula>
    </cfRule>
  </conditionalFormatting>
  <conditionalFormatting sqref="D433">
    <cfRule type="cellIs" dxfId="457" priority="75" stopIfTrue="1" operator="notEqual">
      <formula>INDIRECT("Dummy_for_Comparison12!"&amp;ADDRESS(ROW(),COLUMN()))</formula>
    </cfRule>
  </conditionalFormatting>
  <conditionalFormatting sqref="D485">
    <cfRule type="cellIs" dxfId="456" priority="70" stopIfTrue="1" operator="notEqual">
      <formula>INDIRECT("Dummy_for_Comparison12!"&amp;ADDRESS(ROW(),COLUMN()))</formula>
    </cfRule>
  </conditionalFormatting>
  <conditionalFormatting sqref="D486">
    <cfRule type="cellIs" dxfId="455" priority="69" stopIfTrue="1" operator="notEqual">
      <formula>INDIRECT("Dummy_for_Comparison12!"&amp;ADDRESS(ROW(),COLUMN()))</formula>
    </cfRule>
  </conditionalFormatting>
  <conditionalFormatting sqref="D487">
    <cfRule type="cellIs" dxfId="454" priority="68" stopIfTrue="1" operator="notEqual">
      <formula>INDIRECT("Dummy_for_Comparison12!"&amp;ADDRESS(ROW(),COLUMN()))</formula>
    </cfRule>
  </conditionalFormatting>
  <conditionalFormatting sqref="D497">
    <cfRule type="cellIs" dxfId="453" priority="29" stopIfTrue="1" operator="notEqual">
      <formula>INDIRECT("Dummy_for_Comparison12!"&amp;ADDRESS(ROW(),COLUMN()))</formula>
    </cfRule>
  </conditionalFormatting>
  <conditionalFormatting sqref="D498">
    <cfRule type="cellIs" dxfId="452" priority="28" stopIfTrue="1" operator="notEqual">
      <formula>INDIRECT("Dummy_for_Comparison12!"&amp;ADDRESS(ROW(),COLUMN()))</formula>
    </cfRule>
  </conditionalFormatting>
  <conditionalFormatting sqref="D499">
    <cfRule type="cellIs" dxfId="451" priority="27" stopIfTrue="1" operator="notEqual">
      <formula>INDIRECT("Dummy_for_Comparison12!"&amp;ADDRESS(ROW(),COLUMN()))</formula>
    </cfRule>
  </conditionalFormatting>
  <conditionalFormatting sqref="D500">
    <cfRule type="cellIs" dxfId="450" priority="26" stopIfTrue="1" operator="notEqual">
      <formula>INDIRECT("Dummy_for_Comparison12!"&amp;ADDRESS(ROW(),COLUMN()))</formula>
    </cfRule>
  </conditionalFormatting>
  <conditionalFormatting sqref="D501">
    <cfRule type="cellIs" dxfId="449" priority="25" stopIfTrue="1" operator="notEqual">
      <formula>INDIRECT("Dummy_for_Comparison12!"&amp;ADDRESS(ROW(),COLUMN()))</formula>
    </cfRule>
  </conditionalFormatting>
  <conditionalFormatting sqref="D502">
    <cfRule type="cellIs" dxfId="448" priority="24" stopIfTrue="1" operator="notEqual">
      <formula>INDIRECT("Dummy_for_Comparison12!"&amp;ADDRESS(ROW(),COLUMN()))</formula>
    </cfRule>
  </conditionalFormatting>
  <conditionalFormatting sqref="D503">
    <cfRule type="cellIs" dxfId="447" priority="32" stopIfTrue="1" operator="notEqual">
      <formula>INDIRECT("Dummy_for_Comparison12!"&amp;ADDRESS(ROW(),COLUMN()))</formula>
    </cfRule>
  </conditionalFormatting>
  <conditionalFormatting sqref="D504">
    <cfRule type="cellIs" dxfId="446" priority="31" stopIfTrue="1" operator="notEqual">
      <formula>INDIRECT("Dummy_for_Comparison12!"&amp;ADDRESS(ROW(),COLUMN()))</formula>
    </cfRule>
  </conditionalFormatting>
  <conditionalFormatting sqref="D505">
    <cfRule type="cellIs" dxfId="445" priority="30" stopIfTrue="1" operator="notEqual">
      <formula>INDIRECT("Dummy_for_Comparison12!"&amp;ADDRESS(ROW(),COLUMN()))</formula>
    </cfRule>
  </conditionalFormatting>
  <conditionalFormatting sqref="D509">
    <cfRule type="cellIs" dxfId="444" priority="23" stopIfTrue="1" operator="notEqual">
      <formula>INDIRECT("Dummy_for_Comparison12!"&amp;ADDRESS(ROW(),COLUMN()))</formula>
    </cfRule>
  </conditionalFormatting>
  <conditionalFormatting sqref="D510">
    <cfRule type="cellIs" dxfId="443" priority="22" stopIfTrue="1" operator="notEqual">
      <formula>INDIRECT("Dummy_for_Comparison12!"&amp;ADDRESS(ROW(),COLUMN()))</formula>
    </cfRule>
  </conditionalFormatting>
  <conditionalFormatting sqref="D511">
    <cfRule type="cellIs" dxfId="442" priority="21" stopIfTrue="1" operator="notEqual">
      <formula>INDIRECT("Dummy_for_Comparison12!"&amp;ADDRESS(ROW(),COLUMN()))</formula>
    </cfRule>
  </conditionalFormatting>
  <conditionalFormatting sqref="D554">
    <cfRule type="cellIs" dxfId="441" priority="84" stopIfTrue="1" operator="notEqual">
      <formula>INDIRECT("Dummy_for_Comparison12!"&amp;ADDRESS(ROW(),COLUMN()))</formula>
    </cfRule>
  </conditionalFormatting>
  <conditionalFormatting sqref="D555">
    <cfRule type="cellIs" dxfId="440" priority="83" stopIfTrue="1" operator="notEqual">
      <formula>INDIRECT("Dummy_for_Comparison12!"&amp;ADDRESS(ROW(),COLUMN()))</formula>
    </cfRule>
  </conditionalFormatting>
  <conditionalFormatting sqref="D556">
    <cfRule type="cellIs" dxfId="439" priority="82" stopIfTrue="1" operator="notEqual">
      <formula>INDIRECT("Dummy_for_Comparison12!"&amp;ADDRESS(ROW(),COLUMN()))</formula>
    </cfRule>
  </conditionalFormatting>
  <conditionalFormatting sqref="D566">
    <cfRule type="cellIs" dxfId="438" priority="42" stopIfTrue="1" operator="notEqual">
      <formula>INDIRECT("Dummy_for_Comparison12!"&amp;ADDRESS(ROW(),COLUMN()))</formula>
    </cfRule>
  </conditionalFormatting>
  <conditionalFormatting sqref="D567">
    <cfRule type="cellIs" dxfId="437" priority="41" stopIfTrue="1" operator="notEqual">
      <formula>INDIRECT("Dummy_for_Comparison12!"&amp;ADDRESS(ROW(),COLUMN()))</formula>
    </cfRule>
  </conditionalFormatting>
  <conditionalFormatting sqref="D568">
    <cfRule type="cellIs" dxfId="436" priority="40" stopIfTrue="1" operator="notEqual">
      <formula>INDIRECT("Dummy_for_Comparison12!"&amp;ADDRESS(ROW(),COLUMN()))</formula>
    </cfRule>
  </conditionalFormatting>
  <conditionalFormatting sqref="D569">
    <cfRule type="cellIs" dxfId="435" priority="39" stopIfTrue="1" operator="notEqual">
      <formula>INDIRECT("Dummy_for_Comparison12!"&amp;ADDRESS(ROW(),COLUMN()))</formula>
    </cfRule>
  </conditionalFormatting>
  <conditionalFormatting sqref="D570">
    <cfRule type="cellIs" dxfId="434" priority="38" stopIfTrue="1" operator="notEqual">
      <formula>INDIRECT("Dummy_for_Comparison12!"&amp;ADDRESS(ROW(),COLUMN()))</formula>
    </cfRule>
  </conditionalFormatting>
  <conditionalFormatting sqref="D571">
    <cfRule type="cellIs" dxfId="433" priority="37" stopIfTrue="1" operator="notEqual">
      <formula>INDIRECT("Dummy_for_Comparison12!"&amp;ADDRESS(ROW(),COLUMN()))</formula>
    </cfRule>
  </conditionalFormatting>
  <conditionalFormatting sqref="D572">
    <cfRule type="cellIs" dxfId="432" priority="45" stopIfTrue="1" operator="notEqual">
      <formula>INDIRECT("Dummy_for_Comparison12!"&amp;ADDRESS(ROW(),COLUMN()))</formula>
    </cfRule>
  </conditionalFormatting>
  <conditionalFormatting sqref="D573">
    <cfRule type="cellIs" dxfId="431" priority="44" stopIfTrue="1" operator="notEqual">
      <formula>INDIRECT("Dummy_for_Comparison12!"&amp;ADDRESS(ROW(),COLUMN()))</formula>
    </cfRule>
  </conditionalFormatting>
  <conditionalFormatting sqref="D574">
    <cfRule type="cellIs" dxfId="430" priority="43" stopIfTrue="1" operator="notEqual">
      <formula>INDIRECT("Dummy_for_Comparison12!"&amp;ADDRESS(ROW(),COLUMN()))</formula>
    </cfRule>
  </conditionalFormatting>
  <conditionalFormatting sqref="D578">
    <cfRule type="cellIs" dxfId="429" priority="36" stopIfTrue="1" operator="notEqual">
      <formula>INDIRECT("Dummy_for_Comparison12!"&amp;ADDRESS(ROW(),COLUMN()))</formula>
    </cfRule>
  </conditionalFormatting>
  <conditionalFormatting sqref="D579">
    <cfRule type="cellIs" dxfId="428" priority="35" stopIfTrue="1" operator="notEqual">
      <formula>INDIRECT("Dummy_for_Comparison12!"&amp;ADDRESS(ROW(),COLUMN()))</formula>
    </cfRule>
  </conditionalFormatting>
  <conditionalFormatting sqref="D580">
    <cfRule type="cellIs" dxfId="427" priority="34" stopIfTrue="1" operator="notEqual">
      <formula>INDIRECT("Dummy_for_Comparison12!"&amp;ADDRESS(ROW(),COLUMN()))</formula>
    </cfRule>
  </conditionalFormatting>
  <conditionalFormatting sqref="C299:C316">
    <cfRule type="cellIs" dxfId="426" priority="14" stopIfTrue="1" operator="notEqual">
      <formula>INDIRECT("Dummy_for_Comparison12!"&amp;ADDRESS(ROW(),COLUMN()))</formula>
    </cfRule>
  </conditionalFormatting>
  <conditionalFormatting sqref="C371:C388">
    <cfRule type="cellIs" dxfId="425" priority="7" stopIfTrue="1" operator="notEqual">
      <formula>INDIRECT("Dummy_for_Comparison12!"&amp;ADDRESS(ROW(),COLUMN()))</formula>
    </cfRule>
  </conditionalFormatting>
  <conditionalFormatting sqref="D32:D34">
    <cfRule type="cellIs" dxfId="424" priority="189" stopIfTrue="1" operator="notEqual">
      <formula>INDIRECT("Dummy_for_Comparison12!"&amp;ADDRESS(ROW(),COLUMN()))</formula>
    </cfRule>
  </conditionalFormatting>
  <conditionalFormatting sqref="D62:D70">
    <cfRule type="cellIs" dxfId="423" priority="52" stopIfTrue="1" operator="notEqual">
      <formula>INDIRECT("Dummy_for_Comparison12!"&amp;ADDRESS(ROW(),COLUMN()))</formula>
    </cfRule>
  </conditionalFormatting>
  <conditionalFormatting sqref="D71:D79">
    <cfRule type="cellIs" dxfId="422" priority="51" stopIfTrue="1" operator="notEqual">
      <formula>INDIRECT("Dummy_for_Comparison12!"&amp;ADDRESS(ROW(),COLUMN()))</formula>
    </cfRule>
  </conditionalFormatting>
  <conditionalFormatting sqref="D80:D88">
    <cfRule type="cellIs" dxfId="421" priority="50" stopIfTrue="1" operator="notEqual">
      <formula>INDIRECT("Dummy_for_Comparison12!"&amp;ADDRESS(ROW(),COLUMN()))</formula>
    </cfRule>
  </conditionalFormatting>
  <conditionalFormatting sqref="D107:D109">
    <cfRule type="cellIs" dxfId="420" priority="20" stopIfTrue="1" operator="notEqual">
      <formula>INDIRECT("Dummy_for_Comparison12!"&amp;ADDRESS(ROW(),COLUMN()))</formula>
    </cfRule>
  </conditionalFormatting>
  <conditionalFormatting sqref="D110:D112">
    <cfRule type="cellIs" dxfId="419" priority="15" stopIfTrue="1" operator="notEqual">
      <formula>INDIRECT("Dummy_for_Comparison12!"&amp;ADDRESS(ROW(),COLUMN()))</formula>
    </cfRule>
  </conditionalFormatting>
  <conditionalFormatting sqref="D113:D115">
    <cfRule type="cellIs" dxfId="418" priority="16" stopIfTrue="1" operator="notEqual">
      <formula>INDIRECT("Dummy_for_Comparison12!"&amp;ADDRESS(ROW(),COLUMN()))</formula>
    </cfRule>
  </conditionalFormatting>
  <conditionalFormatting sqref="D116:D118">
    <cfRule type="cellIs" dxfId="417" priority="17" stopIfTrue="1" operator="notEqual">
      <formula>INDIRECT("Dummy_for_Comparison12!"&amp;ADDRESS(ROW(),COLUMN()))</formula>
    </cfRule>
  </conditionalFormatting>
  <conditionalFormatting sqref="D119:D121">
    <cfRule type="cellIs" dxfId="416" priority="18" stopIfTrue="1" operator="notEqual">
      <formula>INDIRECT("Dummy_for_Comparison12!"&amp;ADDRESS(ROW(),COLUMN()))</formula>
    </cfRule>
  </conditionalFormatting>
  <conditionalFormatting sqref="D122:D136">
    <cfRule type="cellIs" dxfId="415" priority="19" stopIfTrue="1" operator="notEqual">
      <formula>INDIRECT("Dummy_for_Comparison12!"&amp;ADDRESS(ROW(),COLUMN()))</formula>
    </cfRule>
  </conditionalFormatting>
  <conditionalFormatting sqref="D203:D205">
    <cfRule type="cellIs" dxfId="414" priority="212" stopIfTrue="1" operator="notEqual">
      <formula>INDIRECT("Dummy_for_Comparison12!"&amp;ADDRESS(ROW(),COLUMN()))</formula>
    </cfRule>
  </conditionalFormatting>
  <conditionalFormatting sqref="D206:D208">
    <cfRule type="cellIs" dxfId="413" priority="144" stopIfTrue="1" operator="notEqual">
      <formula>INDIRECT("Dummy_for_Comparison12!"&amp;ADDRESS(ROW(),COLUMN()))</formula>
    </cfRule>
  </conditionalFormatting>
  <conditionalFormatting sqref="D212:D214">
    <cfRule type="cellIs" dxfId="412" priority="145" stopIfTrue="1" operator="notEqual">
      <formula>INDIRECT("Dummy_for_Comparison12!"&amp;ADDRESS(ROW(),COLUMN()))</formula>
    </cfRule>
  </conditionalFormatting>
  <conditionalFormatting sqref="D230:D232">
    <cfRule type="cellIs" dxfId="411" priority="147" stopIfTrue="1" operator="notEqual">
      <formula>INDIRECT("Dummy_for_Comparison12!"&amp;ADDRESS(ROW(),COLUMN()))</formula>
    </cfRule>
  </conditionalFormatting>
  <conditionalFormatting sqref="D236:D238">
    <cfRule type="cellIs" dxfId="410" priority="146" stopIfTrue="1" operator="notEqual">
      <formula>INDIRECT("Dummy_for_Comparison12!"&amp;ADDRESS(ROW(),COLUMN()))</formula>
    </cfRule>
  </conditionalFormatting>
  <conditionalFormatting sqref="D254:D262">
    <cfRule type="cellIs" dxfId="409" priority="59" stopIfTrue="1" operator="notEqual">
      <formula>INDIRECT("Dummy_for_Comparison12!"&amp;ADDRESS(ROW(),COLUMN()))</formula>
    </cfRule>
  </conditionalFormatting>
  <conditionalFormatting sqref="D263:D271">
    <cfRule type="cellIs" dxfId="408" priority="58" stopIfTrue="1" operator="notEqual">
      <formula>INDIRECT("Dummy_for_Comparison12!"&amp;ADDRESS(ROW(),COLUMN()))</formula>
    </cfRule>
  </conditionalFormatting>
  <conditionalFormatting sqref="D272:D280">
    <cfRule type="cellIs" dxfId="407" priority="57" stopIfTrue="1" operator="notEqual">
      <formula>INDIRECT("Dummy_for_Comparison12!"&amp;ADDRESS(ROW(),COLUMN()))</formula>
    </cfRule>
  </conditionalFormatting>
  <conditionalFormatting sqref="D299:D301">
    <cfRule type="cellIs" dxfId="406" priority="13" stopIfTrue="1" operator="notEqual">
      <formula>INDIRECT("Dummy_for_Comparison12!"&amp;ADDRESS(ROW(),COLUMN()))</formula>
    </cfRule>
  </conditionalFormatting>
  <conditionalFormatting sqref="D302:D304">
    <cfRule type="cellIs" dxfId="405" priority="8" stopIfTrue="1" operator="notEqual">
      <formula>INDIRECT("Dummy_for_Comparison12!"&amp;ADDRESS(ROW(),COLUMN()))</formula>
    </cfRule>
  </conditionalFormatting>
  <conditionalFormatting sqref="D305:D307">
    <cfRule type="cellIs" dxfId="404" priority="9" stopIfTrue="1" operator="notEqual">
      <formula>INDIRECT("Dummy_for_Comparison12!"&amp;ADDRESS(ROW(),COLUMN()))</formula>
    </cfRule>
  </conditionalFormatting>
  <conditionalFormatting sqref="D308:D310">
    <cfRule type="cellIs" dxfId="403" priority="10" stopIfTrue="1" operator="notEqual">
      <formula>INDIRECT("Dummy_for_Comparison12!"&amp;ADDRESS(ROW(),COLUMN()))</formula>
    </cfRule>
  </conditionalFormatting>
  <conditionalFormatting sqref="D311:D313">
    <cfRule type="cellIs" dxfId="402" priority="11" stopIfTrue="1" operator="notEqual">
      <formula>INDIRECT("Dummy_for_Comparison12!"&amp;ADDRESS(ROW(),COLUMN()))</formula>
    </cfRule>
  </conditionalFormatting>
  <conditionalFormatting sqref="D314:D316">
    <cfRule type="cellIs" dxfId="401" priority="12" stopIfTrue="1" operator="notEqual">
      <formula>INDIRECT("Dummy_for_Comparison12!"&amp;ADDRESS(ROW(),COLUMN()))</formula>
    </cfRule>
  </conditionalFormatting>
  <conditionalFormatting sqref="D326:D334">
    <cfRule type="cellIs" dxfId="400" priority="66" stopIfTrue="1" operator="notEqual">
      <formula>INDIRECT("Dummy_for_Comparison12!"&amp;ADDRESS(ROW(),COLUMN()))</formula>
    </cfRule>
  </conditionalFormatting>
  <conditionalFormatting sqref="D335:D343">
    <cfRule type="cellIs" dxfId="399" priority="65" stopIfTrue="1" operator="notEqual">
      <formula>INDIRECT("Dummy_for_Comparison12!"&amp;ADDRESS(ROW(),COLUMN()))</formula>
    </cfRule>
  </conditionalFormatting>
  <conditionalFormatting sqref="D344:D352">
    <cfRule type="cellIs" dxfId="398" priority="64" stopIfTrue="1" operator="notEqual">
      <formula>INDIRECT("Dummy_for_Comparison12!"&amp;ADDRESS(ROW(),COLUMN()))</formula>
    </cfRule>
  </conditionalFormatting>
  <conditionalFormatting sqref="D371:D373">
    <cfRule type="cellIs" dxfId="397" priority="6" stopIfTrue="1" operator="notEqual">
      <formula>INDIRECT("Dummy_for_Comparison12!"&amp;ADDRESS(ROW(),COLUMN()))</formula>
    </cfRule>
  </conditionalFormatting>
  <conditionalFormatting sqref="D374:D376">
    <cfRule type="cellIs" dxfId="396" priority="1" stopIfTrue="1" operator="notEqual">
      <formula>INDIRECT("Dummy_for_Comparison12!"&amp;ADDRESS(ROW(),COLUMN()))</formula>
    </cfRule>
  </conditionalFormatting>
  <conditionalFormatting sqref="D377:D379">
    <cfRule type="cellIs" dxfId="395" priority="2" stopIfTrue="1" operator="notEqual">
      <formula>INDIRECT("Dummy_for_Comparison12!"&amp;ADDRESS(ROW(),COLUMN()))</formula>
    </cfRule>
  </conditionalFormatting>
  <conditionalFormatting sqref="D380:D382">
    <cfRule type="cellIs" dxfId="394" priority="3" stopIfTrue="1" operator="notEqual">
      <formula>INDIRECT("Dummy_for_Comparison12!"&amp;ADDRESS(ROW(),COLUMN()))</formula>
    </cfRule>
  </conditionalFormatting>
  <conditionalFormatting sqref="D383:D385">
    <cfRule type="cellIs" dxfId="393" priority="4" stopIfTrue="1" operator="notEqual">
      <formula>INDIRECT("Dummy_for_Comparison12!"&amp;ADDRESS(ROW(),COLUMN()))</formula>
    </cfRule>
  </conditionalFormatting>
  <conditionalFormatting sqref="D386:D388">
    <cfRule type="cellIs" dxfId="392" priority="5" stopIfTrue="1" operator="notEqual">
      <formula>INDIRECT("Dummy_for_Comparison12!"&amp;ADDRESS(ROW(),COLUMN()))</formula>
    </cfRule>
  </conditionalFormatting>
  <conditionalFormatting sqref="D398:D406">
    <cfRule type="cellIs" dxfId="391" priority="80" stopIfTrue="1" operator="notEqual">
      <formula>INDIRECT("Dummy_for_Comparison12!"&amp;ADDRESS(ROW(),COLUMN()))</formula>
    </cfRule>
  </conditionalFormatting>
  <conditionalFormatting sqref="D407:D415">
    <cfRule type="cellIs" dxfId="390" priority="79" stopIfTrue="1" operator="notEqual">
      <formula>INDIRECT("Dummy_for_Comparison12!"&amp;ADDRESS(ROW(),COLUMN()))</formula>
    </cfRule>
  </conditionalFormatting>
  <conditionalFormatting sqref="D416:D424">
    <cfRule type="cellIs" dxfId="389" priority="78" stopIfTrue="1" operator="notEqual">
      <formula>INDIRECT("Dummy_for_Comparison12!"&amp;ADDRESS(ROW(),COLUMN()))</formula>
    </cfRule>
  </conditionalFormatting>
  <conditionalFormatting sqref="D452:D460">
    <cfRule type="cellIs" dxfId="388" priority="73" stopIfTrue="1" operator="notEqual">
      <formula>INDIRECT("Dummy_for_Comparison12!"&amp;ADDRESS(ROW(),COLUMN()))</formula>
    </cfRule>
  </conditionalFormatting>
  <conditionalFormatting sqref="D461:D469">
    <cfRule type="cellIs" dxfId="387" priority="72" stopIfTrue="1" operator="notEqual">
      <formula>INDIRECT("Dummy_for_Comparison12!"&amp;ADDRESS(ROW(),COLUMN()))</formula>
    </cfRule>
  </conditionalFormatting>
  <conditionalFormatting sqref="D470:D478">
    <cfRule type="cellIs" dxfId="386" priority="71" stopIfTrue="1" operator="notEqual">
      <formula>INDIRECT("Dummy_for_Comparison12!"&amp;ADDRESS(ROW(),COLUMN()))</formula>
    </cfRule>
  </conditionalFormatting>
  <conditionalFormatting sqref="D521:D529">
    <cfRule type="cellIs" dxfId="385" priority="87" stopIfTrue="1" operator="notEqual">
      <formula>INDIRECT("Dummy_for_Comparison12!"&amp;ADDRESS(ROW(),COLUMN()))</formula>
    </cfRule>
  </conditionalFormatting>
  <conditionalFormatting sqref="D530:D538">
    <cfRule type="cellIs" dxfId="384" priority="86" stopIfTrue="1" operator="notEqual">
      <formula>INDIRECT("Dummy_for_Comparison12!"&amp;ADDRESS(ROW(),COLUMN()))</formula>
    </cfRule>
  </conditionalFormatting>
  <conditionalFormatting sqref="D539:D547">
    <cfRule type="cellIs" dxfId="383" priority="85" stopIfTrue="1" operator="notEqual">
      <formula>INDIRECT("Dummy_for_Comparison12!"&amp;ADDRESS(ROW(),COLUMN()))</formula>
    </cfRule>
  </conditionalFormatting>
  <conditionalFormatting sqref="I245:I298">
    <cfRule type="cellIs" dxfId="382" priority="97" stopIfTrue="1" operator="notEqual">
      <formula>INDIRECT("Dummy_for_Comparison12!"&amp;ADDRESS(ROW(),COLUMN()))</formula>
    </cfRule>
  </conditionalFormatting>
  <conditionalFormatting sqref="I317:I370">
    <cfRule type="cellIs" dxfId="381" priority="98" stopIfTrue="1" operator="notEqual">
      <formula>INDIRECT("Dummy_for_Comparison12!"&amp;ADDRESS(ROW(),COLUMN()))</formula>
    </cfRule>
  </conditionalFormatting>
  <conditionalFormatting sqref="I389:I442">
    <cfRule type="cellIs" dxfId="380" priority="99" stopIfTrue="1" operator="notEqual">
      <formula>INDIRECT("Dummy_for_Comparison12!"&amp;ADDRESS(ROW(),COLUMN()))</formula>
    </cfRule>
  </conditionalFormatting>
  <conditionalFormatting sqref="K164:K166">
    <cfRule type="cellIs" dxfId="379" priority="164" stopIfTrue="1" operator="notEqual">
      <formula>INDIRECT("Dummy_for_Comparison12!"&amp;ADDRESS(ROW(),COLUMN()))</formula>
    </cfRule>
  </conditionalFormatting>
  <conditionalFormatting sqref="N20:N136">
    <cfRule type="cellIs" dxfId="378" priority="104" stopIfTrue="1" operator="notEqual">
      <formula>INDIRECT("Dummy_for_Comparison12!"&amp;ADDRESS(ROW(),COLUMN()))</formula>
    </cfRule>
  </conditionalFormatting>
  <conditionalFormatting sqref="N245:N313">
    <cfRule type="cellIs" dxfId="377" priority="143" stopIfTrue="1" operator="notEqual">
      <formula>INDIRECT("Dummy_for_Comparison12!"&amp;ADDRESS(ROW(),COLUMN()))</formula>
    </cfRule>
  </conditionalFormatting>
  <conditionalFormatting sqref="N314:N316">
    <cfRule type="cellIs" dxfId="376" priority="128" stopIfTrue="1" operator="notEqual">
      <formula>INDIRECT("Dummy_for_Comparison12!"&amp;ADDRESS(ROW(),COLUMN()))</formula>
    </cfRule>
  </conditionalFormatting>
  <conditionalFormatting sqref="O26:O28">
    <cfRule type="cellIs" dxfId="375" priority="199" stopIfTrue="1" operator="notEqual">
      <formula>INDIRECT("Dummy_for_Comparison12!"&amp;ADDRESS(ROW(),COLUMN()))</formula>
    </cfRule>
  </conditionalFormatting>
  <conditionalFormatting sqref="O107:O109">
    <cfRule type="cellIs" dxfId="374" priority="109" stopIfTrue="1" operator="notEqual">
      <formula>INDIRECT("Dummy_for_Comparison12!"&amp;ADDRESS(ROW(),COLUMN()))</formula>
    </cfRule>
  </conditionalFormatting>
  <conditionalFormatting sqref="O110:O112">
    <cfRule type="cellIs" dxfId="373" priority="108" stopIfTrue="1" operator="notEqual">
      <formula>INDIRECT("Dummy_for_Comparison12!"&amp;ADDRESS(ROW(),COLUMN()))</formula>
    </cfRule>
  </conditionalFormatting>
  <conditionalFormatting sqref="O113:O115">
    <cfRule type="cellIs" dxfId="372" priority="107" stopIfTrue="1" operator="notEqual">
      <formula>INDIRECT("Dummy_for_Comparison12!"&amp;ADDRESS(ROW(),COLUMN()))</formula>
    </cfRule>
  </conditionalFormatting>
  <conditionalFormatting sqref="O116:O118">
    <cfRule type="cellIs" dxfId="371" priority="106" stopIfTrue="1" operator="notEqual">
      <formula>INDIRECT("Dummy_for_Comparison12!"&amp;ADDRESS(ROW(),COLUMN()))</formula>
    </cfRule>
  </conditionalFormatting>
  <conditionalFormatting sqref="O119:O121">
    <cfRule type="cellIs" dxfId="370" priority="105" stopIfTrue="1" operator="notEqual">
      <formula>INDIRECT("Dummy_for_Comparison12!"&amp;ADDRESS(ROW(),COLUMN()))</formula>
    </cfRule>
  </conditionalFormatting>
  <conditionalFormatting sqref="O122:O136">
    <cfRule type="cellIs" dxfId="369" priority="103" stopIfTrue="1" operator="notEqual">
      <formula>INDIRECT("Dummy_for_Comparison12!"&amp;ADDRESS(ROW(),COLUMN()))</formula>
    </cfRule>
  </conditionalFormatting>
  <conditionalFormatting sqref="O167:O169">
    <cfRule type="cellIs" dxfId="368" priority="182" stopIfTrue="1" operator="notEqual">
      <formula>INDIRECT("Dummy_for_Comparison12!"&amp;ADDRESS(ROW(),COLUMN()))</formula>
    </cfRule>
  </conditionalFormatting>
  <conditionalFormatting sqref="O173:O175">
    <cfRule type="cellIs" dxfId="367" priority="181" stopIfTrue="1" operator="notEqual">
      <formula>INDIRECT("Dummy_for_Comparison12!"&amp;ADDRESS(ROW(),COLUMN()))</formula>
    </cfRule>
  </conditionalFormatting>
  <conditionalFormatting sqref="O182:O184">
    <cfRule type="cellIs" dxfId="366" priority="179" stopIfTrue="1" operator="notEqual">
      <formula>INDIRECT("Dummy_for_Comparison12!"&amp;ADDRESS(ROW(),COLUMN()))</formula>
    </cfRule>
  </conditionalFormatting>
  <conditionalFormatting sqref="O188:O190">
    <cfRule type="cellIs" dxfId="365" priority="178" stopIfTrue="1" operator="notEqual">
      <formula>INDIRECT("Dummy_for_Comparison12!"&amp;ADDRESS(ROW(),COLUMN()))</formula>
    </cfRule>
  </conditionalFormatting>
  <conditionalFormatting sqref="O194:O196">
    <cfRule type="cellIs" dxfId="364" priority="176" stopIfTrue="1" operator="notEqual">
      <formula>INDIRECT("Dummy_for_Comparison12!"&amp;ADDRESS(ROW(),COLUMN()))</formula>
    </cfRule>
  </conditionalFormatting>
  <conditionalFormatting sqref="O200:O202">
    <cfRule type="cellIs" dxfId="363" priority="175" stopIfTrue="1" operator="notEqual">
      <formula>INDIRECT("Dummy_for_Comparison12!"&amp;ADDRESS(ROW(),COLUMN()))</formula>
    </cfRule>
  </conditionalFormatting>
  <conditionalFormatting sqref="O206:O208">
    <cfRule type="cellIs" dxfId="362" priority="173" stopIfTrue="1" operator="notEqual">
      <formula>INDIRECT("Dummy_for_Comparison12!"&amp;ADDRESS(ROW(),COLUMN()))</formula>
    </cfRule>
  </conditionalFormatting>
  <conditionalFormatting sqref="O212:O214">
    <cfRule type="cellIs" dxfId="361" priority="172" stopIfTrue="1" operator="notEqual">
      <formula>INDIRECT("Dummy_for_Comparison12!"&amp;ADDRESS(ROW(),COLUMN()))</formula>
    </cfRule>
  </conditionalFormatting>
  <conditionalFormatting sqref="O218:O220">
    <cfRule type="cellIs" dxfId="360" priority="170" stopIfTrue="1" operator="notEqual">
      <formula>INDIRECT("Dummy_for_Comparison12!"&amp;ADDRESS(ROW(),COLUMN()))</formula>
    </cfRule>
  </conditionalFormatting>
  <conditionalFormatting sqref="O224:O226">
    <cfRule type="cellIs" dxfId="359" priority="169" stopIfTrue="1" operator="notEqual">
      <formula>INDIRECT("Dummy_for_Comparison12!"&amp;ADDRESS(ROW(),COLUMN()))</formula>
    </cfRule>
  </conditionalFormatting>
  <conditionalFormatting sqref="O230:O232">
    <cfRule type="cellIs" dxfId="358" priority="167" stopIfTrue="1" operator="notEqual">
      <formula>INDIRECT("Dummy_for_Comparison12!"&amp;ADDRESS(ROW(),COLUMN()))</formula>
    </cfRule>
  </conditionalFormatting>
  <conditionalFormatting sqref="O236:O238">
    <cfRule type="cellIs" dxfId="357" priority="166" stopIfTrue="1" operator="notEqual">
      <formula>INDIRECT("Dummy_for_Comparison12!"&amp;ADDRESS(ROW(),COLUMN()))</formula>
    </cfRule>
  </conditionalFormatting>
  <conditionalFormatting sqref="O242:O244">
    <cfRule type="cellIs" dxfId="356" priority="165" stopIfTrue="1" operator="notEqual">
      <formula>INDIRECT("Dummy_for_Comparison12!"&amp;ADDRESS(ROW(),COLUMN()))</formula>
    </cfRule>
  </conditionalFormatting>
  <conditionalFormatting sqref="O299:O301">
    <cfRule type="cellIs" dxfId="355" priority="141" stopIfTrue="1" operator="notEqual">
      <formula>INDIRECT("Dummy_for_Comparison12!"&amp;ADDRESS(ROW(),COLUMN()))</formula>
    </cfRule>
  </conditionalFormatting>
  <conditionalFormatting sqref="O302:O304">
    <cfRule type="cellIs" dxfId="354" priority="138" stopIfTrue="1" operator="notEqual">
      <formula>INDIRECT("Dummy_for_Comparison12!"&amp;ADDRESS(ROW(),COLUMN()))</formula>
    </cfRule>
  </conditionalFormatting>
  <conditionalFormatting sqref="O305:O307">
    <cfRule type="cellIs" dxfId="353" priority="135" stopIfTrue="1" operator="notEqual">
      <formula>INDIRECT("Dummy_for_Comparison12!"&amp;ADDRESS(ROW(),COLUMN()))</formula>
    </cfRule>
  </conditionalFormatting>
  <conditionalFormatting sqref="O308:O310">
    <cfRule type="cellIs" dxfId="352" priority="132" stopIfTrue="1" operator="notEqual">
      <formula>INDIRECT("Dummy_for_Comparison12!"&amp;ADDRESS(ROW(),COLUMN()))</formula>
    </cfRule>
  </conditionalFormatting>
  <conditionalFormatting sqref="O311:O313">
    <cfRule type="cellIs" dxfId="351" priority="129" stopIfTrue="1" operator="notEqual">
      <formula>INDIRECT("Dummy_for_Comparison12!"&amp;ADDRESS(ROW(),COLUMN()))</formula>
    </cfRule>
  </conditionalFormatting>
  <conditionalFormatting sqref="O314:O316">
    <cfRule type="cellIs" dxfId="350" priority="127" stopIfTrue="1" operator="notEqual">
      <formula>INDIRECT("Dummy_for_Comparison12!"&amp;ADDRESS(ROW(),COLUMN()))</formula>
    </cfRule>
  </conditionalFormatting>
  <conditionalFormatting sqref="O371:O373">
    <cfRule type="cellIs" dxfId="349" priority="120" stopIfTrue="1" operator="notEqual">
      <formula>INDIRECT("Dummy_for_Comparison12!"&amp;ADDRESS(ROW(),COLUMN()))</formula>
    </cfRule>
  </conditionalFormatting>
  <conditionalFormatting sqref="O374:O376">
    <cfRule type="cellIs" dxfId="348" priority="119" stopIfTrue="1" operator="notEqual">
      <formula>INDIRECT("Dummy_for_Comparison12!"&amp;ADDRESS(ROW(),COLUMN()))</formula>
    </cfRule>
  </conditionalFormatting>
  <conditionalFormatting sqref="O377:O379">
    <cfRule type="cellIs" dxfId="347" priority="118" stopIfTrue="1" operator="notEqual">
      <formula>INDIRECT("Dummy_for_Comparison12!"&amp;ADDRESS(ROW(),COLUMN()))</formula>
    </cfRule>
  </conditionalFormatting>
  <conditionalFormatting sqref="O380:O382">
    <cfRule type="cellIs" dxfId="346" priority="117" stopIfTrue="1" operator="notEqual">
      <formula>INDIRECT("Dummy_for_Comparison12!"&amp;ADDRESS(ROW(),COLUMN()))</formula>
    </cfRule>
  </conditionalFormatting>
  <conditionalFormatting sqref="O383:O385">
    <cfRule type="cellIs" dxfId="345" priority="116" stopIfTrue="1" operator="notEqual">
      <formula>INDIRECT("Dummy_for_Comparison12!"&amp;ADDRESS(ROW(),COLUMN()))</formula>
    </cfRule>
  </conditionalFormatting>
  <conditionalFormatting sqref="O386:O388">
    <cfRule type="cellIs" dxfId="344" priority="114" stopIfTrue="1" operator="notEqual">
      <formula>INDIRECT("Dummy_for_Comparison12!"&amp;ADDRESS(ROW(),COLUMN()))</formula>
    </cfRule>
  </conditionalFormatting>
  <conditionalFormatting sqref="U17:U19">
    <cfRule type="cellIs" dxfId="343" priority="200" stopIfTrue="1" operator="notEqual">
      <formula>INDIRECT("Dummy_for_Comparison12!"&amp;ADDRESS(ROW(),COLUMN()))</formula>
    </cfRule>
  </conditionalFormatting>
  <conditionalFormatting sqref="U23:U25">
    <cfRule type="cellIs" dxfId="342" priority="197" stopIfTrue="1" operator="notEqual">
      <formula>INDIRECT("Dummy_for_Comparison12!"&amp;ADDRESS(ROW(),COLUMN()))</formula>
    </cfRule>
  </conditionalFormatting>
  <conditionalFormatting sqref="U35:U40">
    <cfRule type="cellIs" dxfId="341" priority="195" stopIfTrue="1" operator="notEqual">
      <formula>INDIRECT("Dummy_for_Comparison12!"&amp;ADDRESS(ROW(),COLUMN()))</formula>
    </cfRule>
  </conditionalFormatting>
  <conditionalFormatting sqref="U47:U49">
    <cfRule type="cellIs" dxfId="340" priority="192" stopIfTrue="1" operator="notEqual">
      <formula>INDIRECT("Dummy_for_Comparison12!"&amp;ADDRESS(ROW(),COLUMN()))</formula>
    </cfRule>
  </conditionalFormatting>
  <conditionalFormatting sqref="U50:U52">
    <cfRule type="cellIs" dxfId="339" priority="191" stopIfTrue="1" operator="notEqual">
      <formula>INDIRECT("Dummy_for_Comparison12!"&amp;ADDRESS(ROW(),COLUMN()))</formula>
    </cfRule>
  </conditionalFormatting>
  <conditionalFormatting sqref="U53:U97">
    <cfRule type="cellIs" dxfId="338" priority="89" stopIfTrue="1" operator="notEqual">
      <formula>INDIRECT("Dummy_for_Comparison12!"&amp;ADDRESS(ROW(),COLUMN()))</formula>
    </cfRule>
  </conditionalFormatting>
  <conditionalFormatting sqref="U98:U106">
    <cfRule type="cellIs" dxfId="337" priority="88" stopIfTrue="1" operator="notEqual">
      <formula>INDIRECT("Dummy_for_Comparison12!"&amp;ADDRESS(ROW(),COLUMN()))</formula>
    </cfRule>
  </conditionalFormatting>
  <conditionalFormatting sqref="U131:U133">
    <cfRule type="cellIs" dxfId="336" priority="163" stopIfTrue="1" operator="notEqual">
      <formula>INDIRECT("Dummy_for_Comparison12!"&amp;ADDRESS(ROW(),COLUMN()))</formula>
    </cfRule>
  </conditionalFormatting>
  <conditionalFormatting sqref="U134:U136">
    <cfRule type="cellIs" dxfId="335" priority="162" stopIfTrue="1" operator="notEqual">
      <formula>INDIRECT("Dummy_for_Comparison12!"&amp;ADDRESS(ROW(),COLUMN()))</formula>
    </cfRule>
  </conditionalFormatting>
  <conditionalFormatting sqref="U137:U139">
    <cfRule type="cellIs" dxfId="334" priority="161" stopIfTrue="1" operator="notEqual">
      <formula>INDIRECT("Dummy_for_Comparison12!"&amp;ADDRESS(ROW(),COLUMN()))</formula>
    </cfRule>
  </conditionalFormatting>
  <conditionalFormatting sqref="U140:U142">
    <cfRule type="cellIs" dxfId="333" priority="160" stopIfTrue="1" operator="notEqual">
      <formula>INDIRECT("Dummy_for_Comparison12!"&amp;ADDRESS(ROW(),COLUMN()))</formula>
    </cfRule>
  </conditionalFormatting>
  <conditionalFormatting sqref="U143:U145">
    <cfRule type="cellIs" dxfId="332" priority="159" stopIfTrue="1" operator="notEqual">
      <formula>INDIRECT("Dummy_for_Comparison12!"&amp;ADDRESS(ROW(),COLUMN()))</formula>
    </cfRule>
  </conditionalFormatting>
  <conditionalFormatting sqref="U146:U148">
    <cfRule type="cellIs" dxfId="331" priority="158" stopIfTrue="1" operator="notEqual">
      <formula>INDIRECT("Dummy_for_Comparison12!"&amp;ADDRESS(ROW(),COLUMN()))</formula>
    </cfRule>
  </conditionalFormatting>
  <conditionalFormatting sqref="U149:U151">
    <cfRule type="cellIs" dxfId="330" priority="157" stopIfTrue="1" operator="notEqual">
      <formula>INDIRECT("Dummy_for_Comparison12!"&amp;ADDRESS(ROW(),COLUMN()))</formula>
    </cfRule>
  </conditionalFormatting>
  <conditionalFormatting sqref="U152:U154">
    <cfRule type="cellIs" dxfId="329" priority="156" stopIfTrue="1" operator="notEqual">
      <formula>INDIRECT("Dummy_for_Comparison12!"&amp;ADDRESS(ROW(),COLUMN()))</formula>
    </cfRule>
  </conditionalFormatting>
  <conditionalFormatting sqref="U161:U163">
    <cfRule type="cellIs" dxfId="328" priority="155" stopIfTrue="1" operator="notEqual">
      <formula>INDIRECT("Dummy_for_Comparison12!"&amp;ADDRESS(ROW(),COLUMN()))</formula>
    </cfRule>
  </conditionalFormatting>
  <conditionalFormatting sqref="U164:U166">
    <cfRule type="cellIs" dxfId="327" priority="154" stopIfTrue="1" operator="notEqual">
      <formula>INDIRECT("Dummy_for_Comparison12!"&amp;ADDRESS(ROW(),COLUMN()))</formula>
    </cfRule>
  </conditionalFormatting>
  <conditionalFormatting sqref="U167:U169">
    <cfRule type="cellIs" dxfId="326" priority="153" stopIfTrue="1" operator="notEqual">
      <formula>INDIRECT("Dummy_for_Comparison12!"&amp;ADDRESS(ROW(),COLUMN()))</formula>
    </cfRule>
  </conditionalFormatting>
  <conditionalFormatting sqref="U170:U172">
    <cfRule type="cellIs" dxfId="325" priority="152" stopIfTrue="1" operator="notEqual">
      <formula>INDIRECT("Dummy_for_Comparison12!"&amp;ADDRESS(ROW(),COLUMN()))</formula>
    </cfRule>
  </conditionalFormatting>
  <conditionalFormatting sqref="U173:U175">
    <cfRule type="cellIs" dxfId="324" priority="151" stopIfTrue="1" operator="notEqual">
      <formula>INDIRECT("Dummy_for_Comparison12!"&amp;ADDRESS(ROW(),COLUMN()))</formula>
    </cfRule>
  </conditionalFormatting>
  <conditionalFormatting sqref="U176:U178">
    <cfRule type="cellIs" dxfId="323" priority="150" stopIfTrue="1" operator="notEqual">
      <formula>INDIRECT("Dummy_for_Comparison12!"&amp;ADDRESS(ROW(),COLUMN()))</formula>
    </cfRule>
  </conditionalFormatting>
  <conditionalFormatting sqref="U179:U181">
    <cfRule type="cellIs" dxfId="322" priority="149" stopIfTrue="1" operator="notEqual">
      <formula>INDIRECT("Dummy_for_Comparison12!"&amp;ADDRESS(ROW(),COLUMN()))</formula>
    </cfRule>
  </conditionalFormatting>
  <conditionalFormatting sqref="U182:U184">
    <cfRule type="cellIs" dxfId="321" priority="148" stopIfTrue="1" operator="notEqual">
      <formula>INDIRECT("Dummy_for_Comparison12!"&amp;ADDRESS(ROW(),COLUMN()))</formula>
    </cfRule>
  </conditionalFormatting>
  <conditionalFormatting sqref="U245:U289">
    <cfRule type="cellIs" dxfId="320" priority="91" stopIfTrue="1" operator="notEqual">
      <formula>INDIRECT("Dummy_for_Comparison12!"&amp;ADDRESS(ROW(),COLUMN()))</formula>
    </cfRule>
  </conditionalFormatting>
  <conditionalFormatting sqref="U290:U298">
    <cfRule type="cellIs" dxfId="319" priority="90" stopIfTrue="1" operator="notEqual">
      <formula>INDIRECT("Dummy_for_Comparison12!"&amp;ADDRESS(ROW(),COLUMN()))</formula>
    </cfRule>
  </conditionalFormatting>
  <conditionalFormatting sqref="U317:U361">
    <cfRule type="cellIs" dxfId="318" priority="93" stopIfTrue="1" operator="notEqual">
      <formula>INDIRECT("Dummy_for_Comparison12!"&amp;ADDRESS(ROW(),COLUMN()))</formula>
    </cfRule>
  </conditionalFormatting>
  <conditionalFormatting sqref="U362:U370">
    <cfRule type="cellIs" dxfId="317" priority="92" stopIfTrue="1" operator="notEqual">
      <formula>INDIRECT("Dummy_for_Comparison12!"&amp;ADDRESS(ROW(),COLUMN()))</formula>
    </cfRule>
  </conditionalFormatting>
  <conditionalFormatting sqref="U389:U433">
    <cfRule type="cellIs" dxfId="316" priority="95" stopIfTrue="1" operator="notEqual">
      <formula>INDIRECT("Dummy_for_Comparison12!"&amp;ADDRESS(ROW(),COLUMN()))</formula>
    </cfRule>
  </conditionalFormatting>
  <conditionalFormatting sqref="U434:U442">
    <cfRule type="cellIs" dxfId="315" priority="94" stopIfTrue="1" operator="notEqual">
      <formula>INDIRECT("Dummy_for_Comparison12!"&amp;ADDRESS(ROW(),COLUMN()))</formula>
    </cfRule>
  </conditionalFormatting>
  <conditionalFormatting sqref="U557:U565">
    <cfRule type="cellIs" dxfId="314" priority="96" stopIfTrue="1" operator="notEqual">
      <formula>INDIRECT("Dummy_for_Comparison12!"&amp;ADDRESS(ROW(),COLUMN()))</formula>
    </cfRule>
  </conditionalFormatting>
  <conditionalFormatting sqref="AJ245:AJ298">
    <cfRule type="cellIs" dxfId="313" priority="46" stopIfTrue="1" operator="notEqual">
      <formula>INDIRECT("Dummy_for_Comparison12!"&amp;ADDRESS(ROW(),COLUMN()))</formula>
    </cfRule>
  </conditionalFormatting>
  <conditionalFormatting sqref="A584:AB1048576 M1:AB4 M5:Q5 V18:W22 X18:AB29 AC5:AH52 T29:W29 R17:S19 S5:T5 R5:R16 U5:U16 T6:T22 V5:AB17 S6:S16 Q23 O20:P23 N6:Q19 Q20:S22 U20:U22 O24:Q25 P26:Q28 E6:K25 A1:L5 O29:Q37 R23:S37 W23:W28 T30:AB34 M6:M37 W38:AB40 T35:T37 V35:AB37 E47:K49 M41:M43 W50:AB52 V44:AB49 E131:K133 G26:K28 E26:E28 A6:D31 A32:C34 E29:K43 E44:I46 W134:AB136 E137:K139 W140:AB142 F143:K145 W146:AB148 F149:K151 W152:AB154 W158:AB160 H161:K163 K167:K168 K171:K173 K176:K178 K181:K183 K186:K188 K191:K193 K196:K198 K201:K203 K206:K208 K211:K213 K216:K218 K221:K223 K226:K228 K231:K233 K236:K238 K241:K243 V128:AB133 V137:AB139 V143:AB145 V149:AB151 F155:K157 P164:T184 V161:AB184 A35:D52 B128:D136 F152:F154 C233:D235 C239:D244 C236:C238 E134:F136 F140:F142 C209:D211 C215:D226 C212:C214 C137:C208 D137:D202 F146:F148 K299 K301 K303 K305 K307 K309 K311 K313 E140:E244 B137:B244 A128:A244 H164:J244 K315 P185:AB244 AI584:XFD1048576 A389:B442 A299:B316 A125:K127 O41:AB43 O47:T49 J389:T442 E389:H442 AC125:XFD244 AI1:XFD52 E299:E316 G299:J316 F158:G244 P299:XFD316 V389:XFD442 V557:XFD565 A512:XFD512 G513:XFD556 V317:XFD370 E443:XFD496 P124:XFD124 P107:AI123 P371:XFD388 V54:AI106 V53:XFD53 V245:AI298 A581:XFD583 J566:XFD566 G567:XFD580 O497:XFD511 M311 M309 M307 M305 M303 M301 M315 M313 M299 M125:AB127 M155:AB157 M241:N243 M236:N238 M231:N233 M226:N228 M221:N223 M216:N218 M211:N213 M206:N208 M201:N203 M196:N198 M191:N193 M186:N188 M181:N183 M176:N178 M171:N173 M166:N168 M161:T163 M149:T151 M143:T145 M137:T139 M131:T133 M47:M49 L6:L349 P128:T130 U128:U136">
    <cfRule type="cellIs" dxfId="312" priority="232" stopIfTrue="1" operator="notEqual">
      <formula>INDIRECT("Dummy_for_Comparison12!"&amp;ADDRESS(ROW(),COLUMN()))</formula>
    </cfRule>
  </conditionalFormatting>
  <conditionalFormatting sqref="AC584:AE1048576 AC1:AE2 AC4:AE4">
    <cfRule type="cellIs" dxfId="311" priority="211" stopIfTrue="1" operator="notEqual">
      <formula>INDIRECT("Dummy_for_Comparison12!"&amp;ADDRESS(ROW(),COLUMN()))</formula>
    </cfRule>
  </conditionalFormatting>
  <conditionalFormatting sqref="AF584:AH1048576 AF1:AH2 AF4:AH4">
    <cfRule type="cellIs" dxfId="310" priority="209" stopIfTrue="1" operator="notEqual">
      <formula>INDIRECT("Dummy_for_Comparison12!"&amp;ADDRESS(ROW(),COLUMN()))</formula>
    </cfRule>
  </conditionalFormatting>
  <conditionalFormatting sqref="T23:T28 V23:V28 U26:U28">
    <cfRule type="cellIs" dxfId="309" priority="198" stopIfTrue="1" operator="notEqual">
      <formula>INDIRECT("Dummy_for_Comparison12!"&amp;ADDRESS(ROW(),COLUMN()))</formula>
    </cfRule>
  </conditionalFormatting>
  <conditionalFormatting sqref="M38:M40 V38:V40 O38:T40">
    <cfRule type="cellIs" dxfId="308" priority="196" stopIfTrue="1" operator="notEqual">
      <formula>INDIRECT("Dummy_for_Comparison12!"&amp;ADDRESS(ROW(),COLUMN()))</formula>
    </cfRule>
  </conditionalFormatting>
  <conditionalFormatting sqref="J44:K46 O44:U46 M44:M46">
    <cfRule type="cellIs" dxfId="307" priority="194" stopIfTrue="1" operator="notEqual">
      <formula>INDIRECT("Dummy_for_Comparison12!"&amp;ADDRESS(ROW(),COLUMN()))</formula>
    </cfRule>
  </conditionalFormatting>
  <conditionalFormatting sqref="V50:V52 O50:T52 E50:K52 M50:M52">
    <cfRule type="cellIs" dxfId="306" priority="193" stopIfTrue="1" operator="notEqual">
      <formula>INDIRECT("Dummy_for_Comparison12!"&amp;ADDRESS(ROW(),COLUMN()))</formula>
    </cfRule>
  </conditionalFormatting>
  <conditionalFormatting sqref="O53:T106 AK54:XFD106 AJ54:AJ107 E53:K106 F107:F136 A53:B106 M53:M106">
    <cfRule type="cellIs" dxfId="305" priority="102" stopIfTrue="1" operator="notEqual">
      <formula>INDIRECT("Dummy_for_Comparison12!"&amp;ADDRESS(ROW(),COLUMN()))</formula>
    </cfRule>
  </conditionalFormatting>
  <conditionalFormatting sqref="C89:D106 C62:C88 C53:D61">
    <cfRule type="cellIs" dxfId="304" priority="53" stopIfTrue="1" operator="notEqual">
      <formula>INDIRECT("Dummy_for_Comparison12!"&amp;ADDRESS(ROW(),COLUMN()))</formula>
    </cfRule>
  </conditionalFormatting>
  <conditionalFormatting sqref="K107 K109 K111 K113 K115 K117 K119 K121 K123 AK107:XFD123 AJ108:AJ123 E107:E136 G107:J136 M123 M121 M119 M117 M115 M113 M111 M109 M107 A107:C136">
    <cfRule type="cellIs" dxfId="303" priority="112" stopIfTrue="1" operator="notEqual">
      <formula>INDIRECT("Dummy_for_Comparison12!"&amp;ADDRESS(ROW(),COLUMN()))</formula>
    </cfRule>
  </conditionalFormatting>
  <conditionalFormatting sqref="K108 K110 K112 K114 K116 K118 K120 K122 K124:K136 M124:M136 M122 M120 M118 M116 M114 M112 M110 M108">
    <cfRule type="cellIs" dxfId="302" priority="111" stopIfTrue="1" operator="notEqual">
      <formula>INDIRECT("Dummy_for_Comparison12!"&amp;ADDRESS(ROW(),COLUMN()))</formula>
    </cfRule>
  </conditionalFormatting>
  <conditionalFormatting sqref="E128:K130 M128:W130">
    <cfRule type="cellIs" dxfId="301" priority="190" stopIfTrue="1" operator="notEqual">
      <formula>INDIRECT("Dummy_for_Comparison12!"&amp;ADDRESS(ROW(),COLUMN()))</formula>
    </cfRule>
  </conditionalFormatting>
  <conditionalFormatting sqref="G134:K136 V134:V136 M134:T136">
    <cfRule type="cellIs" dxfId="300" priority="188" stopIfTrue="1" operator="notEqual">
      <formula>INDIRECT("Dummy_for_Comparison12!"&amp;ADDRESS(ROW(),COLUMN()))</formula>
    </cfRule>
  </conditionalFormatting>
  <conditionalFormatting sqref="G140:K142 V140:V142 M140:T142">
    <cfRule type="cellIs" dxfId="299" priority="187" stopIfTrue="1" operator="notEqual">
      <formula>INDIRECT("Dummy_for_Comparison12!"&amp;ADDRESS(ROW(),COLUMN()))</formula>
    </cfRule>
  </conditionalFormatting>
  <conditionalFormatting sqref="G146:K148 V146:V148 M146:T148">
    <cfRule type="cellIs" dxfId="298" priority="186" stopIfTrue="1" operator="notEqual">
      <formula>INDIRECT("Dummy_for_Comparison12!"&amp;ADDRESS(ROW(),COLUMN()))</formula>
    </cfRule>
  </conditionalFormatting>
  <conditionalFormatting sqref="G152:K154 V152:V154 M152:T154">
    <cfRule type="cellIs" dxfId="297" priority="185" stopIfTrue="1" operator="notEqual">
      <formula>INDIRECT("Dummy_for_Comparison12!"&amp;ADDRESS(ROW(),COLUMN()))</formula>
    </cfRule>
  </conditionalFormatting>
  <conditionalFormatting sqref="M164:N165 K169:K170 K174:K175 K179:K180 K184:K185 K189:K190 K194:K195 K199:K200 K204:K205 K209:K210 K214:K215 K219:K220 K224:K225 K229:K230 K234:K235 K239:K240 K244 H158:K160 K300 K302 K304 K306 K308 K310 K312 K314 K316 M312 M310 M308 M306 M304 M302 M316 M314 M300 M158:V160 M244:N244 M239:N240 M234:N235 M229:N230 M224:N225 M219:N220 M214:N215 M209:N210 M204:N205 M199:N200 M194:N195 M189:N190 M184:N185 M179:N180 M174:N175 M169:N170">
    <cfRule type="cellIs" dxfId="296" priority="184" stopIfTrue="1" operator="notEqual">
      <formula>INDIRECT("Dummy_for_Comparison12!"&amp;ADDRESS(ROW(),COLUMN()))</formula>
    </cfRule>
  </conditionalFormatting>
  <conditionalFormatting sqref="O164:O166 O170:O172 O176:O178">
    <cfRule type="cellIs" dxfId="295" priority="183" stopIfTrue="1" operator="notEqual">
      <formula>INDIRECT("Dummy_for_Comparison12!"&amp;ADDRESS(ROW(),COLUMN()))</formula>
    </cfRule>
  </conditionalFormatting>
  <conditionalFormatting sqref="O179:O181 O185:O187">
    <cfRule type="cellIs" dxfId="294" priority="180" stopIfTrue="1" operator="notEqual">
      <formula>INDIRECT("Dummy_for_Comparison12!"&amp;ADDRESS(ROW(),COLUMN()))</formula>
    </cfRule>
  </conditionalFormatting>
  <conditionalFormatting sqref="O191:O193 O197:O199">
    <cfRule type="cellIs" dxfId="293" priority="177" stopIfTrue="1" operator="notEqual">
      <formula>INDIRECT("Dummy_for_Comparison12!"&amp;ADDRESS(ROW(),COLUMN()))</formula>
    </cfRule>
  </conditionalFormatting>
  <conditionalFormatting sqref="O203:O205 O209:O211">
    <cfRule type="cellIs" dxfId="292" priority="174" stopIfTrue="1" operator="notEqual">
      <formula>INDIRECT("Dummy_for_Comparison12!"&amp;ADDRESS(ROW(),COLUMN()))</formula>
    </cfRule>
  </conditionalFormatting>
  <conditionalFormatting sqref="O215:O217 O221:O223">
    <cfRule type="cellIs" dxfId="291" priority="171" stopIfTrue="1" operator="notEqual">
      <formula>INDIRECT("Dummy_for_Comparison12!"&amp;ADDRESS(ROW(),COLUMN()))</formula>
    </cfRule>
  </conditionalFormatting>
  <conditionalFormatting sqref="C227:D229 C230:C232">
    <cfRule type="cellIs" dxfId="290" priority="206" stopIfTrue="1" operator="notEqual">
      <formula>INDIRECT("Dummy_for_Comparison12!"&amp;ADDRESS(ROW(),COLUMN()))</formula>
    </cfRule>
  </conditionalFormatting>
  <conditionalFormatting sqref="O227:O229 O233:O235 O239:O241">
    <cfRule type="cellIs" dxfId="289" priority="168" stopIfTrue="1" operator="notEqual">
      <formula>INDIRECT("Dummy_for_Comparison12!"&amp;ADDRESS(ROW(),COLUMN()))</formula>
    </cfRule>
  </conditionalFormatting>
  <conditionalFormatting sqref="A245:B298 O245:T298 E245:H298 AK245:XFD298 F299:F316 J245:K298 M245:M298">
    <cfRule type="cellIs" dxfId="288" priority="113" stopIfTrue="1" operator="notEqual">
      <formula>INDIRECT("Dummy_for_Comparison12!"&amp;ADDRESS(ROW(),COLUMN()))</formula>
    </cfRule>
  </conditionalFormatting>
  <conditionalFormatting sqref="C290:D298 C245:D253 C254:C280 C281:D286 C287:C289">
    <cfRule type="cellIs" dxfId="287" priority="60" stopIfTrue="1" operator="notEqual">
      <formula>INDIRECT("Dummy_for_Comparison12!"&amp;ADDRESS(ROW(),COLUMN()))</formula>
    </cfRule>
  </conditionalFormatting>
  <conditionalFormatting sqref="A317:B370 N371:N388 J350:T370 E317:H370 F371:F388 J317:K349 M317:T349">
    <cfRule type="cellIs" dxfId="286" priority="124" stopIfTrue="1" operator="notEqual">
      <formula>INDIRECT("Dummy_for_Comparison12!"&amp;ADDRESS(ROW(),COLUMN()))</formula>
    </cfRule>
  </conditionalFormatting>
  <conditionalFormatting sqref="C362:D370 C317:D325 C326:C352 C353:D358 C359:C361">
    <cfRule type="cellIs" dxfId="285" priority="67" stopIfTrue="1" operator="notEqual">
      <formula>INDIRECT("Dummy_for_Comparison12!"&amp;ADDRESS(ROW(),COLUMN()))</formula>
    </cfRule>
  </conditionalFormatting>
  <conditionalFormatting sqref="K371:M371 K373:M373 K375:M375 K377:M377 K379:M379 K381:M381 K383:M383 K385:M385 A371:B388 K387:M387 E371:E388 G371:J388">
    <cfRule type="cellIs" dxfId="284" priority="123" stopIfTrue="1" operator="notEqual">
      <formula>INDIRECT("Dummy_for_Comparison12!"&amp;ADDRESS(ROW(),COLUMN()))</formula>
    </cfRule>
  </conditionalFormatting>
  <conditionalFormatting sqref="K372:M372 K374:M374 K376:M376 K378:M378 K380:M380 K382:M382 K384:M384 K386:M386 K388:M388">
    <cfRule type="cellIs" dxfId="283" priority="122" stopIfTrue="1" operator="notEqual">
      <formula>INDIRECT("Dummy_for_Comparison12!"&amp;ADDRESS(ROW(),COLUMN()))</formula>
    </cfRule>
  </conditionalFormatting>
  <conditionalFormatting sqref="C434:D442 C389:D397 C398:C424 C425:D430 C431:C433">
    <cfRule type="cellIs" dxfId="282" priority="81" stopIfTrue="1" operator="notEqual">
      <formula>INDIRECT("Dummy_for_Comparison12!"&amp;ADDRESS(ROW(),COLUMN()))</formula>
    </cfRule>
  </conditionalFormatting>
  <conditionalFormatting sqref="A443:B496 N497:N511">
    <cfRule type="cellIs" dxfId="281" priority="126" stopIfTrue="1" operator="notEqual">
      <formula>INDIRECT("Dummy_for_Comparison12!"&amp;ADDRESS(ROW(),COLUMN()))</formula>
    </cfRule>
  </conditionalFormatting>
  <conditionalFormatting sqref="C488:D496 C443:D451 C452:C478 C479:D484 C485:C487">
    <cfRule type="cellIs" dxfId="280" priority="74" stopIfTrue="1" operator="notEqual">
      <formula>INDIRECT("Dummy_for_Comparison12!"&amp;ADDRESS(ROW(),COLUMN()))</formula>
    </cfRule>
  </conditionalFormatting>
  <conditionalFormatting sqref="A497:B511 E497:M511">
    <cfRule type="cellIs" dxfId="279" priority="100" stopIfTrue="1" operator="notEqual">
      <formula>INDIRECT("Dummy_for_Comparison12!"&amp;ADDRESS(ROW(),COLUMN()))</formula>
    </cfRule>
  </conditionalFormatting>
  <conditionalFormatting sqref="C506:D508 C497:C505 C509:C511">
    <cfRule type="cellIs" dxfId="278" priority="33" stopIfTrue="1" operator="notEqual">
      <formula>INDIRECT("Dummy_for_Comparison12!"&amp;ADDRESS(ROW(),COLUMN()))</formula>
    </cfRule>
  </conditionalFormatting>
  <conditionalFormatting sqref="J558:T565 I558:I566 A557:E565 A521:C547 E521:E547 A548:E553 A554:C556 E554:E556 A513:E520 G557:T557 G558:H565 F513:F580">
    <cfRule type="cellIs" dxfId="277" priority="125" stopIfTrue="1" operator="notEqual">
      <formula>INDIRECT("Dummy_for_Comparison12!"&amp;ADDRESS(ROW(),COLUMN()))</formula>
    </cfRule>
  </conditionalFormatting>
  <conditionalFormatting sqref="G566:H566 A575:E577 A566:C574 E566:E574 A578:C580 E578:E580">
    <cfRule type="cellIs" dxfId="276" priority="101" stopIfTrue="1" operator="notEqual">
      <formula>INDIRECT("Dummy_for_Comparison12!"&amp;ADDRESS(ROW(),COLUMN()))</formula>
    </cfRule>
  </conditionalFormatting>
  <pageMargins left="0.69930555555555596" right="0.69930555555555596" top="0.75" bottom="0.75" header="0.3" footer="0.3"/>
  <pageSetup paperSize="9" orientation="portrait"/>
  <extLst>
    <ext xmlns:x14="http://schemas.microsoft.com/office/spreadsheetml/2009/9/main" uri="{CCE6A557-97BC-4b89-ADB6-D9C93CAAB3DF}">
      <x14:dataValidations xmlns:xm="http://schemas.microsoft.com/office/excel/2006/main" count="1">
        <x14:dataValidation type="list" allowBlank="1" showInputMessage="1" showErrorMessage="1">
          <x14:formula1>
            <xm:f>计算页!$B:$B</xm:f>
          </x14:formula1>
          <xm:sqref>T5:U583 Z5:AA583 AF5:AG583 W5:X583 AC5:AD583</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86"/>
  <sheetViews>
    <sheetView workbookViewId="0">
      <selection activeCell="L18" sqref="L18"/>
    </sheetView>
  </sheetViews>
  <sheetFormatPr defaultColWidth="9" defaultRowHeight="16.5" x14ac:dyDescent="0.35"/>
  <cols>
    <col min="1" max="1" width="20" style="1" customWidth="1"/>
    <col min="2" max="16384" width="9" style="1"/>
  </cols>
  <sheetData>
    <row r="1" spans="1:5" x14ac:dyDescent="0.35">
      <c r="A1" s="1" t="s">
        <v>258</v>
      </c>
      <c r="B1" s="1" t="s">
        <v>13</v>
      </c>
      <c r="C1" s="1" t="s">
        <v>228</v>
      </c>
      <c r="D1" s="1" t="s">
        <v>716</v>
      </c>
      <c r="E1" s="1" t="s">
        <v>717</v>
      </c>
    </row>
    <row r="2" spans="1:5" x14ac:dyDescent="0.35">
      <c r="A2" s="2" t="s">
        <v>263</v>
      </c>
      <c r="B2" s="2" t="s">
        <v>96</v>
      </c>
      <c r="C2" s="2" t="s">
        <v>96</v>
      </c>
      <c r="D2" s="2" t="s">
        <v>96</v>
      </c>
      <c r="E2" s="2" t="s">
        <v>96</v>
      </c>
    </row>
    <row r="3" spans="1:5" x14ac:dyDescent="0.35">
      <c r="A3" s="2" t="s">
        <v>264</v>
      </c>
      <c r="B3" s="2" t="s">
        <v>71</v>
      </c>
      <c r="C3" s="2"/>
      <c r="D3" s="2" t="s">
        <v>61</v>
      </c>
      <c r="E3" s="2" t="s">
        <v>718</v>
      </c>
    </row>
    <row r="4" spans="1:5" x14ac:dyDescent="0.35">
      <c r="A4" s="2" t="s">
        <v>92</v>
      </c>
      <c r="B4" s="2" t="s">
        <v>92</v>
      </c>
      <c r="C4" s="2" t="s">
        <v>93</v>
      </c>
      <c r="D4" s="2" t="s">
        <v>92</v>
      </c>
      <c r="E4" s="2" t="s">
        <v>92</v>
      </c>
    </row>
    <row r="5" spans="1:5" x14ac:dyDescent="0.35">
      <c r="A5" s="2">
        <v>1</v>
      </c>
      <c r="B5" s="2">
        <v>1</v>
      </c>
      <c r="C5" s="2" t="str">
        <f>IF(B5="","",INDEX(D_阵列表!$B:$B,MATCH(B5,D_阵列表!$A:$A,0)))</f>
        <v>阵法一</v>
      </c>
      <c r="D5" s="2">
        <v>1</v>
      </c>
      <c r="E5" s="2">
        <v>1</v>
      </c>
    </row>
    <row r="6" spans="1:5" x14ac:dyDescent="0.35">
      <c r="A6" s="2">
        <v>2</v>
      </c>
      <c r="B6" s="2">
        <v>1</v>
      </c>
      <c r="C6" s="2" t="str">
        <f>IF(B6="","",INDEX(D_阵列表!$B:$B,MATCH(B6,D_阵列表!$A:$A,0)))</f>
        <v>阵法一</v>
      </c>
      <c r="D6" s="2">
        <v>2</v>
      </c>
      <c r="E6" s="2">
        <v>40</v>
      </c>
    </row>
    <row r="7" spans="1:5" x14ac:dyDescent="0.35">
      <c r="A7" s="2">
        <v>3</v>
      </c>
      <c r="B7" s="2">
        <v>1</v>
      </c>
      <c r="C7" s="2" t="str">
        <f>IF(B7="","",INDEX(D_阵列表!$B:$B,MATCH(B7,D_阵列表!$A:$A,0)))</f>
        <v>阵法一</v>
      </c>
      <c r="D7" s="2">
        <v>3</v>
      </c>
      <c r="E7" s="2">
        <v>45</v>
      </c>
    </row>
    <row r="8" spans="1:5" x14ac:dyDescent="0.35">
      <c r="A8" s="2">
        <v>4</v>
      </c>
      <c r="B8" s="2">
        <v>2</v>
      </c>
      <c r="C8" s="2" t="str">
        <f>IF(B8="","",INDEX(D_阵列表!$B:$B,MATCH(B8,D_阵列表!$A:$A,0)))</f>
        <v>阵法二</v>
      </c>
      <c r="D8" s="2">
        <v>1</v>
      </c>
      <c r="E8" s="2">
        <v>40</v>
      </c>
    </row>
    <row r="9" spans="1:5" x14ac:dyDescent="0.35">
      <c r="A9" s="2">
        <v>5</v>
      </c>
      <c r="B9" s="2">
        <v>2</v>
      </c>
      <c r="C9" s="2" t="str">
        <f>IF(B9="","",INDEX(D_阵列表!$B:$B,MATCH(B9,D_阵列表!$A:$A,0)))</f>
        <v>阵法二</v>
      </c>
      <c r="D9" s="2">
        <v>2</v>
      </c>
      <c r="E9" s="2">
        <v>50</v>
      </c>
    </row>
    <row r="10" spans="1:5" x14ac:dyDescent="0.35">
      <c r="A10" s="2">
        <v>6</v>
      </c>
      <c r="B10" s="2">
        <v>2</v>
      </c>
      <c r="C10" s="2" t="str">
        <f>IF(B10="","",INDEX(D_阵列表!$B:$B,MATCH(B10,D_阵列表!$A:$A,0)))</f>
        <v>阵法二</v>
      </c>
      <c r="D10" s="2">
        <v>3</v>
      </c>
      <c r="E10" s="2">
        <v>60</v>
      </c>
    </row>
    <row r="11" spans="1:5" x14ac:dyDescent="0.35">
      <c r="A11" s="2">
        <v>7</v>
      </c>
      <c r="B11" s="2">
        <v>3</v>
      </c>
      <c r="C11" s="2" t="str">
        <f>IF(B11="","",INDEX(D_阵列表!$B:$B,MATCH(B11,D_阵列表!$A:$A,0)))</f>
        <v>阵法三</v>
      </c>
      <c r="D11" s="2">
        <v>1</v>
      </c>
      <c r="E11" s="2">
        <v>70</v>
      </c>
    </row>
    <row r="12" spans="1:5" x14ac:dyDescent="0.35">
      <c r="A12" s="2">
        <v>8</v>
      </c>
      <c r="B12" s="2">
        <v>3</v>
      </c>
      <c r="C12" s="2" t="str">
        <f>IF(B12="","",INDEX(D_阵列表!$B:$B,MATCH(B12,D_阵列表!$A:$A,0)))</f>
        <v>阵法三</v>
      </c>
      <c r="D12" s="2">
        <v>2</v>
      </c>
      <c r="E12" s="2">
        <v>80</v>
      </c>
    </row>
    <row r="13" spans="1:5" x14ac:dyDescent="0.35">
      <c r="A13" s="2">
        <v>9</v>
      </c>
      <c r="B13" s="2">
        <v>3</v>
      </c>
      <c r="C13" s="2" t="str">
        <f>IF(B13="","",INDEX(D_阵列表!$B:$B,MATCH(B13,D_阵列表!$A:$A,0)))</f>
        <v>阵法三</v>
      </c>
      <c r="D13" s="2">
        <v>3</v>
      </c>
      <c r="E13" s="2">
        <v>90</v>
      </c>
    </row>
    <row r="315" spans="3:3" x14ac:dyDescent="0.35">
      <c r="C315" s="1" t="str">
        <f>IF(B315="","",INDEX(D_阵列表!$B:$B,MATCH(B315,D_阵列表!$A:$A,0)))</f>
        <v/>
      </c>
    </row>
    <row r="316" spans="3:3" x14ac:dyDescent="0.35">
      <c r="C316" s="1" t="str">
        <f>IF(B316="","",INDEX(D_阵列表!$B:$B,MATCH(B316,D_阵列表!$A:$A,0)))</f>
        <v/>
      </c>
    </row>
    <row r="317" spans="3:3" x14ac:dyDescent="0.35">
      <c r="C317" s="1" t="str">
        <f>IF(B317="","",INDEX(D_阵列表!$B:$B,MATCH(B317,D_阵列表!$A:$A,0)))</f>
        <v/>
      </c>
    </row>
    <row r="318" spans="3:3" x14ac:dyDescent="0.35">
      <c r="C318" s="1" t="str">
        <f>IF(B318="","",INDEX(D_阵列表!$B:$B,MATCH(B318,D_阵列表!$A:$A,0)))</f>
        <v/>
      </c>
    </row>
    <row r="319" spans="3:3" x14ac:dyDescent="0.35">
      <c r="C319" s="1" t="str">
        <f>IF(B319="","",INDEX(D_阵列表!$B:$B,MATCH(B319,D_阵列表!$A:$A,0)))</f>
        <v/>
      </c>
    </row>
    <row r="320" spans="3:3" x14ac:dyDescent="0.35">
      <c r="C320" s="1" t="str">
        <f>IF(B320="","",INDEX(D_阵列表!$B:$B,MATCH(B320,D_阵列表!$A:$A,0)))</f>
        <v/>
      </c>
    </row>
    <row r="321" spans="3:3" x14ac:dyDescent="0.35">
      <c r="C321" s="1" t="str">
        <f>IF(B321="","",INDEX(D_阵列表!$B:$B,MATCH(B321,D_阵列表!$A:$A,0)))</f>
        <v/>
      </c>
    </row>
    <row r="322" spans="3:3" x14ac:dyDescent="0.35">
      <c r="C322" s="1" t="str">
        <f>IF(B322="","",INDEX(D_阵列表!$B:$B,MATCH(B322,D_阵列表!$A:$A,0)))</f>
        <v/>
      </c>
    </row>
    <row r="323" spans="3:3" x14ac:dyDescent="0.35">
      <c r="C323" s="1" t="str">
        <f>IF(B323="","",INDEX(D_阵列表!$B:$B,MATCH(B323,D_阵列表!$A:$A,0)))</f>
        <v/>
      </c>
    </row>
    <row r="324" spans="3:3" x14ac:dyDescent="0.35">
      <c r="C324" s="1" t="str">
        <f>IF(B324="","",INDEX(D_阵列表!$B:$B,MATCH(B324,D_阵列表!$A:$A,0)))</f>
        <v/>
      </c>
    </row>
    <row r="325" spans="3:3" x14ac:dyDescent="0.35">
      <c r="C325" s="1" t="str">
        <f>IF(B325="","",INDEX(D_阵列表!$B:$B,MATCH(B325,D_阵列表!$A:$A,0)))</f>
        <v/>
      </c>
    </row>
    <row r="326" spans="3:3" x14ac:dyDescent="0.35">
      <c r="C326" s="1" t="str">
        <f>IF(B326="","",INDEX(D_阵列表!$B:$B,MATCH(B326,D_阵列表!$A:$A,0)))</f>
        <v/>
      </c>
    </row>
    <row r="327" spans="3:3" x14ac:dyDescent="0.35">
      <c r="C327" s="1" t="str">
        <f>IF(B327="","",INDEX(D_阵列表!$B:$B,MATCH(B327,D_阵列表!$A:$A,0)))</f>
        <v/>
      </c>
    </row>
    <row r="328" spans="3:3" x14ac:dyDescent="0.35">
      <c r="C328" s="1" t="str">
        <f>IF(B328="","",INDEX(D_阵列表!$B:$B,MATCH(B328,D_阵列表!$A:$A,0)))</f>
        <v/>
      </c>
    </row>
    <row r="329" spans="3:3" x14ac:dyDescent="0.35">
      <c r="C329" s="1" t="str">
        <f>IF(B329="","",INDEX(D_阵列表!$B:$B,MATCH(B329,D_阵列表!$A:$A,0)))</f>
        <v/>
      </c>
    </row>
    <row r="330" spans="3:3" x14ac:dyDescent="0.35">
      <c r="C330" s="1" t="str">
        <f>IF(B330="","",INDEX(D_阵列表!$B:$B,MATCH(B330,D_阵列表!$A:$A,0)))</f>
        <v/>
      </c>
    </row>
    <row r="331" spans="3:3" x14ac:dyDescent="0.35">
      <c r="C331" s="1" t="str">
        <f>IF(B331="","",INDEX(D_阵列表!$B:$B,MATCH(B331,D_阵列表!$A:$A,0)))</f>
        <v/>
      </c>
    </row>
    <row r="332" spans="3:3" x14ac:dyDescent="0.35">
      <c r="C332" s="1" t="str">
        <f>IF(B332="","",INDEX(D_阵列表!$B:$B,MATCH(B332,D_阵列表!$A:$A,0)))</f>
        <v/>
      </c>
    </row>
    <row r="333" spans="3:3" x14ac:dyDescent="0.35">
      <c r="C333" s="1" t="str">
        <f>IF(B333="","",INDEX(D_阵列表!$B:$B,MATCH(B333,D_阵列表!$A:$A,0)))</f>
        <v/>
      </c>
    </row>
    <row r="334" spans="3:3" x14ac:dyDescent="0.35">
      <c r="C334" s="1" t="str">
        <f>IF(B334="","",INDEX(D_阵列表!$B:$B,MATCH(B334,D_阵列表!$A:$A,0)))</f>
        <v/>
      </c>
    </row>
    <row r="335" spans="3:3" x14ac:dyDescent="0.35">
      <c r="C335" s="1" t="str">
        <f>IF(B335="","",INDEX(D_阵列表!$B:$B,MATCH(B335,D_阵列表!$A:$A,0)))</f>
        <v/>
      </c>
    </row>
    <row r="336" spans="3:3" x14ac:dyDescent="0.35">
      <c r="C336" s="1" t="str">
        <f>IF(B336="","",INDEX(D_阵列表!$B:$B,MATCH(B336,D_阵列表!$A:$A,0)))</f>
        <v/>
      </c>
    </row>
    <row r="337" spans="3:3" x14ac:dyDescent="0.35">
      <c r="C337" s="1" t="str">
        <f>IF(B337="","",INDEX(D_阵列表!$B:$B,MATCH(B337,D_阵列表!$A:$A,0)))</f>
        <v/>
      </c>
    </row>
    <row r="338" spans="3:3" x14ac:dyDescent="0.35">
      <c r="C338" s="1" t="str">
        <f>IF(B338="","",INDEX(D_阵列表!$B:$B,MATCH(B338,D_阵列表!$A:$A,0)))</f>
        <v/>
      </c>
    </row>
    <row r="339" spans="3:3" x14ac:dyDescent="0.35">
      <c r="C339" s="1" t="str">
        <f>IF(B339="","",INDEX(D_阵列表!$B:$B,MATCH(B339,D_阵列表!$A:$A,0)))</f>
        <v/>
      </c>
    </row>
    <row r="340" spans="3:3" x14ac:dyDescent="0.35">
      <c r="C340" s="1" t="str">
        <f>IF(B340="","",INDEX(D_阵列表!$B:$B,MATCH(B340,D_阵列表!$A:$A,0)))</f>
        <v/>
      </c>
    </row>
    <row r="341" spans="3:3" x14ac:dyDescent="0.35">
      <c r="C341" s="1" t="str">
        <f>IF(B341="","",INDEX(D_阵列表!$B:$B,MATCH(B341,D_阵列表!$A:$A,0)))</f>
        <v/>
      </c>
    </row>
    <row r="342" spans="3:3" x14ac:dyDescent="0.35">
      <c r="C342" s="1" t="str">
        <f>IF(B342="","",INDEX(D_阵列表!$B:$B,MATCH(B342,D_阵列表!$A:$A,0)))</f>
        <v/>
      </c>
    </row>
    <row r="343" spans="3:3" x14ac:dyDescent="0.35">
      <c r="C343" s="1" t="str">
        <f>IF(B343="","",INDEX(D_阵列表!$B:$B,MATCH(B343,D_阵列表!$A:$A,0)))</f>
        <v/>
      </c>
    </row>
    <row r="344" spans="3:3" x14ac:dyDescent="0.35">
      <c r="C344" s="1" t="str">
        <f>IF(B344="","",INDEX(D_阵列表!$B:$B,MATCH(B344,D_阵列表!$A:$A,0)))</f>
        <v/>
      </c>
    </row>
    <row r="345" spans="3:3" x14ac:dyDescent="0.35">
      <c r="C345" s="1" t="str">
        <f>IF(B345="","",INDEX(D_阵列表!$B:$B,MATCH(B345,D_阵列表!$A:$A,0)))</f>
        <v/>
      </c>
    </row>
    <row r="346" spans="3:3" x14ac:dyDescent="0.35">
      <c r="C346" s="1" t="str">
        <f>IF(B346="","",INDEX(D_阵列表!$B:$B,MATCH(B346,D_阵列表!$A:$A,0)))</f>
        <v/>
      </c>
    </row>
    <row r="347" spans="3:3" x14ac:dyDescent="0.35">
      <c r="C347" s="1" t="str">
        <f>IF(B347="","",INDEX(D_阵列表!$B:$B,MATCH(B347,D_阵列表!$A:$A,0)))</f>
        <v/>
      </c>
    </row>
    <row r="348" spans="3:3" x14ac:dyDescent="0.35">
      <c r="C348" s="1" t="str">
        <f>IF(B348="","",INDEX(D_阵列表!$B:$B,MATCH(B348,D_阵列表!$A:$A,0)))</f>
        <v/>
      </c>
    </row>
    <row r="349" spans="3:3" x14ac:dyDescent="0.35">
      <c r="C349" s="1" t="str">
        <f>IF(B349="","",INDEX(D_阵列表!$B:$B,MATCH(B349,D_阵列表!$A:$A,0)))</f>
        <v/>
      </c>
    </row>
    <row r="350" spans="3:3" x14ac:dyDescent="0.35">
      <c r="C350" s="1" t="str">
        <f>IF(B350="","",INDEX(D_阵列表!$B:$B,MATCH(B350,D_阵列表!$A:$A,0)))</f>
        <v/>
      </c>
    </row>
    <row r="351" spans="3:3" x14ac:dyDescent="0.35">
      <c r="C351" s="1" t="str">
        <f>IF(B351="","",INDEX(D_阵列表!$B:$B,MATCH(B351,D_阵列表!$A:$A,0)))</f>
        <v/>
      </c>
    </row>
    <row r="352" spans="3:3" x14ac:dyDescent="0.35">
      <c r="C352" s="1" t="str">
        <f>IF(B352="","",INDEX(D_阵列表!$B:$B,MATCH(B352,D_阵列表!$A:$A,0)))</f>
        <v/>
      </c>
    </row>
    <row r="353" spans="3:3" x14ac:dyDescent="0.35">
      <c r="C353" s="1" t="str">
        <f>IF(B353="","",INDEX(D_阵列表!$B:$B,MATCH(B353,D_阵列表!$A:$A,0)))</f>
        <v/>
      </c>
    </row>
    <row r="354" spans="3:3" x14ac:dyDescent="0.35">
      <c r="C354" s="1" t="str">
        <f>IF(B354="","",INDEX(D_阵列表!$B:$B,MATCH(B354,D_阵列表!$A:$A,0)))</f>
        <v/>
      </c>
    </row>
    <row r="355" spans="3:3" x14ac:dyDescent="0.35">
      <c r="C355" s="1" t="str">
        <f>IF(B355="","",INDEX(D_阵列表!$B:$B,MATCH(B355,D_阵列表!$A:$A,0)))</f>
        <v/>
      </c>
    </row>
    <row r="356" spans="3:3" x14ac:dyDescent="0.35">
      <c r="C356" s="1" t="str">
        <f>IF(B356="","",INDEX(D_阵列表!$B:$B,MATCH(B356,D_阵列表!$A:$A,0)))</f>
        <v/>
      </c>
    </row>
    <row r="357" spans="3:3" x14ac:dyDescent="0.35">
      <c r="C357" s="1" t="str">
        <f>IF(B357="","",INDEX(D_阵列表!$B:$B,MATCH(B357,D_阵列表!$A:$A,0)))</f>
        <v/>
      </c>
    </row>
    <row r="358" spans="3:3" x14ac:dyDescent="0.35">
      <c r="C358" s="1" t="str">
        <f>IF(B358="","",INDEX(D_阵列表!$B:$B,MATCH(B358,D_阵列表!$A:$A,0)))</f>
        <v/>
      </c>
    </row>
    <row r="359" spans="3:3" x14ac:dyDescent="0.35">
      <c r="C359" s="1" t="str">
        <f>IF(B359="","",INDEX(D_阵列表!$B:$B,MATCH(B359,D_阵列表!$A:$A,0)))</f>
        <v/>
      </c>
    </row>
    <row r="360" spans="3:3" x14ac:dyDescent="0.35">
      <c r="C360" s="1" t="str">
        <f>IF(B360="","",INDEX(D_阵列表!$B:$B,MATCH(B360,D_阵列表!$A:$A,0)))</f>
        <v/>
      </c>
    </row>
    <row r="361" spans="3:3" x14ac:dyDescent="0.35">
      <c r="C361" s="1" t="str">
        <f>IF(B361="","",INDEX(D_阵列表!$B:$B,MATCH(B361,D_阵列表!$A:$A,0)))</f>
        <v/>
      </c>
    </row>
    <row r="362" spans="3:3" x14ac:dyDescent="0.35">
      <c r="C362" s="1" t="str">
        <f>IF(B362="","",INDEX(D_阵列表!$B:$B,MATCH(B362,D_阵列表!$A:$A,0)))</f>
        <v/>
      </c>
    </row>
    <row r="363" spans="3:3" x14ac:dyDescent="0.35">
      <c r="C363" s="1" t="str">
        <f>IF(B363="","",INDEX(D_阵列表!$B:$B,MATCH(B363,D_阵列表!$A:$A,0)))</f>
        <v/>
      </c>
    </row>
    <row r="364" spans="3:3" x14ac:dyDescent="0.35">
      <c r="C364" s="1" t="str">
        <f>IF(B364="","",INDEX(D_阵列表!$B:$B,MATCH(B364,D_阵列表!$A:$A,0)))</f>
        <v/>
      </c>
    </row>
    <row r="365" spans="3:3" x14ac:dyDescent="0.35">
      <c r="C365" s="1" t="str">
        <f>IF(B365="","",INDEX(D_阵列表!$B:$B,MATCH(B365,D_阵列表!$A:$A,0)))</f>
        <v/>
      </c>
    </row>
    <row r="366" spans="3:3" x14ac:dyDescent="0.35">
      <c r="C366" s="1" t="str">
        <f>IF(B366="","",INDEX(D_阵列表!$B:$B,MATCH(B366,D_阵列表!$A:$A,0)))</f>
        <v/>
      </c>
    </row>
    <row r="367" spans="3:3" x14ac:dyDescent="0.35">
      <c r="C367" s="1" t="str">
        <f>IF(B367="","",INDEX(D_阵列表!$B:$B,MATCH(B367,D_阵列表!$A:$A,0)))</f>
        <v/>
      </c>
    </row>
    <row r="368" spans="3:3" x14ac:dyDescent="0.35">
      <c r="C368" s="1" t="str">
        <f>IF(B368="","",INDEX(D_阵列表!$B:$B,MATCH(B368,D_阵列表!$A:$A,0)))</f>
        <v/>
      </c>
    </row>
    <row r="369" spans="3:3" x14ac:dyDescent="0.35">
      <c r="C369" s="1" t="str">
        <f>IF(B369="","",INDEX(D_阵列表!$B:$B,MATCH(B369,D_阵列表!$A:$A,0)))</f>
        <v/>
      </c>
    </row>
    <row r="370" spans="3:3" x14ac:dyDescent="0.35">
      <c r="C370" s="1" t="str">
        <f>IF(B370="","",INDEX(D_阵列表!$B:$B,MATCH(B370,D_阵列表!$A:$A,0)))</f>
        <v/>
      </c>
    </row>
    <row r="371" spans="3:3" x14ac:dyDescent="0.35">
      <c r="C371" s="1" t="str">
        <f>IF(B371="","",INDEX(D_阵列表!$B:$B,MATCH(B371,D_阵列表!$A:$A,0)))</f>
        <v/>
      </c>
    </row>
    <row r="372" spans="3:3" x14ac:dyDescent="0.35">
      <c r="C372" s="1" t="str">
        <f>IF(B372="","",INDEX(D_阵列表!$B:$B,MATCH(B372,D_阵列表!$A:$A,0)))</f>
        <v/>
      </c>
    </row>
    <row r="373" spans="3:3" x14ac:dyDescent="0.35">
      <c r="C373" s="1" t="str">
        <f>IF(B373="","",INDEX(D_阵列表!$B:$B,MATCH(B373,D_阵列表!$A:$A,0)))</f>
        <v/>
      </c>
    </row>
    <row r="374" spans="3:3" x14ac:dyDescent="0.35">
      <c r="C374" s="1" t="str">
        <f>IF(B374="","",INDEX(D_阵列表!$B:$B,MATCH(B374,D_阵列表!$A:$A,0)))</f>
        <v/>
      </c>
    </row>
    <row r="375" spans="3:3" x14ac:dyDescent="0.35">
      <c r="C375" s="1" t="str">
        <f>IF(B375="","",INDEX(D_阵列表!$B:$B,MATCH(B375,D_阵列表!$A:$A,0)))</f>
        <v/>
      </c>
    </row>
    <row r="376" spans="3:3" x14ac:dyDescent="0.35">
      <c r="C376" s="1" t="str">
        <f>IF(B376="","",INDEX(D_阵列表!$B:$B,MATCH(B376,D_阵列表!$A:$A,0)))</f>
        <v/>
      </c>
    </row>
    <row r="377" spans="3:3" x14ac:dyDescent="0.35">
      <c r="C377" s="1" t="str">
        <f>IF(B377="","",INDEX(D_阵列表!$B:$B,MATCH(B377,D_阵列表!$A:$A,0)))</f>
        <v/>
      </c>
    </row>
    <row r="378" spans="3:3" x14ac:dyDescent="0.35">
      <c r="C378" s="1" t="str">
        <f>IF(B378="","",INDEX(D_阵列表!$B:$B,MATCH(B378,D_阵列表!$A:$A,0)))</f>
        <v/>
      </c>
    </row>
    <row r="379" spans="3:3" x14ac:dyDescent="0.35">
      <c r="C379" s="1" t="str">
        <f>IF(B379="","",INDEX(D_阵列表!$B:$B,MATCH(B379,D_阵列表!$A:$A,0)))</f>
        <v/>
      </c>
    </row>
    <row r="380" spans="3:3" x14ac:dyDescent="0.35">
      <c r="C380" s="1" t="str">
        <f>IF(B380="","",INDEX(D_阵列表!$B:$B,MATCH(B380,D_阵列表!$A:$A,0)))</f>
        <v/>
      </c>
    </row>
    <row r="381" spans="3:3" x14ac:dyDescent="0.35">
      <c r="C381" s="1" t="str">
        <f>IF(B381="","",INDEX(D_阵列表!$B:$B,MATCH(B381,D_阵列表!$A:$A,0)))</f>
        <v/>
      </c>
    </row>
    <row r="382" spans="3:3" x14ac:dyDescent="0.35">
      <c r="C382" s="1" t="str">
        <f>IF(B382="","",INDEX(D_阵列表!$B:$B,MATCH(B382,D_阵列表!$A:$A,0)))</f>
        <v/>
      </c>
    </row>
    <row r="383" spans="3:3" x14ac:dyDescent="0.35">
      <c r="C383" s="1" t="str">
        <f>IF(B383="","",INDEX(D_阵列表!$B:$B,MATCH(B383,D_阵列表!$A:$A,0)))</f>
        <v/>
      </c>
    </row>
    <row r="384" spans="3:3" x14ac:dyDescent="0.35">
      <c r="C384" s="1" t="str">
        <f>IF(B384="","",INDEX(D_阵列表!$B:$B,MATCH(B384,D_阵列表!$A:$A,0)))</f>
        <v/>
      </c>
    </row>
    <row r="385" spans="3:3" x14ac:dyDescent="0.35">
      <c r="C385" s="1" t="str">
        <f>IF(B385="","",INDEX(D_阵列表!$B:$B,MATCH(B385,D_阵列表!$A:$A,0)))</f>
        <v/>
      </c>
    </row>
    <row r="386" spans="3:3" x14ac:dyDescent="0.35">
      <c r="C386" s="1" t="str">
        <f>IF(B386="","",INDEX(D_阵列表!$B:$B,MATCH(B386,D_阵列表!$A:$A,0)))</f>
        <v/>
      </c>
    </row>
    <row r="387" spans="3:3" x14ac:dyDescent="0.35">
      <c r="C387" s="1" t="str">
        <f>IF(B387="","",INDEX(D_阵列表!$B:$B,MATCH(B387,D_阵列表!$A:$A,0)))</f>
        <v/>
      </c>
    </row>
    <row r="388" spans="3:3" x14ac:dyDescent="0.35">
      <c r="C388" s="1" t="str">
        <f>IF(B388="","",INDEX(D_阵列表!$B:$B,MATCH(B388,D_阵列表!$A:$A,0)))</f>
        <v/>
      </c>
    </row>
    <row r="389" spans="3:3" x14ac:dyDescent="0.35">
      <c r="C389" s="1" t="str">
        <f>IF(B389="","",INDEX(D_阵列表!$B:$B,MATCH(B389,D_阵列表!$A:$A,0)))</f>
        <v/>
      </c>
    </row>
    <row r="390" spans="3:3" x14ac:dyDescent="0.35">
      <c r="C390" s="1" t="str">
        <f>IF(B390="","",INDEX(D_阵列表!$B:$B,MATCH(B390,D_阵列表!$A:$A,0)))</f>
        <v/>
      </c>
    </row>
    <row r="391" spans="3:3" x14ac:dyDescent="0.35">
      <c r="C391" s="1" t="str">
        <f>IF(B391="","",INDEX(D_阵列表!$B:$B,MATCH(B391,D_阵列表!$A:$A,0)))</f>
        <v/>
      </c>
    </row>
    <row r="392" spans="3:3" x14ac:dyDescent="0.35">
      <c r="C392" s="1" t="str">
        <f>IF(B392="","",INDEX(D_阵列表!$B:$B,MATCH(B392,D_阵列表!$A:$A,0)))</f>
        <v/>
      </c>
    </row>
    <row r="393" spans="3:3" x14ac:dyDescent="0.35">
      <c r="C393" s="1" t="str">
        <f>IF(B393="","",INDEX(D_阵列表!$B:$B,MATCH(B393,D_阵列表!$A:$A,0)))</f>
        <v/>
      </c>
    </row>
    <row r="394" spans="3:3" x14ac:dyDescent="0.35">
      <c r="C394" s="1" t="str">
        <f>IF(B394="","",INDEX(D_阵列表!$B:$B,MATCH(B394,D_阵列表!$A:$A,0)))</f>
        <v/>
      </c>
    </row>
    <row r="395" spans="3:3" x14ac:dyDescent="0.35">
      <c r="C395" s="1" t="str">
        <f>IF(B395="","",INDEX(D_阵列表!$B:$B,MATCH(B395,D_阵列表!$A:$A,0)))</f>
        <v/>
      </c>
    </row>
    <row r="396" spans="3:3" x14ac:dyDescent="0.35">
      <c r="C396" s="1" t="str">
        <f>IF(B396="","",INDEX(D_阵列表!$B:$B,MATCH(B396,D_阵列表!$A:$A,0)))</f>
        <v/>
      </c>
    </row>
    <row r="397" spans="3:3" x14ac:dyDescent="0.35">
      <c r="C397" s="1" t="str">
        <f>IF(B397="","",INDEX(D_阵列表!$B:$B,MATCH(B397,D_阵列表!$A:$A,0)))</f>
        <v/>
      </c>
    </row>
    <row r="398" spans="3:3" x14ac:dyDescent="0.35">
      <c r="C398" s="1" t="str">
        <f>IF(B398="","",INDEX(D_阵列表!$B:$B,MATCH(B398,D_阵列表!$A:$A,0)))</f>
        <v/>
      </c>
    </row>
    <row r="399" spans="3:3" x14ac:dyDescent="0.35">
      <c r="C399" s="1" t="str">
        <f>IF(B399="","",INDEX(D_阵列表!$B:$B,MATCH(B399,D_阵列表!$A:$A,0)))</f>
        <v/>
      </c>
    </row>
    <row r="400" spans="3:3" x14ac:dyDescent="0.35">
      <c r="C400" s="1" t="str">
        <f>IF(B400="","",INDEX(D_阵列表!$B:$B,MATCH(B400,D_阵列表!$A:$A,0)))</f>
        <v/>
      </c>
    </row>
    <row r="401" spans="3:3" x14ac:dyDescent="0.35">
      <c r="C401" s="1" t="str">
        <f>IF(B401="","",INDEX(D_阵列表!$B:$B,MATCH(B401,D_阵列表!$A:$A,0)))</f>
        <v/>
      </c>
    </row>
    <row r="402" spans="3:3" x14ac:dyDescent="0.35">
      <c r="C402" s="1" t="str">
        <f>IF(B402="","",INDEX(D_阵列表!$B:$B,MATCH(B402,D_阵列表!$A:$A,0)))</f>
        <v/>
      </c>
    </row>
    <row r="403" spans="3:3" x14ac:dyDescent="0.35">
      <c r="C403" s="1" t="str">
        <f>IF(B403="","",INDEX(D_阵列表!$B:$B,MATCH(B403,D_阵列表!$A:$A,0)))</f>
        <v/>
      </c>
    </row>
    <row r="404" spans="3:3" x14ac:dyDescent="0.35">
      <c r="C404" s="1" t="str">
        <f>IF(B404="","",INDEX(D_阵列表!$B:$B,MATCH(B404,D_阵列表!$A:$A,0)))</f>
        <v/>
      </c>
    </row>
    <row r="405" spans="3:3" x14ac:dyDescent="0.35">
      <c r="C405" s="1" t="str">
        <f>IF(B405="","",INDEX(D_阵列表!$B:$B,MATCH(B405,D_阵列表!$A:$A,0)))</f>
        <v/>
      </c>
    </row>
    <row r="406" spans="3:3" x14ac:dyDescent="0.35">
      <c r="C406" s="1" t="str">
        <f>IF(B406="","",INDEX(D_阵列表!$B:$B,MATCH(B406,D_阵列表!$A:$A,0)))</f>
        <v/>
      </c>
    </row>
    <row r="407" spans="3:3" x14ac:dyDescent="0.35">
      <c r="C407" s="1" t="str">
        <f>IF(B407="","",INDEX(D_阵列表!$B:$B,MATCH(B407,D_阵列表!$A:$A,0)))</f>
        <v/>
      </c>
    </row>
    <row r="408" spans="3:3" x14ac:dyDescent="0.35">
      <c r="C408" s="1" t="str">
        <f>IF(B408="","",INDEX(D_阵列表!$B:$B,MATCH(B408,D_阵列表!$A:$A,0)))</f>
        <v/>
      </c>
    </row>
    <row r="409" spans="3:3" x14ac:dyDescent="0.35">
      <c r="C409" s="1" t="str">
        <f>IF(B409="","",INDEX(D_阵列表!$B:$B,MATCH(B409,D_阵列表!$A:$A,0)))</f>
        <v/>
      </c>
    </row>
    <row r="410" spans="3:3" x14ac:dyDescent="0.35">
      <c r="C410" s="1" t="str">
        <f>IF(B410="","",INDEX(D_阵列表!$B:$B,MATCH(B410,D_阵列表!$A:$A,0)))</f>
        <v/>
      </c>
    </row>
    <row r="411" spans="3:3" x14ac:dyDescent="0.35">
      <c r="C411" s="1" t="str">
        <f>IF(B411="","",INDEX(D_阵列表!$B:$B,MATCH(B411,D_阵列表!$A:$A,0)))</f>
        <v/>
      </c>
    </row>
    <row r="412" spans="3:3" x14ac:dyDescent="0.35">
      <c r="C412" s="1" t="str">
        <f>IF(B412="","",INDEX(D_阵列表!$B:$B,MATCH(B412,D_阵列表!$A:$A,0)))</f>
        <v/>
      </c>
    </row>
    <row r="413" spans="3:3" x14ac:dyDescent="0.35">
      <c r="C413" s="1" t="str">
        <f>IF(B413="","",INDEX(D_阵列表!$B:$B,MATCH(B413,D_阵列表!$A:$A,0)))</f>
        <v/>
      </c>
    </row>
    <row r="414" spans="3:3" x14ac:dyDescent="0.35">
      <c r="C414" s="1" t="str">
        <f>IF(B414="","",INDEX(D_阵列表!$B:$B,MATCH(B414,D_阵列表!$A:$A,0)))</f>
        <v/>
      </c>
    </row>
    <row r="415" spans="3:3" x14ac:dyDescent="0.35">
      <c r="C415" s="1" t="str">
        <f>IF(B415="","",INDEX(D_阵列表!$B:$B,MATCH(B415,D_阵列表!$A:$A,0)))</f>
        <v/>
      </c>
    </row>
    <row r="416" spans="3:3" x14ac:dyDescent="0.35">
      <c r="C416" s="1" t="str">
        <f>IF(B416="","",INDEX(D_阵列表!$B:$B,MATCH(B416,D_阵列表!$A:$A,0)))</f>
        <v/>
      </c>
    </row>
    <row r="417" spans="3:3" x14ac:dyDescent="0.35">
      <c r="C417" s="1" t="str">
        <f>IF(B417="","",INDEX(D_阵列表!$B:$B,MATCH(B417,D_阵列表!$A:$A,0)))</f>
        <v/>
      </c>
    </row>
    <row r="418" spans="3:3" x14ac:dyDescent="0.35">
      <c r="C418" s="1" t="str">
        <f>IF(B418="","",INDEX(D_阵列表!$B:$B,MATCH(B418,D_阵列表!$A:$A,0)))</f>
        <v/>
      </c>
    </row>
    <row r="419" spans="3:3" x14ac:dyDescent="0.35">
      <c r="C419" s="1" t="str">
        <f>IF(B419="","",INDEX(D_阵列表!$B:$B,MATCH(B419,D_阵列表!$A:$A,0)))</f>
        <v/>
      </c>
    </row>
    <row r="420" spans="3:3" x14ac:dyDescent="0.35">
      <c r="C420" s="1" t="str">
        <f>IF(B420="","",INDEX(D_阵列表!$B:$B,MATCH(B420,D_阵列表!$A:$A,0)))</f>
        <v/>
      </c>
    </row>
    <row r="421" spans="3:3" x14ac:dyDescent="0.35">
      <c r="C421" s="1" t="str">
        <f>IF(B421="","",INDEX(D_阵列表!$B:$B,MATCH(B421,D_阵列表!$A:$A,0)))</f>
        <v/>
      </c>
    </row>
    <row r="422" spans="3:3" x14ac:dyDescent="0.35">
      <c r="C422" s="1" t="str">
        <f>IF(B422="","",INDEX(D_阵列表!$B:$B,MATCH(B422,D_阵列表!$A:$A,0)))</f>
        <v/>
      </c>
    </row>
    <row r="423" spans="3:3" x14ac:dyDescent="0.35">
      <c r="C423" s="1" t="str">
        <f>IF(B423="","",INDEX(D_阵列表!$B:$B,MATCH(B423,D_阵列表!$A:$A,0)))</f>
        <v/>
      </c>
    </row>
    <row r="424" spans="3:3" x14ac:dyDescent="0.35">
      <c r="C424" s="1" t="str">
        <f>IF(B424="","",INDEX(D_阵列表!$B:$B,MATCH(B424,D_阵列表!$A:$A,0)))</f>
        <v/>
      </c>
    </row>
    <row r="425" spans="3:3" x14ac:dyDescent="0.35">
      <c r="C425" s="1" t="str">
        <f>IF(B425="","",INDEX(D_阵列表!$B:$B,MATCH(B425,D_阵列表!$A:$A,0)))</f>
        <v/>
      </c>
    </row>
    <row r="426" spans="3:3" x14ac:dyDescent="0.35">
      <c r="C426" s="1" t="str">
        <f>IF(B426="","",INDEX(D_阵列表!$B:$B,MATCH(B426,D_阵列表!$A:$A,0)))</f>
        <v/>
      </c>
    </row>
    <row r="427" spans="3:3" x14ac:dyDescent="0.35">
      <c r="C427" s="1" t="str">
        <f>IF(B427="","",INDEX(D_阵列表!$B:$B,MATCH(B427,D_阵列表!$A:$A,0)))</f>
        <v/>
      </c>
    </row>
    <row r="428" spans="3:3" x14ac:dyDescent="0.35">
      <c r="C428" s="1" t="str">
        <f>IF(B428="","",INDEX(D_阵列表!$B:$B,MATCH(B428,D_阵列表!$A:$A,0)))</f>
        <v/>
      </c>
    </row>
    <row r="429" spans="3:3" x14ac:dyDescent="0.35">
      <c r="C429" s="1" t="str">
        <f>IF(B429="","",INDEX(D_阵列表!$B:$B,MATCH(B429,D_阵列表!$A:$A,0)))</f>
        <v/>
      </c>
    </row>
    <row r="430" spans="3:3" x14ac:dyDescent="0.35">
      <c r="C430" s="1" t="str">
        <f>IF(B430="","",INDEX(D_阵列表!$B:$B,MATCH(B430,D_阵列表!$A:$A,0)))</f>
        <v/>
      </c>
    </row>
    <row r="431" spans="3:3" x14ac:dyDescent="0.35">
      <c r="C431" s="1" t="str">
        <f>IF(B431="","",INDEX(D_阵列表!$B:$B,MATCH(B431,D_阵列表!$A:$A,0)))</f>
        <v/>
      </c>
    </row>
    <row r="432" spans="3:3" x14ac:dyDescent="0.35">
      <c r="C432" s="1" t="str">
        <f>IF(B432="","",INDEX(D_阵列表!$B:$B,MATCH(B432,D_阵列表!$A:$A,0)))</f>
        <v/>
      </c>
    </row>
    <row r="433" spans="3:3" x14ac:dyDescent="0.35">
      <c r="C433" s="1" t="str">
        <f>IF(B433="","",INDEX(D_阵列表!$B:$B,MATCH(B433,D_阵列表!$A:$A,0)))</f>
        <v/>
      </c>
    </row>
    <row r="434" spans="3:3" x14ac:dyDescent="0.35">
      <c r="C434" s="1" t="str">
        <f>IF(B434="","",INDEX(D_阵列表!$B:$B,MATCH(B434,D_阵列表!$A:$A,0)))</f>
        <v/>
      </c>
    </row>
    <row r="435" spans="3:3" x14ac:dyDescent="0.35">
      <c r="C435" s="1" t="str">
        <f>IF(B435="","",INDEX(D_阵列表!$B:$B,MATCH(B435,D_阵列表!$A:$A,0)))</f>
        <v/>
      </c>
    </row>
    <row r="436" spans="3:3" x14ac:dyDescent="0.35">
      <c r="C436" s="1" t="str">
        <f>IF(B436="","",INDEX(D_阵列表!$B:$B,MATCH(B436,D_阵列表!$A:$A,0)))</f>
        <v/>
      </c>
    </row>
    <row r="437" spans="3:3" x14ac:dyDescent="0.35">
      <c r="C437" s="1" t="str">
        <f>IF(B437="","",INDEX(D_阵列表!$B:$B,MATCH(B437,D_阵列表!$A:$A,0)))</f>
        <v/>
      </c>
    </row>
    <row r="438" spans="3:3" x14ac:dyDescent="0.35">
      <c r="C438" s="1" t="str">
        <f>IF(B438="","",INDEX(D_阵列表!$B:$B,MATCH(B438,D_阵列表!$A:$A,0)))</f>
        <v/>
      </c>
    </row>
    <row r="439" spans="3:3" x14ac:dyDescent="0.35">
      <c r="C439" s="1" t="str">
        <f>IF(B439="","",INDEX(D_阵列表!$B:$B,MATCH(B439,D_阵列表!$A:$A,0)))</f>
        <v/>
      </c>
    </row>
    <row r="440" spans="3:3" x14ac:dyDescent="0.35">
      <c r="C440" s="1" t="str">
        <f>IF(B440="","",INDEX(D_阵列表!$B:$B,MATCH(B440,D_阵列表!$A:$A,0)))</f>
        <v/>
      </c>
    </row>
    <row r="441" spans="3:3" x14ac:dyDescent="0.35">
      <c r="C441" s="1" t="str">
        <f>IF(B441="","",INDEX(D_阵列表!$B:$B,MATCH(B441,D_阵列表!$A:$A,0)))</f>
        <v/>
      </c>
    </row>
    <row r="442" spans="3:3" x14ac:dyDescent="0.35">
      <c r="C442" s="1" t="str">
        <f>IF(B442="","",INDEX(D_阵列表!$B:$B,MATCH(B442,D_阵列表!$A:$A,0)))</f>
        <v/>
      </c>
    </row>
    <row r="443" spans="3:3" x14ac:dyDescent="0.35">
      <c r="C443" s="1" t="str">
        <f>IF(B443="","",INDEX(D_阵列表!$B:$B,MATCH(B443,D_阵列表!$A:$A,0)))</f>
        <v/>
      </c>
    </row>
    <row r="444" spans="3:3" x14ac:dyDescent="0.35">
      <c r="C444" s="1" t="str">
        <f>IF(B444="","",INDEX(D_阵列表!$B:$B,MATCH(B444,D_阵列表!$A:$A,0)))</f>
        <v/>
      </c>
    </row>
    <row r="445" spans="3:3" x14ac:dyDescent="0.35">
      <c r="C445" s="1" t="str">
        <f>IF(B445="","",INDEX(D_阵列表!$B:$B,MATCH(B445,D_阵列表!$A:$A,0)))</f>
        <v/>
      </c>
    </row>
    <row r="446" spans="3:3" x14ac:dyDescent="0.35">
      <c r="C446" s="1" t="str">
        <f>IF(B446="","",INDEX(D_阵列表!$B:$B,MATCH(B446,D_阵列表!$A:$A,0)))</f>
        <v/>
      </c>
    </row>
    <row r="447" spans="3:3" x14ac:dyDescent="0.35">
      <c r="C447" s="1" t="str">
        <f>IF(B447="","",INDEX(D_阵列表!$B:$B,MATCH(B447,D_阵列表!$A:$A,0)))</f>
        <v/>
      </c>
    </row>
    <row r="448" spans="3:3" x14ac:dyDescent="0.35">
      <c r="C448" s="1" t="str">
        <f>IF(B448="","",INDEX(D_阵列表!$B:$B,MATCH(B448,D_阵列表!$A:$A,0)))</f>
        <v/>
      </c>
    </row>
    <row r="449" spans="3:3" x14ac:dyDescent="0.35">
      <c r="C449" s="1" t="str">
        <f>IF(B449="","",INDEX(D_阵列表!$B:$B,MATCH(B449,D_阵列表!$A:$A,0)))</f>
        <v/>
      </c>
    </row>
    <row r="450" spans="3:3" x14ac:dyDescent="0.35">
      <c r="C450" s="1" t="str">
        <f>IF(B450="","",INDEX(D_阵列表!$B:$B,MATCH(B450,D_阵列表!$A:$A,0)))</f>
        <v/>
      </c>
    </row>
    <row r="451" spans="3:3" x14ac:dyDescent="0.35">
      <c r="C451" s="1" t="str">
        <f>IF(B451="","",INDEX(D_阵列表!$B:$B,MATCH(B451,D_阵列表!$A:$A,0)))</f>
        <v/>
      </c>
    </row>
    <row r="452" spans="3:3" x14ac:dyDescent="0.35">
      <c r="C452" s="1" t="str">
        <f>IF(B452="","",INDEX(D_阵列表!$B:$B,MATCH(B452,D_阵列表!$A:$A,0)))</f>
        <v/>
      </c>
    </row>
    <row r="453" spans="3:3" x14ac:dyDescent="0.35">
      <c r="C453" s="1" t="str">
        <f>IF(B453="","",INDEX(D_阵列表!$B:$B,MATCH(B453,D_阵列表!$A:$A,0)))</f>
        <v/>
      </c>
    </row>
    <row r="454" spans="3:3" x14ac:dyDescent="0.35">
      <c r="C454" s="1" t="str">
        <f>IF(B454="","",INDEX(D_阵列表!$B:$B,MATCH(B454,D_阵列表!$A:$A,0)))</f>
        <v/>
      </c>
    </row>
    <row r="455" spans="3:3" x14ac:dyDescent="0.35">
      <c r="C455" s="1" t="str">
        <f>IF(B455="","",INDEX(D_阵列表!$B:$B,MATCH(B455,D_阵列表!$A:$A,0)))</f>
        <v/>
      </c>
    </row>
    <row r="456" spans="3:3" x14ac:dyDescent="0.35">
      <c r="C456" s="1" t="str">
        <f>IF(B456="","",INDEX(D_阵列表!$B:$B,MATCH(B456,D_阵列表!$A:$A,0)))</f>
        <v/>
      </c>
    </row>
    <row r="457" spans="3:3" x14ac:dyDescent="0.35">
      <c r="C457" s="1" t="str">
        <f>IF(B457="","",INDEX(D_阵列表!$B:$B,MATCH(B457,D_阵列表!$A:$A,0)))</f>
        <v/>
      </c>
    </row>
    <row r="458" spans="3:3" x14ac:dyDescent="0.35">
      <c r="C458" s="1" t="str">
        <f>IF(B458="","",INDEX(D_阵列表!$B:$B,MATCH(B458,D_阵列表!$A:$A,0)))</f>
        <v/>
      </c>
    </row>
    <row r="459" spans="3:3" x14ac:dyDescent="0.35">
      <c r="C459" s="1" t="str">
        <f>IF(B459="","",INDEX(D_阵列表!$B:$B,MATCH(B459,D_阵列表!$A:$A,0)))</f>
        <v/>
      </c>
    </row>
    <row r="460" spans="3:3" x14ac:dyDescent="0.35">
      <c r="C460" s="1" t="str">
        <f>IF(B460="","",INDEX(D_阵列表!$B:$B,MATCH(B460,D_阵列表!$A:$A,0)))</f>
        <v/>
      </c>
    </row>
    <row r="461" spans="3:3" x14ac:dyDescent="0.35">
      <c r="C461" s="1" t="str">
        <f>IF(B461="","",INDEX(D_阵列表!$B:$B,MATCH(B461,D_阵列表!$A:$A,0)))</f>
        <v/>
      </c>
    </row>
    <row r="462" spans="3:3" x14ac:dyDescent="0.35">
      <c r="C462" s="1" t="str">
        <f>IF(B462="","",INDEX(D_阵列表!$B:$B,MATCH(B462,D_阵列表!$A:$A,0)))</f>
        <v/>
      </c>
    </row>
    <row r="463" spans="3:3" x14ac:dyDescent="0.35">
      <c r="C463" s="1" t="str">
        <f>IF(B463="","",INDEX(D_阵列表!$B:$B,MATCH(B463,D_阵列表!$A:$A,0)))</f>
        <v/>
      </c>
    </row>
    <row r="464" spans="3:3" x14ac:dyDescent="0.35">
      <c r="C464" s="1" t="str">
        <f>IF(B464="","",INDEX(D_阵列表!$B:$B,MATCH(B464,D_阵列表!$A:$A,0)))</f>
        <v/>
      </c>
    </row>
    <row r="465" spans="3:3" x14ac:dyDescent="0.35">
      <c r="C465" s="1" t="str">
        <f>IF(B465="","",INDEX(D_阵列表!$B:$B,MATCH(B465,D_阵列表!$A:$A,0)))</f>
        <v/>
      </c>
    </row>
    <row r="466" spans="3:3" x14ac:dyDescent="0.35">
      <c r="C466" s="1" t="str">
        <f>IF(B466="","",INDEX(D_阵列表!$B:$B,MATCH(B466,D_阵列表!$A:$A,0)))</f>
        <v/>
      </c>
    </row>
    <row r="467" spans="3:3" x14ac:dyDescent="0.35">
      <c r="C467" s="1" t="str">
        <f>IF(B467="","",INDEX(D_阵列表!$B:$B,MATCH(B467,D_阵列表!$A:$A,0)))</f>
        <v/>
      </c>
    </row>
    <row r="468" spans="3:3" x14ac:dyDescent="0.35">
      <c r="C468" s="1" t="str">
        <f>IF(B468="","",INDEX(D_阵列表!$B:$B,MATCH(B468,D_阵列表!$A:$A,0)))</f>
        <v/>
      </c>
    </row>
    <row r="469" spans="3:3" x14ac:dyDescent="0.35">
      <c r="C469" s="1" t="str">
        <f>IF(B469="","",INDEX(D_阵列表!$B:$B,MATCH(B469,D_阵列表!$A:$A,0)))</f>
        <v/>
      </c>
    </row>
    <row r="470" spans="3:3" x14ac:dyDescent="0.35">
      <c r="C470" s="1" t="str">
        <f>IF(B470="","",INDEX(D_阵列表!$B:$B,MATCH(B470,D_阵列表!$A:$A,0)))</f>
        <v/>
      </c>
    </row>
    <row r="471" spans="3:3" x14ac:dyDescent="0.35">
      <c r="C471" s="1" t="str">
        <f>IF(B471="","",INDEX(D_阵列表!$B:$B,MATCH(B471,D_阵列表!$A:$A,0)))</f>
        <v/>
      </c>
    </row>
    <row r="472" spans="3:3" x14ac:dyDescent="0.35">
      <c r="C472" s="1" t="str">
        <f>IF(B472="","",INDEX(D_阵列表!$B:$B,MATCH(B472,D_阵列表!$A:$A,0)))</f>
        <v/>
      </c>
    </row>
    <row r="473" spans="3:3" x14ac:dyDescent="0.35">
      <c r="C473" s="1" t="str">
        <f>IF(B473="","",INDEX(D_阵列表!$B:$B,MATCH(B473,D_阵列表!$A:$A,0)))</f>
        <v/>
      </c>
    </row>
    <row r="474" spans="3:3" x14ac:dyDescent="0.35">
      <c r="C474" s="1" t="str">
        <f>IF(B474="","",INDEX(D_阵列表!$B:$B,MATCH(B474,D_阵列表!$A:$A,0)))</f>
        <v/>
      </c>
    </row>
    <row r="475" spans="3:3" x14ac:dyDescent="0.35">
      <c r="C475" s="1" t="str">
        <f>IF(B475="","",INDEX(D_阵列表!$B:$B,MATCH(B475,D_阵列表!$A:$A,0)))</f>
        <v/>
      </c>
    </row>
    <row r="476" spans="3:3" x14ac:dyDescent="0.35">
      <c r="C476" s="1" t="str">
        <f>IF(B476="","",INDEX(D_阵列表!$B:$B,MATCH(B476,D_阵列表!$A:$A,0)))</f>
        <v/>
      </c>
    </row>
    <row r="477" spans="3:3" x14ac:dyDescent="0.35">
      <c r="C477" s="1" t="str">
        <f>IF(B477="","",INDEX(D_阵列表!$B:$B,MATCH(B477,D_阵列表!$A:$A,0)))</f>
        <v/>
      </c>
    </row>
    <row r="478" spans="3:3" x14ac:dyDescent="0.35">
      <c r="C478" s="1" t="str">
        <f>IF(B478="","",INDEX(D_阵列表!$B:$B,MATCH(B478,D_阵列表!$A:$A,0)))</f>
        <v/>
      </c>
    </row>
    <row r="479" spans="3:3" x14ac:dyDescent="0.35">
      <c r="C479" s="1" t="str">
        <f>IF(B479="","",INDEX(D_阵列表!$B:$B,MATCH(B479,D_阵列表!$A:$A,0)))</f>
        <v/>
      </c>
    </row>
    <row r="480" spans="3:3" x14ac:dyDescent="0.35">
      <c r="C480" s="1" t="str">
        <f>IF(B480="","",INDEX(D_阵列表!$B:$B,MATCH(B480,D_阵列表!$A:$A,0)))</f>
        <v/>
      </c>
    </row>
    <row r="481" spans="3:3" x14ac:dyDescent="0.35">
      <c r="C481" s="1" t="str">
        <f>IF(B481="","",INDEX(D_阵列表!$B:$B,MATCH(B481,D_阵列表!$A:$A,0)))</f>
        <v/>
      </c>
    </row>
    <row r="482" spans="3:3" x14ac:dyDescent="0.35">
      <c r="C482" s="1" t="str">
        <f>IF(B482="","",INDEX(D_阵列表!$B:$B,MATCH(B482,D_阵列表!$A:$A,0)))</f>
        <v/>
      </c>
    </row>
    <row r="483" spans="3:3" x14ac:dyDescent="0.35">
      <c r="C483" s="1" t="str">
        <f>IF(B483="","",INDEX(D_阵列表!$B:$B,MATCH(B483,D_阵列表!$A:$A,0)))</f>
        <v/>
      </c>
    </row>
    <row r="484" spans="3:3" x14ac:dyDescent="0.35">
      <c r="C484" s="1" t="str">
        <f>IF(B484="","",INDEX(D_阵列表!$B:$B,MATCH(B484,D_阵列表!$A:$A,0)))</f>
        <v/>
      </c>
    </row>
    <row r="485" spans="3:3" x14ac:dyDescent="0.35">
      <c r="C485" s="1" t="str">
        <f>IF(B485="","",INDEX(D_阵列表!$B:$B,MATCH(B485,D_阵列表!$A:$A,0)))</f>
        <v/>
      </c>
    </row>
    <row r="486" spans="3:3" x14ac:dyDescent="0.35">
      <c r="C486" s="1" t="str">
        <f>IF(B486="","",INDEX(D_阵列表!$B:$B,MATCH(B486,D_阵列表!$A:$A,0)))</f>
        <v/>
      </c>
    </row>
    <row r="487" spans="3:3" x14ac:dyDescent="0.35">
      <c r="C487" s="1" t="str">
        <f>IF(B487="","",INDEX(D_阵列表!$B:$B,MATCH(B487,D_阵列表!$A:$A,0)))</f>
        <v/>
      </c>
    </row>
    <row r="488" spans="3:3" x14ac:dyDescent="0.35">
      <c r="C488" s="1" t="str">
        <f>IF(B488="","",INDEX(D_阵列表!$B:$B,MATCH(B488,D_阵列表!$A:$A,0)))</f>
        <v/>
      </c>
    </row>
    <row r="489" spans="3:3" x14ac:dyDescent="0.35">
      <c r="C489" s="1" t="str">
        <f>IF(B489="","",INDEX(D_阵列表!$B:$B,MATCH(B489,D_阵列表!$A:$A,0)))</f>
        <v/>
      </c>
    </row>
    <row r="490" spans="3:3" x14ac:dyDescent="0.35">
      <c r="C490" s="1" t="str">
        <f>IF(B490="","",INDEX(D_阵列表!$B:$B,MATCH(B490,D_阵列表!$A:$A,0)))</f>
        <v/>
      </c>
    </row>
    <row r="491" spans="3:3" x14ac:dyDescent="0.35">
      <c r="C491" s="1" t="str">
        <f>IF(B491="","",INDEX(D_阵列表!$B:$B,MATCH(B491,D_阵列表!$A:$A,0)))</f>
        <v/>
      </c>
    </row>
    <row r="492" spans="3:3" x14ac:dyDescent="0.35">
      <c r="C492" s="1" t="str">
        <f>IF(B492="","",INDEX(D_阵列表!$B:$B,MATCH(B492,D_阵列表!$A:$A,0)))</f>
        <v/>
      </c>
    </row>
    <row r="493" spans="3:3" x14ac:dyDescent="0.35">
      <c r="C493" s="1" t="str">
        <f>IF(B493="","",INDEX(D_阵列表!$B:$B,MATCH(B493,D_阵列表!$A:$A,0)))</f>
        <v/>
      </c>
    </row>
    <row r="494" spans="3:3" x14ac:dyDescent="0.35">
      <c r="C494" s="1" t="str">
        <f>IF(B494="","",INDEX(D_阵列表!$B:$B,MATCH(B494,D_阵列表!$A:$A,0)))</f>
        <v/>
      </c>
    </row>
    <row r="495" spans="3:3" x14ac:dyDescent="0.35">
      <c r="C495" s="1" t="str">
        <f>IF(B495="","",INDEX(D_阵列表!$B:$B,MATCH(B495,D_阵列表!$A:$A,0)))</f>
        <v/>
      </c>
    </row>
    <row r="496" spans="3:3" x14ac:dyDescent="0.35">
      <c r="C496" s="1" t="str">
        <f>IF(B496="","",INDEX(D_阵列表!$B:$B,MATCH(B496,D_阵列表!$A:$A,0)))</f>
        <v/>
      </c>
    </row>
    <row r="497" spans="3:3" x14ac:dyDescent="0.35">
      <c r="C497" s="1" t="str">
        <f>IF(B497="","",INDEX(D_阵列表!$B:$B,MATCH(B497,D_阵列表!$A:$A,0)))</f>
        <v/>
      </c>
    </row>
    <row r="498" spans="3:3" x14ac:dyDescent="0.35">
      <c r="C498" s="1" t="str">
        <f>IF(B498="","",INDEX(D_阵列表!$B:$B,MATCH(B498,D_阵列表!$A:$A,0)))</f>
        <v/>
      </c>
    </row>
    <row r="499" spans="3:3" x14ac:dyDescent="0.35">
      <c r="C499" s="1" t="str">
        <f>IF(B499="","",INDEX(D_阵列表!$B:$B,MATCH(B499,D_阵列表!$A:$A,0)))</f>
        <v/>
      </c>
    </row>
    <row r="500" spans="3:3" x14ac:dyDescent="0.35">
      <c r="C500" s="1" t="str">
        <f>IF(B500="","",INDEX(D_阵列表!$B:$B,MATCH(B500,D_阵列表!$A:$A,0)))</f>
        <v/>
      </c>
    </row>
    <row r="501" spans="3:3" x14ac:dyDescent="0.35">
      <c r="C501" s="1" t="str">
        <f>IF(B501="","",INDEX(D_阵列表!$B:$B,MATCH(B501,D_阵列表!$A:$A,0)))</f>
        <v/>
      </c>
    </row>
    <row r="502" spans="3:3" x14ac:dyDescent="0.35">
      <c r="C502" s="1" t="str">
        <f>IF(B502="","",INDEX(D_阵列表!$B:$B,MATCH(B502,D_阵列表!$A:$A,0)))</f>
        <v/>
      </c>
    </row>
    <row r="503" spans="3:3" x14ac:dyDescent="0.35">
      <c r="C503" s="1" t="str">
        <f>IF(B503="","",INDEX(D_阵列表!$B:$B,MATCH(B503,D_阵列表!$A:$A,0)))</f>
        <v/>
      </c>
    </row>
    <row r="504" spans="3:3" x14ac:dyDescent="0.35">
      <c r="C504" s="1" t="str">
        <f>IF(B504="","",INDEX(D_阵列表!$B:$B,MATCH(B504,D_阵列表!$A:$A,0)))</f>
        <v/>
      </c>
    </row>
    <row r="505" spans="3:3" x14ac:dyDescent="0.35">
      <c r="C505" s="1" t="str">
        <f>IF(B505="","",INDEX(D_阵列表!$B:$B,MATCH(B505,D_阵列表!$A:$A,0)))</f>
        <v/>
      </c>
    </row>
    <row r="506" spans="3:3" x14ac:dyDescent="0.35">
      <c r="C506" s="1" t="str">
        <f>IF(B506="","",INDEX(D_阵列表!$B:$B,MATCH(B506,D_阵列表!$A:$A,0)))</f>
        <v/>
      </c>
    </row>
    <row r="507" spans="3:3" x14ac:dyDescent="0.35">
      <c r="C507" s="1" t="str">
        <f>IF(B507="","",INDEX(D_阵列表!$B:$B,MATCH(B507,D_阵列表!$A:$A,0)))</f>
        <v/>
      </c>
    </row>
    <row r="508" spans="3:3" x14ac:dyDescent="0.35">
      <c r="C508" s="1" t="str">
        <f>IF(B508="","",INDEX(D_阵列表!$B:$B,MATCH(B508,D_阵列表!$A:$A,0)))</f>
        <v/>
      </c>
    </row>
    <row r="509" spans="3:3" x14ac:dyDescent="0.35">
      <c r="C509" s="1" t="str">
        <f>IF(B509="","",INDEX(D_阵列表!$B:$B,MATCH(B509,D_阵列表!$A:$A,0)))</f>
        <v/>
      </c>
    </row>
    <row r="510" spans="3:3" x14ac:dyDescent="0.35">
      <c r="C510" s="1" t="str">
        <f>IF(B510="","",INDEX(D_阵列表!$B:$B,MATCH(B510,D_阵列表!$A:$A,0)))</f>
        <v/>
      </c>
    </row>
    <row r="511" spans="3:3" x14ac:dyDescent="0.35">
      <c r="C511" s="1" t="str">
        <f>IF(B511="","",INDEX(D_阵列表!$B:$B,MATCH(B511,D_阵列表!$A:$A,0)))</f>
        <v/>
      </c>
    </row>
    <row r="512" spans="3:3" x14ac:dyDescent="0.35">
      <c r="C512" s="1" t="str">
        <f>IF(B512="","",INDEX(D_阵列表!$B:$B,MATCH(B512,D_阵列表!$A:$A,0)))</f>
        <v/>
      </c>
    </row>
    <row r="513" spans="3:3" x14ac:dyDescent="0.35">
      <c r="C513" s="1" t="str">
        <f>IF(B513="","",INDEX(D_阵列表!$B:$B,MATCH(B513,D_阵列表!$A:$A,0)))</f>
        <v/>
      </c>
    </row>
    <row r="514" spans="3:3" x14ac:dyDescent="0.35">
      <c r="C514" s="1" t="str">
        <f>IF(B514="","",INDEX(D_阵列表!$B:$B,MATCH(B514,D_阵列表!$A:$A,0)))</f>
        <v/>
      </c>
    </row>
    <row r="515" spans="3:3" x14ac:dyDescent="0.35">
      <c r="C515" s="1" t="str">
        <f>IF(B515="","",INDEX(D_阵列表!$B:$B,MATCH(B515,D_阵列表!$A:$A,0)))</f>
        <v/>
      </c>
    </row>
    <row r="516" spans="3:3" x14ac:dyDescent="0.35">
      <c r="C516" s="1" t="str">
        <f>IF(B516="","",INDEX(D_阵列表!$B:$B,MATCH(B516,D_阵列表!$A:$A,0)))</f>
        <v/>
      </c>
    </row>
    <row r="517" spans="3:3" x14ac:dyDescent="0.35">
      <c r="C517" s="1" t="str">
        <f>IF(B517="","",INDEX(D_阵列表!$B:$B,MATCH(B517,D_阵列表!$A:$A,0)))</f>
        <v/>
      </c>
    </row>
    <row r="518" spans="3:3" x14ac:dyDescent="0.35">
      <c r="C518" s="1" t="str">
        <f>IF(B518="","",INDEX(D_阵列表!$B:$B,MATCH(B518,D_阵列表!$A:$A,0)))</f>
        <v/>
      </c>
    </row>
    <row r="519" spans="3:3" x14ac:dyDescent="0.35">
      <c r="C519" s="1" t="str">
        <f>IF(B519="","",INDEX(D_阵列表!$B:$B,MATCH(B519,D_阵列表!$A:$A,0)))</f>
        <v/>
      </c>
    </row>
    <row r="520" spans="3:3" x14ac:dyDescent="0.35">
      <c r="C520" s="1" t="str">
        <f>IF(B520="","",INDEX(D_阵列表!$B:$B,MATCH(B520,D_阵列表!$A:$A,0)))</f>
        <v/>
      </c>
    </row>
    <row r="521" spans="3:3" x14ac:dyDescent="0.35">
      <c r="C521" s="1" t="str">
        <f>IF(B521="","",INDEX(D_阵列表!$B:$B,MATCH(B521,D_阵列表!$A:$A,0)))</f>
        <v/>
      </c>
    </row>
    <row r="522" spans="3:3" x14ac:dyDescent="0.35">
      <c r="C522" s="1" t="str">
        <f>IF(B522="","",INDEX(D_阵列表!$B:$B,MATCH(B522,D_阵列表!$A:$A,0)))</f>
        <v/>
      </c>
    </row>
    <row r="523" spans="3:3" x14ac:dyDescent="0.35">
      <c r="C523" s="1" t="str">
        <f>IF(B523="","",INDEX(D_阵列表!$B:$B,MATCH(B523,D_阵列表!$A:$A,0)))</f>
        <v/>
      </c>
    </row>
    <row r="524" spans="3:3" x14ac:dyDescent="0.35">
      <c r="C524" s="1" t="str">
        <f>IF(B524="","",INDEX(D_阵列表!$B:$B,MATCH(B524,D_阵列表!$A:$A,0)))</f>
        <v/>
      </c>
    </row>
    <row r="525" spans="3:3" x14ac:dyDescent="0.35">
      <c r="C525" s="1" t="str">
        <f>IF(B525="","",INDEX(D_阵列表!$B:$B,MATCH(B525,D_阵列表!$A:$A,0)))</f>
        <v/>
      </c>
    </row>
    <row r="526" spans="3:3" x14ac:dyDescent="0.35">
      <c r="C526" s="1" t="str">
        <f>IF(B526="","",INDEX(D_阵列表!$B:$B,MATCH(B526,D_阵列表!$A:$A,0)))</f>
        <v/>
      </c>
    </row>
    <row r="527" spans="3:3" x14ac:dyDescent="0.35">
      <c r="C527" s="1" t="str">
        <f>IF(B527="","",INDEX(D_阵列表!$B:$B,MATCH(B527,D_阵列表!$A:$A,0)))</f>
        <v/>
      </c>
    </row>
    <row r="528" spans="3:3" x14ac:dyDescent="0.35">
      <c r="C528" s="1" t="str">
        <f>IF(B528="","",INDEX(D_阵列表!$B:$B,MATCH(B528,D_阵列表!$A:$A,0)))</f>
        <v/>
      </c>
    </row>
    <row r="529" spans="3:3" x14ac:dyDescent="0.35">
      <c r="C529" s="1" t="str">
        <f>IF(B529="","",INDEX(D_阵列表!$B:$B,MATCH(B529,D_阵列表!$A:$A,0)))</f>
        <v/>
      </c>
    </row>
    <row r="530" spans="3:3" x14ac:dyDescent="0.35">
      <c r="C530" s="1" t="str">
        <f>IF(B530="","",INDEX(D_阵列表!$B:$B,MATCH(B530,D_阵列表!$A:$A,0)))</f>
        <v/>
      </c>
    </row>
    <row r="531" spans="3:3" x14ac:dyDescent="0.35">
      <c r="C531" s="1" t="str">
        <f>IF(B531="","",INDEX(D_阵列表!$B:$B,MATCH(B531,D_阵列表!$A:$A,0)))</f>
        <v/>
      </c>
    </row>
    <row r="532" spans="3:3" x14ac:dyDescent="0.35">
      <c r="C532" s="1" t="str">
        <f>IF(B532="","",INDEX(D_阵列表!$B:$B,MATCH(B532,D_阵列表!$A:$A,0)))</f>
        <v/>
      </c>
    </row>
    <row r="533" spans="3:3" x14ac:dyDescent="0.35">
      <c r="C533" s="1" t="str">
        <f>IF(B533="","",INDEX(D_阵列表!$B:$B,MATCH(B533,D_阵列表!$A:$A,0)))</f>
        <v/>
      </c>
    </row>
    <row r="534" spans="3:3" x14ac:dyDescent="0.35">
      <c r="C534" s="1" t="str">
        <f>IF(B534="","",INDEX(D_阵列表!$B:$B,MATCH(B534,D_阵列表!$A:$A,0)))</f>
        <v/>
      </c>
    </row>
    <row r="535" spans="3:3" x14ac:dyDescent="0.35">
      <c r="C535" s="1" t="str">
        <f>IF(B535="","",INDEX(D_阵列表!$B:$B,MATCH(B535,D_阵列表!$A:$A,0)))</f>
        <v/>
      </c>
    </row>
    <row r="536" spans="3:3" x14ac:dyDescent="0.35">
      <c r="C536" s="1" t="str">
        <f>IF(B536="","",INDEX(D_阵列表!$B:$B,MATCH(B536,D_阵列表!$A:$A,0)))</f>
        <v/>
      </c>
    </row>
    <row r="537" spans="3:3" x14ac:dyDescent="0.35">
      <c r="C537" s="1" t="str">
        <f>IF(B537="","",INDEX(D_阵列表!$B:$B,MATCH(B537,D_阵列表!$A:$A,0)))</f>
        <v/>
      </c>
    </row>
    <row r="538" spans="3:3" x14ac:dyDescent="0.35">
      <c r="C538" s="1" t="str">
        <f>IF(B538="","",INDEX(D_阵列表!$B:$B,MATCH(B538,D_阵列表!$A:$A,0)))</f>
        <v/>
      </c>
    </row>
    <row r="539" spans="3:3" x14ac:dyDescent="0.35">
      <c r="C539" s="1" t="str">
        <f>IF(B539="","",INDEX(D_阵列表!$B:$B,MATCH(B539,D_阵列表!$A:$A,0)))</f>
        <v/>
      </c>
    </row>
    <row r="540" spans="3:3" x14ac:dyDescent="0.35">
      <c r="C540" s="1" t="str">
        <f>IF(B540="","",INDEX(D_阵列表!$B:$B,MATCH(B540,D_阵列表!$A:$A,0)))</f>
        <v/>
      </c>
    </row>
    <row r="541" spans="3:3" x14ac:dyDescent="0.35">
      <c r="C541" s="1" t="str">
        <f>IF(B541="","",INDEX(D_阵列表!$B:$B,MATCH(B541,D_阵列表!$A:$A,0)))</f>
        <v/>
      </c>
    </row>
    <row r="542" spans="3:3" x14ac:dyDescent="0.35">
      <c r="C542" s="1" t="str">
        <f>IF(B542="","",INDEX(D_阵列表!$B:$B,MATCH(B542,D_阵列表!$A:$A,0)))</f>
        <v/>
      </c>
    </row>
    <row r="543" spans="3:3" x14ac:dyDescent="0.35">
      <c r="C543" s="1" t="str">
        <f>IF(B543="","",INDEX(D_阵列表!$B:$B,MATCH(B543,D_阵列表!$A:$A,0)))</f>
        <v/>
      </c>
    </row>
    <row r="544" spans="3:3" x14ac:dyDescent="0.35">
      <c r="C544" s="1" t="str">
        <f>IF(B544="","",INDEX(D_阵列表!$B:$B,MATCH(B544,D_阵列表!$A:$A,0)))</f>
        <v/>
      </c>
    </row>
    <row r="545" spans="3:3" x14ac:dyDescent="0.35">
      <c r="C545" s="1" t="str">
        <f>IF(B545="","",INDEX(D_阵列表!$B:$B,MATCH(B545,D_阵列表!$A:$A,0)))</f>
        <v/>
      </c>
    </row>
    <row r="546" spans="3:3" x14ac:dyDescent="0.35">
      <c r="C546" s="1" t="str">
        <f>IF(B546="","",INDEX(D_阵列表!$B:$B,MATCH(B546,D_阵列表!$A:$A,0)))</f>
        <v/>
      </c>
    </row>
    <row r="547" spans="3:3" x14ac:dyDescent="0.35">
      <c r="C547" s="1" t="str">
        <f>IF(B547="","",INDEX(D_阵列表!$B:$B,MATCH(B547,D_阵列表!$A:$A,0)))</f>
        <v/>
      </c>
    </row>
    <row r="548" spans="3:3" x14ac:dyDescent="0.35">
      <c r="C548" s="1" t="str">
        <f>IF(B548="","",INDEX(D_阵列表!$B:$B,MATCH(B548,D_阵列表!$A:$A,0)))</f>
        <v/>
      </c>
    </row>
    <row r="549" spans="3:3" x14ac:dyDescent="0.35">
      <c r="C549" s="1" t="str">
        <f>IF(B549="","",INDEX(D_阵列表!$B:$B,MATCH(B549,D_阵列表!$A:$A,0)))</f>
        <v/>
      </c>
    </row>
    <row r="550" spans="3:3" x14ac:dyDescent="0.35">
      <c r="C550" s="1" t="str">
        <f>IF(B550="","",INDEX(D_阵列表!$B:$B,MATCH(B550,D_阵列表!$A:$A,0)))</f>
        <v/>
      </c>
    </row>
    <row r="551" spans="3:3" x14ac:dyDescent="0.35">
      <c r="C551" s="1" t="str">
        <f>IF(B551="","",INDEX(D_阵列表!$B:$B,MATCH(B551,D_阵列表!$A:$A,0)))</f>
        <v/>
      </c>
    </row>
    <row r="552" spans="3:3" x14ac:dyDescent="0.35">
      <c r="C552" s="1" t="str">
        <f>IF(B552="","",INDEX(D_阵列表!$B:$B,MATCH(B552,D_阵列表!$A:$A,0)))</f>
        <v/>
      </c>
    </row>
    <row r="553" spans="3:3" x14ac:dyDescent="0.35">
      <c r="C553" s="1" t="str">
        <f>IF(B553="","",INDEX(D_阵列表!$B:$B,MATCH(B553,D_阵列表!$A:$A,0)))</f>
        <v/>
      </c>
    </row>
    <row r="554" spans="3:3" x14ac:dyDescent="0.35">
      <c r="C554" s="1" t="str">
        <f>IF(B554="","",INDEX(D_阵列表!$B:$B,MATCH(B554,D_阵列表!$A:$A,0)))</f>
        <v/>
      </c>
    </row>
    <row r="555" spans="3:3" x14ac:dyDescent="0.35">
      <c r="C555" s="1" t="str">
        <f>IF(B555="","",INDEX(D_阵列表!$B:$B,MATCH(B555,D_阵列表!$A:$A,0)))</f>
        <v/>
      </c>
    </row>
    <row r="556" spans="3:3" x14ac:dyDescent="0.35">
      <c r="C556" s="1" t="str">
        <f>IF(B556="","",INDEX(D_阵列表!$B:$B,MATCH(B556,D_阵列表!$A:$A,0)))</f>
        <v/>
      </c>
    </row>
    <row r="557" spans="3:3" x14ac:dyDescent="0.35">
      <c r="C557" s="1" t="str">
        <f>IF(B557="","",INDEX(D_阵列表!$B:$B,MATCH(B557,D_阵列表!$A:$A,0)))</f>
        <v/>
      </c>
    </row>
    <row r="558" spans="3:3" x14ac:dyDescent="0.35">
      <c r="C558" s="1" t="str">
        <f>IF(B558="","",INDEX(D_阵列表!$B:$B,MATCH(B558,D_阵列表!$A:$A,0)))</f>
        <v/>
      </c>
    </row>
    <row r="559" spans="3:3" x14ac:dyDescent="0.35">
      <c r="C559" s="1" t="str">
        <f>IF(B559="","",INDEX(D_阵列表!$B:$B,MATCH(B559,D_阵列表!$A:$A,0)))</f>
        <v/>
      </c>
    </row>
    <row r="560" spans="3:3" x14ac:dyDescent="0.35">
      <c r="C560" s="1" t="str">
        <f>IF(B560="","",INDEX(D_阵列表!$B:$B,MATCH(B560,D_阵列表!$A:$A,0)))</f>
        <v/>
      </c>
    </row>
    <row r="561" spans="3:3" x14ac:dyDescent="0.35">
      <c r="C561" s="1" t="str">
        <f>IF(B561="","",INDEX(D_阵列表!$B:$B,MATCH(B561,D_阵列表!$A:$A,0)))</f>
        <v/>
      </c>
    </row>
    <row r="562" spans="3:3" x14ac:dyDescent="0.35">
      <c r="C562" s="1" t="str">
        <f>IF(B562="","",INDEX(D_阵列表!$B:$B,MATCH(B562,D_阵列表!$A:$A,0)))</f>
        <v/>
      </c>
    </row>
    <row r="563" spans="3:3" x14ac:dyDescent="0.35">
      <c r="C563" s="1" t="str">
        <f>IF(B563="","",INDEX(D_阵列表!$B:$B,MATCH(B563,D_阵列表!$A:$A,0)))</f>
        <v/>
      </c>
    </row>
    <row r="564" spans="3:3" x14ac:dyDescent="0.35">
      <c r="C564" s="1" t="str">
        <f>IF(B564="","",INDEX(D_阵列表!$B:$B,MATCH(B564,D_阵列表!$A:$A,0)))</f>
        <v/>
      </c>
    </row>
    <row r="565" spans="3:3" x14ac:dyDescent="0.35">
      <c r="C565" s="1" t="str">
        <f>IF(B565="","",INDEX(D_阵列表!$B:$B,MATCH(B565,D_阵列表!$A:$A,0)))</f>
        <v/>
      </c>
    </row>
    <row r="566" spans="3:3" x14ac:dyDescent="0.35">
      <c r="C566" s="1" t="str">
        <f>IF(B566="","",INDEX(D_阵列表!$B:$B,MATCH(B566,D_阵列表!$A:$A,0)))</f>
        <v/>
      </c>
    </row>
    <row r="567" spans="3:3" x14ac:dyDescent="0.35">
      <c r="C567" s="1" t="str">
        <f>IF(B567="","",INDEX(D_阵列表!$B:$B,MATCH(B567,D_阵列表!$A:$A,0)))</f>
        <v/>
      </c>
    </row>
    <row r="568" spans="3:3" x14ac:dyDescent="0.35">
      <c r="C568" s="1" t="str">
        <f>IF(B568="","",INDEX(D_阵列表!$B:$B,MATCH(B568,D_阵列表!$A:$A,0)))</f>
        <v/>
      </c>
    </row>
    <row r="569" spans="3:3" x14ac:dyDescent="0.35">
      <c r="C569" s="1" t="str">
        <f>IF(B569="","",INDEX(D_阵列表!$B:$B,MATCH(B569,D_阵列表!$A:$A,0)))</f>
        <v/>
      </c>
    </row>
    <row r="570" spans="3:3" x14ac:dyDescent="0.35">
      <c r="C570" s="1" t="str">
        <f>IF(B570="","",INDEX(D_阵列表!$B:$B,MATCH(B570,D_阵列表!$A:$A,0)))</f>
        <v/>
      </c>
    </row>
    <row r="571" spans="3:3" x14ac:dyDescent="0.35">
      <c r="C571" s="1" t="str">
        <f>IF(B571="","",INDEX(D_阵列表!$B:$B,MATCH(B571,D_阵列表!$A:$A,0)))</f>
        <v/>
      </c>
    </row>
    <row r="572" spans="3:3" x14ac:dyDescent="0.35">
      <c r="C572" s="1" t="str">
        <f>IF(B572="","",INDEX(D_阵列表!$B:$B,MATCH(B572,D_阵列表!$A:$A,0)))</f>
        <v/>
      </c>
    </row>
    <row r="573" spans="3:3" x14ac:dyDescent="0.35">
      <c r="C573" s="1" t="str">
        <f>IF(B573="","",INDEX(D_阵列表!$B:$B,MATCH(B573,D_阵列表!$A:$A,0)))</f>
        <v/>
      </c>
    </row>
    <row r="574" spans="3:3" x14ac:dyDescent="0.35">
      <c r="C574" s="1" t="str">
        <f>IF(B574="","",INDEX(D_阵列表!$B:$B,MATCH(B574,D_阵列表!$A:$A,0)))</f>
        <v/>
      </c>
    </row>
    <row r="575" spans="3:3" x14ac:dyDescent="0.35">
      <c r="C575" s="1" t="str">
        <f>IF(B575="","",INDEX(D_阵列表!$B:$B,MATCH(B575,D_阵列表!$A:$A,0)))</f>
        <v/>
      </c>
    </row>
    <row r="576" spans="3:3" x14ac:dyDescent="0.35">
      <c r="C576" s="1" t="str">
        <f>IF(B576="","",INDEX(D_阵列表!$B:$B,MATCH(B576,D_阵列表!$A:$A,0)))</f>
        <v/>
      </c>
    </row>
    <row r="577" spans="3:3" x14ac:dyDescent="0.35">
      <c r="C577" s="1" t="str">
        <f>IF(B577="","",INDEX(D_阵列表!$B:$B,MATCH(B577,D_阵列表!$A:$A,0)))</f>
        <v/>
      </c>
    </row>
    <row r="578" spans="3:3" x14ac:dyDescent="0.35">
      <c r="C578" s="1" t="str">
        <f>IF(B578="","",INDEX(D_阵列表!$B:$B,MATCH(B578,D_阵列表!$A:$A,0)))</f>
        <v/>
      </c>
    </row>
    <row r="579" spans="3:3" x14ac:dyDescent="0.35">
      <c r="C579" s="1" t="str">
        <f>IF(B579="","",INDEX(D_阵列表!$B:$B,MATCH(B579,D_阵列表!$A:$A,0)))</f>
        <v/>
      </c>
    </row>
    <row r="580" spans="3:3" x14ac:dyDescent="0.35">
      <c r="C580" s="1" t="str">
        <f>IF(B580="","",INDEX(D_阵列表!$B:$B,MATCH(B580,D_阵列表!$A:$A,0)))</f>
        <v/>
      </c>
    </row>
    <row r="581" spans="3:3" x14ac:dyDescent="0.35">
      <c r="C581" s="1" t="str">
        <f>IF(B581="","",INDEX(D_阵列表!$B:$B,MATCH(B581,D_阵列表!$A:$A,0)))</f>
        <v/>
      </c>
    </row>
    <row r="582" spans="3:3" x14ac:dyDescent="0.35">
      <c r="C582" s="1" t="str">
        <f>IF(B582="","",INDEX(D_阵列表!$B:$B,MATCH(B582,D_阵列表!$A:$A,0)))</f>
        <v/>
      </c>
    </row>
    <row r="583" spans="3:3" x14ac:dyDescent="0.35">
      <c r="C583" s="1" t="str">
        <f>IF(B583="","",INDEX(D_阵列表!$B:$B,MATCH(B583,D_阵列表!$A:$A,0)))</f>
        <v/>
      </c>
    </row>
    <row r="584" spans="3:3" x14ac:dyDescent="0.35">
      <c r="C584" s="1" t="str">
        <f>IF(B584="","",INDEX(D_阵列表!$B:$B,MATCH(B584,D_阵列表!$A:$A,0)))</f>
        <v/>
      </c>
    </row>
    <row r="585" spans="3:3" x14ac:dyDescent="0.35">
      <c r="C585" s="1" t="str">
        <f>IF(B585="","",INDEX(D_阵列表!$B:$B,MATCH(B585,D_阵列表!$A:$A,0)))</f>
        <v/>
      </c>
    </row>
    <row r="586" spans="3:3" x14ac:dyDescent="0.35">
      <c r="C586" s="1" t="str">
        <f>IF(B586="","",INDEX(D_阵列表!$B:$B,MATCH(B586,D_阵列表!$A:$A,0)))</f>
        <v/>
      </c>
    </row>
    <row r="587" spans="3:3" x14ac:dyDescent="0.35">
      <c r="C587" s="1" t="str">
        <f>IF(B587="","",INDEX(D_阵列表!$B:$B,MATCH(B587,D_阵列表!$A:$A,0)))</f>
        <v/>
      </c>
    </row>
    <row r="588" spans="3:3" x14ac:dyDescent="0.35">
      <c r="C588" s="1" t="str">
        <f>IF(B588="","",INDEX(D_阵列表!$B:$B,MATCH(B588,D_阵列表!$A:$A,0)))</f>
        <v/>
      </c>
    </row>
    <row r="589" spans="3:3" x14ac:dyDescent="0.35">
      <c r="C589" s="1" t="str">
        <f>IF(B589="","",INDEX(D_阵列表!$B:$B,MATCH(B589,D_阵列表!$A:$A,0)))</f>
        <v/>
      </c>
    </row>
    <row r="590" spans="3:3" x14ac:dyDescent="0.35">
      <c r="C590" s="1" t="str">
        <f>IF(B590="","",INDEX(D_阵列表!$B:$B,MATCH(B590,D_阵列表!$A:$A,0)))</f>
        <v/>
      </c>
    </row>
    <row r="591" spans="3:3" x14ac:dyDescent="0.35">
      <c r="C591" s="1" t="str">
        <f>IF(B591="","",INDEX(D_阵列表!$B:$B,MATCH(B591,D_阵列表!$A:$A,0)))</f>
        <v/>
      </c>
    </row>
    <row r="592" spans="3:3" x14ac:dyDescent="0.35">
      <c r="C592" s="1" t="str">
        <f>IF(B592="","",INDEX(D_阵列表!$B:$B,MATCH(B592,D_阵列表!$A:$A,0)))</f>
        <v/>
      </c>
    </row>
    <row r="593" spans="3:3" x14ac:dyDescent="0.35">
      <c r="C593" s="1" t="str">
        <f>IF(B593="","",INDEX(D_阵列表!$B:$B,MATCH(B593,D_阵列表!$A:$A,0)))</f>
        <v/>
      </c>
    </row>
    <row r="594" spans="3:3" x14ac:dyDescent="0.35">
      <c r="C594" s="1" t="str">
        <f>IF(B594="","",INDEX(D_阵列表!$B:$B,MATCH(B594,D_阵列表!$A:$A,0)))</f>
        <v/>
      </c>
    </row>
    <row r="595" spans="3:3" x14ac:dyDescent="0.35">
      <c r="C595" s="1" t="str">
        <f>IF(B595="","",INDEX(D_阵列表!$B:$B,MATCH(B595,D_阵列表!$A:$A,0)))</f>
        <v/>
      </c>
    </row>
    <row r="596" spans="3:3" x14ac:dyDescent="0.35">
      <c r="C596" s="1" t="str">
        <f>IF(B596="","",INDEX(D_阵列表!$B:$B,MATCH(B596,D_阵列表!$A:$A,0)))</f>
        <v/>
      </c>
    </row>
    <row r="597" spans="3:3" x14ac:dyDescent="0.35">
      <c r="C597" s="1" t="str">
        <f>IF(B597="","",INDEX(D_阵列表!$B:$B,MATCH(B597,D_阵列表!$A:$A,0)))</f>
        <v/>
      </c>
    </row>
    <row r="598" spans="3:3" x14ac:dyDescent="0.35">
      <c r="C598" s="1" t="str">
        <f>IF(B598="","",INDEX(D_阵列表!$B:$B,MATCH(B598,D_阵列表!$A:$A,0)))</f>
        <v/>
      </c>
    </row>
    <row r="599" spans="3:3" x14ac:dyDescent="0.35">
      <c r="C599" s="1" t="str">
        <f>IF(B599="","",INDEX(D_阵列表!$B:$B,MATCH(B599,D_阵列表!$A:$A,0)))</f>
        <v/>
      </c>
    </row>
    <row r="600" spans="3:3" x14ac:dyDescent="0.35">
      <c r="C600" s="1" t="str">
        <f>IF(B600="","",INDEX(D_阵列表!$B:$B,MATCH(B600,D_阵列表!$A:$A,0)))</f>
        <v/>
      </c>
    </row>
    <row r="601" spans="3:3" x14ac:dyDescent="0.35">
      <c r="C601" s="1" t="str">
        <f>IF(B601="","",INDEX(D_阵列表!$B:$B,MATCH(B601,D_阵列表!$A:$A,0)))</f>
        <v/>
      </c>
    </row>
    <row r="602" spans="3:3" x14ac:dyDescent="0.35">
      <c r="C602" s="1" t="str">
        <f>IF(B602="","",INDEX(D_阵列表!$B:$B,MATCH(B602,D_阵列表!$A:$A,0)))</f>
        <v/>
      </c>
    </row>
    <row r="603" spans="3:3" x14ac:dyDescent="0.35">
      <c r="C603" s="1" t="str">
        <f>IF(B603="","",INDEX(D_阵列表!$B:$B,MATCH(B603,D_阵列表!$A:$A,0)))</f>
        <v/>
      </c>
    </row>
    <row r="604" spans="3:3" x14ac:dyDescent="0.35">
      <c r="C604" s="1" t="str">
        <f>IF(B604="","",INDEX(D_阵列表!$B:$B,MATCH(B604,D_阵列表!$A:$A,0)))</f>
        <v/>
      </c>
    </row>
    <row r="605" spans="3:3" x14ac:dyDescent="0.35">
      <c r="C605" s="1" t="str">
        <f>IF(B605="","",INDEX(D_阵列表!$B:$B,MATCH(B605,D_阵列表!$A:$A,0)))</f>
        <v/>
      </c>
    </row>
    <row r="606" spans="3:3" x14ac:dyDescent="0.35">
      <c r="C606" s="1" t="str">
        <f>IF(B606="","",INDEX(D_阵列表!$B:$B,MATCH(B606,D_阵列表!$A:$A,0)))</f>
        <v/>
      </c>
    </row>
    <row r="607" spans="3:3" x14ac:dyDescent="0.35">
      <c r="C607" s="1" t="str">
        <f>IF(B607="","",INDEX(D_阵列表!$B:$B,MATCH(B607,D_阵列表!$A:$A,0)))</f>
        <v/>
      </c>
    </row>
    <row r="608" spans="3:3" x14ac:dyDescent="0.35">
      <c r="C608" s="1" t="str">
        <f>IF(B608="","",INDEX(D_阵列表!$B:$B,MATCH(B608,D_阵列表!$A:$A,0)))</f>
        <v/>
      </c>
    </row>
    <row r="609" spans="3:3" x14ac:dyDescent="0.35">
      <c r="C609" s="1" t="str">
        <f>IF(B609="","",INDEX(D_阵列表!$B:$B,MATCH(B609,D_阵列表!$A:$A,0)))</f>
        <v/>
      </c>
    </row>
    <row r="610" spans="3:3" x14ac:dyDescent="0.35">
      <c r="C610" s="1" t="str">
        <f>IF(B610="","",INDEX(D_阵列表!$B:$B,MATCH(B610,D_阵列表!$A:$A,0)))</f>
        <v/>
      </c>
    </row>
    <row r="611" spans="3:3" x14ac:dyDescent="0.35">
      <c r="C611" s="1" t="str">
        <f>IF(B611="","",INDEX(D_阵列表!$B:$B,MATCH(B611,D_阵列表!$A:$A,0)))</f>
        <v/>
      </c>
    </row>
    <row r="612" spans="3:3" x14ac:dyDescent="0.35">
      <c r="C612" s="1" t="str">
        <f>IF(B612="","",INDEX(D_阵列表!$B:$B,MATCH(B612,D_阵列表!$A:$A,0)))</f>
        <v/>
      </c>
    </row>
    <row r="613" spans="3:3" x14ac:dyDescent="0.35">
      <c r="C613" s="1" t="str">
        <f>IF(B613="","",INDEX(D_阵列表!$B:$B,MATCH(B613,D_阵列表!$A:$A,0)))</f>
        <v/>
      </c>
    </row>
    <row r="614" spans="3:3" x14ac:dyDescent="0.35">
      <c r="C614" s="1" t="str">
        <f>IF(B614="","",INDEX(D_阵列表!$B:$B,MATCH(B614,D_阵列表!$A:$A,0)))</f>
        <v/>
      </c>
    </row>
    <row r="615" spans="3:3" x14ac:dyDescent="0.35">
      <c r="C615" s="1" t="str">
        <f>IF(B615="","",INDEX(D_阵列表!$B:$B,MATCH(B615,D_阵列表!$A:$A,0)))</f>
        <v/>
      </c>
    </row>
    <row r="616" spans="3:3" x14ac:dyDescent="0.35">
      <c r="C616" s="1" t="str">
        <f>IF(B616="","",INDEX(D_阵列表!$B:$B,MATCH(B616,D_阵列表!$A:$A,0)))</f>
        <v/>
      </c>
    </row>
    <row r="617" spans="3:3" x14ac:dyDescent="0.35">
      <c r="C617" s="1" t="str">
        <f>IF(B617="","",INDEX(D_阵列表!$B:$B,MATCH(B617,D_阵列表!$A:$A,0)))</f>
        <v/>
      </c>
    </row>
    <row r="618" spans="3:3" x14ac:dyDescent="0.35">
      <c r="C618" s="1" t="str">
        <f>IF(B618="","",INDEX(D_阵列表!$B:$B,MATCH(B618,D_阵列表!$A:$A,0)))</f>
        <v/>
      </c>
    </row>
    <row r="619" spans="3:3" x14ac:dyDescent="0.35">
      <c r="C619" s="1" t="str">
        <f>IF(B619="","",INDEX(D_阵列表!$B:$B,MATCH(B619,D_阵列表!$A:$A,0)))</f>
        <v/>
      </c>
    </row>
    <row r="620" spans="3:3" x14ac:dyDescent="0.35">
      <c r="C620" s="1" t="str">
        <f>IF(B620="","",INDEX(D_阵列表!$B:$B,MATCH(B620,D_阵列表!$A:$A,0)))</f>
        <v/>
      </c>
    </row>
    <row r="621" spans="3:3" x14ac:dyDescent="0.35">
      <c r="C621" s="1" t="str">
        <f>IF(B621="","",INDEX(D_阵列表!$B:$B,MATCH(B621,D_阵列表!$A:$A,0)))</f>
        <v/>
      </c>
    </row>
    <row r="622" spans="3:3" x14ac:dyDescent="0.35">
      <c r="C622" s="1" t="str">
        <f>IF(B622="","",INDEX(D_阵列表!$B:$B,MATCH(B622,D_阵列表!$A:$A,0)))</f>
        <v/>
      </c>
    </row>
    <row r="623" spans="3:3" x14ac:dyDescent="0.35">
      <c r="C623" s="1" t="str">
        <f>IF(B623="","",INDEX(D_阵列表!$B:$B,MATCH(B623,D_阵列表!$A:$A,0)))</f>
        <v/>
      </c>
    </row>
    <row r="624" spans="3:3" x14ac:dyDescent="0.35">
      <c r="C624" s="1" t="str">
        <f>IF(B624="","",INDEX(D_阵列表!$B:$B,MATCH(B624,D_阵列表!$A:$A,0)))</f>
        <v/>
      </c>
    </row>
    <row r="625" spans="3:3" x14ac:dyDescent="0.35">
      <c r="C625" s="1" t="str">
        <f>IF(B625="","",INDEX(D_阵列表!$B:$B,MATCH(B625,D_阵列表!$A:$A,0)))</f>
        <v/>
      </c>
    </row>
    <row r="626" spans="3:3" x14ac:dyDescent="0.35">
      <c r="C626" s="1" t="str">
        <f>IF(B626="","",INDEX(D_阵列表!$B:$B,MATCH(B626,D_阵列表!$A:$A,0)))</f>
        <v/>
      </c>
    </row>
    <row r="627" spans="3:3" x14ac:dyDescent="0.35">
      <c r="C627" s="1" t="str">
        <f>IF(B627="","",INDEX(D_阵列表!$B:$B,MATCH(B627,D_阵列表!$A:$A,0)))</f>
        <v/>
      </c>
    </row>
    <row r="628" spans="3:3" x14ac:dyDescent="0.35">
      <c r="C628" s="1" t="str">
        <f>IF(B628="","",INDEX(D_阵列表!$B:$B,MATCH(B628,D_阵列表!$A:$A,0)))</f>
        <v/>
      </c>
    </row>
    <row r="629" spans="3:3" x14ac:dyDescent="0.35">
      <c r="C629" s="1" t="str">
        <f>IF(B629="","",INDEX(D_阵列表!$B:$B,MATCH(B629,D_阵列表!$A:$A,0)))</f>
        <v/>
      </c>
    </row>
    <row r="630" spans="3:3" x14ac:dyDescent="0.35">
      <c r="C630" s="1" t="str">
        <f>IF(B630="","",INDEX(D_阵列表!$B:$B,MATCH(B630,D_阵列表!$A:$A,0)))</f>
        <v/>
      </c>
    </row>
    <row r="631" spans="3:3" x14ac:dyDescent="0.35">
      <c r="C631" s="1" t="str">
        <f>IF(B631="","",INDEX(D_阵列表!$B:$B,MATCH(B631,D_阵列表!$A:$A,0)))</f>
        <v/>
      </c>
    </row>
    <row r="632" spans="3:3" x14ac:dyDescent="0.35">
      <c r="C632" s="1" t="str">
        <f>IF(B632="","",INDEX(D_阵列表!$B:$B,MATCH(B632,D_阵列表!$A:$A,0)))</f>
        <v/>
      </c>
    </row>
    <row r="633" spans="3:3" x14ac:dyDescent="0.35">
      <c r="C633" s="1" t="str">
        <f>IF(B633="","",INDEX(D_阵列表!$B:$B,MATCH(B633,D_阵列表!$A:$A,0)))</f>
        <v/>
      </c>
    </row>
    <row r="634" spans="3:3" x14ac:dyDescent="0.35">
      <c r="C634" s="1" t="str">
        <f>IF(B634="","",INDEX(D_阵列表!$B:$B,MATCH(B634,D_阵列表!$A:$A,0)))</f>
        <v/>
      </c>
    </row>
    <row r="635" spans="3:3" x14ac:dyDescent="0.35">
      <c r="C635" s="1" t="str">
        <f>IF(B635="","",INDEX(D_阵列表!$B:$B,MATCH(B635,D_阵列表!$A:$A,0)))</f>
        <v/>
      </c>
    </row>
    <row r="636" spans="3:3" x14ac:dyDescent="0.35">
      <c r="C636" s="1" t="str">
        <f>IF(B636="","",INDEX(D_阵列表!$B:$B,MATCH(B636,D_阵列表!$A:$A,0)))</f>
        <v/>
      </c>
    </row>
    <row r="637" spans="3:3" x14ac:dyDescent="0.35">
      <c r="C637" s="1" t="str">
        <f>IF(B637="","",INDEX(D_阵列表!$B:$B,MATCH(B637,D_阵列表!$A:$A,0)))</f>
        <v/>
      </c>
    </row>
    <row r="638" spans="3:3" x14ac:dyDescent="0.35">
      <c r="C638" s="1" t="str">
        <f>IF(B638="","",INDEX(D_阵列表!$B:$B,MATCH(B638,D_阵列表!$A:$A,0)))</f>
        <v/>
      </c>
    </row>
    <row r="639" spans="3:3" x14ac:dyDescent="0.35">
      <c r="C639" s="1" t="str">
        <f>IF(B639="","",INDEX(D_阵列表!$B:$B,MATCH(B639,D_阵列表!$A:$A,0)))</f>
        <v/>
      </c>
    </row>
    <row r="640" spans="3:3" x14ac:dyDescent="0.35">
      <c r="C640" s="1" t="str">
        <f>IF(B640="","",INDEX(D_阵列表!$B:$B,MATCH(B640,D_阵列表!$A:$A,0)))</f>
        <v/>
      </c>
    </row>
    <row r="641" spans="3:3" x14ac:dyDescent="0.35">
      <c r="C641" s="1" t="str">
        <f>IF(B641="","",INDEX(D_阵列表!$B:$B,MATCH(B641,D_阵列表!$A:$A,0)))</f>
        <v/>
      </c>
    </row>
    <row r="642" spans="3:3" x14ac:dyDescent="0.35">
      <c r="C642" s="1" t="str">
        <f>IF(B642="","",INDEX(D_阵列表!$B:$B,MATCH(B642,D_阵列表!$A:$A,0)))</f>
        <v/>
      </c>
    </row>
    <row r="643" spans="3:3" x14ac:dyDescent="0.35">
      <c r="C643" s="1" t="str">
        <f>IF(B643="","",INDEX(D_阵列表!$B:$B,MATCH(B643,D_阵列表!$A:$A,0)))</f>
        <v/>
      </c>
    </row>
    <row r="644" spans="3:3" x14ac:dyDescent="0.35">
      <c r="C644" s="1" t="str">
        <f>IF(B644="","",INDEX(D_阵列表!$B:$B,MATCH(B644,D_阵列表!$A:$A,0)))</f>
        <v/>
      </c>
    </row>
    <row r="645" spans="3:3" x14ac:dyDescent="0.35">
      <c r="C645" s="1" t="str">
        <f>IF(B645="","",INDEX(D_阵列表!$B:$B,MATCH(B645,D_阵列表!$A:$A,0)))</f>
        <v/>
      </c>
    </row>
    <row r="646" spans="3:3" x14ac:dyDescent="0.35">
      <c r="C646" s="1" t="str">
        <f>IF(B646="","",INDEX(D_阵列表!$B:$B,MATCH(B646,D_阵列表!$A:$A,0)))</f>
        <v/>
      </c>
    </row>
    <row r="647" spans="3:3" x14ac:dyDescent="0.35">
      <c r="C647" s="1" t="str">
        <f>IF(B647="","",INDEX(D_阵列表!$B:$B,MATCH(B647,D_阵列表!$A:$A,0)))</f>
        <v/>
      </c>
    </row>
    <row r="648" spans="3:3" x14ac:dyDescent="0.35">
      <c r="C648" s="1" t="str">
        <f>IF(B648="","",INDEX(D_阵列表!$B:$B,MATCH(B648,D_阵列表!$A:$A,0)))</f>
        <v/>
      </c>
    </row>
    <row r="649" spans="3:3" x14ac:dyDescent="0.35">
      <c r="C649" s="1" t="str">
        <f>IF(B649="","",INDEX(D_阵列表!$B:$B,MATCH(B649,D_阵列表!$A:$A,0)))</f>
        <v/>
      </c>
    </row>
    <row r="650" spans="3:3" x14ac:dyDescent="0.35">
      <c r="C650" s="1" t="str">
        <f>IF(B650="","",INDEX(D_阵列表!$B:$B,MATCH(B650,D_阵列表!$A:$A,0)))</f>
        <v/>
      </c>
    </row>
    <row r="651" spans="3:3" x14ac:dyDescent="0.35">
      <c r="C651" s="1" t="str">
        <f>IF(B651="","",INDEX(D_阵列表!$B:$B,MATCH(B651,D_阵列表!$A:$A,0)))</f>
        <v/>
      </c>
    </row>
    <row r="652" spans="3:3" x14ac:dyDescent="0.35">
      <c r="C652" s="1" t="str">
        <f>IF(B652="","",INDEX(D_阵列表!$B:$B,MATCH(B652,D_阵列表!$A:$A,0)))</f>
        <v/>
      </c>
    </row>
    <row r="653" spans="3:3" x14ac:dyDescent="0.35">
      <c r="C653" s="1" t="str">
        <f>IF(B653="","",INDEX(D_阵列表!$B:$B,MATCH(B653,D_阵列表!$A:$A,0)))</f>
        <v/>
      </c>
    </row>
    <row r="654" spans="3:3" x14ac:dyDescent="0.35">
      <c r="C654" s="1" t="str">
        <f>IF(B654="","",INDEX(D_阵列表!$B:$B,MATCH(B654,D_阵列表!$A:$A,0)))</f>
        <v/>
      </c>
    </row>
    <row r="655" spans="3:3" x14ac:dyDescent="0.35">
      <c r="C655" s="1" t="str">
        <f>IF(B655="","",INDEX(D_阵列表!$B:$B,MATCH(B655,D_阵列表!$A:$A,0)))</f>
        <v/>
      </c>
    </row>
    <row r="656" spans="3:3" x14ac:dyDescent="0.35">
      <c r="C656" s="1" t="str">
        <f>IF(B656="","",INDEX(D_阵列表!$B:$B,MATCH(B656,D_阵列表!$A:$A,0)))</f>
        <v/>
      </c>
    </row>
    <row r="657" spans="3:3" x14ac:dyDescent="0.35">
      <c r="C657" s="1" t="str">
        <f>IF(B657="","",INDEX(D_阵列表!$B:$B,MATCH(B657,D_阵列表!$A:$A,0)))</f>
        <v/>
      </c>
    </row>
    <row r="658" spans="3:3" x14ac:dyDescent="0.35">
      <c r="C658" s="1" t="str">
        <f>IF(B658="","",INDEX(D_阵列表!$B:$B,MATCH(B658,D_阵列表!$A:$A,0)))</f>
        <v/>
      </c>
    </row>
    <row r="659" spans="3:3" x14ac:dyDescent="0.35">
      <c r="C659" s="1" t="str">
        <f>IF(B659="","",INDEX(D_阵列表!$B:$B,MATCH(B659,D_阵列表!$A:$A,0)))</f>
        <v/>
      </c>
    </row>
    <row r="660" spans="3:3" x14ac:dyDescent="0.35">
      <c r="C660" s="1" t="str">
        <f>IF(B660="","",INDEX(D_阵列表!$B:$B,MATCH(B660,D_阵列表!$A:$A,0)))</f>
        <v/>
      </c>
    </row>
    <row r="661" spans="3:3" x14ac:dyDescent="0.35">
      <c r="C661" s="1" t="str">
        <f>IF(B661="","",INDEX(D_阵列表!$B:$B,MATCH(B661,D_阵列表!$A:$A,0)))</f>
        <v/>
      </c>
    </row>
    <row r="662" spans="3:3" x14ac:dyDescent="0.35">
      <c r="C662" s="1" t="str">
        <f>IF(B662="","",INDEX(D_阵列表!$B:$B,MATCH(B662,D_阵列表!$A:$A,0)))</f>
        <v/>
      </c>
    </row>
    <row r="663" spans="3:3" x14ac:dyDescent="0.35">
      <c r="C663" s="1" t="str">
        <f>IF(B663="","",INDEX(D_阵列表!$B:$B,MATCH(B663,D_阵列表!$A:$A,0)))</f>
        <v/>
      </c>
    </row>
    <row r="664" spans="3:3" x14ac:dyDescent="0.35">
      <c r="C664" s="1" t="str">
        <f>IF(B664="","",INDEX(D_阵列表!$B:$B,MATCH(B664,D_阵列表!$A:$A,0)))</f>
        <v/>
      </c>
    </row>
    <row r="665" spans="3:3" x14ac:dyDescent="0.35">
      <c r="C665" s="1" t="str">
        <f>IF(B665="","",INDEX(D_阵列表!$B:$B,MATCH(B665,D_阵列表!$A:$A,0)))</f>
        <v/>
      </c>
    </row>
    <row r="666" spans="3:3" x14ac:dyDescent="0.35">
      <c r="C666" s="1" t="str">
        <f>IF(B666="","",INDEX(D_阵列表!$B:$B,MATCH(B666,D_阵列表!$A:$A,0)))</f>
        <v/>
      </c>
    </row>
    <row r="667" spans="3:3" x14ac:dyDescent="0.35">
      <c r="C667" s="1" t="str">
        <f>IF(B667="","",INDEX(D_阵列表!$B:$B,MATCH(B667,D_阵列表!$A:$A,0)))</f>
        <v/>
      </c>
    </row>
    <row r="668" spans="3:3" x14ac:dyDescent="0.35">
      <c r="C668" s="1" t="str">
        <f>IF(B668="","",INDEX(D_阵列表!$B:$B,MATCH(B668,D_阵列表!$A:$A,0)))</f>
        <v/>
      </c>
    </row>
    <row r="669" spans="3:3" x14ac:dyDescent="0.35">
      <c r="C669" s="1" t="str">
        <f>IF(B669="","",INDEX(D_阵列表!$B:$B,MATCH(B669,D_阵列表!$A:$A,0)))</f>
        <v/>
      </c>
    </row>
    <row r="670" spans="3:3" x14ac:dyDescent="0.35">
      <c r="C670" s="1" t="str">
        <f>IF(B670="","",INDEX(D_阵列表!$B:$B,MATCH(B670,D_阵列表!$A:$A,0)))</f>
        <v/>
      </c>
    </row>
    <row r="671" spans="3:3" x14ac:dyDescent="0.35">
      <c r="C671" s="1" t="str">
        <f>IF(B671="","",INDEX(D_阵列表!$B:$B,MATCH(B671,D_阵列表!$A:$A,0)))</f>
        <v/>
      </c>
    </row>
    <row r="672" spans="3:3" x14ac:dyDescent="0.35">
      <c r="C672" s="1" t="str">
        <f>IF(B672="","",INDEX(D_阵列表!$B:$B,MATCH(B672,D_阵列表!$A:$A,0)))</f>
        <v/>
      </c>
    </row>
    <row r="673" spans="3:3" x14ac:dyDescent="0.35">
      <c r="C673" s="1" t="str">
        <f>IF(B673="","",INDEX(D_阵列表!$B:$B,MATCH(B673,D_阵列表!$A:$A,0)))</f>
        <v/>
      </c>
    </row>
    <row r="674" spans="3:3" x14ac:dyDescent="0.35">
      <c r="C674" s="1" t="str">
        <f>IF(B674="","",INDEX(D_阵列表!$B:$B,MATCH(B674,D_阵列表!$A:$A,0)))</f>
        <v/>
      </c>
    </row>
    <row r="675" spans="3:3" x14ac:dyDescent="0.35">
      <c r="C675" s="1" t="str">
        <f>IF(B675="","",INDEX(D_阵列表!$B:$B,MATCH(B675,D_阵列表!$A:$A,0)))</f>
        <v/>
      </c>
    </row>
    <row r="676" spans="3:3" x14ac:dyDescent="0.35">
      <c r="C676" s="1" t="str">
        <f>IF(B676="","",INDEX(D_阵列表!$B:$B,MATCH(B676,D_阵列表!$A:$A,0)))</f>
        <v/>
      </c>
    </row>
    <row r="677" spans="3:3" x14ac:dyDescent="0.35">
      <c r="C677" s="1" t="str">
        <f>IF(B677="","",INDEX(D_阵列表!$B:$B,MATCH(B677,D_阵列表!$A:$A,0)))</f>
        <v/>
      </c>
    </row>
    <row r="678" spans="3:3" x14ac:dyDescent="0.35">
      <c r="C678" s="1" t="str">
        <f>IF(B678="","",INDEX(D_阵列表!$B:$B,MATCH(B678,D_阵列表!$A:$A,0)))</f>
        <v/>
      </c>
    </row>
    <row r="679" spans="3:3" x14ac:dyDescent="0.35">
      <c r="C679" s="1" t="str">
        <f>IF(B679="","",INDEX(D_阵列表!$B:$B,MATCH(B679,D_阵列表!$A:$A,0)))</f>
        <v/>
      </c>
    </row>
    <row r="680" spans="3:3" x14ac:dyDescent="0.35">
      <c r="C680" s="1" t="str">
        <f>IF(B680="","",INDEX(D_阵列表!$B:$B,MATCH(B680,D_阵列表!$A:$A,0)))</f>
        <v/>
      </c>
    </row>
    <row r="681" spans="3:3" x14ac:dyDescent="0.35">
      <c r="C681" s="1" t="str">
        <f>IF(B681="","",INDEX(D_阵列表!$B:$B,MATCH(B681,D_阵列表!$A:$A,0)))</f>
        <v/>
      </c>
    </row>
    <row r="682" spans="3:3" x14ac:dyDescent="0.35">
      <c r="C682" s="1" t="str">
        <f>IF(B682="","",INDEX(D_阵列表!$B:$B,MATCH(B682,D_阵列表!$A:$A,0)))</f>
        <v/>
      </c>
    </row>
    <row r="683" spans="3:3" x14ac:dyDescent="0.35">
      <c r="C683" s="1" t="str">
        <f>IF(B683="","",INDEX(D_阵列表!$B:$B,MATCH(B683,D_阵列表!$A:$A,0)))</f>
        <v/>
      </c>
    </row>
    <row r="684" spans="3:3" x14ac:dyDescent="0.35">
      <c r="C684" s="1" t="str">
        <f>IF(B684="","",INDEX(D_阵列表!$B:$B,MATCH(B684,D_阵列表!$A:$A,0)))</f>
        <v/>
      </c>
    </row>
    <row r="685" spans="3:3" x14ac:dyDescent="0.35">
      <c r="C685" s="1" t="str">
        <f>IF(B685="","",INDEX(D_阵列表!$B:$B,MATCH(B685,D_阵列表!$A:$A,0)))</f>
        <v/>
      </c>
    </row>
    <row r="686" spans="3:3" x14ac:dyDescent="0.35">
      <c r="C686" s="1" t="str">
        <f>IF(B686="","",INDEX(D_阵列表!$B:$B,MATCH(B686,D_阵列表!$A:$A,0)))</f>
        <v/>
      </c>
    </row>
  </sheetData>
  <phoneticPr fontId="4" type="noConversion"/>
  <conditionalFormatting sqref="A1:XFD1048576">
    <cfRule type="cellIs" dxfId="275" priority="1" stopIfTrue="1" operator="notEqual">
      <formula>INDIRECT("Dummy_for_Comparison13!"&amp;ADDRESS(ROW(),COLUMN()))</formula>
    </cfRule>
  </conditionalFormatting>
  <pageMargins left="0.69930555555555596" right="0.69930555555555596"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60"/>
  <sheetViews>
    <sheetView workbookViewId="0">
      <selection activeCell="I161" sqref="I161"/>
    </sheetView>
  </sheetViews>
  <sheetFormatPr defaultColWidth="9" defaultRowHeight="16.5" x14ac:dyDescent="0.35"/>
  <cols>
    <col min="1" max="3" width="9" style="1"/>
    <col min="4" max="4" width="13.375" style="1" customWidth="1"/>
    <col min="5" max="5" width="17.625" style="1" customWidth="1"/>
    <col min="6" max="8" width="9" style="1"/>
    <col min="9" max="9" width="46.625" style="1" customWidth="1"/>
    <col min="10" max="10" width="15.125" style="1" customWidth="1"/>
    <col min="11" max="11" width="16.5" style="1" customWidth="1"/>
    <col min="12" max="16384" width="9" style="1"/>
  </cols>
  <sheetData>
    <row r="1" spans="1:11" x14ac:dyDescent="0.35">
      <c r="A1" s="2" t="s">
        <v>719</v>
      </c>
      <c r="B1" s="2" t="s">
        <v>720</v>
      </c>
      <c r="C1" s="2" t="s">
        <v>247</v>
      </c>
      <c r="D1" s="2" t="s">
        <v>2</v>
      </c>
      <c r="E1" s="2" t="s">
        <v>3</v>
      </c>
      <c r="F1" s="2" t="s">
        <v>10</v>
      </c>
      <c r="G1" s="2" t="s">
        <v>13</v>
      </c>
      <c r="H1" s="2" t="s">
        <v>228</v>
      </c>
      <c r="I1" s="2" t="s">
        <v>721</v>
      </c>
      <c r="J1" s="2" t="s">
        <v>722</v>
      </c>
      <c r="K1" s="2" t="s">
        <v>722</v>
      </c>
    </row>
    <row r="2" spans="1:11" ht="99" x14ac:dyDescent="0.35">
      <c r="A2" s="2" t="s">
        <v>96</v>
      </c>
      <c r="B2" s="2" t="s">
        <v>96</v>
      </c>
      <c r="C2" s="2" t="s">
        <v>96</v>
      </c>
      <c r="D2" s="2" t="s">
        <v>96</v>
      </c>
      <c r="E2" s="2" t="s">
        <v>3</v>
      </c>
      <c r="F2" s="3" t="s">
        <v>44</v>
      </c>
      <c r="G2" s="2" t="s">
        <v>96</v>
      </c>
      <c r="H2" s="2" t="s">
        <v>96</v>
      </c>
      <c r="I2" s="2" t="s">
        <v>96</v>
      </c>
      <c r="J2" s="2" t="s">
        <v>96</v>
      </c>
      <c r="K2" s="2" t="s">
        <v>96</v>
      </c>
    </row>
    <row r="3" spans="1:11" x14ac:dyDescent="0.35">
      <c r="A3" s="2" t="s">
        <v>61</v>
      </c>
      <c r="B3" s="2" t="s">
        <v>250</v>
      </c>
      <c r="C3" s="2" t="s">
        <v>723</v>
      </c>
      <c r="D3" s="2" t="s">
        <v>63</v>
      </c>
      <c r="E3" s="2" t="s">
        <v>64</v>
      </c>
      <c r="F3" s="2" t="s">
        <v>69</v>
      </c>
      <c r="G3" s="2" t="s">
        <v>724</v>
      </c>
      <c r="H3" s="2" t="s">
        <v>725</v>
      </c>
      <c r="I3" s="2" t="s">
        <v>726</v>
      </c>
      <c r="J3" s="2" t="s">
        <v>91</v>
      </c>
      <c r="K3" s="2" t="s">
        <v>727</v>
      </c>
    </row>
    <row r="4" spans="1:11" x14ac:dyDescent="0.35">
      <c r="A4" s="2" t="s">
        <v>92</v>
      </c>
      <c r="B4" s="2" t="s">
        <v>92</v>
      </c>
      <c r="C4" s="2" t="s">
        <v>93</v>
      </c>
      <c r="D4" s="2" t="s">
        <v>93</v>
      </c>
      <c r="E4" s="2" t="s">
        <v>93</v>
      </c>
      <c r="F4" s="2" t="s">
        <v>92</v>
      </c>
      <c r="G4" s="2" t="s">
        <v>92</v>
      </c>
      <c r="H4" s="2" t="s">
        <v>93</v>
      </c>
      <c r="I4" s="2" t="s">
        <v>93</v>
      </c>
      <c r="J4" s="2" t="s">
        <v>92</v>
      </c>
      <c r="K4" s="2" t="s">
        <v>93</v>
      </c>
    </row>
    <row r="5" spans="1:11" x14ac:dyDescent="0.35">
      <c r="A5" s="2">
        <v>1</v>
      </c>
      <c r="B5" s="2">
        <f>IF(D5="","",INDEX(D_伙伴表!$M:$M,MATCH(D5,D_伙伴表!$C:$C,0)))</f>
        <v>3</v>
      </c>
      <c r="C5" s="2" t="str">
        <f>IF(B5="","",INDEX(D_伙伴种族!$B:$B,MATCH(B5,D_伙伴种族!$A:$A,0)))</f>
        <v>妖族</v>
      </c>
      <c r="D5" s="6" t="s">
        <v>94</v>
      </c>
      <c r="E5" s="2" t="s">
        <v>95</v>
      </c>
      <c r="F5" s="2">
        <f>INDEX(D_伙伴表!L:L,MATCH(D5,D_伙伴表!$C:$C,0))</f>
        <v>1</v>
      </c>
      <c r="G5" s="2">
        <v>1</v>
      </c>
      <c r="H5" s="2" t="str">
        <f>IF(G5="","",INDEX(D_阵列表!$B:$B,MATCH(G5,D_阵列表!$A:$A,0)))</f>
        <v>阵法一</v>
      </c>
      <c r="I5" s="2"/>
      <c r="J5" s="2">
        <v>0</v>
      </c>
      <c r="K5" s="2" t="s">
        <v>728</v>
      </c>
    </row>
    <row r="6" spans="1:11" x14ac:dyDescent="0.35">
      <c r="A6" s="2">
        <v>2</v>
      </c>
      <c r="B6" s="2">
        <f>IF(D6="","",INDEX(D_伙伴表!$M:$M,MATCH(D6,D_伙伴表!$C:$C,0)))</f>
        <v>3</v>
      </c>
      <c r="C6" s="2" t="str">
        <f>IF(B6="","",INDEX(D_伙伴种族!$B:$B,MATCH(B6,D_伙伴种族!$A:$A,0)))</f>
        <v>妖族</v>
      </c>
      <c r="D6" s="6" t="s">
        <v>99</v>
      </c>
      <c r="E6" s="2" t="s">
        <v>100</v>
      </c>
      <c r="F6" s="2">
        <f>INDEX(D_伙伴表!L:L,MATCH(D6,D_伙伴表!$C:$C,0))</f>
        <v>1</v>
      </c>
      <c r="G6" s="2">
        <v>1</v>
      </c>
      <c r="H6" s="2" t="str">
        <f>IF(G6="","",INDEX(D_阵列表!$B:$B,MATCH(G6,D_阵列表!$A:$A,0)))</f>
        <v>阵法一</v>
      </c>
      <c r="I6" s="2"/>
      <c r="J6" s="2">
        <v>0</v>
      </c>
      <c r="K6" s="2" t="s">
        <v>728</v>
      </c>
    </row>
    <row r="7" spans="1:11" x14ac:dyDescent="0.35">
      <c r="A7" s="2">
        <v>3</v>
      </c>
      <c r="B7" s="2">
        <f>IF(D7="","",INDEX(D_伙伴表!$M:$M,MATCH(D7,D_伙伴表!$C:$C,0)))</f>
        <v>3</v>
      </c>
      <c r="C7" s="2" t="str">
        <f>IF(B7="","",INDEX(D_伙伴种族!$B:$B,MATCH(B7,D_伙伴种族!$A:$A,0)))</f>
        <v>妖族</v>
      </c>
      <c r="D7" s="6" t="s">
        <v>102</v>
      </c>
      <c r="E7" s="2" t="s">
        <v>103</v>
      </c>
      <c r="F7" s="2">
        <f>INDEX(D_伙伴表!L:L,MATCH(D7,D_伙伴表!$C:$C,0))</f>
        <v>1</v>
      </c>
      <c r="G7" s="2">
        <v>1</v>
      </c>
      <c r="H7" s="2" t="str">
        <f>IF(G7="","",INDEX(D_阵列表!$B:$B,MATCH(G7,D_阵列表!$A:$A,0)))</f>
        <v>阵法一</v>
      </c>
      <c r="I7" s="2"/>
      <c r="J7" s="2">
        <v>0</v>
      </c>
      <c r="K7" s="2" t="s">
        <v>728</v>
      </c>
    </row>
    <row r="8" spans="1:11" x14ac:dyDescent="0.35">
      <c r="A8" s="2">
        <v>4</v>
      </c>
      <c r="B8" s="2">
        <f>IF(D8="","",INDEX(D_伙伴表!$M:$M,MATCH(D8,D_伙伴表!$C:$C,0)))</f>
        <v>3</v>
      </c>
      <c r="C8" s="2" t="str">
        <f>IF(B8="","",INDEX(D_伙伴种族!$B:$B,MATCH(B8,D_伙伴种族!$A:$A,0)))</f>
        <v>妖族</v>
      </c>
      <c r="D8" s="6" t="s">
        <v>104</v>
      </c>
      <c r="E8" s="2" t="s">
        <v>105</v>
      </c>
      <c r="F8" s="2">
        <f>INDEX(D_伙伴表!L:L,MATCH(D8,D_伙伴表!$C:$C,0))</f>
        <v>1</v>
      </c>
      <c r="G8" s="2">
        <v>1</v>
      </c>
      <c r="H8" s="2" t="str">
        <f>IF(G8="","",INDEX(D_阵列表!$B:$B,MATCH(G8,D_阵列表!$A:$A,0)))</f>
        <v>阵法一</v>
      </c>
      <c r="I8" s="2"/>
      <c r="J8" s="2">
        <v>0</v>
      </c>
      <c r="K8" s="2" t="s">
        <v>728</v>
      </c>
    </row>
    <row r="9" spans="1:11" x14ac:dyDescent="0.35">
      <c r="A9" s="2">
        <v>5</v>
      </c>
      <c r="B9" s="2">
        <f>IF(D9="","",INDEX(D_伙伴表!$M:$M,MATCH(D9,D_伙伴表!$C:$C,0)))</f>
        <v>3</v>
      </c>
      <c r="C9" s="2" t="str">
        <f>IF(B9="","",INDEX(D_伙伴种族!$B:$B,MATCH(B9,D_伙伴种族!$A:$A,0)))</f>
        <v>妖族</v>
      </c>
      <c r="D9" s="6" t="s">
        <v>106</v>
      </c>
      <c r="E9" s="2" t="s">
        <v>835</v>
      </c>
      <c r="F9" s="2">
        <f>INDEX(D_伙伴表!L:L,MATCH(D9,D_伙伴表!$C:$C,0))</f>
        <v>1</v>
      </c>
      <c r="G9" s="2">
        <v>1</v>
      </c>
      <c r="H9" s="2" t="str">
        <f>IF(G9="","",INDEX(D_阵列表!$B:$B,MATCH(G9,D_阵列表!$A:$A,0)))</f>
        <v>阵法一</v>
      </c>
      <c r="I9" s="2"/>
      <c r="J9" s="2">
        <v>0</v>
      </c>
      <c r="K9" s="2" t="s">
        <v>728</v>
      </c>
    </row>
    <row r="10" spans="1:11" x14ac:dyDescent="0.35">
      <c r="A10" s="2">
        <v>6</v>
      </c>
      <c r="B10" s="2">
        <f>IF(D10="","",INDEX(D_伙伴表!$M:$M,MATCH(D10,D_伙伴表!$C:$C,0)))</f>
        <v>3</v>
      </c>
      <c r="C10" s="2" t="str">
        <f>IF(B10="","",INDEX(D_伙伴种族!$B:$B,MATCH(B10,D_伙伴种族!$A:$A,0)))</f>
        <v>妖族</v>
      </c>
      <c r="D10" s="45" t="s">
        <v>1073</v>
      </c>
      <c r="E10" s="2" t="s">
        <v>1057</v>
      </c>
      <c r="F10" s="2">
        <f>INDEX(D_伙伴表!L:L,MATCH(D10,D_伙伴表!$C:$C,0))</f>
        <v>1</v>
      </c>
      <c r="G10" s="2">
        <v>1</v>
      </c>
      <c r="H10" s="2" t="str">
        <f>IF(G10="","",INDEX(D_阵列表!$B:$B,MATCH(G10,D_阵列表!$A:$A,0)))</f>
        <v>阵法一</v>
      </c>
      <c r="I10" s="2"/>
      <c r="J10" s="2">
        <v>0</v>
      </c>
      <c r="K10" s="2" t="s">
        <v>728</v>
      </c>
    </row>
    <row r="11" spans="1:11" x14ac:dyDescent="0.35">
      <c r="A11" s="2">
        <v>7</v>
      </c>
      <c r="B11" s="2">
        <f>IF(D11="","",INDEX(D_伙伴表!$M:$M,MATCH(D11,D_伙伴表!$C:$C,0)))</f>
        <v>3</v>
      </c>
      <c r="C11" s="2" t="str">
        <f>IF(B11="","",INDEX(D_伙伴种族!$B:$B,MATCH(B11,D_伙伴种族!$A:$A,0)))</f>
        <v>妖族</v>
      </c>
      <c r="D11" s="45" t="s">
        <v>108</v>
      </c>
      <c r="E11" s="2" t="s">
        <v>95</v>
      </c>
      <c r="F11" s="2">
        <f>INDEX(D_伙伴表!L:L,MATCH(D11,D_伙伴表!$C:$C,0))</f>
        <v>2</v>
      </c>
      <c r="G11" s="2">
        <v>1</v>
      </c>
      <c r="H11" s="2" t="str">
        <f>IF(G11="","",INDEX(D_阵列表!$B:$B,MATCH(G11,D_阵列表!$A:$A,0)))</f>
        <v>阵法一</v>
      </c>
      <c r="I11" s="2"/>
      <c r="J11" s="2">
        <v>0</v>
      </c>
      <c r="K11" s="2" t="s">
        <v>728</v>
      </c>
    </row>
    <row r="12" spans="1:11" x14ac:dyDescent="0.35">
      <c r="A12" s="2">
        <v>8</v>
      </c>
      <c r="B12" s="2">
        <f>IF(D12="","",INDEX(D_伙伴表!$M:$M,MATCH(D12,D_伙伴表!$C:$C,0)))</f>
        <v>3</v>
      </c>
      <c r="C12" s="2" t="str">
        <f>IF(B12="","",INDEX(D_伙伴种族!$B:$B,MATCH(B12,D_伙伴种族!$A:$A,0)))</f>
        <v>妖族</v>
      </c>
      <c r="D12" s="45" t="s">
        <v>109</v>
      </c>
      <c r="E12" s="2" t="s">
        <v>100</v>
      </c>
      <c r="F12" s="2">
        <f>INDEX(D_伙伴表!L:L,MATCH(D12,D_伙伴表!$C:$C,0))</f>
        <v>2</v>
      </c>
      <c r="G12" s="2">
        <v>1</v>
      </c>
      <c r="H12" s="2" t="str">
        <f>IF(G12="","",INDEX(D_阵列表!$B:$B,MATCH(G12,D_阵列表!$A:$A,0)))</f>
        <v>阵法一</v>
      </c>
      <c r="I12" s="2"/>
      <c r="J12" s="2">
        <v>0</v>
      </c>
      <c r="K12" s="2" t="s">
        <v>728</v>
      </c>
    </row>
    <row r="13" spans="1:11" x14ac:dyDescent="0.35">
      <c r="A13" s="2">
        <v>9</v>
      </c>
      <c r="B13" s="2">
        <f>IF(D13="","",INDEX(D_伙伴表!$M:$M,MATCH(D13,D_伙伴表!$C:$C,0)))</f>
        <v>3</v>
      </c>
      <c r="C13" s="2" t="str">
        <f>IF(B13="","",INDEX(D_伙伴种族!$B:$B,MATCH(B13,D_伙伴种族!$A:$A,0)))</f>
        <v>妖族</v>
      </c>
      <c r="D13" s="45" t="s">
        <v>110</v>
      </c>
      <c r="E13" s="2" t="s">
        <v>103</v>
      </c>
      <c r="F13" s="2">
        <f>INDEX(D_伙伴表!L:L,MATCH(D13,D_伙伴表!$C:$C,0))</f>
        <v>2</v>
      </c>
      <c r="G13" s="2">
        <v>1</v>
      </c>
      <c r="H13" s="2" t="str">
        <f>IF(G13="","",INDEX(D_阵列表!$B:$B,MATCH(G13,D_阵列表!$A:$A,0)))</f>
        <v>阵法一</v>
      </c>
      <c r="I13" s="2"/>
      <c r="J13" s="2">
        <v>0</v>
      </c>
      <c r="K13" s="2" t="s">
        <v>728</v>
      </c>
    </row>
    <row r="14" spans="1:11" x14ac:dyDescent="0.35">
      <c r="A14" s="2">
        <v>10</v>
      </c>
      <c r="B14" s="2">
        <f>IF(D14="","",INDEX(D_伙伴表!$M:$M,MATCH(D14,D_伙伴表!$C:$C,0)))</f>
        <v>3</v>
      </c>
      <c r="C14" s="2" t="str">
        <f>IF(B14="","",INDEX(D_伙伴种族!$B:$B,MATCH(B14,D_伙伴种族!$A:$A,0)))</f>
        <v>妖族</v>
      </c>
      <c r="D14" s="45" t="s">
        <v>111</v>
      </c>
      <c r="E14" s="2" t="s">
        <v>105</v>
      </c>
      <c r="F14" s="2">
        <f>INDEX(D_伙伴表!L:L,MATCH(D14,D_伙伴表!$C:$C,0))</f>
        <v>2</v>
      </c>
      <c r="G14" s="2">
        <v>1</v>
      </c>
      <c r="H14" s="2" t="str">
        <f>IF(G14="","",INDEX(D_阵列表!$B:$B,MATCH(G14,D_阵列表!$A:$A,0)))</f>
        <v>阵法一</v>
      </c>
      <c r="I14" s="2"/>
      <c r="J14" s="2">
        <v>0</v>
      </c>
      <c r="K14" s="2" t="s">
        <v>728</v>
      </c>
    </row>
    <row r="15" spans="1:11" x14ac:dyDescent="0.35">
      <c r="A15" s="2">
        <v>11</v>
      </c>
      <c r="B15" s="2">
        <f>IF(D15="","",INDEX(D_伙伴表!$M:$M,MATCH(D15,D_伙伴表!$C:$C,0)))</f>
        <v>3</v>
      </c>
      <c r="C15" s="2" t="str">
        <f>IF(B15="","",INDEX(D_伙伴种族!$B:$B,MATCH(B15,D_伙伴种族!$A:$A,0)))</f>
        <v>妖族</v>
      </c>
      <c r="D15" s="46" t="s">
        <v>112</v>
      </c>
      <c r="E15" s="2" t="s">
        <v>835</v>
      </c>
      <c r="F15" s="2">
        <f>INDEX(D_伙伴表!L:L,MATCH(D15,D_伙伴表!$C:$C,0))</f>
        <v>2</v>
      </c>
      <c r="G15" s="2">
        <v>1</v>
      </c>
      <c r="H15" s="2" t="str">
        <f>IF(G15="","",INDEX(D_阵列表!$B:$B,MATCH(G15,D_阵列表!$A:$A,0)))</f>
        <v>阵法一</v>
      </c>
      <c r="I15" s="2"/>
      <c r="J15" s="2">
        <v>0</v>
      </c>
      <c r="K15" s="2" t="s">
        <v>728</v>
      </c>
    </row>
    <row r="16" spans="1:11" x14ac:dyDescent="0.35">
      <c r="A16" s="2">
        <v>12</v>
      </c>
      <c r="B16" s="2">
        <f>IF(D16="","",INDEX(D_伙伴表!$M:$M,MATCH(D16,D_伙伴表!$C:$C,0)))</f>
        <v>3</v>
      </c>
      <c r="C16" s="2" t="str">
        <f>IF(B16="","",INDEX(D_伙伴种族!$B:$B,MATCH(B16,D_伙伴种族!$A:$A,0)))</f>
        <v>妖族</v>
      </c>
      <c r="D16" s="46" t="s">
        <v>1074</v>
      </c>
      <c r="E16" s="2" t="s">
        <v>1057</v>
      </c>
      <c r="F16" s="2">
        <f>INDEX(D_伙伴表!L:L,MATCH(D16,D_伙伴表!$C:$C,0))</f>
        <v>2</v>
      </c>
      <c r="G16" s="2">
        <v>1</v>
      </c>
      <c r="H16" s="2" t="str">
        <f>IF(G16="","",INDEX(D_阵列表!$B:$B,MATCH(G16,D_阵列表!$A:$A,0)))</f>
        <v>阵法一</v>
      </c>
      <c r="I16" s="2"/>
      <c r="J16" s="2">
        <v>0</v>
      </c>
      <c r="K16" s="2" t="s">
        <v>728</v>
      </c>
    </row>
    <row r="17" spans="1:11" x14ac:dyDescent="0.35">
      <c r="A17" s="2">
        <v>13</v>
      </c>
      <c r="B17" s="2">
        <f>IF(D17="","",INDEX(D_伙伴表!$M:$M,MATCH(D17,D_伙伴表!$C:$C,0)))</f>
        <v>3</v>
      </c>
      <c r="C17" s="2" t="str">
        <f>IF(B17="","",INDEX(D_伙伴种族!$B:$B,MATCH(B17,D_伙伴种族!$A:$A,0)))</f>
        <v>妖族</v>
      </c>
      <c r="D17" s="46" t="s">
        <v>113</v>
      </c>
      <c r="E17" s="2" t="s">
        <v>95</v>
      </c>
      <c r="F17" s="2">
        <f>INDEX(D_伙伴表!L:L,MATCH(D17,D_伙伴表!$C:$C,0))</f>
        <v>3</v>
      </c>
      <c r="G17" s="2">
        <v>1</v>
      </c>
      <c r="H17" s="2" t="str">
        <f>IF(G17="","",INDEX(D_阵列表!$B:$B,MATCH(G17,D_阵列表!$A:$A,0)))</f>
        <v>阵法一</v>
      </c>
      <c r="I17" s="2"/>
      <c r="J17" s="2">
        <v>0</v>
      </c>
      <c r="K17" s="2" t="s">
        <v>728</v>
      </c>
    </row>
    <row r="18" spans="1:11" x14ac:dyDescent="0.35">
      <c r="A18" s="2">
        <v>14</v>
      </c>
      <c r="B18" s="2">
        <f>IF(D18="","",INDEX(D_伙伴表!$M:$M,MATCH(D18,D_伙伴表!$C:$C,0)))</f>
        <v>3</v>
      </c>
      <c r="C18" s="2" t="str">
        <f>IF(B18="","",INDEX(D_伙伴种族!$B:$B,MATCH(B18,D_伙伴种族!$A:$A,0)))</f>
        <v>妖族</v>
      </c>
      <c r="D18" s="46" t="s">
        <v>114</v>
      </c>
      <c r="E18" s="2" t="s">
        <v>100</v>
      </c>
      <c r="F18" s="2">
        <f>INDEX(D_伙伴表!L:L,MATCH(D18,D_伙伴表!$C:$C,0))</f>
        <v>3</v>
      </c>
      <c r="G18" s="2">
        <v>1</v>
      </c>
      <c r="H18" s="2" t="str">
        <f>IF(G18="","",INDEX(D_阵列表!$B:$B,MATCH(G18,D_阵列表!$A:$A,0)))</f>
        <v>阵法一</v>
      </c>
      <c r="I18" s="2"/>
      <c r="J18" s="2">
        <v>0</v>
      </c>
      <c r="K18" s="2" t="s">
        <v>728</v>
      </c>
    </row>
    <row r="19" spans="1:11" x14ac:dyDescent="0.35">
      <c r="A19" s="2">
        <v>15</v>
      </c>
      <c r="B19" s="2">
        <f>IF(D19="","",INDEX(D_伙伴表!$M:$M,MATCH(D19,D_伙伴表!$C:$C,0)))</f>
        <v>3</v>
      </c>
      <c r="C19" s="2" t="str">
        <f>IF(B19="","",INDEX(D_伙伴种族!$B:$B,MATCH(B19,D_伙伴种族!$A:$A,0)))</f>
        <v>妖族</v>
      </c>
      <c r="D19" s="46" t="s">
        <v>115</v>
      </c>
      <c r="E19" s="2" t="s">
        <v>103</v>
      </c>
      <c r="F19" s="2">
        <f>INDEX(D_伙伴表!L:L,MATCH(D19,D_伙伴表!$C:$C,0))</f>
        <v>3</v>
      </c>
      <c r="G19" s="2">
        <v>1</v>
      </c>
      <c r="H19" s="2" t="str">
        <f>IF(G19="","",INDEX(D_阵列表!$B:$B,MATCH(G19,D_阵列表!$A:$A,0)))</f>
        <v>阵法一</v>
      </c>
      <c r="I19" s="2"/>
      <c r="J19" s="2">
        <v>0</v>
      </c>
      <c r="K19" s="2" t="s">
        <v>728</v>
      </c>
    </row>
    <row r="20" spans="1:11" x14ac:dyDescent="0.35">
      <c r="A20" s="2">
        <v>16</v>
      </c>
      <c r="B20" s="2">
        <f>IF(D20="","",INDEX(D_伙伴表!$M:$M,MATCH(D20,D_伙伴表!$C:$C,0)))</f>
        <v>3</v>
      </c>
      <c r="C20" s="2" t="str">
        <f>IF(B20="","",INDEX(D_伙伴种族!$B:$B,MATCH(B20,D_伙伴种族!$A:$A,0)))</f>
        <v>妖族</v>
      </c>
      <c r="D20" s="47" t="s">
        <v>116</v>
      </c>
      <c r="E20" s="2" t="s">
        <v>105</v>
      </c>
      <c r="F20" s="2">
        <f>INDEX(D_伙伴表!L:L,MATCH(D20,D_伙伴表!$C:$C,0))</f>
        <v>3</v>
      </c>
      <c r="G20" s="2">
        <v>1</v>
      </c>
      <c r="H20" s="2" t="str">
        <f>IF(G20="","",INDEX(D_阵列表!$B:$B,MATCH(G20,D_阵列表!$A:$A,0)))</f>
        <v>阵法一</v>
      </c>
      <c r="I20" s="2"/>
      <c r="J20" s="2">
        <v>0</v>
      </c>
      <c r="K20" s="2" t="s">
        <v>728</v>
      </c>
    </row>
    <row r="21" spans="1:11" x14ac:dyDescent="0.35">
      <c r="A21" s="2">
        <v>17</v>
      </c>
      <c r="B21" s="2">
        <f>IF(D21="","",INDEX(D_伙伴表!$M:$M,MATCH(D21,D_伙伴表!$C:$C,0)))</f>
        <v>3</v>
      </c>
      <c r="C21" s="2" t="str">
        <f>IF(B21="","",INDEX(D_伙伴种族!$B:$B,MATCH(B21,D_伙伴种族!$A:$A,0)))</f>
        <v>妖族</v>
      </c>
      <c r="D21" s="47" t="s">
        <v>117</v>
      </c>
      <c r="E21" s="2" t="s">
        <v>835</v>
      </c>
      <c r="F21" s="2">
        <f>INDEX(D_伙伴表!L:L,MATCH(D21,D_伙伴表!$C:$C,0))</f>
        <v>3</v>
      </c>
      <c r="G21" s="2">
        <v>1</v>
      </c>
      <c r="H21" s="2" t="str">
        <f>IF(G21="","",INDEX(D_阵列表!$B:$B,MATCH(G21,D_阵列表!$A:$A,0)))</f>
        <v>阵法一</v>
      </c>
      <c r="I21" s="2"/>
      <c r="J21" s="2">
        <v>0</v>
      </c>
      <c r="K21" s="2" t="s">
        <v>728</v>
      </c>
    </row>
    <row r="22" spans="1:11" x14ac:dyDescent="0.35">
      <c r="A22" s="2">
        <v>18</v>
      </c>
      <c r="B22" s="2">
        <f>IF(D22="","",INDEX(D_伙伴表!$M:$M,MATCH(D22,D_伙伴表!$C:$C,0)))</f>
        <v>3</v>
      </c>
      <c r="C22" s="2" t="str">
        <f>IF(B22="","",INDEX(D_伙伴种族!$B:$B,MATCH(B22,D_伙伴种族!$A:$A,0)))</f>
        <v>妖族</v>
      </c>
      <c r="D22" s="47" t="s">
        <v>1075</v>
      </c>
      <c r="E22" s="2" t="s">
        <v>1057</v>
      </c>
      <c r="F22" s="2">
        <f>INDEX(D_伙伴表!L:L,MATCH(D22,D_伙伴表!$C:$C,0))</f>
        <v>3</v>
      </c>
      <c r="G22" s="2">
        <v>1</v>
      </c>
      <c r="H22" s="2" t="str">
        <f>IF(G22="","",INDEX(D_阵列表!$B:$B,MATCH(G22,D_阵列表!$A:$A,0)))</f>
        <v>阵法一</v>
      </c>
      <c r="I22" s="2"/>
      <c r="J22" s="2">
        <v>0</v>
      </c>
      <c r="K22" s="2" t="s">
        <v>728</v>
      </c>
    </row>
    <row r="23" spans="1:11" x14ac:dyDescent="0.35">
      <c r="A23" s="2">
        <v>19</v>
      </c>
      <c r="B23" s="2">
        <f>IF(D23="","",INDEX(D_伙伴表!$M:$M,MATCH(D23,D_伙伴表!$C:$C,0)))</f>
        <v>3</v>
      </c>
      <c r="C23" s="2" t="str">
        <f>IF(B23="","",INDEX(D_伙伴种族!$B:$B,MATCH(B23,D_伙伴种族!$A:$A,0)))</f>
        <v>妖族</v>
      </c>
      <c r="D23" s="47" t="s">
        <v>118</v>
      </c>
      <c r="E23" s="2" t="s">
        <v>95</v>
      </c>
      <c r="F23" s="2">
        <f>INDEX(D_伙伴表!L:L,MATCH(D23,D_伙伴表!$C:$C,0))</f>
        <v>4</v>
      </c>
      <c r="G23" s="2">
        <v>1</v>
      </c>
      <c r="H23" s="2" t="str">
        <f>IF(G23="","",INDEX(D_阵列表!$B:$B,MATCH(G23,D_阵列表!$A:$A,0)))</f>
        <v>阵法一</v>
      </c>
      <c r="I23" s="2"/>
      <c r="J23" s="2">
        <v>0</v>
      </c>
      <c r="K23" s="2" t="s">
        <v>728</v>
      </c>
    </row>
    <row r="24" spans="1:11" x14ac:dyDescent="0.35">
      <c r="A24" s="2">
        <v>20</v>
      </c>
      <c r="B24" s="2">
        <f>IF(D24="","",INDEX(D_伙伴表!$M:$M,MATCH(D24,D_伙伴表!$C:$C,0)))</f>
        <v>3</v>
      </c>
      <c r="C24" s="2" t="str">
        <f>IF(B24="","",INDEX(D_伙伴种族!$B:$B,MATCH(B24,D_伙伴种族!$A:$A,0)))</f>
        <v>妖族</v>
      </c>
      <c r="D24" s="47" t="s">
        <v>119</v>
      </c>
      <c r="E24" s="2" t="s">
        <v>100</v>
      </c>
      <c r="F24" s="2">
        <f>INDEX(D_伙伴表!L:L,MATCH(D24,D_伙伴表!$C:$C,0))</f>
        <v>4</v>
      </c>
      <c r="G24" s="2">
        <v>1</v>
      </c>
      <c r="H24" s="2" t="str">
        <f>IF(G24="","",INDEX(D_阵列表!$B:$B,MATCH(G24,D_阵列表!$A:$A,0)))</f>
        <v>阵法一</v>
      </c>
      <c r="I24" s="2"/>
      <c r="J24" s="2">
        <v>0</v>
      </c>
      <c r="K24" s="2" t="s">
        <v>728</v>
      </c>
    </row>
    <row r="25" spans="1:11" x14ac:dyDescent="0.35">
      <c r="A25" s="2">
        <v>21</v>
      </c>
      <c r="B25" s="2">
        <f>IF(D25="","",INDEX(D_伙伴表!$M:$M,MATCH(D25,D_伙伴表!$C:$C,0)))</f>
        <v>3</v>
      </c>
      <c r="C25" s="2" t="str">
        <f>IF(B25="","",INDEX(D_伙伴种族!$B:$B,MATCH(B25,D_伙伴种族!$A:$A,0)))</f>
        <v>妖族</v>
      </c>
      <c r="D25" s="48" t="s">
        <v>120</v>
      </c>
      <c r="E25" s="2" t="s">
        <v>103</v>
      </c>
      <c r="F25" s="2">
        <f>INDEX(D_伙伴表!L:L,MATCH(D25,D_伙伴表!$C:$C,0))</f>
        <v>4</v>
      </c>
      <c r="G25" s="2">
        <v>1</v>
      </c>
      <c r="H25" s="2" t="str">
        <f>IF(G25="","",INDEX(D_阵列表!$B:$B,MATCH(G25,D_阵列表!$A:$A,0)))</f>
        <v>阵法一</v>
      </c>
      <c r="I25" s="2"/>
      <c r="J25" s="2">
        <v>0</v>
      </c>
      <c r="K25" s="2" t="s">
        <v>728</v>
      </c>
    </row>
    <row r="26" spans="1:11" x14ac:dyDescent="0.35">
      <c r="A26" s="2">
        <v>22</v>
      </c>
      <c r="B26" s="2">
        <f>IF(D26="","",INDEX(D_伙伴表!$M:$M,MATCH(D26,D_伙伴表!$C:$C,0)))</f>
        <v>3</v>
      </c>
      <c r="C26" s="2" t="str">
        <f>IF(B26="","",INDEX(D_伙伴种族!$B:$B,MATCH(B26,D_伙伴种族!$A:$A,0)))</f>
        <v>妖族</v>
      </c>
      <c r="D26" s="48" t="s">
        <v>121</v>
      </c>
      <c r="E26" s="2" t="s">
        <v>105</v>
      </c>
      <c r="F26" s="2">
        <f>INDEX(D_伙伴表!L:L,MATCH(D26,D_伙伴表!$C:$C,0))</f>
        <v>4</v>
      </c>
      <c r="G26" s="2">
        <v>1</v>
      </c>
      <c r="H26" s="2" t="str">
        <f>IF(G26="","",INDEX(D_阵列表!$B:$B,MATCH(G26,D_阵列表!$A:$A,0)))</f>
        <v>阵法一</v>
      </c>
      <c r="I26" s="2"/>
      <c r="J26" s="2">
        <v>0</v>
      </c>
      <c r="K26" s="2" t="s">
        <v>728</v>
      </c>
    </row>
    <row r="27" spans="1:11" x14ac:dyDescent="0.35">
      <c r="A27" s="2">
        <v>23</v>
      </c>
      <c r="B27" s="2">
        <f>IF(D27="","",INDEX(D_伙伴表!$M:$M,MATCH(D27,D_伙伴表!$C:$C,0)))</f>
        <v>3</v>
      </c>
      <c r="C27" s="2" t="str">
        <f>IF(B27="","",INDEX(D_伙伴种族!$B:$B,MATCH(B27,D_伙伴种族!$A:$A,0)))</f>
        <v>妖族</v>
      </c>
      <c r="D27" s="48" t="s">
        <v>122</v>
      </c>
      <c r="E27" s="2" t="s">
        <v>835</v>
      </c>
      <c r="F27" s="2">
        <f>INDEX(D_伙伴表!L:L,MATCH(D27,D_伙伴表!$C:$C,0))</f>
        <v>4</v>
      </c>
      <c r="G27" s="2">
        <v>1</v>
      </c>
      <c r="H27" s="2" t="str">
        <f>IF(G27="","",INDEX(D_阵列表!$B:$B,MATCH(G27,D_阵列表!$A:$A,0)))</f>
        <v>阵法一</v>
      </c>
      <c r="I27" s="2"/>
      <c r="J27" s="2">
        <v>0</v>
      </c>
      <c r="K27" s="2" t="s">
        <v>728</v>
      </c>
    </row>
    <row r="28" spans="1:11" x14ac:dyDescent="0.35">
      <c r="A28" s="2">
        <v>24</v>
      </c>
      <c r="B28" s="2">
        <f>IF(D28="","",INDEX(D_伙伴表!$M:$M,MATCH(D28,D_伙伴表!$C:$C,0)))</f>
        <v>3</v>
      </c>
      <c r="C28" s="2" t="str">
        <f>IF(B28="","",INDEX(D_伙伴种族!$B:$B,MATCH(B28,D_伙伴种族!$A:$A,0)))</f>
        <v>妖族</v>
      </c>
      <c r="D28" s="48" t="s">
        <v>1076</v>
      </c>
      <c r="E28" s="2" t="s">
        <v>1057</v>
      </c>
      <c r="F28" s="2">
        <f>INDEX(D_伙伴表!L:L,MATCH(D28,D_伙伴表!$C:$C,0))</f>
        <v>4</v>
      </c>
      <c r="G28" s="2">
        <v>1</v>
      </c>
      <c r="H28" s="2" t="str">
        <f>IF(G28="","",INDEX(D_阵列表!$B:$B,MATCH(G28,D_阵列表!$A:$A,0)))</f>
        <v>阵法一</v>
      </c>
      <c r="I28" s="2"/>
      <c r="J28" s="2">
        <v>0</v>
      </c>
      <c r="K28" s="2" t="s">
        <v>728</v>
      </c>
    </row>
    <row r="29" spans="1:11" x14ac:dyDescent="0.35">
      <c r="A29" s="2">
        <v>25</v>
      </c>
      <c r="B29" s="2">
        <f>IF(D29="","",INDEX(D_伙伴表!$M:$M,MATCH(D29,D_伙伴表!$C:$C,0)))</f>
        <v>3</v>
      </c>
      <c r="C29" s="2" t="str">
        <f>IF(B29="","",INDEX(D_伙伴种族!$B:$B,MATCH(B29,D_伙伴种族!$A:$A,0)))</f>
        <v>妖族</v>
      </c>
      <c r="D29" s="48" t="s">
        <v>123</v>
      </c>
      <c r="E29" s="2" t="s">
        <v>95</v>
      </c>
      <c r="F29" s="2">
        <f>INDEX(D_伙伴表!L:L,MATCH(D29,D_伙伴表!$C:$C,0))</f>
        <v>5</v>
      </c>
      <c r="G29" s="2">
        <v>1</v>
      </c>
      <c r="H29" s="2" t="str">
        <f>IF(G29="","",INDEX(D_阵列表!$B:$B,MATCH(G29,D_阵列表!$A:$A,0)))</f>
        <v>阵法一</v>
      </c>
      <c r="I29" s="2"/>
      <c r="J29" s="2">
        <v>0</v>
      </c>
      <c r="K29" s="2" t="s">
        <v>728</v>
      </c>
    </row>
    <row r="30" spans="1:11" x14ac:dyDescent="0.35">
      <c r="A30" s="2">
        <v>26</v>
      </c>
      <c r="B30" s="2">
        <f>IF(D30="","",INDEX(D_伙伴表!$M:$M,MATCH(D30,D_伙伴表!$C:$C,0)))</f>
        <v>3</v>
      </c>
      <c r="C30" s="2" t="str">
        <f>IF(B30="","",INDEX(D_伙伴种族!$B:$B,MATCH(B30,D_伙伴种族!$A:$A,0)))</f>
        <v>妖族</v>
      </c>
      <c r="D30" s="5" t="s">
        <v>124</v>
      </c>
      <c r="E30" s="2" t="s">
        <v>100</v>
      </c>
      <c r="F30" s="2">
        <f>INDEX(D_伙伴表!L:L,MATCH(D30,D_伙伴表!$C:$C,0))</f>
        <v>5</v>
      </c>
      <c r="G30" s="2">
        <v>1</v>
      </c>
      <c r="H30" s="2" t="str">
        <f>IF(G30="","",INDEX(D_阵列表!$B:$B,MATCH(G30,D_阵列表!$A:$A,0)))</f>
        <v>阵法一</v>
      </c>
      <c r="I30" s="2"/>
      <c r="J30" s="2">
        <v>0</v>
      </c>
      <c r="K30" s="2" t="s">
        <v>728</v>
      </c>
    </row>
    <row r="31" spans="1:11" x14ac:dyDescent="0.35">
      <c r="A31" s="2">
        <v>27</v>
      </c>
      <c r="B31" s="2">
        <f>IF(D31="","",INDEX(D_伙伴表!$M:$M,MATCH(D31,D_伙伴表!$C:$C,0)))</f>
        <v>3</v>
      </c>
      <c r="C31" s="2" t="str">
        <f>IF(B31="","",INDEX(D_伙伴种族!$B:$B,MATCH(B31,D_伙伴种族!$A:$A,0)))</f>
        <v>妖族</v>
      </c>
      <c r="D31" s="5" t="s">
        <v>125</v>
      </c>
      <c r="E31" s="2" t="s">
        <v>103</v>
      </c>
      <c r="F31" s="2">
        <f>INDEX(D_伙伴表!L:L,MATCH(D31,D_伙伴表!$C:$C,0))</f>
        <v>5</v>
      </c>
      <c r="G31" s="2">
        <v>1</v>
      </c>
      <c r="H31" s="2" t="str">
        <f>IF(G31="","",INDEX(D_阵列表!$B:$B,MATCH(G31,D_阵列表!$A:$A,0)))</f>
        <v>阵法一</v>
      </c>
      <c r="I31" s="2"/>
      <c r="J31" s="2">
        <v>0</v>
      </c>
      <c r="K31" s="2" t="s">
        <v>728</v>
      </c>
    </row>
    <row r="32" spans="1:11" x14ac:dyDescent="0.35">
      <c r="A32" s="2">
        <v>28</v>
      </c>
      <c r="B32" s="2">
        <f>IF(D32="","",INDEX(D_伙伴表!$M:$M,MATCH(D32,D_伙伴表!$C:$C,0)))</f>
        <v>3</v>
      </c>
      <c r="C32" s="2" t="str">
        <f>IF(B32="","",INDEX(D_伙伴种族!$B:$B,MATCH(B32,D_伙伴种族!$A:$A,0)))</f>
        <v>妖族</v>
      </c>
      <c r="D32" s="5" t="s">
        <v>126</v>
      </c>
      <c r="E32" s="2" t="s">
        <v>105</v>
      </c>
      <c r="F32" s="2">
        <f>INDEX(D_伙伴表!L:L,MATCH(D32,D_伙伴表!$C:$C,0))</f>
        <v>5</v>
      </c>
      <c r="G32" s="2">
        <v>1</v>
      </c>
      <c r="H32" s="2" t="str">
        <f>IF(G32="","",INDEX(D_阵列表!$B:$B,MATCH(G32,D_阵列表!$A:$A,0)))</f>
        <v>阵法一</v>
      </c>
      <c r="I32" s="2"/>
      <c r="J32" s="2">
        <v>0</v>
      </c>
      <c r="K32" s="2" t="s">
        <v>728</v>
      </c>
    </row>
    <row r="33" spans="1:11" x14ac:dyDescent="0.35">
      <c r="A33" s="2">
        <v>29</v>
      </c>
      <c r="B33" s="2">
        <f>IF(D33="","",INDEX(D_伙伴表!$M:$M,MATCH(D33,D_伙伴表!$C:$C,0)))</f>
        <v>3</v>
      </c>
      <c r="C33" s="2" t="str">
        <f>IF(B33="","",INDEX(D_伙伴种族!$B:$B,MATCH(B33,D_伙伴种族!$A:$A,0)))</f>
        <v>妖族</v>
      </c>
      <c r="D33" s="5" t="s">
        <v>127</v>
      </c>
      <c r="E33" s="2" t="s">
        <v>835</v>
      </c>
      <c r="F33" s="2">
        <f>INDEX(D_伙伴表!L:L,MATCH(D33,D_伙伴表!$C:$C,0))</f>
        <v>5</v>
      </c>
      <c r="G33" s="2">
        <v>1</v>
      </c>
      <c r="H33" s="2" t="str">
        <f>IF(G33="","",INDEX(D_阵列表!$B:$B,MATCH(G33,D_阵列表!$A:$A,0)))</f>
        <v>阵法一</v>
      </c>
      <c r="I33" s="2"/>
      <c r="J33" s="2">
        <v>0</v>
      </c>
      <c r="K33" s="2" t="s">
        <v>728</v>
      </c>
    </row>
    <row r="34" spans="1:11" x14ac:dyDescent="0.35">
      <c r="A34" s="2">
        <v>30</v>
      </c>
      <c r="B34" s="2">
        <f>IF(D34="","",INDEX(D_伙伴表!$M:$M,MATCH(D34,D_伙伴表!$C:$C,0)))</f>
        <v>3</v>
      </c>
      <c r="C34" s="2" t="str">
        <f>IF(B34="","",INDEX(D_伙伴种族!$B:$B,MATCH(B34,D_伙伴种族!$A:$A,0)))</f>
        <v>妖族</v>
      </c>
      <c r="D34" s="5" t="s">
        <v>1077</v>
      </c>
      <c r="E34" s="2" t="s">
        <v>1057</v>
      </c>
      <c r="F34" s="2">
        <f>INDEX(D_伙伴表!L:L,MATCH(D34,D_伙伴表!$C:$C,0))</f>
        <v>5</v>
      </c>
      <c r="G34" s="2">
        <v>1</v>
      </c>
      <c r="H34" s="2" t="str">
        <f>IF(G34="","",INDEX(D_阵列表!$B:$B,MATCH(G34,D_阵列表!$A:$A,0)))</f>
        <v>阵法一</v>
      </c>
      <c r="I34" s="2"/>
      <c r="J34" s="2">
        <v>0</v>
      </c>
      <c r="K34" s="2" t="s">
        <v>728</v>
      </c>
    </row>
    <row r="35" spans="1:11" x14ac:dyDescent="0.35">
      <c r="A35" s="2">
        <v>31</v>
      </c>
      <c r="B35" s="2">
        <f>IF(D35="","",INDEX(D_伙伴表!$M:$M,MATCH(D35,D_伙伴表!$C:$C,0)))</f>
        <v>3</v>
      </c>
      <c r="C35" s="2" t="str">
        <f>IF(B35="","",INDEX(D_伙伴种族!$B:$B,MATCH(B35,D_伙伴种族!$A:$A,0)))</f>
        <v>妖族</v>
      </c>
      <c r="D35" s="6" t="s">
        <v>128</v>
      </c>
      <c r="E35" s="2" t="s">
        <v>95</v>
      </c>
      <c r="F35" s="2">
        <f>INDEX(D_伙伴表!L:L,MATCH(D35,D_伙伴表!$C:$C,0))</f>
        <v>6</v>
      </c>
      <c r="G35" s="2">
        <v>1</v>
      </c>
      <c r="H35" s="2" t="str">
        <f>IF(G35="","",INDEX(D_阵列表!$B:$B,MATCH(G35,D_阵列表!$A:$A,0)))</f>
        <v>阵法一</v>
      </c>
      <c r="I35" s="2"/>
      <c r="J35" s="2">
        <v>0</v>
      </c>
      <c r="K35" s="2" t="s">
        <v>728</v>
      </c>
    </row>
    <row r="36" spans="1:11" x14ac:dyDescent="0.35">
      <c r="A36" s="2">
        <v>32</v>
      </c>
      <c r="B36" s="2">
        <f>IF(D36="","",INDEX(D_伙伴表!$M:$M,MATCH(D36,D_伙伴表!$C:$C,0)))</f>
        <v>3</v>
      </c>
      <c r="C36" s="2" t="str">
        <f>IF(B36="","",INDEX(D_伙伴种族!$B:$B,MATCH(B36,D_伙伴种族!$A:$A,0)))</f>
        <v>妖族</v>
      </c>
      <c r="D36" s="6" t="s">
        <v>129</v>
      </c>
      <c r="E36" s="2" t="s">
        <v>100</v>
      </c>
      <c r="F36" s="2">
        <f>INDEX(D_伙伴表!L:L,MATCH(D36,D_伙伴表!$C:$C,0))</f>
        <v>6</v>
      </c>
      <c r="G36" s="2">
        <v>1</v>
      </c>
      <c r="H36" s="2" t="str">
        <f>IF(G36="","",INDEX(D_阵列表!$B:$B,MATCH(G36,D_阵列表!$A:$A,0)))</f>
        <v>阵法一</v>
      </c>
      <c r="I36" s="2"/>
      <c r="J36" s="2">
        <v>0</v>
      </c>
      <c r="K36" s="2" t="s">
        <v>728</v>
      </c>
    </row>
    <row r="37" spans="1:11" x14ac:dyDescent="0.35">
      <c r="A37" s="2">
        <v>33</v>
      </c>
      <c r="B37" s="2">
        <f>IF(D37="","",INDEX(D_伙伴表!$M:$M,MATCH(D37,D_伙伴表!$C:$C,0)))</f>
        <v>3</v>
      </c>
      <c r="C37" s="2" t="str">
        <f>IF(B37="","",INDEX(D_伙伴种族!$B:$B,MATCH(B37,D_伙伴种族!$A:$A,0)))</f>
        <v>妖族</v>
      </c>
      <c r="D37" s="6" t="s">
        <v>130</v>
      </c>
      <c r="E37" s="2" t="s">
        <v>103</v>
      </c>
      <c r="F37" s="2">
        <f>INDEX(D_伙伴表!L:L,MATCH(D37,D_伙伴表!$C:$C,0))</f>
        <v>6</v>
      </c>
      <c r="G37" s="2">
        <v>1</v>
      </c>
      <c r="H37" s="2" t="str">
        <f>IF(G37="","",INDEX(D_阵列表!$B:$B,MATCH(G37,D_阵列表!$A:$A,0)))</f>
        <v>阵法一</v>
      </c>
      <c r="I37" s="2"/>
      <c r="J37" s="2">
        <v>0</v>
      </c>
      <c r="K37" s="2" t="s">
        <v>728</v>
      </c>
    </row>
    <row r="38" spans="1:11" x14ac:dyDescent="0.35">
      <c r="A38" s="2">
        <v>34</v>
      </c>
      <c r="B38" s="2">
        <f>IF(D38="","",INDEX(D_伙伴表!$M:$M,MATCH(D38,D_伙伴表!$C:$C,0)))</f>
        <v>3</v>
      </c>
      <c r="C38" s="2" t="str">
        <f>IF(B38="","",INDEX(D_伙伴种族!$B:$B,MATCH(B38,D_伙伴种族!$A:$A,0)))</f>
        <v>妖族</v>
      </c>
      <c r="D38" s="6" t="s">
        <v>131</v>
      </c>
      <c r="E38" s="2" t="s">
        <v>105</v>
      </c>
      <c r="F38" s="2">
        <f>INDEX(D_伙伴表!L:L,MATCH(D38,D_伙伴表!$C:$C,0))</f>
        <v>6</v>
      </c>
      <c r="G38" s="2">
        <v>1</v>
      </c>
      <c r="H38" s="2" t="str">
        <f>IF(G38="","",INDEX(D_阵列表!$B:$B,MATCH(G38,D_阵列表!$A:$A,0)))</f>
        <v>阵法一</v>
      </c>
      <c r="I38" s="2"/>
      <c r="J38" s="2">
        <v>0</v>
      </c>
      <c r="K38" s="2" t="s">
        <v>728</v>
      </c>
    </row>
    <row r="39" spans="1:11" x14ac:dyDescent="0.35">
      <c r="A39" s="2">
        <v>35</v>
      </c>
      <c r="B39" s="2">
        <f>IF(D39="","",INDEX(D_伙伴表!$M:$M,MATCH(D39,D_伙伴表!$C:$C,0)))</f>
        <v>3</v>
      </c>
      <c r="C39" s="2" t="str">
        <f>IF(B39="","",INDEX(D_伙伴种族!$B:$B,MATCH(B39,D_伙伴种族!$A:$A,0)))</f>
        <v>妖族</v>
      </c>
      <c r="D39" s="6" t="s">
        <v>132</v>
      </c>
      <c r="E39" s="2" t="s">
        <v>835</v>
      </c>
      <c r="F39" s="2">
        <f>INDEX(D_伙伴表!L:L,MATCH(D39,D_伙伴表!$C:$C,0))</f>
        <v>6</v>
      </c>
      <c r="G39" s="2">
        <v>1</v>
      </c>
      <c r="H39" s="2" t="str">
        <f>IF(G39="","",INDEX(D_阵列表!$B:$B,MATCH(G39,D_阵列表!$A:$A,0)))</f>
        <v>阵法一</v>
      </c>
      <c r="I39" s="2"/>
      <c r="J39" s="2">
        <v>0</v>
      </c>
      <c r="K39" s="2" t="s">
        <v>728</v>
      </c>
    </row>
    <row r="40" spans="1:11" x14ac:dyDescent="0.35">
      <c r="A40" s="2">
        <v>36</v>
      </c>
      <c r="B40" s="2">
        <f>IF(D40="","",INDEX(D_伙伴表!$M:$M,MATCH(D40,D_伙伴表!$C:$C,0)))</f>
        <v>3</v>
      </c>
      <c r="C40" s="2" t="str">
        <f>IF(B40="","",INDEX(D_伙伴种族!$B:$B,MATCH(B40,D_伙伴种族!$A:$A,0)))</f>
        <v>妖族</v>
      </c>
      <c r="D40" s="6" t="s">
        <v>1078</v>
      </c>
      <c r="E40" s="2" t="s">
        <v>1057</v>
      </c>
      <c r="F40" s="2">
        <f>INDEX(D_伙伴表!L:L,MATCH(D40,D_伙伴表!$C:$C,0))</f>
        <v>6</v>
      </c>
      <c r="G40" s="2">
        <v>1</v>
      </c>
      <c r="H40" s="2" t="str">
        <f>IF(G40="","",INDEX(D_阵列表!$B:$B,MATCH(G40,D_阵列表!$A:$A,0)))</f>
        <v>阵法一</v>
      </c>
      <c r="I40" s="2"/>
      <c r="J40" s="2">
        <v>0</v>
      </c>
      <c r="K40" s="2" t="s">
        <v>728</v>
      </c>
    </row>
    <row r="41" spans="1:11" x14ac:dyDescent="0.35">
      <c r="A41" s="2">
        <v>37</v>
      </c>
      <c r="B41" s="2">
        <f>IF(D41="","",INDEX(D_伙伴表!$M:$M,MATCH(D41,D_伙伴表!$C:$C,0)))</f>
        <v>4</v>
      </c>
      <c r="C41" s="2" t="str">
        <f>IF(B41="","",INDEX(D_伙伴种族!$B:$B,MATCH(B41,D_伙伴种族!$A:$A,0)))</f>
        <v>仙族</v>
      </c>
      <c r="D41" s="6" t="s">
        <v>133</v>
      </c>
      <c r="E41" s="2" t="s">
        <v>134</v>
      </c>
      <c r="F41" s="2">
        <f>INDEX(D_伙伴表!L:L,MATCH(D41,D_伙伴表!$C:$C,0))</f>
        <v>4</v>
      </c>
      <c r="G41" s="2">
        <v>1</v>
      </c>
      <c r="H41" s="2" t="str">
        <f>IF(G41="","",INDEX(D_阵列表!$B:$B,MATCH(G41,D_阵列表!$A:$A,0)))</f>
        <v>阵法一</v>
      </c>
      <c r="I41" s="2"/>
      <c r="J41" s="2">
        <v>0</v>
      </c>
      <c r="K41" s="2" t="s">
        <v>728</v>
      </c>
    </row>
    <row r="42" spans="1:11" x14ac:dyDescent="0.35">
      <c r="A42" s="2">
        <v>38</v>
      </c>
      <c r="B42" s="2">
        <f>IF(D42="","",INDEX(D_伙伴表!$M:$M,MATCH(D42,D_伙伴表!$C:$C,0)))</f>
        <v>4</v>
      </c>
      <c r="C42" s="2" t="str">
        <f>IF(B42="","",INDEX(D_伙伴种族!$B:$B,MATCH(B42,D_伙伴种族!$A:$A,0)))</f>
        <v>仙族</v>
      </c>
      <c r="D42" s="6" t="s">
        <v>136</v>
      </c>
      <c r="E42" s="2" t="s">
        <v>137</v>
      </c>
      <c r="F42" s="2">
        <f>INDEX(D_伙伴表!L:L,MATCH(D42,D_伙伴表!$C:$C,0))</f>
        <v>4</v>
      </c>
      <c r="G42" s="2">
        <v>1</v>
      </c>
      <c r="H42" s="2" t="str">
        <f>IF(G42="","",INDEX(D_阵列表!$B:$B,MATCH(G42,D_阵列表!$A:$A,0)))</f>
        <v>阵法一</v>
      </c>
      <c r="I42" s="2"/>
      <c r="J42" s="2">
        <v>0</v>
      </c>
      <c r="K42" s="2" t="s">
        <v>728</v>
      </c>
    </row>
    <row r="43" spans="1:11" x14ac:dyDescent="0.35">
      <c r="A43" s="2">
        <v>39</v>
      </c>
      <c r="B43" s="2">
        <f>IF(D43="","",INDEX(D_伙伴表!$M:$M,MATCH(D43,D_伙伴表!$C:$C,0)))</f>
        <v>4</v>
      </c>
      <c r="C43" s="2" t="str">
        <f>IF(B43="","",INDEX(D_伙伴种族!$B:$B,MATCH(B43,D_伙伴种族!$A:$A,0)))</f>
        <v>仙族</v>
      </c>
      <c r="D43" s="6" t="s">
        <v>138</v>
      </c>
      <c r="E43" s="2" t="s">
        <v>139</v>
      </c>
      <c r="F43" s="2">
        <f>INDEX(D_伙伴表!L:L,MATCH(D43,D_伙伴表!$C:$C,0))</f>
        <v>4</v>
      </c>
      <c r="G43" s="2">
        <v>1</v>
      </c>
      <c r="H43" s="2" t="str">
        <f>IF(G43="","",INDEX(D_阵列表!$B:$B,MATCH(G43,D_阵列表!$A:$A,0)))</f>
        <v>阵法一</v>
      </c>
      <c r="I43" s="2"/>
      <c r="J43" s="2">
        <v>0</v>
      </c>
      <c r="K43" s="2" t="s">
        <v>728</v>
      </c>
    </row>
    <row r="44" spans="1:11" x14ac:dyDescent="0.35">
      <c r="A44" s="2">
        <v>40</v>
      </c>
      <c r="B44" s="2">
        <f>IF(D44="","",INDEX(D_伙伴表!$M:$M,MATCH(D44,D_伙伴表!$C:$C,0)))</f>
        <v>4</v>
      </c>
      <c r="C44" s="2" t="str">
        <f>IF(B44="","",INDEX(D_伙伴种族!$B:$B,MATCH(B44,D_伙伴种族!$A:$A,0)))</f>
        <v>仙族</v>
      </c>
      <c r="D44" s="6" t="s">
        <v>141</v>
      </c>
      <c r="E44" s="2" t="s">
        <v>142</v>
      </c>
      <c r="F44" s="2">
        <f>INDEX(D_伙伴表!L:L,MATCH(D44,D_伙伴表!$C:$C,0))</f>
        <v>4</v>
      </c>
      <c r="G44" s="2">
        <v>1</v>
      </c>
      <c r="H44" s="2" t="str">
        <f>IF(G44="","",INDEX(D_阵列表!$B:$B,MATCH(G44,D_阵列表!$A:$A,0)))</f>
        <v>阵法一</v>
      </c>
      <c r="I44" s="2"/>
      <c r="J44" s="2">
        <v>0</v>
      </c>
      <c r="K44" s="2" t="s">
        <v>728</v>
      </c>
    </row>
    <row r="45" spans="1:11" x14ac:dyDescent="0.35">
      <c r="A45" s="2">
        <v>41</v>
      </c>
      <c r="B45" s="2">
        <f>IF(D45="","",INDEX(D_伙伴表!$M:$M,MATCH(D45,D_伙伴表!$C:$C,0)))</f>
        <v>4</v>
      </c>
      <c r="C45" s="2" t="str">
        <f>IF(B45="","",INDEX(D_伙伴种族!$B:$B,MATCH(B45,D_伙伴种族!$A:$A,0)))</f>
        <v>仙族</v>
      </c>
      <c r="D45" s="6" t="s">
        <v>143</v>
      </c>
      <c r="E45" s="2" t="s">
        <v>144</v>
      </c>
      <c r="F45" s="2">
        <f>INDEX(D_伙伴表!L:L,MATCH(D45,D_伙伴表!$C:$C,0))</f>
        <v>4</v>
      </c>
      <c r="G45" s="2">
        <v>1</v>
      </c>
      <c r="H45" s="2" t="str">
        <f>IF(G45="","",INDEX(D_阵列表!$B:$B,MATCH(G45,D_阵列表!$A:$A,0)))</f>
        <v>阵法一</v>
      </c>
      <c r="I45" s="2"/>
      <c r="J45" s="2">
        <v>0</v>
      </c>
      <c r="K45" s="2" t="s">
        <v>728</v>
      </c>
    </row>
    <row r="46" spans="1:11" x14ac:dyDescent="0.35">
      <c r="A46" s="2">
        <v>42</v>
      </c>
      <c r="B46" s="2">
        <f>IF(D46="","",INDEX(D_伙伴表!$M:$M,MATCH(D46,D_伙伴表!$C:$C,0)))</f>
        <v>4</v>
      </c>
      <c r="C46" s="2" t="str">
        <f>IF(B46="","",INDEX(D_伙伴种族!$B:$B,MATCH(B46,D_伙伴种族!$A:$A,0)))</f>
        <v>仙族</v>
      </c>
      <c r="D46" s="6" t="s">
        <v>145</v>
      </c>
      <c r="E46" s="2" t="s">
        <v>134</v>
      </c>
      <c r="F46" s="2">
        <f>INDEX(D_伙伴表!L:L,MATCH(D46,D_伙伴表!$C:$C,0))</f>
        <v>5</v>
      </c>
      <c r="G46" s="2">
        <v>1</v>
      </c>
      <c r="H46" s="2" t="str">
        <f>IF(G46="","",INDEX(D_阵列表!$B:$B,MATCH(G46,D_阵列表!$A:$A,0)))</f>
        <v>阵法一</v>
      </c>
      <c r="I46" s="2"/>
      <c r="J46" s="2">
        <v>0</v>
      </c>
      <c r="K46" s="2" t="s">
        <v>728</v>
      </c>
    </row>
    <row r="47" spans="1:11" x14ac:dyDescent="0.35">
      <c r="A47" s="2">
        <v>43</v>
      </c>
      <c r="B47" s="2">
        <f>IF(D47="","",INDEX(D_伙伴表!$M:$M,MATCH(D47,D_伙伴表!$C:$C,0)))</f>
        <v>4</v>
      </c>
      <c r="C47" s="2" t="str">
        <f>IF(B47="","",INDEX(D_伙伴种族!$B:$B,MATCH(B47,D_伙伴种族!$A:$A,0)))</f>
        <v>仙族</v>
      </c>
      <c r="D47" s="6" t="s">
        <v>146</v>
      </c>
      <c r="E47" s="2" t="s">
        <v>137</v>
      </c>
      <c r="F47" s="2">
        <f>INDEX(D_伙伴表!L:L,MATCH(D47,D_伙伴表!$C:$C,0))</f>
        <v>5</v>
      </c>
      <c r="G47" s="2">
        <v>1</v>
      </c>
      <c r="H47" s="2" t="str">
        <f>IF(G47="","",INDEX(D_阵列表!$B:$B,MATCH(G47,D_阵列表!$A:$A,0)))</f>
        <v>阵法一</v>
      </c>
      <c r="I47" s="2"/>
      <c r="J47" s="2">
        <v>0</v>
      </c>
      <c r="K47" s="2" t="s">
        <v>728</v>
      </c>
    </row>
    <row r="48" spans="1:11" x14ac:dyDescent="0.35">
      <c r="A48" s="2">
        <v>44</v>
      </c>
      <c r="B48" s="2">
        <f>IF(D48="","",INDEX(D_伙伴表!$M:$M,MATCH(D48,D_伙伴表!$C:$C,0)))</f>
        <v>4</v>
      </c>
      <c r="C48" s="2" t="str">
        <f>IF(B48="","",INDEX(D_伙伴种族!$B:$B,MATCH(B48,D_伙伴种族!$A:$A,0)))</f>
        <v>仙族</v>
      </c>
      <c r="D48" s="6" t="s">
        <v>147</v>
      </c>
      <c r="E48" s="2" t="s">
        <v>139</v>
      </c>
      <c r="F48" s="2">
        <f>INDEX(D_伙伴表!L:L,MATCH(D48,D_伙伴表!$C:$C,0))</f>
        <v>5</v>
      </c>
      <c r="G48" s="2">
        <v>1</v>
      </c>
      <c r="H48" s="2" t="str">
        <f>IF(G48="","",INDEX(D_阵列表!$B:$B,MATCH(G48,D_阵列表!$A:$A,0)))</f>
        <v>阵法一</v>
      </c>
      <c r="I48" s="2"/>
      <c r="J48" s="2">
        <v>0</v>
      </c>
      <c r="K48" s="2" t="s">
        <v>728</v>
      </c>
    </row>
    <row r="49" spans="1:11" x14ac:dyDescent="0.35">
      <c r="A49" s="2">
        <v>45</v>
      </c>
      <c r="B49" s="2">
        <f>IF(D49="","",INDEX(D_伙伴表!$M:$M,MATCH(D49,D_伙伴表!$C:$C,0)))</f>
        <v>4</v>
      </c>
      <c r="C49" s="2" t="str">
        <f>IF(B49="","",INDEX(D_伙伴种族!$B:$B,MATCH(B49,D_伙伴种族!$A:$A,0)))</f>
        <v>仙族</v>
      </c>
      <c r="D49" s="6" t="s">
        <v>148</v>
      </c>
      <c r="E49" s="2" t="s">
        <v>142</v>
      </c>
      <c r="F49" s="2">
        <f>INDEX(D_伙伴表!L:L,MATCH(D49,D_伙伴表!$C:$C,0))</f>
        <v>5</v>
      </c>
      <c r="G49" s="2">
        <v>1</v>
      </c>
      <c r="H49" s="2" t="str">
        <f>IF(G49="","",INDEX(D_阵列表!$B:$B,MATCH(G49,D_阵列表!$A:$A,0)))</f>
        <v>阵法一</v>
      </c>
      <c r="I49" s="2"/>
      <c r="J49" s="2">
        <v>0</v>
      </c>
      <c r="K49" s="2" t="s">
        <v>728</v>
      </c>
    </row>
    <row r="50" spans="1:11" x14ac:dyDescent="0.35">
      <c r="A50" s="2">
        <v>46</v>
      </c>
      <c r="B50" s="2">
        <f>IF(D50="","",INDEX(D_伙伴表!$M:$M,MATCH(D50,D_伙伴表!$C:$C,0)))</f>
        <v>4</v>
      </c>
      <c r="C50" s="2" t="str">
        <f>IF(B50="","",INDEX(D_伙伴种族!$B:$B,MATCH(B50,D_伙伴种族!$A:$A,0)))</f>
        <v>仙族</v>
      </c>
      <c r="D50" s="6" t="s">
        <v>149</v>
      </c>
      <c r="E50" s="2" t="s">
        <v>144</v>
      </c>
      <c r="F50" s="2">
        <f>INDEX(D_伙伴表!L:L,MATCH(D50,D_伙伴表!$C:$C,0))</f>
        <v>5</v>
      </c>
      <c r="G50" s="2">
        <v>2</v>
      </c>
      <c r="H50" s="2" t="str">
        <f>IF(G50="","",INDEX(D_阵列表!$B:$B,MATCH(G50,D_阵列表!$A:$A,0)))</f>
        <v>阵法二</v>
      </c>
      <c r="I50" s="2"/>
      <c r="J50" s="2">
        <v>0</v>
      </c>
      <c r="K50" s="2" t="s">
        <v>728</v>
      </c>
    </row>
    <row r="51" spans="1:11" x14ac:dyDescent="0.35">
      <c r="A51" s="2">
        <v>47</v>
      </c>
      <c r="B51" s="2">
        <f>IF(D51="","",INDEX(D_伙伴表!$M:$M,MATCH(D51,D_伙伴表!$C:$C,0)))</f>
        <v>4</v>
      </c>
      <c r="C51" s="2" t="str">
        <f>IF(B51="","",INDEX(D_伙伴种族!$B:$B,MATCH(B51,D_伙伴种族!$A:$A,0)))</f>
        <v>仙族</v>
      </c>
      <c r="D51" s="6" t="s">
        <v>150</v>
      </c>
      <c r="E51" s="2" t="s">
        <v>134</v>
      </c>
      <c r="F51" s="2">
        <f>INDEX(D_伙伴表!L:L,MATCH(D51,D_伙伴表!$C:$C,0))</f>
        <v>6</v>
      </c>
      <c r="G51" s="2">
        <v>2</v>
      </c>
      <c r="H51" s="2" t="str">
        <f>IF(G51="","",INDEX(D_阵列表!$B:$B,MATCH(G51,D_阵列表!$A:$A,0)))</f>
        <v>阵法二</v>
      </c>
      <c r="I51" s="2"/>
      <c r="J51" s="2">
        <v>0</v>
      </c>
      <c r="K51" s="2" t="s">
        <v>728</v>
      </c>
    </row>
    <row r="52" spans="1:11" x14ac:dyDescent="0.35">
      <c r="A52" s="2">
        <v>48</v>
      </c>
      <c r="B52" s="2">
        <f>IF(D52="","",INDEX(D_伙伴表!$M:$M,MATCH(D52,D_伙伴表!$C:$C,0)))</f>
        <v>4</v>
      </c>
      <c r="C52" s="2" t="str">
        <f>IF(B52="","",INDEX(D_伙伴种族!$B:$B,MATCH(B52,D_伙伴种族!$A:$A,0)))</f>
        <v>仙族</v>
      </c>
      <c r="D52" s="6" t="s">
        <v>151</v>
      </c>
      <c r="E52" s="2" t="s">
        <v>137</v>
      </c>
      <c r="F52" s="2">
        <f>INDEX(D_伙伴表!L:L,MATCH(D52,D_伙伴表!$C:$C,0))</f>
        <v>6</v>
      </c>
      <c r="G52" s="2">
        <v>2</v>
      </c>
      <c r="H52" s="2" t="str">
        <f>IF(G52="","",INDEX(D_阵列表!$B:$B,MATCH(G52,D_阵列表!$A:$A,0)))</f>
        <v>阵法二</v>
      </c>
      <c r="I52" s="2"/>
      <c r="J52" s="2">
        <v>0</v>
      </c>
      <c r="K52" s="2" t="s">
        <v>728</v>
      </c>
    </row>
    <row r="53" spans="1:11" x14ac:dyDescent="0.35">
      <c r="A53" s="2">
        <v>49</v>
      </c>
      <c r="B53" s="2">
        <f>IF(D53="","",INDEX(D_伙伴表!$M:$M,MATCH(D53,D_伙伴表!$C:$C,0)))</f>
        <v>4</v>
      </c>
      <c r="C53" s="2" t="str">
        <f>IF(B53="","",INDEX(D_伙伴种族!$B:$B,MATCH(B53,D_伙伴种族!$A:$A,0)))</f>
        <v>仙族</v>
      </c>
      <c r="D53" s="6" t="s">
        <v>152</v>
      </c>
      <c r="E53" s="2" t="s">
        <v>139</v>
      </c>
      <c r="F53" s="2">
        <f>INDEX(D_伙伴表!L:L,MATCH(D53,D_伙伴表!$C:$C,0))</f>
        <v>6</v>
      </c>
      <c r="G53" s="2">
        <v>2</v>
      </c>
      <c r="H53" s="2" t="str">
        <f>IF(G53="","",INDEX(D_阵列表!$B:$B,MATCH(G53,D_阵列表!$A:$A,0)))</f>
        <v>阵法二</v>
      </c>
      <c r="I53" s="2"/>
      <c r="J53" s="2">
        <v>0</v>
      </c>
      <c r="K53" s="2" t="s">
        <v>728</v>
      </c>
    </row>
    <row r="54" spans="1:11" x14ac:dyDescent="0.35">
      <c r="A54" s="2">
        <v>50</v>
      </c>
      <c r="B54" s="2">
        <f>IF(D54="","",INDEX(D_伙伴表!$M:$M,MATCH(D54,D_伙伴表!$C:$C,0)))</f>
        <v>4</v>
      </c>
      <c r="C54" s="2" t="str">
        <f>IF(B54="","",INDEX(D_伙伴种族!$B:$B,MATCH(B54,D_伙伴种族!$A:$A,0)))</f>
        <v>仙族</v>
      </c>
      <c r="D54" s="6" t="s">
        <v>153</v>
      </c>
      <c r="E54" s="2" t="s">
        <v>142</v>
      </c>
      <c r="F54" s="2">
        <f>INDEX(D_伙伴表!L:L,MATCH(D54,D_伙伴表!$C:$C,0))</f>
        <v>6</v>
      </c>
      <c r="G54" s="2">
        <v>2</v>
      </c>
      <c r="H54" s="2" t="str">
        <f>IF(G54="","",INDEX(D_阵列表!$B:$B,MATCH(G54,D_阵列表!$A:$A,0)))</f>
        <v>阵法二</v>
      </c>
      <c r="I54" s="2"/>
      <c r="J54" s="2">
        <v>0</v>
      </c>
      <c r="K54" s="2" t="s">
        <v>728</v>
      </c>
    </row>
    <row r="55" spans="1:11" x14ac:dyDescent="0.35">
      <c r="A55" s="2">
        <v>51</v>
      </c>
      <c r="B55" s="2">
        <f>IF(D55="","",INDEX(D_伙伴表!$M:$M,MATCH(D55,D_伙伴表!$C:$C,0)))</f>
        <v>4</v>
      </c>
      <c r="C55" s="2" t="str">
        <f>IF(B55="","",INDEX(D_伙伴种族!$B:$B,MATCH(B55,D_伙伴种族!$A:$A,0)))</f>
        <v>仙族</v>
      </c>
      <c r="D55" s="6" t="s">
        <v>154</v>
      </c>
      <c r="E55" s="2" t="s">
        <v>144</v>
      </c>
      <c r="F55" s="2">
        <f>INDEX(D_伙伴表!L:L,MATCH(D55,D_伙伴表!$C:$C,0))</f>
        <v>6</v>
      </c>
      <c r="G55" s="2">
        <v>2</v>
      </c>
      <c r="H55" s="2" t="str">
        <f>IF(G55="","",INDEX(D_阵列表!$B:$B,MATCH(G55,D_阵列表!$A:$A,0)))</f>
        <v>阵法二</v>
      </c>
      <c r="I55" s="2"/>
      <c r="J55" s="2">
        <v>0</v>
      </c>
      <c r="K55" s="2" t="s">
        <v>728</v>
      </c>
    </row>
    <row r="56" spans="1:11" x14ac:dyDescent="0.35">
      <c r="A56" s="2">
        <v>52</v>
      </c>
      <c r="B56" s="2">
        <f>IF(D56="","",INDEX(D_伙伴表!$M:$M,MATCH(D56,D_伙伴表!$C:$C,0)))</f>
        <v>1</v>
      </c>
      <c r="C56" s="2" t="str">
        <f>IF(B56="","",INDEX(D_伙伴种族!$B:$B,MATCH(B56,D_伙伴种族!$A:$A,0)))</f>
        <v>兽族</v>
      </c>
      <c r="D56" s="6" t="s">
        <v>155</v>
      </c>
      <c r="E56" s="2" t="s">
        <v>156</v>
      </c>
      <c r="F56" s="2">
        <f>INDEX(D_伙伴表!L:L,MATCH(D56,D_伙伴表!$C:$C,0))</f>
        <v>1</v>
      </c>
      <c r="G56" s="2">
        <v>2</v>
      </c>
      <c r="H56" s="2" t="str">
        <f>IF(G56="","",INDEX(D_阵列表!$B:$B,MATCH(G56,D_阵列表!$A:$A,0)))</f>
        <v>阵法二</v>
      </c>
      <c r="I56" s="2"/>
      <c r="J56" s="2">
        <v>0</v>
      </c>
      <c r="K56" s="2" t="s">
        <v>728</v>
      </c>
    </row>
    <row r="57" spans="1:11" x14ac:dyDescent="0.35">
      <c r="A57" s="2">
        <v>53</v>
      </c>
      <c r="B57" s="2">
        <f>IF(D57="","",INDEX(D_伙伴表!$M:$M,MATCH(D57,D_伙伴表!$C:$C,0)))</f>
        <v>1</v>
      </c>
      <c r="C57" s="2" t="str">
        <f>IF(B57="","",INDEX(D_伙伴种族!$B:$B,MATCH(B57,D_伙伴种族!$A:$A,0)))</f>
        <v>兽族</v>
      </c>
      <c r="D57" s="6" t="s">
        <v>157</v>
      </c>
      <c r="E57" s="2" t="s">
        <v>158</v>
      </c>
      <c r="F57" s="2">
        <f>INDEX(D_伙伴表!L:L,MATCH(D57,D_伙伴表!$C:$C,0))</f>
        <v>1</v>
      </c>
      <c r="G57" s="2">
        <v>2</v>
      </c>
      <c r="H57" s="2" t="str">
        <f>IF(G57="","",INDEX(D_阵列表!$B:$B,MATCH(G57,D_阵列表!$A:$A,0)))</f>
        <v>阵法二</v>
      </c>
      <c r="I57" s="2"/>
      <c r="J57" s="2">
        <v>0</v>
      </c>
      <c r="K57" s="2" t="s">
        <v>728</v>
      </c>
    </row>
    <row r="58" spans="1:11" x14ac:dyDescent="0.35">
      <c r="A58" s="2">
        <v>54</v>
      </c>
      <c r="B58" s="2">
        <f>IF(D58="","",INDEX(D_伙伴表!$M:$M,MATCH(D58,D_伙伴表!$C:$C,0)))</f>
        <v>1</v>
      </c>
      <c r="C58" s="2" t="str">
        <f>IF(B58="","",INDEX(D_伙伴种族!$B:$B,MATCH(B58,D_伙伴种族!$A:$A,0)))</f>
        <v>兽族</v>
      </c>
      <c r="D58" s="6" t="s">
        <v>159</v>
      </c>
      <c r="E58" s="2" t="s">
        <v>160</v>
      </c>
      <c r="F58" s="2">
        <f>INDEX(D_伙伴表!L:L,MATCH(D58,D_伙伴表!$C:$C,0))</f>
        <v>1</v>
      </c>
      <c r="G58" s="2">
        <v>2</v>
      </c>
      <c r="H58" s="2" t="str">
        <f>IF(G58="","",INDEX(D_阵列表!$B:$B,MATCH(G58,D_阵列表!$A:$A,0)))</f>
        <v>阵法二</v>
      </c>
      <c r="I58" s="2"/>
      <c r="J58" s="2">
        <v>0</v>
      </c>
      <c r="K58" s="2" t="s">
        <v>728</v>
      </c>
    </row>
    <row r="59" spans="1:11" x14ac:dyDescent="0.35">
      <c r="A59" s="2">
        <v>55</v>
      </c>
      <c r="B59" s="2">
        <f>IF(D59="","",INDEX(D_伙伴表!$M:$M,MATCH(D59,D_伙伴表!$C:$C,0)))</f>
        <v>1</v>
      </c>
      <c r="C59" s="2" t="str">
        <f>IF(B59="","",INDEX(D_伙伴种族!$B:$B,MATCH(B59,D_伙伴种族!$A:$A,0)))</f>
        <v>兽族</v>
      </c>
      <c r="D59" s="6" t="s">
        <v>161</v>
      </c>
      <c r="E59" s="2" t="s">
        <v>162</v>
      </c>
      <c r="F59" s="2">
        <f>INDEX(D_伙伴表!L:L,MATCH(D59,D_伙伴表!$C:$C,0))</f>
        <v>1</v>
      </c>
      <c r="G59" s="2">
        <v>2</v>
      </c>
      <c r="H59" s="2" t="str">
        <f>IF(G59="","",INDEX(D_阵列表!$B:$B,MATCH(G59,D_阵列表!$A:$A,0)))</f>
        <v>阵法二</v>
      </c>
      <c r="I59" s="2"/>
      <c r="J59" s="2">
        <v>0</v>
      </c>
      <c r="K59" s="2" t="s">
        <v>728</v>
      </c>
    </row>
    <row r="60" spans="1:11" x14ac:dyDescent="0.35">
      <c r="A60" s="2">
        <v>56</v>
      </c>
      <c r="B60" s="2">
        <f>IF(D60="","",INDEX(D_伙伴表!$M:$M,MATCH(D60,D_伙伴表!$C:$C,0)))</f>
        <v>1</v>
      </c>
      <c r="C60" s="2" t="str">
        <f>IF(B60="","",INDEX(D_伙伴种族!$B:$B,MATCH(B60,D_伙伴种族!$A:$A,0)))</f>
        <v>兽族</v>
      </c>
      <c r="D60" s="6" t="s">
        <v>163</v>
      </c>
      <c r="E60" s="2" t="s">
        <v>164</v>
      </c>
      <c r="F60" s="2">
        <f>INDEX(D_伙伴表!L:L,MATCH(D60,D_伙伴表!$C:$C,0))</f>
        <v>1</v>
      </c>
      <c r="G60" s="2">
        <v>2</v>
      </c>
      <c r="H60" s="2" t="str">
        <f>IF(G60="","",INDEX(D_阵列表!$B:$B,MATCH(G60,D_阵列表!$A:$A,0)))</f>
        <v>阵法二</v>
      </c>
      <c r="I60" s="2"/>
      <c r="J60" s="2">
        <v>0</v>
      </c>
      <c r="K60" s="2" t="s">
        <v>728</v>
      </c>
    </row>
    <row r="61" spans="1:11" x14ac:dyDescent="0.35">
      <c r="A61" s="2">
        <v>57</v>
      </c>
      <c r="B61" s="2">
        <f>IF(D61="","",INDEX(D_伙伴表!$M:$M,MATCH(D61,D_伙伴表!$C:$C,0)))</f>
        <v>1</v>
      </c>
      <c r="C61" s="2" t="str">
        <f>IF(B61="","",INDEX(D_伙伴种族!$B:$B,MATCH(B61,D_伙伴种族!$A:$A,0)))</f>
        <v>兽族</v>
      </c>
      <c r="D61" s="6" t="s">
        <v>1079</v>
      </c>
      <c r="E61" s="2" t="s">
        <v>1060</v>
      </c>
      <c r="F61" s="2">
        <f>INDEX(D_伙伴表!L:L,MATCH(D61,D_伙伴表!$C:$C,0))</f>
        <v>1</v>
      </c>
      <c r="G61" s="2">
        <v>2</v>
      </c>
      <c r="H61" s="2" t="str">
        <f>IF(G61="","",INDEX(D_阵列表!$B:$B,MATCH(G61,D_阵列表!$A:$A,0)))</f>
        <v>阵法二</v>
      </c>
      <c r="I61" s="2"/>
      <c r="J61" s="2">
        <v>0</v>
      </c>
      <c r="K61" s="2" t="s">
        <v>728</v>
      </c>
    </row>
    <row r="62" spans="1:11" x14ac:dyDescent="0.35">
      <c r="A62" s="2">
        <v>58</v>
      </c>
      <c r="B62" s="2">
        <f>IF(D62="","",INDEX(D_伙伴表!$M:$M,MATCH(D62,D_伙伴表!$C:$C,0)))</f>
        <v>1</v>
      </c>
      <c r="C62" s="2" t="str">
        <f>IF(B62="","",INDEX(D_伙伴种族!$B:$B,MATCH(B62,D_伙伴种族!$A:$A,0)))</f>
        <v>兽族</v>
      </c>
      <c r="D62" s="6" t="s">
        <v>165</v>
      </c>
      <c r="E62" s="2" t="s">
        <v>156</v>
      </c>
      <c r="F62" s="2">
        <f>INDEX(D_伙伴表!L:L,MATCH(D62,D_伙伴表!$C:$C,0))</f>
        <v>2</v>
      </c>
      <c r="G62" s="2">
        <v>2</v>
      </c>
      <c r="H62" s="2" t="str">
        <f>IF(G62="","",INDEX(D_阵列表!$B:$B,MATCH(G62,D_阵列表!$A:$A,0)))</f>
        <v>阵法二</v>
      </c>
      <c r="I62" s="2"/>
      <c r="J62" s="2">
        <v>0</v>
      </c>
      <c r="K62" s="2" t="s">
        <v>728</v>
      </c>
    </row>
    <row r="63" spans="1:11" x14ac:dyDescent="0.35">
      <c r="A63" s="2">
        <v>59</v>
      </c>
      <c r="B63" s="2">
        <f>IF(D63="","",INDEX(D_伙伴表!$M:$M,MATCH(D63,D_伙伴表!$C:$C,0)))</f>
        <v>1</v>
      </c>
      <c r="C63" s="2" t="str">
        <f>IF(B63="","",INDEX(D_伙伴种族!$B:$B,MATCH(B63,D_伙伴种族!$A:$A,0)))</f>
        <v>兽族</v>
      </c>
      <c r="D63" s="6" t="s">
        <v>166</v>
      </c>
      <c r="E63" s="2" t="s">
        <v>158</v>
      </c>
      <c r="F63" s="2">
        <f>INDEX(D_伙伴表!L:L,MATCH(D63,D_伙伴表!$C:$C,0))</f>
        <v>2</v>
      </c>
      <c r="G63" s="2">
        <v>2</v>
      </c>
      <c r="H63" s="2" t="str">
        <f>IF(G63="","",INDEX(D_阵列表!$B:$B,MATCH(G63,D_阵列表!$A:$A,0)))</f>
        <v>阵法二</v>
      </c>
      <c r="I63" s="2"/>
      <c r="J63" s="2">
        <v>0</v>
      </c>
      <c r="K63" s="2" t="s">
        <v>728</v>
      </c>
    </row>
    <row r="64" spans="1:11" x14ac:dyDescent="0.35">
      <c r="A64" s="2">
        <v>60</v>
      </c>
      <c r="B64" s="2">
        <f>IF(D64="","",INDEX(D_伙伴表!$M:$M,MATCH(D64,D_伙伴表!$C:$C,0)))</f>
        <v>1</v>
      </c>
      <c r="C64" s="2" t="str">
        <f>IF(B64="","",INDEX(D_伙伴种族!$B:$B,MATCH(B64,D_伙伴种族!$A:$A,0)))</f>
        <v>兽族</v>
      </c>
      <c r="D64" s="6" t="s">
        <v>167</v>
      </c>
      <c r="E64" s="2" t="s">
        <v>160</v>
      </c>
      <c r="F64" s="2">
        <f>INDEX(D_伙伴表!L:L,MATCH(D64,D_伙伴表!$C:$C,0))</f>
        <v>2</v>
      </c>
      <c r="G64" s="2">
        <v>2</v>
      </c>
      <c r="H64" s="2" t="str">
        <f>IF(G64="","",INDEX(D_阵列表!$B:$B,MATCH(G64,D_阵列表!$A:$A,0)))</f>
        <v>阵法二</v>
      </c>
      <c r="I64" s="2"/>
      <c r="J64" s="2">
        <v>0</v>
      </c>
      <c r="K64" s="2" t="s">
        <v>728</v>
      </c>
    </row>
    <row r="65" spans="1:11" x14ac:dyDescent="0.35">
      <c r="A65" s="2">
        <v>61</v>
      </c>
      <c r="B65" s="2">
        <f>IF(D65="","",INDEX(D_伙伴表!$M:$M,MATCH(D65,D_伙伴表!$C:$C,0)))</f>
        <v>1</v>
      </c>
      <c r="C65" s="2" t="str">
        <f>IF(B65="","",INDEX(D_伙伴种族!$B:$B,MATCH(B65,D_伙伴种族!$A:$A,0)))</f>
        <v>兽族</v>
      </c>
      <c r="D65" s="6" t="s">
        <v>168</v>
      </c>
      <c r="E65" s="2" t="s">
        <v>162</v>
      </c>
      <c r="F65" s="2">
        <f>INDEX(D_伙伴表!L:L,MATCH(D65,D_伙伴表!$C:$C,0))</f>
        <v>2</v>
      </c>
      <c r="G65" s="2">
        <v>2</v>
      </c>
      <c r="H65" s="2" t="str">
        <f>IF(G65="","",INDEX(D_阵列表!$B:$B,MATCH(G65,D_阵列表!$A:$A,0)))</f>
        <v>阵法二</v>
      </c>
      <c r="I65" s="2"/>
      <c r="J65" s="2">
        <v>0</v>
      </c>
      <c r="K65" s="2" t="s">
        <v>728</v>
      </c>
    </row>
    <row r="66" spans="1:11" x14ac:dyDescent="0.35">
      <c r="A66" s="2">
        <v>62</v>
      </c>
      <c r="B66" s="2">
        <f>IF(D66="","",INDEX(D_伙伴表!$M:$M,MATCH(D66,D_伙伴表!$C:$C,0)))</f>
        <v>1</v>
      </c>
      <c r="C66" s="2" t="str">
        <f>IF(B66="","",INDEX(D_伙伴种族!$B:$B,MATCH(B66,D_伙伴种族!$A:$A,0)))</f>
        <v>兽族</v>
      </c>
      <c r="D66" s="6" t="s">
        <v>169</v>
      </c>
      <c r="E66" s="2" t="s">
        <v>164</v>
      </c>
      <c r="F66" s="2">
        <f>INDEX(D_伙伴表!L:L,MATCH(D66,D_伙伴表!$C:$C,0))</f>
        <v>2</v>
      </c>
      <c r="G66" s="2">
        <v>2</v>
      </c>
      <c r="H66" s="2" t="str">
        <f>IF(G66="","",INDEX(D_阵列表!$B:$B,MATCH(G66,D_阵列表!$A:$A,0)))</f>
        <v>阵法二</v>
      </c>
      <c r="I66" s="2"/>
      <c r="J66" s="2">
        <v>0</v>
      </c>
      <c r="K66" s="2" t="s">
        <v>728</v>
      </c>
    </row>
    <row r="67" spans="1:11" x14ac:dyDescent="0.35">
      <c r="A67" s="2">
        <v>63</v>
      </c>
      <c r="B67" s="2">
        <f>IF(D67="","",INDEX(D_伙伴表!$M:$M,MATCH(D67,D_伙伴表!$C:$C,0)))</f>
        <v>1</v>
      </c>
      <c r="C67" s="2" t="str">
        <f>IF(B67="","",INDEX(D_伙伴种族!$B:$B,MATCH(B67,D_伙伴种族!$A:$A,0)))</f>
        <v>兽族</v>
      </c>
      <c r="D67" s="6" t="s">
        <v>1080</v>
      </c>
      <c r="E67" s="2" t="s">
        <v>1060</v>
      </c>
      <c r="F67" s="2">
        <f>INDEX(D_伙伴表!L:L,MATCH(D67,D_伙伴表!$C:$C,0))</f>
        <v>2</v>
      </c>
      <c r="G67" s="2">
        <v>2</v>
      </c>
      <c r="H67" s="2" t="str">
        <f>IF(G67="","",INDEX(D_阵列表!$B:$B,MATCH(G67,D_阵列表!$A:$A,0)))</f>
        <v>阵法二</v>
      </c>
      <c r="I67" s="2"/>
      <c r="J67" s="2">
        <v>0</v>
      </c>
      <c r="K67" s="2" t="s">
        <v>728</v>
      </c>
    </row>
    <row r="68" spans="1:11" x14ac:dyDescent="0.35">
      <c r="A68" s="2">
        <v>64</v>
      </c>
      <c r="B68" s="2">
        <f>IF(D68="","",INDEX(D_伙伴表!$M:$M,MATCH(D68,D_伙伴表!$C:$C,0)))</f>
        <v>1</v>
      </c>
      <c r="C68" s="2" t="str">
        <f>IF(B68="","",INDEX(D_伙伴种族!$B:$B,MATCH(B68,D_伙伴种族!$A:$A,0)))</f>
        <v>兽族</v>
      </c>
      <c r="D68" s="6" t="s">
        <v>170</v>
      </c>
      <c r="E68" s="2" t="s">
        <v>156</v>
      </c>
      <c r="F68" s="2">
        <f>INDEX(D_伙伴表!L:L,MATCH(D68,D_伙伴表!$C:$C,0))</f>
        <v>3</v>
      </c>
      <c r="G68" s="2">
        <v>2</v>
      </c>
      <c r="H68" s="2" t="str">
        <f>IF(G68="","",INDEX(D_阵列表!$B:$B,MATCH(G68,D_阵列表!$A:$A,0)))</f>
        <v>阵法二</v>
      </c>
      <c r="I68" s="2"/>
      <c r="J68" s="2">
        <v>0</v>
      </c>
      <c r="K68" s="2" t="s">
        <v>728</v>
      </c>
    </row>
    <row r="69" spans="1:11" x14ac:dyDescent="0.35">
      <c r="A69" s="2">
        <v>65</v>
      </c>
      <c r="B69" s="2">
        <f>IF(D69="","",INDEX(D_伙伴表!$M:$M,MATCH(D69,D_伙伴表!$C:$C,0)))</f>
        <v>1</v>
      </c>
      <c r="C69" s="2" t="str">
        <f>IF(B69="","",INDEX(D_伙伴种族!$B:$B,MATCH(B69,D_伙伴种族!$A:$A,0)))</f>
        <v>兽族</v>
      </c>
      <c r="D69" s="6" t="s">
        <v>171</v>
      </c>
      <c r="E69" s="2" t="s">
        <v>158</v>
      </c>
      <c r="F69" s="2">
        <f>INDEX(D_伙伴表!L:L,MATCH(D69,D_伙伴表!$C:$C,0))</f>
        <v>3</v>
      </c>
      <c r="G69" s="2">
        <v>2</v>
      </c>
      <c r="H69" s="2" t="str">
        <f>IF(G69="","",INDEX(D_阵列表!$B:$B,MATCH(G69,D_阵列表!$A:$A,0)))</f>
        <v>阵法二</v>
      </c>
      <c r="I69" s="2"/>
      <c r="J69" s="2">
        <v>0</v>
      </c>
      <c r="K69" s="2" t="s">
        <v>728</v>
      </c>
    </row>
    <row r="70" spans="1:11" x14ac:dyDescent="0.35">
      <c r="A70" s="2">
        <v>66</v>
      </c>
      <c r="B70" s="2">
        <f>IF(D70="","",INDEX(D_伙伴表!$M:$M,MATCH(D70,D_伙伴表!$C:$C,0)))</f>
        <v>1</v>
      </c>
      <c r="C70" s="2" t="str">
        <f>IF(B70="","",INDEX(D_伙伴种族!$B:$B,MATCH(B70,D_伙伴种族!$A:$A,0)))</f>
        <v>兽族</v>
      </c>
      <c r="D70" s="6" t="s">
        <v>172</v>
      </c>
      <c r="E70" s="2" t="s">
        <v>160</v>
      </c>
      <c r="F70" s="2">
        <f>INDEX(D_伙伴表!L:L,MATCH(D70,D_伙伴表!$C:$C,0))</f>
        <v>3</v>
      </c>
      <c r="G70" s="2">
        <v>2</v>
      </c>
      <c r="H70" s="2" t="str">
        <f>IF(G70="","",INDEX(D_阵列表!$B:$B,MATCH(G70,D_阵列表!$A:$A,0)))</f>
        <v>阵法二</v>
      </c>
      <c r="I70" s="2"/>
      <c r="J70" s="2">
        <v>0</v>
      </c>
      <c r="K70" s="2" t="s">
        <v>728</v>
      </c>
    </row>
    <row r="71" spans="1:11" x14ac:dyDescent="0.35">
      <c r="A71" s="2">
        <v>67</v>
      </c>
      <c r="B71" s="2">
        <f>IF(D71="","",INDEX(D_伙伴表!$M:$M,MATCH(D71,D_伙伴表!$C:$C,0)))</f>
        <v>1</v>
      </c>
      <c r="C71" s="2" t="str">
        <f>IF(B71="","",INDEX(D_伙伴种族!$B:$B,MATCH(B71,D_伙伴种族!$A:$A,0)))</f>
        <v>兽族</v>
      </c>
      <c r="D71" s="6" t="s">
        <v>173</v>
      </c>
      <c r="E71" s="2" t="s">
        <v>162</v>
      </c>
      <c r="F71" s="2">
        <f>INDEX(D_伙伴表!L:L,MATCH(D71,D_伙伴表!$C:$C,0))</f>
        <v>3</v>
      </c>
      <c r="G71" s="2">
        <v>2</v>
      </c>
      <c r="H71" s="2" t="str">
        <f>IF(G71="","",INDEX(D_阵列表!$B:$B,MATCH(G71,D_阵列表!$A:$A,0)))</f>
        <v>阵法二</v>
      </c>
      <c r="I71" s="2"/>
      <c r="J71" s="2">
        <v>0</v>
      </c>
      <c r="K71" s="2" t="s">
        <v>728</v>
      </c>
    </row>
    <row r="72" spans="1:11" x14ac:dyDescent="0.35">
      <c r="A72" s="2">
        <v>68</v>
      </c>
      <c r="B72" s="2">
        <f>IF(D72="","",INDEX(D_伙伴表!$M:$M,MATCH(D72,D_伙伴表!$C:$C,0)))</f>
        <v>1</v>
      </c>
      <c r="C72" s="2" t="str">
        <f>IF(B72="","",INDEX(D_伙伴种族!$B:$B,MATCH(B72,D_伙伴种族!$A:$A,0)))</f>
        <v>兽族</v>
      </c>
      <c r="D72" s="6" t="s">
        <v>174</v>
      </c>
      <c r="E72" s="2" t="s">
        <v>164</v>
      </c>
      <c r="F72" s="2">
        <f>INDEX(D_伙伴表!L:L,MATCH(D72,D_伙伴表!$C:$C,0))</f>
        <v>3</v>
      </c>
      <c r="G72" s="2">
        <v>2</v>
      </c>
      <c r="H72" s="2" t="str">
        <f>IF(G72="","",INDEX(D_阵列表!$B:$B,MATCH(G72,D_阵列表!$A:$A,0)))</f>
        <v>阵法二</v>
      </c>
      <c r="I72" s="2"/>
      <c r="J72" s="2">
        <v>0</v>
      </c>
      <c r="K72" s="2" t="s">
        <v>728</v>
      </c>
    </row>
    <row r="73" spans="1:11" x14ac:dyDescent="0.35">
      <c r="A73" s="2">
        <v>69</v>
      </c>
      <c r="B73" s="2">
        <f>IF(D73="","",INDEX(D_伙伴表!$M:$M,MATCH(D73,D_伙伴表!$C:$C,0)))</f>
        <v>1</v>
      </c>
      <c r="C73" s="2" t="str">
        <f>IF(B73="","",INDEX(D_伙伴种族!$B:$B,MATCH(B73,D_伙伴种族!$A:$A,0)))</f>
        <v>兽族</v>
      </c>
      <c r="D73" s="6" t="s">
        <v>1081</v>
      </c>
      <c r="E73" s="2" t="s">
        <v>1060</v>
      </c>
      <c r="F73" s="2">
        <f>INDEX(D_伙伴表!L:L,MATCH(D73,D_伙伴表!$C:$C,0))</f>
        <v>3</v>
      </c>
      <c r="G73" s="2">
        <v>2</v>
      </c>
      <c r="H73" s="2" t="str">
        <f>IF(G73="","",INDEX(D_阵列表!$B:$B,MATCH(G73,D_阵列表!$A:$A,0)))</f>
        <v>阵法二</v>
      </c>
      <c r="I73" s="2"/>
      <c r="J73" s="2">
        <v>0</v>
      </c>
      <c r="K73" s="2" t="s">
        <v>728</v>
      </c>
    </row>
    <row r="74" spans="1:11" x14ac:dyDescent="0.35">
      <c r="A74" s="2">
        <v>70</v>
      </c>
      <c r="B74" s="2">
        <f>IF(D74="","",INDEX(D_伙伴表!$M:$M,MATCH(D74,D_伙伴表!$C:$C,0)))</f>
        <v>1</v>
      </c>
      <c r="C74" s="2" t="str">
        <f>IF(B74="","",INDEX(D_伙伴种族!$B:$B,MATCH(B74,D_伙伴种族!$A:$A,0)))</f>
        <v>兽族</v>
      </c>
      <c r="D74" s="6" t="s">
        <v>175</v>
      </c>
      <c r="E74" s="2" t="s">
        <v>156</v>
      </c>
      <c r="F74" s="2">
        <f>INDEX(D_伙伴表!L:L,MATCH(D74,D_伙伴表!$C:$C,0))</f>
        <v>4</v>
      </c>
      <c r="G74" s="2">
        <v>2</v>
      </c>
      <c r="H74" s="2" t="str">
        <f>IF(G74="","",INDEX(D_阵列表!$B:$B,MATCH(G74,D_阵列表!$A:$A,0)))</f>
        <v>阵法二</v>
      </c>
      <c r="I74" s="2"/>
      <c r="J74" s="2">
        <v>0</v>
      </c>
      <c r="K74" s="2" t="s">
        <v>728</v>
      </c>
    </row>
    <row r="75" spans="1:11" x14ac:dyDescent="0.35">
      <c r="A75" s="2">
        <v>71</v>
      </c>
      <c r="B75" s="2">
        <f>IF(D75="","",INDEX(D_伙伴表!$M:$M,MATCH(D75,D_伙伴表!$C:$C,0)))</f>
        <v>1</v>
      </c>
      <c r="C75" s="2" t="str">
        <f>IF(B75="","",INDEX(D_伙伴种族!$B:$B,MATCH(B75,D_伙伴种族!$A:$A,0)))</f>
        <v>兽族</v>
      </c>
      <c r="D75" s="6" t="s">
        <v>176</v>
      </c>
      <c r="E75" s="2" t="s">
        <v>158</v>
      </c>
      <c r="F75" s="2">
        <f>INDEX(D_伙伴表!L:L,MATCH(D75,D_伙伴表!$C:$C,0))</f>
        <v>4</v>
      </c>
      <c r="G75" s="2">
        <v>2</v>
      </c>
      <c r="H75" s="2" t="str">
        <f>IF(G75="","",INDEX(D_阵列表!$B:$B,MATCH(G75,D_阵列表!$A:$A,0)))</f>
        <v>阵法二</v>
      </c>
      <c r="I75" s="2"/>
      <c r="J75" s="2">
        <v>0</v>
      </c>
      <c r="K75" s="2" t="s">
        <v>728</v>
      </c>
    </row>
    <row r="76" spans="1:11" x14ac:dyDescent="0.35">
      <c r="A76" s="2">
        <v>72</v>
      </c>
      <c r="B76" s="2">
        <f>IF(D76="","",INDEX(D_伙伴表!$M:$M,MATCH(D76,D_伙伴表!$C:$C,0)))</f>
        <v>1</v>
      </c>
      <c r="C76" s="2" t="str">
        <f>IF(B76="","",INDEX(D_伙伴种族!$B:$B,MATCH(B76,D_伙伴种族!$A:$A,0)))</f>
        <v>兽族</v>
      </c>
      <c r="D76" s="6" t="s">
        <v>177</v>
      </c>
      <c r="E76" s="2" t="s">
        <v>160</v>
      </c>
      <c r="F76" s="2">
        <f>INDEX(D_伙伴表!L:L,MATCH(D76,D_伙伴表!$C:$C,0))</f>
        <v>4</v>
      </c>
      <c r="G76" s="2">
        <v>2</v>
      </c>
      <c r="H76" s="2" t="str">
        <f>IF(G76="","",INDEX(D_阵列表!$B:$B,MATCH(G76,D_阵列表!$A:$A,0)))</f>
        <v>阵法二</v>
      </c>
      <c r="I76" s="2"/>
      <c r="J76" s="2">
        <v>0</v>
      </c>
      <c r="K76" s="2" t="s">
        <v>728</v>
      </c>
    </row>
    <row r="77" spans="1:11" x14ac:dyDescent="0.35">
      <c r="A77" s="2">
        <v>73</v>
      </c>
      <c r="B77" s="2">
        <f>IF(D77="","",INDEX(D_伙伴表!$M:$M,MATCH(D77,D_伙伴表!$C:$C,0)))</f>
        <v>1</v>
      </c>
      <c r="C77" s="2" t="str">
        <f>IF(B77="","",INDEX(D_伙伴种族!$B:$B,MATCH(B77,D_伙伴种族!$A:$A,0)))</f>
        <v>兽族</v>
      </c>
      <c r="D77" s="6" t="s">
        <v>178</v>
      </c>
      <c r="E77" s="2" t="s">
        <v>162</v>
      </c>
      <c r="F77" s="2">
        <f>INDEX(D_伙伴表!L:L,MATCH(D77,D_伙伴表!$C:$C,0))</f>
        <v>4</v>
      </c>
      <c r="G77" s="2">
        <v>2</v>
      </c>
      <c r="H77" s="2" t="str">
        <f>IF(G77="","",INDEX(D_阵列表!$B:$B,MATCH(G77,D_阵列表!$A:$A,0)))</f>
        <v>阵法二</v>
      </c>
      <c r="I77" s="2"/>
      <c r="J77" s="2">
        <v>0</v>
      </c>
      <c r="K77" s="2" t="s">
        <v>728</v>
      </c>
    </row>
    <row r="78" spans="1:11" x14ac:dyDescent="0.35">
      <c r="A78" s="2">
        <v>74</v>
      </c>
      <c r="B78" s="2">
        <f>IF(D78="","",INDEX(D_伙伴表!$M:$M,MATCH(D78,D_伙伴表!$C:$C,0)))</f>
        <v>1</v>
      </c>
      <c r="C78" s="2" t="str">
        <f>IF(B78="","",INDEX(D_伙伴种族!$B:$B,MATCH(B78,D_伙伴种族!$A:$A,0)))</f>
        <v>兽族</v>
      </c>
      <c r="D78" s="6" t="s">
        <v>179</v>
      </c>
      <c r="E78" s="2" t="s">
        <v>164</v>
      </c>
      <c r="F78" s="2">
        <f>INDEX(D_伙伴表!L:L,MATCH(D78,D_伙伴表!$C:$C,0))</f>
        <v>4</v>
      </c>
      <c r="G78" s="2">
        <v>2</v>
      </c>
      <c r="H78" s="2" t="str">
        <f>IF(G78="","",INDEX(D_阵列表!$B:$B,MATCH(G78,D_阵列表!$A:$A,0)))</f>
        <v>阵法二</v>
      </c>
      <c r="I78" s="2"/>
      <c r="J78" s="2">
        <v>0</v>
      </c>
      <c r="K78" s="2" t="s">
        <v>728</v>
      </c>
    </row>
    <row r="79" spans="1:11" x14ac:dyDescent="0.35">
      <c r="A79" s="2">
        <v>75</v>
      </c>
      <c r="B79" s="2">
        <f>IF(D79="","",INDEX(D_伙伴表!$M:$M,MATCH(D79,D_伙伴表!$C:$C,0)))</f>
        <v>1</v>
      </c>
      <c r="C79" s="2" t="str">
        <f>IF(B79="","",INDEX(D_伙伴种族!$B:$B,MATCH(B79,D_伙伴种族!$A:$A,0)))</f>
        <v>兽族</v>
      </c>
      <c r="D79" s="6" t="s">
        <v>1082</v>
      </c>
      <c r="E79" s="2" t="s">
        <v>1060</v>
      </c>
      <c r="F79" s="2">
        <f>INDEX(D_伙伴表!L:L,MATCH(D79,D_伙伴表!$C:$C,0))</f>
        <v>4</v>
      </c>
      <c r="G79" s="2">
        <v>2</v>
      </c>
      <c r="H79" s="2" t="str">
        <f>IF(G79="","",INDEX(D_阵列表!$B:$B,MATCH(G79,D_阵列表!$A:$A,0)))</f>
        <v>阵法二</v>
      </c>
      <c r="I79" s="2"/>
      <c r="J79" s="2">
        <v>0</v>
      </c>
      <c r="K79" s="2" t="s">
        <v>728</v>
      </c>
    </row>
    <row r="80" spans="1:11" x14ac:dyDescent="0.35">
      <c r="A80" s="2">
        <v>76</v>
      </c>
      <c r="B80" s="2">
        <f>IF(D80="","",INDEX(D_伙伴表!$M:$M,MATCH(D80,D_伙伴表!$C:$C,0)))</f>
        <v>1</v>
      </c>
      <c r="C80" s="2" t="str">
        <f>IF(B80="","",INDEX(D_伙伴种族!$B:$B,MATCH(B80,D_伙伴种族!$A:$A,0)))</f>
        <v>兽族</v>
      </c>
      <c r="D80" s="6" t="s">
        <v>180</v>
      </c>
      <c r="E80" s="2" t="s">
        <v>156</v>
      </c>
      <c r="F80" s="2">
        <f>INDEX(D_伙伴表!L:L,MATCH(D80,D_伙伴表!$C:$C,0))</f>
        <v>5</v>
      </c>
      <c r="G80" s="2">
        <v>2</v>
      </c>
      <c r="H80" s="2" t="str">
        <f>IF(G80="","",INDEX(D_阵列表!$B:$B,MATCH(G80,D_阵列表!$A:$A,0)))</f>
        <v>阵法二</v>
      </c>
      <c r="I80" s="2"/>
      <c r="J80" s="2">
        <v>0</v>
      </c>
      <c r="K80" s="2" t="s">
        <v>728</v>
      </c>
    </row>
    <row r="81" spans="1:11" x14ac:dyDescent="0.35">
      <c r="A81" s="2">
        <v>77</v>
      </c>
      <c r="B81" s="2">
        <f>IF(D81="","",INDEX(D_伙伴表!$M:$M,MATCH(D81,D_伙伴表!$C:$C,0)))</f>
        <v>1</v>
      </c>
      <c r="C81" s="2" t="str">
        <f>IF(B81="","",INDEX(D_伙伴种族!$B:$B,MATCH(B81,D_伙伴种族!$A:$A,0)))</f>
        <v>兽族</v>
      </c>
      <c r="D81" s="6" t="s">
        <v>181</v>
      </c>
      <c r="E81" s="2" t="s">
        <v>158</v>
      </c>
      <c r="F81" s="2">
        <f>INDEX(D_伙伴表!L:L,MATCH(D81,D_伙伴表!$C:$C,0))</f>
        <v>5</v>
      </c>
      <c r="G81" s="2">
        <v>2</v>
      </c>
      <c r="H81" s="2" t="str">
        <f>IF(G81="","",INDEX(D_阵列表!$B:$B,MATCH(G81,D_阵列表!$A:$A,0)))</f>
        <v>阵法二</v>
      </c>
      <c r="I81" s="2"/>
      <c r="J81" s="2">
        <v>0</v>
      </c>
      <c r="K81" s="2" t="s">
        <v>728</v>
      </c>
    </row>
    <row r="82" spans="1:11" x14ac:dyDescent="0.35">
      <c r="A82" s="2">
        <v>78</v>
      </c>
      <c r="B82" s="2">
        <f>IF(D82="","",INDEX(D_伙伴表!$M:$M,MATCH(D82,D_伙伴表!$C:$C,0)))</f>
        <v>1</v>
      </c>
      <c r="C82" s="2" t="str">
        <f>IF(B82="","",INDEX(D_伙伴种族!$B:$B,MATCH(B82,D_伙伴种族!$A:$A,0)))</f>
        <v>兽族</v>
      </c>
      <c r="D82" s="6" t="s">
        <v>182</v>
      </c>
      <c r="E82" s="2" t="s">
        <v>160</v>
      </c>
      <c r="F82" s="2">
        <f>INDEX(D_伙伴表!L:L,MATCH(D82,D_伙伴表!$C:$C,0))</f>
        <v>5</v>
      </c>
      <c r="G82" s="2">
        <v>2</v>
      </c>
      <c r="H82" s="2" t="str">
        <f>IF(G82="","",INDEX(D_阵列表!$B:$B,MATCH(G82,D_阵列表!$A:$A,0)))</f>
        <v>阵法二</v>
      </c>
      <c r="I82" s="2"/>
      <c r="J82" s="2">
        <v>0</v>
      </c>
      <c r="K82" s="2" t="s">
        <v>728</v>
      </c>
    </row>
    <row r="83" spans="1:11" x14ac:dyDescent="0.35">
      <c r="A83" s="2">
        <v>79</v>
      </c>
      <c r="B83" s="2">
        <f>IF(D83="","",INDEX(D_伙伴表!$M:$M,MATCH(D83,D_伙伴表!$C:$C,0)))</f>
        <v>1</v>
      </c>
      <c r="C83" s="2" t="str">
        <f>IF(B83="","",INDEX(D_伙伴种族!$B:$B,MATCH(B83,D_伙伴种族!$A:$A,0)))</f>
        <v>兽族</v>
      </c>
      <c r="D83" s="6" t="s">
        <v>183</v>
      </c>
      <c r="E83" s="2" t="s">
        <v>162</v>
      </c>
      <c r="F83" s="2">
        <f>INDEX(D_伙伴表!L:L,MATCH(D83,D_伙伴表!$C:$C,0))</f>
        <v>5</v>
      </c>
      <c r="G83" s="2">
        <v>2</v>
      </c>
      <c r="H83" s="2" t="str">
        <f>IF(G83="","",INDEX(D_阵列表!$B:$B,MATCH(G83,D_阵列表!$A:$A,0)))</f>
        <v>阵法二</v>
      </c>
      <c r="I83" s="2"/>
      <c r="J83" s="2">
        <v>0</v>
      </c>
      <c r="K83" s="2" t="s">
        <v>728</v>
      </c>
    </row>
    <row r="84" spans="1:11" x14ac:dyDescent="0.35">
      <c r="A84" s="2">
        <v>80</v>
      </c>
      <c r="B84" s="2">
        <f>IF(D84="","",INDEX(D_伙伴表!$M:$M,MATCH(D84,D_伙伴表!$C:$C,0)))</f>
        <v>1</v>
      </c>
      <c r="C84" s="2" t="str">
        <f>IF(B84="","",INDEX(D_伙伴种族!$B:$B,MATCH(B84,D_伙伴种族!$A:$A,0)))</f>
        <v>兽族</v>
      </c>
      <c r="D84" s="6" t="s">
        <v>184</v>
      </c>
      <c r="E84" s="2" t="s">
        <v>164</v>
      </c>
      <c r="F84" s="2">
        <f>INDEX(D_伙伴表!L:L,MATCH(D84,D_伙伴表!$C:$C,0))</f>
        <v>5</v>
      </c>
      <c r="G84" s="2">
        <v>2</v>
      </c>
      <c r="H84" s="2" t="str">
        <f>IF(G84="","",INDEX(D_阵列表!$B:$B,MATCH(G84,D_阵列表!$A:$A,0)))</f>
        <v>阵法二</v>
      </c>
      <c r="I84" s="2"/>
      <c r="J84" s="2">
        <v>0</v>
      </c>
      <c r="K84" s="2" t="s">
        <v>728</v>
      </c>
    </row>
    <row r="85" spans="1:11" x14ac:dyDescent="0.35">
      <c r="A85" s="2">
        <v>81</v>
      </c>
      <c r="B85" s="2">
        <f>IF(D85="","",INDEX(D_伙伴表!$M:$M,MATCH(D85,D_伙伴表!$C:$C,0)))</f>
        <v>1</v>
      </c>
      <c r="C85" s="2" t="str">
        <f>IF(B85="","",INDEX(D_伙伴种族!$B:$B,MATCH(B85,D_伙伴种族!$A:$A,0)))</f>
        <v>兽族</v>
      </c>
      <c r="D85" s="6" t="s">
        <v>1083</v>
      </c>
      <c r="E85" s="2" t="s">
        <v>1060</v>
      </c>
      <c r="F85" s="2">
        <f>INDEX(D_伙伴表!L:L,MATCH(D85,D_伙伴表!$C:$C,0))</f>
        <v>5</v>
      </c>
      <c r="G85" s="2">
        <v>2</v>
      </c>
      <c r="H85" s="2" t="str">
        <f>IF(G85="","",INDEX(D_阵列表!$B:$B,MATCH(G85,D_阵列表!$A:$A,0)))</f>
        <v>阵法二</v>
      </c>
      <c r="I85" s="2"/>
      <c r="J85" s="2">
        <v>0</v>
      </c>
      <c r="K85" s="2" t="s">
        <v>728</v>
      </c>
    </row>
    <row r="86" spans="1:11" x14ac:dyDescent="0.35">
      <c r="A86" s="2">
        <v>82</v>
      </c>
      <c r="B86" s="2">
        <f>IF(D86="","",INDEX(D_伙伴表!$M:$M,MATCH(D86,D_伙伴表!$C:$C,0)))</f>
        <v>1</v>
      </c>
      <c r="C86" s="2" t="str">
        <f>IF(B86="","",INDEX(D_伙伴种族!$B:$B,MATCH(B86,D_伙伴种族!$A:$A,0)))</f>
        <v>兽族</v>
      </c>
      <c r="D86" s="6" t="s">
        <v>185</v>
      </c>
      <c r="E86" s="2" t="s">
        <v>156</v>
      </c>
      <c r="F86" s="2">
        <f>INDEX(D_伙伴表!L:L,MATCH(D86,D_伙伴表!$C:$C,0))</f>
        <v>6</v>
      </c>
      <c r="G86" s="2">
        <v>2</v>
      </c>
      <c r="H86" s="2" t="str">
        <f>IF(G86="","",INDEX(D_阵列表!$B:$B,MATCH(G86,D_阵列表!$A:$A,0)))</f>
        <v>阵法二</v>
      </c>
      <c r="I86" s="2"/>
      <c r="J86" s="2">
        <v>0</v>
      </c>
      <c r="K86" s="2" t="s">
        <v>728</v>
      </c>
    </row>
    <row r="87" spans="1:11" x14ac:dyDescent="0.35">
      <c r="A87" s="2">
        <v>83</v>
      </c>
      <c r="B87" s="2">
        <f>IF(D87="","",INDEX(D_伙伴表!$M:$M,MATCH(D87,D_伙伴表!$C:$C,0)))</f>
        <v>1</v>
      </c>
      <c r="C87" s="2" t="str">
        <f>IF(B87="","",INDEX(D_伙伴种族!$B:$B,MATCH(B87,D_伙伴种族!$A:$A,0)))</f>
        <v>兽族</v>
      </c>
      <c r="D87" s="6" t="s">
        <v>186</v>
      </c>
      <c r="E87" s="2" t="s">
        <v>158</v>
      </c>
      <c r="F87" s="2">
        <f>INDEX(D_伙伴表!L:L,MATCH(D87,D_伙伴表!$C:$C,0))</f>
        <v>6</v>
      </c>
      <c r="G87" s="2">
        <v>2</v>
      </c>
      <c r="H87" s="2" t="str">
        <f>IF(G87="","",INDEX(D_阵列表!$B:$B,MATCH(G87,D_阵列表!$A:$A,0)))</f>
        <v>阵法二</v>
      </c>
      <c r="I87" s="2"/>
      <c r="J87" s="2">
        <v>0</v>
      </c>
      <c r="K87" s="2" t="s">
        <v>728</v>
      </c>
    </row>
    <row r="88" spans="1:11" x14ac:dyDescent="0.35">
      <c r="A88" s="2">
        <v>84</v>
      </c>
      <c r="B88" s="2">
        <f>IF(D88="","",INDEX(D_伙伴表!$M:$M,MATCH(D88,D_伙伴表!$C:$C,0)))</f>
        <v>1</v>
      </c>
      <c r="C88" s="2" t="str">
        <f>IF(B88="","",INDEX(D_伙伴种族!$B:$B,MATCH(B88,D_伙伴种族!$A:$A,0)))</f>
        <v>兽族</v>
      </c>
      <c r="D88" s="6" t="s">
        <v>187</v>
      </c>
      <c r="E88" s="2" t="s">
        <v>160</v>
      </c>
      <c r="F88" s="2">
        <f>INDEX(D_伙伴表!L:L,MATCH(D88,D_伙伴表!$C:$C,0))</f>
        <v>6</v>
      </c>
      <c r="G88" s="2">
        <v>2</v>
      </c>
      <c r="H88" s="2" t="str">
        <f>IF(G88="","",INDEX(D_阵列表!$B:$B,MATCH(G88,D_阵列表!$A:$A,0)))</f>
        <v>阵法二</v>
      </c>
      <c r="I88" s="2"/>
      <c r="J88" s="2">
        <v>0</v>
      </c>
      <c r="K88" s="2" t="s">
        <v>728</v>
      </c>
    </row>
    <row r="89" spans="1:11" x14ac:dyDescent="0.35">
      <c r="A89" s="2">
        <v>85</v>
      </c>
      <c r="B89" s="2">
        <f>IF(D89="","",INDEX(D_伙伴表!$M:$M,MATCH(D89,D_伙伴表!$C:$C,0)))</f>
        <v>1</v>
      </c>
      <c r="C89" s="2" t="str">
        <f>IF(B89="","",INDEX(D_伙伴种族!$B:$B,MATCH(B89,D_伙伴种族!$A:$A,0)))</f>
        <v>兽族</v>
      </c>
      <c r="D89" s="6" t="s">
        <v>188</v>
      </c>
      <c r="E89" s="2" t="s">
        <v>162</v>
      </c>
      <c r="F89" s="2">
        <f>INDEX(D_伙伴表!L:L,MATCH(D89,D_伙伴表!$C:$C,0))</f>
        <v>6</v>
      </c>
      <c r="G89" s="2">
        <v>2</v>
      </c>
      <c r="H89" s="2" t="str">
        <f>IF(G89="","",INDEX(D_阵列表!$B:$B,MATCH(G89,D_阵列表!$A:$A,0)))</f>
        <v>阵法二</v>
      </c>
      <c r="I89" s="2"/>
      <c r="J89" s="2">
        <v>0</v>
      </c>
      <c r="K89" s="2" t="s">
        <v>728</v>
      </c>
    </row>
    <row r="90" spans="1:11" x14ac:dyDescent="0.35">
      <c r="A90" s="2">
        <v>86</v>
      </c>
      <c r="B90" s="2">
        <f>IF(D90="","",INDEX(D_伙伴表!$M:$M,MATCH(D90,D_伙伴表!$C:$C,0)))</f>
        <v>1</v>
      </c>
      <c r="C90" s="2" t="str">
        <f>IF(B90="","",INDEX(D_伙伴种族!$B:$B,MATCH(B90,D_伙伴种族!$A:$A,0)))</f>
        <v>兽族</v>
      </c>
      <c r="D90" s="6" t="s">
        <v>189</v>
      </c>
      <c r="E90" s="2" t="s">
        <v>164</v>
      </c>
      <c r="F90" s="2">
        <f>INDEX(D_伙伴表!L:L,MATCH(D90,D_伙伴表!$C:$C,0))</f>
        <v>6</v>
      </c>
      <c r="G90" s="2">
        <v>2</v>
      </c>
      <c r="H90" s="2" t="str">
        <f>IF(G90="","",INDEX(D_阵列表!$B:$B,MATCH(G90,D_阵列表!$A:$A,0)))</f>
        <v>阵法二</v>
      </c>
      <c r="I90" s="2"/>
      <c r="J90" s="2">
        <v>0</v>
      </c>
      <c r="K90" s="2" t="s">
        <v>728</v>
      </c>
    </row>
    <row r="91" spans="1:11" x14ac:dyDescent="0.35">
      <c r="A91" s="2">
        <v>87</v>
      </c>
      <c r="B91" s="2">
        <f>IF(D91="","",INDEX(D_伙伴表!$M:$M,MATCH(D91,D_伙伴表!$C:$C,0)))</f>
        <v>1</v>
      </c>
      <c r="C91" s="2" t="str">
        <f>IF(B91="","",INDEX(D_伙伴种族!$B:$B,MATCH(B91,D_伙伴种族!$A:$A,0)))</f>
        <v>兽族</v>
      </c>
      <c r="D91" s="6" t="s">
        <v>1084</v>
      </c>
      <c r="E91" s="2" t="s">
        <v>1060</v>
      </c>
      <c r="F91" s="2">
        <f>INDEX(D_伙伴表!L:L,MATCH(D91,D_伙伴表!$C:$C,0))</f>
        <v>6</v>
      </c>
      <c r="G91" s="2">
        <v>2</v>
      </c>
      <c r="H91" s="2" t="str">
        <f>IF(G91="","",INDEX(D_阵列表!$B:$B,MATCH(G91,D_阵列表!$A:$A,0)))</f>
        <v>阵法二</v>
      </c>
      <c r="I91" s="2"/>
      <c r="J91" s="2">
        <v>0</v>
      </c>
      <c r="K91" s="2" t="s">
        <v>728</v>
      </c>
    </row>
    <row r="92" spans="1:11" x14ac:dyDescent="0.35">
      <c r="A92" s="2">
        <v>88</v>
      </c>
      <c r="B92" s="2">
        <f>IF(D92="","",INDEX(D_伙伴表!$M:$M,MATCH(D92,D_伙伴表!$C:$C,0)))</f>
        <v>2</v>
      </c>
      <c r="C92" s="2" t="str">
        <f>IF(B92="","",INDEX(D_伙伴种族!$B:$B,MATCH(B92,D_伙伴种族!$A:$A,0)))</f>
        <v>魔族</v>
      </c>
      <c r="D92" s="6" t="s">
        <v>190</v>
      </c>
      <c r="E92" s="2" t="s">
        <v>134</v>
      </c>
      <c r="F92" s="2">
        <f>INDEX(D_伙伴表!L:L,MATCH(D92,D_伙伴表!$C:$C,0))</f>
        <v>4</v>
      </c>
      <c r="G92" s="2">
        <v>2</v>
      </c>
      <c r="H92" s="2" t="str">
        <f>IF(G92="","",INDEX(D_阵列表!$B:$B,MATCH(G92,D_阵列表!$A:$A,0)))</f>
        <v>阵法二</v>
      </c>
      <c r="I92" s="2"/>
      <c r="J92" s="2">
        <v>0</v>
      </c>
      <c r="K92" s="2" t="s">
        <v>728</v>
      </c>
    </row>
    <row r="93" spans="1:11" x14ac:dyDescent="0.35">
      <c r="A93" s="2">
        <v>89</v>
      </c>
      <c r="B93" s="2">
        <f>IF(D93="","",INDEX(D_伙伴表!$M:$M,MATCH(D93,D_伙伴表!$C:$C,0)))</f>
        <v>2</v>
      </c>
      <c r="C93" s="2" t="str">
        <f>IF(B93="","",INDEX(D_伙伴种族!$B:$B,MATCH(B93,D_伙伴种族!$A:$A,0)))</f>
        <v>魔族</v>
      </c>
      <c r="D93" s="6" t="s">
        <v>191</v>
      </c>
      <c r="E93" s="2" t="s">
        <v>137</v>
      </c>
      <c r="F93" s="2">
        <f>INDEX(D_伙伴表!L:L,MATCH(D93,D_伙伴表!$C:$C,0))</f>
        <v>4</v>
      </c>
      <c r="G93" s="2">
        <v>2</v>
      </c>
      <c r="H93" s="2" t="str">
        <f>IF(G93="","",INDEX(D_阵列表!$B:$B,MATCH(G93,D_阵列表!$A:$A,0)))</f>
        <v>阵法二</v>
      </c>
      <c r="I93" s="2"/>
      <c r="J93" s="2">
        <v>0</v>
      </c>
      <c r="K93" s="2" t="s">
        <v>728</v>
      </c>
    </row>
    <row r="94" spans="1:11" x14ac:dyDescent="0.35">
      <c r="A94" s="2">
        <v>90</v>
      </c>
      <c r="B94" s="2">
        <f>IF(D94="","",INDEX(D_伙伴表!$M:$M,MATCH(D94,D_伙伴表!$C:$C,0)))</f>
        <v>2</v>
      </c>
      <c r="C94" s="2" t="str">
        <f>IF(B94="","",INDEX(D_伙伴种族!$B:$B,MATCH(B94,D_伙伴种族!$A:$A,0)))</f>
        <v>魔族</v>
      </c>
      <c r="D94" s="6" t="s">
        <v>192</v>
      </c>
      <c r="E94" s="2" t="s">
        <v>139</v>
      </c>
      <c r="F94" s="2">
        <f>INDEX(D_伙伴表!L:L,MATCH(D94,D_伙伴表!$C:$C,0))</f>
        <v>4</v>
      </c>
      <c r="G94" s="2">
        <v>2</v>
      </c>
      <c r="H94" s="2" t="str">
        <f>IF(G94="","",INDEX(D_阵列表!$B:$B,MATCH(G94,D_阵列表!$A:$A,0)))</f>
        <v>阵法二</v>
      </c>
      <c r="I94" s="2"/>
      <c r="J94" s="2">
        <v>0</v>
      </c>
      <c r="K94" s="2" t="s">
        <v>728</v>
      </c>
    </row>
    <row r="95" spans="1:11" x14ac:dyDescent="0.35">
      <c r="A95" s="2">
        <v>91</v>
      </c>
      <c r="B95" s="2">
        <f>IF(D95="","",INDEX(D_伙伴表!$M:$M,MATCH(D95,D_伙伴表!$C:$C,0)))</f>
        <v>2</v>
      </c>
      <c r="C95" s="2" t="str">
        <f>IF(B95="","",INDEX(D_伙伴种族!$B:$B,MATCH(B95,D_伙伴种族!$A:$A,0)))</f>
        <v>魔族</v>
      </c>
      <c r="D95" s="2" t="s">
        <v>193</v>
      </c>
      <c r="E95" s="2" t="s">
        <v>142</v>
      </c>
      <c r="F95" s="2">
        <f>INDEX(D_伙伴表!L:L,MATCH(D95,D_伙伴表!$C:$C,0))</f>
        <v>4</v>
      </c>
      <c r="G95" s="2">
        <v>2</v>
      </c>
      <c r="H95" s="2" t="str">
        <f>IF(G95="","",INDEX(D_阵列表!$B:$B,MATCH(G95,D_阵列表!$A:$A,0)))</f>
        <v>阵法二</v>
      </c>
      <c r="I95" s="2"/>
      <c r="J95" s="2">
        <v>0</v>
      </c>
      <c r="K95" s="2" t="s">
        <v>728</v>
      </c>
    </row>
    <row r="96" spans="1:11" x14ac:dyDescent="0.35">
      <c r="A96" s="2">
        <v>92</v>
      </c>
      <c r="B96" s="2">
        <f>IF(D96="","",INDEX(D_伙伴表!$M:$M,MATCH(D96,D_伙伴表!$C:$C,0)))</f>
        <v>2</v>
      </c>
      <c r="C96" s="2" t="str">
        <f>IF(B96="","",INDEX(D_伙伴种族!$B:$B,MATCH(B96,D_伙伴种族!$A:$A,0)))</f>
        <v>魔族</v>
      </c>
      <c r="D96" s="2" t="s">
        <v>194</v>
      </c>
      <c r="E96" s="2" t="s">
        <v>195</v>
      </c>
      <c r="F96" s="2">
        <f>INDEX(D_伙伴表!L:L,MATCH(D96,D_伙伴表!$C:$C,0))</f>
        <v>4</v>
      </c>
      <c r="G96" s="2">
        <v>2</v>
      </c>
      <c r="H96" s="2" t="str">
        <f>IF(G96="","",INDEX(D_阵列表!$B:$B,MATCH(G96,D_阵列表!$A:$A,0)))</f>
        <v>阵法二</v>
      </c>
      <c r="I96" s="2"/>
      <c r="J96" s="2">
        <v>0</v>
      </c>
      <c r="K96" s="2" t="s">
        <v>728</v>
      </c>
    </row>
    <row r="97" spans="1:11" x14ac:dyDescent="0.35">
      <c r="A97" s="2">
        <v>93</v>
      </c>
      <c r="B97" s="2">
        <f>IF(D97="","",INDEX(D_伙伴表!$M:$M,MATCH(D97,D_伙伴表!$C:$C,0)))</f>
        <v>2</v>
      </c>
      <c r="C97" s="2" t="str">
        <f>IF(B97="","",INDEX(D_伙伴种族!$B:$B,MATCH(B97,D_伙伴种族!$A:$A,0)))</f>
        <v>魔族</v>
      </c>
      <c r="D97" s="2" t="s">
        <v>196</v>
      </c>
      <c r="E97" s="2" t="s">
        <v>134</v>
      </c>
      <c r="F97" s="2">
        <f>INDEX(D_伙伴表!L:L,MATCH(D97,D_伙伴表!$C:$C,0))</f>
        <v>5</v>
      </c>
      <c r="G97" s="2">
        <v>2</v>
      </c>
      <c r="H97" s="2" t="str">
        <f>IF(G97="","",INDEX(D_阵列表!$B:$B,MATCH(G97,D_阵列表!$A:$A,0)))</f>
        <v>阵法二</v>
      </c>
      <c r="I97" s="2"/>
      <c r="J97" s="2">
        <v>0</v>
      </c>
      <c r="K97" s="2" t="s">
        <v>728</v>
      </c>
    </row>
    <row r="98" spans="1:11" x14ac:dyDescent="0.35">
      <c r="A98" s="2">
        <v>94</v>
      </c>
      <c r="B98" s="2">
        <f>IF(D98="","",INDEX(D_伙伴表!$M:$M,MATCH(D98,D_伙伴表!$C:$C,0)))</f>
        <v>2</v>
      </c>
      <c r="C98" s="2" t="str">
        <f>IF(B98="","",INDEX(D_伙伴种族!$B:$B,MATCH(B98,D_伙伴种族!$A:$A,0)))</f>
        <v>魔族</v>
      </c>
      <c r="D98" s="2" t="s">
        <v>197</v>
      </c>
      <c r="E98" s="2" t="s">
        <v>137</v>
      </c>
      <c r="F98" s="2">
        <f>INDEX(D_伙伴表!L:L,MATCH(D98,D_伙伴表!$C:$C,0))</f>
        <v>5</v>
      </c>
      <c r="G98" s="2">
        <v>2</v>
      </c>
      <c r="H98" s="2" t="str">
        <f>IF(G98="","",INDEX(D_阵列表!$B:$B,MATCH(G98,D_阵列表!$A:$A,0)))</f>
        <v>阵法二</v>
      </c>
      <c r="I98" s="2"/>
      <c r="J98" s="2">
        <v>0</v>
      </c>
      <c r="K98" s="2" t="s">
        <v>728</v>
      </c>
    </row>
    <row r="99" spans="1:11" x14ac:dyDescent="0.35">
      <c r="A99" s="2">
        <v>95</v>
      </c>
      <c r="B99" s="2">
        <f>IF(D99="","",INDEX(D_伙伴表!$M:$M,MATCH(D99,D_伙伴表!$C:$C,0)))</f>
        <v>2</v>
      </c>
      <c r="C99" s="2" t="str">
        <f>IF(B99="","",INDEX(D_伙伴种族!$B:$B,MATCH(B99,D_伙伴种族!$A:$A,0)))</f>
        <v>魔族</v>
      </c>
      <c r="D99" s="2" t="s">
        <v>198</v>
      </c>
      <c r="E99" s="2" t="s">
        <v>139</v>
      </c>
      <c r="F99" s="2">
        <f>INDEX(D_伙伴表!L:L,MATCH(D99,D_伙伴表!$C:$C,0))</f>
        <v>5</v>
      </c>
      <c r="G99" s="2">
        <v>2</v>
      </c>
      <c r="H99" s="2" t="str">
        <f>IF(G99="","",INDEX(D_阵列表!$B:$B,MATCH(G99,D_阵列表!$A:$A,0)))</f>
        <v>阵法二</v>
      </c>
      <c r="I99" s="2"/>
      <c r="J99" s="2">
        <v>0</v>
      </c>
      <c r="K99" s="2" t="s">
        <v>728</v>
      </c>
    </row>
    <row r="100" spans="1:11" x14ac:dyDescent="0.35">
      <c r="A100" s="2">
        <v>96</v>
      </c>
      <c r="B100" s="2">
        <f>IF(D100="","",INDEX(D_伙伴表!$M:$M,MATCH(D100,D_伙伴表!$C:$C,0)))</f>
        <v>2</v>
      </c>
      <c r="C100" s="2" t="str">
        <f>IF(B100="","",INDEX(D_伙伴种族!$B:$B,MATCH(B100,D_伙伴种族!$A:$A,0)))</f>
        <v>魔族</v>
      </c>
      <c r="D100" s="2" t="s">
        <v>199</v>
      </c>
      <c r="E100" s="2" t="s">
        <v>142</v>
      </c>
      <c r="F100" s="2">
        <f>INDEX(D_伙伴表!L:L,MATCH(D100,D_伙伴表!$C:$C,0))</f>
        <v>5</v>
      </c>
      <c r="G100" s="2">
        <v>2</v>
      </c>
      <c r="H100" s="2" t="str">
        <f>IF(G100="","",INDEX(D_阵列表!$B:$B,MATCH(G100,D_阵列表!$A:$A,0)))</f>
        <v>阵法二</v>
      </c>
      <c r="I100" s="2"/>
      <c r="J100" s="2">
        <v>0</v>
      </c>
      <c r="K100" s="2" t="s">
        <v>728</v>
      </c>
    </row>
    <row r="101" spans="1:11" x14ac:dyDescent="0.35">
      <c r="A101" s="2">
        <v>97</v>
      </c>
      <c r="B101" s="2">
        <f>IF(D101="","",INDEX(D_伙伴表!$M:$M,MATCH(D101,D_伙伴表!$C:$C,0)))</f>
        <v>2</v>
      </c>
      <c r="C101" s="2" t="str">
        <f>IF(B101="","",INDEX(D_伙伴种族!$B:$B,MATCH(B101,D_伙伴种族!$A:$A,0)))</f>
        <v>魔族</v>
      </c>
      <c r="D101" s="2" t="s">
        <v>200</v>
      </c>
      <c r="E101" s="2" t="s">
        <v>195</v>
      </c>
      <c r="F101" s="2">
        <f>INDEX(D_伙伴表!L:L,MATCH(D101,D_伙伴表!$C:$C,0))</f>
        <v>5</v>
      </c>
      <c r="G101" s="2">
        <v>2</v>
      </c>
      <c r="H101" s="2" t="str">
        <f>IF(G101="","",INDEX(D_阵列表!$B:$B,MATCH(G101,D_阵列表!$A:$A,0)))</f>
        <v>阵法二</v>
      </c>
      <c r="I101" s="2"/>
      <c r="J101" s="2">
        <v>0</v>
      </c>
      <c r="K101" s="2" t="s">
        <v>728</v>
      </c>
    </row>
    <row r="102" spans="1:11" x14ac:dyDescent="0.35">
      <c r="A102" s="2">
        <v>98</v>
      </c>
      <c r="B102" s="2">
        <f>IF(D102="","",INDEX(D_伙伴表!$M:$M,MATCH(D102,D_伙伴表!$C:$C,0)))</f>
        <v>2</v>
      </c>
      <c r="C102" s="2" t="str">
        <f>IF(B102="","",INDEX(D_伙伴种族!$B:$B,MATCH(B102,D_伙伴种族!$A:$A,0)))</f>
        <v>魔族</v>
      </c>
      <c r="D102" s="2" t="s">
        <v>201</v>
      </c>
      <c r="E102" s="2" t="s">
        <v>134</v>
      </c>
      <c r="F102" s="2">
        <f>INDEX(D_伙伴表!L:L,MATCH(D102,D_伙伴表!$C:$C,0))</f>
        <v>6</v>
      </c>
      <c r="G102" s="2">
        <v>2</v>
      </c>
      <c r="H102" s="2" t="str">
        <f>IF(G102="","",INDEX(D_阵列表!$B:$B,MATCH(G102,D_阵列表!$A:$A,0)))</f>
        <v>阵法二</v>
      </c>
      <c r="I102" s="2"/>
      <c r="J102" s="2">
        <v>0</v>
      </c>
      <c r="K102" s="2" t="s">
        <v>728</v>
      </c>
    </row>
    <row r="103" spans="1:11" x14ac:dyDescent="0.35">
      <c r="A103" s="2">
        <v>99</v>
      </c>
      <c r="B103" s="2">
        <f>IF(D103="","",INDEX(D_伙伴表!$M:$M,MATCH(D103,D_伙伴表!$C:$C,0)))</f>
        <v>2</v>
      </c>
      <c r="C103" s="2" t="str">
        <f>IF(B103="","",INDEX(D_伙伴种族!$B:$B,MATCH(B103,D_伙伴种族!$A:$A,0)))</f>
        <v>魔族</v>
      </c>
      <c r="D103" s="2" t="s">
        <v>202</v>
      </c>
      <c r="E103" s="2" t="s">
        <v>137</v>
      </c>
      <c r="F103" s="2">
        <f>INDEX(D_伙伴表!L:L,MATCH(D103,D_伙伴表!$C:$C,0))</f>
        <v>6</v>
      </c>
      <c r="G103" s="2">
        <v>2</v>
      </c>
      <c r="H103" s="2" t="str">
        <f>IF(G103="","",INDEX(D_阵列表!$B:$B,MATCH(G103,D_阵列表!$A:$A,0)))</f>
        <v>阵法二</v>
      </c>
      <c r="I103" s="2"/>
      <c r="J103" s="2">
        <v>0</v>
      </c>
      <c r="K103" s="2" t="s">
        <v>728</v>
      </c>
    </row>
    <row r="104" spans="1:11" x14ac:dyDescent="0.35">
      <c r="A104" s="2">
        <v>100</v>
      </c>
      <c r="B104" s="2">
        <f>IF(D104="","",INDEX(D_伙伴表!$M:$M,MATCH(D104,D_伙伴表!$C:$C,0)))</f>
        <v>2</v>
      </c>
      <c r="C104" s="2" t="str">
        <f>IF(B104="","",INDEX(D_伙伴种族!$B:$B,MATCH(B104,D_伙伴种族!$A:$A,0)))</f>
        <v>魔族</v>
      </c>
      <c r="D104" s="2" t="s">
        <v>203</v>
      </c>
      <c r="E104" s="2" t="s">
        <v>139</v>
      </c>
      <c r="F104" s="2">
        <f>INDEX(D_伙伴表!L:L,MATCH(D104,D_伙伴表!$C:$C,0))</f>
        <v>6</v>
      </c>
      <c r="G104" s="2">
        <v>2</v>
      </c>
      <c r="H104" s="2" t="str">
        <f>IF(G104="","",INDEX(D_阵列表!$B:$B,MATCH(G104,D_阵列表!$A:$A,0)))</f>
        <v>阵法二</v>
      </c>
      <c r="I104" s="2"/>
      <c r="J104" s="2">
        <v>0</v>
      </c>
      <c r="K104" s="2" t="s">
        <v>728</v>
      </c>
    </row>
    <row r="105" spans="1:11" x14ac:dyDescent="0.35">
      <c r="A105" s="2">
        <v>101</v>
      </c>
      <c r="B105" s="2">
        <f>IF(D105="","",INDEX(D_伙伴表!$M:$M,MATCH(D105,D_伙伴表!$C:$C,0)))</f>
        <v>2</v>
      </c>
      <c r="C105" s="2" t="str">
        <f>IF(B105="","",INDEX(D_伙伴种族!$B:$B,MATCH(B105,D_伙伴种族!$A:$A,0)))</f>
        <v>魔族</v>
      </c>
      <c r="D105" s="2" t="s">
        <v>204</v>
      </c>
      <c r="E105" s="2" t="s">
        <v>142</v>
      </c>
      <c r="F105" s="2">
        <f>INDEX(D_伙伴表!L:L,MATCH(D105,D_伙伴表!$C:$C,0))</f>
        <v>6</v>
      </c>
      <c r="G105" s="2">
        <v>2</v>
      </c>
      <c r="H105" s="2" t="str">
        <f>IF(G105="","",INDEX(D_阵列表!$B:$B,MATCH(G105,D_阵列表!$A:$A,0)))</f>
        <v>阵法二</v>
      </c>
      <c r="I105" s="2"/>
      <c r="J105" s="2">
        <v>0</v>
      </c>
      <c r="K105" s="2" t="s">
        <v>728</v>
      </c>
    </row>
    <row r="106" spans="1:11" x14ac:dyDescent="0.35">
      <c r="A106" s="2">
        <v>102</v>
      </c>
      <c r="B106" s="2">
        <f>IF(D106="","",INDEX(D_伙伴表!$M:$M,MATCH(D106,D_伙伴表!$C:$C,0)))</f>
        <v>2</v>
      </c>
      <c r="C106" s="2" t="str">
        <f>IF(B106="","",INDEX(D_伙伴种族!$B:$B,MATCH(B106,D_伙伴种族!$A:$A,0)))</f>
        <v>魔族</v>
      </c>
      <c r="D106" s="2" t="s">
        <v>205</v>
      </c>
      <c r="E106" s="2" t="s">
        <v>195</v>
      </c>
      <c r="F106" s="2">
        <f>INDEX(D_伙伴表!L:L,MATCH(D106,D_伙伴表!$C:$C,0))</f>
        <v>6</v>
      </c>
      <c r="G106" s="2">
        <v>2</v>
      </c>
      <c r="H106" s="2" t="str">
        <f>IF(G106="","",INDEX(D_阵列表!$B:$B,MATCH(G106,D_阵列表!$A:$A,0)))</f>
        <v>阵法二</v>
      </c>
      <c r="I106" s="2"/>
      <c r="J106" s="2">
        <v>0</v>
      </c>
      <c r="K106" s="2" t="s">
        <v>728</v>
      </c>
    </row>
    <row r="107" spans="1:11" x14ac:dyDescent="0.35">
      <c r="A107" s="2">
        <v>103</v>
      </c>
      <c r="B107" s="2">
        <f>IF(D107="","",INDEX(D_伙伴表!$M:$M,MATCH(D107,D_伙伴表!$C:$C,0)))</f>
        <v>3</v>
      </c>
      <c r="C107" s="2" t="str">
        <f>IF(B107="","",INDEX(D_伙伴种族!$B:$B,MATCH(B107,D_伙伴种族!$A:$A,0)))</f>
        <v>妖族</v>
      </c>
      <c r="D107" s="2" t="s">
        <v>1085</v>
      </c>
      <c r="E107" s="2" t="s">
        <v>967</v>
      </c>
      <c r="F107" s="2">
        <f>INDEX(D_伙伴表!L:L,MATCH(D107,D_伙伴表!$C:$C,0))</f>
        <v>1</v>
      </c>
      <c r="G107" s="2">
        <v>2</v>
      </c>
      <c r="H107" s="2" t="str">
        <f>IF(G107="","",INDEX(D_阵列表!$B:$B,MATCH(G107,D_阵列表!$A:$A,0)))</f>
        <v>阵法二</v>
      </c>
      <c r="I107" s="2"/>
      <c r="J107" s="2">
        <v>0</v>
      </c>
      <c r="K107" s="2" t="s">
        <v>728</v>
      </c>
    </row>
    <row r="108" spans="1:11" x14ac:dyDescent="0.35">
      <c r="A108" s="2">
        <v>104</v>
      </c>
      <c r="B108" s="2">
        <f>IF(D108="","",INDEX(D_伙伴表!$M:$M,MATCH(D108,D_伙伴表!$C:$C,0)))</f>
        <v>3</v>
      </c>
      <c r="C108" s="2" t="str">
        <f>IF(B108="","",INDEX(D_伙伴种族!$B:$B,MATCH(B108,D_伙伴种族!$A:$A,0)))</f>
        <v>妖族</v>
      </c>
      <c r="D108" s="2" t="s">
        <v>1086</v>
      </c>
      <c r="E108" s="2" t="s">
        <v>1063</v>
      </c>
      <c r="F108" s="2">
        <f>INDEX(D_伙伴表!L:L,MATCH(D108,D_伙伴表!$C:$C,0))</f>
        <v>1</v>
      </c>
      <c r="G108" s="2">
        <v>2</v>
      </c>
      <c r="H108" s="2" t="str">
        <f>IF(G108="","",INDEX(D_阵列表!$B:$B,MATCH(G108,D_阵列表!$A:$A,0)))</f>
        <v>阵法二</v>
      </c>
      <c r="I108" s="2"/>
      <c r="J108" s="2">
        <v>0</v>
      </c>
      <c r="K108" s="2" t="s">
        <v>728</v>
      </c>
    </row>
    <row r="109" spans="1:11" x14ac:dyDescent="0.35">
      <c r="A109" s="2">
        <v>105</v>
      </c>
      <c r="B109" s="2">
        <f>IF(D109="","",INDEX(D_伙伴表!$M:$M,MATCH(D109,D_伙伴表!$C:$C,0)))</f>
        <v>1</v>
      </c>
      <c r="C109" s="2" t="str">
        <f>IF(B109="","",INDEX(D_伙伴种族!$B:$B,MATCH(B109,D_伙伴种族!$A:$A,0)))</f>
        <v>兽族</v>
      </c>
      <c r="D109" s="2" t="s">
        <v>1087</v>
      </c>
      <c r="E109" s="2" t="s">
        <v>1064</v>
      </c>
      <c r="F109" s="2">
        <f>INDEX(D_伙伴表!L:L,MATCH(D109,D_伙伴表!$C:$C,0))</f>
        <v>1</v>
      </c>
      <c r="G109" s="2">
        <v>2</v>
      </c>
      <c r="H109" s="2" t="str">
        <f>IF(G109="","",INDEX(D_阵列表!$B:$B,MATCH(G109,D_阵列表!$A:$A,0)))</f>
        <v>阵法二</v>
      </c>
      <c r="I109" s="2"/>
      <c r="J109" s="2">
        <v>0</v>
      </c>
      <c r="K109" s="2" t="s">
        <v>728</v>
      </c>
    </row>
    <row r="110" spans="1:11" x14ac:dyDescent="0.35">
      <c r="A110" s="2">
        <v>106</v>
      </c>
      <c r="B110" s="2">
        <f>IF(D110="","",INDEX(D_伙伴表!$M:$M,MATCH(D110,D_伙伴表!$C:$C,0)))</f>
        <v>3</v>
      </c>
      <c r="C110" s="2" t="str">
        <f>IF(B110="","",INDEX(D_伙伴种族!$B:$B,MATCH(B110,D_伙伴种族!$A:$A,0)))</f>
        <v>妖族</v>
      </c>
      <c r="D110" s="2" t="s">
        <v>1088</v>
      </c>
      <c r="E110" s="2" t="s">
        <v>1065</v>
      </c>
      <c r="F110" s="2">
        <f>INDEX(D_伙伴表!L:L,MATCH(D110,D_伙伴表!$C:$C,0))</f>
        <v>1</v>
      </c>
      <c r="G110" s="2">
        <v>2</v>
      </c>
      <c r="H110" s="2" t="str">
        <f>IF(G110="","",INDEX(D_阵列表!$B:$B,MATCH(G110,D_阵列表!$A:$A,0)))</f>
        <v>阵法二</v>
      </c>
      <c r="I110" s="2"/>
      <c r="J110" s="2">
        <v>0</v>
      </c>
      <c r="K110" s="2" t="s">
        <v>728</v>
      </c>
    </row>
    <row r="111" spans="1:11" x14ac:dyDescent="0.35">
      <c r="A111" s="2">
        <v>107</v>
      </c>
      <c r="B111" s="2">
        <f>IF(D111="","",INDEX(D_伙伴表!$M:$M,MATCH(D111,D_伙伴表!$C:$C,0)))</f>
        <v>1</v>
      </c>
      <c r="C111" s="2" t="str">
        <f>IF(B111="","",INDEX(D_伙伴种族!$B:$B,MATCH(B111,D_伙伴种族!$A:$A,0)))</f>
        <v>兽族</v>
      </c>
      <c r="D111" s="2" t="s">
        <v>1089</v>
      </c>
      <c r="E111" s="2" t="s">
        <v>1066</v>
      </c>
      <c r="F111" s="2">
        <f>INDEX(D_伙伴表!L:L,MATCH(D111,D_伙伴表!$C:$C,0))</f>
        <v>1</v>
      </c>
      <c r="G111" s="2">
        <v>2</v>
      </c>
      <c r="H111" s="2" t="str">
        <f>IF(G111="","",INDEX(D_阵列表!$B:$B,MATCH(G111,D_阵列表!$A:$A,0)))</f>
        <v>阵法二</v>
      </c>
      <c r="I111" s="2"/>
      <c r="J111" s="2">
        <v>0</v>
      </c>
      <c r="K111" s="2" t="s">
        <v>728</v>
      </c>
    </row>
    <row r="112" spans="1:11" x14ac:dyDescent="0.35">
      <c r="A112" s="2">
        <v>108</v>
      </c>
      <c r="B112" s="2">
        <f>IF(D112="","",INDEX(D_伙伴表!$M:$M,MATCH(D112,D_伙伴表!$C:$C,0)))</f>
        <v>3</v>
      </c>
      <c r="C112" s="2" t="str">
        <f>IF(B112="","",INDEX(D_伙伴种族!$B:$B,MATCH(B112,D_伙伴种族!$A:$A,0)))</f>
        <v>妖族</v>
      </c>
      <c r="D112" s="2" t="s">
        <v>1090</v>
      </c>
      <c r="E112" s="2" t="s">
        <v>979</v>
      </c>
      <c r="F112" s="2">
        <f>INDEX(D_伙伴表!L:L,MATCH(D112,D_伙伴表!$C:$C,0))</f>
        <v>1</v>
      </c>
      <c r="G112" s="2">
        <v>2</v>
      </c>
      <c r="H112" s="2" t="str">
        <f>IF(G112="","",INDEX(D_阵列表!$B:$B,MATCH(G112,D_阵列表!$A:$A,0)))</f>
        <v>阵法二</v>
      </c>
      <c r="I112" s="2"/>
      <c r="J112" s="2">
        <v>0</v>
      </c>
      <c r="K112" s="2" t="s">
        <v>728</v>
      </c>
    </row>
    <row r="113" spans="1:11" x14ac:dyDescent="0.35">
      <c r="A113" s="2">
        <v>109</v>
      </c>
      <c r="B113" s="2">
        <f>IF(D113="","",INDEX(D_伙伴表!$M:$M,MATCH(D113,D_伙伴表!$C:$C,0)))</f>
        <v>3</v>
      </c>
      <c r="C113" s="2" t="str">
        <f>IF(B113="","",INDEX(D_伙伴种族!$B:$B,MATCH(B113,D_伙伴种族!$A:$A,0)))</f>
        <v>妖族</v>
      </c>
      <c r="D113" s="2" t="s">
        <v>1091</v>
      </c>
      <c r="E113" s="2" t="s">
        <v>967</v>
      </c>
      <c r="F113" s="2">
        <f>INDEX(D_伙伴表!L:L,MATCH(D113,D_伙伴表!$C:$C,0))</f>
        <v>2</v>
      </c>
      <c r="G113" s="2">
        <v>2</v>
      </c>
      <c r="H113" s="2" t="str">
        <f>IF(G113="","",INDEX(D_阵列表!$B:$B,MATCH(G113,D_阵列表!$A:$A,0)))</f>
        <v>阵法二</v>
      </c>
      <c r="I113" s="2"/>
      <c r="J113" s="2">
        <v>0</v>
      </c>
      <c r="K113" s="2" t="s">
        <v>728</v>
      </c>
    </row>
    <row r="114" spans="1:11" x14ac:dyDescent="0.35">
      <c r="A114" s="2">
        <v>110</v>
      </c>
      <c r="B114" s="2">
        <f>IF(D114="","",INDEX(D_伙伴表!$M:$M,MATCH(D114,D_伙伴表!$C:$C,0)))</f>
        <v>3</v>
      </c>
      <c r="C114" s="2" t="str">
        <f>IF(B114="","",INDEX(D_伙伴种族!$B:$B,MATCH(B114,D_伙伴种族!$A:$A,0)))</f>
        <v>妖族</v>
      </c>
      <c r="D114" s="2" t="s">
        <v>1092</v>
      </c>
      <c r="E114" s="2" t="s">
        <v>1063</v>
      </c>
      <c r="F114" s="2">
        <f>INDEX(D_伙伴表!L:L,MATCH(D114,D_伙伴表!$C:$C,0))</f>
        <v>2</v>
      </c>
      <c r="G114" s="2">
        <v>2</v>
      </c>
      <c r="H114" s="2" t="str">
        <f>IF(G114="","",INDEX(D_阵列表!$B:$B,MATCH(G114,D_阵列表!$A:$A,0)))</f>
        <v>阵法二</v>
      </c>
      <c r="I114" s="2"/>
      <c r="J114" s="2">
        <v>0</v>
      </c>
      <c r="K114" s="2" t="s">
        <v>728</v>
      </c>
    </row>
    <row r="115" spans="1:11" x14ac:dyDescent="0.35">
      <c r="A115" s="2">
        <v>111</v>
      </c>
      <c r="B115" s="2">
        <f>IF(D115="","",INDEX(D_伙伴表!$M:$M,MATCH(D115,D_伙伴表!$C:$C,0)))</f>
        <v>1</v>
      </c>
      <c r="C115" s="2" t="str">
        <f>IF(B115="","",INDEX(D_伙伴种族!$B:$B,MATCH(B115,D_伙伴种族!$A:$A,0)))</f>
        <v>兽族</v>
      </c>
      <c r="D115" s="2" t="s">
        <v>1093</v>
      </c>
      <c r="E115" s="2" t="s">
        <v>1064</v>
      </c>
      <c r="F115" s="2">
        <f>INDEX(D_伙伴表!L:L,MATCH(D115,D_伙伴表!$C:$C,0))</f>
        <v>2</v>
      </c>
      <c r="G115" s="2">
        <v>2</v>
      </c>
      <c r="H115" s="2" t="str">
        <f>IF(G115="","",INDEX(D_阵列表!$B:$B,MATCH(G115,D_阵列表!$A:$A,0)))</f>
        <v>阵法二</v>
      </c>
      <c r="I115" s="2"/>
      <c r="J115" s="2">
        <v>0</v>
      </c>
      <c r="K115" s="2" t="s">
        <v>728</v>
      </c>
    </row>
    <row r="116" spans="1:11" x14ac:dyDescent="0.35">
      <c r="A116" s="2">
        <v>112</v>
      </c>
      <c r="B116" s="2">
        <f>IF(D116="","",INDEX(D_伙伴表!$M:$M,MATCH(D116,D_伙伴表!$C:$C,0)))</f>
        <v>3</v>
      </c>
      <c r="C116" s="2" t="str">
        <f>IF(B116="","",INDEX(D_伙伴种族!$B:$B,MATCH(B116,D_伙伴种族!$A:$A,0)))</f>
        <v>妖族</v>
      </c>
      <c r="D116" s="2" t="s">
        <v>1094</v>
      </c>
      <c r="E116" s="2" t="s">
        <v>1065</v>
      </c>
      <c r="F116" s="2">
        <f>INDEX(D_伙伴表!L:L,MATCH(D116,D_伙伴表!$C:$C,0))</f>
        <v>2</v>
      </c>
      <c r="G116" s="2">
        <v>2</v>
      </c>
      <c r="H116" s="2" t="str">
        <f>IF(G116="","",INDEX(D_阵列表!$B:$B,MATCH(G116,D_阵列表!$A:$A,0)))</f>
        <v>阵法二</v>
      </c>
      <c r="I116" s="2"/>
      <c r="J116" s="2">
        <v>0</v>
      </c>
      <c r="K116" s="2" t="s">
        <v>728</v>
      </c>
    </row>
    <row r="117" spans="1:11" x14ac:dyDescent="0.35">
      <c r="A117" s="2">
        <v>113</v>
      </c>
      <c r="B117" s="2">
        <f>IF(D117="","",INDEX(D_伙伴表!$M:$M,MATCH(D117,D_伙伴表!$C:$C,0)))</f>
        <v>1</v>
      </c>
      <c r="C117" s="2" t="str">
        <f>IF(B117="","",INDEX(D_伙伴种族!$B:$B,MATCH(B117,D_伙伴种族!$A:$A,0)))</f>
        <v>兽族</v>
      </c>
      <c r="D117" s="2" t="s">
        <v>1095</v>
      </c>
      <c r="E117" s="2" t="s">
        <v>1066</v>
      </c>
      <c r="F117" s="2">
        <f>INDEX(D_伙伴表!L:L,MATCH(D117,D_伙伴表!$C:$C,0))</f>
        <v>2</v>
      </c>
      <c r="G117" s="2">
        <v>2</v>
      </c>
      <c r="H117" s="2" t="str">
        <f>IF(G117="","",INDEX(D_阵列表!$B:$B,MATCH(G117,D_阵列表!$A:$A,0)))</f>
        <v>阵法二</v>
      </c>
      <c r="I117" s="2"/>
      <c r="J117" s="2">
        <v>0</v>
      </c>
      <c r="K117" s="2" t="s">
        <v>728</v>
      </c>
    </row>
    <row r="118" spans="1:11" x14ac:dyDescent="0.35">
      <c r="A118" s="2">
        <v>114</v>
      </c>
      <c r="B118" s="2">
        <f>IF(D118="","",INDEX(D_伙伴表!$M:$M,MATCH(D118,D_伙伴表!$C:$C,0)))</f>
        <v>3</v>
      </c>
      <c r="C118" s="2" t="str">
        <f>IF(B118="","",INDEX(D_伙伴种族!$B:$B,MATCH(B118,D_伙伴种族!$A:$A,0)))</f>
        <v>妖族</v>
      </c>
      <c r="D118" s="2" t="s">
        <v>1096</v>
      </c>
      <c r="E118" s="2" t="s">
        <v>979</v>
      </c>
      <c r="F118" s="2">
        <f>INDEX(D_伙伴表!L:L,MATCH(D118,D_伙伴表!$C:$C,0))</f>
        <v>2</v>
      </c>
      <c r="G118" s="2">
        <v>2</v>
      </c>
      <c r="H118" s="2" t="str">
        <f>IF(G118="","",INDEX(D_阵列表!$B:$B,MATCH(G118,D_阵列表!$A:$A,0)))</f>
        <v>阵法二</v>
      </c>
      <c r="I118" s="2"/>
      <c r="J118" s="2">
        <v>0</v>
      </c>
      <c r="K118" s="2" t="s">
        <v>728</v>
      </c>
    </row>
    <row r="119" spans="1:11" x14ac:dyDescent="0.35">
      <c r="A119" s="2">
        <v>115</v>
      </c>
      <c r="B119" s="2">
        <f>IF(D119="","",INDEX(D_伙伴表!$M:$M,MATCH(D119,D_伙伴表!$C:$C,0)))</f>
        <v>3</v>
      </c>
      <c r="C119" s="2" t="str">
        <f>IF(B119="","",INDEX(D_伙伴种族!$B:$B,MATCH(B119,D_伙伴种族!$A:$A,0)))</f>
        <v>妖族</v>
      </c>
      <c r="D119" s="2" t="s">
        <v>1097</v>
      </c>
      <c r="E119" s="2" t="s">
        <v>967</v>
      </c>
      <c r="F119" s="2">
        <f>INDEX(D_伙伴表!L:L,MATCH(D119,D_伙伴表!$C:$C,0))</f>
        <v>3</v>
      </c>
      <c r="G119" s="2">
        <v>2</v>
      </c>
      <c r="H119" s="2" t="str">
        <f>IF(G119="","",INDEX(D_阵列表!$B:$B,MATCH(G119,D_阵列表!$A:$A,0)))</f>
        <v>阵法二</v>
      </c>
      <c r="I119" s="2"/>
      <c r="J119" s="2">
        <v>0</v>
      </c>
      <c r="K119" s="2" t="s">
        <v>728</v>
      </c>
    </row>
    <row r="120" spans="1:11" x14ac:dyDescent="0.35">
      <c r="A120" s="2">
        <v>116</v>
      </c>
      <c r="B120" s="2">
        <f>IF(D120="","",INDEX(D_伙伴表!$M:$M,MATCH(D120,D_伙伴表!$C:$C,0)))</f>
        <v>3</v>
      </c>
      <c r="C120" s="2" t="str">
        <f>IF(B120="","",INDEX(D_伙伴种族!$B:$B,MATCH(B120,D_伙伴种族!$A:$A,0)))</f>
        <v>妖族</v>
      </c>
      <c r="D120" s="2" t="s">
        <v>1098</v>
      </c>
      <c r="E120" s="2" t="s">
        <v>1063</v>
      </c>
      <c r="F120" s="2">
        <f>INDEX(D_伙伴表!L:L,MATCH(D120,D_伙伴表!$C:$C,0))</f>
        <v>3</v>
      </c>
      <c r="G120" s="2">
        <v>2</v>
      </c>
      <c r="H120" s="2" t="str">
        <f>IF(G120="","",INDEX(D_阵列表!$B:$B,MATCH(G120,D_阵列表!$A:$A,0)))</f>
        <v>阵法二</v>
      </c>
      <c r="I120" s="2"/>
      <c r="J120" s="2">
        <v>0</v>
      </c>
      <c r="K120" s="2" t="s">
        <v>728</v>
      </c>
    </row>
    <row r="121" spans="1:11" x14ac:dyDescent="0.35">
      <c r="A121" s="2">
        <v>117</v>
      </c>
      <c r="B121" s="2">
        <f>IF(D121="","",INDEX(D_伙伴表!$M:$M,MATCH(D121,D_伙伴表!$C:$C,0)))</f>
        <v>1</v>
      </c>
      <c r="C121" s="2" t="str">
        <f>IF(B121="","",INDEX(D_伙伴种族!$B:$B,MATCH(B121,D_伙伴种族!$A:$A,0)))</f>
        <v>兽族</v>
      </c>
      <c r="D121" s="2" t="s">
        <v>1099</v>
      </c>
      <c r="E121" s="2" t="s">
        <v>1064</v>
      </c>
      <c r="F121" s="2">
        <f>INDEX(D_伙伴表!L:L,MATCH(D121,D_伙伴表!$C:$C,0))</f>
        <v>3</v>
      </c>
      <c r="G121" s="2">
        <v>2</v>
      </c>
      <c r="H121" s="2" t="str">
        <f>IF(G121="","",INDEX(D_阵列表!$B:$B,MATCH(G121,D_阵列表!$A:$A,0)))</f>
        <v>阵法二</v>
      </c>
      <c r="I121" s="2"/>
      <c r="J121" s="2">
        <v>0</v>
      </c>
      <c r="K121" s="2" t="s">
        <v>728</v>
      </c>
    </row>
    <row r="122" spans="1:11" x14ac:dyDescent="0.35">
      <c r="A122" s="2">
        <v>118</v>
      </c>
      <c r="B122" s="2">
        <f>IF(D122="","",INDEX(D_伙伴表!$M:$M,MATCH(D122,D_伙伴表!$C:$C,0)))</f>
        <v>3</v>
      </c>
      <c r="C122" s="2" t="str">
        <f>IF(B122="","",INDEX(D_伙伴种族!$B:$B,MATCH(B122,D_伙伴种族!$A:$A,0)))</f>
        <v>妖族</v>
      </c>
      <c r="D122" s="2" t="s">
        <v>1100</v>
      </c>
      <c r="E122" s="2" t="s">
        <v>1065</v>
      </c>
      <c r="F122" s="2">
        <f>INDEX(D_伙伴表!L:L,MATCH(D122,D_伙伴表!$C:$C,0))</f>
        <v>3</v>
      </c>
      <c r="G122" s="2">
        <v>2</v>
      </c>
      <c r="H122" s="2" t="str">
        <f>IF(G122="","",INDEX(D_阵列表!$B:$B,MATCH(G122,D_阵列表!$A:$A,0)))</f>
        <v>阵法二</v>
      </c>
      <c r="I122" s="2"/>
      <c r="J122" s="2">
        <v>0</v>
      </c>
      <c r="K122" s="2" t="s">
        <v>728</v>
      </c>
    </row>
    <row r="123" spans="1:11" x14ac:dyDescent="0.35">
      <c r="A123" s="2">
        <v>119</v>
      </c>
      <c r="B123" s="2">
        <f>IF(D123="","",INDEX(D_伙伴表!$M:$M,MATCH(D123,D_伙伴表!$C:$C,0)))</f>
        <v>1</v>
      </c>
      <c r="C123" s="2" t="str">
        <f>IF(B123="","",INDEX(D_伙伴种族!$B:$B,MATCH(B123,D_伙伴种族!$A:$A,0)))</f>
        <v>兽族</v>
      </c>
      <c r="D123" s="2" t="s">
        <v>1101</v>
      </c>
      <c r="E123" s="2" t="s">
        <v>1066</v>
      </c>
      <c r="F123" s="2">
        <f>INDEX(D_伙伴表!L:L,MATCH(D123,D_伙伴表!$C:$C,0))</f>
        <v>3</v>
      </c>
      <c r="G123" s="2">
        <v>2</v>
      </c>
      <c r="H123" s="2" t="str">
        <f>IF(G123="","",INDEX(D_阵列表!$B:$B,MATCH(G123,D_阵列表!$A:$A,0)))</f>
        <v>阵法二</v>
      </c>
      <c r="I123" s="2"/>
      <c r="J123" s="2">
        <v>0</v>
      </c>
      <c r="K123" s="2" t="s">
        <v>728</v>
      </c>
    </row>
    <row r="124" spans="1:11" x14ac:dyDescent="0.35">
      <c r="A124" s="2">
        <v>120</v>
      </c>
      <c r="B124" s="2">
        <f>IF(D124="","",INDEX(D_伙伴表!$M:$M,MATCH(D124,D_伙伴表!$C:$C,0)))</f>
        <v>3</v>
      </c>
      <c r="C124" s="2" t="str">
        <f>IF(B124="","",INDEX(D_伙伴种族!$B:$B,MATCH(B124,D_伙伴种族!$A:$A,0)))</f>
        <v>妖族</v>
      </c>
      <c r="D124" s="2" t="s">
        <v>1102</v>
      </c>
      <c r="E124" s="2" t="s">
        <v>979</v>
      </c>
      <c r="F124" s="2">
        <f>INDEX(D_伙伴表!L:L,MATCH(D124,D_伙伴表!$C:$C,0))</f>
        <v>3</v>
      </c>
      <c r="G124" s="2">
        <v>2</v>
      </c>
      <c r="H124" s="2" t="str">
        <f>IF(G124="","",INDEX(D_阵列表!$B:$B,MATCH(G124,D_阵列表!$A:$A,0)))</f>
        <v>阵法二</v>
      </c>
      <c r="I124" s="2"/>
      <c r="J124" s="2">
        <v>0</v>
      </c>
      <c r="K124" s="2" t="s">
        <v>728</v>
      </c>
    </row>
    <row r="125" spans="1:11" x14ac:dyDescent="0.35">
      <c r="A125" s="2">
        <v>121</v>
      </c>
      <c r="B125" s="2">
        <f>IF(D125="","",INDEX(D_伙伴表!$M:$M,MATCH(D125,D_伙伴表!$C:$C,0)))</f>
        <v>3</v>
      </c>
      <c r="C125" s="2" t="str">
        <f>IF(B125="","",INDEX(D_伙伴种族!$B:$B,MATCH(B125,D_伙伴种族!$A:$A,0)))</f>
        <v>妖族</v>
      </c>
      <c r="D125" s="2" t="s">
        <v>1103</v>
      </c>
      <c r="E125" s="2" t="s">
        <v>967</v>
      </c>
      <c r="F125" s="2">
        <f>INDEX(D_伙伴表!L:L,MATCH(D125,D_伙伴表!$C:$C,0))</f>
        <v>4</v>
      </c>
      <c r="G125" s="2">
        <v>2</v>
      </c>
      <c r="H125" s="2" t="str">
        <f>IF(G125="","",INDEX(D_阵列表!$B:$B,MATCH(G125,D_阵列表!$A:$A,0)))</f>
        <v>阵法二</v>
      </c>
      <c r="I125" s="2"/>
      <c r="J125" s="2">
        <v>0</v>
      </c>
      <c r="K125" s="2" t="s">
        <v>728</v>
      </c>
    </row>
    <row r="126" spans="1:11" x14ac:dyDescent="0.35">
      <c r="A126" s="2">
        <v>122</v>
      </c>
      <c r="B126" s="2">
        <f>IF(D126="","",INDEX(D_伙伴表!$M:$M,MATCH(D126,D_伙伴表!$C:$C,0)))</f>
        <v>3</v>
      </c>
      <c r="C126" s="2" t="str">
        <f>IF(B126="","",INDEX(D_伙伴种族!$B:$B,MATCH(B126,D_伙伴种族!$A:$A,0)))</f>
        <v>妖族</v>
      </c>
      <c r="D126" s="2" t="s">
        <v>1104</v>
      </c>
      <c r="E126" s="2" t="s">
        <v>1063</v>
      </c>
      <c r="F126" s="2">
        <f>INDEX(D_伙伴表!L:L,MATCH(D126,D_伙伴表!$C:$C,0))</f>
        <v>4</v>
      </c>
      <c r="G126" s="2">
        <v>2</v>
      </c>
      <c r="H126" s="2" t="str">
        <f>IF(G126="","",INDEX(D_阵列表!$B:$B,MATCH(G126,D_阵列表!$A:$A,0)))</f>
        <v>阵法二</v>
      </c>
      <c r="I126" s="2"/>
      <c r="J126" s="2">
        <v>0</v>
      </c>
      <c r="K126" s="2" t="s">
        <v>728</v>
      </c>
    </row>
    <row r="127" spans="1:11" x14ac:dyDescent="0.35">
      <c r="A127" s="2">
        <v>123</v>
      </c>
      <c r="B127" s="2">
        <f>IF(D127="","",INDEX(D_伙伴表!$M:$M,MATCH(D127,D_伙伴表!$C:$C,0)))</f>
        <v>1</v>
      </c>
      <c r="C127" s="2" t="str">
        <f>IF(B127="","",INDEX(D_伙伴种族!$B:$B,MATCH(B127,D_伙伴种族!$A:$A,0)))</f>
        <v>兽族</v>
      </c>
      <c r="D127" s="2" t="s">
        <v>1105</v>
      </c>
      <c r="E127" s="2" t="s">
        <v>1064</v>
      </c>
      <c r="F127" s="2">
        <f>INDEX(D_伙伴表!L:L,MATCH(D127,D_伙伴表!$C:$C,0))</f>
        <v>4</v>
      </c>
      <c r="G127" s="2">
        <v>2</v>
      </c>
      <c r="H127" s="2" t="str">
        <f>IF(G127="","",INDEX(D_阵列表!$B:$B,MATCH(G127,D_阵列表!$A:$A,0)))</f>
        <v>阵法二</v>
      </c>
      <c r="I127" s="2"/>
      <c r="J127" s="2">
        <v>0</v>
      </c>
      <c r="K127" s="2" t="s">
        <v>728</v>
      </c>
    </row>
    <row r="128" spans="1:11" x14ac:dyDescent="0.35">
      <c r="A128" s="2">
        <v>124</v>
      </c>
      <c r="B128" s="2">
        <f>IF(D128="","",INDEX(D_伙伴表!$M:$M,MATCH(D128,D_伙伴表!$C:$C,0)))</f>
        <v>3</v>
      </c>
      <c r="C128" s="2" t="str">
        <f>IF(B128="","",INDEX(D_伙伴种族!$B:$B,MATCH(B128,D_伙伴种族!$A:$A,0)))</f>
        <v>妖族</v>
      </c>
      <c r="D128" s="2" t="s">
        <v>1106</v>
      </c>
      <c r="E128" s="2" t="s">
        <v>1065</v>
      </c>
      <c r="F128" s="2">
        <f>INDEX(D_伙伴表!L:L,MATCH(D128,D_伙伴表!$C:$C,0))</f>
        <v>4</v>
      </c>
      <c r="G128" s="2">
        <v>2</v>
      </c>
      <c r="H128" s="2" t="str">
        <f>IF(G128="","",INDEX(D_阵列表!$B:$B,MATCH(G128,D_阵列表!$A:$A,0)))</f>
        <v>阵法二</v>
      </c>
      <c r="I128" s="2"/>
      <c r="J128" s="2">
        <v>0</v>
      </c>
      <c r="K128" s="2" t="s">
        <v>728</v>
      </c>
    </row>
    <row r="129" spans="1:11" x14ac:dyDescent="0.35">
      <c r="A129" s="2">
        <v>125</v>
      </c>
      <c r="B129" s="2">
        <f>IF(D129="","",INDEX(D_伙伴表!$M:$M,MATCH(D129,D_伙伴表!$C:$C,0)))</f>
        <v>1</v>
      </c>
      <c r="C129" s="2" t="str">
        <f>IF(B129="","",INDEX(D_伙伴种族!$B:$B,MATCH(B129,D_伙伴种族!$A:$A,0)))</f>
        <v>兽族</v>
      </c>
      <c r="D129" s="2" t="s">
        <v>1107</v>
      </c>
      <c r="E129" s="2" t="s">
        <v>1066</v>
      </c>
      <c r="F129" s="2">
        <f>INDEX(D_伙伴表!L:L,MATCH(D129,D_伙伴表!$C:$C,0))</f>
        <v>4</v>
      </c>
      <c r="G129" s="2">
        <v>2</v>
      </c>
      <c r="H129" s="2" t="str">
        <f>IF(G129="","",INDEX(D_阵列表!$B:$B,MATCH(G129,D_阵列表!$A:$A,0)))</f>
        <v>阵法二</v>
      </c>
      <c r="I129" s="2"/>
      <c r="J129" s="2">
        <v>0</v>
      </c>
      <c r="K129" s="2" t="s">
        <v>728</v>
      </c>
    </row>
    <row r="130" spans="1:11" x14ac:dyDescent="0.35">
      <c r="A130" s="2">
        <v>126</v>
      </c>
      <c r="B130" s="2">
        <f>IF(D130="","",INDEX(D_伙伴表!$M:$M,MATCH(D130,D_伙伴表!$C:$C,0)))</f>
        <v>3</v>
      </c>
      <c r="C130" s="2" t="str">
        <f>IF(B130="","",INDEX(D_伙伴种族!$B:$B,MATCH(B130,D_伙伴种族!$A:$A,0)))</f>
        <v>妖族</v>
      </c>
      <c r="D130" s="2" t="s">
        <v>1108</v>
      </c>
      <c r="E130" s="2" t="s">
        <v>979</v>
      </c>
      <c r="F130" s="2">
        <f>INDEX(D_伙伴表!L:L,MATCH(D130,D_伙伴表!$C:$C,0))</f>
        <v>4</v>
      </c>
      <c r="G130" s="2">
        <v>2</v>
      </c>
      <c r="H130" s="2" t="str">
        <f>IF(G130="","",INDEX(D_阵列表!$B:$B,MATCH(G130,D_阵列表!$A:$A,0)))</f>
        <v>阵法二</v>
      </c>
      <c r="I130" s="2"/>
      <c r="J130" s="2">
        <v>0</v>
      </c>
      <c r="K130" s="2" t="s">
        <v>728</v>
      </c>
    </row>
    <row r="131" spans="1:11" x14ac:dyDescent="0.35">
      <c r="A131" s="2">
        <v>127</v>
      </c>
      <c r="B131" s="2">
        <f>IF(D131="","",INDEX(D_伙伴表!$M:$M,MATCH(D131,D_伙伴表!$C:$C,0)))</f>
        <v>3</v>
      </c>
      <c r="C131" s="2" t="str">
        <f>IF(B131="","",INDEX(D_伙伴种族!$B:$B,MATCH(B131,D_伙伴种族!$A:$A,0)))</f>
        <v>妖族</v>
      </c>
      <c r="D131" s="2" t="s">
        <v>1109</v>
      </c>
      <c r="E131" s="2" t="s">
        <v>967</v>
      </c>
      <c r="F131" s="2">
        <f>INDEX(D_伙伴表!L:L,MATCH(D131,D_伙伴表!$C:$C,0))</f>
        <v>5</v>
      </c>
      <c r="G131" s="2">
        <v>2</v>
      </c>
      <c r="H131" s="2" t="str">
        <f>IF(G131="","",INDEX(D_阵列表!$B:$B,MATCH(G131,D_阵列表!$A:$A,0)))</f>
        <v>阵法二</v>
      </c>
      <c r="I131" s="2"/>
      <c r="J131" s="2">
        <v>0</v>
      </c>
      <c r="K131" s="2" t="s">
        <v>728</v>
      </c>
    </row>
    <row r="132" spans="1:11" x14ac:dyDescent="0.35">
      <c r="A132" s="2">
        <v>128</v>
      </c>
      <c r="B132" s="2">
        <f>IF(D132="","",INDEX(D_伙伴表!$M:$M,MATCH(D132,D_伙伴表!$C:$C,0)))</f>
        <v>3</v>
      </c>
      <c r="C132" s="2" t="str">
        <f>IF(B132="","",INDEX(D_伙伴种族!$B:$B,MATCH(B132,D_伙伴种族!$A:$A,0)))</f>
        <v>妖族</v>
      </c>
      <c r="D132" s="2" t="s">
        <v>1110</v>
      </c>
      <c r="E132" s="2" t="s">
        <v>1063</v>
      </c>
      <c r="F132" s="2">
        <f>INDEX(D_伙伴表!L:L,MATCH(D132,D_伙伴表!$C:$C,0))</f>
        <v>5</v>
      </c>
      <c r="G132" s="2">
        <v>2</v>
      </c>
      <c r="H132" s="2" t="str">
        <f>IF(G132="","",INDEX(D_阵列表!$B:$B,MATCH(G132,D_阵列表!$A:$A,0)))</f>
        <v>阵法二</v>
      </c>
      <c r="I132" s="2"/>
      <c r="J132" s="2">
        <v>0</v>
      </c>
      <c r="K132" s="2" t="s">
        <v>728</v>
      </c>
    </row>
    <row r="133" spans="1:11" x14ac:dyDescent="0.35">
      <c r="A133" s="2">
        <v>129</v>
      </c>
      <c r="B133" s="2">
        <f>IF(D133="","",INDEX(D_伙伴表!$M:$M,MATCH(D133,D_伙伴表!$C:$C,0)))</f>
        <v>1</v>
      </c>
      <c r="C133" s="2" t="str">
        <f>IF(B133="","",INDEX(D_伙伴种族!$B:$B,MATCH(B133,D_伙伴种族!$A:$A,0)))</f>
        <v>兽族</v>
      </c>
      <c r="D133" s="2" t="s">
        <v>1111</v>
      </c>
      <c r="E133" s="2" t="s">
        <v>1064</v>
      </c>
      <c r="F133" s="2">
        <f>INDEX(D_伙伴表!L:L,MATCH(D133,D_伙伴表!$C:$C,0))</f>
        <v>5</v>
      </c>
      <c r="G133" s="2">
        <v>2</v>
      </c>
      <c r="H133" s="2" t="str">
        <f>IF(G133="","",INDEX(D_阵列表!$B:$B,MATCH(G133,D_阵列表!$A:$A,0)))</f>
        <v>阵法二</v>
      </c>
      <c r="I133" s="2"/>
      <c r="J133" s="2">
        <v>0</v>
      </c>
      <c r="K133" s="2" t="s">
        <v>728</v>
      </c>
    </row>
    <row r="134" spans="1:11" x14ac:dyDescent="0.35">
      <c r="A134" s="2">
        <v>130</v>
      </c>
      <c r="B134" s="2">
        <f>IF(D134="","",INDEX(D_伙伴表!$M:$M,MATCH(D134,D_伙伴表!$C:$C,0)))</f>
        <v>3</v>
      </c>
      <c r="C134" s="2" t="str">
        <f>IF(B134="","",INDEX(D_伙伴种族!$B:$B,MATCH(B134,D_伙伴种族!$A:$A,0)))</f>
        <v>妖族</v>
      </c>
      <c r="D134" s="2" t="s">
        <v>1112</v>
      </c>
      <c r="E134" s="2" t="s">
        <v>1065</v>
      </c>
      <c r="F134" s="2">
        <f>INDEX(D_伙伴表!L:L,MATCH(D134,D_伙伴表!$C:$C,0))</f>
        <v>5</v>
      </c>
      <c r="G134" s="2">
        <v>2</v>
      </c>
      <c r="H134" s="2" t="str">
        <f>IF(G134="","",INDEX(D_阵列表!$B:$B,MATCH(G134,D_阵列表!$A:$A,0)))</f>
        <v>阵法二</v>
      </c>
      <c r="I134" s="2"/>
      <c r="J134" s="2">
        <v>0</v>
      </c>
      <c r="K134" s="2" t="s">
        <v>728</v>
      </c>
    </row>
    <row r="135" spans="1:11" x14ac:dyDescent="0.35">
      <c r="A135" s="2">
        <v>131</v>
      </c>
      <c r="B135" s="2">
        <f>IF(D135="","",INDEX(D_伙伴表!$M:$M,MATCH(D135,D_伙伴表!$C:$C,0)))</f>
        <v>1</v>
      </c>
      <c r="C135" s="2" t="str">
        <f>IF(B135="","",INDEX(D_伙伴种族!$B:$B,MATCH(B135,D_伙伴种族!$A:$A,0)))</f>
        <v>兽族</v>
      </c>
      <c r="D135" s="2" t="s">
        <v>1113</v>
      </c>
      <c r="E135" s="2" t="s">
        <v>1066</v>
      </c>
      <c r="F135" s="2">
        <f>INDEX(D_伙伴表!L:L,MATCH(D135,D_伙伴表!$C:$C,0))</f>
        <v>5</v>
      </c>
      <c r="G135" s="2">
        <v>2</v>
      </c>
      <c r="H135" s="2" t="str">
        <f>IF(G135="","",INDEX(D_阵列表!$B:$B,MATCH(G135,D_阵列表!$A:$A,0)))</f>
        <v>阵法二</v>
      </c>
      <c r="I135" s="2"/>
      <c r="J135" s="2">
        <v>0</v>
      </c>
      <c r="K135" s="2" t="s">
        <v>728</v>
      </c>
    </row>
    <row r="136" spans="1:11" x14ac:dyDescent="0.35">
      <c r="A136" s="2">
        <v>132</v>
      </c>
      <c r="B136" s="2">
        <f>IF(D136="","",INDEX(D_伙伴表!$M:$M,MATCH(D136,D_伙伴表!$C:$C,0)))</f>
        <v>3</v>
      </c>
      <c r="C136" s="2" t="str">
        <f>IF(B136="","",INDEX(D_伙伴种族!$B:$B,MATCH(B136,D_伙伴种族!$A:$A,0)))</f>
        <v>妖族</v>
      </c>
      <c r="D136" s="2" t="s">
        <v>1114</v>
      </c>
      <c r="E136" s="2" t="s">
        <v>979</v>
      </c>
      <c r="F136" s="2">
        <f>INDEX(D_伙伴表!L:L,MATCH(D136,D_伙伴表!$C:$C,0))</f>
        <v>5</v>
      </c>
      <c r="G136" s="2">
        <v>2</v>
      </c>
      <c r="H136" s="2" t="str">
        <f>IF(G136="","",INDEX(D_阵列表!$B:$B,MATCH(G136,D_阵列表!$A:$A,0)))</f>
        <v>阵法二</v>
      </c>
      <c r="I136" s="2"/>
      <c r="J136" s="2">
        <v>0</v>
      </c>
      <c r="K136" s="2" t="s">
        <v>728</v>
      </c>
    </row>
    <row r="137" spans="1:11" x14ac:dyDescent="0.35">
      <c r="A137" s="2">
        <v>133</v>
      </c>
      <c r="B137" s="2">
        <f>IF(D137="","",INDEX(D_伙伴表!$M:$M,MATCH(D137,D_伙伴表!$C:$C,0)))</f>
        <v>3</v>
      </c>
      <c r="C137" s="2" t="str">
        <f>IF(B137="","",INDEX(D_伙伴种族!$B:$B,MATCH(B137,D_伙伴种族!$A:$A,0)))</f>
        <v>妖族</v>
      </c>
      <c r="D137" s="2" t="s">
        <v>1115</v>
      </c>
      <c r="E137" s="2" t="s">
        <v>967</v>
      </c>
      <c r="F137" s="2">
        <f>INDEX(D_伙伴表!L:L,MATCH(D137,D_伙伴表!$C:$C,0))</f>
        <v>6</v>
      </c>
      <c r="G137" s="2">
        <v>2</v>
      </c>
      <c r="H137" s="2" t="str">
        <f>IF(G137="","",INDEX(D_阵列表!$B:$B,MATCH(G137,D_阵列表!$A:$A,0)))</f>
        <v>阵法二</v>
      </c>
      <c r="I137" s="2"/>
      <c r="J137" s="2">
        <v>0</v>
      </c>
      <c r="K137" s="2" t="s">
        <v>728</v>
      </c>
    </row>
    <row r="138" spans="1:11" x14ac:dyDescent="0.35">
      <c r="A138" s="2">
        <v>134</v>
      </c>
      <c r="B138" s="2">
        <f>IF(D138="","",INDEX(D_伙伴表!$M:$M,MATCH(D138,D_伙伴表!$C:$C,0)))</f>
        <v>3</v>
      </c>
      <c r="C138" s="2" t="str">
        <f>IF(B138="","",INDEX(D_伙伴种族!$B:$B,MATCH(B138,D_伙伴种族!$A:$A,0)))</f>
        <v>妖族</v>
      </c>
      <c r="D138" s="2" t="s">
        <v>1116</v>
      </c>
      <c r="E138" s="2" t="s">
        <v>1063</v>
      </c>
      <c r="F138" s="2">
        <f>INDEX(D_伙伴表!L:L,MATCH(D138,D_伙伴表!$C:$C,0))</f>
        <v>6</v>
      </c>
      <c r="G138" s="2">
        <v>2</v>
      </c>
      <c r="H138" s="2" t="str">
        <f>IF(G138="","",INDEX(D_阵列表!$B:$B,MATCH(G138,D_阵列表!$A:$A,0)))</f>
        <v>阵法二</v>
      </c>
      <c r="I138" s="2"/>
      <c r="J138" s="2">
        <v>0</v>
      </c>
      <c r="K138" s="2" t="s">
        <v>728</v>
      </c>
    </row>
    <row r="139" spans="1:11" x14ac:dyDescent="0.35">
      <c r="A139" s="2">
        <v>135</v>
      </c>
      <c r="B139" s="2">
        <f>IF(D139="","",INDEX(D_伙伴表!$M:$M,MATCH(D139,D_伙伴表!$C:$C,0)))</f>
        <v>1</v>
      </c>
      <c r="C139" s="2" t="str">
        <f>IF(B139="","",INDEX(D_伙伴种族!$B:$B,MATCH(B139,D_伙伴种族!$A:$A,0)))</f>
        <v>兽族</v>
      </c>
      <c r="D139" s="2" t="s">
        <v>1117</v>
      </c>
      <c r="E139" s="2" t="s">
        <v>1064</v>
      </c>
      <c r="F139" s="2">
        <f>INDEX(D_伙伴表!L:L,MATCH(D139,D_伙伴表!$C:$C,0))</f>
        <v>6</v>
      </c>
      <c r="G139" s="2">
        <v>2</v>
      </c>
      <c r="H139" s="2" t="str">
        <f>IF(G139="","",INDEX(D_阵列表!$B:$B,MATCH(G139,D_阵列表!$A:$A,0)))</f>
        <v>阵法二</v>
      </c>
      <c r="I139" s="2"/>
      <c r="J139" s="2">
        <v>0</v>
      </c>
      <c r="K139" s="2" t="s">
        <v>728</v>
      </c>
    </row>
    <row r="140" spans="1:11" x14ac:dyDescent="0.35">
      <c r="A140" s="2">
        <v>136</v>
      </c>
      <c r="B140" s="2">
        <f>IF(D140="","",INDEX(D_伙伴表!$M:$M,MATCH(D140,D_伙伴表!$C:$C,0)))</f>
        <v>3</v>
      </c>
      <c r="C140" s="2" t="str">
        <f>IF(B140="","",INDEX(D_伙伴种族!$B:$B,MATCH(B140,D_伙伴种族!$A:$A,0)))</f>
        <v>妖族</v>
      </c>
      <c r="D140" s="2" t="s">
        <v>1118</v>
      </c>
      <c r="E140" s="2" t="s">
        <v>1065</v>
      </c>
      <c r="F140" s="2">
        <f>INDEX(D_伙伴表!L:L,MATCH(D140,D_伙伴表!$C:$C,0))</f>
        <v>6</v>
      </c>
      <c r="G140" s="2">
        <v>2</v>
      </c>
      <c r="H140" s="2" t="str">
        <f>IF(G140="","",INDEX(D_阵列表!$B:$B,MATCH(G140,D_阵列表!$A:$A,0)))</f>
        <v>阵法二</v>
      </c>
      <c r="I140" s="2"/>
      <c r="J140" s="2">
        <v>0</v>
      </c>
      <c r="K140" s="2" t="s">
        <v>728</v>
      </c>
    </row>
    <row r="141" spans="1:11" x14ac:dyDescent="0.35">
      <c r="A141" s="2">
        <v>137</v>
      </c>
      <c r="B141" s="2">
        <f>IF(D141="","",INDEX(D_伙伴表!$M:$M,MATCH(D141,D_伙伴表!$C:$C,0)))</f>
        <v>1</v>
      </c>
      <c r="C141" s="2" t="str">
        <f>IF(B141="","",INDEX(D_伙伴种族!$B:$B,MATCH(B141,D_伙伴种族!$A:$A,0)))</f>
        <v>兽族</v>
      </c>
      <c r="D141" s="2" t="s">
        <v>1119</v>
      </c>
      <c r="E141" s="2" t="s">
        <v>1066</v>
      </c>
      <c r="F141" s="2">
        <f>INDEX(D_伙伴表!L:L,MATCH(D141,D_伙伴表!$C:$C,0))</f>
        <v>6</v>
      </c>
      <c r="G141" s="2">
        <v>2</v>
      </c>
      <c r="H141" s="2" t="str">
        <f>IF(G141="","",INDEX(D_阵列表!$B:$B,MATCH(G141,D_阵列表!$A:$A,0)))</f>
        <v>阵法二</v>
      </c>
      <c r="I141" s="2"/>
      <c r="J141" s="2">
        <v>0</v>
      </c>
      <c r="K141" s="2" t="s">
        <v>728</v>
      </c>
    </row>
    <row r="142" spans="1:11" x14ac:dyDescent="0.35">
      <c r="A142" s="2">
        <v>138</v>
      </c>
      <c r="B142" s="2">
        <f>IF(D142="","",INDEX(D_伙伴表!$M:$M,MATCH(D142,D_伙伴表!$C:$C,0)))</f>
        <v>3</v>
      </c>
      <c r="C142" s="2" t="str">
        <f>IF(B142="","",INDEX(D_伙伴种族!$B:$B,MATCH(B142,D_伙伴种族!$A:$A,0)))</f>
        <v>妖族</v>
      </c>
      <c r="D142" s="2" t="s">
        <v>1120</v>
      </c>
      <c r="E142" s="2" t="s">
        <v>979</v>
      </c>
      <c r="F142" s="2">
        <f>INDEX(D_伙伴表!L:L,MATCH(D142,D_伙伴表!$C:$C,0))</f>
        <v>6</v>
      </c>
      <c r="G142" s="2">
        <v>2</v>
      </c>
      <c r="H142" s="2" t="str">
        <f>IF(G142="","",INDEX(D_阵列表!$B:$B,MATCH(G142,D_阵列表!$A:$A,0)))</f>
        <v>阵法二</v>
      </c>
      <c r="I142" s="2"/>
      <c r="J142" s="2">
        <v>0</v>
      </c>
      <c r="K142" s="2" t="s">
        <v>728</v>
      </c>
    </row>
    <row r="143" spans="1:11" x14ac:dyDescent="0.35">
      <c r="A143" s="2">
        <v>139</v>
      </c>
      <c r="B143" s="2">
        <f>IF(D143="","",INDEX(D_伙伴表!$M:$M,MATCH(D143,D_伙伴表!$C:$C,0)))</f>
        <v>5</v>
      </c>
      <c r="C143" s="2" t="str">
        <f>IF(B143="","",INDEX(D_伙伴种族!$B:$B,MATCH(B143,D_伙伴种族!$A:$A,0)))</f>
        <v>神族</v>
      </c>
      <c r="D143" s="2" t="s">
        <v>1121</v>
      </c>
      <c r="E143" s="2" t="s">
        <v>1067</v>
      </c>
      <c r="F143" s="2">
        <f>INDEX(D_伙伴表!L:L,MATCH(D143,D_伙伴表!$C:$C,0))</f>
        <v>4</v>
      </c>
      <c r="G143" s="2">
        <v>2</v>
      </c>
      <c r="H143" s="2" t="str">
        <f>IF(G143="","",INDEX(D_阵列表!$B:$B,MATCH(G143,D_阵列表!$A:$A,0)))</f>
        <v>阵法二</v>
      </c>
      <c r="I143" s="2"/>
      <c r="J143" s="2">
        <v>0</v>
      </c>
      <c r="K143" s="2" t="s">
        <v>728</v>
      </c>
    </row>
    <row r="144" spans="1:11" x14ac:dyDescent="0.35">
      <c r="A144" s="2">
        <v>140</v>
      </c>
      <c r="B144" s="2">
        <f>IF(D144="","",INDEX(D_伙伴表!$M:$M,MATCH(D144,D_伙伴表!$C:$C,0)))</f>
        <v>5</v>
      </c>
      <c r="C144" s="2" t="str">
        <f>IF(B144="","",INDEX(D_伙伴种族!$B:$B,MATCH(B144,D_伙伴种族!$A:$A,0)))</f>
        <v>神族</v>
      </c>
      <c r="D144" s="2" t="s">
        <v>1122</v>
      </c>
      <c r="E144" s="2" t="s">
        <v>1068</v>
      </c>
      <c r="F144" s="2">
        <f>INDEX(D_伙伴表!L:L,MATCH(D144,D_伙伴表!$C:$C,0))</f>
        <v>4</v>
      </c>
      <c r="G144" s="2">
        <v>2</v>
      </c>
      <c r="H144" s="2" t="str">
        <f>IF(G144="","",INDEX(D_阵列表!$B:$B,MATCH(G144,D_阵列表!$A:$A,0)))</f>
        <v>阵法二</v>
      </c>
      <c r="I144" s="2"/>
      <c r="J144" s="2">
        <v>0</v>
      </c>
      <c r="K144" s="2" t="s">
        <v>728</v>
      </c>
    </row>
    <row r="145" spans="1:11" x14ac:dyDescent="0.35">
      <c r="A145" s="2">
        <v>141</v>
      </c>
      <c r="B145" s="2">
        <f>IF(D145="","",INDEX(D_伙伴表!$M:$M,MATCH(D145,D_伙伴表!$C:$C,0)))</f>
        <v>5</v>
      </c>
      <c r="C145" s="2" t="str">
        <f>IF(B145="","",INDEX(D_伙伴种族!$B:$B,MATCH(B145,D_伙伴种族!$A:$A,0)))</f>
        <v>神族</v>
      </c>
      <c r="D145" s="2" t="s">
        <v>1123</v>
      </c>
      <c r="E145" s="2" t="s">
        <v>1069</v>
      </c>
      <c r="F145" s="2">
        <f>INDEX(D_伙伴表!L:L,MATCH(D145,D_伙伴表!$C:$C,0))</f>
        <v>4</v>
      </c>
      <c r="G145" s="2">
        <v>2</v>
      </c>
      <c r="H145" s="2" t="str">
        <f>IF(G145="","",INDEX(D_阵列表!$B:$B,MATCH(G145,D_阵列表!$A:$A,0)))</f>
        <v>阵法二</v>
      </c>
      <c r="I145" s="2"/>
      <c r="J145" s="2">
        <v>0</v>
      </c>
      <c r="K145" s="2" t="s">
        <v>728</v>
      </c>
    </row>
    <row r="146" spans="1:11" x14ac:dyDescent="0.35">
      <c r="A146" s="2">
        <v>142</v>
      </c>
      <c r="B146" s="2">
        <f>IF(D146="","",INDEX(D_伙伴表!$M:$M,MATCH(D146,D_伙伴表!$C:$C,0)))</f>
        <v>2</v>
      </c>
      <c r="C146" s="2" t="str">
        <f>IF(B146="","",INDEX(D_伙伴种族!$B:$B,MATCH(B146,D_伙伴种族!$A:$A,0)))</f>
        <v>魔族</v>
      </c>
      <c r="D146" s="2" t="s">
        <v>1124</v>
      </c>
      <c r="E146" s="2" t="s">
        <v>195</v>
      </c>
      <c r="F146" s="2">
        <f>INDEX(D_伙伴表!L:L,MATCH(D146,D_伙伴表!$C:$C,0))</f>
        <v>4</v>
      </c>
      <c r="G146" s="2">
        <v>2</v>
      </c>
      <c r="H146" s="2" t="str">
        <f>IF(G146="","",INDEX(D_阵列表!$B:$B,MATCH(G146,D_阵列表!$A:$A,0)))</f>
        <v>阵法二</v>
      </c>
      <c r="I146" s="2"/>
      <c r="J146" s="2">
        <v>0</v>
      </c>
      <c r="K146" s="2" t="s">
        <v>728</v>
      </c>
    </row>
    <row r="147" spans="1:11" x14ac:dyDescent="0.35">
      <c r="A147" s="2">
        <v>143</v>
      </c>
      <c r="B147" s="2">
        <f>IF(D147="","",INDEX(D_伙伴表!$M:$M,MATCH(D147,D_伙伴表!$C:$C,0)))</f>
        <v>2</v>
      </c>
      <c r="C147" s="2" t="str">
        <f>IF(B147="","",INDEX(D_伙伴种族!$B:$B,MATCH(B147,D_伙伴种族!$A:$A,0)))</f>
        <v>魔族</v>
      </c>
      <c r="D147" s="2" t="s">
        <v>1125</v>
      </c>
      <c r="E147" s="2" t="s">
        <v>1070</v>
      </c>
      <c r="F147" s="2">
        <f>INDEX(D_伙伴表!L:L,MATCH(D147,D_伙伴表!$C:$C,0))</f>
        <v>4</v>
      </c>
      <c r="G147" s="2">
        <v>2</v>
      </c>
      <c r="H147" s="2" t="str">
        <f>IF(G147="","",INDEX(D_阵列表!$B:$B,MATCH(G147,D_阵列表!$A:$A,0)))</f>
        <v>阵法二</v>
      </c>
      <c r="I147" s="2"/>
      <c r="J147" s="2">
        <v>0</v>
      </c>
      <c r="K147" s="2" t="s">
        <v>728</v>
      </c>
    </row>
    <row r="148" spans="1:11" x14ac:dyDescent="0.35">
      <c r="A148" s="2">
        <v>144</v>
      </c>
      <c r="B148" s="2">
        <f>IF(D148="","",INDEX(D_伙伴表!$M:$M,MATCH(D148,D_伙伴表!$C:$C,0)))</f>
        <v>2</v>
      </c>
      <c r="C148" s="2" t="str">
        <f>IF(B148="","",INDEX(D_伙伴种族!$B:$B,MATCH(B148,D_伙伴种族!$A:$A,0)))</f>
        <v>魔族</v>
      </c>
      <c r="D148" s="2" t="s">
        <v>1126</v>
      </c>
      <c r="E148" s="2" t="s">
        <v>1071</v>
      </c>
      <c r="F148" s="2">
        <f>INDEX(D_伙伴表!L:L,MATCH(D148,D_伙伴表!$C:$C,0))</f>
        <v>4</v>
      </c>
      <c r="G148" s="2">
        <v>2</v>
      </c>
      <c r="H148" s="2" t="str">
        <f>IF(G148="","",INDEX(D_阵列表!$B:$B,MATCH(G148,D_阵列表!$A:$A,0)))</f>
        <v>阵法二</v>
      </c>
      <c r="I148" s="2"/>
      <c r="J148" s="2">
        <v>0</v>
      </c>
      <c r="K148" s="2" t="s">
        <v>728</v>
      </c>
    </row>
    <row r="149" spans="1:11" x14ac:dyDescent="0.35">
      <c r="A149" s="2">
        <v>145</v>
      </c>
      <c r="B149" s="2">
        <f>IF(D149="","",INDEX(D_伙伴表!$M:$M,MATCH(D149,D_伙伴表!$C:$C,0)))</f>
        <v>5</v>
      </c>
      <c r="C149" s="2" t="str">
        <f>IF(B149="","",INDEX(D_伙伴种族!$B:$B,MATCH(B149,D_伙伴种族!$A:$A,0)))</f>
        <v>神族</v>
      </c>
      <c r="D149" s="2" t="s">
        <v>1127</v>
      </c>
      <c r="E149" s="2" t="s">
        <v>1067</v>
      </c>
      <c r="F149" s="2">
        <f>INDEX(D_伙伴表!L:L,MATCH(D149,D_伙伴表!$C:$C,0))</f>
        <v>5</v>
      </c>
      <c r="G149" s="2">
        <v>2</v>
      </c>
      <c r="H149" s="2" t="str">
        <f>IF(G149="","",INDEX(D_阵列表!$B:$B,MATCH(G149,D_阵列表!$A:$A,0)))</f>
        <v>阵法二</v>
      </c>
      <c r="I149" s="2"/>
      <c r="J149" s="2">
        <v>0</v>
      </c>
      <c r="K149" s="2" t="s">
        <v>728</v>
      </c>
    </row>
    <row r="150" spans="1:11" x14ac:dyDescent="0.35">
      <c r="A150" s="2">
        <v>146</v>
      </c>
      <c r="B150" s="2">
        <f>IF(D150="","",INDEX(D_伙伴表!$M:$M,MATCH(D150,D_伙伴表!$C:$C,0)))</f>
        <v>5</v>
      </c>
      <c r="C150" s="2" t="str">
        <f>IF(B150="","",INDEX(D_伙伴种族!$B:$B,MATCH(B150,D_伙伴种族!$A:$A,0)))</f>
        <v>神族</v>
      </c>
      <c r="D150" s="2" t="s">
        <v>1128</v>
      </c>
      <c r="E150" s="2" t="s">
        <v>1068</v>
      </c>
      <c r="F150" s="2">
        <f>INDEX(D_伙伴表!L:L,MATCH(D150,D_伙伴表!$C:$C,0))</f>
        <v>5</v>
      </c>
      <c r="G150" s="2">
        <v>2</v>
      </c>
      <c r="H150" s="2" t="str">
        <f>IF(G150="","",INDEX(D_阵列表!$B:$B,MATCH(G150,D_阵列表!$A:$A,0)))</f>
        <v>阵法二</v>
      </c>
      <c r="I150" s="2"/>
      <c r="J150" s="2">
        <v>0</v>
      </c>
      <c r="K150" s="2" t="s">
        <v>728</v>
      </c>
    </row>
    <row r="151" spans="1:11" x14ac:dyDescent="0.35">
      <c r="A151" s="2">
        <v>147</v>
      </c>
      <c r="B151" s="2">
        <f>IF(D151="","",INDEX(D_伙伴表!$M:$M,MATCH(D151,D_伙伴表!$C:$C,0)))</f>
        <v>5</v>
      </c>
      <c r="C151" s="2" t="str">
        <f>IF(B151="","",INDEX(D_伙伴种族!$B:$B,MATCH(B151,D_伙伴种族!$A:$A,0)))</f>
        <v>神族</v>
      </c>
      <c r="D151" s="2" t="s">
        <v>1129</v>
      </c>
      <c r="E151" s="2" t="s">
        <v>1069</v>
      </c>
      <c r="F151" s="2">
        <f>INDEX(D_伙伴表!L:L,MATCH(D151,D_伙伴表!$C:$C,0))</f>
        <v>5</v>
      </c>
      <c r="G151" s="2">
        <v>2</v>
      </c>
      <c r="H151" s="2" t="str">
        <f>IF(G151="","",INDEX(D_阵列表!$B:$B,MATCH(G151,D_阵列表!$A:$A,0)))</f>
        <v>阵法二</v>
      </c>
      <c r="I151" s="2"/>
      <c r="J151" s="2">
        <v>0</v>
      </c>
      <c r="K151" s="2" t="s">
        <v>728</v>
      </c>
    </row>
    <row r="152" spans="1:11" x14ac:dyDescent="0.35">
      <c r="A152" s="2">
        <v>148</v>
      </c>
      <c r="B152" s="2">
        <f>IF(D152="","",INDEX(D_伙伴表!$M:$M,MATCH(D152,D_伙伴表!$C:$C,0)))</f>
        <v>2</v>
      </c>
      <c r="C152" s="2" t="str">
        <f>IF(B152="","",INDEX(D_伙伴种族!$B:$B,MATCH(B152,D_伙伴种族!$A:$A,0)))</f>
        <v>魔族</v>
      </c>
      <c r="D152" s="2" t="s">
        <v>1130</v>
      </c>
      <c r="E152" s="2" t="s">
        <v>195</v>
      </c>
      <c r="F152" s="2">
        <f>INDEX(D_伙伴表!L:L,MATCH(D152,D_伙伴表!$C:$C,0))</f>
        <v>5</v>
      </c>
      <c r="G152" s="2">
        <v>2</v>
      </c>
      <c r="H152" s="2" t="str">
        <f>IF(G152="","",INDEX(D_阵列表!$B:$B,MATCH(G152,D_阵列表!$A:$A,0)))</f>
        <v>阵法二</v>
      </c>
      <c r="I152" s="2"/>
      <c r="J152" s="2">
        <v>0</v>
      </c>
      <c r="K152" s="2" t="s">
        <v>728</v>
      </c>
    </row>
    <row r="153" spans="1:11" x14ac:dyDescent="0.35">
      <c r="A153" s="2">
        <v>149</v>
      </c>
      <c r="B153" s="2">
        <f>IF(D153="","",INDEX(D_伙伴表!$M:$M,MATCH(D153,D_伙伴表!$C:$C,0)))</f>
        <v>2</v>
      </c>
      <c r="C153" s="2" t="str">
        <f>IF(B153="","",INDEX(D_伙伴种族!$B:$B,MATCH(B153,D_伙伴种族!$A:$A,0)))</f>
        <v>魔族</v>
      </c>
      <c r="D153" s="2" t="s">
        <v>1131</v>
      </c>
      <c r="E153" s="2" t="s">
        <v>1070</v>
      </c>
      <c r="F153" s="2">
        <f>INDEX(D_伙伴表!L:L,MATCH(D153,D_伙伴表!$C:$C,0))</f>
        <v>5</v>
      </c>
      <c r="G153" s="2">
        <v>2</v>
      </c>
      <c r="H153" s="2" t="str">
        <f>IF(G153="","",INDEX(D_阵列表!$B:$B,MATCH(G153,D_阵列表!$A:$A,0)))</f>
        <v>阵法二</v>
      </c>
      <c r="I153" s="2"/>
      <c r="J153" s="2">
        <v>0</v>
      </c>
      <c r="K153" s="2" t="s">
        <v>728</v>
      </c>
    </row>
    <row r="154" spans="1:11" x14ac:dyDescent="0.35">
      <c r="A154" s="2">
        <v>150</v>
      </c>
      <c r="B154" s="2">
        <f>IF(D154="","",INDEX(D_伙伴表!$M:$M,MATCH(D154,D_伙伴表!$C:$C,0)))</f>
        <v>2</v>
      </c>
      <c r="C154" s="2" t="str">
        <f>IF(B154="","",INDEX(D_伙伴种族!$B:$B,MATCH(B154,D_伙伴种族!$A:$A,0)))</f>
        <v>魔族</v>
      </c>
      <c r="D154" s="2" t="s">
        <v>1132</v>
      </c>
      <c r="E154" s="2" t="s">
        <v>1071</v>
      </c>
      <c r="F154" s="2">
        <f>INDEX(D_伙伴表!L:L,MATCH(D154,D_伙伴表!$C:$C,0))</f>
        <v>5</v>
      </c>
      <c r="G154" s="2">
        <v>2</v>
      </c>
      <c r="H154" s="2" t="str">
        <f>IF(G154="","",INDEX(D_阵列表!$B:$B,MATCH(G154,D_阵列表!$A:$A,0)))</f>
        <v>阵法二</v>
      </c>
      <c r="I154" s="2"/>
      <c r="J154" s="2">
        <v>0</v>
      </c>
      <c r="K154" s="2" t="s">
        <v>728</v>
      </c>
    </row>
    <row r="155" spans="1:11" x14ac:dyDescent="0.35">
      <c r="A155" s="2">
        <v>151</v>
      </c>
      <c r="B155" s="2">
        <f>IF(D155="","",INDEX(D_伙伴表!$M:$M,MATCH(D155,D_伙伴表!$C:$C,0)))</f>
        <v>5</v>
      </c>
      <c r="C155" s="2" t="str">
        <f>IF(B155="","",INDEX(D_伙伴种族!$B:$B,MATCH(B155,D_伙伴种族!$A:$A,0)))</f>
        <v>神族</v>
      </c>
      <c r="D155" s="2" t="s">
        <v>1133</v>
      </c>
      <c r="E155" s="2" t="s">
        <v>1067</v>
      </c>
      <c r="F155" s="2">
        <f>INDEX(D_伙伴表!L:L,MATCH(D155,D_伙伴表!$C:$C,0))</f>
        <v>6</v>
      </c>
      <c r="G155" s="2">
        <v>2</v>
      </c>
      <c r="H155" s="2" t="str">
        <f>IF(G155="","",INDEX(D_阵列表!$B:$B,MATCH(G155,D_阵列表!$A:$A,0)))</f>
        <v>阵法二</v>
      </c>
      <c r="I155" s="2"/>
      <c r="J155" s="2">
        <v>0</v>
      </c>
      <c r="K155" s="2" t="s">
        <v>728</v>
      </c>
    </row>
    <row r="156" spans="1:11" x14ac:dyDescent="0.35">
      <c r="A156" s="2">
        <v>152</v>
      </c>
      <c r="B156" s="2">
        <f>IF(D156="","",INDEX(D_伙伴表!$M:$M,MATCH(D156,D_伙伴表!$C:$C,0)))</f>
        <v>5</v>
      </c>
      <c r="C156" s="2" t="str">
        <f>IF(B156="","",INDEX(D_伙伴种族!$B:$B,MATCH(B156,D_伙伴种族!$A:$A,0)))</f>
        <v>神族</v>
      </c>
      <c r="D156" s="2" t="s">
        <v>1134</v>
      </c>
      <c r="E156" s="2" t="s">
        <v>1068</v>
      </c>
      <c r="F156" s="2">
        <f>INDEX(D_伙伴表!L:L,MATCH(D156,D_伙伴表!$C:$C,0))</f>
        <v>6</v>
      </c>
      <c r="G156" s="2">
        <v>2</v>
      </c>
      <c r="H156" s="2" t="str">
        <f>IF(G156="","",INDEX(D_阵列表!$B:$B,MATCH(G156,D_阵列表!$A:$A,0)))</f>
        <v>阵法二</v>
      </c>
      <c r="I156" s="2"/>
      <c r="J156" s="2">
        <v>0</v>
      </c>
      <c r="K156" s="2" t="s">
        <v>728</v>
      </c>
    </row>
    <row r="157" spans="1:11" x14ac:dyDescent="0.35">
      <c r="A157" s="2">
        <v>153</v>
      </c>
      <c r="B157" s="2">
        <f>IF(D157="","",INDEX(D_伙伴表!$M:$M,MATCH(D157,D_伙伴表!$C:$C,0)))</f>
        <v>5</v>
      </c>
      <c r="C157" s="2" t="str">
        <f>IF(B157="","",INDEX(D_伙伴种族!$B:$B,MATCH(B157,D_伙伴种族!$A:$A,0)))</f>
        <v>神族</v>
      </c>
      <c r="D157" s="2" t="s">
        <v>1135</v>
      </c>
      <c r="E157" s="2" t="s">
        <v>1069</v>
      </c>
      <c r="F157" s="2">
        <f>INDEX(D_伙伴表!L:L,MATCH(D157,D_伙伴表!$C:$C,0))</f>
        <v>6</v>
      </c>
      <c r="G157" s="2">
        <v>2</v>
      </c>
      <c r="H157" s="2" t="str">
        <f>IF(G157="","",INDEX(D_阵列表!$B:$B,MATCH(G157,D_阵列表!$A:$A,0)))</f>
        <v>阵法二</v>
      </c>
      <c r="I157" s="2"/>
      <c r="J157" s="2">
        <v>0</v>
      </c>
      <c r="K157" s="2" t="s">
        <v>728</v>
      </c>
    </row>
    <row r="158" spans="1:11" x14ac:dyDescent="0.35">
      <c r="A158" s="2">
        <v>154</v>
      </c>
      <c r="B158" s="2">
        <f>IF(D158="","",INDEX(D_伙伴表!$M:$M,MATCH(D158,D_伙伴表!$C:$C,0)))</f>
        <v>2</v>
      </c>
      <c r="C158" s="2" t="str">
        <f>IF(B158="","",INDEX(D_伙伴种族!$B:$B,MATCH(B158,D_伙伴种族!$A:$A,0)))</f>
        <v>魔族</v>
      </c>
      <c r="D158" s="2" t="s">
        <v>1136</v>
      </c>
      <c r="E158" s="2" t="s">
        <v>195</v>
      </c>
      <c r="F158" s="2">
        <f>INDEX(D_伙伴表!L:L,MATCH(D158,D_伙伴表!$C:$C,0))</f>
        <v>6</v>
      </c>
      <c r="G158" s="2">
        <v>2</v>
      </c>
      <c r="H158" s="2" t="str">
        <f>IF(G158="","",INDEX(D_阵列表!$B:$B,MATCH(G158,D_阵列表!$A:$A,0)))</f>
        <v>阵法二</v>
      </c>
      <c r="I158" s="2"/>
      <c r="J158" s="2">
        <v>0</v>
      </c>
      <c r="K158" s="2" t="s">
        <v>728</v>
      </c>
    </row>
    <row r="159" spans="1:11" x14ac:dyDescent="0.35">
      <c r="A159" s="2">
        <v>155</v>
      </c>
      <c r="B159" s="2">
        <f>IF(D159="","",INDEX(D_伙伴表!$M:$M,MATCH(D159,D_伙伴表!$C:$C,0)))</f>
        <v>2</v>
      </c>
      <c r="C159" s="2" t="str">
        <f>IF(B159="","",INDEX(D_伙伴种族!$B:$B,MATCH(B159,D_伙伴种族!$A:$A,0)))</f>
        <v>魔族</v>
      </c>
      <c r="D159" s="2" t="s">
        <v>1137</v>
      </c>
      <c r="E159" s="2" t="s">
        <v>1070</v>
      </c>
      <c r="F159" s="2">
        <f>INDEX(D_伙伴表!L:L,MATCH(D159,D_伙伴表!$C:$C,0))</f>
        <v>6</v>
      </c>
      <c r="G159" s="2">
        <v>2</v>
      </c>
      <c r="H159" s="2" t="str">
        <f>IF(G159="","",INDEX(D_阵列表!$B:$B,MATCH(G159,D_阵列表!$A:$A,0)))</f>
        <v>阵法二</v>
      </c>
      <c r="I159" s="2"/>
      <c r="J159" s="2">
        <v>0</v>
      </c>
      <c r="K159" s="2" t="s">
        <v>728</v>
      </c>
    </row>
    <row r="160" spans="1:11" x14ac:dyDescent="0.35">
      <c r="A160" s="2">
        <v>156</v>
      </c>
      <c r="B160" s="2">
        <f>IF(D160="","",INDEX(D_伙伴表!$M:$M,MATCH(D160,D_伙伴表!$C:$C,0)))</f>
        <v>2</v>
      </c>
      <c r="C160" s="2" t="str">
        <f>IF(B160="","",INDEX(D_伙伴种族!$B:$B,MATCH(B160,D_伙伴种族!$A:$A,0)))</f>
        <v>魔族</v>
      </c>
      <c r="D160" s="2" t="s">
        <v>1138</v>
      </c>
      <c r="E160" s="2" t="s">
        <v>1071</v>
      </c>
      <c r="F160" s="2">
        <f>INDEX(D_伙伴表!L:L,MATCH(D160,D_伙伴表!$C:$C,0))</f>
        <v>6</v>
      </c>
      <c r="G160" s="2">
        <v>2</v>
      </c>
      <c r="H160" s="2" t="str">
        <f>IF(G160="","",INDEX(D_阵列表!$B:$B,MATCH(G160,D_阵列表!$A:$A,0)))</f>
        <v>阵法二</v>
      </c>
      <c r="I160" s="2"/>
      <c r="J160" s="2">
        <v>0</v>
      </c>
      <c r="K160" s="2" t="s">
        <v>728</v>
      </c>
    </row>
  </sheetData>
  <phoneticPr fontId="4" type="noConversion"/>
  <conditionalFormatting sqref="A3">
    <cfRule type="cellIs" dxfId="274" priority="267" stopIfTrue="1" operator="notEqual">
      <formula>INDIRECT("Dummy_for_Comparison1!"&amp;ADDRESS(ROW(),COLUMN()))</formula>
    </cfRule>
  </conditionalFormatting>
  <conditionalFormatting sqref="D35">
    <cfRule type="expression" dxfId="273" priority="176">
      <formula>L35=1</formula>
    </cfRule>
    <cfRule type="expression" dxfId="272" priority="177">
      <formula>L35=2</formula>
    </cfRule>
    <cfRule type="expression" dxfId="271" priority="178">
      <formula>L35=3</formula>
    </cfRule>
    <cfRule type="expression" dxfId="270" priority="179">
      <formula>L35=4</formula>
    </cfRule>
    <cfRule type="expression" dxfId="269" priority="180">
      <formula>L35=6</formula>
    </cfRule>
    <cfRule type="expression" dxfId="268" priority="181">
      <formula>L35=5</formula>
    </cfRule>
  </conditionalFormatting>
  <conditionalFormatting sqref="D36">
    <cfRule type="expression" dxfId="267" priority="170">
      <formula>L36=1</formula>
    </cfRule>
    <cfRule type="expression" dxfId="266" priority="171">
      <formula>L36=2</formula>
    </cfRule>
    <cfRule type="expression" dxfId="265" priority="172">
      <formula>L36=3</formula>
    </cfRule>
    <cfRule type="expression" dxfId="264" priority="173">
      <formula>L36=4</formula>
    </cfRule>
    <cfRule type="expression" dxfId="263" priority="174">
      <formula>L36=6</formula>
    </cfRule>
    <cfRule type="expression" dxfId="262" priority="175">
      <formula>L36=5</formula>
    </cfRule>
  </conditionalFormatting>
  <conditionalFormatting sqref="D37">
    <cfRule type="expression" dxfId="261" priority="164">
      <formula>L37=1</formula>
    </cfRule>
    <cfRule type="expression" dxfId="260" priority="165">
      <formula>L37=2</formula>
    </cfRule>
    <cfRule type="expression" dxfId="259" priority="166">
      <formula>L37=3</formula>
    </cfRule>
    <cfRule type="expression" dxfId="258" priority="167">
      <formula>L37=4</formula>
    </cfRule>
    <cfRule type="expression" dxfId="257" priority="168">
      <formula>L37=6</formula>
    </cfRule>
    <cfRule type="expression" dxfId="256" priority="169">
      <formula>L37=5</formula>
    </cfRule>
  </conditionalFormatting>
  <conditionalFormatting sqref="D38">
    <cfRule type="expression" dxfId="255" priority="158">
      <formula>L38=1</formula>
    </cfRule>
    <cfRule type="expression" dxfId="254" priority="159">
      <formula>L38=2</formula>
    </cfRule>
    <cfRule type="expression" dxfId="253" priority="160">
      <formula>L38=3</formula>
    </cfRule>
    <cfRule type="expression" dxfId="252" priority="161">
      <formula>L38=4</formula>
    </cfRule>
    <cfRule type="expression" dxfId="251" priority="162">
      <formula>L38=6</formula>
    </cfRule>
    <cfRule type="expression" dxfId="250" priority="163">
      <formula>L38=5</formula>
    </cfRule>
  </conditionalFormatting>
  <conditionalFormatting sqref="D39">
    <cfRule type="expression" dxfId="249" priority="152">
      <formula>L39=1</formula>
    </cfRule>
    <cfRule type="expression" dxfId="248" priority="153">
      <formula>L39=2</formula>
    </cfRule>
    <cfRule type="expression" dxfId="247" priority="154">
      <formula>L39=3</formula>
    </cfRule>
    <cfRule type="expression" dxfId="246" priority="155">
      <formula>L39=4</formula>
    </cfRule>
    <cfRule type="expression" dxfId="245" priority="156">
      <formula>L39=6</formula>
    </cfRule>
    <cfRule type="expression" dxfId="244" priority="157">
      <formula>L39=5</formula>
    </cfRule>
  </conditionalFormatting>
  <conditionalFormatting sqref="D40">
    <cfRule type="expression" dxfId="243" priority="146">
      <formula>L40=1</formula>
    </cfRule>
    <cfRule type="expression" dxfId="242" priority="147">
      <formula>L40=2</formula>
    </cfRule>
    <cfRule type="expression" dxfId="241" priority="148">
      <formula>L40=3</formula>
    </cfRule>
    <cfRule type="expression" dxfId="240" priority="149">
      <formula>L40=4</formula>
    </cfRule>
    <cfRule type="expression" dxfId="239" priority="150">
      <formula>L40=6</formula>
    </cfRule>
    <cfRule type="expression" dxfId="238" priority="151">
      <formula>L40=5</formula>
    </cfRule>
  </conditionalFormatting>
  <conditionalFormatting sqref="D41">
    <cfRule type="expression" dxfId="237" priority="140">
      <formula>L41=1</formula>
    </cfRule>
    <cfRule type="expression" dxfId="236" priority="141">
      <formula>L41=2</formula>
    </cfRule>
    <cfRule type="expression" dxfId="235" priority="142">
      <formula>L41=3</formula>
    </cfRule>
    <cfRule type="expression" dxfId="234" priority="143">
      <formula>L41=4</formula>
    </cfRule>
    <cfRule type="expression" dxfId="233" priority="144">
      <formula>L41=6</formula>
    </cfRule>
    <cfRule type="expression" dxfId="232" priority="145">
      <formula>L41=5</formula>
    </cfRule>
  </conditionalFormatting>
  <conditionalFormatting sqref="D42">
    <cfRule type="expression" dxfId="231" priority="134">
      <formula>L42=1</formula>
    </cfRule>
    <cfRule type="expression" dxfId="230" priority="135">
      <formula>L42=2</formula>
    </cfRule>
    <cfRule type="expression" dxfId="229" priority="136">
      <formula>L42=3</formula>
    </cfRule>
    <cfRule type="expression" dxfId="228" priority="137">
      <formula>L42=4</formula>
    </cfRule>
    <cfRule type="expression" dxfId="227" priority="138">
      <formula>L42=6</formula>
    </cfRule>
    <cfRule type="expression" dxfId="226" priority="139">
      <formula>L42=5</formula>
    </cfRule>
  </conditionalFormatting>
  <conditionalFormatting sqref="D43">
    <cfRule type="expression" dxfId="225" priority="128">
      <formula>L43=1</formula>
    </cfRule>
    <cfRule type="expression" dxfId="224" priority="129">
      <formula>L43=2</formula>
    </cfRule>
    <cfRule type="expression" dxfId="223" priority="130">
      <formula>L43=3</formula>
    </cfRule>
    <cfRule type="expression" dxfId="222" priority="131">
      <formula>L43=4</formula>
    </cfRule>
    <cfRule type="expression" dxfId="221" priority="132">
      <formula>L43=6</formula>
    </cfRule>
    <cfRule type="expression" dxfId="220" priority="133">
      <formula>L43=5</formula>
    </cfRule>
  </conditionalFormatting>
  <conditionalFormatting sqref="D44">
    <cfRule type="expression" dxfId="219" priority="98">
      <formula>L44=1</formula>
    </cfRule>
    <cfRule type="expression" dxfId="218" priority="99">
      <formula>L44=2</formula>
    </cfRule>
    <cfRule type="expression" dxfId="217" priority="100">
      <formula>L44=3</formula>
    </cfRule>
    <cfRule type="expression" dxfId="216" priority="101">
      <formula>L44=4</formula>
    </cfRule>
    <cfRule type="expression" dxfId="215" priority="102">
      <formula>L44=6</formula>
    </cfRule>
    <cfRule type="expression" dxfId="214" priority="103">
      <formula>L44=5</formula>
    </cfRule>
  </conditionalFormatting>
  <conditionalFormatting sqref="D45">
    <cfRule type="expression" dxfId="213" priority="122">
      <formula>L45=1</formula>
    </cfRule>
    <cfRule type="expression" dxfId="212" priority="123">
      <formula>L45=2</formula>
    </cfRule>
    <cfRule type="expression" dxfId="211" priority="124">
      <formula>L45=3</formula>
    </cfRule>
    <cfRule type="expression" dxfId="210" priority="125">
      <formula>L45=4</formula>
    </cfRule>
    <cfRule type="expression" dxfId="209" priority="126">
      <formula>L45=6</formula>
    </cfRule>
    <cfRule type="expression" dxfId="208" priority="127">
      <formula>L45=5</formula>
    </cfRule>
  </conditionalFormatting>
  <conditionalFormatting sqref="D46">
    <cfRule type="expression" dxfId="207" priority="116">
      <formula>L46=1</formula>
    </cfRule>
    <cfRule type="expression" dxfId="206" priority="117">
      <formula>L46=2</formula>
    </cfRule>
    <cfRule type="expression" dxfId="205" priority="118">
      <formula>L46=3</formula>
    </cfRule>
    <cfRule type="expression" dxfId="204" priority="119">
      <formula>L46=4</formula>
    </cfRule>
    <cfRule type="expression" dxfId="203" priority="120">
      <formula>L46=6</formula>
    </cfRule>
    <cfRule type="expression" dxfId="202" priority="121">
      <formula>L46=5</formula>
    </cfRule>
  </conditionalFormatting>
  <conditionalFormatting sqref="I46">
    <cfRule type="cellIs" dxfId="201" priority="252" stopIfTrue="1" operator="notEqual">
      <formula>INDIRECT("Dummy_for_Comparison14!"&amp;ADDRESS(ROW(),COLUMN()))</formula>
    </cfRule>
  </conditionalFormatting>
  <conditionalFormatting sqref="D47">
    <cfRule type="expression" dxfId="200" priority="110">
      <formula>L47=1</formula>
    </cfRule>
    <cfRule type="expression" dxfId="199" priority="111">
      <formula>L47=2</formula>
    </cfRule>
    <cfRule type="expression" dxfId="198" priority="112">
      <formula>L47=3</formula>
    </cfRule>
    <cfRule type="expression" dxfId="197" priority="113">
      <formula>L47=4</formula>
    </cfRule>
    <cfRule type="expression" dxfId="196" priority="114">
      <formula>L47=6</formula>
    </cfRule>
    <cfRule type="expression" dxfId="195" priority="115">
      <formula>L47=5</formula>
    </cfRule>
  </conditionalFormatting>
  <conditionalFormatting sqref="D48">
    <cfRule type="expression" dxfId="194" priority="104">
      <formula>L48=1</formula>
    </cfRule>
    <cfRule type="expression" dxfId="193" priority="105">
      <formula>L48=2</formula>
    </cfRule>
    <cfRule type="expression" dxfId="192" priority="106">
      <formula>L48=3</formula>
    </cfRule>
    <cfRule type="expression" dxfId="191" priority="107">
      <formula>L48=4</formula>
    </cfRule>
    <cfRule type="expression" dxfId="190" priority="108">
      <formula>L48=6</formula>
    </cfRule>
    <cfRule type="expression" dxfId="189" priority="109">
      <formula>L48=5</formula>
    </cfRule>
  </conditionalFormatting>
  <conditionalFormatting sqref="D49">
    <cfRule type="expression" dxfId="188" priority="92">
      <formula>L49=1</formula>
    </cfRule>
    <cfRule type="expression" dxfId="187" priority="93">
      <formula>L49=2</formula>
    </cfRule>
    <cfRule type="expression" dxfId="186" priority="94">
      <formula>L49=3</formula>
    </cfRule>
    <cfRule type="expression" dxfId="185" priority="95">
      <formula>L49=4</formula>
    </cfRule>
    <cfRule type="expression" dxfId="184" priority="96">
      <formula>L49=6</formula>
    </cfRule>
    <cfRule type="expression" dxfId="183" priority="97">
      <formula>L49=5</formula>
    </cfRule>
  </conditionalFormatting>
  <conditionalFormatting sqref="D80">
    <cfRule type="expression" dxfId="182" priority="86">
      <formula>L80=1</formula>
    </cfRule>
    <cfRule type="expression" dxfId="181" priority="87">
      <formula>L80=2</formula>
    </cfRule>
    <cfRule type="expression" dxfId="180" priority="88">
      <formula>L80=3</formula>
    </cfRule>
    <cfRule type="expression" dxfId="179" priority="89">
      <formula>L80=4</formula>
    </cfRule>
    <cfRule type="expression" dxfId="178" priority="90">
      <formula>L80=6</formula>
    </cfRule>
    <cfRule type="expression" dxfId="177" priority="91">
      <formula>L80=5</formula>
    </cfRule>
  </conditionalFormatting>
  <conditionalFormatting sqref="D81">
    <cfRule type="expression" dxfId="176" priority="80">
      <formula>L81=1</formula>
    </cfRule>
    <cfRule type="expression" dxfId="175" priority="81">
      <formula>L81=2</formula>
    </cfRule>
    <cfRule type="expression" dxfId="174" priority="82">
      <formula>L81=3</formula>
    </cfRule>
    <cfRule type="expression" dxfId="173" priority="83">
      <formula>L81=4</formula>
    </cfRule>
    <cfRule type="expression" dxfId="172" priority="84">
      <formula>L81=6</formula>
    </cfRule>
    <cfRule type="expression" dxfId="171" priority="85">
      <formula>L81=5</formula>
    </cfRule>
  </conditionalFormatting>
  <conditionalFormatting sqref="D82">
    <cfRule type="expression" dxfId="170" priority="74">
      <formula>L82=1</formula>
    </cfRule>
    <cfRule type="expression" dxfId="169" priority="75">
      <formula>L82=2</formula>
    </cfRule>
    <cfRule type="expression" dxfId="168" priority="76">
      <formula>L82=3</formula>
    </cfRule>
    <cfRule type="expression" dxfId="167" priority="77">
      <formula>L82=4</formula>
    </cfRule>
    <cfRule type="expression" dxfId="166" priority="78">
      <formula>L82=6</formula>
    </cfRule>
    <cfRule type="expression" dxfId="165" priority="79">
      <formula>L82=5</formula>
    </cfRule>
  </conditionalFormatting>
  <conditionalFormatting sqref="D83">
    <cfRule type="expression" dxfId="164" priority="68">
      <formula>L83=1</formula>
    </cfRule>
    <cfRule type="expression" dxfId="163" priority="69">
      <formula>L83=2</formula>
    </cfRule>
    <cfRule type="expression" dxfId="162" priority="70">
      <formula>L83=3</formula>
    </cfRule>
    <cfRule type="expression" dxfId="161" priority="71">
      <formula>L83=4</formula>
    </cfRule>
    <cfRule type="expression" dxfId="160" priority="72">
      <formula>L83=6</formula>
    </cfRule>
    <cfRule type="expression" dxfId="159" priority="73">
      <formula>L83=5</formula>
    </cfRule>
  </conditionalFormatting>
  <conditionalFormatting sqref="D84">
    <cfRule type="expression" dxfId="158" priority="62">
      <formula>L84=1</formula>
    </cfRule>
    <cfRule type="expression" dxfId="157" priority="63">
      <formula>L84=2</formula>
    </cfRule>
    <cfRule type="expression" dxfId="156" priority="64">
      <formula>L84=3</formula>
    </cfRule>
    <cfRule type="expression" dxfId="155" priority="65">
      <formula>L84=4</formula>
    </cfRule>
    <cfRule type="expression" dxfId="154" priority="66">
      <formula>L84=6</formula>
    </cfRule>
    <cfRule type="expression" dxfId="153" priority="67">
      <formula>L84=5</formula>
    </cfRule>
  </conditionalFormatting>
  <conditionalFormatting sqref="D85">
    <cfRule type="expression" dxfId="152" priority="51">
      <formula>L85=1</formula>
    </cfRule>
    <cfRule type="expression" dxfId="151" priority="53">
      <formula>L85=2</formula>
    </cfRule>
    <cfRule type="expression" dxfId="150" priority="55">
      <formula>L85=3</formula>
    </cfRule>
    <cfRule type="expression" dxfId="149" priority="57">
      <formula>L85=4</formula>
    </cfRule>
    <cfRule type="expression" dxfId="148" priority="59">
      <formula>L85=6</formula>
    </cfRule>
    <cfRule type="expression" dxfId="147" priority="61">
      <formula>L85=5</formula>
    </cfRule>
  </conditionalFormatting>
  <conditionalFormatting sqref="D86">
    <cfRule type="expression" dxfId="146" priority="39">
      <formula>L86=1</formula>
    </cfRule>
    <cfRule type="expression" dxfId="145" priority="41">
      <formula>L86=2</formula>
    </cfRule>
    <cfRule type="expression" dxfId="144" priority="43">
      <formula>L86=3</formula>
    </cfRule>
    <cfRule type="expression" dxfId="143" priority="45">
      <formula>L86=4</formula>
    </cfRule>
    <cfRule type="expression" dxfId="142" priority="47">
      <formula>L86=6</formula>
    </cfRule>
    <cfRule type="expression" dxfId="141" priority="49">
      <formula>L86=5</formula>
    </cfRule>
  </conditionalFormatting>
  <conditionalFormatting sqref="D87">
    <cfRule type="expression" dxfId="140" priority="27">
      <formula>L87=1</formula>
    </cfRule>
    <cfRule type="expression" dxfId="139" priority="29">
      <formula>L87=2</formula>
    </cfRule>
    <cfRule type="expression" dxfId="138" priority="31">
      <formula>L87=3</formula>
    </cfRule>
    <cfRule type="expression" dxfId="137" priority="33">
      <formula>L87=4</formula>
    </cfRule>
    <cfRule type="expression" dxfId="136" priority="35">
      <formula>L87=6</formula>
    </cfRule>
    <cfRule type="expression" dxfId="135" priority="37">
      <formula>L87=5</formula>
    </cfRule>
  </conditionalFormatting>
  <conditionalFormatting sqref="D88">
    <cfRule type="expression" dxfId="134" priority="15">
      <formula>L88=1</formula>
    </cfRule>
    <cfRule type="expression" dxfId="133" priority="17">
      <formula>L88=2</formula>
    </cfRule>
    <cfRule type="expression" dxfId="132" priority="19">
      <formula>L88=3</formula>
    </cfRule>
    <cfRule type="expression" dxfId="131" priority="21">
      <formula>L88=4</formula>
    </cfRule>
    <cfRule type="expression" dxfId="130" priority="23">
      <formula>L88=6</formula>
    </cfRule>
    <cfRule type="expression" dxfId="129" priority="25">
      <formula>L88=5</formula>
    </cfRule>
  </conditionalFormatting>
  <conditionalFormatting sqref="I88">
    <cfRule type="cellIs" dxfId="128" priority="239" stopIfTrue="1" operator="notEqual">
      <formula>INDIRECT("Dummy_for_Comparison14!"&amp;ADDRESS(ROW(),COLUMN()))</formula>
    </cfRule>
  </conditionalFormatting>
  <conditionalFormatting sqref="D89">
    <cfRule type="expression" dxfId="127" priority="3">
      <formula>L89=1</formula>
    </cfRule>
    <cfRule type="expression" dxfId="126" priority="5">
      <formula>L89=2</formula>
    </cfRule>
    <cfRule type="expression" dxfId="125" priority="7">
      <formula>L89=3</formula>
    </cfRule>
    <cfRule type="expression" dxfId="124" priority="9">
      <formula>L89=4</formula>
    </cfRule>
    <cfRule type="expression" dxfId="123" priority="11">
      <formula>L89=6</formula>
    </cfRule>
    <cfRule type="expression" dxfId="122" priority="13">
      <formula>L89=5</formula>
    </cfRule>
  </conditionalFormatting>
  <conditionalFormatting sqref="D90">
    <cfRule type="expression" dxfId="121" priority="50">
      <formula>L90=1</formula>
    </cfRule>
    <cfRule type="expression" dxfId="120" priority="52">
      <formula>L90=2</formula>
    </cfRule>
    <cfRule type="expression" dxfId="119" priority="54">
      <formula>L90=3</formula>
    </cfRule>
    <cfRule type="expression" dxfId="118" priority="56">
      <formula>L90=4</formula>
    </cfRule>
    <cfRule type="expression" dxfId="117" priority="58">
      <formula>L90=6</formula>
    </cfRule>
    <cfRule type="expression" dxfId="116" priority="60">
      <formula>L90=5</formula>
    </cfRule>
  </conditionalFormatting>
  <conditionalFormatting sqref="D91">
    <cfRule type="expression" dxfId="115" priority="38">
      <formula>L91=1</formula>
    </cfRule>
    <cfRule type="expression" dxfId="114" priority="40">
      <formula>L91=2</formula>
    </cfRule>
    <cfRule type="expression" dxfId="113" priority="42">
      <formula>L91=3</formula>
    </cfRule>
    <cfRule type="expression" dxfId="112" priority="44">
      <formula>L91=4</formula>
    </cfRule>
    <cfRule type="expression" dxfId="111" priority="46">
      <formula>L91=6</formula>
    </cfRule>
    <cfRule type="expression" dxfId="110" priority="48">
      <formula>L91=5</formula>
    </cfRule>
  </conditionalFormatting>
  <conditionalFormatting sqref="D92">
    <cfRule type="expression" dxfId="109" priority="26">
      <formula>L92=1</formula>
    </cfRule>
    <cfRule type="expression" dxfId="108" priority="28">
      <formula>L92=2</formula>
    </cfRule>
    <cfRule type="expression" dxfId="107" priority="30">
      <formula>L92=3</formula>
    </cfRule>
    <cfRule type="expression" dxfId="106" priority="32">
      <formula>L92=4</formula>
    </cfRule>
    <cfRule type="expression" dxfId="105" priority="34">
      <formula>L92=6</formula>
    </cfRule>
    <cfRule type="expression" dxfId="104" priority="36">
      <formula>L92=5</formula>
    </cfRule>
  </conditionalFormatting>
  <conditionalFormatting sqref="D93">
    <cfRule type="expression" dxfId="103" priority="14">
      <formula>L93=1</formula>
    </cfRule>
    <cfRule type="expression" dxfId="102" priority="16">
      <formula>L93=2</formula>
    </cfRule>
    <cfRule type="expression" dxfId="101" priority="18">
      <formula>L93=3</formula>
    </cfRule>
    <cfRule type="expression" dxfId="100" priority="20">
      <formula>L93=4</formula>
    </cfRule>
    <cfRule type="expression" dxfId="99" priority="22">
      <formula>L93=6</formula>
    </cfRule>
    <cfRule type="expression" dxfId="98" priority="24">
      <formula>L93=5</formula>
    </cfRule>
  </conditionalFormatting>
  <conditionalFormatting sqref="D94">
    <cfRule type="expression" dxfId="97" priority="2">
      <formula>L94=1</formula>
    </cfRule>
    <cfRule type="expression" dxfId="96" priority="4">
      <formula>L94=2</formula>
    </cfRule>
    <cfRule type="expression" dxfId="95" priority="6">
      <formula>L94=3</formula>
    </cfRule>
    <cfRule type="expression" dxfId="94" priority="8">
      <formula>L94=4</formula>
    </cfRule>
    <cfRule type="expression" dxfId="93" priority="10">
      <formula>L94=6</formula>
    </cfRule>
    <cfRule type="expression" dxfId="92" priority="12">
      <formula>L94=5</formula>
    </cfRule>
  </conditionalFormatting>
  <conditionalFormatting sqref="D5:D9">
    <cfRule type="expression" dxfId="91" priority="224">
      <formula>L5=1</formula>
    </cfRule>
    <cfRule type="expression" dxfId="90" priority="225">
      <formula>L5=2</formula>
    </cfRule>
    <cfRule type="expression" dxfId="89" priority="226">
      <formula>L5=3</formula>
    </cfRule>
    <cfRule type="expression" dxfId="88" priority="227">
      <formula>L5=4</formula>
    </cfRule>
    <cfRule type="expression" dxfId="87" priority="228">
      <formula>L5=6</formula>
    </cfRule>
    <cfRule type="expression" dxfId="86" priority="229">
      <formula>L5=5</formula>
    </cfRule>
  </conditionalFormatting>
  <conditionalFormatting sqref="D10:D14">
    <cfRule type="expression" dxfId="85" priority="218">
      <formula>L10=1</formula>
    </cfRule>
    <cfRule type="expression" dxfId="84" priority="219">
      <formula>L10=2</formula>
    </cfRule>
    <cfRule type="expression" dxfId="83" priority="220">
      <formula>L10=3</formula>
    </cfRule>
    <cfRule type="expression" dxfId="82" priority="221">
      <formula>L10=4</formula>
    </cfRule>
    <cfRule type="expression" dxfId="81" priority="222">
      <formula>L10=6</formula>
    </cfRule>
    <cfRule type="expression" dxfId="80" priority="223">
      <formula>L10=5</formula>
    </cfRule>
  </conditionalFormatting>
  <conditionalFormatting sqref="D15:D19">
    <cfRule type="expression" dxfId="79" priority="212">
      <formula>L15=1</formula>
    </cfRule>
    <cfRule type="expression" dxfId="78" priority="213">
      <formula>L15=2</formula>
    </cfRule>
    <cfRule type="expression" dxfId="77" priority="214">
      <formula>L15=3</formula>
    </cfRule>
    <cfRule type="expression" dxfId="76" priority="215">
      <formula>L15=4</formula>
    </cfRule>
    <cfRule type="expression" dxfId="75" priority="216">
      <formula>L15=6</formula>
    </cfRule>
    <cfRule type="expression" dxfId="74" priority="217">
      <formula>L15=5</formula>
    </cfRule>
  </conditionalFormatting>
  <conditionalFormatting sqref="D20:D24">
    <cfRule type="expression" dxfId="73" priority="206">
      <formula>L20=1</formula>
    </cfRule>
    <cfRule type="expression" dxfId="72" priority="207">
      <formula>L20=2</formula>
    </cfRule>
    <cfRule type="expression" dxfId="71" priority="208">
      <formula>L20=3</formula>
    </cfRule>
    <cfRule type="expression" dxfId="70" priority="209">
      <formula>L20=4</formula>
    </cfRule>
    <cfRule type="expression" dxfId="69" priority="210">
      <formula>L20=6</formula>
    </cfRule>
    <cfRule type="expression" dxfId="68" priority="211">
      <formula>L20=5</formula>
    </cfRule>
  </conditionalFormatting>
  <conditionalFormatting sqref="D25:D29">
    <cfRule type="expression" dxfId="67" priority="200">
      <formula>L25=1</formula>
    </cfRule>
    <cfRule type="expression" dxfId="66" priority="201">
      <formula>L25=2</formula>
    </cfRule>
    <cfRule type="expression" dxfId="65" priority="202">
      <formula>L25=3</formula>
    </cfRule>
    <cfRule type="expression" dxfId="64" priority="203">
      <formula>L25=4</formula>
    </cfRule>
    <cfRule type="expression" dxfId="63" priority="204">
      <formula>L25=6</formula>
    </cfRule>
    <cfRule type="expression" dxfId="62" priority="205">
      <formula>L25=5</formula>
    </cfRule>
  </conditionalFormatting>
  <conditionalFormatting sqref="D30:D34">
    <cfRule type="expression" dxfId="61" priority="194">
      <formula>L30=1</formula>
    </cfRule>
    <cfRule type="expression" dxfId="60" priority="195">
      <formula>L30=2</formula>
    </cfRule>
    <cfRule type="expression" dxfId="59" priority="196">
      <formula>L30=3</formula>
    </cfRule>
    <cfRule type="expression" dxfId="58" priority="197">
      <formula>L30=4</formula>
    </cfRule>
    <cfRule type="expression" dxfId="57" priority="198">
      <formula>L30=6</formula>
    </cfRule>
    <cfRule type="expression" dxfId="56" priority="199">
      <formula>L30=5</formula>
    </cfRule>
  </conditionalFormatting>
  <conditionalFormatting sqref="D50:D74">
    <cfRule type="expression" dxfId="55" priority="188">
      <formula>L50=1</formula>
    </cfRule>
    <cfRule type="expression" dxfId="54" priority="189">
      <formula>L50=2</formula>
    </cfRule>
    <cfRule type="expression" dxfId="53" priority="190">
      <formula>L50=3</formula>
    </cfRule>
    <cfRule type="expression" dxfId="52" priority="191">
      <formula>L50=4</formula>
    </cfRule>
    <cfRule type="expression" dxfId="51" priority="192">
      <formula>L50=6</formula>
    </cfRule>
    <cfRule type="expression" dxfId="50" priority="193">
      <formula>L50=5</formula>
    </cfRule>
  </conditionalFormatting>
  <conditionalFormatting sqref="D75:D79">
    <cfRule type="expression" dxfId="49" priority="182">
      <formula>L75=1</formula>
    </cfRule>
    <cfRule type="expression" dxfId="48" priority="183">
      <formula>L75=2</formula>
    </cfRule>
    <cfRule type="expression" dxfId="47" priority="184">
      <formula>L75=3</formula>
    </cfRule>
    <cfRule type="expression" dxfId="46" priority="185">
      <formula>L75=4</formula>
    </cfRule>
    <cfRule type="expression" dxfId="45" priority="186">
      <formula>L75=6</formula>
    </cfRule>
    <cfRule type="expression" dxfId="44" priority="187">
      <formula>L75=5</formula>
    </cfRule>
  </conditionalFormatting>
  <conditionalFormatting sqref="G51:G160">
    <cfRule type="cellIs" dxfId="43" priority="1" stopIfTrue="1" operator="notEqual">
      <formula>INDIRECT("Dummy_for_Comparison14!"&amp;ADDRESS(ROW(),COLUMN()))</formula>
    </cfRule>
  </conditionalFormatting>
  <conditionalFormatting sqref="I12:I18">
    <cfRule type="cellIs" dxfId="42" priority="262" stopIfTrue="1" operator="notEqual">
      <formula>INDIRECT("Dummy_for_Comparison14!"&amp;ADDRESS(ROW(),COLUMN()))</formula>
    </cfRule>
  </conditionalFormatting>
  <conditionalFormatting sqref="I19:I25">
    <cfRule type="cellIs" dxfId="41" priority="261" stopIfTrue="1" operator="notEqual">
      <formula>INDIRECT("Dummy_for_Comparison14!"&amp;ADDRESS(ROW(),COLUMN()))</formula>
    </cfRule>
  </conditionalFormatting>
  <conditionalFormatting sqref="I26:I32">
    <cfRule type="cellIs" dxfId="40" priority="260" stopIfTrue="1" operator="notEqual">
      <formula>INDIRECT("Dummy_for_Comparison14!"&amp;ADDRESS(ROW(),COLUMN()))</formula>
    </cfRule>
  </conditionalFormatting>
  <conditionalFormatting sqref="I33:I39">
    <cfRule type="cellIs" dxfId="39" priority="258" stopIfTrue="1" operator="notEqual">
      <formula>INDIRECT("Dummy_for_Comparison14!"&amp;ADDRESS(ROW(),COLUMN()))</formula>
    </cfRule>
  </conditionalFormatting>
  <conditionalFormatting sqref="I40:I45">
    <cfRule type="cellIs" dxfId="38" priority="257" stopIfTrue="1" operator="notEqual">
      <formula>INDIRECT("Dummy_for_Comparison14!"&amp;ADDRESS(ROW(),COLUMN()))</formula>
    </cfRule>
  </conditionalFormatting>
  <conditionalFormatting sqref="I47:I53">
    <cfRule type="cellIs" dxfId="37" priority="245" stopIfTrue="1" operator="notEqual">
      <formula>INDIRECT("Dummy_for_Comparison14!"&amp;ADDRESS(ROW(),COLUMN()))</formula>
    </cfRule>
  </conditionalFormatting>
  <conditionalFormatting sqref="I54:I60">
    <cfRule type="cellIs" dxfId="36" priority="244" stopIfTrue="1" operator="notEqual">
      <formula>INDIRECT("Dummy_for_Comparison14!"&amp;ADDRESS(ROW(),COLUMN()))</formula>
    </cfRule>
  </conditionalFormatting>
  <conditionalFormatting sqref="I61:I67">
    <cfRule type="cellIs" dxfId="35" priority="243" stopIfTrue="1" operator="notEqual">
      <formula>INDIRECT("Dummy_for_Comparison14!"&amp;ADDRESS(ROW(),COLUMN()))</formula>
    </cfRule>
  </conditionalFormatting>
  <conditionalFormatting sqref="I68:I74">
    <cfRule type="cellIs" dxfId="34" priority="242" stopIfTrue="1" operator="notEqual">
      <formula>INDIRECT("Dummy_for_Comparison14!"&amp;ADDRESS(ROW(),COLUMN()))</formula>
    </cfRule>
  </conditionalFormatting>
  <conditionalFormatting sqref="I75:I81">
    <cfRule type="cellIs" dxfId="33" priority="241" stopIfTrue="1" operator="notEqual">
      <formula>INDIRECT("Dummy_for_Comparison14!"&amp;ADDRESS(ROW(),COLUMN()))</formula>
    </cfRule>
  </conditionalFormatting>
  <conditionalFormatting sqref="I82:I87">
    <cfRule type="cellIs" dxfId="32" priority="240" stopIfTrue="1" operator="notEqual">
      <formula>INDIRECT("Dummy_for_Comparison14!"&amp;ADDRESS(ROW(),COLUMN()))</formula>
    </cfRule>
  </conditionalFormatting>
  <conditionalFormatting sqref="I89:I160">
    <cfRule type="cellIs" dxfId="31" priority="238" stopIfTrue="1" operator="notEqual">
      <formula>INDIRECT("Dummy_for_Comparison14!"&amp;ADDRESS(ROW(),COLUMN()))</formula>
    </cfRule>
  </conditionalFormatting>
  <conditionalFormatting sqref="E95:E104 A161:XFD1048576 D105:E160 L1:XFD160">
    <cfRule type="cellIs" dxfId="30" priority="269" stopIfTrue="1" operator="notEqual">
      <formula>INDIRECT("Dummy_for_Comparison14!"&amp;ADDRESS(ROW(),COLUMN()))</formula>
    </cfRule>
  </conditionalFormatting>
  <conditionalFormatting sqref="B3:J3 A1:K1 A2:J2 A4:J4 I6:J6 I7:I11 A5:C45 K2:K45 A47:C47 A49:C49 A51:C51 A53:C53 A55:C55 A57:C57 A59:C59 A61:C61 A63:C63 A65:C65 A67:C67 A69:C69 A71:C71 A73:C73 A75:C75 A77:C77 A79:C79 A81:C81 A83:C83 A85:C85 A87:C87 A89:C89 A91:C91 G6:H45 G47:H47 G49:H49 H51 H53 H55 H57 H59 H61 H63 H65 H67 H69 H71 H73 H75 H77 H79 H81 H83 H85 H87 H89 H91 J47:K47 J49:K49 J51:K51 J53:K53 J55:K55 J57:K57 J59:K59 J61:K61 J63:K63 J65:K65 J67:K67 J69:K69 J71:K71 J73:K73 J75:K75 J77:K77 J79:K79 J81:K81 J83:K83 J85:K85 J87:K87 J89:K89 J91:K91 F5:J5 A93 J7:J46 J48 J50 J52 J54 J56 J58 J60 J62 J64 J66 J68 J70 J72 J74 J76 J78 J80 J82 J84 J86 J88 J90 A95 A97 A99 A101 A103 A105 A107 A109 A111 A113 A115 A117 A119 A121 A123 A125 A127 A129 A131 A133 A135 A137 A139 A141 A143 A145 A147 A149 A151 A153 A155 A157 A159 F6:F160 J92:J160">
    <cfRule type="cellIs" dxfId="29" priority="268" stopIfTrue="1" operator="notEqual">
      <formula>INDIRECT("Dummy_for_Comparison14!"&amp;ADDRESS(ROW(),COLUMN()))</formula>
    </cfRule>
  </conditionalFormatting>
  <conditionalFormatting sqref="G46:H46 A46:C46 K46 A48:C48 A50:C50 A52:C52 A54:C54 A56:C56 A58:C58 A60:C60 A62:C62 A64:C64 A66:C66 A68:C68 A70:C70 A72:C72 A74:C74 A76:C76 A78:C78 A80:C80 A82:C82 A84:C84 A86:C86 A88:C88 A90:C90 A92:C92 G48:H48 G50:H50 H52 H54 H56 H58 H60 H62 H64 H66 H68 H70 H72 H74 H76 H78 H80 H82 H84 H86 H88 H90 K48 K50 K52 K54 K56 K58 K60 K62 K64 K66 K68 K70 K72 K74 K76 K78 K80 K82 K84 K86 K88 K90 A94 A96 A98 A100 A102 A104 A106 A108 A110 A112 A114 A116 A118 A120 A122 A124 A126 A128 A130 A132 A134 A136 A138 A140 A142 A144 A146 A148 A150 A152 A154 A156 A158 A160 B93:C160 H92:H160 K92:K160">
    <cfRule type="cellIs" dxfId="28" priority="253" stopIfTrue="1" operator="notEqual">
      <formula>INDIRECT("Dummy_for_Comparison14!"&amp;ADDRESS(ROW(),COLUMN()))</formula>
    </cfRule>
  </conditionalFormatting>
  <pageMargins left="0.69930555555555596" right="0.69930555555555596" top="0.75" bottom="0.75" header="0.3" footer="0.3"/>
  <pageSetup orientation="portrait" horizontalDpi="200" verticalDpi="20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80"/>
  <sheetViews>
    <sheetView workbookViewId="0">
      <pane xSplit="2" ySplit="4" topLeftCell="E5" activePane="bottomRight" state="frozen"/>
      <selection pane="topRight"/>
      <selection pane="bottomLeft"/>
      <selection pane="bottomRight" activeCell="B380" sqref="B380"/>
    </sheetView>
  </sheetViews>
  <sheetFormatPr defaultColWidth="9" defaultRowHeight="16.5" x14ac:dyDescent="0.35"/>
  <cols>
    <col min="1" max="1" width="9" style="1"/>
    <col min="2" max="2" width="21.5" style="1" customWidth="1"/>
    <col min="3" max="3" width="12.875" style="1" customWidth="1"/>
    <col min="4" max="4" width="74.5" style="1" customWidth="1"/>
    <col min="5" max="6" width="10.625" style="1" customWidth="1"/>
    <col min="7" max="7" width="8.625" style="1" customWidth="1"/>
    <col min="8" max="8" width="9.625" style="1" customWidth="1"/>
    <col min="9" max="9" width="14.375" style="1" customWidth="1"/>
    <col min="10" max="10" width="9.75" style="1" customWidth="1"/>
    <col min="11" max="12" width="9" style="1"/>
    <col min="13" max="13" width="13.125" style="1" customWidth="1"/>
    <col min="14" max="14" width="11.375" style="1" customWidth="1"/>
    <col min="15" max="16384" width="9" style="1"/>
  </cols>
  <sheetData>
    <row r="1" spans="1:15" x14ac:dyDescent="0.35">
      <c r="A1" s="2" t="s">
        <v>729</v>
      </c>
      <c r="B1" s="2" t="s">
        <v>730</v>
      </c>
      <c r="C1" s="2" t="s">
        <v>731</v>
      </c>
      <c r="D1" s="2" t="s">
        <v>732</v>
      </c>
      <c r="E1" s="2" t="s">
        <v>733</v>
      </c>
      <c r="F1" s="2" t="s">
        <v>11</v>
      </c>
      <c r="G1" s="2" t="s">
        <v>734</v>
      </c>
      <c r="H1" s="2" t="s">
        <v>735</v>
      </c>
      <c r="I1" s="2" t="s">
        <v>443</v>
      </c>
      <c r="J1" s="2" t="s">
        <v>736</v>
      </c>
      <c r="K1" s="2" t="s">
        <v>333</v>
      </c>
      <c r="L1" s="2" t="s">
        <v>737</v>
      </c>
      <c r="M1" s="2" t="s">
        <v>738</v>
      </c>
      <c r="N1" s="2" t="s">
        <v>739</v>
      </c>
      <c r="O1" s="2" t="s">
        <v>740</v>
      </c>
    </row>
    <row r="2" spans="1:15" x14ac:dyDescent="0.35">
      <c r="A2" s="2" t="s">
        <v>96</v>
      </c>
      <c r="B2" s="2" t="s">
        <v>96</v>
      </c>
      <c r="C2" s="2" t="s">
        <v>96</v>
      </c>
      <c r="D2" s="2" t="s">
        <v>96</v>
      </c>
      <c r="E2" s="2" t="s">
        <v>96</v>
      </c>
      <c r="F2" s="2" t="s">
        <v>96</v>
      </c>
      <c r="G2" s="2" t="s">
        <v>96</v>
      </c>
      <c r="H2" s="2" t="s">
        <v>96</v>
      </c>
      <c r="I2" s="2" t="s">
        <v>96</v>
      </c>
      <c r="J2" s="2" t="s">
        <v>96</v>
      </c>
      <c r="K2" s="2" t="s">
        <v>96</v>
      </c>
      <c r="L2" s="2" t="s">
        <v>96</v>
      </c>
      <c r="M2" s="2" t="s">
        <v>96</v>
      </c>
      <c r="N2" s="2" t="s">
        <v>96</v>
      </c>
      <c r="O2" s="2" t="s">
        <v>96</v>
      </c>
    </row>
    <row r="3" spans="1:15" x14ac:dyDescent="0.35">
      <c r="A3" s="2" t="s">
        <v>741</v>
      </c>
      <c r="B3" s="2" t="s">
        <v>742</v>
      </c>
      <c r="C3" s="2" t="s">
        <v>743</v>
      </c>
      <c r="D3" s="2" t="s">
        <v>744</v>
      </c>
      <c r="E3" s="2" t="s">
        <v>745</v>
      </c>
      <c r="F3" s="2"/>
      <c r="G3" s="2" t="s">
        <v>746</v>
      </c>
      <c r="H3" s="2" t="s">
        <v>747</v>
      </c>
      <c r="I3" s="2" t="s">
        <v>748</v>
      </c>
      <c r="J3" s="2" t="s">
        <v>336</v>
      </c>
      <c r="K3" s="2" t="s">
        <v>338</v>
      </c>
      <c r="L3" s="2" t="s">
        <v>749</v>
      </c>
      <c r="M3" s="2" t="s">
        <v>750</v>
      </c>
      <c r="N3" s="2" t="s">
        <v>751</v>
      </c>
      <c r="O3" s="2" t="s">
        <v>752</v>
      </c>
    </row>
    <row r="4" spans="1:15" x14ac:dyDescent="0.35">
      <c r="A4" s="2" t="s">
        <v>92</v>
      </c>
      <c r="B4" s="2" t="s">
        <v>93</v>
      </c>
      <c r="C4" s="2" t="s">
        <v>92</v>
      </c>
      <c r="D4" s="2" t="s">
        <v>93</v>
      </c>
      <c r="E4" s="2" t="s">
        <v>92</v>
      </c>
      <c r="F4" s="2"/>
      <c r="G4" s="2" t="s">
        <v>92</v>
      </c>
      <c r="H4" s="2" t="s">
        <v>93</v>
      </c>
      <c r="I4" s="2" t="s">
        <v>92</v>
      </c>
      <c r="J4" s="2" t="s">
        <v>92</v>
      </c>
      <c r="K4" s="2" t="s">
        <v>92</v>
      </c>
      <c r="L4" s="2" t="s">
        <v>92</v>
      </c>
      <c r="M4" s="2" t="s">
        <v>92</v>
      </c>
      <c r="N4" s="2" t="s">
        <v>92</v>
      </c>
      <c r="O4" s="2" t="s">
        <v>92</v>
      </c>
    </row>
    <row r="5" spans="1:15" x14ac:dyDescent="0.35">
      <c r="A5" s="2">
        <f>40000+J5*10+K5</f>
        <v>41011</v>
      </c>
      <c r="B5" s="2" t="str">
        <f>INDEX(D_被动技能!$C:$C,MATCH(D_伙伴技能书!J5,D_被动技能!$B:$B,0))&amp;"（"&amp;K5&amp;"级）"</f>
        <v>烂·浮行如意（1级）</v>
      </c>
      <c r="C5" s="2">
        <f>INDEX(计算页!$E:$E,MATCH(INDEX(D_被动技能!$D:$D,MATCH(J5,D_被动技能!$B:$B,0)),计算页!$F:$F,0))</f>
        <v>40005</v>
      </c>
      <c r="D5" s="2" t="str">
        <f>"学习技能"&amp;RIGHT(B5,LEN(B5))&amp;"\n"&amp;INDEX(D_被动技能!$E:$E,MATCH(L5,D_被动技能!$A:$A,0))</f>
        <v>学习技能烂·浮行如意（1级）\n一件十分破旧的宝物，看起来谁都可以用\n提升伙伴攻击30点</v>
      </c>
      <c r="E5" s="2">
        <f>INDEX(D_被动技能!$N:$N,MATCH(L5,D_被动技能!$A:$A,0))</f>
        <v>1</v>
      </c>
      <c r="F5" s="2"/>
      <c r="G5" s="2">
        <f>INDEX(D_被动技能!$J:$J,MATCH(L5,D_被动技能!$A:$A,0))</f>
        <v>0</v>
      </c>
      <c r="H5" s="2" t="str">
        <f>INDEX(D_被动技能!$K:$K,MATCH(L5,D_被动技能!$A:$A,0))</f>
        <v>所有宠物</v>
      </c>
      <c r="I5" s="2">
        <f>INDEX(D_被动技能!$M:$M,MATCH(L5,D_被动技能!$A:$A,0))</f>
        <v>60</v>
      </c>
      <c r="J5" s="2">
        <v>101</v>
      </c>
      <c r="K5" s="2">
        <v>1</v>
      </c>
      <c r="L5" s="2">
        <f>J5*10000+K5</f>
        <v>1010001</v>
      </c>
      <c r="M5" s="2">
        <f>K5*1000</f>
        <v>1000</v>
      </c>
      <c r="N5" s="2">
        <f>K5*100+600</f>
        <v>700</v>
      </c>
      <c r="O5" s="2">
        <v>20001</v>
      </c>
    </row>
    <row r="6" spans="1:15" x14ac:dyDescent="0.35">
      <c r="A6" s="2">
        <f t="shared" ref="A6:A69" si="0">40000+J6*10+K6</f>
        <v>41012</v>
      </c>
      <c r="B6" s="2" t="str">
        <f>INDEX(D_被动技能!$C:$C,MATCH(D_伙伴技能书!J6,D_被动技能!$B:$B,0))&amp;"（"&amp;K6&amp;"级）"</f>
        <v>烂·浮行如意（2级）</v>
      </c>
      <c r="C6" s="2">
        <f>INDEX(计算页!$E:$E,MATCH(INDEX(D_被动技能!$D:$D,MATCH(J6,D_被动技能!$B:$B,0)),计算页!$F:$F,0))</f>
        <v>40005</v>
      </c>
      <c r="D6" s="2" t="str">
        <f>"学习技能"&amp;RIGHT(B6,LEN(B6))&amp;"\n"&amp;INDEX(D_被动技能!$E:$E,MATCH(L6,D_被动技能!$A:$A,0))</f>
        <v>学习技能烂·浮行如意（2级）\n一件十分破旧的宝物，看起来谁都可以用\n提升伙伴攻击45点</v>
      </c>
      <c r="E6" s="2">
        <f>INDEX(D_被动技能!$N:$N,MATCH(L6,D_被动技能!$A:$A,0))</f>
        <v>1</v>
      </c>
      <c r="F6" s="2"/>
      <c r="G6" s="2">
        <f>INDEX(D_被动技能!$J:$J,MATCH(L6,D_被动技能!$A:$A,0))</f>
        <v>0</v>
      </c>
      <c r="H6" s="2" t="str">
        <f>INDEX(D_被动技能!$K:$K,MATCH(L6,D_被动技能!$A:$A,0))</f>
        <v>所有宠物</v>
      </c>
      <c r="I6" s="2">
        <f>INDEX(D_被动技能!$M:$M,MATCH(L6,D_被动技能!$A:$A,0))</f>
        <v>90</v>
      </c>
      <c r="J6" s="2">
        <f>IF(K5&gt;K6,J5+1,J5)</f>
        <v>101</v>
      </c>
      <c r="K6" s="2">
        <f>IF(K5=3,1,K5+1)</f>
        <v>2</v>
      </c>
      <c r="L6" s="2">
        <f t="shared" ref="L6:L69" si="1">J6*10000+K6</f>
        <v>1010002</v>
      </c>
      <c r="M6" s="2">
        <f t="shared" ref="M6:M69" si="2">K6*1000</f>
        <v>2000</v>
      </c>
      <c r="N6" s="2">
        <f t="shared" ref="N6:N69" si="3">K6*100+600</f>
        <v>800</v>
      </c>
      <c r="O6" s="2">
        <v>20002</v>
      </c>
    </row>
    <row r="7" spans="1:15" x14ac:dyDescent="0.35">
      <c r="A7" s="2">
        <f t="shared" si="0"/>
        <v>41013</v>
      </c>
      <c r="B7" s="2" t="str">
        <f>INDEX(D_被动技能!$C:$C,MATCH(D_伙伴技能书!J7,D_被动技能!$B:$B,0))&amp;"（"&amp;K7&amp;"级）"</f>
        <v>烂·浮行如意（3级）</v>
      </c>
      <c r="C7" s="2">
        <f>INDEX(计算页!$E:$E,MATCH(INDEX(D_被动技能!$D:$D,MATCH(J7,D_被动技能!$B:$B,0)),计算页!$F:$F,0))</f>
        <v>40005</v>
      </c>
      <c r="D7" s="2" t="str">
        <f>"学习技能"&amp;RIGHT(B7,LEN(B7))&amp;"\n"&amp;INDEX(D_被动技能!$E:$E,MATCH(L7,D_被动技能!$A:$A,0))</f>
        <v>学习技能烂·浮行如意（3级）\n一件十分破旧的宝物，看起来谁都可以用\n提升伙伴攻击68点</v>
      </c>
      <c r="E7" s="2">
        <f>INDEX(D_被动技能!$N:$N,MATCH(L7,D_被动技能!$A:$A,0))</f>
        <v>1</v>
      </c>
      <c r="F7" s="2"/>
      <c r="G7" s="2">
        <f>INDEX(D_被动技能!$J:$J,MATCH(L7,D_被动技能!$A:$A,0))</f>
        <v>0</v>
      </c>
      <c r="H7" s="2" t="str">
        <f>INDEX(D_被动技能!$K:$K,MATCH(L7,D_被动技能!$A:$A,0))</f>
        <v>所有宠物</v>
      </c>
      <c r="I7" s="2">
        <f>INDEX(D_被动技能!$M:$M,MATCH(L7,D_被动技能!$A:$A,0))</f>
        <v>135</v>
      </c>
      <c r="J7" s="2">
        <f t="shared" ref="J7:J70" si="4">IF(K6&gt;K7,J6+1,J6)</f>
        <v>101</v>
      </c>
      <c r="K7" s="2">
        <f t="shared" ref="K7:K70" si="5">IF(K6=3,1,K6+1)</f>
        <v>3</v>
      </c>
      <c r="L7" s="2">
        <f t="shared" si="1"/>
        <v>1010003</v>
      </c>
      <c r="M7" s="2">
        <f t="shared" si="2"/>
        <v>3000</v>
      </c>
      <c r="N7" s="2">
        <f t="shared" si="3"/>
        <v>900</v>
      </c>
      <c r="O7" s="2">
        <v>20003</v>
      </c>
    </row>
    <row r="8" spans="1:15" x14ac:dyDescent="0.35">
      <c r="A8" s="2">
        <f t="shared" si="0"/>
        <v>41021</v>
      </c>
      <c r="B8" s="2" t="str">
        <f>INDEX(D_被动技能!$C:$C,MATCH(D_伙伴技能书!J8,D_被动技能!$B:$B,0))&amp;"（"&amp;K8&amp;"级）"</f>
        <v>烂·青龙印（1级）</v>
      </c>
      <c r="C8" s="2">
        <f>INDEX(计算页!$E:$E,MATCH(INDEX(D_被动技能!$D:$D,MATCH(J8,D_被动技能!$B:$B,0)),计算页!$F:$F,0))</f>
        <v>40016</v>
      </c>
      <c r="D8" s="2" t="str">
        <f>"学习技能"&amp;RIGHT(B8,LEN(B8))&amp;"\n"&amp;INDEX(D_被动技能!$E:$E,MATCH(L8,D_被动技能!$A:$A,0))</f>
        <v>学习技能烂·青龙印（1级）\n一件十分破旧的宝物，看起来谁都可以用\n提升伙伴防御60点</v>
      </c>
      <c r="E8" s="2">
        <f>INDEX(D_被动技能!$N:$N,MATCH(L8,D_被动技能!$A:$A,0))</f>
        <v>1</v>
      </c>
      <c r="F8" s="2"/>
      <c r="G8" s="2">
        <f>INDEX(D_被动技能!$J:$J,MATCH(L8,D_被动技能!$A:$A,0))</f>
        <v>0</v>
      </c>
      <c r="H8" s="2" t="str">
        <f>INDEX(D_被动技能!$K:$K,MATCH(L8,D_被动技能!$A:$A,0))</f>
        <v>所有宠物</v>
      </c>
      <c r="I8" s="2">
        <f>INDEX(D_被动技能!$M:$M,MATCH(L8,D_被动技能!$A:$A,0))</f>
        <v>60</v>
      </c>
      <c r="J8" s="2">
        <f t="shared" si="4"/>
        <v>102</v>
      </c>
      <c r="K8" s="2">
        <f t="shared" si="5"/>
        <v>1</v>
      </c>
      <c r="L8" s="2">
        <f t="shared" si="1"/>
        <v>1020001</v>
      </c>
      <c r="M8" s="2">
        <f t="shared" si="2"/>
        <v>1000</v>
      </c>
      <c r="N8" s="2">
        <f t="shared" si="3"/>
        <v>700</v>
      </c>
      <c r="O8" s="2">
        <v>20001</v>
      </c>
    </row>
    <row r="9" spans="1:15" x14ac:dyDescent="0.35">
      <c r="A9" s="2">
        <f t="shared" si="0"/>
        <v>41022</v>
      </c>
      <c r="B9" s="2" t="str">
        <f>INDEX(D_被动技能!$C:$C,MATCH(D_伙伴技能书!J9,D_被动技能!$B:$B,0))&amp;"（"&amp;K9&amp;"级）"</f>
        <v>烂·青龙印（2级）</v>
      </c>
      <c r="C9" s="2">
        <f>INDEX(计算页!$E:$E,MATCH(INDEX(D_被动技能!$D:$D,MATCH(J9,D_被动技能!$B:$B,0)),计算页!$F:$F,0))</f>
        <v>40016</v>
      </c>
      <c r="D9" s="2" t="str">
        <f>"学习技能"&amp;RIGHT(B9,LEN(B9))&amp;"\n"&amp;INDEX(D_被动技能!$E:$E,MATCH(L9,D_被动技能!$A:$A,0))</f>
        <v>学习技能烂·青龙印（2级）\n一件十分破旧的宝物，看起来谁都可以用\n提升伙伴防御90点</v>
      </c>
      <c r="E9" s="2">
        <f>INDEX(D_被动技能!$N:$N,MATCH(L9,D_被动技能!$A:$A,0))</f>
        <v>1</v>
      </c>
      <c r="F9" s="2"/>
      <c r="G9" s="2">
        <f>INDEX(D_被动技能!$J:$J,MATCH(L9,D_被动技能!$A:$A,0))</f>
        <v>0</v>
      </c>
      <c r="H9" s="2" t="str">
        <f>INDEX(D_被动技能!$K:$K,MATCH(L9,D_被动技能!$A:$A,0))</f>
        <v>所有宠物</v>
      </c>
      <c r="I9" s="2">
        <f>INDEX(D_被动技能!$M:$M,MATCH(L9,D_被动技能!$A:$A,0))</f>
        <v>90</v>
      </c>
      <c r="J9" s="2">
        <f t="shared" si="4"/>
        <v>102</v>
      </c>
      <c r="K9" s="2">
        <f t="shared" si="5"/>
        <v>2</v>
      </c>
      <c r="L9" s="2">
        <f t="shared" si="1"/>
        <v>1020002</v>
      </c>
      <c r="M9" s="2">
        <f t="shared" si="2"/>
        <v>2000</v>
      </c>
      <c r="N9" s="2">
        <f t="shared" si="3"/>
        <v>800</v>
      </c>
      <c r="O9" s="2">
        <v>20002</v>
      </c>
    </row>
    <row r="10" spans="1:15" x14ac:dyDescent="0.35">
      <c r="A10" s="2">
        <f t="shared" si="0"/>
        <v>41023</v>
      </c>
      <c r="B10" s="2" t="str">
        <f>INDEX(D_被动技能!$C:$C,MATCH(D_伙伴技能书!J10,D_被动技能!$B:$B,0))&amp;"（"&amp;K10&amp;"级）"</f>
        <v>烂·青龙印（3级）</v>
      </c>
      <c r="C10" s="2">
        <f>INDEX(计算页!$E:$E,MATCH(INDEX(D_被动技能!$D:$D,MATCH(J10,D_被动技能!$B:$B,0)),计算页!$F:$F,0))</f>
        <v>40016</v>
      </c>
      <c r="D10" s="2" t="str">
        <f>"学习技能"&amp;RIGHT(B10,LEN(B10))&amp;"\n"&amp;INDEX(D_被动技能!$E:$E,MATCH(L10,D_被动技能!$A:$A,0))</f>
        <v>学习技能烂·青龙印（3级）\n一件十分破旧的宝物，看起来谁都可以用\n提升伙伴防御135点</v>
      </c>
      <c r="E10" s="2">
        <f>INDEX(D_被动技能!$N:$N,MATCH(L10,D_被动技能!$A:$A,0))</f>
        <v>1</v>
      </c>
      <c r="F10" s="2"/>
      <c r="G10" s="2">
        <f>INDEX(D_被动技能!$J:$J,MATCH(L10,D_被动技能!$A:$A,0))</f>
        <v>0</v>
      </c>
      <c r="H10" s="2" t="str">
        <f>INDEX(D_被动技能!$K:$K,MATCH(L10,D_被动技能!$A:$A,0))</f>
        <v>所有宠物</v>
      </c>
      <c r="I10" s="2">
        <f>INDEX(D_被动技能!$M:$M,MATCH(L10,D_被动技能!$A:$A,0))</f>
        <v>135</v>
      </c>
      <c r="J10" s="2">
        <f t="shared" si="4"/>
        <v>102</v>
      </c>
      <c r="K10" s="2">
        <f t="shared" si="5"/>
        <v>3</v>
      </c>
      <c r="L10" s="2">
        <f t="shared" si="1"/>
        <v>1020003</v>
      </c>
      <c r="M10" s="2">
        <f t="shared" si="2"/>
        <v>3000</v>
      </c>
      <c r="N10" s="2">
        <f t="shared" si="3"/>
        <v>900</v>
      </c>
      <c r="O10" s="2">
        <v>20003</v>
      </c>
    </row>
    <row r="11" spans="1:15" x14ac:dyDescent="0.35">
      <c r="A11" s="2">
        <f t="shared" si="0"/>
        <v>41031</v>
      </c>
      <c r="B11" s="2" t="str">
        <f>INDEX(D_被动技能!$C:$C,MATCH(D_伙伴技能书!J11,D_被动技能!$B:$B,0))&amp;"（"&amp;K11&amp;"级）"</f>
        <v>烂·乾坤扇（1级）</v>
      </c>
      <c r="C11" s="2">
        <f>INDEX(计算页!$E:$E,MATCH(INDEX(D_被动技能!$D:$D,MATCH(J11,D_被动技能!$B:$B,0)),计算页!$F:$F,0))</f>
        <v>40003</v>
      </c>
      <c r="D11" s="2" t="str">
        <f>"学习技能"&amp;RIGHT(B11,LEN(B11))&amp;"\n"&amp;INDEX(D_被动技能!$E:$E,MATCH(L11,D_被动技能!$A:$A,0))</f>
        <v>学习技能烂·乾坤扇（1级）\n一件十分破旧的宝物，看起来谁都可以用\n提升伙伴生命300点</v>
      </c>
      <c r="E11" s="2">
        <f>INDEX(D_被动技能!$N:$N,MATCH(L11,D_被动技能!$A:$A,0))</f>
        <v>1</v>
      </c>
      <c r="F11" s="2"/>
      <c r="G11" s="2">
        <f>INDEX(D_被动技能!$J:$J,MATCH(L11,D_被动技能!$A:$A,0))</f>
        <v>0</v>
      </c>
      <c r="H11" s="2" t="str">
        <f>INDEX(D_被动技能!$K:$K,MATCH(L11,D_被动技能!$A:$A,0))</f>
        <v>所有宠物</v>
      </c>
      <c r="I11" s="2">
        <f>INDEX(D_被动技能!$M:$M,MATCH(L11,D_被动技能!$A:$A,0))</f>
        <v>60</v>
      </c>
      <c r="J11" s="2">
        <f t="shared" si="4"/>
        <v>103</v>
      </c>
      <c r="K11" s="2">
        <f t="shared" si="5"/>
        <v>1</v>
      </c>
      <c r="L11" s="2">
        <f t="shared" si="1"/>
        <v>1030001</v>
      </c>
      <c r="M11" s="2">
        <f t="shared" si="2"/>
        <v>1000</v>
      </c>
      <c r="N11" s="2">
        <f t="shared" si="3"/>
        <v>700</v>
      </c>
      <c r="O11" s="2">
        <v>20001</v>
      </c>
    </row>
    <row r="12" spans="1:15" x14ac:dyDescent="0.35">
      <c r="A12" s="2">
        <f t="shared" si="0"/>
        <v>41032</v>
      </c>
      <c r="B12" s="2" t="str">
        <f>INDEX(D_被动技能!$C:$C,MATCH(D_伙伴技能书!J12,D_被动技能!$B:$B,0))&amp;"（"&amp;K12&amp;"级）"</f>
        <v>烂·乾坤扇（2级）</v>
      </c>
      <c r="C12" s="2">
        <f>INDEX(计算页!$E:$E,MATCH(INDEX(D_被动技能!$D:$D,MATCH(J12,D_被动技能!$B:$B,0)),计算页!$F:$F,0))</f>
        <v>40003</v>
      </c>
      <c r="D12" s="2" t="str">
        <f>"学习技能"&amp;RIGHT(B12,LEN(B12))&amp;"\n"&amp;INDEX(D_被动技能!$E:$E,MATCH(L12,D_被动技能!$A:$A,0))</f>
        <v>学习技能烂·乾坤扇（2级）\n一件十分破旧的宝物，看起来谁都可以用\n提升伙伴生命450点</v>
      </c>
      <c r="E12" s="2">
        <f>INDEX(D_被动技能!$N:$N,MATCH(L12,D_被动技能!$A:$A,0))</f>
        <v>1</v>
      </c>
      <c r="F12" s="2"/>
      <c r="G12" s="2">
        <f>INDEX(D_被动技能!$J:$J,MATCH(L12,D_被动技能!$A:$A,0))</f>
        <v>0</v>
      </c>
      <c r="H12" s="2" t="str">
        <f>INDEX(D_被动技能!$K:$K,MATCH(L12,D_被动技能!$A:$A,0))</f>
        <v>所有宠物</v>
      </c>
      <c r="I12" s="2">
        <f>INDEX(D_被动技能!$M:$M,MATCH(L12,D_被动技能!$A:$A,0))</f>
        <v>90</v>
      </c>
      <c r="J12" s="2">
        <f t="shared" si="4"/>
        <v>103</v>
      </c>
      <c r="K12" s="2">
        <f t="shared" si="5"/>
        <v>2</v>
      </c>
      <c r="L12" s="2">
        <f t="shared" si="1"/>
        <v>1030002</v>
      </c>
      <c r="M12" s="2">
        <f t="shared" si="2"/>
        <v>2000</v>
      </c>
      <c r="N12" s="2">
        <f t="shared" si="3"/>
        <v>800</v>
      </c>
      <c r="O12" s="2">
        <v>20002</v>
      </c>
    </row>
    <row r="13" spans="1:15" x14ac:dyDescent="0.35">
      <c r="A13" s="2">
        <f t="shared" si="0"/>
        <v>41033</v>
      </c>
      <c r="B13" s="2" t="str">
        <f>INDEX(D_被动技能!$C:$C,MATCH(D_伙伴技能书!J13,D_被动技能!$B:$B,0))&amp;"（"&amp;K13&amp;"级）"</f>
        <v>烂·乾坤扇（3级）</v>
      </c>
      <c r="C13" s="2">
        <f>INDEX(计算页!$E:$E,MATCH(INDEX(D_被动技能!$D:$D,MATCH(J13,D_被动技能!$B:$B,0)),计算页!$F:$F,0))</f>
        <v>40003</v>
      </c>
      <c r="D13" s="2" t="str">
        <f>"学习技能"&amp;RIGHT(B13,LEN(B13))&amp;"\n"&amp;INDEX(D_被动技能!$E:$E,MATCH(L13,D_被动技能!$A:$A,0))</f>
        <v>学习技能烂·乾坤扇（3级）\n一件十分破旧的宝物，看起来谁都可以用\n提升伙伴生命675点</v>
      </c>
      <c r="E13" s="2">
        <f>INDEX(D_被动技能!$N:$N,MATCH(L13,D_被动技能!$A:$A,0))</f>
        <v>1</v>
      </c>
      <c r="F13" s="2"/>
      <c r="G13" s="2">
        <f>INDEX(D_被动技能!$J:$J,MATCH(L13,D_被动技能!$A:$A,0))</f>
        <v>0</v>
      </c>
      <c r="H13" s="2" t="str">
        <f>INDEX(D_被动技能!$K:$K,MATCH(L13,D_被动技能!$A:$A,0))</f>
        <v>所有宠物</v>
      </c>
      <c r="I13" s="2">
        <f>INDEX(D_被动技能!$M:$M,MATCH(L13,D_被动技能!$A:$A,0))</f>
        <v>135</v>
      </c>
      <c r="J13" s="2">
        <f t="shared" si="4"/>
        <v>103</v>
      </c>
      <c r="K13" s="2">
        <f t="shared" si="5"/>
        <v>3</v>
      </c>
      <c r="L13" s="2">
        <f t="shared" si="1"/>
        <v>1030003</v>
      </c>
      <c r="M13" s="2">
        <f t="shared" si="2"/>
        <v>3000</v>
      </c>
      <c r="N13" s="2">
        <f t="shared" si="3"/>
        <v>900</v>
      </c>
      <c r="O13" s="2">
        <v>20003</v>
      </c>
    </row>
    <row r="14" spans="1:15" x14ac:dyDescent="0.35">
      <c r="A14" s="2">
        <f t="shared" si="0"/>
        <v>41041</v>
      </c>
      <c r="B14" s="2" t="str">
        <f>INDEX(D_被动技能!$C:$C,MATCH(D_伙伴技能书!J14,D_被动技能!$B:$B,0))&amp;"（"&amp;K14&amp;"级）"</f>
        <v>烂·湮月环（1级）</v>
      </c>
      <c r="C14" s="2">
        <f>INDEX(计算页!$E:$E,MATCH(INDEX(D_被动技能!$D:$D,MATCH(J14,D_被动技能!$B:$B,0)),计算页!$F:$F,0))</f>
        <v>40018</v>
      </c>
      <c r="D14" s="2" t="str">
        <f>"学习技能"&amp;RIGHT(B14,LEN(B14))&amp;"\n"&amp;INDEX(D_被动技能!$E:$E,MATCH(L14,D_被动技能!$A:$A,0))</f>
        <v>学习技能烂·湮月环（1级）\n一件十分破旧的宝物，看起来谁都可以用\n提升伙伴命中12点</v>
      </c>
      <c r="E14" s="2">
        <f>INDEX(D_被动技能!$N:$N,MATCH(L14,D_被动技能!$A:$A,0))</f>
        <v>1</v>
      </c>
      <c r="F14" s="2"/>
      <c r="G14" s="2">
        <f>INDEX(D_被动技能!$J:$J,MATCH(L14,D_被动技能!$A:$A,0))</f>
        <v>0</v>
      </c>
      <c r="H14" s="2" t="str">
        <f>INDEX(D_被动技能!$K:$K,MATCH(L14,D_被动技能!$A:$A,0))</f>
        <v>所有宠物</v>
      </c>
      <c r="I14" s="2">
        <f>INDEX(D_被动技能!$M:$M,MATCH(L14,D_被动技能!$A:$A,0))</f>
        <v>60</v>
      </c>
      <c r="J14" s="2">
        <f t="shared" si="4"/>
        <v>104</v>
      </c>
      <c r="K14" s="2">
        <f t="shared" si="5"/>
        <v>1</v>
      </c>
      <c r="L14" s="2">
        <f t="shared" si="1"/>
        <v>1040001</v>
      </c>
      <c r="M14" s="2">
        <f t="shared" si="2"/>
        <v>1000</v>
      </c>
      <c r="N14" s="2">
        <f t="shared" si="3"/>
        <v>700</v>
      </c>
      <c r="O14" s="2">
        <v>20001</v>
      </c>
    </row>
    <row r="15" spans="1:15" x14ac:dyDescent="0.35">
      <c r="A15" s="2">
        <f t="shared" si="0"/>
        <v>41042</v>
      </c>
      <c r="B15" s="2" t="str">
        <f>INDEX(D_被动技能!$C:$C,MATCH(D_伙伴技能书!J15,D_被动技能!$B:$B,0))&amp;"（"&amp;K15&amp;"级）"</f>
        <v>烂·湮月环（2级）</v>
      </c>
      <c r="C15" s="2">
        <f>INDEX(计算页!$E:$E,MATCH(INDEX(D_被动技能!$D:$D,MATCH(J15,D_被动技能!$B:$B,0)),计算页!$F:$F,0))</f>
        <v>40018</v>
      </c>
      <c r="D15" s="2" t="str">
        <f>"学习技能"&amp;RIGHT(B15,LEN(B15))&amp;"\n"&amp;INDEX(D_被动技能!$E:$E,MATCH(L15,D_被动技能!$A:$A,0))</f>
        <v>学习技能烂·湮月环（2级）\n一件十分破旧的宝物，看起来谁都可以用\n提升伙伴命中18点</v>
      </c>
      <c r="E15" s="2">
        <f>INDEX(D_被动技能!$N:$N,MATCH(L15,D_被动技能!$A:$A,0))</f>
        <v>1</v>
      </c>
      <c r="F15" s="2"/>
      <c r="G15" s="2">
        <f>INDEX(D_被动技能!$J:$J,MATCH(L15,D_被动技能!$A:$A,0))</f>
        <v>0</v>
      </c>
      <c r="H15" s="2" t="str">
        <f>INDEX(D_被动技能!$K:$K,MATCH(L15,D_被动技能!$A:$A,0))</f>
        <v>所有宠物</v>
      </c>
      <c r="I15" s="2">
        <f>INDEX(D_被动技能!$M:$M,MATCH(L15,D_被动技能!$A:$A,0))</f>
        <v>90</v>
      </c>
      <c r="J15" s="2">
        <f t="shared" si="4"/>
        <v>104</v>
      </c>
      <c r="K15" s="2">
        <f t="shared" si="5"/>
        <v>2</v>
      </c>
      <c r="L15" s="2">
        <f t="shared" si="1"/>
        <v>1040002</v>
      </c>
      <c r="M15" s="2">
        <f t="shared" si="2"/>
        <v>2000</v>
      </c>
      <c r="N15" s="2">
        <f t="shared" si="3"/>
        <v>800</v>
      </c>
      <c r="O15" s="2">
        <v>20002</v>
      </c>
    </row>
    <row r="16" spans="1:15" x14ac:dyDescent="0.35">
      <c r="A16" s="2">
        <f t="shared" si="0"/>
        <v>41043</v>
      </c>
      <c r="B16" s="2" t="str">
        <f>INDEX(D_被动技能!$C:$C,MATCH(D_伙伴技能书!J16,D_被动技能!$B:$B,0))&amp;"（"&amp;K16&amp;"级）"</f>
        <v>烂·湮月环（3级）</v>
      </c>
      <c r="C16" s="2">
        <f>INDEX(计算页!$E:$E,MATCH(INDEX(D_被动技能!$D:$D,MATCH(J16,D_被动技能!$B:$B,0)),计算页!$F:$F,0))</f>
        <v>40018</v>
      </c>
      <c r="D16" s="2" t="str">
        <f>"学习技能"&amp;RIGHT(B16,LEN(B16))&amp;"\n"&amp;INDEX(D_被动技能!$E:$E,MATCH(L16,D_被动技能!$A:$A,0))</f>
        <v>学习技能烂·湮月环（3级）\n一件十分破旧的宝物，看起来谁都可以用\n提升伙伴命中27点</v>
      </c>
      <c r="E16" s="2">
        <f>INDEX(D_被动技能!$N:$N,MATCH(L16,D_被动技能!$A:$A,0))</f>
        <v>1</v>
      </c>
      <c r="F16" s="2"/>
      <c r="G16" s="2">
        <f>INDEX(D_被动技能!$J:$J,MATCH(L16,D_被动技能!$A:$A,0))</f>
        <v>0</v>
      </c>
      <c r="H16" s="2" t="str">
        <f>INDEX(D_被动技能!$K:$K,MATCH(L16,D_被动技能!$A:$A,0))</f>
        <v>所有宠物</v>
      </c>
      <c r="I16" s="2">
        <f>INDEX(D_被动技能!$M:$M,MATCH(L16,D_被动技能!$A:$A,0))</f>
        <v>135</v>
      </c>
      <c r="J16" s="2">
        <f t="shared" si="4"/>
        <v>104</v>
      </c>
      <c r="K16" s="2">
        <f t="shared" si="5"/>
        <v>3</v>
      </c>
      <c r="L16" s="2">
        <f t="shared" si="1"/>
        <v>1040003</v>
      </c>
      <c r="M16" s="2">
        <f t="shared" si="2"/>
        <v>3000</v>
      </c>
      <c r="N16" s="2">
        <f t="shared" si="3"/>
        <v>900</v>
      </c>
      <c r="O16" s="2">
        <v>20003</v>
      </c>
    </row>
    <row r="17" spans="1:15" x14ac:dyDescent="0.35">
      <c r="A17" s="2">
        <f t="shared" si="0"/>
        <v>41051</v>
      </c>
      <c r="B17" s="2" t="str">
        <f>INDEX(D_被动技能!$C:$C,MATCH(D_伙伴技能书!J17,D_被动技能!$B:$B,0))&amp;"（"&amp;K17&amp;"级）"</f>
        <v>烂·灵兽内丹（1级）</v>
      </c>
      <c r="C17" s="2">
        <f>INDEX(计算页!$E:$E,MATCH(INDEX(D_被动技能!$D:$D,MATCH(J17,D_被动技能!$B:$B,0)),计算页!$F:$F,0))</f>
        <v>40002</v>
      </c>
      <c r="D17" s="2" t="str">
        <f>"学习技能"&amp;RIGHT(B17,LEN(B17))&amp;"\n"&amp;INDEX(D_被动技能!$E:$E,MATCH(L17,D_被动技能!$A:$A,0))</f>
        <v>学习技能烂·灵兽内丹（1级）\n一件十分破旧的宝物，看起来谁都可以用\n提升伙伴闪避12点</v>
      </c>
      <c r="E17" s="2">
        <f>INDEX(D_被动技能!$N:$N,MATCH(L17,D_被动技能!$A:$A,0))</f>
        <v>1</v>
      </c>
      <c r="F17" s="2"/>
      <c r="G17" s="2">
        <f>INDEX(D_被动技能!$J:$J,MATCH(L17,D_被动技能!$A:$A,0))</f>
        <v>0</v>
      </c>
      <c r="H17" s="2" t="str">
        <f>INDEX(D_被动技能!$K:$K,MATCH(L17,D_被动技能!$A:$A,0))</f>
        <v>所有宠物</v>
      </c>
      <c r="I17" s="2">
        <f>INDEX(D_被动技能!$M:$M,MATCH(L17,D_被动技能!$A:$A,0))</f>
        <v>60</v>
      </c>
      <c r="J17" s="2">
        <f t="shared" si="4"/>
        <v>105</v>
      </c>
      <c r="K17" s="2">
        <f t="shared" si="5"/>
        <v>1</v>
      </c>
      <c r="L17" s="2">
        <f t="shared" si="1"/>
        <v>1050001</v>
      </c>
      <c r="M17" s="2">
        <f t="shared" si="2"/>
        <v>1000</v>
      </c>
      <c r="N17" s="2">
        <f t="shared" si="3"/>
        <v>700</v>
      </c>
      <c r="O17" s="2">
        <v>20001</v>
      </c>
    </row>
    <row r="18" spans="1:15" x14ac:dyDescent="0.35">
      <c r="A18" s="2">
        <f t="shared" si="0"/>
        <v>41052</v>
      </c>
      <c r="B18" s="2" t="str">
        <f>INDEX(D_被动技能!$C:$C,MATCH(D_伙伴技能书!J18,D_被动技能!$B:$B,0))&amp;"（"&amp;K18&amp;"级）"</f>
        <v>烂·灵兽内丹（2级）</v>
      </c>
      <c r="C18" s="2">
        <f>INDEX(计算页!$E:$E,MATCH(INDEX(D_被动技能!$D:$D,MATCH(J18,D_被动技能!$B:$B,0)),计算页!$F:$F,0))</f>
        <v>40002</v>
      </c>
      <c r="D18" s="2" t="str">
        <f>"学习技能"&amp;RIGHT(B18,LEN(B18))&amp;"\n"&amp;INDEX(D_被动技能!$E:$E,MATCH(L18,D_被动技能!$A:$A,0))</f>
        <v>学习技能烂·灵兽内丹（2级）\n一件十分破旧的宝物，看起来谁都可以用\n提升伙伴闪避18点</v>
      </c>
      <c r="E18" s="2">
        <f>INDEX(D_被动技能!$N:$N,MATCH(L18,D_被动技能!$A:$A,0))</f>
        <v>1</v>
      </c>
      <c r="F18" s="2"/>
      <c r="G18" s="2">
        <f>INDEX(D_被动技能!$J:$J,MATCH(L18,D_被动技能!$A:$A,0))</f>
        <v>0</v>
      </c>
      <c r="H18" s="2" t="str">
        <f>INDEX(D_被动技能!$K:$K,MATCH(L18,D_被动技能!$A:$A,0))</f>
        <v>所有宠物</v>
      </c>
      <c r="I18" s="2">
        <f>INDEX(D_被动技能!$M:$M,MATCH(L18,D_被动技能!$A:$A,0))</f>
        <v>90</v>
      </c>
      <c r="J18" s="2">
        <f t="shared" si="4"/>
        <v>105</v>
      </c>
      <c r="K18" s="2">
        <f t="shared" si="5"/>
        <v>2</v>
      </c>
      <c r="L18" s="2">
        <f t="shared" si="1"/>
        <v>1050002</v>
      </c>
      <c r="M18" s="2">
        <f t="shared" si="2"/>
        <v>2000</v>
      </c>
      <c r="N18" s="2">
        <f t="shared" si="3"/>
        <v>800</v>
      </c>
      <c r="O18" s="2">
        <v>20002</v>
      </c>
    </row>
    <row r="19" spans="1:15" x14ac:dyDescent="0.35">
      <c r="A19" s="2">
        <f t="shared" si="0"/>
        <v>41053</v>
      </c>
      <c r="B19" s="2" t="str">
        <f>INDEX(D_被动技能!$C:$C,MATCH(D_伙伴技能书!J19,D_被动技能!$B:$B,0))&amp;"（"&amp;K19&amp;"级）"</f>
        <v>烂·灵兽内丹（3级）</v>
      </c>
      <c r="C19" s="2">
        <f>INDEX(计算页!$E:$E,MATCH(INDEX(D_被动技能!$D:$D,MATCH(J19,D_被动技能!$B:$B,0)),计算页!$F:$F,0))</f>
        <v>40002</v>
      </c>
      <c r="D19" s="2" t="str">
        <f>"学习技能"&amp;RIGHT(B19,LEN(B19))&amp;"\n"&amp;INDEX(D_被动技能!$E:$E,MATCH(L19,D_被动技能!$A:$A,0))</f>
        <v>学习技能烂·灵兽内丹（3级）\n一件十分破旧的宝物，看起来谁都可以用\n提升伙伴闪避27点</v>
      </c>
      <c r="E19" s="2">
        <f>INDEX(D_被动技能!$N:$N,MATCH(L19,D_被动技能!$A:$A,0))</f>
        <v>1</v>
      </c>
      <c r="F19" s="2"/>
      <c r="G19" s="2">
        <f>INDEX(D_被动技能!$J:$J,MATCH(L19,D_被动技能!$A:$A,0))</f>
        <v>0</v>
      </c>
      <c r="H19" s="2" t="str">
        <f>INDEX(D_被动技能!$K:$K,MATCH(L19,D_被动技能!$A:$A,0))</f>
        <v>所有宠物</v>
      </c>
      <c r="I19" s="2">
        <f>INDEX(D_被动技能!$M:$M,MATCH(L19,D_被动技能!$A:$A,0))</f>
        <v>135</v>
      </c>
      <c r="J19" s="2">
        <f t="shared" si="4"/>
        <v>105</v>
      </c>
      <c r="K19" s="2">
        <f t="shared" si="5"/>
        <v>3</v>
      </c>
      <c r="L19" s="2">
        <f t="shared" si="1"/>
        <v>1050003</v>
      </c>
      <c r="M19" s="2">
        <f t="shared" si="2"/>
        <v>3000</v>
      </c>
      <c r="N19" s="2">
        <f t="shared" si="3"/>
        <v>900</v>
      </c>
      <c r="O19" s="2">
        <v>20003</v>
      </c>
    </row>
    <row r="20" spans="1:15" x14ac:dyDescent="0.35">
      <c r="A20" s="2">
        <f t="shared" si="0"/>
        <v>41061</v>
      </c>
      <c r="B20" s="2" t="str">
        <f>INDEX(D_被动技能!$C:$C,MATCH(D_伙伴技能书!J20,D_被动技能!$B:$B,0))&amp;"（"&amp;K20&amp;"级）"</f>
        <v>烂·野性图腾（1级）</v>
      </c>
      <c r="C20" s="2">
        <f>INDEX(计算页!$E:$E,MATCH(INDEX(D_被动技能!$D:$D,MATCH(J20,D_被动技能!$B:$B,0)),计算页!$F:$F,0))</f>
        <v>40006</v>
      </c>
      <c r="D20" s="2" t="str">
        <f>"学习技能"&amp;RIGHT(B20,LEN(B20))&amp;"\n"&amp;INDEX(D_被动技能!$E:$E,MATCH(L20,D_被动技能!$A:$A,0))</f>
        <v>学习技能烂·野性图腾（1级）\n一件十分破旧的宝物，看起来谁都可以用\n提升伙伴攻击30点</v>
      </c>
      <c r="E20" s="2">
        <f>INDEX(D_被动技能!$N:$N,MATCH(L20,D_被动技能!$A:$A,0))</f>
        <v>1</v>
      </c>
      <c r="F20" s="2"/>
      <c r="G20" s="2">
        <f>INDEX(D_被动技能!$J:$J,MATCH(L20,D_被动技能!$A:$A,0))</f>
        <v>0</v>
      </c>
      <c r="H20" s="2" t="str">
        <f>INDEX(D_被动技能!$K:$K,MATCH(L20,D_被动技能!$A:$A,0))</f>
        <v>所有宠物</v>
      </c>
      <c r="I20" s="2">
        <f>INDEX(D_被动技能!$M:$M,MATCH(L20,D_被动技能!$A:$A,0))</f>
        <v>60</v>
      </c>
      <c r="J20" s="2">
        <f t="shared" si="4"/>
        <v>106</v>
      </c>
      <c r="K20" s="2">
        <f t="shared" si="5"/>
        <v>1</v>
      </c>
      <c r="L20" s="2">
        <f t="shared" si="1"/>
        <v>1060001</v>
      </c>
      <c r="M20" s="2">
        <f t="shared" si="2"/>
        <v>1000</v>
      </c>
      <c r="N20" s="2">
        <f t="shared" si="3"/>
        <v>700</v>
      </c>
      <c r="O20" s="2">
        <v>20001</v>
      </c>
    </row>
    <row r="21" spans="1:15" x14ac:dyDescent="0.35">
      <c r="A21" s="2">
        <f t="shared" si="0"/>
        <v>41062</v>
      </c>
      <c r="B21" s="2" t="str">
        <f>INDEX(D_被动技能!$C:$C,MATCH(D_伙伴技能书!J21,D_被动技能!$B:$B,0))&amp;"（"&amp;K21&amp;"级）"</f>
        <v>烂·野性图腾（2级）</v>
      </c>
      <c r="C21" s="2">
        <f>INDEX(计算页!$E:$E,MATCH(INDEX(D_被动技能!$D:$D,MATCH(J21,D_被动技能!$B:$B,0)),计算页!$F:$F,0))</f>
        <v>40006</v>
      </c>
      <c r="D21" s="2" t="str">
        <f>"学习技能"&amp;RIGHT(B21,LEN(B21))&amp;"\n"&amp;INDEX(D_被动技能!$E:$E,MATCH(L21,D_被动技能!$A:$A,0))</f>
        <v>学习技能烂·野性图腾（2级）\n一件十分破旧的宝物，看起来谁都可以用\n提升伙伴攻击45点</v>
      </c>
      <c r="E21" s="2">
        <f>INDEX(D_被动技能!$N:$N,MATCH(L21,D_被动技能!$A:$A,0))</f>
        <v>1</v>
      </c>
      <c r="F21" s="2"/>
      <c r="G21" s="2">
        <f>INDEX(D_被动技能!$J:$J,MATCH(L21,D_被动技能!$A:$A,0))</f>
        <v>0</v>
      </c>
      <c r="H21" s="2" t="str">
        <f>INDEX(D_被动技能!$K:$K,MATCH(L21,D_被动技能!$A:$A,0))</f>
        <v>所有宠物</v>
      </c>
      <c r="I21" s="2">
        <f>INDEX(D_被动技能!$M:$M,MATCH(L21,D_被动技能!$A:$A,0))</f>
        <v>90</v>
      </c>
      <c r="J21" s="2">
        <f t="shared" si="4"/>
        <v>106</v>
      </c>
      <c r="K21" s="2">
        <f t="shared" si="5"/>
        <v>2</v>
      </c>
      <c r="L21" s="2">
        <f t="shared" si="1"/>
        <v>1060002</v>
      </c>
      <c r="M21" s="2">
        <f t="shared" si="2"/>
        <v>2000</v>
      </c>
      <c r="N21" s="2">
        <f t="shared" si="3"/>
        <v>800</v>
      </c>
      <c r="O21" s="2">
        <v>20002</v>
      </c>
    </row>
    <row r="22" spans="1:15" x14ac:dyDescent="0.35">
      <c r="A22" s="2">
        <f t="shared" si="0"/>
        <v>41063</v>
      </c>
      <c r="B22" s="2" t="str">
        <f>INDEX(D_被动技能!$C:$C,MATCH(D_伙伴技能书!J22,D_被动技能!$B:$B,0))&amp;"（"&amp;K22&amp;"级）"</f>
        <v>烂·野性图腾（3级）</v>
      </c>
      <c r="C22" s="2">
        <f>INDEX(计算页!$E:$E,MATCH(INDEX(D_被动技能!$D:$D,MATCH(J22,D_被动技能!$B:$B,0)),计算页!$F:$F,0))</f>
        <v>40006</v>
      </c>
      <c r="D22" s="2" t="str">
        <f>"学习技能"&amp;RIGHT(B22,LEN(B22))&amp;"\n"&amp;INDEX(D_被动技能!$E:$E,MATCH(L22,D_被动技能!$A:$A,0))</f>
        <v>学习技能烂·野性图腾（3级）\n一件十分破旧的宝物，看起来谁都可以用\n提升伙伴攻击68点</v>
      </c>
      <c r="E22" s="2">
        <f>INDEX(D_被动技能!$N:$N,MATCH(L22,D_被动技能!$A:$A,0))</f>
        <v>1</v>
      </c>
      <c r="F22" s="2"/>
      <c r="G22" s="2">
        <f>INDEX(D_被动技能!$J:$J,MATCH(L22,D_被动技能!$A:$A,0))</f>
        <v>0</v>
      </c>
      <c r="H22" s="2" t="str">
        <f>INDEX(D_被动技能!$K:$K,MATCH(L22,D_被动技能!$A:$A,0))</f>
        <v>所有宠物</v>
      </c>
      <c r="I22" s="2">
        <f>INDEX(D_被动技能!$M:$M,MATCH(L22,D_被动技能!$A:$A,0))</f>
        <v>135</v>
      </c>
      <c r="J22" s="2">
        <f t="shared" si="4"/>
        <v>106</v>
      </c>
      <c r="K22" s="2">
        <f t="shared" si="5"/>
        <v>3</v>
      </c>
      <c r="L22" s="2">
        <f t="shared" si="1"/>
        <v>1060003</v>
      </c>
      <c r="M22" s="2">
        <f t="shared" si="2"/>
        <v>3000</v>
      </c>
      <c r="N22" s="2">
        <f t="shared" si="3"/>
        <v>900</v>
      </c>
      <c r="O22" s="2">
        <v>20003</v>
      </c>
    </row>
    <row r="23" spans="1:15" x14ac:dyDescent="0.35">
      <c r="A23" s="2">
        <f t="shared" si="0"/>
        <v>41071</v>
      </c>
      <c r="B23" s="2" t="str">
        <f>INDEX(D_被动技能!$C:$C,MATCH(D_伙伴技能书!J23,D_被动技能!$B:$B,0))&amp;"（"&amp;K23&amp;"级）"</f>
        <v>烂·百鬼珠（1级）</v>
      </c>
      <c r="C23" s="2">
        <f>INDEX(计算页!$E:$E,MATCH(INDEX(D_被动技能!$D:$D,MATCH(J23,D_被动技能!$B:$B,0)),计算页!$F:$F,0))</f>
        <v>40001</v>
      </c>
      <c r="D23" s="2" t="str">
        <f>"学习技能"&amp;RIGHT(B23,LEN(B23))&amp;"\n"&amp;INDEX(D_被动技能!$E:$E,MATCH(L23,D_被动技能!$A:$A,0))</f>
        <v>学习技能烂·百鬼珠（1级）\n一件十分破旧的宝物，看起来谁都可以用\n提升伙伴防御60点</v>
      </c>
      <c r="E23" s="2">
        <f>INDEX(D_被动技能!$N:$N,MATCH(L23,D_被动技能!$A:$A,0))</f>
        <v>1</v>
      </c>
      <c r="F23" s="2"/>
      <c r="G23" s="2">
        <f>INDEX(D_被动技能!$J:$J,MATCH(L23,D_被动技能!$A:$A,0))</f>
        <v>0</v>
      </c>
      <c r="H23" s="2" t="str">
        <f>INDEX(D_被动技能!$K:$K,MATCH(L23,D_被动技能!$A:$A,0))</f>
        <v>所有宠物</v>
      </c>
      <c r="I23" s="2">
        <f>INDEX(D_被动技能!$M:$M,MATCH(L23,D_被动技能!$A:$A,0))</f>
        <v>60</v>
      </c>
      <c r="J23" s="2">
        <f t="shared" si="4"/>
        <v>107</v>
      </c>
      <c r="K23" s="2">
        <f t="shared" si="5"/>
        <v>1</v>
      </c>
      <c r="L23" s="2">
        <f t="shared" si="1"/>
        <v>1070001</v>
      </c>
      <c r="M23" s="2">
        <f t="shared" si="2"/>
        <v>1000</v>
      </c>
      <c r="N23" s="2">
        <f t="shared" si="3"/>
        <v>700</v>
      </c>
      <c r="O23" s="2">
        <v>20001</v>
      </c>
    </row>
    <row r="24" spans="1:15" x14ac:dyDescent="0.35">
      <c r="A24" s="2">
        <f t="shared" si="0"/>
        <v>41072</v>
      </c>
      <c r="B24" s="2" t="str">
        <f>INDEX(D_被动技能!$C:$C,MATCH(D_伙伴技能书!J24,D_被动技能!$B:$B,0))&amp;"（"&amp;K24&amp;"级）"</f>
        <v>烂·百鬼珠（2级）</v>
      </c>
      <c r="C24" s="2">
        <f>INDEX(计算页!$E:$E,MATCH(INDEX(D_被动技能!$D:$D,MATCH(J24,D_被动技能!$B:$B,0)),计算页!$F:$F,0))</f>
        <v>40001</v>
      </c>
      <c r="D24" s="2" t="str">
        <f>"学习技能"&amp;RIGHT(B24,LEN(B24))&amp;"\n"&amp;INDEX(D_被动技能!$E:$E,MATCH(L24,D_被动技能!$A:$A,0))</f>
        <v>学习技能烂·百鬼珠（2级）\n一件十分破旧的宝物，看起来谁都可以用\n提升伙伴防御90点</v>
      </c>
      <c r="E24" s="2">
        <f>INDEX(D_被动技能!$N:$N,MATCH(L24,D_被动技能!$A:$A,0))</f>
        <v>1</v>
      </c>
      <c r="F24" s="2"/>
      <c r="G24" s="2">
        <f>INDEX(D_被动技能!$J:$J,MATCH(L24,D_被动技能!$A:$A,0))</f>
        <v>0</v>
      </c>
      <c r="H24" s="2" t="str">
        <f>INDEX(D_被动技能!$K:$K,MATCH(L24,D_被动技能!$A:$A,0))</f>
        <v>所有宠物</v>
      </c>
      <c r="I24" s="2">
        <f>INDEX(D_被动技能!$M:$M,MATCH(L24,D_被动技能!$A:$A,0))</f>
        <v>90</v>
      </c>
      <c r="J24" s="2">
        <f t="shared" si="4"/>
        <v>107</v>
      </c>
      <c r="K24" s="2">
        <f t="shared" si="5"/>
        <v>2</v>
      </c>
      <c r="L24" s="2">
        <f t="shared" si="1"/>
        <v>1070002</v>
      </c>
      <c r="M24" s="2">
        <f t="shared" si="2"/>
        <v>2000</v>
      </c>
      <c r="N24" s="2">
        <f t="shared" si="3"/>
        <v>800</v>
      </c>
      <c r="O24" s="2">
        <v>20002</v>
      </c>
    </row>
    <row r="25" spans="1:15" x14ac:dyDescent="0.35">
      <c r="A25" s="2">
        <f t="shared" si="0"/>
        <v>41073</v>
      </c>
      <c r="B25" s="2" t="str">
        <f>INDEX(D_被动技能!$C:$C,MATCH(D_伙伴技能书!J25,D_被动技能!$B:$B,0))&amp;"（"&amp;K25&amp;"级）"</f>
        <v>烂·百鬼珠（3级）</v>
      </c>
      <c r="C25" s="2">
        <f>INDEX(计算页!$E:$E,MATCH(INDEX(D_被动技能!$D:$D,MATCH(J25,D_被动技能!$B:$B,0)),计算页!$F:$F,0))</f>
        <v>40001</v>
      </c>
      <c r="D25" s="2" t="str">
        <f>"学习技能"&amp;RIGHT(B25,LEN(B25))&amp;"\n"&amp;INDEX(D_被动技能!$E:$E,MATCH(L25,D_被动技能!$A:$A,0))</f>
        <v>学习技能烂·百鬼珠（3级）\n一件十分破旧的宝物，看起来谁都可以用\n提升伙伴防御135点</v>
      </c>
      <c r="E25" s="2">
        <f>INDEX(D_被动技能!$N:$N,MATCH(L25,D_被动技能!$A:$A,0))</f>
        <v>1</v>
      </c>
      <c r="F25" s="2"/>
      <c r="G25" s="2">
        <f>INDEX(D_被动技能!$J:$J,MATCH(L25,D_被动技能!$A:$A,0))</f>
        <v>0</v>
      </c>
      <c r="H25" s="2" t="str">
        <f>INDEX(D_被动技能!$K:$K,MATCH(L25,D_被动技能!$A:$A,0))</f>
        <v>所有宠物</v>
      </c>
      <c r="I25" s="2">
        <f>INDEX(D_被动技能!$M:$M,MATCH(L25,D_被动技能!$A:$A,0))</f>
        <v>135</v>
      </c>
      <c r="J25" s="2">
        <f t="shared" si="4"/>
        <v>107</v>
      </c>
      <c r="K25" s="2">
        <f t="shared" si="5"/>
        <v>3</v>
      </c>
      <c r="L25" s="2">
        <f t="shared" si="1"/>
        <v>1070003</v>
      </c>
      <c r="M25" s="2">
        <f t="shared" si="2"/>
        <v>3000</v>
      </c>
      <c r="N25" s="2">
        <f t="shared" si="3"/>
        <v>900</v>
      </c>
      <c r="O25" s="2">
        <v>20003</v>
      </c>
    </row>
    <row r="26" spans="1:15" x14ac:dyDescent="0.35">
      <c r="A26" s="2">
        <f t="shared" si="0"/>
        <v>41081</v>
      </c>
      <c r="B26" s="2" t="str">
        <f>INDEX(D_被动技能!$C:$C,MATCH(D_伙伴技能书!J26,D_被动技能!$B:$B,0))&amp;"（"&amp;K26&amp;"级）"</f>
        <v>烂·幽鬼焰狱（1级）</v>
      </c>
      <c r="C26" s="2">
        <f>INDEX(计算页!$E:$E,MATCH(INDEX(D_被动技能!$D:$D,MATCH(J26,D_被动技能!$B:$B,0)),计算页!$F:$F,0))</f>
        <v>40020</v>
      </c>
      <c r="D26" s="2" t="str">
        <f>"学习技能"&amp;RIGHT(B26,LEN(B26))&amp;"\n"&amp;INDEX(D_被动技能!$E:$E,MATCH(L26,D_被动技能!$A:$A,0))</f>
        <v>学习技能烂·幽鬼焰狱（1级）\n一件十分破旧的宝物，看起来谁都可以用\n提升伙伴生命300点</v>
      </c>
      <c r="E26" s="2">
        <f>INDEX(D_被动技能!$N:$N,MATCH(L26,D_被动技能!$A:$A,0))</f>
        <v>1</v>
      </c>
      <c r="F26" s="2"/>
      <c r="G26" s="2">
        <f>INDEX(D_被动技能!$J:$J,MATCH(L26,D_被动技能!$A:$A,0))</f>
        <v>0</v>
      </c>
      <c r="H26" s="2" t="str">
        <f>INDEX(D_被动技能!$K:$K,MATCH(L26,D_被动技能!$A:$A,0))</f>
        <v>所有宠物</v>
      </c>
      <c r="I26" s="2">
        <f>INDEX(D_被动技能!$M:$M,MATCH(L26,D_被动技能!$A:$A,0))</f>
        <v>60</v>
      </c>
      <c r="J26" s="2">
        <f t="shared" si="4"/>
        <v>108</v>
      </c>
      <c r="K26" s="2">
        <f t="shared" si="5"/>
        <v>1</v>
      </c>
      <c r="L26" s="2">
        <f t="shared" si="1"/>
        <v>1080001</v>
      </c>
      <c r="M26" s="2">
        <f t="shared" si="2"/>
        <v>1000</v>
      </c>
      <c r="N26" s="2">
        <f t="shared" si="3"/>
        <v>700</v>
      </c>
      <c r="O26" s="2">
        <v>20001</v>
      </c>
    </row>
    <row r="27" spans="1:15" x14ac:dyDescent="0.35">
      <c r="A27" s="2">
        <f t="shared" si="0"/>
        <v>41082</v>
      </c>
      <c r="B27" s="2" t="str">
        <f>INDEX(D_被动技能!$C:$C,MATCH(D_伙伴技能书!J27,D_被动技能!$B:$B,0))&amp;"（"&amp;K27&amp;"级）"</f>
        <v>烂·幽鬼焰狱（2级）</v>
      </c>
      <c r="C27" s="2">
        <f>INDEX(计算页!$E:$E,MATCH(INDEX(D_被动技能!$D:$D,MATCH(J27,D_被动技能!$B:$B,0)),计算页!$F:$F,0))</f>
        <v>40020</v>
      </c>
      <c r="D27" s="2" t="str">
        <f>"学习技能"&amp;RIGHT(B27,LEN(B27))&amp;"\n"&amp;INDEX(D_被动技能!$E:$E,MATCH(L27,D_被动技能!$A:$A,0))</f>
        <v>学习技能烂·幽鬼焰狱（2级）\n一件十分破旧的宝物，看起来谁都可以用\n提升伙伴生命450点</v>
      </c>
      <c r="E27" s="2">
        <f>INDEX(D_被动技能!$N:$N,MATCH(L27,D_被动技能!$A:$A,0))</f>
        <v>1</v>
      </c>
      <c r="F27" s="2"/>
      <c r="G27" s="2">
        <f>INDEX(D_被动技能!$J:$J,MATCH(L27,D_被动技能!$A:$A,0))</f>
        <v>0</v>
      </c>
      <c r="H27" s="2" t="str">
        <f>INDEX(D_被动技能!$K:$K,MATCH(L27,D_被动技能!$A:$A,0))</f>
        <v>所有宠物</v>
      </c>
      <c r="I27" s="2">
        <f>INDEX(D_被动技能!$M:$M,MATCH(L27,D_被动技能!$A:$A,0))</f>
        <v>90</v>
      </c>
      <c r="J27" s="2">
        <f t="shared" si="4"/>
        <v>108</v>
      </c>
      <c r="K27" s="2">
        <f t="shared" si="5"/>
        <v>2</v>
      </c>
      <c r="L27" s="2">
        <f t="shared" si="1"/>
        <v>1080002</v>
      </c>
      <c r="M27" s="2">
        <f t="shared" si="2"/>
        <v>2000</v>
      </c>
      <c r="N27" s="2">
        <f t="shared" si="3"/>
        <v>800</v>
      </c>
      <c r="O27" s="2">
        <v>20002</v>
      </c>
    </row>
    <row r="28" spans="1:15" x14ac:dyDescent="0.35">
      <c r="A28" s="2">
        <f t="shared" si="0"/>
        <v>41083</v>
      </c>
      <c r="B28" s="2" t="str">
        <f>INDEX(D_被动技能!$C:$C,MATCH(D_伙伴技能书!J28,D_被动技能!$B:$B,0))&amp;"（"&amp;K28&amp;"级）"</f>
        <v>烂·幽鬼焰狱（3级）</v>
      </c>
      <c r="C28" s="2">
        <f>INDEX(计算页!$E:$E,MATCH(INDEX(D_被动技能!$D:$D,MATCH(J28,D_被动技能!$B:$B,0)),计算页!$F:$F,0))</f>
        <v>40020</v>
      </c>
      <c r="D28" s="2" t="str">
        <f>"学习技能"&amp;RIGHT(B28,LEN(B28))&amp;"\n"&amp;INDEX(D_被动技能!$E:$E,MATCH(L28,D_被动技能!$A:$A,0))</f>
        <v>学习技能烂·幽鬼焰狱（3级）\n一件十分破旧的宝物，看起来谁都可以用\n提升伙伴生命675点</v>
      </c>
      <c r="E28" s="2">
        <f>INDEX(D_被动技能!$N:$N,MATCH(L28,D_被动技能!$A:$A,0))</f>
        <v>1</v>
      </c>
      <c r="F28" s="2"/>
      <c r="G28" s="2">
        <f>INDEX(D_被动技能!$J:$J,MATCH(L28,D_被动技能!$A:$A,0))</f>
        <v>0</v>
      </c>
      <c r="H28" s="2" t="str">
        <f>INDEX(D_被动技能!$K:$K,MATCH(L28,D_被动技能!$A:$A,0))</f>
        <v>所有宠物</v>
      </c>
      <c r="I28" s="2">
        <f>INDEX(D_被动技能!$M:$M,MATCH(L28,D_被动技能!$A:$A,0))</f>
        <v>135</v>
      </c>
      <c r="J28" s="2">
        <f t="shared" si="4"/>
        <v>108</v>
      </c>
      <c r="K28" s="2">
        <f t="shared" si="5"/>
        <v>3</v>
      </c>
      <c r="L28" s="2">
        <f t="shared" si="1"/>
        <v>1080003</v>
      </c>
      <c r="M28" s="2">
        <f t="shared" si="2"/>
        <v>3000</v>
      </c>
      <c r="N28" s="2">
        <f t="shared" si="3"/>
        <v>900</v>
      </c>
      <c r="O28" s="2">
        <v>20003</v>
      </c>
    </row>
    <row r="29" spans="1:15" x14ac:dyDescent="0.35">
      <c r="A29" s="2">
        <f t="shared" si="0"/>
        <v>41091</v>
      </c>
      <c r="B29" s="2" t="str">
        <f>INDEX(D_被动技能!$C:$C,MATCH(D_伙伴技能书!J29,D_被动技能!$B:$B,0))&amp;"（"&amp;K29&amp;"级）"</f>
        <v>烂·聚魂旗（1级）</v>
      </c>
      <c r="C29" s="2">
        <f>INDEX(计算页!$E:$E,MATCH(INDEX(D_被动技能!$D:$D,MATCH(J29,D_被动技能!$B:$B,0)),计算页!$F:$F,0))</f>
        <v>40010</v>
      </c>
      <c r="D29" s="2" t="str">
        <f>"学习技能"&amp;RIGHT(B29,LEN(B29))&amp;"\n"&amp;INDEX(D_被动技能!$E:$E,MATCH(L29,D_被动技能!$A:$A,0))</f>
        <v>学习技能烂·聚魂旗（1级）\n一件十分破旧的宝物，看起来谁都可以用\n提升伙伴命中12点</v>
      </c>
      <c r="E29" s="2">
        <f>INDEX(D_被动技能!$N:$N,MATCH(L29,D_被动技能!$A:$A,0))</f>
        <v>1</v>
      </c>
      <c r="F29" s="2"/>
      <c r="G29" s="2">
        <f>INDEX(D_被动技能!$J:$J,MATCH(L29,D_被动技能!$A:$A,0))</f>
        <v>0</v>
      </c>
      <c r="H29" s="2" t="str">
        <f>INDEX(D_被动技能!$K:$K,MATCH(L29,D_被动技能!$A:$A,0))</f>
        <v>所有宠物</v>
      </c>
      <c r="I29" s="2">
        <f>INDEX(D_被动技能!$M:$M,MATCH(L29,D_被动技能!$A:$A,0))</f>
        <v>60</v>
      </c>
      <c r="J29" s="2">
        <f t="shared" si="4"/>
        <v>109</v>
      </c>
      <c r="K29" s="2">
        <f t="shared" si="5"/>
        <v>1</v>
      </c>
      <c r="L29" s="2">
        <f t="shared" si="1"/>
        <v>1090001</v>
      </c>
      <c r="M29" s="2">
        <f t="shared" si="2"/>
        <v>1000</v>
      </c>
      <c r="N29" s="2">
        <f t="shared" si="3"/>
        <v>700</v>
      </c>
      <c r="O29" s="2">
        <v>20001</v>
      </c>
    </row>
    <row r="30" spans="1:15" x14ac:dyDescent="0.35">
      <c r="A30" s="2">
        <f t="shared" si="0"/>
        <v>41092</v>
      </c>
      <c r="B30" s="2" t="str">
        <f>INDEX(D_被动技能!$C:$C,MATCH(D_伙伴技能书!J30,D_被动技能!$B:$B,0))&amp;"（"&amp;K30&amp;"级）"</f>
        <v>烂·聚魂旗（2级）</v>
      </c>
      <c r="C30" s="2">
        <f>INDEX(计算页!$E:$E,MATCH(INDEX(D_被动技能!$D:$D,MATCH(J30,D_被动技能!$B:$B,0)),计算页!$F:$F,0))</f>
        <v>40010</v>
      </c>
      <c r="D30" s="2" t="str">
        <f>"学习技能"&amp;RIGHT(B30,LEN(B30))&amp;"\n"&amp;INDEX(D_被动技能!$E:$E,MATCH(L30,D_被动技能!$A:$A,0))</f>
        <v>学习技能烂·聚魂旗（2级）\n一件十分破旧的宝物，看起来谁都可以用\n提升伙伴命中18点</v>
      </c>
      <c r="E30" s="2">
        <f>INDEX(D_被动技能!$N:$N,MATCH(L30,D_被动技能!$A:$A,0))</f>
        <v>1</v>
      </c>
      <c r="F30" s="2"/>
      <c r="G30" s="2">
        <f>INDEX(D_被动技能!$J:$J,MATCH(L30,D_被动技能!$A:$A,0))</f>
        <v>0</v>
      </c>
      <c r="H30" s="2" t="str">
        <f>INDEX(D_被动技能!$K:$K,MATCH(L30,D_被动技能!$A:$A,0))</f>
        <v>所有宠物</v>
      </c>
      <c r="I30" s="2">
        <f>INDEX(D_被动技能!$M:$M,MATCH(L30,D_被动技能!$A:$A,0))</f>
        <v>90</v>
      </c>
      <c r="J30" s="2">
        <f t="shared" si="4"/>
        <v>109</v>
      </c>
      <c r="K30" s="2">
        <f t="shared" si="5"/>
        <v>2</v>
      </c>
      <c r="L30" s="2">
        <f t="shared" si="1"/>
        <v>1090002</v>
      </c>
      <c r="M30" s="2">
        <f t="shared" si="2"/>
        <v>2000</v>
      </c>
      <c r="N30" s="2">
        <f t="shared" si="3"/>
        <v>800</v>
      </c>
      <c r="O30" s="2">
        <v>20002</v>
      </c>
    </row>
    <row r="31" spans="1:15" x14ac:dyDescent="0.35">
      <c r="A31" s="2">
        <f t="shared" si="0"/>
        <v>41093</v>
      </c>
      <c r="B31" s="2" t="str">
        <f>INDEX(D_被动技能!$C:$C,MATCH(D_伙伴技能书!J31,D_被动技能!$B:$B,0))&amp;"（"&amp;K31&amp;"级）"</f>
        <v>烂·聚魂旗（3级）</v>
      </c>
      <c r="C31" s="2">
        <f>INDEX(计算页!$E:$E,MATCH(INDEX(D_被动技能!$D:$D,MATCH(J31,D_被动技能!$B:$B,0)),计算页!$F:$F,0))</f>
        <v>40010</v>
      </c>
      <c r="D31" s="2" t="str">
        <f>"学习技能"&amp;RIGHT(B31,LEN(B31))&amp;"\n"&amp;INDEX(D_被动技能!$E:$E,MATCH(L31,D_被动技能!$A:$A,0))</f>
        <v>学习技能烂·聚魂旗（3级）\n一件十分破旧的宝物，看起来谁都可以用\n提升伙伴命中27点</v>
      </c>
      <c r="E31" s="2">
        <f>INDEX(D_被动技能!$N:$N,MATCH(L31,D_被动技能!$A:$A,0))</f>
        <v>1</v>
      </c>
      <c r="F31" s="2"/>
      <c r="G31" s="2">
        <f>INDEX(D_被动技能!$J:$J,MATCH(L31,D_被动技能!$A:$A,0))</f>
        <v>0</v>
      </c>
      <c r="H31" s="2" t="str">
        <f>INDEX(D_被动技能!$K:$K,MATCH(L31,D_被动技能!$A:$A,0))</f>
        <v>所有宠物</v>
      </c>
      <c r="I31" s="2">
        <f>INDEX(D_被动技能!$M:$M,MATCH(L31,D_被动技能!$A:$A,0))</f>
        <v>135</v>
      </c>
      <c r="J31" s="2">
        <f t="shared" si="4"/>
        <v>109</v>
      </c>
      <c r="K31" s="2">
        <f t="shared" si="5"/>
        <v>3</v>
      </c>
      <c r="L31" s="2">
        <f t="shared" si="1"/>
        <v>1090003</v>
      </c>
      <c r="M31" s="2">
        <f t="shared" si="2"/>
        <v>3000</v>
      </c>
      <c r="N31" s="2">
        <f t="shared" si="3"/>
        <v>900</v>
      </c>
      <c r="O31" s="2">
        <v>20003</v>
      </c>
    </row>
    <row r="32" spans="1:15" x14ac:dyDescent="0.35">
      <c r="A32" s="2">
        <f t="shared" si="0"/>
        <v>41101</v>
      </c>
      <c r="B32" s="2" t="str">
        <f>INDEX(D_被动技能!$C:$C,MATCH(D_伙伴技能书!J32,D_被动技能!$B:$B,0))&amp;"（"&amp;K32&amp;"级）"</f>
        <v>烂·迷魂汤（1级）</v>
      </c>
      <c r="C32" s="2">
        <f>INDEX(计算页!$E:$E,MATCH(INDEX(D_被动技能!$D:$D,MATCH(J32,D_被动技能!$B:$B,0)),计算页!$F:$F,0))</f>
        <v>40001</v>
      </c>
      <c r="D32" s="2" t="str">
        <f>"学习技能"&amp;RIGHT(B32,LEN(B32))&amp;"\n"&amp;INDEX(D_被动技能!$E:$E,MATCH(L32,D_被动技能!$A:$A,0))</f>
        <v>学习技能烂·迷魂汤（1级）\n一件十分破旧的宝物，看起来谁都可以用\n提升伙伴闪避12点</v>
      </c>
      <c r="E32" s="2">
        <f>INDEX(D_被动技能!$N:$N,MATCH(L32,D_被动技能!$A:$A,0))</f>
        <v>1</v>
      </c>
      <c r="F32" s="2"/>
      <c r="G32" s="2">
        <f>INDEX(D_被动技能!$J:$J,MATCH(L32,D_被动技能!$A:$A,0))</f>
        <v>0</v>
      </c>
      <c r="H32" s="2" t="str">
        <f>INDEX(D_被动技能!$K:$K,MATCH(L32,D_被动技能!$A:$A,0))</f>
        <v>所有宠物</v>
      </c>
      <c r="I32" s="2">
        <f>INDEX(D_被动技能!$M:$M,MATCH(L32,D_被动技能!$A:$A,0))</f>
        <v>60</v>
      </c>
      <c r="J32" s="2">
        <f t="shared" si="4"/>
        <v>110</v>
      </c>
      <c r="K32" s="2">
        <f t="shared" si="5"/>
        <v>1</v>
      </c>
      <c r="L32" s="2">
        <f t="shared" si="1"/>
        <v>1100001</v>
      </c>
      <c r="M32" s="2">
        <f t="shared" si="2"/>
        <v>1000</v>
      </c>
      <c r="N32" s="2">
        <f t="shared" si="3"/>
        <v>700</v>
      </c>
      <c r="O32" s="2">
        <v>20001</v>
      </c>
    </row>
    <row r="33" spans="1:15" x14ac:dyDescent="0.35">
      <c r="A33" s="2">
        <f t="shared" si="0"/>
        <v>41102</v>
      </c>
      <c r="B33" s="2" t="str">
        <f>INDEX(D_被动技能!$C:$C,MATCH(D_伙伴技能书!J33,D_被动技能!$B:$B,0))&amp;"（"&amp;K33&amp;"级）"</f>
        <v>烂·迷魂汤（2级）</v>
      </c>
      <c r="C33" s="2">
        <f>INDEX(计算页!$E:$E,MATCH(INDEX(D_被动技能!$D:$D,MATCH(J33,D_被动技能!$B:$B,0)),计算页!$F:$F,0))</f>
        <v>40001</v>
      </c>
      <c r="D33" s="2" t="str">
        <f>"学习技能"&amp;RIGHT(B33,LEN(B33))&amp;"\n"&amp;INDEX(D_被动技能!$E:$E,MATCH(L33,D_被动技能!$A:$A,0))</f>
        <v>学习技能烂·迷魂汤（2级）\n一件十分破旧的宝物，看起来谁都可以用\n提升伙伴闪避18点</v>
      </c>
      <c r="E33" s="2">
        <f>INDEX(D_被动技能!$N:$N,MATCH(L33,D_被动技能!$A:$A,0))</f>
        <v>1</v>
      </c>
      <c r="F33" s="2"/>
      <c r="G33" s="2">
        <f>INDEX(D_被动技能!$J:$J,MATCH(L33,D_被动技能!$A:$A,0))</f>
        <v>0</v>
      </c>
      <c r="H33" s="2" t="str">
        <f>INDEX(D_被动技能!$K:$K,MATCH(L33,D_被动技能!$A:$A,0))</f>
        <v>所有宠物</v>
      </c>
      <c r="I33" s="2">
        <f>INDEX(D_被动技能!$M:$M,MATCH(L33,D_被动技能!$A:$A,0))</f>
        <v>90</v>
      </c>
      <c r="J33" s="2">
        <f t="shared" si="4"/>
        <v>110</v>
      </c>
      <c r="K33" s="2">
        <f t="shared" si="5"/>
        <v>2</v>
      </c>
      <c r="L33" s="2">
        <f t="shared" si="1"/>
        <v>1100002</v>
      </c>
      <c r="M33" s="2">
        <f t="shared" si="2"/>
        <v>2000</v>
      </c>
      <c r="N33" s="2">
        <f t="shared" si="3"/>
        <v>800</v>
      </c>
      <c r="O33" s="2">
        <v>20002</v>
      </c>
    </row>
    <row r="34" spans="1:15" x14ac:dyDescent="0.35">
      <c r="A34" s="2">
        <f t="shared" si="0"/>
        <v>41103</v>
      </c>
      <c r="B34" s="2" t="str">
        <f>INDEX(D_被动技能!$C:$C,MATCH(D_伙伴技能书!J34,D_被动技能!$B:$B,0))&amp;"（"&amp;K34&amp;"级）"</f>
        <v>烂·迷魂汤（3级）</v>
      </c>
      <c r="C34" s="2">
        <f>INDEX(计算页!$E:$E,MATCH(INDEX(D_被动技能!$D:$D,MATCH(J34,D_被动技能!$B:$B,0)),计算页!$F:$F,0))</f>
        <v>40001</v>
      </c>
      <c r="D34" s="2" t="str">
        <f>"学习技能"&amp;RIGHT(B34,LEN(B34))&amp;"\n"&amp;INDEX(D_被动技能!$E:$E,MATCH(L34,D_被动技能!$A:$A,0))</f>
        <v>学习技能烂·迷魂汤（3级）\n一件十分破旧的宝物，看起来谁都可以用\n提升伙伴闪避27点</v>
      </c>
      <c r="E34" s="2">
        <f>INDEX(D_被动技能!$N:$N,MATCH(L34,D_被动技能!$A:$A,0))</f>
        <v>1</v>
      </c>
      <c r="F34" s="2"/>
      <c r="G34" s="2">
        <f>INDEX(D_被动技能!$J:$J,MATCH(L34,D_被动技能!$A:$A,0))</f>
        <v>0</v>
      </c>
      <c r="H34" s="2" t="str">
        <f>INDEX(D_被动技能!$K:$K,MATCH(L34,D_被动技能!$A:$A,0))</f>
        <v>所有宠物</v>
      </c>
      <c r="I34" s="2">
        <f>INDEX(D_被动技能!$M:$M,MATCH(L34,D_被动技能!$A:$A,0))</f>
        <v>135</v>
      </c>
      <c r="J34" s="2">
        <f t="shared" si="4"/>
        <v>110</v>
      </c>
      <c r="K34" s="2">
        <f t="shared" si="5"/>
        <v>3</v>
      </c>
      <c r="L34" s="2">
        <f t="shared" si="1"/>
        <v>1100003</v>
      </c>
      <c r="M34" s="2">
        <f t="shared" si="2"/>
        <v>3000</v>
      </c>
      <c r="N34" s="2">
        <f t="shared" si="3"/>
        <v>900</v>
      </c>
      <c r="O34" s="2">
        <v>20003</v>
      </c>
    </row>
    <row r="35" spans="1:15" x14ac:dyDescent="0.35">
      <c r="A35" s="2">
        <f t="shared" si="0"/>
        <v>41111</v>
      </c>
      <c r="B35" s="2" t="str">
        <f>INDEX(D_被动技能!$C:$C,MATCH(D_伙伴技能书!J35,D_被动技能!$B:$B,0))&amp;"（"&amp;K35&amp;"级）"</f>
        <v>烂·阴阳镜（1级）</v>
      </c>
      <c r="C35" s="2">
        <f>INDEX(计算页!$E:$E,MATCH(INDEX(D_被动技能!$D:$D,MATCH(J35,D_被动技能!$B:$B,0)),计算页!$F:$F,0))</f>
        <v>40019</v>
      </c>
      <c r="D35" s="2" t="str">
        <f>"学习技能"&amp;RIGHT(B35,LEN(B35))&amp;"\n"&amp;INDEX(D_被动技能!$E:$E,MATCH(L35,D_被动技能!$A:$A,0))</f>
        <v>学习技能烂·阴阳镜（1级）\n一件十分破旧的宝物，看起来谁都可以用\n提升伙伴攻击30点</v>
      </c>
      <c r="E35" s="2">
        <f>INDEX(D_被动技能!$N:$N,MATCH(L35,D_被动技能!$A:$A,0))</f>
        <v>1</v>
      </c>
      <c r="F35" s="2"/>
      <c r="G35" s="2">
        <f>INDEX(D_被动技能!$J:$J,MATCH(L35,D_被动技能!$A:$A,0))</f>
        <v>0</v>
      </c>
      <c r="H35" s="2" t="str">
        <f>INDEX(D_被动技能!$K:$K,MATCH(L35,D_被动技能!$A:$A,0))</f>
        <v>所有宠物</v>
      </c>
      <c r="I35" s="2">
        <f>INDEX(D_被动技能!$M:$M,MATCH(L35,D_被动技能!$A:$A,0))</f>
        <v>60</v>
      </c>
      <c r="J35" s="2">
        <f t="shared" si="4"/>
        <v>111</v>
      </c>
      <c r="K35" s="2">
        <f t="shared" si="5"/>
        <v>1</v>
      </c>
      <c r="L35" s="2">
        <f t="shared" si="1"/>
        <v>1110001</v>
      </c>
      <c r="M35" s="2">
        <f t="shared" si="2"/>
        <v>1000</v>
      </c>
      <c r="N35" s="2">
        <f t="shared" si="3"/>
        <v>700</v>
      </c>
      <c r="O35" s="2">
        <v>20001</v>
      </c>
    </row>
    <row r="36" spans="1:15" x14ac:dyDescent="0.35">
      <c r="A36" s="2">
        <f t="shared" si="0"/>
        <v>41112</v>
      </c>
      <c r="B36" s="2" t="str">
        <f>INDEX(D_被动技能!$C:$C,MATCH(D_伙伴技能书!J36,D_被动技能!$B:$B,0))&amp;"（"&amp;K36&amp;"级）"</f>
        <v>烂·阴阳镜（2级）</v>
      </c>
      <c r="C36" s="2">
        <f>INDEX(计算页!$E:$E,MATCH(INDEX(D_被动技能!$D:$D,MATCH(J36,D_被动技能!$B:$B,0)),计算页!$F:$F,0))</f>
        <v>40019</v>
      </c>
      <c r="D36" s="2" t="str">
        <f>"学习技能"&amp;RIGHT(B36,LEN(B36))&amp;"\n"&amp;INDEX(D_被动技能!$E:$E,MATCH(L36,D_被动技能!$A:$A,0))</f>
        <v>学习技能烂·阴阳镜（2级）\n一件十分破旧的宝物，看起来谁都可以用\n提升伙伴攻击45点</v>
      </c>
      <c r="E36" s="2">
        <f>INDEX(D_被动技能!$N:$N,MATCH(L36,D_被动技能!$A:$A,0))</f>
        <v>1</v>
      </c>
      <c r="F36" s="2"/>
      <c r="G36" s="2">
        <f>INDEX(D_被动技能!$J:$J,MATCH(L36,D_被动技能!$A:$A,0))</f>
        <v>0</v>
      </c>
      <c r="H36" s="2" t="str">
        <f>INDEX(D_被动技能!$K:$K,MATCH(L36,D_被动技能!$A:$A,0))</f>
        <v>所有宠物</v>
      </c>
      <c r="I36" s="2">
        <f>INDEX(D_被动技能!$M:$M,MATCH(L36,D_被动技能!$A:$A,0))</f>
        <v>90</v>
      </c>
      <c r="J36" s="2">
        <f t="shared" si="4"/>
        <v>111</v>
      </c>
      <c r="K36" s="2">
        <f t="shared" si="5"/>
        <v>2</v>
      </c>
      <c r="L36" s="2">
        <f t="shared" si="1"/>
        <v>1110002</v>
      </c>
      <c r="M36" s="2">
        <f t="shared" si="2"/>
        <v>2000</v>
      </c>
      <c r="N36" s="2">
        <f t="shared" si="3"/>
        <v>800</v>
      </c>
      <c r="O36" s="2">
        <v>20002</v>
      </c>
    </row>
    <row r="37" spans="1:15" x14ac:dyDescent="0.35">
      <c r="A37" s="2">
        <f t="shared" si="0"/>
        <v>41113</v>
      </c>
      <c r="B37" s="2" t="str">
        <f>INDEX(D_被动技能!$C:$C,MATCH(D_伙伴技能书!J37,D_被动技能!$B:$B,0))&amp;"（"&amp;K37&amp;"级）"</f>
        <v>烂·阴阳镜（3级）</v>
      </c>
      <c r="C37" s="2">
        <f>INDEX(计算页!$E:$E,MATCH(INDEX(D_被动技能!$D:$D,MATCH(J37,D_被动技能!$B:$B,0)),计算页!$F:$F,0))</f>
        <v>40019</v>
      </c>
      <c r="D37" s="2" t="str">
        <f>"学习技能"&amp;RIGHT(B37,LEN(B37))&amp;"\n"&amp;INDEX(D_被动技能!$E:$E,MATCH(L37,D_被动技能!$A:$A,0))</f>
        <v>学习技能烂·阴阳镜（3级）\n一件十分破旧的宝物，看起来谁都可以用\n提升伙伴攻击68点</v>
      </c>
      <c r="E37" s="2">
        <f>INDEX(D_被动技能!$N:$N,MATCH(L37,D_被动技能!$A:$A,0))</f>
        <v>1</v>
      </c>
      <c r="F37" s="2"/>
      <c r="G37" s="2">
        <f>INDEX(D_被动技能!$J:$J,MATCH(L37,D_被动技能!$A:$A,0))</f>
        <v>0</v>
      </c>
      <c r="H37" s="2" t="str">
        <f>INDEX(D_被动技能!$K:$K,MATCH(L37,D_被动技能!$A:$A,0))</f>
        <v>所有宠物</v>
      </c>
      <c r="I37" s="2">
        <f>INDEX(D_被动技能!$M:$M,MATCH(L37,D_被动技能!$A:$A,0))</f>
        <v>135</v>
      </c>
      <c r="J37" s="2">
        <f t="shared" si="4"/>
        <v>111</v>
      </c>
      <c r="K37" s="2">
        <f t="shared" si="5"/>
        <v>3</v>
      </c>
      <c r="L37" s="2">
        <f t="shared" si="1"/>
        <v>1110003</v>
      </c>
      <c r="M37" s="2">
        <f t="shared" si="2"/>
        <v>3000</v>
      </c>
      <c r="N37" s="2">
        <f t="shared" si="3"/>
        <v>900</v>
      </c>
      <c r="O37" s="2">
        <v>20003</v>
      </c>
    </row>
    <row r="38" spans="1:15" x14ac:dyDescent="0.35">
      <c r="A38" s="2">
        <f t="shared" si="0"/>
        <v>41121</v>
      </c>
      <c r="B38" s="2" t="str">
        <f>INDEX(D_被动技能!$C:$C,MATCH(D_伙伴技能书!J38,D_被动技能!$B:$B,0))&amp;"（"&amp;K38&amp;"级）"</f>
        <v>烂·炼魂葫芦（1级）</v>
      </c>
      <c r="C38" s="2">
        <f>INDEX(计算页!$E:$E,MATCH(INDEX(D_被动技能!$D:$D,MATCH(J38,D_被动技能!$B:$B,0)),计算页!$F:$F,0))</f>
        <v>40000</v>
      </c>
      <c r="D38" s="2" t="str">
        <f>"学习技能"&amp;RIGHT(B38,LEN(B38))&amp;"\n"&amp;INDEX(D_被动技能!$E:$E,MATCH(L38,D_被动技能!$A:$A,0))</f>
        <v>学习技能烂·炼魂葫芦（1级）\n一件十分破旧的宝物，看起来谁都可以用\n提升伙伴防御60点</v>
      </c>
      <c r="E38" s="2">
        <f>INDEX(D_被动技能!$N:$N,MATCH(L38,D_被动技能!$A:$A,0))</f>
        <v>1</v>
      </c>
      <c r="F38" s="2"/>
      <c r="G38" s="2">
        <f>INDEX(D_被动技能!$J:$J,MATCH(L38,D_被动技能!$A:$A,0))</f>
        <v>0</v>
      </c>
      <c r="H38" s="2" t="str">
        <f>INDEX(D_被动技能!$K:$K,MATCH(L38,D_被动技能!$A:$A,0))</f>
        <v>所有宠物</v>
      </c>
      <c r="I38" s="2">
        <f>INDEX(D_被动技能!$M:$M,MATCH(L38,D_被动技能!$A:$A,0))</f>
        <v>60</v>
      </c>
      <c r="J38" s="2">
        <f t="shared" si="4"/>
        <v>112</v>
      </c>
      <c r="K38" s="2">
        <f t="shared" si="5"/>
        <v>1</v>
      </c>
      <c r="L38" s="2">
        <f t="shared" si="1"/>
        <v>1120001</v>
      </c>
      <c r="M38" s="2">
        <f t="shared" si="2"/>
        <v>1000</v>
      </c>
      <c r="N38" s="2">
        <f t="shared" si="3"/>
        <v>700</v>
      </c>
      <c r="O38" s="2">
        <v>20001</v>
      </c>
    </row>
    <row r="39" spans="1:15" x14ac:dyDescent="0.35">
      <c r="A39" s="2">
        <f t="shared" si="0"/>
        <v>41122</v>
      </c>
      <c r="B39" s="2" t="str">
        <f>INDEX(D_被动技能!$C:$C,MATCH(D_伙伴技能书!J39,D_被动技能!$B:$B,0))&amp;"（"&amp;K39&amp;"级）"</f>
        <v>烂·炼魂葫芦（2级）</v>
      </c>
      <c r="C39" s="2">
        <f>INDEX(计算页!$E:$E,MATCH(INDEX(D_被动技能!$D:$D,MATCH(J39,D_被动技能!$B:$B,0)),计算页!$F:$F,0))</f>
        <v>40000</v>
      </c>
      <c r="D39" s="2" t="str">
        <f>"学习技能"&amp;RIGHT(B39,LEN(B39))&amp;"\n"&amp;INDEX(D_被动技能!$E:$E,MATCH(L39,D_被动技能!$A:$A,0))</f>
        <v>学习技能烂·炼魂葫芦（2级）\n一件十分破旧的宝物，看起来谁都可以用\n提升伙伴防御90点</v>
      </c>
      <c r="E39" s="2">
        <f>INDEX(D_被动技能!$N:$N,MATCH(L39,D_被动技能!$A:$A,0))</f>
        <v>1</v>
      </c>
      <c r="F39" s="2"/>
      <c r="G39" s="2">
        <f>INDEX(D_被动技能!$J:$J,MATCH(L39,D_被动技能!$A:$A,0))</f>
        <v>0</v>
      </c>
      <c r="H39" s="2" t="str">
        <f>INDEX(D_被动技能!$K:$K,MATCH(L39,D_被动技能!$A:$A,0))</f>
        <v>所有宠物</v>
      </c>
      <c r="I39" s="2">
        <f>INDEX(D_被动技能!$M:$M,MATCH(L39,D_被动技能!$A:$A,0))</f>
        <v>90</v>
      </c>
      <c r="J39" s="2">
        <f t="shared" si="4"/>
        <v>112</v>
      </c>
      <c r="K39" s="2">
        <f t="shared" si="5"/>
        <v>2</v>
      </c>
      <c r="L39" s="2">
        <f t="shared" si="1"/>
        <v>1120002</v>
      </c>
      <c r="M39" s="2">
        <f t="shared" si="2"/>
        <v>2000</v>
      </c>
      <c r="N39" s="2">
        <f t="shared" si="3"/>
        <v>800</v>
      </c>
      <c r="O39" s="2">
        <v>20002</v>
      </c>
    </row>
    <row r="40" spans="1:15" x14ac:dyDescent="0.35">
      <c r="A40" s="2">
        <f t="shared" si="0"/>
        <v>41123</v>
      </c>
      <c r="B40" s="2" t="str">
        <f>INDEX(D_被动技能!$C:$C,MATCH(D_伙伴技能书!J40,D_被动技能!$B:$B,0))&amp;"（"&amp;K40&amp;"级）"</f>
        <v>烂·炼魂葫芦（3级）</v>
      </c>
      <c r="C40" s="2">
        <f>INDEX(计算页!$E:$E,MATCH(INDEX(D_被动技能!$D:$D,MATCH(J40,D_被动技能!$B:$B,0)),计算页!$F:$F,0))</f>
        <v>40000</v>
      </c>
      <c r="D40" s="2" t="str">
        <f>"学习技能"&amp;RIGHT(B40,LEN(B40))&amp;"\n"&amp;INDEX(D_被动技能!$E:$E,MATCH(L40,D_被动技能!$A:$A,0))</f>
        <v>学习技能烂·炼魂葫芦（3级）\n一件十分破旧的宝物，看起来谁都可以用\n提升伙伴防御135点</v>
      </c>
      <c r="E40" s="2">
        <f>INDEX(D_被动技能!$N:$N,MATCH(L40,D_被动技能!$A:$A,0))</f>
        <v>1</v>
      </c>
      <c r="F40" s="2"/>
      <c r="G40" s="2">
        <f>INDEX(D_被动技能!$J:$J,MATCH(L40,D_被动技能!$A:$A,0))</f>
        <v>0</v>
      </c>
      <c r="H40" s="2" t="str">
        <f>INDEX(D_被动技能!$K:$K,MATCH(L40,D_被动技能!$A:$A,0))</f>
        <v>所有宠物</v>
      </c>
      <c r="I40" s="2">
        <f>INDEX(D_被动技能!$M:$M,MATCH(L40,D_被动技能!$A:$A,0))</f>
        <v>135</v>
      </c>
      <c r="J40" s="2">
        <f t="shared" si="4"/>
        <v>112</v>
      </c>
      <c r="K40" s="2">
        <f t="shared" si="5"/>
        <v>3</v>
      </c>
      <c r="L40" s="2">
        <f t="shared" si="1"/>
        <v>1120003</v>
      </c>
      <c r="M40" s="2">
        <f t="shared" si="2"/>
        <v>3000</v>
      </c>
      <c r="N40" s="2">
        <f t="shared" si="3"/>
        <v>900</v>
      </c>
      <c r="O40" s="2">
        <v>20003</v>
      </c>
    </row>
    <row r="41" spans="1:15" x14ac:dyDescent="0.35">
      <c r="A41" s="2">
        <f t="shared" si="0"/>
        <v>41131</v>
      </c>
      <c r="B41" s="2" t="str">
        <f>INDEX(D_被动技能!$C:$C,MATCH(D_伙伴技能书!J41,D_被动技能!$B:$B,0))&amp;"（"&amp;K41&amp;"级）"</f>
        <v>烂·破虏令（1级）</v>
      </c>
      <c r="C41" s="2">
        <f>INDEX(计算页!$E:$E,MATCH(INDEX(D_被动技能!$D:$D,MATCH(J41,D_被动技能!$B:$B,0)),计算页!$F:$F,0))</f>
        <v>40016</v>
      </c>
      <c r="D41" s="2" t="str">
        <f>"学习技能"&amp;RIGHT(B41,LEN(B41))&amp;"\n"&amp;INDEX(D_被动技能!$E:$E,MATCH(L41,D_被动技能!$A:$A,0))</f>
        <v>学习技能烂·破虏令（1级）\n一件十分破旧的宝物，看起来谁都可以用\n提升伙伴生命300点</v>
      </c>
      <c r="E41" s="2">
        <f>INDEX(D_被动技能!$N:$N,MATCH(L41,D_被动技能!$A:$A,0))</f>
        <v>1</v>
      </c>
      <c r="F41" s="2"/>
      <c r="G41" s="2">
        <f>INDEX(D_被动技能!$J:$J,MATCH(L41,D_被动技能!$A:$A,0))</f>
        <v>0</v>
      </c>
      <c r="H41" s="2" t="str">
        <f>INDEX(D_被动技能!$K:$K,MATCH(L41,D_被动技能!$A:$A,0))</f>
        <v>所有宠物</v>
      </c>
      <c r="I41" s="2">
        <f>INDEX(D_被动技能!$M:$M,MATCH(L41,D_被动技能!$A:$A,0))</f>
        <v>60</v>
      </c>
      <c r="J41" s="2">
        <f t="shared" si="4"/>
        <v>113</v>
      </c>
      <c r="K41" s="2">
        <f t="shared" si="5"/>
        <v>1</v>
      </c>
      <c r="L41" s="2">
        <f t="shared" si="1"/>
        <v>1130001</v>
      </c>
      <c r="M41" s="2">
        <f t="shared" si="2"/>
        <v>1000</v>
      </c>
      <c r="N41" s="2">
        <f t="shared" si="3"/>
        <v>700</v>
      </c>
      <c r="O41" s="2">
        <v>20001</v>
      </c>
    </row>
    <row r="42" spans="1:15" x14ac:dyDescent="0.35">
      <c r="A42" s="2">
        <f t="shared" si="0"/>
        <v>41132</v>
      </c>
      <c r="B42" s="2" t="str">
        <f>INDEX(D_被动技能!$C:$C,MATCH(D_伙伴技能书!J42,D_被动技能!$B:$B,0))&amp;"（"&amp;K42&amp;"级）"</f>
        <v>烂·破虏令（2级）</v>
      </c>
      <c r="C42" s="2">
        <f>INDEX(计算页!$E:$E,MATCH(INDEX(D_被动技能!$D:$D,MATCH(J42,D_被动技能!$B:$B,0)),计算页!$F:$F,0))</f>
        <v>40016</v>
      </c>
      <c r="D42" s="2" t="str">
        <f>"学习技能"&amp;RIGHT(B42,LEN(B42))&amp;"\n"&amp;INDEX(D_被动技能!$E:$E,MATCH(L42,D_被动技能!$A:$A,0))</f>
        <v>学习技能烂·破虏令（2级）\n一件十分破旧的宝物，看起来谁都可以用\n提升伙伴生命450点</v>
      </c>
      <c r="E42" s="2">
        <f>INDEX(D_被动技能!$N:$N,MATCH(L42,D_被动技能!$A:$A,0))</f>
        <v>1</v>
      </c>
      <c r="F42" s="2"/>
      <c r="G42" s="2">
        <f>INDEX(D_被动技能!$J:$J,MATCH(L42,D_被动技能!$A:$A,0))</f>
        <v>0</v>
      </c>
      <c r="H42" s="2" t="str">
        <f>INDEX(D_被动技能!$K:$K,MATCH(L42,D_被动技能!$A:$A,0))</f>
        <v>所有宠物</v>
      </c>
      <c r="I42" s="2">
        <f>INDEX(D_被动技能!$M:$M,MATCH(L42,D_被动技能!$A:$A,0))</f>
        <v>90</v>
      </c>
      <c r="J42" s="2">
        <f t="shared" si="4"/>
        <v>113</v>
      </c>
      <c r="K42" s="2">
        <f t="shared" si="5"/>
        <v>2</v>
      </c>
      <c r="L42" s="2">
        <f t="shared" si="1"/>
        <v>1130002</v>
      </c>
      <c r="M42" s="2">
        <f t="shared" si="2"/>
        <v>2000</v>
      </c>
      <c r="N42" s="2">
        <f t="shared" si="3"/>
        <v>800</v>
      </c>
      <c r="O42" s="2">
        <v>20002</v>
      </c>
    </row>
    <row r="43" spans="1:15" x14ac:dyDescent="0.35">
      <c r="A43" s="2">
        <f t="shared" si="0"/>
        <v>41133</v>
      </c>
      <c r="B43" s="2" t="str">
        <f>INDEX(D_被动技能!$C:$C,MATCH(D_伙伴技能书!J43,D_被动技能!$B:$B,0))&amp;"（"&amp;K43&amp;"级）"</f>
        <v>烂·破虏令（3级）</v>
      </c>
      <c r="C43" s="2">
        <f>INDEX(计算页!$E:$E,MATCH(INDEX(D_被动技能!$D:$D,MATCH(J43,D_被动技能!$B:$B,0)),计算页!$F:$F,0))</f>
        <v>40016</v>
      </c>
      <c r="D43" s="2" t="str">
        <f>"学习技能"&amp;RIGHT(B43,LEN(B43))&amp;"\n"&amp;INDEX(D_被动技能!$E:$E,MATCH(L43,D_被动技能!$A:$A,0))</f>
        <v>学习技能烂·破虏令（3级）\n一件十分破旧的宝物，看起来谁都可以用\n提升伙伴生命675点</v>
      </c>
      <c r="E43" s="2">
        <f>INDEX(D_被动技能!$N:$N,MATCH(L43,D_被动技能!$A:$A,0))</f>
        <v>1</v>
      </c>
      <c r="F43" s="2"/>
      <c r="G43" s="2">
        <f>INDEX(D_被动技能!$J:$J,MATCH(L43,D_被动技能!$A:$A,0))</f>
        <v>0</v>
      </c>
      <c r="H43" s="2" t="str">
        <f>INDEX(D_被动技能!$K:$K,MATCH(L43,D_被动技能!$A:$A,0))</f>
        <v>所有宠物</v>
      </c>
      <c r="I43" s="2">
        <f>INDEX(D_被动技能!$M:$M,MATCH(L43,D_被动技能!$A:$A,0))</f>
        <v>135</v>
      </c>
      <c r="J43" s="2">
        <f t="shared" si="4"/>
        <v>113</v>
      </c>
      <c r="K43" s="2">
        <f t="shared" si="5"/>
        <v>3</v>
      </c>
      <c r="L43" s="2">
        <f t="shared" si="1"/>
        <v>1130003</v>
      </c>
      <c r="M43" s="2">
        <f t="shared" si="2"/>
        <v>3000</v>
      </c>
      <c r="N43" s="2">
        <f t="shared" si="3"/>
        <v>900</v>
      </c>
      <c r="O43" s="2">
        <v>20003</v>
      </c>
    </row>
    <row r="44" spans="1:15" x14ac:dyDescent="0.35">
      <c r="A44" s="2">
        <f t="shared" si="0"/>
        <v>41141</v>
      </c>
      <c r="B44" s="2" t="str">
        <f>INDEX(D_被动技能!$C:$C,MATCH(D_伙伴技能书!J44,D_被动技能!$B:$B,0))&amp;"（"&amp;K44&amp;"级）"</f>
        <v>烂·三昧真火（1级）</v>
      </c>
      <c r="C44" s="2">
        <f>INDEX(计算页!$E:$E,MATCH(INDEX(D_被动技能!$D:$D,MATCH(J44,D_被动技能!$B:$B,0)),计算页!$F:$F,0))</f>
        <v>40022</v>
      </c>
      <c r="D44" s="2" t="str">
        <f>"学习技能"&amp;RIGHT(B44,LEN(B44))&amp;"\n"&amp;INDEX(D_被动技能!$E:$E,MATCH(L44,D_被动技能!$A:$A,0))</f>
        <v>学习技能烂·三昧真火（1级）\n一件十分破旧的宝物，看起来谁都可以用\n提升伙伴命中12点</v>
      </c>
      <c r="E44" s="2">
        <f>INDEX(D_被动技能!$N:$N,MATCH(L44,D_被动技能!$A:$A,0))</f>
        <v>1</v>
      </c>
      <c r="F44" s="2"/>
      <c r="G44" s="2">
        <f>INDEX(D_被动技能!$J:$J,MATCH(L44,D_被动技能!$A:$A,0))</f>
        <v>0</v>
      </c>
      <c r="H44" s="2" t="str">
        <f>INDEX(D_被动技能!$K:$K,MATCH(L44,D_被动技能!$A:$A,0))</f>
        <v>所有宠物</v>
      </c>
      <c r="I44" s="2">
        <f>INDEX(D_被动技能!$M:$M,MATCH(L44,D_被动技能!$A:$A,0))</f>
        <v>60</v>
      </c>
      <c r="J44" s="2">
        <f t="shared" si="4"/>
        <v>114</v>
      </c>
      <c r="K44" s="2">
        <f t="shared" si="5"/>
        <v>1</v>
      </c>
      <c r="L44" s="2">
        <f t="shared" si="1"/>
        <v>1140001</v>
      </c>
      <c r="M44" s="2">
        <f t="shared" si="2"/>
        <v>1000</v>
      </c>
      <c r="N44" s="2">
        <f t="shared" si="3"/>
        <v>700</v>
      </c>
      <c r="O44" s="2">
        <v>20001</v>
      </c>
    </row>
    <row r="45" spans="1:15" x14ac:dyDescent="0.35">
      <c r="A45" s="2">
        <f t="shared" si="0"/>
        <v>41142</v>
      </c>
      <c r="B45" s="2" t="str">
        <f>INDEX(D_被动技能!$C:$C,MATCH(D_伙伴技能书!J45,D_被动技能!$B:$B,0))&amp;"（"&amp;K45&amp;"级）"</f>
        <v>烂·三昧真火（2级）</v>
      </c>
      <c r="C45" s="2">
        <f>INDEX(计算页!$E:$E,MATCH(INDEX(D_被动技能!$D:$D,MATCH(J45,D_被动技能!$B:$B,0)),计算页!$F:$F,0))</f>
        <v>40022</v>
      </c>
      <c r="D45" s="2" t="str">
        <f>"学习技能"&amp;RIGHT(B45,LEN(B45))&amp;"\n"&amp;INDEX(D_被动技能!$E:$E,MATCH(L45,D_被动技能!$A:$A,0))</f>
        <v>学习技能烂·三昧真火（2级）\n一件十分破旧的宝物，看起来谁都可以用\n提升伙伴命中18点</v>
      </c>
      <c r="E45" s="2">
        <f>INDEX(D_被动技能!$N:$N,MATCH(L45,D_被动技能!$A:$A,0))</f>
        <v>1</v>
      </c>
      <c r="F45" s="2"/>
      <c r="G45" s="2">
        <f>INDEX(D_被动技能!$J:$J,MATCH(L45,D_被动技能!$A:$A,0))</f>
        <v>0</v>
      </c>
      <c r="H45" s="2" t="str">
        <f>INDEX(D_被动技能!$K:$K,MATCH(L45,D_被动技能!$A:$A,0))</f>
        <v>所有宠物</v>
      </c>
      <c r="I45" s="2">
        <f>INDEX(D_被动技能!$M:$M,MATCH(L45,D_被动技能!$A:$A,0))</f>
        <v>90</v>
      </c>
      <c r="J45" s="2">
        <f t="shared" si="4"/>
        <v>114</v>
      </c>
      <c r="K45" s="2">
        <f t="shared" si="5"/>
        <v>2</v>
      </c>
      <c r="L45" s="2">
        <f t="shared" si="1"/>
        <v>1140002</v>
      </c>
      <c r="M45" s="2">
        <f t="shared" si="2"/>
        <v>2000</v>
      </c>
      <c r="N45" s="2">
        <f t="shared" si="3"/>
        <v>800</v>
      </c>
      <c r="O45" s="2">
        <v>20002</v>
      </c>
    </row>
    <row r="46" spans="1:15" x14ac:dyDescent="0.35">
      <c r="A46" s="2">
        <f t="shared" si="0"/>
        <v>41143</v>
      </c>
      <c r="B46" s="2" t="str">
        <f>INDEX(D_被动技能!$C:$C,MATCH(D_伙伴技能书!J46,D_被动技能!$B:$B,0))&amp;"（"&amp;K46&amp;"级）"</f>
        <v>烂·三昧真火（3级）</v>
      </c>
      <c r="C46" s="2">
        <f>INDEX(计算页!$E:$E,MATCH(INDEX(D_被动技能!$D:$D,MATCH(J46,D_被动技能!$B:$B,0)),计算页!$F:$F,0))</f>
        <v>40022</v>
      </c>
      <c r="D46" s="2" t="str">
        <f>"学习技能"&amp;RIGHT(B46,LEN(B46))&amp;"\n"&amp;INDEX(D_被动技能!$E:$E,MATCH(L46,D_被动技能!$A:$A,0))</f>
        <v>学习技能烂·三昧真火（3级）\n一件十分破旧的宝物，看起来谁都可以用\n提升伙伴命中27点</v>
      </c>
      <c r="E46" s="2">
        <f>INDEX(D_被动技能!$N:$N,MATCH(L46,D_被动技能!$A:$A,0))</f>
        <v>1</v>
      </c>
      <c r="F46" s="2"/>
      <c r="G46" s="2">
        <f>INDEX(D_被动技能!$J:$J,MATCH(L46,D_被动技能!$A:$A,0))</f>
        <v>0</v>
      </c>
      <c r="H46" s="2" t="str">
        <f>INDEX(D_被动技能!$K:$K,MATCH(L46,D_被动技能!$A:$A,0))</f>
        <v>所有宠物</v>
      </c>
      <c r="I46" s="2">
        <f>INDEX(D_被动技能!$M:$M,MATCH(L46,D_被动技能!$A:$A,0))</f>
        <v>135</v>
      </c>
      <c r="J46" s="2">
        <f t="shared" si="4"/>
        <v>114</v>
      </c>
      <c r="K46" s="2">
        <f t="shared" si="5"/>
        <v>3</v>
      </c>
      <c r="L46" s="2">
        <f t="shared" si="1"/>
        <v>1140003</v>
      </c>
      <c r="M46" s="2">
        <f t="shared" si="2"/>
        <v>3000</v>
      </c>
      <c r="N46" s="2">
        <f t="shared" si="3"/>
        <v>900</v>
      </c>
      <c r="O46" s="2">
        <v>20003</v>
      </c>
    </row>
    <row r="47" spans="1:15" x14ac:dyDescent="0.35">
      <c r="A47" s="2">
        <f t="shared" si="0"/>
        <v>41151</v>
      </c>
      <c r="B47" s="2" t="str">
        <f>INDEX(D_被动技能!$C:$C,MATCH(D_伙伴技能书!J47,D_被动技能!$B:$B,0))&amp;"（"&amp;K47&amp;"级）"</f>
        <v>烂·捆仙索（1级）</v>
      </c>
      <c r="C47" s="2">
        <f>INDEX(计算页!$E:$E,MATCH(INDEX(D_被动技能!$D:$D,MATCH(J47,D_被动技能!$B:$B,0)),计算页!$F:$F,0))</f>
        <v>40007</v>
      </c>
      <c r="D47" s="2" t="str">
        <f>"学习技能"&amp;RIGHT(B47,LEN(B47))&amp;"\n"&amp;INDEX(D_被动技能!$E:$E,MATCH(L47,D_被动技能!$A:$A,0))</f>
        <v>学习技能烂·捆仙索（1级）\n一件十分破旧的宝物，看起来谁都可以用\n提升伙伴闪避12点</v>
      </c>
      <c r="E47" s="2">
        <f>INDEX(D_被动技能!$N:$N,MATCH(L47,D_被动技能!$A:$A,0))</f>
        <v>1</v>
      </c>
      <c r="F47" s="2"/>
      <c r="G47" s="2">
        <f>INDEX(D_被动技能!$J:$J,MATCH(L47,D_被动技能!$A:$A,0))</f>
        <v>0</v>
      </c>
      <c r="H47" s="2" t="str">
        <f>INDEX(D_被动技能!$K:$K,MATCH(L47,D_被动技能!$A:$A,0))</f>
        <v>所有宠物</v>
      </c>
      <c r="I47" s="2">
        <f>INDEX(D_被动技能!$M:$M,MATCH(L47,D_被动技能!$A:$A,0))</f>
        <v>60</v>
      </c>
      <c r="J47" s="2">
        <f t="shared" si="4"/>
        <v>115</v>
      </c>
      <c r="K47" s="2">
        <f t="shared" si="5"/>
        <v>1</v>
      </c>
      <c r="L47" s="2">
        <f t="shared" si="1"/>
        <v>1150001</v>
      </c>
      <c r="M47" s="2">
        <f t="shared" si="2"/>
        <v>1000</v>
      </c>
      <c r="N47" s="2">
        <f t="shared" si="3"/>
        <v>700</v>
      </c>
      <c r="O47" s="2">
        <v>20001</v>
      </c>
    </row>
    <row r="48" spans="1:15" x14ac:dyDescent="0.35">
      <c r="A48" s="2">
        <f t="shared" si="0"/>
        <v>41152</v>
      </c>
      <c r="B48" s="2" t="str">
        <f>INDEX(D_被动技能!$C:$C,MATCH(D_伙伴技能书!J48,D_被动技能!$B:$B,0))&amp;"（"&amp;K48&amp;"级）"</f>
        <v>烂·捆仙索（2级）</v>
      </c>
      <c r="C48" s="2">
        <f>INDEX(计算页!$E:$E,MATCH(INDEX(D_被动技能!$D:$D,MATCH(J48,D_被动技能!$B:$B,0)),计算页!$F:$F,0))</f>
        <v>40007</v>
      </c>
      <c r="D48" s="2" t="str">
        <f>"学习技能"&amp;RIGHT(B48,LEN(B48))&amp;"\n"&amp;INDEX(D_被动技能!$E:$E,MATCH(L48,D_被动技能!$A:$A,0))</f>
        <v>学习技能烂·捆仙索（2级）\n一件十分破旧的宝物，看起来谁都可以用\n提升伙伴闪避18点</v>
      </c>
      <c r="E48" s="2">
        <f>INDEX(D_被动技能!$N:$N,MATCH(L48,D_被动技能!$A:$A,0))</f>
        <v>1</v>
      </c>
      <c r="F48" s="2"/>
      <c r="G48" s="2">
        <f>INDEX(D_被动技能!$J:$J,MATCH(L48,D_被动技能!$A:$A,0))</f>
        <v>0</v>
      </c>
      <c r="H48" s="2" t="str">
        <f>INDEX(D_被动技能!$K:$K,MATCH(L48,D_被动技能!$A:$A,0))</f>
        <v>所有宠物</v>
      </c>
      <c r="I48" s="2">
        <f>INDEX(D_被动技能!$M:$M,MATCH(L48,D_被动技能!$A:$A,0))</f>
        <v>90</v>
      </c>
      <c r="J48" s="2">
        <f t="shared" si="4"/>
        <v>115</v>
      </c>
      <c r="K48" s="2">
        <f t="shared" si="5"/>
        <v>2</v>
      </c>
      <c r="L48" s="2">
        <f t="shared" si="1"/>
        <v>1150002</v>
      </c>
      <c r="M48" s="2">
        <f t="shared" si="2"/>
        <v>2000</v>
      </c>
      <c r="N48" s="2">
        <f t="shared" si="3"/>
        <v>800</v>
      </c>
      <c r="O48" s="2">
        <v>20002</v>
      </c>
    </row>
    <row r="49" spans="1:15" x14ac:dyDescent="0.35">
      <c r="A49" s="2">
        <f t="shared" si="0"/>
        <v>41153</v>
      </c>
      <c r="B49" s="2" t="str">
        <f>INDEX(D_被动技能!$C:$C,MATCH(D_伙伴技能书!J49,D_被动技能!$B:$B,0))&amp;"（"&amp;K49&amp;"级）"</f>
        <v>烂·捆仙索（3级）</v>
      </c>
      <c r="C49" s="2">
        <f>INDEX(计算页!$E:$E,MATCH(INDEX(D_被动技能!$D:$D,MATCH(J49,D_被动技能!$B:$B,0)),计算页!$F:$F,0))</f>
        <v>40007</v>
      </c>
      <c r="D49" s="2" t="str">
        <f>"学习技能"&amp;RIGHT(B49,LEN(B49))&amp;"\n"&amp;INDEX(D_被动技能!$E:$E,MATCH(L49,D_被动技能!$A:$A,0))</f>
        <v>学习技能烂·捆仙索（3级）\n一件十分破旧的宝物，看起来谁都可以用\n提升伙伴闪避27点</v>
      </c>
      <c r="E49" s="2">
        <f>INDEX(D_被动技能!$N:$N,MATCH(L49,D_被动技能!$A:$A,0))</f>
        <v>1</v>
      </c>
      <c r="F49" s="2"/>
      <c r="G49" s="2">
        <f>INDEX(D_被动技能!$J:$J,MATCH(L49,D_被动技能!$A:$A,0))</f>
        <v>0</v>
      </c>
      <c r="H49" s="2" t="str">
        <f>INDEX(D_被动技能!$K:$K,MATCH(L49,D_被动技能!$A:$A,0))</f>
        <v>所有宠物</v>
      </c>
      <c r="I49" s="2">
        <f>INDEX(D_被动技能!$M:$M,MATCH(L49,D_被动技能!$A:$A,0))</f>
        <v>135</v>
      </c>
      <c r="J49" s="2">
        <f t="shared" si="4"/>
        <v>115</v>
      </c>
      <c r="K49" s="2">
        <f t="shared" si="5"/>
        <v>3</v>
      </c>
      <c r="L49" s="2">
        <f t="shared" si="1"/>
        <v>1150003</v>
      </c>
      <c r="M49" s="2">
        <f t="shared" si="2"/>
        <v>3000</v>
      </c>
      <c r="N49" s="2">
        <f t="shared" si="3"/>
        <v>900</v>
      </c>
      <c r="O49" s="2">
        <v>20003</v>
      </c>
    </row>
    <row r="50" spans="1:15" x14ac:dyDescent="0.35">
      <c r="A50" s="2">
        <f t="shared" si="0"/>
        <v>41161</v>
      </c>
      <c r="B50" s="2" t="str">
        <f>INDEX(D_被动技能!$C:$C,MATCH(D_伙伴技能书!J50,D_被动技能!$B:$B,0))&amp;"（"&amp;K50&amp;"级）"</f>
        <v>烂·东皇钟（1级）</v>
      </c>
      <c r="C50" s="2">
        <f>INDEX(计算页!$E:$E,MATCH(INDEX(D_被动技能!$D:$D,MATCH(J50,D_被动技能!$B:$B,0)),计算页!$F:$F,0))</f>
        <v>40004</v>
      </c>
      <c r="D50" s="2" t="str">
        <f>"学习技能"&amp;RIGHT(B50,LEN(B50))&amp;"\n"&amp;INDEX(D_被动技能!$E:$E,MATCH(L50,D_被动技能!$A:$A,0))</f>
        <v>学习技能烂·东皇钟（1级）\n一件十分破旧的宝物，看起来谁都可以用\n提升伙伴攻击30点</v>
      </c>
      <c r="E50" s="2">
        <f>INDEX(D_被动技能!$N:$N,MATCH(L50,D_被动技能!$A:$A,0))</f>
        <v>1</v>
      </c>
      <c r="F50" s="2"/>
      <c r="G50" s="2">
        <f>INDEX(D_被动技能!$J:$J,MATCH(L50,D_被动技能!$A:$A,0))</f>
        <v>0</v>
      </c>
      <c r="H50" s="2" t="str">
        <f>INDEX(D_被动技能!$K:$K,MATCH(L50,D_被动技能!$A:$A,0))</f>
        <v>所有宠物</v>
      </c>
      <c r="I50" s="2">
        <f>INDEX(D_被动技能!$M:$M,MATCH(L50,D_被动技能!$A:$A,0))</f>
        <v>60</v>
      </c>
      <c r="J50" s="2">
        <f t="shared" si="4"/>
        <v>116</v>
      </c>
      <c r="K50" s="2">
        <f t="shared" si="5"/>
        <v>1</v>
      </c>
      <c r="L50" s="2">
        <f t="shared" si="1"/>
        <v>1160001</v>
      </c>
      <c r="M50" s="2">
        <f t="shared" si="2"/>
        <v>1000</v>
      </c>
      <c r="N50" s="2">
        <f t="shared" si="3"/>
        <v>700</v>
      </c>
      <c r="O50" s="2">
        <v>20001</v>
      </c>
    </row>
    <row r="51" spans="1:15" x14ac:dyDescent="0.35">
      <c r="A51" s="2">
        <f t="shared" si="0"/>
        <v>41162</v>
      </c>
      <c r="B51" s="2" t="str">
        <f>INDEX(D_被动技能!$C:$C,MATCH(D_伙伴技能书!J51,D_被动技能!$B:$B,0))&amp;"（"&amp;K51&amp;"级）"</f>
        <v>烂·东皇钟（2级）</v>
      </c>
      <c r="C51" s="2">
        <f>INDEX(计算页!$E:$E,MATCH(INDEX(D_被动技能!$D:$D,MATCH(J51,D_被动技能!$B:$B,0)),计算页!$F:$F,0))</f>
        <v>40004</v>
      </c>
      <c r="D51" s="2" t="str">
        <f>"学习技能"&amp;RIGHT(B51,LEN(B51))&amp;"\n"&amp;INDEX(D_被动技能!$E:$E,MATCH(L51,D_被动技能!$A:$A,0))</f>
        <v>学习技能烂·东皇钟（2级）\n一件十分破旧的宝物，看起来谁都可以用\n提升伙伴攻击45点</v>
      </c>
      <c r="E51" s="2">
        <f>INDEX(D_被动技能!$N:$N,MATCH(L51,D_被动技能!$A:$A,0))</f>
        <v>1</v>
      </c>
      <c r="F51" s="2"/>
      <c r="G51" s="2">
        <f>INDEX(D_被动技能!$J:$J,MATCH(L51,D_被动技能!$A:$A,0))</f>
        <v>0</v>
      </c>
      <c r="H51" s="2" t="str">
        <f>INDEX(D_被动技能!$K:$K,MATCH(L51,D_被动技能!$A:$A,0))</f>
        <v>所有宠物</v>
      </c>
      <c r="I51" s="2">
        <f>INDEX(D_被动技能!$M:$M,MATCH(L51,D_被动技能!$A:$A,0))</f>
        <v>90</v>
      </c>
      <c r="J51" s="2">
        <f t="shared" si="4"/>
        <v>116</v>
      </c>
      <c r="K51" s="2">
        <f t="shared" si="5"/>
        <v>2</v>
      </c>
      <c r="L51" s="2">
        <f t="shared" si="1"/>
        <v>1160002</v>
      </c>
      <c r="M51" s="2">
        <f t="shared" si="2"/>
        <v>2000</v>
      </c>
      <c r="N51" s="2">
        <f t="shared" si="3"/>
        <v>800</v>
      </c>
      <c r="O51" s="2">
        <v>20002</v>
      </c>
    </row>
    <row r="52" spans="1:15" x14ac:dyDescent="0.35">
      <c r="A52" s="2">
        <f t="shared" si="0"/>
        <v>41163</v>
      </c>
      <c r="B52" s="2" t="str">
        <f>INDEX(D_被动技能!$C:$C,MATCH(D_伙伴技能书!J52,D_被动技能!$B:$B,0))&amp;"（"&amp;K52&amp;"级）"</f>
        <v>烂·东皇钟（3级）</v>
      </c>
      <c r="C52" s="2">
        <f>INDEX(计算页!$E:$E,MATCH(INDEX(D_被动技能!$D:$D,MATCH(J52,D_被动技能!$B:$B,0)),计算页!$F:$F,0))</f>
        <v>40004</v>
      </c>
      <c r="D52" s="2" t="str">
        <f>"学习技能"&amp;RIGHT(B52,LEN(B52))&amp;"\n"&amp;INDEX(D_被动技能!$E:$E,MATCH(L52,D_被动技能!$A:$A,0))</f>
        <v>学习技能烂·东皇钟（3级）\n一件十分破旧的宝物，看起来谁都可以用\n提升伙伴攻击68点</v>
      </c>
      <c r="E52" s="2">
        <f>INDEX(D_被动技能!$N:$N,MATCH(L52,D_被动技能!$A:$A,0))</f>
        <v>1</v>
      </c>
      <c r="F52" s="2"/>
      <c r="G52" s="2">
        <f>INDEX(D_被动技能!$J:$J,MATCH(L52,D_被动技能!$A:$A,0))</f>
        <v>0</v>
      </c>
      <c r="H52" s="2" t="str">
        <f>INDEX(D_被动技能!$K:$K,MATCH(L52,D_被动技能!$A:$A,0))</f>
        <v>所有宠物</v>
      </c>
      <c r="I52" s="2">
        <f>INDEX(D_被动技能!$M:$M,MATCH(L52,D_被动技能!$A:$A,0))</f>
        <v>135</v>
      </c>
      <c r="J52" s="2">
        <f t="shared" si="4"/>
        <v>116</v>
      </c>
      <c r="K52" s="2">
        <f t="shared" si="5"/>
        <v>3</v>
      </c>
      <c r="L52" s="2">
        <f t="shared" si="1"/>
        <v>1160003</v>
      </c>
      <c r="M52" s="2">
        <f t="shared" si="2"/>
        <v>3000</v>
      </c>
      <c r="N52" s="2">
        <f t="shared" si="3"/>
        <v>900</v>
      </c>
      <c r="O52" s="2">
        <v>20003</v>
      </c>
    </row>
    <row r="53" spans="1:15" x14ac:dyDescent="0.35">
      <c r="A53" s="2">
        <f t="shared" si="0"/>
        <v>41171</v>
      </c>
      <c r="B53" s="2" t="str">
        <f>INDEX(D_被动技能!$C:$C,MATCH(D_伙伴技能书!J53,D_被动技能!$B:$B,0))&amp;"（"&amp;K53&amp;"级）"</f>
        <v>烂·蟠桃（1级）</v>
      </c>
      <c r="C53" s="2">
        <f>INDEX(计算页!$E:$E,MATCH(INDEX(D_被动技能!$D:$D,MATCH(J53,D_被动技能!$B:$B,0)),计算页!$F:$F,0))</f>
        <v>40015</v>
      </c>
      <c r="D53" s="2" t="str">
        <f>"学习技能"&amp;RIGHT(B53,LEN(B53))&amp;"\n"&amp;INDEX(D_被动技能!$E:$E,MATCH(L53,D_被动技能!$A:$A,0))</f>
        <v>学习技能烂·蟠桃（1级）\n一件十分破旧的宝物，看起来谁都可以用\n提升伙伴防御60点</v>
      </c>
      <c r="E53" s="2">
        <f>INDEX(D_被动技能!$N:$N,MATCH(L53,D_被动技能!$A:$A,0))</f>
        <v>1</v>
      </c>
      <c r="F53" s="2"/>
      <c r="G53" s="2">
        <f>INDEX(D_被动技能!$J:$J,MATCH(L53,D_被动技能!$A:$A,0))</f>
        <v>0</v>
      </c>
      <c r="H53" s="2" t="str">
        <f>INDEX(D_被动技能!$K:$K,MATCH(L53,D_被动技能!$A:$A,0))</f>
        <v>所有宠物</v>
      </c>
      <c r="I53" s="2">
        <f>INDEX(D_被动技能!$M:$M,MATCH(L53,D_被动技能!$A:$A,0))</f>
        <v>60</v>
      </c>
      <c r="J53" s="2">
        <f t="shared" si="4"/>
        <v>117</v>
      </c>
      <c r="K53" s="2">
        <f t="shared" si="5"/>
        <v>1</v>
      </c>
      <c r="L53" s="2">
        <f t="shared" si="1"/>
        <v>1170001</v>
      </c>
      <c r="M53" s="2">
        <f t="shared" si="2"/>
        <v>1000</v>
      </c>
      <c r="N53" s="2">
        <f t="shared" si="3"/>
        <v>700</v>
      </c>
      <c r="O53" s="2">
        <v>20001</v>
      </c>
    </row>
    <row r="54" spans="1:15" x14ac:dyDescent="0.35">
      <c r="A54" s="2">
        <f t="shared" si="0"/>
        <v>41172</v>
      </c>
      <c r="B54" s="2" t="str">
        <f>INDEX(D_被动技能!$C:$C,MATCH(D_伙伴技能书!J54,D_被动技能!$B:$B,0))&amp;"（"&amp;K54&amp;"级）"</f>
        <v>烂·蟠桃（2级）</v>
      </c>
      <c r="C54" s="2">
        <f>INDEX(计算页!$E:$E,MATCH(INDEX(D_被动技能!$D:$D,MATCH(J54,D_被动技能!$B:$B,0)),计算页!$F:$F,0))</f>
        <v>40015</v>
      </c>
      <c r="D54" s="2" t="str">
        <f>"学习技能"&amp;RIGHT(B54,LEN(B54))&amp;"\n"&amp;INDEX(D_被动技能!$E:$E,MATCH(L54,D_被动技能!$A:$A,0))</f>
        <v>学习技能烂·蟠桃（2级）\n一件十分破旧的宝物，看起来谁都可以用\n提升伙伴防御90点</v>
      </c>
      <c r="E54" s="2">
        <f>INDEX(D_被动技能!$N:$N,MATCH(L54,D_被动技能!$A:$A,0))</f>
        <v>1</v>
      </c>
      <c r="F54" s="2"/>
      <c r="G54" s="2">
        <f>INDEX(D_被动技能!$J:$J,MATCH(L54,D_被动技能!$A:$A,0))</f>
        <v>0</v>
      </c>
      <c r="H54" s="2" t="str">
        <f>INDEX(D_被动技能!$K:$K,MATCH(L54,D_被动技能!$A:$A,0))</f>
        <v>所有宠物</v>
      </c>
      <c r="I54" s="2">
        <f>INDEX(D_被动技能!$M:$M,MATCH(L54,D_被动技能!$A:$A,0))</f>
        <v>90</v>
      </c>
      <c r="J54" s="2">
        <f t="shared" si="4"/>
        <v>117</v>
      </c>
      <c r="K54" s="2">
        <f t="shared" si="5"/>
        <v>2</v>
      </c>
      <c r="L54" s="2">
        <f t="shared" si="1"/>
        <v>1170002</v>
      </c>
      <c r="M54" s="2">
        <f t="shared" si="2"/>
        <v>2000</v>
      </c>
      <c r="N54" s="2">
        <f t="shared" si="3"/>
        <v>800</v>
      </c>
      <c r="O54" s="2">
        <v>20002</v>
      </c>
    </row>
    <row r="55" spans="1:15" x14ac:dyDescent="0.35">
      <c r="A55" s="2">
        <f t="shared" si="0"/>
        <v>41173</v>
      </c>
      <c r="B55" s="2" t="str">
        <f>INDEX(D_被动技能!$C:$C,MATCH(D_伙伴技能书!J55,D_被动技能!$B:$B,0))&amp;"（"&amp;K55&amp;"级）"</f>
        <v>烂·蟠桃（3级）</v>
      </c>
      <c r="C55" s="2">
        <f>INDEX(计算页!$E:$E,MATCH(INDEX(D_被动技能!$D:$D,MATCH(J55,D_被动技能!$B:$B,0)),计算页!$F:$F,0))</f>
        <v>40015</v>
      </c>
      <c r="D55" s="2" t="str">
        <f>"学习技能"&amp;RIGHT(B55,LEN(B55))&amp;"\n"&amp;INDEX(D_被动技能!$E:$E,MATCH(L55,D_被动技能!$A:$A,0))</f>
        <v>学习技能烂·蟠桃（3级）\n一件十分破旧的宝物，看起来谁都可以用\n提升伙伴防御135点</v>
      </c>
      <c r="E55" s="2">
        <f>INDEX(D_被动技能!$N:$N,MATCH(L55,D_被动技能!$A:$A,0))</f>
        <v>1</v>
      </c>
      <c r="F55" s="2"/>
      <c r="G55" s="2">
        <f>INDEX(D_被动技能!$J:$J,MATCH(L55,D_被动技能!$A:$A,0))</f>
        <v>0</v>
      </c>
      <c r="H55" s="2" t="str">
        <f>INDEX(D_被动技能!$K:$K,MATCH(L55,D_被动技能!$A:$A,0))</f>
        <v>所有宠物</v>
      </c>
      <c r="I55" s="2">
        <f>INDEX(D_被动技能!$M:$M,MATCH(L55,D_被动技能!$A:$A,0))</f>
        <v>135</v>
      </c>
      <c r="J55" s="2">
        <f t="shared" si="4"/>
        <v>117</v>
      </c>
      <c r="K55" s="2">
        <f t="shared" si="5"/>
        <v>3</v>
      </c>
      <c r="L55" s="2">
        <f t="shared" si="1"/>
        <v>1170003</v>
      </c>
      <c r="M55" s="2">
        <f t="shared" si="2"/>
        <v>3000</v>
      </c>
      <c r="N55" s="2">
        <f t="shared" si="3"/>
        <v>900</v>
      </c>
      <c r="O55" s="2">
        <v>20003</v>
      </c>
    </row>
    <row r="56" spans="1:15" x14ac:dyDescent="0.35">
      <c r="A56" s="2">
        <f t="shared" si="0"/>
        <v>41181</v>
      </c>
      <c r="B56" s="2" t="str">
        <f>INDEX(D_被动技能!$C:$C,MATCH(D_伙伴技能书!J56,D_被动技能!$B:$B,0))&amp;"（"&amp;K56&amp;"级）"</f>
        <v>烂·真龙金身（1级）</v>
      </c>
      <c r="C56" s="2">
        <f>INDEX(计算页!$E:$E,MATCH(INDEX(D_被动技能!$D:$D,MATCH(J56,D_被动技能!$B:$B,0)),计算页!$F:$F,0))</f>
        <v>40022</v>
      </c>
      <c r="D56" s="2" t="str">
        <f>"学习技能"&amp;RIGHT(B56,LEN(B56))&amp;"\n"&amp;INDEX(D_被动技能!$E:$E,MATCH(L56,D_被动技能!$A:$A,0))</f>
        <v>学习技能烂·真龙金身（1级）\n一件十分破旧的宝物，看起来谁都可以用\n提升伙伴生命300点</v>
      </c>
      <c r="E56" s="2">
        <f>INDEX(D_被动技能!$N:$N,MATCH(L56,D_被动技能!$A:$A,0))</f>
        <v>1</v>
      </c>
      <c r="F56" s="2"/>
      <c r="G56" s="2">
        <f>INDEX(D_被动技能!$J:$J,MATCH(L56,D_被动技能!$A:$A,0))</f>
        <v>0</v>
      </c>
      <c r="H56" s="2" t="str">
        <f>INDEX(D_被动技能!$K:$K,MATCH(L56,D_被动技能!$A:$A,0))</f>
        <v>所有宠物</v>
      </c>
      <c r="I56" s="2">
        <f>INDEX(D_被动技能!$M:$M,MATCH(L56,D_被动技能!$A:$A,0))</f>
        <v>60</v>
      </c>
      <c r="J56" s="2">
        <f t="shared" si="4"/>
        <v>118</v>
      </c>
      <c r="K56" s="2">
        <f t="shared" si="5"/>
        <v>1</v>
      </c>
      <c r="L56" s="2">
        <f t="shared" si="1"/>
        <v>1180001</v>
      </c>
      <c r="M56" s="2">
        <f t="shared" si="2"/>
        <v>1000</v>
      </c>
      <c r="N56" s="2">
        <f t="shared" si="3"/>
        <v>700</v>
      </c>
      <c r="O56" s="2">
        <v>20001</v>
      </c>
    </row>
    <row r="57" spans="1:15" x14ac:dyDescent="0.35">
      <c r="A57" s="2">
        <f t="shared" si="0"/>
        <v>41182</v>
      </c>
      <c r="B57" s="2" t="str">
        <f>INDEX(D_被动技能!$C:$C,MATCH(D_伙伴技能书!J57,D_被动技能!$B:$B,0))&amp;"（"&amp;K57&amp;"级）"</f>
        <v>烂·真龙金身（2级）</v>
      </c>
      <c r="C57" s="2">
        <f>INDEX(计算页!$E:$E,MATCH(INDEX(D_被动技能!$D:$D,MATCH(J57,D_被动技能!$B:$B,0)),计算页!$F:$F,0))</f>
        <v>40022</v>
      </c>
      <c r="D57" s="2" t="str">
        <f>"学习技能"&amp;RIGHT(B57,LEN(B57))&amp;"\n"&amp;INDEX(D_被动技能!$E:$E,MATCH(L57,D_被动技能!$A:$A,0))</f>
        <v>学习技能烂·真龙金身（2级）\n一件十分破旧的宝物，看起来谁都可以用\n提升伙伴生命450点</v>
      </c>
      <c r="E57" s="2">
        <f>INDEX(D_被动技能!$N:$N,MATCH(L57,D_被动技能!$A:$A,0))</f>
        <v>1</v>
      </c>
      <c r="F57" s="2"/>
      <c r="G57" s="2">
        <f>INDEX(D_被动技能!$J:$J,MATCH(L57,D_被动技能!$A:$A,0))</f>
        <v>0</v>
      </c>
      <c r="H57" s="2" t="str">
        <f>INDEX(D_被动技能!$K:$K,MATCH(L57,D_被动技能!$A:$A,0))</f>
        <v>所有宠物</v>
      </c>
      <c r="I57" s="2">
        <f>INDEX(D_被动技能!$M:$M,MATCH(L57,D_被动技能!$A:$A,0))</f>
        <v>90</v>
      </c>
      <c r="J57" s="2">
        <f t="shared" si="4"/>
        <v>118</v>
      </c>
      <c r="K57" s="2">
        <f t="shared" si="5"/>
        <v>2</v>
      </c>
      <c r="L57" s="2">
        <f t="shared" si="1"/>
        <v>1180002</v>
      </c>
      <c r="M57" s="2">
        <f t="shared" si="2"/>
        <v>2000</v>
      </c>
      <c r="N57" s="2">
        <f t="shared" si="3"/>
        <v>800</v>
      </c>
      <c r="O57" s="2">
        <v>20002</v>
      </c>
    </row>
    <row r="58" spans="1:15" x14ac:dyDescent="0.35">
      <c r="A58" s="2">
        <f t="shared" si="0"/>
        <v>41183</v>
      </c>
      <c r="B58" s="2" t="str">
        <f>INDEX(D_被动技能!$C:$C,MATCH(D_伙伴技能书!J58,D_被动技能!$B:$B,0))&amp;"（"&amp;K58&amp;"级）"</f>
        <v>烂·真龙金身（3级）</v>
      </c>
      <c r="C58" s="2">
        <f>INDEX(计算页!$E:$E,MATCH(INDEX(D_被动技能!$D:$D,MATCH(J58,D_被动技能!$B:$B,0)),计算页!$F:$F,0))</f>
        <v>40022</v>
      </c>
      <c r="D58" s="2" t="str">
        <f>"学习技能"&amp;RIGHT(B58,LEN(B58))&amp;"\n"&amp;INDEX(D_被动技能!$E:$E,MATCH(L58,D_被动技能!$A:$A,0))</f>
        <v>学习技能烂·真龙金身（3级）\n一件十分破旧的宝物，看起来谁都可以用\n提升伙伴生命675点</v>
      </c>
      <c r="E58" s="2">
        <f>INDEX(D_被动技能!$N:$N,MATCH(L58,D_被动技能!$A:$A,0))</f>
        <v>1</v>
      </c>
      <c r="F58" s="2"/>
      <c r="G58" s="2">
        <f>INDEX(D_被动技能!$J:$J,MATCH(L58,D_被动技能!$A:$A,0))</f>
        <v>0</v>
      </c>
      <c r="H58" s="2" t="str">
        <f>INDEX(D_被动技能!$K:$K,MATCH(L58,D_被动技能!$A:$A,0))</f>
        <v>所有宠物</v>
      </c>
      <c r="I58" s="2">
        <f>INDEX(D_被动技能!$M:$M,MATCH(L58,D_被动技能!$A:$A,0))</f>
        <v>135</v>
      </c>
      <c r="J58" s="2">
        <f t="shared" si="4"/>
        <v>118</v>
      </c>
      <c r="K58" s="2">
        <f t="shared" si="5"/>
        <v>3</v>
      </c>
      <c r="L58" s="2">
        <f t="shared" si="1"/>
        <v>1180003</v>
      </c>
      <c r="M58" s="2">
        <f t="shared" si="2"/>
        <v>3000</v>
      </c>
      <c r="N58" s="2">
        <f t="shared" si="3"/>
        <v>900</v>
      </c>
      <c r="O58" s="2">
        <v>20003</v>
      </c>
    </row>
    <row r="59" spans="1:15" x14ac:dyDescent="0.35">
      <c r="A59" s="2">
        <f t="shared" si="0"/>
        <v>41501</v>
      </c>
      <c r="B59" s="2" t="str">
        <f>INDEX(D_被动技能!$C:$C,MATCH(D_伙伴技能书!J59,D_被动技能!$B:$B,0))&amp;"（"&amp;K59&amp;"级）"</f>
        <v>烂·玄铁手套（1级）</v>
      </c>
      <c r="C59" s="2">
        <f>INDEX(计算页!$E:$E,MATCH(INDEX(D_被动技能!$D:$D,MATCH(J59,D_被动技能!$B:$B,0)),计算页!$F:$F,0))</f>
        <v>40015</v>
      </c>
      <c r="D59" s="2" t="str">
        <f>"学习技能"&amp;RIGHT(B59,LEN(B59))&amp;"\n"&amp;INDEX(D_被动技能!$E:$E,MATCH(L59,D_被动技能!$A:$A,0))</f>
        <v>学习技能烂·玄铁手套（1级）\n一件十分破旧的宝物，看起来谁都可以用\n提升伙伴攻击30点</v>
      </c>
      <c r="E59" s="2">
        <f>INDEX(D_被动技能!$N:$N,MATCH(L59,D_被动技能!$A:$A,0))</f>
        <v>1</v>
      </c>
      <c r="F59" s="2"/>
      <c r="G59" s="2">
        <f>INDEX(D_被动技能!$J:$J,MATCH(L59,D_被动技能!$A:$A,0))</f>
        <v>0</v>
      </c>
      <c r="H59" s="2" t="str">
        <f>INDEX(D_被动技能!$K:$K,MATCH(L59,D_被动技能!$A:$A,0))</f>
        <v>所有宠物</v>
      </c>
      <c r="I59" s="2">
        <f>INDEX(D_被动技能!$M:$M,MATCH(L59,D_被动技能!$A:$A,0))</f>
        <v>36</v>
      </c>
      <c r="J59" s="2">
        <v>150</v>
      </c>
      <c r="K59" s="2">
        <f t="shared" si="5"/>
        <v>1</v>
      </c>
      <c r="L59" s="2">
        <f t="shared" si="1"/>
        <v>1500001</v>
      </c>
      <c r="M59" s="2">
        <f t="shared" si="2"/>
        <v>1000</v>
      </c>
      <c r="N59" s="2">
        <f t="shared" si="3"/>
        <v>700</v>
      </c>
      <c r="O59" s="2">
        <v>20001</v>
      </c>
    </row>
    <row r="60" spans="1:15" x14ac:dyDescent="0.35">
      <c r="A60" s="2">
        <f t="shared" si="0"/>
        <v>41502</v>
      </c>
      <c r="B60" s="2" t="str">
        <f>INDEX(D_被动技能!$C:$C,MATCH(D_伙伴技能书!J60,D_被动技能!$B:$B,0))&amp;"（"&amp;K60&amp;"级）"</f>
        <v>烂·玄铁手套（2级）</v>
      </c>
      <c r="C60" s="2">
        <f>INDEX(计算页!$E:$E,MATCH(INDEX(D_被动技能!$D:$D,MATCH(J60,D_被动技能!$B:$B,0)),计算页!$F:$F,0))</f>
        <v>40015</v>
      </c>
      <c r="D60" s="2" t="str">
        <f>"学习技能"&amp;RIGHT(B60,LEN(B60))&amp;"\n"&amp;INDEX(D_被动技能!$E:$E,MATCH(L60,D_被动技能!$A:$A,0))</f>
        <v>学习技能烂·玄铁手套（2级）\n一件十分破旧的宝物，看起来谁都可以用\n提升伙伴攻击45点</v>
      </c>
      <c r="E60" s="2">
        <f>INDEX(D_被动技能!$N:$N,MATCH(L60,D_被动技能!$A:$A,0))</f>
        <v>1</v>
      </c>
      <c r="F60" s="2"/>
      <c r="G60" s="2">
        <f>INDEX(D_被动技能!$J:$J,MATCH(L60,D_被动技能!$A:$A,0))</f>
        <v>0</v>
      </c>
      <c r="H60" s="2" t="str">
        <f>INDEX(D_被动技能!$K:$K,MATCH(L60,D_被动技能!$A:$A,0))</f>
        <v>所有宠物</v>
      </c>
      <c r="I60" s="2">
        <f>INDEX(D_被动技能!$M:$M,MATCH(L60,D_被动技能!$A:$A,0))</f>
        <v>54</v>
      </c>
      <c r="J60" s="2">
        <f t="shared" si="4"/>
        <v>150</v>
      </c>
      <c r="K60" s="2">
        <f t="shared" si="5"/>
        <v>2</v>
      </c>
      <c r="L60" s="2">
        <f t="shared" si="1"/>
        <v>1500002</v>
      </c>
      <c r="M60" s="2">
        <f t="shared" si="2"/>
        <v>2000</v>
      </c>
      <c r="N60" s="2">
        <f t="shared" si="3"/>
        <v>800</v>
      </c>
      <c r="O60" s="2">
        <v>20002</v>
      </c>
    </row>
    <row r="61" spans="1:15" x14ac:dyDescent="0.35">
      <c r="A61" s="2">
        <f t="shared" si="0"/>
        <v>41503</v>
      </c>
      <c r="B61" s="2" t="str">
        <f>INDEX(D_被动技能!$C:$C,MATCH(D_伙伴技能书!J61,D_被动技能!$B:$B,0))&amp;"（"&amp;K61&amp;"级）"</f>
        <v>烂·玄铁手套（3级）</v>
      </c>
      <c r="C61" s="2">
        <f>INDEX(计算页!$E:$E,MATCH(INDEX(D_被动技能!$D:$D,MATCH(J61,D_被动技能!$B:$B,0)),计算页!$F:$F,0))</f>
        <v>40015</v>
      </c>
      <c r="D61" s="2" t="str">
        <f>"学习技能"&amp;RIGHT(B61,LEN(B61))&amp;"\n"&amp;INDEX(D_被动技能!$E:$E,MATCH(L61,D_被动技能!$A:$A,0))</f>
        <v>学习技能烂·玄铁手套（3级）\n一件十分破旧的宝物，看起来谁都可以用\n提升伙伴攻击68点</v>
      </c>
      <c r="E61" s="2">
        <f>INDEX(D_被动技能!$N:$N,MATCH(L61,D_被动技能!$A:$A,0))</f>
        <v>1</v>
      </c>
      <c r="F61" s="2"/>
      <c r="G61" s="2">
        <f>INDEX(D_被动技能!$J:$J,MATCH(L61,D_被动技能!$A:$A,0))</f>
        <v>0</v>
      </c>
      <c r="H61" s="2" t="str">
        <f>INDEX(D_被动技能!$K:$K,MATCH(L61,D_被动技能!$A:$A,0))</f>
        <v>所有宠物</v>
      </c>
      <c r="I61" s="2">
        <f>INDEX(D_被动技能!$M:$M,MATCH(L61,D_被动技能!$A:$A,0))</f>
        <v>81</v>
      </c>
      <c r="J61" s="2">
        <f t="shared" si="4"/>
        <v>150</v>
      </c>
      <c r="K61" s="2">
        <f t="shared" si="5"/>
        <v>3</v>
      </c>
      <c r="L61" s="2">
        <f t="shared" si="1"/>
        <v>1500003</v>
      </c>
      <c r="M61" s="2">
        <f t="shared" si="2"/>
        <v>3000</v>
      </c>
      <c r="N61" s="2">
        <f t="shared" si="3"/>
        <v>900</v>
      </c>
      <c r="O61" s="2">
        <v>20003</v>
      </c>
    </row>
    <row r="62" spans="1:15" x14ac:dyDescent="0.35">
      <c r="A62" s="2">
        <f t="shared" si="0"/>
        <v>41511</v>
      </c>
      <c r="B62" s="2" t="str">
        <f>INDEX(D_被动技能!$C:$C,MATCH(D_伙伴技能书!J62,D_被动技能!$B:$B,0))&amp;"（"&amp;K62&amp;"级）"</f>
        <v>烂·软猬甲（1级）</v>
      </c>
      <c r="C62" s="2">
        <f>INDEX(计算页!$E:$E,MATCH(INDEX(D_被动技能!$D:$D,MATCH(J62,D_被动技能!$B:$B,0)),计算页!$F:$F,0))</f>
        <v>40004</v>
      </c>
      <c r="D62" s="2" t="str">
        <f>"学习技能"&amp;RIGHT(B62,LEN(B62))&amp;"\n"&amp;INDEX(D_被动技能!$E:$E,MATCH(L62,D_被动技能!$A:$A,0))</f>
        <v>学习技能烂·软猬甲（1级）\n一件十分破旧的宝物，看起来谁都可以用\n提升伙伴防御60点</v>
      </c>
      <c r="E62" s="2">
        <f>INDEX(D_被动技能!$N:$N,MATCH(L62,D_被动技能!$A:$A,0))</f>
        <v>1</v>
      </c>
      <c r="F62" s="2"/>
      <c r="G62" s="2">
        <f>INDEX(D_被动技能!$J:$J,MATCH(L62,D_被动技能!$A:$A,0))</f>
        <v>0</v>
      </c>
      <c r="H62" s="2" t="str">
        <f>INDEX(D_被动技能!$K:$K,MATCH(L62,D_被动技能!$A:$A,0))</f>
        <v>所有宠物</v>
      </c>
      <c r="I62" s="2">
        <f>INDEX(D_被动技能!$M:$M,MATCH(L62,D_被动技能!$A:$A,0))</f>
        <v>36</v>
      </c>
      <c r="J62" s="2">
        <f t="shared" si="4"/>
        <v>151</v>
      </c>
      <c r="K62" s="2">
        <f t="shared" si="5"/>
        <v>1</v>
      </c>
      <c r="L62" s="2">
        <f t="shared" si="1"/>
        <v>1510001</v>
      </c>
      <c r="M62" s="2">
        <f t="shared" si="2"/>
        <v>1000</v>
      </c>
      <c r="N62" s="2">
        <f t="shared" si="3"/>
        <v>700</v>
      </c>
      <c r="O62" s="2">
        <v>20001</v>
      </c>
    </row>
    <row r="63" spans="1:15" x14ac:dyDescent="0.35">
      <c r="A63" s="2">
        <f t="shared" si="0"/>
        <v>41512</v>
      </c>
      <c r="B63" s="2" t="str">
        <f>INDEX(D_被动技能!$C:$C,MATCH(D_伙伴技能书!J63,D_被动技能!$B:$B,0))&amp;"（"&amp;K63&amp;"级）"</f>
        <v>烂·软猬甲（2级）</v>
      </c>
      <c r="C63" s="2">
        <f>INDEX(计算页!$E:$E,MATCH(INDEX(D_被动技能!$D:$D,MATCH(J63,D_被动技能!$B:$B,0)),计算页!$F:$F,0))</f>
        <v>40004</v>
      </c>
      <c r="D63" s="2" t="str">
        <f>"学习技能"&amp;RIGHT(B63,LEN(B63))&amp;"\n"&amp;INDEX(D_被动技能!$E:$E,MATCH(L63,D_被动技能!$A:$A,0))</f>
        <v>学习技能烂·软猬甲（2级）\n一件十分破旧的宝物，看起来谁都可以用\n提升伙伴防御90点</v>
      </c>
      <c r="E63" s="2">
        <f>INDEX(D_被动技能!$N:$N,MATCH(L63,D_被动技能!$A:$A,0))</f>
        <v>1</v>
      </c>
      <c r="F63" s="2"/>
      <c r="G63" s="2">
        <f>INDEX(D_被动技能!$J:$J,MATCH(L63,D_被动技能!$A:$A,0))</f>
        <v>0</v>
      </c>
      <c r="H63" s="2" t="str">
        <f>INDEX(D_被动技能!$K:$K,MATCH(L63,D_被动技能!$A:$A,0))</f>
        <v>所有宠物</v>
      </c>
      <c r="I63" s="2">
        <f>INDEX(D_被动技能!$M:$M,MATCH(L63,D_被动技能!$A:$A,0))</f>
        <v>54</v>
      </c>
      <c r="J63" s="2">
        <f t="shared" si="4"/>
        <v>151</v>
      </c>
      <c r="K63" s="2">
        <f t="shared" si="5"/>
        <v>2</v>
      </c>
      <c r="L63" s="2">
        <f t="shared" si="1"/>
        <v>1510002</v>
      </c>
      <c r="M63" s="2">
        <f t="shared" si="2"/>
        <v>2000</v>
      </c>
      <c r="N63" s="2">
        <f t="shared" si="3"/>
        <v>800</v>
      </c>
      <c r="O63" s="2">
        <v>20002</v>
      </c>
    </row>
    <row r="64" spans="1:15" x14ac:dyDescent="0.35">
      <c r="A64" s="2">
        <f t="shared" si="0"/>
        <v>41513</v>
      </c>
      <c r="B64" s="2" t="str">
        <f>INDEX(D_被动技能!$C:$C,MATCH(D_伙伴技能书!J64,D_被动技能!$B:$B,0))&amp;"（"&amp;K64&amp;"级）"</f>
        <v>烂·软猬甲（3级）</v>
      </c>
      <c r="C64" s="2">
        <f>INDEX(计算页!$E:$E,MATCH(INDEX(D_被动技能!$D:$D,MATCH(J64,D_被动技能!$B:$B,0)),计算页!$F:$F,0))</f>
        <v>40004</v>
      </c>
      <c r="D64" s="2" t="str">
        <f>"学习技能"&amp;RIGHT(B64,LEN(B64))&amp;"\n"&amp;INDEX(D_被动技能!$E:$E,MATCH(L64,D_被动技能!$A:$A,0))</f>
        <v>学习技能烂·软猬甲（3级）\n一件十分破旧的宝物，看起来谁都可以用\n提升伙伴防御135点</v>
      </c>
      <c r="E64" s="2">
        <f>INDEX(D_被动技能!$N:$N,MATCH(L64,D_被动技能!$A:$A,0))</f>
        <v>1</v>
      </c>
      <c r="F64" s="2"/>
      <c r="G64" s="2">
        <f>INDEX(D_被动技能!$J:$J,MATCH(L64,D_被动技能!$A:$A,0))</f>
        <v>0</v>
      </c>
      <c r="H64" s="2" t="str">
        <f>INDEX(D_被动技能!$K:$K,MATCH(L64,D_被动技能!$A:$A,0))</f>
        <v>所有宠物</v>
      </c>
      <c r="I64" s="2">
        <f>INDEX(D_被动技能!$M:$M,MATCH(L64,D_被动技能!$A:$A,0))</f>
        <v>81</v>
      </c>
      <c r="J64" s="2">
        <f t="shared" si="4"/>
        <v>151</v>
      </c>
      <c r="K64" s="2">
        <f t="shared" si="5"/>
        <v>3</v>
      </c>
      <c r="L64" s="2">
        <f t="shared" si="1"/>
        <v>1510003</v>
      </c>
      <c r="M64" s="2">
        <f t="shared" si="2"/>
        <v>3000</v>
      </c>
      <c r="N64" s="2">
        <f t="shared" si="3"/>
        <v>900</v>
      </c>
      <c r="O64" s="2">
        <v>20003</v>
      </c>
    </row>
    <row r="65" spans="1:15" x14ac:dyDescent="0.35">
      <c r="A65" s="2">
        <f t="shared" si="0"/>
        <v>41521</v>
      </c>
      <c r="B65" s="2" t="str">
        <f>INDEX(D_被动技能!$C:$C,MATCH(D_伙伴技能书!J65,D_被动技能!$B:$B,0))&amp;"（"&amp;K65&amp;"级）"</f>
        <v>烂·八卦葫芦（1级）</v>
      </c>
      <c r="C65" s="2">
        <f>INDEX(计算页!$E:$E,MATCH(INDEX(D_被动技能!$D:$D,MATCH(J65,D_被动技能!$B:$B,0)),计算页!$F:$F,0))</f>
        <v>40000</v>
      </c>
      <c r="D65" s="2" t="str">
        <f>"学习技能"&amp;RIGHT(B65,LEN(B65))&amp;"\n"&amp;INDEX(D_被动技能!$E:$E,MATCH(L65,D_被动技能!$A:$A,0))</f>
        <v>学习技能烂·八卦葫芦（1级）\n一件十分破旧的宝物，看起来谁都可以用\n提升伙伴生命300点</v>
      </c>
      <c r="E65" s="2">
        <f>INDEX(D_被动技能!$N:$N,MATCH(L65,D_被动技能!$A:$A,0))</f>
        <v>1</v>
      </c>
      <c r="F65" s="2"/>
      <c r="G65" s="2">
        <f>INDEX(D_被动技能!$J:$J,MATCH(L65,D_被动技能!$A:$A,0))</f>
        <v>0</v>
      </c>
      <c r="H65" s="2" t="str">
        <f>INDEX(D_被动技能!$K:$K,MATCH(L65,D_被动技能!$A:$A,0))</f>
        <v>所有宠物</v>
      </c>
      <c r="I65" s="2">
        <f>INDEX(D_被动技能!$M:$M,MATCH(L65,D_被动技能!$A:$A,0))</f>
        <v>36</v>
      </c>
      <c r="J65" s="2">
        <f t="shared" si="4"/>
        <v>152</v>
      </c>
      <c r="K65" s="2">
        <f t="shared" si="5"/>
        <v>1</v>
      </c>
      <c r="L65" s="2">
        <f t="shared" si="1"/>
        <v>1520001</v>
      </c>
      <c r="M65" s="2">
        <f t="shared" si="2"/>
        <v>1000</v>
      </c>
      <c r="N65" s="2">
        <f t="shared" si="3"/>
        <v>700</v>
      </c>
      <c r="O65" s="2">
        <v>20001</v>
      </c>
    </row>
    <row r="66" spans="1:15" x14ac:dyDescent="0.35">
      <c r="A66" s="2">
        <f t="shared" si="0"/>
        <v>41522</v>
      </c>
      <c r="B66" s="2" t="str">
        <f>INDEX(D_被动技能!$C:$C,MATCH(D_伙伴技能书!J66,D_被动技能!$B:$B,0))&amp;"（"&amp;K66&amp;"级）"</f>
        <v>烂·八卦葫芦（2级）</v>
      </c>
      <c r="C66" s="2">
        <f>INDEX(计算页!$E:$E,MATCH(INDEX(D_被动技能!$D:$D,MATCH(J66,D_被动技能!$B:$B,0)),计算页!$F:$F,0))</f>
        <v>40000</v>
      </c>
      <c r="D66" s="2" t="str">
        <f>"学习技能"&amp;RIGHT(B66,LEN(B66))&amp;"\n"&amp;INDEX(D_被动技能!$E:$E,MATCH(L66,D_被动技能!$A:$A,0))</f>
        <v>学习技能烂·八卦葫芦（2级）\n一件十分破旧的宝物，看起来谁都可以用\n提升伙伴生命450点</v>
      </c>
      <c r="E66" s="2">
        <f>INDEX(D_被动技能!$N:$N,MATCH(L66,D_被动技能!$A:$A,0))</f>
        <v>1</v>
      </c>
      <c r="F66" s="2"/>
      <c r="G66" s="2">
        <f>INDEX(D_被动技能!$J:$J,MATCH(L66,D_被动技能!$A:$A,0))</f>
        <v>0</v>
      </c>
      <c r="H66" s="2" t="str">
        <f>INDEX(D_被动技能!$K:$K,MATCH(L66,D_被动技能!$A:$A,0))</f>
        <v>所有宠物</v>
      </c>
      <c r="I66" s="2">
        <f>INDEX(D_被动技能!$M:$M,MATCH(L66,D_被动技能!$A:$A,0))</f>
        <v>54</v>
      </c>
      <c r="J66" s="2">
        <f t="shared" si="4"/>
        <v>152</v>
      </c>
      <c r="K66" s="2">
        <f t="shared" si="5"/>
        <v>2</v>
      </c>
      <c r="L66" s="2">
        <f t="shared" si="1"/>
        <v>1520002</v>
      </c>
      <c r="M66" s="2">
        <f t="shared" si="2"/>
        <v>2000</v>
      </c>
      <c r="N66" s="2">
        <f t="shared" si="3"/>
        <v>800</v>
      </c>
      <c r="O66" s="2">
        <v>20002</v>
      </c>
    </row>
    <row r="67" spans="1:15" x14ac:dyDescent="0.35">
      <c r="A67" s="2">
        <f t="shared" si="0"/>
        <v>41523</v>
      </c>
      <c r="B67" s="2" t="str">
        <f>INDEX(D_被动技能!$C:$C,MATCH(D_伙伴技能书!J67,D_被动技能!$B:$B,0))&amp;"（"&amp;K67&amp;"级）"</f>
        <v>烂·八卦葫芦（3级）</v>
      </c>
      <c r="C67" s="2">
        <f>INDEX(计算页!$E:$E,MATCH(INDEX(D_被动技能!$D:$D,MATCH(J67,D_被动技能!$B:$B,0)),计算页!$F:$F,0))</f>
        <v>40000</v>
      </c>
      <c r="D67" s="2" t="str">
        <f>"学习技能"&amp;RIGHT(B67,LEN(B67))&amp;"\n"&amp;INDEX(D_被动技能!$E:$E,MATCH(L67,D_被动技能!$A:$A,0))</f>
        <v>学习技能烂·八卦葫芦（3级）\n一件十分破旧的宝物，看起来谁都可以用\n提升伙伴生命675点</v>
      </c>
      <c r="E67" s="2">
        <f>INDEX(D_被动技能!$N:$N,MATCH(L67,D_被动技能!$A:$A,0))</f>
        <v>1</v>
      </c>
      <c r="F67" s="2"/>
      <c r="G67" s="2">
        <f>INDEX(D_被动技能!$J:$J,MATCH(L67,D_被动技能!$A:$A,0))</f>
        <v>0</v>
      </c>
      <c r="H67" s="2" t="str">
        <f>INDEX(D_被动技能!$K:$K,MATCH(L67,D_被动技能!$A:$A,0))</f>
        <v>所有宠物</v>
      </c>
      <c r="I67" s="2">
        <f>INDEX(D_被动技能!$M:$M,MATCH(L67,D_被动技能!$A:$A,0))</f>
        <v>81</v>
      </c>
      <c r="J67" s="2">
        <f t="shared" si="4"/>
        <v>152</v>
      </c>
      <c r="K67" s="2">
        <f t="shared" si="5"/>
        <v>3</v>
      </c>
      <c r="L67" s="2">
        <f t="shared" si="1"/>
        <v>1520003</v>
      </c>
      <c r="M67" s="2">
        <f t="shared" si="2"/>
        <v>3000</v>
      </c>
      <c r="N67" s="2">
        <f t="shared" si="3"/>
        <v>900</v>
      </c>
      <c r="O67" s="2">
        <v>20003</v>
      </c>
    </row>
    <row r="68" spans="1:15" x14ac:dyDescent="0.35">
      <c r="A68" s="2">
        <f t="shared" si="0"/>
        <v>41531</v>
      </c>
      <c r="B68" s="2" t="str">
        <f>INDEX(D_被动技能!$C:$C,MATCH(D_伙伴技能书!J68,D_被动技能!$B:$B,0))&amp;"（"&amp;K68&amp;"级）"</f>
        <v>烂·鹰视（1级）</v>
      </c>
      <c r="C68" s="2">
        <f>INDEX(计算页!$E:$E,MATCH(INDEX(D_被动技能!$D:$D,MATCH(J68,D_被动技能!$B:$B,0)),计算页!$F:$F,0))</f>
        <v>40006</v>
      </c>
      <c r="D68" s="2" t="str">
        <f>"学习技能"&amp;RIGHT(B68,LEN(B68))&amp;"\n"&amp;INDEX(D_被动技能!$E:$E,MATCH(L68,D_被动技能!$A:$A,0))</f>
        <v>学习技能烂·鹰视（1级）\n一件十分破旧的宝物，看起来谁都可以用\n提升伙伴命中12点</v>
      </c>
      <c r="E68" s="2">
        <f>INDEX(D_被动技能!$N:$N,MATCH(L68,D_被动技能!$A:$A,0))</f>
        <v>1</v>
      </c>
      <c r="F68" s="2"/>
      <c r="G68" s="2">
        <f>INDEX(D_被动技能!$J:$J,MATCH(L68,D_被动技能!$A:$A,0))</f>
        <v>0</v>
      </c>
      <c r="H68" s="2" t="str">
        <f>INDEX(D_被动技能!$K:$K,MATCH(L68,D_被动技能!$A:$A,0))</f>
        <v>所有宠物</v>
      </c>
      <c r="I68" s="2">
        <f>INDEX(D_被动技能!$M:$M,MATCH(L68,D_被动技能!$A:$A,0))</f>
        <v>36</v>
      </c>
      <c r="J68" s="2">
        <f t="shared" si="4"/>
        <v>153</v>
      </c>
      <c r="K68" s="2">
        <f t="shared" si="5"/>
        <v>1</v>
      </c>
      <c r="L68" s="2">
        <f t="shared" si="1"/>
        <v>1530001</v>
      </c>
      <c r="M68" s="2">
        <f t="shared" si="2"/>
        <v>1000</v>
      </c>
      <c r="N68" s="2">
        <f t="shared" si="3"/>
        <v>700</v>
      </c>
      <c r="O68" s="2">
        <v>20001</v>
      </c>
    </row>
    <row r="69" spans="1:15" x14ac:dyDescent="0.35">
      <c r="A69" s="2">
        <f t="shared" si="0"/>
        <v>41532</v>
      </c>
      <c r="B69" s="2" t="str">
        <f>INDEX(D_被动技能!$C:$C,MATCH(D_伙伴技能书!J69,D_被动技能!$B:$B,0))&amp;"（"&amp;K69&amp;"级）"</f>
        <v>烂·鹰视（2级）</v>
      </c>
      <c r="C69" s="2">
        <f>INDEX(计算页!$E:$E,MATCH(INDEX(D_被动技能!$D:$D,MATCH(J69,D_被动技能!$B:$B,0)),计算页!$F:$F,0))</f>
        <v>40006</v>
      </c>
      <c r="D69" s="2" t="str">
        <f>"学习技能"&amp;RIGHT(B69,LEN(B69))&amp;"\n"&amp;INDEX(D_被动技能!$E:$E,MATCH(L69,D_被动技能!$A:$A,0))</f>
        <v>学习技能烂·鹰视（2级）\n一件十分破旧的宝物，看起来谁都可以用\n提升伙伴命中18点</v>
      </c>
      <c r="E69" s="2">
        <f>INDEX(D_被动技能!$N:$N,MATCH(L69,D_被动技能!$A:$A,0))</f>
        <v>1</v>
      </c>
      <c r="F69" s="2"/>
      <c r="G69" s="2">
        <f>INDEX(D_被动技能!$J:$J,MATCH(L69,D_被动技能!$A:$A,0))</f>
        <v>0</v>
      </c>
      <c r="H69" s="2" t="str">
        <f>INDEX(D_被动技能!$K:$K,MATCH(L69,D_被动技能!$A:$A,0))</f>
        <v>所有宠物</v>
      </c>
      <c r="I69" s="2">
        <f>INDEX(D_被动技能!$M:$M,MATCH(L69,D_被动技能!$A:$A,0))</f>
        <v>54</v>
      </c>
      <c r="J69" s="2">
        <f t="shared" si="4"/>
        <v>153</v>
      </c>
      <c r="K69" s="2">
        <f t="shared" si="5"/>
        <v>2</v>
      </c>
      <c r="L69" s="2">
        <f t="shared" si="1"/>
        <v>1530002</v>
      </c>
      <c r="M69" s="2">
        <f t="shared" si="2"/>
        <v>2000</v>
      </c>
      <c r="N69" s="2">
        <f t="shared" si="3"/>
        <v>800</v>
      </c>
      <c r="O69" s="2">
        <v>20002</v>
      </c>
    </row>
    <row r="70" spans="1:15" x14ac:dyDescent="0.35">
      <c r="A70" s="2">
        <f t="shared" ref="A70:A133" si="6">40000+J70*10+K70</f>
        <v>41533</v>
      </c>
      <c r="B70" s="2" t="str">
        <f>INDEX(D_被动技能!$C:$C,MATCH(D_伙伴技能书!J70,D_被动技能!$B:$B,0))&amp;"（"&amp;K70&amp;"级）"</f>
        <v>烂·鹰视（3级）</v>
      </c>
      <c r="C70" s="2">
        <f>INDEX(计算页!$E:$E,MATCH(INDEX(D_被动技能!$D:$D,MATCH(J70,D_被动技能!$B:$B,0)),计算页!$F:$F,0))</f>
        <v>40006</v>
      </c>
      <c r="D70" s="2" t="str">
        <f>"学习技能"&amp;RIGHT(B70,LEN(B70))&amp;"\n"&amp;INDEX(D_被动技能!$E:$E,MATCH(L70,D_被动技能!$A:$A,0))</f>
        <v>学习技能烂·鹰视（3级）\n一件十分破旧的宝物，看起来谁都可以用\n提升伙伴命中27点</v>
      </c>
      <c r="E70" s="2">
        <f>INDEX(D_被动技能!$N:$N,MATCH(L70,D_被动技能!$A:$A,0))</f>
        <v>1</v>
      </c>
      <c r="F70" s="2"/>
      <c r="G70" s="2">
        <f>INDEX(D_被动技能!$J:$J,MATCH(L70,D_被动技能!$A:$A,0))</f>
        <v>0</v>
      </c>
      <c r="H70" s="2" t="str">
        <f>INDEX(D_被动技能!$K:$K,MATCH(L70,D_被动技能!$A:$A,0))</f>
        <v>所有宠物</v>
      </c>
      <c r="I70" s="2">
        <f>INDEX(D_被动技能!$M:$M,MATCH(L70,D_被动技能!$A:$A,0))</f>
        <v>81</v>
      </c>
      <c r="J70" s="2">
        <f t="shared" si="4"/>
        <v>153</v>
      </c>
      <c r="K70" s="2">
        <f t="shared" si="5"/>
        <v>3</v>
      </c>
      <c r="L70" s="2">
        <f t="shared" ref="L70:L133" si="7">J70*10000+K70</f>
        <v>1530003</v>
      </c>
      <c r="M70" s="2">
        <f t="shared" ref="M70:M133" si="8">K70*1000</f>
        <v>3000</v>
      </c>
      <c r="N70" s="2">
        <f t="shared" ref="N70:N133" si="9">K70*100+600</f>
        <v>900</v>
      </c>
      <c r="O70" s="2">
        <v>20003</v>
      </c>
    </row>
    <row r="71" spans="1:15" x14ac:dyDescent="0.35">
      <c r="A71" s="2">
        <f t="shared" si="6"/>
        <v>41541</v>
      </c>
      <c r="B71" s="2" t="str">
        <f>INDEX(D_被动技能!$C:$C,MATCH(D_伙伴技能书!J71,D_被动技能!$B:$B,0))&amp;"（"&amp;K71&amp;"级）"</f>
        <v>烂·迅影身法（1级）</v>
      </c>
      <c r="C71" s="2">
        <f>INDEX(计算页!$E:$E,MATCH(INDEX(D_被动技能!$D:$D,MATCH(J71,D_被动技能!$B:$B,0)),计算页!$F:$F,0))</f>
        <v>40022</v>
      </c>
      <c r="D71" s="2" t="str">
        <f>"学习技能"&amp;RIGHT(B71,LEN(B71))&amp;"\n"&amp;INDEX(D_被动技能!$E:$E,MATCH(L71,D_被动技能!$A:$A,0))</f>
        <v>学习技能烂·迅影身法（1级）\n一件十分破旧的宝物，看起来谁都可以用\n提升伙伴闪避12点</v>
      </c>
      <c r="E71" s="2">
        <f>INDEX(D_被动技能!$N:$N,MATCH(L71,D_被动技能!$A:$A,0))</f>
        <v>1</v>
      </c>
      <c r="F71" s="2"/>
      <c r="G71" s="2">
        <f>INDEX(D_被动技能!$J:$J,MATCH(L71,D_被动技能!$A:$A,0))</f>
        <v>0</v>
      </c>
      <c r="H71" s="2" t="str">
        <f>INDEX(D_被动技能!$K:$K,MATCH(L71,D_被动技能!$A:$A,0))</f>
        <v>所有宠物</v>
      </c>
      <c r="I71" s="2">
        <f>INDEX(D_被动技能!$M:$M,MATCH(L71,D_被动技能!$A:$A,0))</f>
        <v>36</v>
      </c>
      <c r="J71" s="2">
        <f t="shared" ref="J71:J73" si="10">IF(K70&gt;K71,J70+1,J70)</f>
        <v>154</v>
      </c>
      <c r="K71" s="2">
        <f t="shared" ref="K71:K134" si="11">IF(K70=3,1,K70+1)</f>
        <v>1</v>
      </c>
      <c r="L71" s="2">
        <f t="shared" si="7"/>
        <v>1540001</v>
      </c>
      <c r="M71" s="2">
        <f t="shared" si="8"/>
        <v>1000</v>
      </c>
      <c r="N71" s="2">
        <f t="shared" si="9"/>
        <v>700</v>
      </c>
      <c r="O71" s="2">
        <v>20001</v>
      </c>
    </row>
    <row r="72" spans="1:15" x14ac:dyDescent="0.35">
      <c r="A72" s="2">
        <f t="shared" si="6"/>
        <v>41542</v>
      </c>
      <c r="B72" s="2" t="str">
        <f>INDEX(D_被动技能!$C:$C,MATCH(D_伙伴技能书!J72,D_被动技能!$B:$B,0))&amp;"（"&amp;K72&amp;"级）"</f>
        <v>烂·迅影身法（2级）</v>
      </c>
      <c r="C72" s="2">
        <f>INDEX(计算页!$E:$E,MATCH(INDEX(D_被动技能!$D:$D,MATCH(J72,D_被动技能!$B:$B,0)),计算页!$F:$F,0))</f>
        <v>40022</v>
      </c>
      <c r="D72" s="2" t="str">
        <f>"学习技能"&amp;RIGHT(B72,LEN(B72))&amp;"\n"&amp;INDEX(D_被动技能!$E:$E,MATCH(L72,D_被动技能!$A:$A,0))</f>
        <v>学习技能烂·迅影身法（2级）\n一件十分破旧的宝物，看起来谁都可以用\n提升伙伴闪避18点</v>
      </c>
      <c r="E72" s="2">
        <f>INDEX(D_被动技能!$N:$N,MATCH(L72,D_被动技能!$A:$A,0))</f>
        <v>1</v>
      </c>
      <c r="F72" s="2"/>
      <c r="G72" s="2">
        <f>INDEX(D_被动技能!$J:$J,MATCH(L72,D_被动技能!$A:$A,0))</f>
        <v>0</v>
      </c>
      <c r="H72" s="2" t="str">
        <f>INDEX(D_被动技能!$K:$K,MATCH(L72,D_被动技能!$A:$A,0))</f>
        <v>所有宠物</v>
      </c>
      <c r="I72" s="2">
        <f>INDEX(D_被动技能!$M:$M,MATCH(L72,D_被动技能!$A:$A,0))</f>
        <v>54</v>
      </c>
      <c r="J72" s="2">
        <f t="shared" si="10"/>
        <v>154</v>
      </c>
      <c r="K72" s="2">
        <f t="shared" si="11"/>
        <v>2</v>
      </c>
      <c r="L72" s="2">
        <f t="shared" si="7"/>
        <v>1540002</v>
      </c>
      <c r="M72" s="2">
        <f t="shared" si="8"/>
        <v>2000</v>
      </c>
      <c r="N72" s="2">
        <f t="shared" si="9"/>
        <v>800</v>
      </c>
      <c r="O72" s="2">
        <v>20002</v>
      </c>
    </row>
    <row r="73" spans="1:15" x14ac:dyDescent="0.35">
      <c r="A73" s="2">
        <f t="shared" si="6"/>
        <v>41543</v>
      </c>
      <c r="B73" s="2" t="str">
        <f>INDEX(D_被动技能!$C:$C,MATCH(D_伙伴技能书!J73,D_被动技能!$B:$B,0))&amp;"（"&amp;K73&amp;"级）"</f>
        <v>烂·迅影身法（3级）</v>
      </c>
      <c r="C73" s="2">
        <f>INDEX(计算页!$E:$E,MATCH(INDEX(D_被动技能!$D:$D,MATCH(J73,D_被动技能!$B:$B,0)),计算页!$F:$F,0))</f>
        <v>40022</v>
      </c>
      <c r="D73" s="2" t="str">
        <f>"学习技能"&amp;RIGHT(B73,LEN(B73))&amp;"\n"&amp;INDEX(D_被动技能!$E:$E,MATCH(L73,D_被动技能!$A:$A,0))</f>
        <v>学习技能烂·迅影身法（3级）\n一件十分破旧的宝物，看起来谁都可以用\n提升伙伴闪避27点</v>
      </c>
      <c r="E73" s="2">
        <f>INDEX(D_被动技能!$N:$N,MATCH(L73,D_被动技能!$A:$A,0))</f>
        <v>1</v>
      </c>
      <c r="F73" s="2"/>
      <c r="G73" s="2">
        <f>INDEX(D_被动技能!$J:$J,MATCH(L73,D_被动技能!$A:$A,0))</f>
        <v>0</v>
      </c>
      <c r="H73" s="2" t="str">
        <f>INDEX(D_被动技能!$K:$K,MATCH(L73,D_被动技能!$A:$A,0))</f>
        <v>所有宠物</v>
      </c>
      <c r="I73" s="2">
        <f>INDEX(D_被动技能!$M:$M,MATCH(L73,D_被动技能!$A:$A,0))</f>
        <v>81</v>
      </c>
      <c r="J73" s="2">
        <f t="shared" si="10"/>
        <v>154</v>
      </c>
      <c r="K73" s="2">
        <f t="shared" si="11"/>
        <v>3</v>
      </c>
      <c r="L73" s="2">
        <f t="shared" si="7"/>
        <v>1540003</v>
      </c>
      <c r="M73" s="2">
        <f t="shared" si="8"/>
        <v>3000</v>
      </c>
      <c r="N73" s="2">
        <f t="shared" si="9"/>
        <v>900</v>
      </c>
      <c r="O73" s="2">
        <v>20003</v>
      </c>
    </row>
    <row r="74" spans="1:15" x14ac:dyDescent="0.35">
      <c r="A74" s="2">
        <f t="shared" si="6"/>
        <v>42011</v>
      </c>
      <c r="B74" s="2" t="str">
        <f>INDEX(D_被动技能!$C:$C,MATCH(D_伙伴技能书!J74,D_被动技能!$B:$B,0))&amp;"（"&amp;K74&amp;"级）"</f>
        <v>凡·浮行如意（1级）</v>
      </c>
      <c r="C74" s="2">
        <f>INDEX(计算页!$E:$E,MATCH(INDEX(D_被动技能!$D:$D,MATCH(J74,D_被动技能!$B:$B,0)),计算页!$F:$F,0))</f>
        <v>40005</v>
      </c>
      <c r="D74" s="2" t="str">
        <f>"学习技能"&amp;RIGHT(B74,LEN(B74))&amp;"\n"&amp;INDEX(D_被动技能!$E:$E,MATCH(L74,D_被动技能!$A:$A,0))</f>
        <v>学习技能凡·浮行如意（1级）\n一件很普通的宝物，看起来谁都可以用\n提升伙伴防御120点</v>
      </c>
      <c r="E74" s="2">
        <f>INDEX(D_被动技能!$N:$N,MATCH(L74,D_被动技能!$A:$A,0))</f>
        <v>2</v>
      </c>
      <c r="F74" s="2"/>
      <c r="G74" s="2">
        <f>INDEX(D_被动技能!$J:$J,MATCH(L74,D_被动技能!$A:$A,0))</f>
        <v>0</v>
      </c>
      <c r="H74" s="2" t="str">
        <f>INDEX(D_被动技能!$K:$K,MATCH(L74,D_被动技能!$A:$A,0))</f>
        <v>所有宠物</v>
      </c>
      <c r="I74" s="2">
        <f>INDEX(D_被动技能!$M:$M,MATCH(L74,D_被动技能!$A:$A,0))</f>
        <v>120</v>
      </c>
      <c r="J74" s="2">
        <v>201</v>
      </c>
      <c r="K74" s="2">
        <f t="shared" si="11"/>
        <v>1</v>
      </c>
      <c r="L74" s="2">
        <f t="shared" si="7"/>
        <v>2010001</v>
      </c>
      <c r="M74" s="2">
        <f t="shared" si="8"/>
        <v>1000</v>
      </c>
      <c r="N74" s="2">
        <f t="shared" si="9"/>
        <v>700</v>
      </c>
      <c r="O74" s="2">
        <v>20001</v>
      </c>
    </row>
    <row r="75" spans="1:15" x14ac:dyDescent="0.35">
      <c r="A75" s="2">
        <f t="shared" si="6"/>
        <v>42012</v>
      </c>
      <c r="B75" s="2" t="str">
        <f>INDEX(D_被动技能!$C:$C,MATCH(D_伙伴技能书!J75,D_被动技能!$B:$B,0))&amp;"（"&amp;K75&amp;"级）"</f>
        <v>凡·浮行如意（2级）</v>
      </c>
      <c r="C75" s="2">
        <f>INDEX(计算页!$E:$E,MATCH(INDEX(D_被动技能!$D:$D,MATCH(J75,D_被动技能!$B:$B,0)),计算页!$F:$F,0))</f>
        <v>40005</v>
      </c>
      <c r="D75" s="2" t="str">
        <f>"学习技能"&amp;RIGHT(B75,LEN(B75))&amp;"\n"&amp;INDEX(D_被动技能!$E:$E,MATCH(L75,D_被动技能!$A:$A,0))</f>
        <v>学习技能凡·浮行如意（2级）\n一件很普通的宝物，看起来谁都可以用\n提升伙伴防御180点</v>
      </c>
      <c r="E75" s="2">
        <f>INDEX(D_被动技能!$N:$N,MATCH(L75,D_被动技能!$A:$A,0))</f>
        <v>2</v>
      </c>
      <c r="F75" s="2"/>
      <c r="G75" s="2">
        <f>INDEX(D_被动技能!$J:$J,MATCH(L75,D_被动技能!$A:$A,0))</f>
        <v>0</v>
      </c>
      <c r="H75" s="2" t="str">
        <f>INDEX(D_被动技能!$K:$K,MATCH(L75,D_被动技能!$A:$A,0))</f>
        <v>所有宠物</v>
      </c>
      <c r="I75" s="2">
        <f>INDEX(D_被动技能!$M:$M,MATCH(L75,D_被动技能!$A:$A,0))</f>
        <v>180</v>
      </c>
      <c r="J75" s="2">
        <f>IF(K74&gt;K75,J74+1,J74)</f>
        <v>201</v>
      </c>
      <c r="K75" s="2">
        <f t="shared" si="11"/>
        <v>2</v>
      </c>
      <c r="L75" s="2">
        <f t="shared" si="7"/>
        <v>2010002</v>
      </c>
      <c r="M75" s="2">
        <f t="shared" si="8"/>
        <v>2000</v>
      </c>
      <c r="N75" s="2">
        <f t="shared" si="9"/>
        <v>800</v>
      </c>
      <c r="O75" s="2">
        <v>20002</v>
      </c>
    </row>
    <row r="76" spans="1:15" x14ac:dyDescent="0.35">
      <c r="A76" s="2">
        <f t="shared" si="6"/>
        <v>42013</v>
      </c>
      <c r="B76" s="2" t="str">
        <f>INDEX(D_被动技能!$C:$C,MATCH(D_伙伴技能书!J76,D_被动技能!$B:$B,0))&amp;"（"&amp;K76&amp;"级）"</f>
        <v>凡·浮行如意（3级）</v>
      </c>
      <c r="C76" s="2">
        <f>INDEX(计算页!$E:$E,MATCH(INDEX(D_被动技能!$D:$D,MATCH(J76,D_被动技能!$B:$B,0)),计算页!$F:$F,0))</f>
        <v>40005</v>
      </c>
      <c r="D76" s="2" t="str">
        <f>"学习技能"&amp;RIGHT(B76,LEN(B76))&amp;"\n"&amp;INDEX(D_被动技能!$E:$E,MATCH(L76,D_被动技能!$A:$A,0))</f>
        <v>学习技能凡·浮行如意（3级）\n一件很普通的宝物，看起来谁都可以用\n提升伙伴防御270点</v>
      </c>
      <c r="E76" s="2">
        <f>INDEX(D_被动技能!$N:$N,MATCH(L76,D_被动技能!$A:$A,0))</f>
        <v>2</v>
      </c>
      <c r="F76" s="2"/>
      <c r="G76" s="2">
        <f>INDEX(D_被动技能!$J:$J,MATCH(L76,D_被动技能!$A:$A,0))</f>
        <v>0</v>
      </c>
      <c r="H76" s="2" t="str">
        <f>INDEX(D_被动技能!$K:$K,MATCH(L76,D_被动技能!$A:$A,0))</f>
        <v>所有宠物</v>
      </c>
      <c r="I76" s="2">
        <f>INDEX(D_被动技能!$M:$M,MATCH(L76,D_被动技能!$A:$A,0))</f>
        <v>270</v>
      </c>
      <c r="J76" s="2">
        <f t="shared" ref="J76:J139" si="12">IF(K75&gt;K76,J75+1,J75)</f>
        <v>201</v>
      </c>
      <c r="K76" s="2">
        <f t="shared" si="11"/>
        <v>3</v>
      </c>
      <c r="L76" s="2">
        <f t="shared" si="7"/>
        <v>2010003</v>
      </c>
      <c r="M76" s="2">
        <f t="shared" si="8"/>
        <v>3000</v>
      </c>
      <c r="N76" s="2">
        <f t="shared" si="9"/>
        <v>900</v>
      </c>
      <c r="O76" s="2">
        <v>20003</v>
      </c>
    </row>
    <row r="77" spans="1:15" x14ac:dyDescent="0.35">
      <c r="A77" s="2">
        <f t="shared" si="6"/>
        <v>42021</v>
      </c>
      <c r="B77" s="2" t="str">
        <f>INDEX(D_被动技能!$C:$C,MATCH(D_伙伴技能书!J77,D_被动技能!$B:$B,0))&amp;"（"&amp;K77&amp;"级）"</f>
        <v>凡·青龙印（1级）</v>
      </c>
      <c r="C77" s="2">
        <f>INDEX(计算页!$E:$E,MATCH(INDEX(D_被动技能!$D:$D,MATCH(J77,D_被动技能!$B:$B,0)),计算页!$F:$F,0))</f>
        <v>40016</v>
      </c>
      <c r="D77" s="2" t="str">
        <f>"学习技能"&amp;RIGHT(B77,LEN(B77))&amp;"\n"&amp;INDEX(D_被动技能!$E:$E,MATCH(L77,D_被动技能!$A:$A,0))</f>
        <v>学习技能凡·青龙印（1级）\n一件很普通的宝物，看起来谁都可以用\n提升伙伴生命600点</v>
      </c>
      <c r="E77" s="2">
        <f>INDEX(D_被动技能!$N:$N,MATCH(L77,D_被动技能!$A:$A,0))</f>
        <v>2</v>
      </c>
      <c r="F77" s="2"/>
      <c r="G77" s="2">
        <f>INDEX(D_被动技能!$J:$J,MATCH(L77,D_被动技能!$A:$A,0))</f>
        <v>0</v>
      </c>
      <c r="H77" s="2" t="str">
        <f>INDEX(D_被动技能!$K:$K,MATCH(L77,D_被动技能!$A:$A,0))</f>
        <v>所有宠物</v>
      </c>
      <c r="I77" s="2">
        <f>INDEX(D_被动技能!$M:$M,MATCH(L77,D_被动技能!$A:$A,0))</f>
        <v>120</v>
      </c>
      <c r="J77" s="2">
        <f t="shared" si="12"/>
        <v>202</v>
      </c>
      <c r="K77" s="2">
        <f t="shared" si="11"/>
        <v>1</v>
      </c>
      <c r="L77" s="2">
        <f t="shared" si="7"/>
        <v>2020001</v>
      </c>
      <c r="M77" s="2">
        <f t="shared" si="8"/>
        <v>1000</v>
      </c>
      <c r="N77" s="2">
        <f t="shared" si="9"/>
        <v>700</v>
      </c>
      <c r="O77" s="2">
        <v>20001</v>
      </c>
    </row>
    <row r="78" spans="1:15" x14ac:dyDescent="0.35">
      <c r="A78" s="2">
        <f t="shared" si="6"/>
        <v>42022</v>
      </c>
      <c r="B78" s="2" t="str">
        <f>INDEX(D_被动技能!$C:$C,MATCH(D_伙伴技能书!J78,D_被动技能!$B:$B,0))&amp;"（"&amp;K78&amp;"级）"</f>
        <v>凡·青龙印（2级）</v>
      </c>
      <c r="C78" s="2">
        <f>INDEX(计算页!$E:$E,MATCH(INDEX(D_被动技能!$D:$D,MATCH(J78,D_被动技能!$B:$B,0)),计算页!$F:$F,0))</f>
        <v>40016</v>
      </c>
      <c r="D78" s="2" t="str">
        <f>"学习技能"&amp;RIGHT(B78,LEN(B78))&amp;"\n"&amp;INDEX(D_被动技能!$E:$E,MATCH(L78,D_被动技能!$A:$A,0))</f>
        <v>学习技能凡·青龙印（2级）\n一件很普通的宝物，看起来谁都可以用\n提升伙伴生命900点</v>
      </c>
      <c r="E78" s="2">
        <f>INDEX(D_被动技能!$N:$N,MATCH(L78,D_被动技能!$A:$A,0))</f>
        <v>2</v>
      </c>
      <c r="F78" s="2"/>
      <c r="G78" s="2">
        <f>INDEX(D_被动技能!$J:$J,MATCH(L78,D_被动技能!$A:$A,0))</f>
        <v>0</v>
      </c>
      <c r="H78" s="2" t="str">
        <f>INDEX(D_被动技能!$K:$K,MATCH(L78,D_被动技能!$A:$A,0))</f>
        <v>所有宠物</v>
      </c>
      <c r="I78" s="2">
        <f>INDEX(D_被动技能!$M:$M,MATCH(L78,D_被动技能!$A:$A,0))</f>
        <v>180</v>
      </c>
      <c r="J78" s="2">
        <f t="shared" si="12"/>
        <v>202</v>
      </c>
      <c r="K78" s="2">
        <f t="shared" si="11"/>
        <v>2</v>
      </c>
      <c r="L78" s="2">
        <f t="shared" si="7"/>
        <v>2020002</v>
      </c>
      <c r="M78" s="2">
        <f t="shared" si="8"/>
        <v>2000</v>
      </c>
      <c r="N78" s="2">
        <f t="shared" si="9"/>
        <v>800</v>
      </c>
      <c r="O78" s="2">
        <v>20002</v>
      </c>
    </row>
    <row r="79" spans="1:15" x14ac:dyDescent="0.35">
      <c r="A79" s="2">
        <f t="shared" si="6"/>
        <v>42023</v>
      </c>
      <c r="B79" s="2" t="str">
        <f>INDEX(D_被动技能!$C:$C,MATCH(D_伙伴技能书!J79,D_被动技能!$B:$B,0))&amp;"（"&amp;K79&amp;"级）"</f>
        <v>凡·青龙印（3级）</v>
      </c>
      <c r="C79" s="2">
        <f>INDEX(计算页!$E:$E,MATCH(INDEX(D_被动技能!$D:$D,MATCH(J79,D_被动技能!$B:$B,0)),计算页!$F:$F,0))</f>
        <v>40016</v>
      </c>
      <c r="D79" s="2" t="str">
        <f>"学习技能"&amp;RIGHT(B79,LEN(B79))&amp;"\n"&amp;INDEX(D_被动技能!$E:$E,MATCH(L79,D_被动技能!$A:$A,0))</f>
        <v>学习技能凡·青龙印（3级）\n一件很普通的宝物，看起来谁都可以用\n提升伙伴生命1350点</v>
      </c>
      <c r="E79" s="2">
        <f>INDEX(D_被动技能!$N:$N,MATCH(L79,D_被动技能!$A:$A,0))</f>
        <v>2</v>
      </c>
      <c r="F79" s="2"/>
      <c r="G79" s="2">
        <f>INDEX(D_被动技能!$J:$J,MATCH(L79,D_被动技能!$A:$A,0))</f>
        <v>0</v>
      </c>
      <c r="H79" s="2" t="str">
        <f>INDEX(D_被动技能!$K:$K,MATCH(L79,D_被动技能!$A:$A,0))</f>
        <v>所有宠物</v>
      </c>
      <c r="I79" s="2">
        <f>INDEX(D_被动技能!$M:$M,MATCH(L79,D_被动技能!$A:$A,0))</f>
        <v>270</v>
      </c>
      <c r="J79" s="2">
        <f t="shared" si="12"/>
        <v>202</v>
      </c>
      <c r="K79" s="2">
        <f t="shared" si="11"/>
        <v>3</v>
      </c>
      <c r="L79" s="2">
        <f t="shared" si="7"/>
        <v>2020003</v>
      </c>
      <c r="M79" s="2">
        <f t="shared" si="8"/>
        <v>3000</v>
      </c>
      <c r="N79" s="2">
        <f t="shared" si="9"/>
        <v>900</v>
      </c>
      <c r="O79" s="2">
        <v>20003</v>
      </c>
    </row>
    <row r="80" spans="1:15" x14ac:dyDescent="0.35">
      <c r="A80" s="2">
        <f t="shared" si="6"/>
        <v>42031</v>
      </c>
      <c r="B80" s="2" t="str">
        <f>INDEX(D_被动技能!$C:$C,MATCH(D_伙伴技能书!J80,D_被动技能!$B:$B,0))&amp;"（"&amp;K80&amp;"级）"</f>
        <v>凡·乾坤扇（1级）</v>
      </c>
      <c r="C80" s="2">
        <f>INDEX(计算页!$E:$E,MATCH(INDEX(D_被动技能!$D:$D,MATCH(J80,D_被动技能!$B:$B,0)),计算页!$F:$F,0))</f>
        <v>40003</v>
      </c>
      <c r="D80" s="2" t="str">
        <f>"学习技能"&amp;RIGHT(B80,LEN(B80))&amp;"\n"&amp;INDEX(D_被动技能!$E:$E,MATCH(L80,D_被动技能!$A:$A,0))</f>
        <v>学习技能凡·乾坤扇（1级）\n一件很普通的宝物，看起来谁都可以用\n提升伙伴攻击60点</v>
      </c>
      <c r="E80" s="2">
        <f>INDEX(D_被动技能!$N:$N,MATCH(L80,D_被动技能!$A:$A,0))</f>
        <v>2</v>
      </c>
      <c r="F80" s="2"/>
      <c r="G80" s="2">
        <f>INDEX(D_被动技能!$J:$J,MATCH(L80,D_被动技能!$A:$A,0))</f>
        <v>0</v>
      </c>
      <c r="H80" s="2" t="str">
        <f>INDEX(D_被动技能!$K:$K,MATCH(L80,D_被动技能!$A:$A,0))</f>
        <v>所有宠物</v>
      </c>
      <c r="I80" s="2">
        <f>INDEX(D_被动技能!$M:$M,MATCH(L80,D_被动技能!$A:$A,0))</f>
        <v>120</v>
      </c>
      <c r="J80" s="2">
        <f t="shared" si="12"/>
        <v>203</v>
      </c>
      <c r="K80" s="2">
        <f t="shared" si="11"/>
        <v>1</v>
      </c>
      <c r="L80" s="2">
        <f t="shared" si="7"/>
        <v>2030001</v>
      </c>
      <c r="M80" s="2">
        <f t="shared" si="8"/>
        <v>1000</v>
      </c>
      <c r="N80" s="2">
        <f t="shared" si="9"/>
        <v>700</v>
      </c>
      <c r="O80" s="2">
        <v>20001</v>
      </c>
    </row>
    <row r="81" spans="1:15" x14ac:dyDescent="0.35">
      <c r="A81" s="2">
        <f t="shared" si="6"/>
        <v>42032</v>
      </c>
      <c r="B81" s="2" t="str">
        <f>INDEX(D_被动技能!$C:$C,MATCH(D_伙伴技能书!J81,D_被动技能!$B:$B,0))&amp;"（"&amp;K81&amp;"级）"</f>
        <v>凡·乾坤扇（2级）</v>
      </c>
      <c r="C81" s="2">
        <f>INDEX(计算页!$E:$E,MATCH(INDEX(D_被动技能!$D:$D,MATCH(J81,D_被动技能!$B:$B,0)),计算页!$F:$F,0))</f>
        <v>40003</v>
      </c>
      <c r="D81" s="2" t="str">
        <f>"学习技能"&amp;RIGHT(B81,LEN(B81))&amp;"\n"&amp;INDEX(D_被动技能!$E:$E,MATCH(L81,D_被动技能!$A:$A,0))</f>
        <v>学习技能凡·乾坤扇（2级）\n一件很普通的宝物，看起来谁都可以用\n提升伙伴攻击90点</v>
      </c>
      <c r="E81" s="2">
        <f>INDEX(D_被动技能!$N:$N,MATCH(L81,D_被动技能!$A:$A,0))</f>
        <v>2</v>
      </c>
      <c r="F81" s="2"/>
      <c r="G81" s="2">
        <f>INDEX(D_被动技能!$J:$J,MATCH(L81,D_被动技能!$A:$A,0))</f>
        <v>0</v>
      </c>
      <c r="H81" s="2" t="str">
        <f>INDEX(D_被动技能!$K:$K,MATCH(L81,D_被动技能!$A:$A,0))</f>
        <v>所有宠物</v>
      </c>
      <c r="I81" s="2">
        <f>INDEX(D_被动技能!$M:$M,MATCH(L81,D_被动技能!$A:$A,0))</f>
        <v>180</v>
      </c>
      <c r="J81" s="2">
        <f t="shared" si="12"/>
        <v>203</v>
      </c>
      <c r="K81" s="2">
        <f t="shared" si="11"/>
        <v>2</v>
      </c>
      <c r="L81" s="2">
        <f t="shared" si="7"/>
        <v>2030002</v>
      </c>
      <c r="M81" s="2">
        <f t="shared" si="8"/>
        <v>2000</v>
      </c>
      <c r="N81" s="2">
        <f t="shared" si="9"/>
        <v>800</v>
      </c>
      <c r="O81" s="2">
        <v>20002</v>
      </c>
    </row>
    <row r="82" spans="1:15" x14ac:dyDescent="0.35">
      <c r="A82" s="2">
        <f t="shared" si="6"/>
        <v>42033</v>
      </c>
      <c r="B82" s="2" t="str">
        <f>INDEX(D_被动技能!$C:$C,MATCH(D_伙伴技能书!J82,D_被动技能!$B:$B,0))&amp;"（"&amp;K82&amp;"级）"</f>
        <v>凡·乾坤扇（3级）</v>
      </c>
      <c r="C82" s="2">
        <f>INDEX(计算页!$E:$E,MATCH(INDEX(D_被动技能!$D:$D,MATCH(J82,D_被动技能!$B:$B,0)),计算页!$F:$F,0))</f>
        <v>40003</v>
      </c>
      <c r="D82" s="2" t="str">
        <f>"学习技能"&amp;RIGHT(B82,LEN(B82))&amp;"\n"&amp;INDEX(D_被动技能!$E:$E,MATCH(L82,D_被动技能!$A:$A,0))</f>
        <v>学习技能凡·乾坤扇（3级）\n一件很普通的宝物，看起来谁都可以用\n提升伙伴攻击135点</v>
      </c>
      <c r="E82" s="2">
        <f>INDEX(D_被动技能!$N:$N,MATCH(L82,D_被动技能!$A:$A,0))</f>
        <v>2</v>
      </c>
      <c r="F82" s="2"/>
      <c r="G82" s="2">
        <f>INDEX(D_被动技能!$J:$J,MATCH(L82,D_被动技能!$A:$A,0))</f>
        <v>0</v>
      </c>
      <c r="H82" s="2" t="str">
        <f>INDEX(D_被动技能!$K:$K,MATCH(L82,D_被动技能!$A:$A,0))</f>
        <v>所有宠物</v>
      </c>
      <c r="I82" s="2">
        <f>INDEX(D_被动技能!$M:$M,MATCH(L82,D_被动技能!$A:$A,0))</f>
        <v>270</v>
      </c>
      <c r="J82" s="2">
        <f t="shared" si="12"/>
        <v>203</v>
      </c>
      <c r="K82" s="2">
        <f t="shared" si="11"/>
        <v>3</v>
      </c>
      <c r="L82" s="2">
        <f t="shared" si="7"/>
        <v>2030003</v>
      </c>
      <c r="M82" s="2">
        <f t="shared" si="8"/>
        <v>3000</v>
      </c>
      <c r="N82" s="2">
        <f t="shared" si="9"/>
        <v>900</v>
      </c>
      <c r="O82" s="2">
        <v>20003</v>
      </c>
    </row>
    <row r="83" spans="1:15" x14ac:dyDescent="0.35">
      <c r="A83" s="2">
        <f t="shared" si="6"/>
        <v>42041</v>
      </c>
      <c r="B83" s="2" t="str">
        <f>INDEX(D_被动技能!$C:$C,MATCH(D_伙伴技能书!J83,D_被动技能!$B:$B,0))&amp;"（"&amp;K83&amp;"级）"</f>
        <v>凡·湮月环（1级）</v>
      </c>
      <c r="C83" s="2">
        <f>INDEX(计算页!$E:$E,MATCH(INDEX(D_被动技能!$D:$D,MATCH(J83,D_被动技能!$B:$B,0)),计算页!$F:$F,0))</f>
        <v>40018</v>
      </c>
      <c r="D83" s="2" t="str">
        <f>"学习技能"&amp;RIGHT(B83,LEN(B83))&amp;"\n"&amp;INDEX(D_被动技能!$E:$E,MATCH(L83,D_被动技能!$A:$A,0))</f>
        <v>学习技能凡·湮月环（1级）\n一件很普通的宝物，看起来谁都可以用\n提升伙伴防御120点</v>
      </c>
      <c r="E83" s="2">
        <f>INDEX(D_被动技能!$N:$N,MATCH(L83,D_被动技能!$A:$A,0))</f>
        <v>2</v>
      </c>
      <c r="F83" s="2"/>
      <c r="G83" s="2">
        <f>INDEX(D_被动技能!$J:$J,MATCH(L83,D_被动技能!$A:$A,0))</f>
        <v>0</v>
      </c>
      <c r="H83" s="2" t="str">
        <f>INDEX(D_被动技能!$K:$K,MATCH(L83,D_被动技能!$A:$A,0))</f>
        <v>所有宠物</v>
      </c>
      <c r="I83" s="2">
        <f>INDEX(D_被动技能!$M:$M,MATCH(L83,D_被动技能!$A:$A,0))</f>
        <v>120</v>
      </c>
      <c r="J83" s="2">
        <f t="shared" si="12"/>
        <v>204</v>
      </c>
      <c r="K83" s="2">
        <f t="shared" si="11"/>
        <v>1</v>
      </c>
      <c r="L83" s="2">
        <f t="shared" si="7"/>
        <v>2040001</v>
      </c>
      <c r="M83" s="2">
        <f t="shared" si="8"/>
        <v>1000</v>
      </c>
      <c r="N83" s="2">
        <f t="shared" si="9"/>
        <v>700</v>
      </c>
      <c r="O83" s="2">
        <v>20001</v>
      </c>
    </row>
    <row r="84" spans="1:15" x14ac:dyDescent="0.35">
      <c r="A84" s="2">
        <f t="shared" si="6"/>
        <v>42042</v>
      </c>
      <c r="B84" s="2" t="str">
        <f>INDEX(D_被动技能!$C:$C,MATCH(D_伙伴技能书!J84,D_被动技能!$B:$B,0))&amp;"（"&amp;K84&amp;"级）"</f>
        <v>凡·湮月环（2级）</v>
      </c>
      <c r="C84" s="2">
        <f>INDEX(计算页!$E:$E,MATCH(INDEX(D_被动技能!$D:$D,MATCH(J84,D_被动技能!$B:$B,0)),计算页!$F:$F,0))</f>
        <v>40018</v>
      </c>
      <c r="D84" s="2" t="str">
        <f>"学习技能"&amp;RIGHT(B84,LEN(B84))&amp;"\n"&amp;INDEX(D_被动技能!$E:$E,MATCH(L84,D_被动技能!$A:$A,0))</f>
        <v>学习技能凡·湮月环（2级）\n一件很普通的宝物，看起来谁都可以用\n提升伙伴防御180点</v>
      </c>
      <c r="E84" s="2">
        <f>INDEX(D_被动技能!$N:$N,MATCH(L84,D_被动技能!$A:$A,0))</f>
        <v>2</v>
      </c>
      <c r="F84" s="2"/>
      <c r="G84" s="2">
        <f>INDEX(D_被动技能!$J:$J,MATCH(L84,D_被动技能!$A:$A,0))</f>
        <v>0</v>
      </c>
      <c r="H84" s="2" t="str">
        <f>INDEX(D_被动技能!$K:$K,MATCH(L84,D_被动技能!$A:$A,0))</f>
        <v>所有宠物</v>
      </c>
      <c r="I84" s="2">
        <f>INDEX(D_被动技能!$M:$M,MATCH(L84,D_被动技能!$A:$A,0))</f>
        <v>180</v>
      </c>
      <c r="J84" s="2">
        <f t="shared" si="12"/>
        <v>204</v>
      </c>
      <c r="K84" s="2">
        <f t="shared" si="11"/>
        <v>2</v>
      </c>
      <c r="L84" s="2">
        <f t="shared" si="7"/>
        <v>2040002</v>
      </c>
      <c r="M84" s="2">
        <f t="shared" si="8"/>
        <v>2000</v>
      </c>
      <c r="N84" s="2">
        <f t="shared" si="9"/>
        <v>800</v>
      </c>
      <c r="O84" s="2">
        <v>20002</v>
      </c>
    </row>
    <row r="85" spans="1:15" x14ac:dyDescent="0.35">
      <c r="A85" s="2">
        <f t="shared" si="6"/>
        <v>42043</v>
      </c>
      <c r="B85" s="2" t="str">
        <f>INDEX(D_被动技能!$C:$C,MATCH(D_伙伴技能书!J85,D_被动技能!$B:$B,0))&amp;"（"&amp;K85&amp;"级）"</f>
        <v>凡·湮月环（3级）</v>
      </c>
      <c r="C85" s="2">
        <f>INDEX(计算页!$E:$E,MATCH(INDEX(D_被动技能!$D:$D,MATCH(J85,D_被动技能!$B:$B,0)),计算页!$F:$F,0))</f>
        <v>40018</v>
      </c>
      <c r="D85" s="2" t="str">
        <f>"学习技能"&amp;RIGHT(B85,LEN(B85))&amp;"\n"&amp;INDEX(D_被动技能!$E:$E,MATCH(L85,D_被动技能!$A:$A,0))</f>
        <v>学习技能凡·湮月环（3级）\n一件很普通的宝物，看起来谁都可以用\n提升伙伴防御270点</v>
      </c>
      <c r="E85" s="2">
        <f>INDEX(D_被动技能!$N:$N,MATCH(L85,D_被动技能!$A:$A,0))</f>
        <v>2</v>
      </c>
      <c r="F85" s="2"/>
      <c r="G85" s="2">
        <f>INDEX(D_被动技能!$J:$J,MATCH(L85,D_被动技能!$A:$A,0))</f>
        <v>0</v>
      </c>
      <c r="H85" s="2" t="str">
        <f>INDEX(D_被动技能!$K:$K,MATCH(L85,D_被动技能!$A:$A,0))</f>
        <v>所有宠物</v>
      </c>
      <c r="I85" s="2">
        <f>INDEX(D_被动技能!$M:$M,MATCH(L85,D_被动技能!$A:$A,0))</f>
        <v>270</v>
      </c>
      <c r="J85" s="2">
        <f t="shared" si="12"/>
        <v>204</v>
      </c>
      <c r="K85" s="2">
        <f t="shared" si="11"/>
        <v>3</v>
      </c>
      <c r="L85" s="2">
        <f t="shared" si="7"/>
        <v>2040003</v>
      </c>
      <c r="M85" s="2">
        <f t="shared" si="8"/>
        <v>3000</v>
      </c>
      <c r="N85" s="2">
        <f t="shared" si="9"/>
        <v>900</v>
      </c>
      <c r="O85" s="2">
        <v>20003</v>
      </c>
    </row>
    <row r="86" spans="1:15" x14ac:dyDescent="0.35">
      <c r="A86" s="2">
        <f t="shared" si="6"/>
        <v>42051</v>
      </c>
      <c r="B86" s="2" t="str">
        <f>INDEX(D_被动技能!$C:$C,MATCH(D_伙伴技能书!J86,D_被动技能!$B:$B,0))&amp;"（"&amp;K86&amp;"级）"</f>
        <v>凡·灵兽内丹（1级）</v>
      </c>
      <c r="C86" s="2">
        <f>INDEX(计算页!$E:$E,MATCH(INDEX(D_被动技能!$D:$D,MATCH(J86,D_被动技能!$B:$B,0)),计算页!$F:$F,0))</f>
        <v>40002</v>
      </c>
      <c r="D86" s="2" t="str">
        <f>"学习技能"&amp;RIGHT(B86,LEN(B86))&amp;"\n"&amp;INDEX(D_被动技能!$E:$E,MATCH(L86,D_被动技能!$A:$A,0))</f>
        <v>学习技能凡·灵兽内丹（1级）\n一件很普通的宝物，看起来谁都可以用\n提升伙伴生命600点</v>
      </c>
      <c r="E86" s="2">
        <f>INDEX(D_被动技能!$N:$N,MATCH(L86,D_被动技能!$A:$A,0))</f>
        <v>2</v>
      </c>
      <c r="F86" s="2"/>
      <c r="G86" s="2">
        <f>INDEX(D_被动技能!$J:$J,MATCH(L86,D_被动技能!$A:$A,0))</f>
        <v>0</v>
      </c>
      <c r="H86" s="2" t="str">
        <f>INDEX(D_被动技能!$K:$K,MATCH(L86,D_被动技能!$A:$A,0))</f>
        <v>所有宠物</v>
      </c>
      <c r="I86" s="2">
        <f>INDEX(D_被动技能!$M:$M,MATCH(L86,D_被动技能!$A:$A,0))</f>
        <v>120</v>
      </c>
      <c r="J86" s="2">
        <f t="shared" si="12"/>
        <v>205</v>
      </c>
      <c r="K86" s="2">
        <f t="shared" si="11"/>
        <v>1</v>
      </c>
      <c r="L86" s="2">
        <f t="shared" si="7"/>
        <v>2050001</v>
      </c>
      <c r="M86" s="2">
        <f t="shared" si="8"/>
        <v>1000</v>
      </c>
      <c r="N86" s="2">
        <f t="shared" si="9"/>
        <v>700</v>
      </c>
      <c r="O86" s="2">
        <v>20001</v>
      </c>
    </row>
    <row r="87" spans="1:15" x14ac:dyDescent="0.35">
      <c r="A87" s="2">
        <f t="shared" si="6"/>
        <v>42052</v>
      </c>
      <c r="B87" s="2" t="str">
        <f>INDEX(D_被动技能!$C:$C,MATCH(D_伙伴技能书!J87,D_被动技能!$B:$B,0))&amp;"（"&amp;K87&amp;"级）"</f>
        <v>凡·灵兽内丹（2级）</v>
      </c>
      <c r="C87" s="2">
        <f>INDEX(计算页!$E:$E,MATCH(INDEX(D_被动技能!$D:$D,MATCH(J87,D_被动技能!$B:$B,0)),计算页!$F:$F,0))</f>
        <v>40002</v>
      </c>
      <c r="D87" s="2" t="str">
        <f>"学习技能"&amp;RIGHT(B87,LEN(B87))&amp;"\n"&amp;INDEX(D_被动技能!$E:$E,MATCH(L87,D_被动技能!$A:$A,0))</f>
        <v>学习技能凡·灵兽内丹（2级）\n一件很普通的宝物，看起来谁都可以用\n提升伙伴生命900点</v>
      </c>
      <c r="E87" s="2">
        <f>INDEX(D_被动技能!$N:$N,MATCH(L87,D_被动技能!$A:$A,0))</f>
        <v>2</v>
      </c>
      <c r="F87" s="2"/>
      <c r="G87" s="2">
        <f>INDEX(D_被动技能!$J:$J,MATCH(L87,D_被动技能!$A:$A,0))</f>
        <v>0</v>
      </c>
      <c r="H87" s="2" t="str">
        <f>INDEX(D_被动技能!$K:$K,MATCH(L87,D_被动技能!$A:$A,0))</f>
        <v>所有宠物</v>
      </c>
      <c r="I87" s="2">
        <f>INDEX(D_被动技能!$M:$M,MATCH(L87,D_被动技能!$A:$A,0))</f>
        <v>180</v>
      </c>
      <c r="J87" s="2">
        <f t="shared" si="12"/>
        <v>205</v>
      </c>
      <c r="K87" s="2">
        <f t="shared" si="11"/>
        <v>2</v>
      </c>
      <c r="L87" s="2">
        <f t="shared" si="7"/>
        <v>2050002</v>
      </c>
      <c r="M87" s="2">
        <f t="shared" si="8"/>
        <v>2000</v>
      </c>
      <c r="N87" s="2">
        <f t="shared" si="9"/>
        <v>800</v>
      </c>
      <c r="O87" s="2">
        <v>20002</v>
      </c>
    </row>
    <row r="88" spans="1:15" x14ac:dyDescent="0.35">
      <c r="A88" s="2">
        <f t="shared" si="6"/>
        <v>42053</v>
      </c>
      <c r="B88" s="2" t="str">
        <f>INDEX(D_被动技能!$C:$C,MATCH(D_伙伴技能书!J88,D_被动技能!$B:$B,0))&amp;"（"&amp;K88&amp;"级）"</f>
        <v>凡·灵兽内丹（3级）</v>
      </c>
      <c r="C88" s="2">
        <f>INDEX(计算页!$E:$E,MATCH(INDEX(D_被动技能!$D:$D,MATCH(J88,D_被动技能!$B:$B,0)),计算页!$F:$F,0))</f>
        <v>40002</v>
      </c>
      <c r="D88" s="2" t="str">
        <f>"学习技能"&amp;RIGHT(B88,LEN(B88))&amp;"\n"&amp;INDEX(D_被动技能!$E:$E,MATCH(L88,D_被动技能!$A:$A,0))</f>
        <v>学习技能凡·灵兽内丹（3级）\n一件很普通的宝物，看起来谁都可以用\n提升伙伴生命1350点</v>
      </c>
      <c r="E88" s="2">
        <f>INDEX(D_被动技能!$N:$N,MATCH(L88,D_被动技能!$A:$A,0))</f>
        <v>2</v>
      </c>
      <c r="F88" s="2"/>
      <c r="G88" s="2">
        <f>INDEX(D_被动技能!$J:$J,MATCH(L88,D_被动技能!$A:$A,0))</f>
        <v>0</v>
      </c>
      <c r="H88" s="2" t="str">
        <f>INDEX(D_被动技能!$K:$K,MATCH(L88,D_被动技能!$A:$A,0))</f>
        <v>所有宠物</v>
      </c>
      <c r="I88" s="2">
        <f>INDEX(D_被动技能!$M:$M,MATCH(L88,D_被动技能!$A:$A,0))</f>
        <v>270</v>
      </c>
      <c r="J88" s="2">
        <f t="shared" si="12"/>
        <v>205</v>
      </c>
      <c r="K88" s="2">
        <f t="shared" si="11"/>
        <v>3</v>
      </c>
      <c r="L88" s="2">
        <f t="shared" si="7"/>
        <v>2050003</v>
      </c>
      <c r="M88" s="2">
        <f t="shared" si="8"/>
        <v>3000</v>
      </c>
      <c r="N88" s="2">
        <f t="shared" si="9"/>
        <v>900</v>
      </c>
      <c r="O88" s="2">
        <v>20003</v>
      </c>
    </row>
    <row r="89" spans="1:15" x14ac:dyDescent="0.35">
      <c r="A89" s="2">
        <f t="shared" si="6"/>
        <v>42061</v>
      </c>
      <c r="B89" s="2" t="str">
        <f>INDEX(D_被动技能!$C:$C,MATCH(D_伙伴技能书!J89,D_被动技能!$B:$B,0))&amp;"（"&amp;K89&amp;"级）"</f>
        <v>凡·野性图腾（1级）</v>
      </c>
      <c r="C89" s="2">
        <f>INDEX(计算页!$E:$E,MATCH(INDEX(D_被动技能!$D:$D,MATCH(J89,D_被动技能!$B:$B,0)),计算页!$F:$F,0))</f>
        <v>40006</v>
      </c>
      <c r="D89" s="2" t="str">
        <f>"学习技能"&amp;RIGHT(B89,LEN(B89))&amp;"\n"&amp;INDEX(D_被动技能!$E:$E,MATCH(L89,D_被动技能!$A:$A,0))</f>
        <v>学习技能凡·野性图腾（1级）\n一件很普通的宝物，看起来谁都可以用\n提升伙伴攻击60点</v>
      </c>
      <c r="E89" s="2">
        <f>INDEX(D_被动技能!$N:$N,MATCH(L89,D_被动技能!$A:$A,0))</f>
        <v>2</v>
      </c>
      <c r="F89" s="2"/>
      <c r="G89" s="2">
        <f>INDEX(D_被动技能!$J:$J,MATCH(L89,D_被动技能!$A:$A,0))</f>
        <v>0</v>
      </c>
      <c r="H89" s="2" t="str">
        <f>INDEX(D_被动技能!$K:$K,MATCH(L89,D_被动技能!$A:$A,0))</f>
        <v>所有宠物</v>
      </c>
      <c r="I89" s="2">
        <f>INDEX(D_被动技能!$M:$M,MATCH(L89,D_被动技能!$A:$A,0))</f>
        <v>120</v>
      </c>
      <c r="J89" s="2">
        <f t="shared" si="12"/>
        <v>206</v>
      </c>
      <c r="K89" s="2">
        <f t="shared" si="11"/>
        <v>1</v>
      </c>
      <c r="L89" s="2">
        <f t="shared" si="7"/>
        <v>2060001</v>
      </c>
      <c r="M89" s="2">
        <f t="shared" si="8"/>
        <v>1000</v>
      </c>
      <c r="N89" s="2">
        <f t="shared" si="9"/>
        <v>700</v>
      </c>
      <c r="O89" s="2">
        <v>20001</v>
      </c>
    </row>
    <row r="90" spans="1:15" x14ac:dyDescent="0.35">
      <c r="A90" s="2">
        <f t="shared" si="6"/>
        <v>42062</v>
      </c>
      <c r="B90" s="2" t="str">
        <f>INDEX(D_被动技能!$C:$C,MATCH(D_伙伴技能书!J90,D_被动技能!$B:$B,0))&amp;"（"&amp;K90&amp;"级）"</f>
        <v>凡·野性图腾（2级）</v>
      </c>
      <c r="C90" s="2">
        <f>INDEX(计算页!$E:$E,MATCH(INDEX(D_被动技能!$D:$D,MATCH(J90,D_被动技能!$B:$B,0)),计算页!$F:$F,0))</f>
        <v>40006</v>
      </c>
      <c r="D90" s="2" t="str">
        <f>"学习技能"&amp;RIGHT(B90,LEN(B90))&amp;"\n"&amp;INDEX(D_被动技能!$E:$E,MATCH(L90,D_被动技能!$A:$A,0))</f>
        <v>学习技能凡·野性图腾（2级）\n一件很普通的宝物，看起来谁都可以用\n提升伙伴攻击90点</v>
      </c>
      <c r="E90" s="2">
        <f>INDEX(D_被动技能!$N:$N,MATCH(L90,D_被动技能!$A:$A,0))</f>
        <v>2</v>
      </c>
      <c r="F90" s="2"/>
      <c r="G90" s="2">
        <f>INDEX(D_被动技能!$J:$J,MATCH(L90,D_被动技能!$A:$A,0))</f>
        <v>0</v>
      </c>
      <c r="H90" s="2" t="str">
        <f>INDEX(D_被动技能!$K:$K,MATCH(L90,D_被动技能!$A:$A,0))</f>
        <v>所有宠物</v>
      </c>
      <c r="I90" s="2">
        <f>INDEX(D_被动技能!$M:$M,MATCH(L90,D_被动技能!$A:$A,0))</f>
        <v>180</v>
      </c>
      <c r="J90" s="2">
        <f t="shared" si="12"/>
        <v>206</v>
      </c>
      <c r="K90" s="2">
        <f t="shared" si="11"/>
        <v>2</v>
      </c>
      <c r="L90" s="2">
        <f t="shared" si="7"/>
        <v>2060002</v>
      </c>
      <c r="M90" s="2">
        <f t="shared" si="8"/>
        <v>2000</v>
      </c>
      <c r="N90" s="2">
        <f t="shared" si="9"/>
        <v>800</v>
      </c>
      <c r="O90" s="2">
        <v>20002</v>
      </c>
    </row>
    <row r="91" spans="1:15" x14ac:dyDescent="0.35">
      <c r="A91" s="2">
        <f t="shared" si="6"/>
        <v>42063</v>
      </c>
      <c r="B91" s="2" t="str">
        <f>INDEX(D_被动技能!$C:$C,MATCH(D_伙伴技能书!J91,D_被动技能!$B:$B,0))&amp;"（"&amp;K91&amp;"级）"</f>
        <v>凡·野性图腾（3级）</v>
      </c>
      <c r="C91" s="2">
        <f>INDEX(计算页!$E:$E,MATCH(INDEX(D_被动技能!$D:$D,MATCH(J91,D_被动技能!$B:$B,0)),计算页!$F:$F,0))</f>
        <v>40006</v>
      </c>
      <c r="D91" s="2" t="str">
        <f>"学习技能"&amp;RIGHT(B91,LEN(B91))&amp;"\n"&amp;INDEX(D_被动技能!$E:$E,MATCH(L91,D_被动技能!$A:$A,0))</f>
        <v>学习技能凡·野性图腾（3级）\n一件很普通的宝物，看起来谁都可以用\n提升伙伴攻击135点</v>
      </c>
      <c r="E91" s="2">
        <f>INDEX(D_被动技能!$N:$N,MATCH(L91,D_被动技能!$A:$A,0))</f>
        <v>2</v>
      </c>
      <c r="F91" s="2"/>
      <c r="G91" s="2">
        <f>INDEX(D_被动技能!$J:$J,MATCH(L91,D_被动技能!$A:$A,0))</f>
        <v>0</v>
      </c>
      <c r="H91" s="2" t="str">
        <f>INDEX(D_被动技能!$K:$K,MATCH(L91,D_被动技能!$A:$A,0))</f>
        <v>所有宠物</v>
      </c>
      <c r="I91" s="2">
        <f>INDEX(D_被动技能!$M:$M,MATCH(L91,D_被动技能!$A:$A,0))</f>
        <v>270</v>
      </c>
      <c r="J91" s="2">
        <f t="shared" si="12"/>
        <v>206</v>
      </c>
      <c r="K91" s="2">
        <f t="shared" si="11"/>
        <v>3</v>
      </c>
      <c r="L91" s="2">
        <f t="shared" si="7"/>
        <v>2060003</v>
      </c>
      <c r="M91" s="2">
        <f t="shared" si="8"/>
        <v>3000</v>
      </c>
      <c r="N91" s="2">
        <f t="shared" si="9"/>
        <v>900</v>
      </c>
      <c r="O91" s="2">
        <v>20003</v>
      </c>
    </row>
    <row r="92" spans="1:15" x14ac:dyDescent="0.35">
      <c r="A92" s="2">
        <f t="shared" si="6"/>
        <v>42071</v>
      </c>
      <c r="B92" s="2" t="str">
        <f>INDEX(D_被动技能!$C:$C,MATCH(D_伙伴技能书!J92,D_被动技能!$B:$B,0))&amp;"（"&amp;K92&amp;"级）"</f>
        <v>凡·百鬼珠（1级）</v>
      </c>
      <c r="C92" s="2">
        <f>INDEX(计算页!$E:$E,MATCH(INDEX(D_被动技能!$D:$D,MATCH(J92,D_被动技能!$B:$B,0)),计算页!$F:$F,0))</f>
        <v>40001</v>
      </c>
      <c r="D92" s="2" t="str">
        <f>"学习技能"&amp;RIGHT(B92,LEN(B92))&amp;"\n"&amp;INDEX(D_被动技能!$E:$E,MATCH(L92,D_被动技能!$A:$A,0))</f>
        <v>学习技能凡·百鬼珠（1级）\n一件很普通的宝物，看起来谁都可以用\n提升伙伴防御120点</v>
      </c>
      <c r="E92" s="2">
        <f>INDEX(D_被动技能!$N:$N,MATCH(L92,D_被动技能!$A:$A,0))</f>
        <v>2</v>
      </c>
      <c r="F92" s="2"/>
      <c r="G92" s="2">
        <f>INDEX(D_被动技能!$J:$J,MATCH(L92,D_被动技能!$A:$A,0))</f>
        <v>0</v>
      </c>
      <c r="H92" s="2" t="str">
        <f>INDEX(D_被动技能!$K:$K,MATCH(L92,D_被动技能!$A:$A,0))</f>
        <v>所有宠物</v>
      </c>
      <c r="I92" s="2">
        <f>INDEX(D_被动技能!$M:$M,MATCH(L92,D_被动技能!$A:$A,0))</f>
        <v>120</v>
      </c>
      <c r="J92" s="2">
        <f t="shared" si="12"/>
        <v>207</v>
      </c>
      <c r="K92" s="2">
        <f t="shared" si="11"/>
        <v>1</v>
      </c>
      <c r="L92" s="2">
        <f t="shared" si="7"/>
        <v>2070001</v>
      </c>
      <c r="M92" s="2">
        <f t="shared" si="8"/>
        <v>1000</v>
      </c>
      <c r="N92" s="2">
        <f t="shared" si="9"/>
        <v>700</v>
      </c>
      <c r="O92" s="2">
        <v>20001</v>
      </c>
    </row>
    <row r="93" spans="1:15" x14ac:dyDescent="0.35">
      <c r="A93" s="2">
        <f t="shared" si="6"/>
        <v>42072</v>
      </c>
      <c r="B93" s="2" t="str">
        <f>INDEX(D_被动技能!$C:$C,MATCH(D_伙伴技能书!J93,D_被动技能!$B:$B,0))&amp;"（"&amp;K93&amp;"级）"</f>
        <v>凡·百鬼珠（2级）</v>
      </c>
      <c r="C93" s="2">
        <f>INDEX(计算页!$E:$E,MATCH(INDEX(D_被动技能!$D:$D,MATCH(J93,D_被动技能!$B:$B,0)),计算页!$F:$F,0))</f>
        <v>40001</v>
      </c>
      <c r="D93" s="2" t="str">
        <f>"学习技能"&amp;RIGHT(B93,LEN(B93))&amp;"\n"&amp;INDEX(D_被动技能!$E:$E,MATCH(L93,D_被动技能!$A:$A,0))</f>
        <v>学习技能凡·百鬼珠（2级）\n一件很普通的宝物，看起来谁都可以用\n提升伙伴防御180点</v>
      </c>
      <c r="E93" s="2">
        <f>INDEX(D_被动技能!$N:$N,MATCH(L93,D_被动技能!$A:$A,0))</f>
        <v>2</v>
      </c>
      <c r="F93" s="2"/>
      <c r="G93" s="2">
        <f>INDEX(D_被动技能!$J:$J,MATCH(L93,D_被动技能!$A:$A,0))</f>
        <v>0</v>
      </c>
      <c r="H93" s="2" t="str">
        <f>INDEX(D_被动技能!$K:$K,MATCH(L93,D_被动技能!$A:$A,0))</f>
        <v>所有宠物</v>
      </c>
      <c r="I93" s="2">
        <f>INDEX(D_被动技能!$M:$M,MATCH(L93,D_被动技能!$A:$A,0))</f>
        <v>180</v>
      </c>
      <c r="J93" s="2">
        <f t="shared" si="12"/>
        <v>207</v>
      </c>
      <c r="K93" s="2">
        <f t="shared" si="11"/>
        <v>2</v>
      </c>
      <c r="L93" s="2">
        <f t="shared" si="7"/>
        <v>2070002</v>
      </c>
      <c r="M93" s="2">
        <f t="shared" si="8"/>
        <v>2000</v>
      </c>
      <c r="N93" s="2">
        <f t="shared" si="9"/>
        <v>800</v>
      </c>
      <c r="O93" s="2">
        <v>20002</v>
      </c>
    </row>
    <row r="94" spans="1:15" x14ac:dyDescent="0.35">
      <c r="A94" s="2">
        <f t="shared" si="6"/>
        <v>42073</v>
      </c>
      <c r="B94" s="2" t="str">
        <f>INDEX(D_被动技能!$C:$C,MATCH(D_伙伴技能书!J94,D_被动技能!$B:$B,0))&amp;"（"&amp;K94&amp;"级）"</f>
        <v>凡·百鬼珠（3级）</v>
      </c>
      <c r="C94" s="2">
        <f>INDEX(计算页!$E:$E,MATCH(INDEX(D_被动技能!$D:$D,MATCH(J94,D_被动技能!$B:$B,0)),计算页!$F:$F,0))</f>
        <v>40001</v>
      </c>
      <c r="D94" s="2" t="str">
        <f>"学习技能"&amp;RIGHT(B94,LEN(B94))&amp;"\n"&amp;INDEX(D_被动技能!$E:$E,MATCH(L94,D_被动技能!$A:$A,0))</f>
        <v>学习技能凡·百鬼珠（3级）\n一件很普通的宝物，看起来谁都可以用\n提升伙伴防御270点</v>
      </c>
      <c r="E94" s="2">
        <f>INDEX(D_被动技能!$N:$N,MATCH(L94,D_被动技能!$A:$A,0))</f>
        <v>2</v>
      </c>
      <c r="F94" s="2"/>
      <c r="G94" s="2">
        <f>INDEX(D_被动技能!$J:$J,MATCH(L94,D_被动技能!$A:$A,0))</f>
        <v>0</v>
      </c>
      <c r="H94" s="2" t="str">
        <f>INDEX(D_被动技能!$K:$K,MATCH(L94,D_被动技能!$A:$A,0))</f>
        <v>所有宠物</v>
      </c>
      <c r="I94" s="2">
        <f>INDEX(D_被动技能!$M:$M,MATCH(L94,D_被动技能!$A:$A,0))</f>
        <v>270</v>
      </c>
      <c r="J94" s="2">
        <f t="shared" si="12"/>
        <v>207</v>
      </c>
      <c r="K94" s="2">
        <f t="shared" si="11"/>
        <v>3</v>
      </c>
      <c r="L94" s="2">
        <f t="shared" si="7"/>
        <v>2070003</v>
      </c>
      <c r="M94" s="2">
        <f t="shared" si="8"/>
        <v>3000</v>
      </c>
      <c r="N94" s="2">
        <f t="shared" si="9"/>
        <v>900</v>
      </c>
      <c r="O94" s="2">
        <v>20003</v>
      </c>
    </row>
    <row r="95" spans="1:15" x14ac:dyDescent="0.35">
      <c r="A95" s="2">
        <f t="shared" si="6"/>
        <v>42081</v>
      </c>
      <c r="B95" s="2" t="str">
        <f>INDEX(D_被动技能!$C:$C,MATCH(D_伙伴技能书!J95,D_被动技能!$B:$B,0))&amp;"（"&amp;K95&amp;"级）"</f>
        <v>凡·幽鬼焰狱（1级）</v>
      </c>
      <c r="C95" s="2">
        <f>INDEX(计算页!$E:$E,MATCH(INDEX(D_被动技能!$D:$D,MATCH(J95,D_被动技能!$B:$B,0)),计算页!$F:$F,0))</f>
        <v>40020</v>
      </c>
      <c r="D95" s="2" t="str">
        <f>"学习技能"&amp;RIGHT(B95,LEN(B95))&amp;"\n"&amp;INDEX(D_被动技能!$E:$E,MATCH(L95,D_被动技能!$A:$A,0))</f>
        <v>学习技能凡·幽鬼焰狱（1级）\n一件很普通的宝物，看起来谁都可以用\n提升伙伴生命600点</v>
      </c>
      <c r="E95" s="2">
        <f>INDEX(D_被动技能!$N:$N,MATCH(L95,D_被动技能!$A:$A,0))</f>
        <v>2</v>
      </c>
      <c r="F95" s="2"/>
      <c r="G95" s="2">
        <f>INDEX(D_被动技能!$J:$J,MATCH(L95,D_被动技能!$A:$A,0))</f>
        <v>0</v>
      </c>
      <c r="H95" s="2" t="str">
        <f>INDEX(D_被动技能!$K:$K,MATCH(L95,D_被动技能!$A:$A,0))</f>
        <v>所有宠物</v>
      </c>
      <c r="I95" s="2">
        <f>INDEX(D_被动技能!$M:$M,MATCH(L95,D_被动技能!$A:$A,0))</f>
        <v>120</v>
      </c>
      <c r="J95" s="2">
        <f t="shared" si="12"/>
        <v>208</v>
      </c>
      <c r="K95" s="2">
        <f t="shared" si="11"/>
        <v>1</v>
      </c>
      <c r="L95" s="2">
        <f t="shared" si="7"/>
        <v>2080001</v>
      </c>
      <c r="M95" s="2">
        <f t="shared" si="8"/>
        <v>1000</v>
      </c>
      <c r="N95" s="2">
        <f t="shared" si="9"/>
        <v>700</v>
      </c>
      <c r="O95" s="2">
        <v>20001</v>
      </c>
    </row>
    <row r="96" spans="1:15" x14ac:dyDescent="0.35">
      <c r="A96" s="2">
        <f t="shared" si="6"/>
        <v>42082</v>
      </c>
      <c r="B96" s="2" t="str">
        <f>INDEX(D_被动技能!$C:$C,MATCH(D_伙伴技能书!J96,D_被动技能!$B:$B,0))&amp;"（"&amp;K96&amp;"级）"</f>
        <v>凡·幽鬼焰狱（2级）</v>
      </c>
      <c r="C96" s="2">
        <f>INDEX(计算页!$E:$E,MATCH(INDEX(D_被动技能!$D:$D,MATCH(J96,D_被动技能!$B:$B,0)),计算页!$F:$F,0))</f>
        <v>40020</v>
      </c>
      <c r="D96" s="2" t="str">
        <f>"学习技能"&amp;RIGHT(B96,LEN(B96))&amp;"\n"&amp;INDEX(D_被动技能!$E:$E,MATCH(L96,D_被动技能!$A:$A,0))</f>
        <v>学习技能凡·幽鬼焰狱（2级）\n一件很普通的宝物，看起来谁都可以用\n提升伙伴生命900点</v>
      </c>
      <c r="E96" s="2">
        <f>INDEX(D_被动技能!$N:$N,MATCH(L96,D_被动技能!$A:$A,0))</f>
        <v>2</v>
      </c>
      <c r="F96" s="2"/>
      <c r="G96" s="2">
        <f>INDEX(D_被动技能!$J:$J,MATCH(L96,D_被动技能!$A:$A,0))</f>
        <v>0</v>
      </c>
      <c r="H96" s="2" t="str">
        <f>INDEX(D_被动技能!$K:$K,MATCH(L96,D_被动技能!$A:$A,0))</f>
        <v>所有宠物</v>
      </c>
      <c r="I96" s="2">
        <f>INDEX(D_被动技能!$M:$M,MATCH(L96,D_被动技能!$A:$A,0))</f>
        <v>180</v>
      </c>
      <c r="J96" s="2">
        <f t="shared" si="12"/>
        <v>208</v>
      </c>
      <c r="K96" s="2">
        <f t="shared" si="11"/>
        <v>2</v>
      </c>
      <c r="L96" s="2">
        <f t="shared" si="7"/>
        <v>2080002</v>
      </c>
      <c r="M96" s="2">
        <f t="shared" si="8"/>
        <v>2000</v>
      </c>
      <c r="N96" s="2">
        <f t="shared" si="9"/>
        <v>800</v>
      </c>
      <c r="O96" s="2">
        <v>20002</v>
      </c>
    </row>
    <row r="97" spans="1:15" x14ac:dyDescent="0.35">
      <c r="A97" s="2">
        <f t="shared" si="6"/>
        <v>42083</v>
      </c>
      <c r="B97" s="2" t="str">
        <f>INDEX(D_被动技能!$C:$C,MATCH(D_伙伴技能书!J97,D_被动技能!$B:$B,0))&amp;"（"&amp;K97&amp;"级）"</f>
        <v>凡·幽鬼焰狱（3级）</v>
      </c>
      <c r="C97" s="2">
        <f>INDEX(计算页!$E:$E,MATCH(INDEX(D_被动技能!$D:$D,MATCH(J97,D_被动技能!$B:$B,0)),计算页!$F:$F,0))</f>
        <v>40020</v>
      </c>
      <c r="D97" s="2" t="str">
        <f>"学习技能"&amp;RIGHT(B97,LEN(B97))&amp;"\n"&amp;INDEX(D_被动技能!$E:$E,MATCH(L97,D_被动技能!$A:$A,0))</f>
        <v>学习技能凡·幽鬼焰狱（3级）\n一件很普通的宝物，看起来谁都可以用\n提升伙伴生命1350点</v>
      </c>
      <c r="E97" s="2">
        <f>INDEX(D_被动技能!$N:$N,MATCH(L97,D_被动技能!$A:$A,0))</f>
        <v>2</v>
      </c>
      <c r="F97" s="2"/>
      <c r="G97" s="2">
        <f>INDEX(D_被动技能!$J:$J,MATCH(L97,D_被动技能!$A:$A,0))</f>
        <v>0</v>
      </c>
      <c r="H97" s="2" t="str">
        <f>INDEX(D_被动技能!$K:$K,MATCH(L97,D_被动技能!$A:$A,0))</f>
        <v>所有宠物</v>
      </c>
      <c r="I97" s="2">
        <f>INDEX(D_被动技能!$M:$M,MATCH(L97,D_被动技能!$A:$A,0))</f>
        <v>270</v>
      </c>
      <c r="J97" s="2">
        <f t="shared" si="12"/>
        <v>208</v>
      </c>
      <c r="K97" s="2">
        <f t="shared" si="11"/>
        <v>3</v>
      </c>
      <c r="L97" s="2">
        <f t="shared" si="7"/>
        <v>2080003</v>
      </c>
      <c r="M97" s="2">
        <f t="shared" si="8"/>
        <v>3000</v>
      </c>
      <c r="N97" s="2">
        <f t="shared" si="9"/>
        <v>900</v>
      </c>
      <c r="O97" s="2">
        <v>20003</v>
      </c>
    </row>
    <row r="98" spans="1:15" x14ac:dyDescent="0.35">
      <c r="A98" s="2">
        <f t="shared" si="6"/>
        <v>42091</v>
      </c>
      <c r="B98" s="2" t="str">
        <f>INDEX(D_被动技能!$C:$C,MATCH(D_伙伴技能书!J98,D_被动技能!$B:$B,0))&amp;"（"&amp;K98&amp;"级）"</f>
        <v>凡·聚魂旗（1级）</v>
      </c>
      <c r="C98" s="2">
        <f>INDEX(计算页!$E:$E,MATCH(INDEX(D_被动技能!$D:$D,MATCH(J98,D_被动技能!$B:$B,0)),计算页!$F:$F,0))</f>
        <v>40010</v>
      </c>
      <c r="D98" s="2" t="str">
        <f>"学习技能"&amp;RIGHT(B98,LEN(B98))&amp;"\n"&amp;INDEX(D_被动技能!$E:$E,MATCH(L98,D_被动技能!$A:$A,0))</f>
        <v>学习技能凡·聚魂旗（1级）\n一件很普通的宝物，看起来谁都可以用\n提升伙伴攻击60点</v>
      </c>
      <c r="E98" s="2">
        <f>INDEX(D_被动技能!$N:$N,MATCH(L98,D_被动技能!$A:$A,0))</f>
        <v>2</v>
      </c>
      <c r="F98" s="2"/>
      <c r="G98" s="2">
        <f>INDEX(D_被动技能!$J:$J,MATCH(L98,D_被动技能!$A:$A,0))</f>
        <v>0</v>
      </c>
      <c r="H98" s="2" t="str">
        <f>INDEX(D_被动技能!$K:$K,MATCH(L98,D_被动技能!$A:$A,0))</f>
        <v>所有宠物</v>
      </c>
      <c r="I98" s="2">
        <f>INDEX(D_被动技能!$M:$M,MATCH(L98,D_被动技能!$A:$A,0))</f>
        <v>120</v>
      </c>
      <c r="J98" s="2">
        <f t="shared" si="12"/>
        <v>209</v>
      </c>
      <c r="K98" s="2">
        <f t="shared" si="11"/>
        <v>1</v>
      </c>
      <c r="L98" s="2">
        <f t="shared" si="7"/>
        <v>2090001</v>
      </c>
      <c r="M98" s="2">
        <f t="shared" si="8"/>
        <v>1000</v>
      </c>
      <c r="N98" s="2">
        <f t="shared" si="9"/>
        <v>700</v>
      </c>
      <c r="O98" s="2">
        <v>20001</v>
      </c>
    </row>
    <row r="99" spans="1:15" x14ac:dyDescent="0.35">
      <c r="A99" s="2">
        <f t="shared" si="6"/>
        <v>42092</v>
      </c>
      <c r="B99" s="2" t="str">
        <f>INDEX(D_被动技能!$C:$C,MATCH(D_伙伴技能书!J99,D_被动技能!$B:$B,0))&amp;"（"&amp;K99&amp;"级）"</f>
        <v>凡·聚魂旗（2级）</v>
      </c>
      <c r="C99" s="2">
        <f>INDEX(计算页!$E:$E,MATCH(INDEX(D_被动技能!$D:$D,MATCH(J99,D_被动技能!$B:$B,0)),计算页!$F:$F,0))</f>
        <v>40010</v>
      </c>
      <c r="D99" s="2" t="str">
        <f>"学习技能"&amp;RIGHT(B99,LEN(B99))&amp;"\n"&amp;INDEX(D_被动技能!$E:$E,MATCH(L99,D_被动技能!$A:$A,0))</f>
        <v>学习技能凡·聚魂旗（2级）\n一件很普通的宝物，看起来谁都可以用\n提升伙伴攻击90点</v>
      </c>
      <c r="E99" s="2">
        <f>INDEX(D_被动技能!$N:$N,MATCH(L99,D_被动技能!$A:$A,0))</f>
        <v>2</v>
      </c>
      <c r="F99" s="2"/>
      <c r="G99" s="2">
        <f>INDEX(D_被动技能!$J:$J,MATCH(L99,D_被动技能!$A:$A,0))</f>
        <v>0</v>
      </c>
      <c r="H99" s="2" t="str">
        <f>INDEX(D_被动技能!$K:$K,MATCH(L99,D_被动技能!$A:$A,0))</f>
        <v>所有宠物</v>
      </c>
      <c r="I99" s="2">
        <f>INDEX(D_被动技能!$M:$M,MATCH(L99,D_被动技能!$A:$A,0))</f>
        <v>180</v>
      </c>
      <c r="J99" s="2">
        <f t="shared" si="12"/>
        <v>209</v>
      </c>
      <c r="K99" s="2">
        <f t="shared" si="11"/>
        <v>2</v>
      </c>
      <c r="L99" s="2">
        <f t="shared" si="7"/>
        <v>2090002</v>
      </c>
      <c r="M99" s="2">
        <f t="shared" si="8"/>
        <v>2000</v>
      </c>
      <c r="N99" s="2">
        <f t="shared" si="9"/>
        <v>800</v>
      </c>
      <c r="O99" s="2">
        <v>20002</v>
      </c>
    </row>
    <row r="100" spans="1:15" x14ac:dyDescent="0.35">
      <c r="A100" s="2">
        <f t="shared" si="6"/>
        <v>42093</v>
      </c>
      <c r="B100" s="2" t="str">
        <f>INDEX(D_被动技能!$C:$C,MATCH(D_伙伴技能书!J100,D_被动技能!$B:$B,0))&amp;"（"&amp;K100&amp;"级）"</f>
        <v>凡·聚魂旗（3级）</v>
      </c>
      <c r="C100" s="2">
        <f>INDEX(计算页!$E:$E,MATCH(INDEX(D_被动技能!$D:$D,MATCH(J100,D_被动技能!$B:$B,0)),计算页!$F:$F,0))</f>
        <v>40010</v>
      </c>
      <c r="D100" s="2" t="str">
        <f>"学习技能"&amp;RIGHT(B100,LEN(B100))&amp;"\n"&amp;INDEX(D_被动技能!$E:$E,MATCH(L100,D_被动技能!$A:$A,0))</f>
        <v>学习技能凡·聚魂旗（3级）\n一件很普通的宝物，看起来谁都可以用\n提升伙伴攻击135点</v>
      </c>
      <c r="E100" s="2">
        <f>INDEX(D_被动技能!$N:$N,MATCH(L100,D_被动技能!$A:$A,0))</f>
        <v>2</v>
      </c>
      <c r="F100" s="2"/>
      <c r="G100" s="2">
        <f>INDEX(D_被动技能!$J:$J,MATCH(L100,D_被动技能!$A:$A,0))</f>
        <v>0</v>
      </c>
      <c r="H100" s="2" t="str">
        <f>INDEX(D_被动技能!$K:$K,MATCH(L100,D_被动技能!$A:$A,0))</f>
        <v>所有宠物</v>
      </c>
      <c r="I100" s="2">
        <f>INDEX(D_被动技能!$M:$M,MATCH(L100,D_被动技能!$A:$A,0))</f>
        <v>270</v>
      </c>
      <c r="J100" s="2">
        <f t="shared" si="12"/>
        <v>209</v>
      </c>
      <c r="K100" s="2">
        <f t="shared" si="11"/>
        <v>3</v>
      </c>
      <c r="L100" s="2">
        <f t="shared" si="7"/>
        <v>2090003</v>
      </c>
      <c r="M100" s="2">
        <f t="shared" si="8"/>
        <v>3000</v>
      </c>
      <c r="N100" s="2">
        <f t="shared" si="9"/>
        <v>900</v>
      </c>
      <c r="O100" s="2">
        <v>20003</v>
      </c>
    </row>
    <row r="101" spans="1:15" x14ac:dyDescent="0.35">
      <c r="A101" s="2">
        <f t="shared" si="6"/>
        <v>42101</v>
      </c>
      <c r="B101" s="2" t="str">
        <f>INDEX(D_被动技能!$C:$C,MATCH(D_伙伴技能书!J101,D_被动技能!$B:$B,0))&amp;"（"&amp;K101&amp;"级）"</f>
        <v>凡·迷魂汤（1级）</v>
      </c>
      <c r="C101" s="2">
        <f>INDEX(计算页!$E:$E,MATCH(INDEX(D_被动技能!$D:$D,MATCH(J101,D_被动技能!$B:$B,0)),计算页!$F:$F,0))</f>
        <v>40001</v>
      </c>
      <c r="D101" s="2" t="str">
        <f>"学习技能"&amp;RIGHT(B101,LEN(B101))&amp;"\n"&amp;INDEX(D_被动技能!$E:$E,MATCH(L101,D_被动技能!$A:$A,0))</f>
        <v>学习技能凡·迷魂汤（1级）\n一件很普通的宝物，看起来谁都可以用\n提升伙伴防御120点</v>
      </c>
      <c r="E101" s="2">
        <f>INDEX(D_被动技能!$N:$N,MATCH(L101,D_被动技能!$A:$A,0))</f>
        <v>2</v>
      </c>
      <c r="F101" s="2"/>
      <c r="G101" s="2">
        <f>INDEX(D_被动技能!$J:$J,MATCH(L101,D_被动技能!$A:$A,0))</f>
        <v>0</v>
      </c>
      <c r="H101" s="2" t="str">
        <f>INDEX(D_被动技能!$K:$K,MATCH(L101,D_被动技能!$A:$A,0))</f>
        <v>所有宠物</v>
      </c>
      <c r="I101" s="2">
        <f>INDEX(D_被动技能!$M:$M,MATCH(L101,D_被动技能!$A:$A,0))</f>
        <v>120</v>
      </c>
      <c r="J101" s="2">
        <f t="shared" si="12"/>
        <v>210</v>
      </c>
      <c r="K101" s="2">
        <f t="shared" si="11"/>
        <v>1</v>
      </c>
      <c r="L101" s="2">
        <f t="shared" si="7"/>
        <v>2100001</v>
      </c>
      <c r="M101" s="2">
        <f t="shared" si="8"/>
        <v>1000</v>
      </c>
      <c r="N101" s="2">
        <f t="shared" si="9"/>
        <v>700</v>
      </c>
      <c r="O101" s="2">
        <v>20001</v>
      </c>
    </row>
    <row r="102" spans="1:15" x14ac:dyDescent="0.35">
      <c r="A102" s="2">
        <f t="shared" si="6"/>
        <v>42102</v>
      </c>
      <c r="B102" s="2" t="str">
        <f>INDEX(D_被动技能!$C:$C,MATCH(D_伙伴技能书!J102,D_被动技能!$B:$B,0))&amp;"（"&amp;K102&amp;"级）"</f>
        <v>凡·迷魂汤（2级）</v>
      </c>
      <c r="C102" s="2">
        <f>INDEX(计算页!$E:$E,MATCH(INDEX(D_被动技能!$D:$D,MATCH(J102,D_被动技能!$B:$B,0)),计算页!$F:$F,0))</f>
        <v>40001</v>
      </c>
      <c r="D102" s="2" t="str">
        <f>"学习技能"&amp;RIGHT(B102,LEN(B102))&amp;"\n"&amp;INDEX(D_被动技能!$E:$E,MATCH(L102,D_被动技能!$A:$A,0))</f>
        <v>学习技能凡·迷魂汤（2级）\n一件很普通的宝物，看起来谁都可以用\n提升伙伴防御180点</v>
      </c>
      <c r="E102" s="2">
        <f>INDEX(D_被动技能!$N:$N,MATCH(L102,D_被动技能!$A:$A,0))</f>
        <v>2</v>
      </c>
      <c r="F102" s="2"/>
      <c r="G102" s="2">
        <f>INDEX(D_被动技能!$J:$J,MATCH(L102,D_被动技能!$A:$A,0))</f>
        <v>0</v>
      </c>
      <c r="H102" s="2" t="str">
        <f>INDEX(D_被动技能!$K:$K,MATCH(L102,D_被动技能!$A:$A,0))</f>
        <v>所有宠物</v>
      </c>
      <c r="I102" s="2">
        <f>INDEX(D_被动技能!$M:$M,MATCH(L102,D_被动技能!$A:$A,0))</f>
        <v>180</v>
      </c>
      <c r="J102" s="2">
        <f t="shared" si="12"/>
        <v>210</v>
      </c>
      <c r="K102" s="2">
        <f t="shared" si="11"/>
        <v>2</v>
      </c>
      <c r="L102" s="2">
        <f t="shared" si="7"/>
        <v>2100002</v>
      </c>
      <c r="M102" s="2">
        <f t="shared" si="8"/>
        <v>2000</v>
      </c>
      <c r="N102" s="2">
        <f t="shared" si="9"/>
        <v>800</v>
      </c>
      <c r="O102" s="2">
        <v>20002</v>
      </c>
    </row>
    <row r="103" spans="1:15" x14ac:dyDescent="0.35">
      <c r="A103" s="2">
        <f t="shared" si="6"/>
        <v>42103</v>
      </c>
      <c r="B103" s="2" t="str">
        <f>INDEX(D_被动技能!$C:$C,MATCH(D_伙伴技能书!J103,D_被动技能!$B:$B,0))&amp;"（"&amp;K103&amp;"级）"</f>
        <v>凡·迷魂汤（3级）</v>
      </c>
      <c r="C103" s="2">
        <f>INDEX(计算页!$E:$E,MATCH(INDEX(D_被动技能!$D:$D,MATCH(J103,D_被动技能!$B:$B,0)),计算页!$F:$F,0))</f>
        <v>40001</v>
      </c>
      <c r="D103" s="2" t="str">
        <f>"学习技能"&amp;RIGHT(B103,LEN(B103))&amp;"\n"&amp;INDEX(D_被动技能!$E:$E,MATCH(L103,D_被动技能!$A:$A,0))</f>
        <v>学习技能凡·迷魂汤（3级）\n一件很普通的宝物，看起来谁都可以用\n提升伙伴防御270点</v>
      </c>
      <c r="E103" s="2">
        <f>INDEX(D_被动技能!$N:$N,MATCH(L103,D_被动技能!$A:$A,0))</f>
        <v>2</v>
      </c>
      <c r="F103" s="2"/>
      <c r="G103" s="2">
        <f>INDEX(D_被动技能!$J:$J,MATCH(L103,D_被动技能!$A:$A,0))</f>
        <v>0</v>
      </c>
      <c r="H103" s="2" t="str">
        <f>INDEX(D_被动技能!$K:$K,MATCH(L103,D_被动技能!$A:$A,0))</f>
        <v>所有宠物</v>
      </c>
      <c r="I103" s="2">
        <f>INDEX(D_被动技能!$M:$M,MATCH(L103,D_被动技能!$A:$A,0))</f>
        <v>270</v>
      </c>
      <c r="J103" s="2">
        <f t="shared" si="12"/>
        <v>210</v>
      </c>
      <c r="K103" s="2">
        <f t="shared" si="11"/>
        <v>3</v>
      </c>
      <c r="L103" s="2">
        <f t="shared" si="7"/>
        <v>2100003</v>
      </c>
      <c r="M103" s="2">
        <f t="shared" si="8"/>
        <v>3000</v>
      </c>
      <c r="N103" s="2">
        <f t="shared" si="9"/>
        <v>900</v>
      </c>
      <c r="O103" s="2">
        <v>20003</v>
      </c>
    </row>
    <row r="104" spans="1:15" x14ac:dyDescent="0.35">
      <c r="A104" s="2">
        <f t="shared" si="6"/>
        <v>42111</v>
      </c>
      <c r="B104" s="2" t="str">
        <f>INDEX(D_被动技能!$C:$C,MATCH(D_伙伴技能书!J104,D_被动技能!$B:$B,0))&amp;"（"&amp;K104&amp;"级）"</f>
        <v>凡·阴阳镜（1级）</v>
      </c>
      <c r="C104" s="2">
        <f>INDEX(计算页!$E:$E,MATCH(INDEX(D_被动技能!$D:$D,MATCH(J104,D_被动技能!$B:$B,0)),计算页!$F:$F,0))</f>
        <v>40019</v>
      </c>
      <c r="D104" s="2" t="str">
        <f>"学习技能"&amp;RIGHT(B104,LEN(B104))&amp;"\n"&amp;INDEX(D_被动技能!$E:$E,MATCH(L104,D_被动技能!$A:$A,0))</f>
        <v>学习技能凡·阴阳镜（1级）\n一件很普通的宝物，看起来谁都可以用\n提升伙伴生命600点</v>
      </c>
      <c r="E104" s="2">
        <f>INDEX(D_被动技能!$N:$N,MATCH(L104,D_被动技能!$A:$A,0))</f>
        <v>2</v>
      </c>
      <c r="F104" s="2"/>
      <c r="G104" s="2">
        <f>INDEX(D_被动技能!$J:$J,MATCH(L104,D_被动技能!$A:$A,0))</f>
        <v>0</v>
      </c>
      <c r="H104" s="2" t="str">
        <f>INDEX(D_被动技能!$K:$K,MATCH(L104,D_被动技能!$A:$A,0))</f>
        <v>所有宠物</v>
      </c>
      <c r="I104" s="2">
        <f>INDEX(D_被动技能!$M:$M,MATCH(L104,D_被动技能!$A:$A,0))</f>
        <v>120</v>
      </c>
      <c r="J104" s="2">
        <f t="shared" si="12"/>
        <v>211</v>
      </c>
      <c r="K104" s="2">
        <f t="shared" si="11"/>
        <v>1</v>
      </c>
      <c r="L104" s="2">
        <f t="shared" si="7"/>
        <v>2110001</v>
      </c>
      <c r="M104" s="2">
        <f t="shared" si="8"/>
        <v>1000</v>
      </c>
      <c r="N104" s="2">
        <f t="shared" si="9"/>
        <v>700</v>
      </c>
      <c r="O104" s="2">
        <v>20001</v>
      </c>
    </row>
    <row r="105" spans="1:15" x14ac:dyDescent="0.35">
      <c r="A105" s="2">
        <f t="shared" si="6"/>
        <v>42112</v>
      </c>
      <c r="B105" s="2" t="str">
        <f>INDEX(D_被动技能!$C:$C,MATCH(D_伙伴技能书!J105,D_被动技能!$B:$B,0))&amp;"（"&amp;K105&amp;"级）"</f>
        <v>凡·阴阳镜（2级）</v>
      </c>
      <c r="C105" s="2">
        <f>INDEX(计算页!$E:$E,MATCH(INDEX(D_被动技能!$D:$D,MATCH(J105,D_被动技能!$B:$B,0)),计算页!$F:$F,0))</f>
        <v>40019</v>
      </c>
      <c r="D105" s="2" t="str">
        <f>"学习技能"&amp;RIGHT(B105,LEN(B105))&amp;"\n"&amp;INDEX(D_被动技能!$E:$E,MATCH(L105,D_被动技能!$A:$A,0))</f>
        <v>学习技能凡·阴阳镜（2级）\n一件很普通的宝物，看起来谁都可以用\n提升伙伴生命900点</v>
      </c>
      <c r="E105" s="2">
        <f>INDEX(D_被动技能!$N:$N,MATCH(L105,D_被动技能!$A:$A,0))</f>
        <v>2</v>
      </c>
      <c r="F105" s="2"/>
      <c r="G105" s="2">
        <f>INDEX(D_被动技能!$J:$J,MATCH(L105,D_被动技能!$A:$A,0))</f>
        <v>0</v>
      </c>
      <c r="H105" s="2" t="str">
        <f>INDEX(D_被动技能!$K:$K,MATCH(L105,D_被动技能!$A:$A,0))</f>
        <v>所有宠物</v>
      </c>
      <c r="I105" s="2">
        <f>INDEX(D_被动技能!$M:$M,MATCH(L105,D_被动技能!$A:$A,0))</f>
        <v>180</v>
      </c>
      <c r="J105" s="2">
        <f t="shared" si="12"/>
        <v>211</v>
      </c>
      <c r="K105" s="2">
        <f t="shared" si="11"/>
        <v>2</v>
      </c>
      <c r="L105" s="2">
        <f t="shared" si="7"/>
        <v>2110002</v>
      </c>
      <c r="M105" s="2">
        <f t="shared" si="8"/>
        <v>2000</v>
      </c>
      <c r="N105" s="2">
        <f t="shared" si="9"/>
        <v>800</v>
      </c>
      <c r="O105" s="2">
        <v>20002</v>
      </c>
    </row>
    <row r="106" spans="1:15" x14ac:dyDescent="0.35">
      <c r="A106" s="2">
        <f t="shared" si="6"/>
        <v>42113</v>
      </c>
      <c r="B106" s="2" t="str">
        <f>INDEX(D_被动技能!$C:$C,MATCH(D_伙伴技能书!J106,D_被动技能!$B:$B,0))&amp;"（"&amp;K106&amp;"级）"</f>
        <v>凡·阴阳镜（3级）</v>
      </c>
      <c r="C106" s="2">
        <f>INDEX(计算页!$E:$E,MATCH(INDEX(D_被动技能!$D:$D,MATCH(J106,D_被动技能!$B:$B,0)),计算页!$F:$F,0))</f>
        <v>40019</v>
      </c>
      <c r="D106" s="2" t="str">
        <f>"学习技能"&amp;RIGHT(B106,LEN(B106))&amp;"\n"&amp;INDEX(D_被动技能!$E:$E,MATCH(L106,D_被动技能!$A:$A,0))</f>
        <v>学习技能凡·阴阳镜（3级）\n一件很普通的宝物，看起来谁都可以用\n提升伙伴生命1350点</v>
      </c>
      <c r="E106" s="2">
        <f>INDEX(D_被动技能!$N:$N,MATCH(L106,D_被动技能!$A:$A,0))</f>
        <v>2</v>
      </c>
      <c r="F106" s="2"/>
      <c r="G106" s="2">
        <f>INDEX(D_被动技能!$J:$J,MATCH(L106,D_被动技能!$A:$A,0))</f>
        <v>0</v>
      </c>
      <c r="H106" s="2" t="str">
        <f>INDEX(D_被动技能!$K:$K,MATCH(L106,D_被动技能!$A:$A,0))</f>
        <v>所有宠物</v>
      </c>
      <c r="I106" s="2">
        <f>INDEX(D_被动技能!$M:$M,MATCH(L106,D_被动技能!$A:$A,0))</f>
        <v>270</v>
      </c>
      <c r="J106" s="2">
        <f t="shared" si="12"/>
        <v>211</v>
      </c>
      <c r="K106" s="2">
        <f t="shared" si="11"/>
        <v>3</v>
      </c>
      <c r="L106" s="2">
        <f t="shared" si="7"/>
        <v>2110003</v>
      </c>
      <c r="M106" s="2">
        <f t="shared" si="8"/>
        <v>3000</v>
      </c>
      <c r="N106" s="2">
        <f t="shared" si="9"/>
        <v>900</v>
      </c>
      <c r="O106" s="2">
        <v>20003</v>
      </c>
    </row>
    <row r="107" spans="1:15" x14ac:dyDescent="0.35">
      <c r="A107" s="2">
        <f t="shared" si="6"/>
        <v>42121</v>
      </c>
      <c r="B107" s="2" t="str">
        <f>INDEX(D_被动技能!$C:$C,MATCH(D_伙伴技能书!J107,D_被动技能!$B:$B,0))&amp;"（"&amp;K107&amp;"级）"</f>
        <v>凡·炼魂葫芦（1级）</v>
      </c>
      <c r="C107" s="2">
        <f>INDEX(计算页!$E:$E,MATCH(INDEX(D_被动技能!$D:$D,MATCH(J107,D_被动技能!$B:$B,0)),计算页!$F:$F,0))</f>
        <v>40000</v>
      </c>
      <c r="D107" s="2" t="str">
        <f>"学习技能"&amp;RIGHT(B107,LEN(B107))&amp;"\n"&amp;INDEX(D_被动技能!$E:$E,MATCH(L107,D_被动技能!$A:$A,0))</f>
        <v>学习技能凡·炼魂葫芦（1级）\n一件很普通的宝物，看起来谁都可以用\n提升伙伴攻击60点</v>
      </c>
      <c r="E107" s="2">
        <f>INDEX(D_被动技能!$N:$N,MATCH(L107,D_被动技能!$A:$A,0))</f>
        <v>2</v>
      </c>
      <c r="F107" s="2"/>
      <c r="G107" s="2">
        <f>INDEX(D_被动技能!$J:$J,MATCH(L107,D_被动技能!$A:$A,0))</f>
        <v>0</v>
      </c>
      <c r="H107" s="2" t="str">
        <f>INDEX(D_被动技能!$K:$K,MATCH(L107,D_被动技能!$A:$A,0))</f>
        <v>所有宠物</v>
      </c>
      <c r="I107" s="2">
        <f>INDEX(D_被动技能!$M:$M,MATCH(L107,D_被动技能!$A:$A,0))</f>
        <v>120</v>
      </c>
      <c r="J107" s="2">
        <f t="shared" si="12"/>
        <v>212</v>
      </c>
      <c r="K107" s="2">
        <f t="shared" si="11"/>
        <v>1</v>
      </c>
      <c r="L107" s="2">
        <f t="shared" si="7"/>
        <v>2120001</v>
      </c>
      <c r="M107" s="2">
        <f t="shared" si="8"/>
        <v>1000</v>
      </c>
      <c r="N107" s="2">
        <f t="shared" si="9"/>
        <v>700</v>
      </c>
      <c r="O107" s="2">
        <v>20001</v>
      </c>
    </row>
    <row r="108" spans="1:15" x14ac:dyDescent="0.35">
      <c r="A108" s="2">
        <f t="shared" si="6"/>
        <v>42122</v>
      </c>
      <c r="B108" s="2" t="str">
        <f>INDEX(D_被动技能!$C:$C,MATCH(D_伙伴技能书!J108,D_被动技能!$B:$B,0))&amp;"（"&amp;K108&amp;"级）"</f>
        <v>凡·炼魂葫芦（2级）</v>
      </c>
      <c r="C108" s="2">
        <f>INDEX(计算页!$E:$E,MATCH(INDEX(D_被动技能!$D:$D,MATCH(J108,D_被动技能!$B:$B,0)),计算页!$F:$F,0))</f>
        <v>40000</v>
      </c>
      <c r="D108" s="2" t="str">
        <f>"学习技能"&amp;RIGHT(B108,LEN(B108))&amp;"\n"&amp;INDEX(D_被动技能!$E:$E,MATCH(L108,D_被动技能!$A:$A,0))</f>
        <v>学习技能凡·炼魂葫芦（2级）\n一件很普通的宝物，看起来谁都可以用\n提升伙伴攻击90点</v>
      </c>
      <c r="E108" s="2">
        <f>INDEX(D_被动技能!$N:$N,MATCH(L108,D_被动技能!$A:$A,0))</f>
        <v>2</v>
      </c>
      <c r="F108" s="2"/>
      <c r="G108" s="2">
        <f>INDEX(D_被动技能!$J:$J,MATCH(L108,D_被动技能!$A:$A,0))</f>
        <v>0</v>
      </c>
      <c r="H108" s="2" t="str">
        <f>INDEX(D_被动技能!$K:$K,MATCH(L108,D_被动技能!$A:$A,0))</f>
        <v>所有宠物</v>
      </c>
      <c r="I108" s="2">
        <f>INDEX(D_被动技能!$M:$M,MATCH(L108,D_被动技能!$A:$A,0))</f>
        <v>180</v>
      </c>
      <c r="J108" s="2">
        <f t="shared" si="12"/>
        <v>212</v>
      </c>
      <c r="K108" s="2">
        <f t="shared" si="11"/>
        <v>2</v>
      </c>
      <c r="L108" s="2">
        <f t="shared" si="7"/>
        <v>2120002</v>
      </c>
      <c r="M108" s="2">
        <f t="shared" si="8"/>
        <v>2000</v>
      </c>
      <c r="N108" s="2">
        <f t="shared" si="9"/>
        <v>800</v>
      </c>
      <c r="O108" s="2">
        <v>20002</v>
      </c>
    </row>
    <row r="109" spans="1:15" x14ac:dyDescent="0.35">
      <c r="A109" s="2">
        <f t="shared" si="6"/>
        <v>42123</v>
      </c>
      <c r="B109" s="2" t="str">
        <f>INDEX(D_被动技能!$C:$C,MATCH(D_伙伴技能书!J109,D_被动技能!$B:$B,0))&amp;"（"&amp;K109&amp;"级）"</f>
        <v>凡·炼魂葫芦（3级）</v>
      </c>
      <c r="C109" s="2">
        <f>INDEX(计算页!$E:$E,MATCH(INDEX(D_被动技能!$D:$D,MATCH(J109,D_被动技能!$B:$B,0)),计算页!$F:$F,0))</f>
        <v>40000</v>
      </c>
      <c r="D109" s="2" t="str">
        <f>"学习技能"&amp;RIGHT(B109,LEN(B109))&amp;"\n"&amp;INDEX(D_被动技能!$E:$E,MATCH(L109,D_被动技能!$A:$A,0))</f>
        <v>学习技能凡·炼魂葫芦（3级）\n一件很普通的宝物，看起来谁都可以用\n提升伙伴攻击135点</v>
      </c>
      <c r="E109" s="2">
        <f>INDEX(D_被动技能!$N:$N,MATCH(L109,D_被动技能!$A:$A,0))</f>
        <v>2</v>
      </c>
      <c r="F109" s="2"/>
      <c r="G109" s="2">
        <f>INDEX(D_被动技能!$J:$J,MATCH(L109,D_被动技能!$A:$A,0))</f>
        <v>0</v>
      </c>
      <c r="H109" s="2" t="str">
        <f>INDEX(D_被动技能!$K:$K,MATCH(L109,D_被动技能!$A:$A,0))</f>
        <v>所有宠物</v>
      </c>
      <c r="I109" s="2">
        <f>INDEX(D_被动技能!$M:$M,MATCH(L109,D_被动技能!$A:$A,0))</f>
        <v>270</v>
      </c>
      <c r="J109" s="2">
        <f t="shared" si="12"/>
        <v>212</v>
      </c>
      <c r="K109" s="2">
        <f t="shared" si="11"/>
        <v>3</v>
      </c>
      <c r="L109" s="2">
        <f t="shared" si="7"/>
        <v>2120003</v>
      </c>
      <c r="M109" s="2">
        <f t="shared" si="8"/>
        <v>3000</v>
      </c>
      <c r="N109" s="2">
        <f t="shared" si="9"/>
        <v>900</v>
      </c>
      <c r="O109" s="2">
        <v>20003</v>
      </c>
    </row>
    <row r="110" spans="1:15" x14ac:dyDescent="0.35">
      <c r="A110" s="2">
        <f t="shared" si="6"/>
        <v>42131</v>
      </c>
      <c r="B110" s="2" t="str">
        <f>INDEX(D_被动技能!$C:$C,MATCH(D_伙伴技能书!J110,D_被动技能!$B:$B,0))&amp;"（"&amp;K110&amp;"级）"</f>
        <v>凡·破虏令（1级）</v>
      </c>
      <c r="C110" s="2">
        <f>INDEX(计算页!$E:$E,MATCH(INDEX(D_被动技能!$D:$D,MATCH(J110,D_被动技能!$B:$B,0)),计算页!$F:$F,0))</f>
        <v>40016</v>
      </c>
      <c r="D110" s="2" t="str">
        <f>"学习技能"&amp;RIGHT(B110,LEN(B110))&amp;"\n"&amp;INDEX(D_被动技能!$E:$E,MATCH(L110,D_被动技能!$A:$A,0))</f>
        <v>学习技能凡·破虏令（1级）\n一件很普通的宝物，看起来谁都可以用\n提升伙伴防御120点</v>
      </c>
      <c r="E110" s="2">
        <f>INDEX(D_被动技能!$N:$N,MATCH(L110,D_被动技能!$A:$A,0))</f>
        <v>2</v>
      </c>
      <c r="F110" s="2"/>
      <c r="G110" s="2">
        <f>INDEX(D_被动技能!$J:$J,MATCH(L110,D_被动技能!$A:$A,0))</f>
        <v>0</v>
      </c>
      <c r="H110" s="2" t="str">
        <f>INDEX(D_被动技能!$K:$K,MATCH(L110,D_被动技能!$A:$A,0))</f>
        <v>所有宠物</v>
      </c>
      <c r="I110" s="2">
        <f>INDEX(D_被动技能!$M:$M,MATCH(L110,D_被动技能!$A:$A,0))</f>
        <v>120</v>
      </c>
      <c r="J110" s="2">
        <f t="shared" si="12"/>
        <v>213</v>
      </c>
      <c r="K110" s="2">
        <f t="shared" si="11"/>
        <v>1</v>
      </c>
      <c r="L110" s="2">
        <f t="shared" si="7"/>
        <v>2130001</v>
      </c>
      <c r="M110" s="2">
        <f t="shared" si="8"/>
        <v>1000</v>
      </c>
      <c r="N110" s="2">
        <f t="shared" si="9"/>
        <v>700</v>
      </c>
      <c r="O110" s="2">
        <v>20001</v>
      </c>
    </row>
    <row r="111" spans="1:15" x14ac:dyDescent="0.35">
      <c r="A111" s="2">
        <f t="shared" si="6"/>
        <v>42132</v>
      </c>
      <c r="B111" s="2" t="str">
        <f>INDEX(D_被动技能!$C:$C,MATCH(D_伙伴技能书!J111,D_被动技能!$B:$B,0))&amp;"（"&amp;K111&amp;"级）"</f>
        <v>凡·破虏令（2级）</v>
      </c>
      <c r="C111" s="2">
        <f>INDEX(计算页!$E:$E,MATCH(INDEX(D_被动技能!$D:$D,MATCH(J111,D_被动技能!$B:$B,0)),计算页!$F:$F,0))</f>
        <v>40016</v>
      </c>
      <c r="D111" s="2" t="str">
        <f>"学习技能"&amp;RIGHT(B111,LEN(B111))&amp;"\n"&amp;INDEX(D_被动技能!$E:$E,MATCH(L111,D_被动技能!$A:$A,0))</f>
        <v>学习技能凡·破虏令（2级）\n一件很普通的宝物，看起来谁都可以用\n提升伙伴防御180点</v>
      </c>
      <c r="E111" s="2">
        <f>INDEX(D_被动技能!$N:$N,MATCH(L111,D_被动技能!$A:$A,0))</f>
        <v>2</v>
      </c>
      <c r="F111" s="2"/>
      <c r="G111" s="2">
        <f>INDEX(D_被动技能!$J:$J,MATCH(L111,D_被动技能!$A:$A,0))</f>
        <v>0</v>
      </c>
      <c r="H111" s="2" t="str">
        <f>INDEX(D_被动技能!$K:$K,MATCH(L111,D_被动技能!$A:$A,0))</f>
        <v>所有宠物</v>
      </c>
      <c r="I111" s="2">
        <f>INDEX(D_被动技能!$M:$M,MATCH(L111,D_被动技能!$A:$A,0))</f>
        <v>180</v>
      </c>
      <c r="J111" s="2">
        <f t="shared" si="12"/>
        <v>213</v>
      </c>
      <c r="K111" s="2">
        <f t="shared" si="11"/>
        <v>2</v>
      </c>
      <c r="L111" s="2">
        <f t="shared" si="7"/>
        <v>2130002</v>
      </c>
      <c r="M111" s="2">
        <f t="shared" si="8"/>
        <v>2000</v>
      </c>
      <c r="N111" s="2">
        <f t="shared" si="9"/>
        <v>800</v>
      </c>
      <c r="O111" s="2">
        <v>20002</v>
      </c>
    </row>
    <row r="112" spans="1:15" x14ac:dyDescent="0.35">
      <c r="A112" s="2">
        <f t="shared" si="6"/>
        <v>42133</v>
      </c>
      <c r="B112" s="2" t="str">
        <f>INDEX(D_被动技能!$C:$C,MATCH(D_伙伴技能书!J112,D_被动技能!$B:$B,0))&amp;"（"&amp;K112&amp;"级）"</f>
        <v>凡·破虏令（3级）</v>
      </c>
      <c r="C112" s="2">
        <f>INDEX(计算页!$E:$E,MATCH(INDEX(D_被动技能!$D:$D,MATCH(J112,D_被动技能!$B:$B,0)),计算页!$F:$F,0))</f>
        <v>40016</v>
      </c>
      <c r="D112" s="2" t="str">
        <f>"学习技能"&amp;RIGHT(B112,LEN(B112))&amp;"\n"&amp;INDEX(D_被动技能!$E:$E,MATCH(L112,D_被动技能!$A:$A,0))</f>
        <v>学习技能凡·破虏令（3级）\n一件很普通的宝物，看起来谁都可以用\n提升伙伴防御270点</v>
      </c>
      <c r="E112" s="2">
        <f>INDEX(D_被动技能!$N:$N,MATCH(L112,D_被动技能!$A:$A,0))</f>
        <v>2</v>
      </c>
      <c r="F112" s="2"/>
      <c r="G112" s="2">
        <f>INDEX(D_被动技能!$J:$J,MATCH(L112,D_被动技能!$A:$A,0))</f>
        <v>0</v>
      </c>
      <c r="H112" s="2" t="str">
        <f>INDEX(D_被动技能!$K:$K,MATCH(L112,D_被动技能!$A:$A,0))</f>
        <v>所有宠物</v>
      </c>
      <c r="I112" s="2">
        <f>INDEX(D_被动技能!$M:$M,MATCH(L112,D_被动技能!$A:$A,0))</f>
        <v>270</v>
      </c>
      <c r="J112" s="2">
        <f t="shared" si="12"/>
        <v>213</v>
      </c>
      <c r="K112" s="2">
        <f t="shared" si="11"/>
        <v>3</v>
      </c>
      <c r="L112" s="2">
        <f t="shared" si="7"/>
        <v>2130003</v>
      </c>
      <c r="M112" s="2">
        <f t="shared" si="8"/>
        <v>3000</v>
      </c>
      <c r="N112" s="2">
        <f t="shared" si="9"/>
        <v>900</v>
      </c>
      <c r="O112" s="2">
        <v>20003</v>
      </c>
    </row>
    <row r="113" spans="1:15" x14ac:dyDescent="0.35">
      <c r="A113" s="2">
        <f t="shared" si="6"/>
        <v>42141</v>
      </c>
      <c r="B113" s="2" t="str">
        <f>INDEX(D_被动技能!$C:$C,MATCH(D_伙伴技能书!J113,D_被动技能!$B:$B,0))&amp;"（"&amp;K113&amp;"级）"</f>
        <v>凡·三昧真火（1级）</v>
      </c>
      <c r="C113" s="2">
        <f>INDEX(计算页!$E:$E,MATCH(INDEX(D_被动技能!$D:$D,MATCH(J113,D_被动技能!$B:$B,0)),计算页!$F:$F,0))</f>
        <v>40022</v>
      </c>
      <c r="D113" s="2" t="str">
        <f>"学习技能"&amp;RIGHT(B113,LEN(B113))&amp;"\n"&amp;INDEX(D_被动技能!$E:$E,MATCH(L113,D_被动技能!$A:$A,0))</f>
        <v>学习技能凡·三昧真火（1级）\n一件很普通的宝物，看起来谁都可以用\n提升伙伴生命600点</v>
      </c>
      <c r="E113" s="2">
        <f>INDEX(D_被动技能!$N:$N,MATCH(L113,D_被动技能!$A:$A,0))</f>
        <v>2</v>
      </c>
      <c r="F113" s="2"/>
      <c r="G113" s="2">
        <f>INDEX(D_被动技能!$J:$J,MATCH(L113,D_被动技能!$A:$A,0))</f>
        <v>0</v>
      </c>
      <c r="H113" s="2" t="str">
        <f>INDEX(D_被动技能!$K:$K,MATCH(L113,D_被动技能!$A:$A,0))</f>
        <v>所有宠物</v>
      </c>
      <c r="I113" s="2">
        <f>INDEX(D_被动技能!$M:$M,MATCH(L113,D_被动技能!$A:$A,0))</f>
        <v>120</v>
      </c>
      <c r="J113" s="2">
        <f t="shared" si="12"/>
        <v>214</v>
      </c>
      <c r="K113" s="2">
        <f t="shared" si="11"/>
        <v>1</v>
      </c>
      <c r="L113" s="2">
        <f t="shared" si="7"/>
        <v>2140001</v>
      </c>
      <c r="M113" s="2">
        <f t="shared" si="8"/>
        <v>1000</v>
      </c>
      <c r="N113" s="2">
        <f t="shared" si="9"/>
        <v>700</v>
      </c>
      <c r="O113" s="2">
        <v>20001</v>
      </c>
    </row>
    <row r="114" spans="1:15" x14ac:dyDescent="0.35">
      <c r="A114" s="2">
        <f t="shared" si="6"/>
        <v>42142</v>
      </c>
      <c r="B114" s="2" t="str">
        <f>INDEX(D_被动技能!$C:$C,MATCH(D_伙伴技能书!J114,D_被动技能!$B:$B,0))&amp;"（"&amp;K114&amp;"级）"</f>
        <v>凡·三昧真火（2级）</v>
      </c>
      <c r="C114" s="2">
        <f>INDEX(计算页!$E:$E,MATCH(INDEX(D_被动技能!$D:$D,MATCH(J114,D_被动技能!$B:$B,0)),计算页!$F:$F,0))</f>
        <v>40022</v>
      </c>
      <c r="D114" s="2" t="str">
        <f>"学习技能"&amp;RIGHT(B114,LEN(B114))&amp;"\n"&amp;INDEX(D_被动技能!$E:$E,MATCH(L114,D_被动技能!$A:$A,0))</f>
        <v>学习技能凡·三昧真火（2级）\n一件很普通的宝物，看起来谁都可以用\n提升伙伴生命900点</v>
      </c>
      <c r="E114" s="2">
        <f>INDEX(D_被动技能!$N:$N,MATCH(L114,D_被动技能!$A:$A,0))</f>
        <v>2</v>
      </c>
      <c r="F114" s="2"/>
      <c r="G114" s="2">
        <f>INDEX(D_被动技能!$J:$J,MATCH(L114,D_被动技能!$A:$A,0))</f>
        <v>0</v>
      </c>
      <c r="H114" s="2" t="str">
        <f>INDEX(D_被动技能!$K:$K,MATCH(L114,D_被动技能!$A:$A,0))</f>
        <v>所有宠物</v>
      </c>
      <c r="I114" s="2">
        <f>INDEX(D_被动技能!$M:$M,MATCH(L114,D_被动技能!$A:$A,0))</f>
        <v>180</v>
      </c>
      <c r="J114" s="2">
        <f t="shared" si="12"/>
        <v>214</v>
      </c>
      <c r="K114" s="2">
        <f t="shared" si="11"/>
        <v>2</v>
      </c>
      <c r="L114" s="2">
        <f t="shared" si="7"/>
        <v>2140002</v>
      </c>
      <c r="M114" s="2">
        <f t="shared" si="8"/>
        <v>2000</v>
      </c>
      <c r="N114" s="2">
        <f t="shared" si="9"/>
        <v>800</v>
      </c>
      <c r="O114" s="2">
        <v>20002</v>
      </c>
    </row>
    <row r="115" spans="1:15" x14ac:dyDescent="0.35">
      <c r="A115" s="2">
        <f t="shared" si="6"/>
        <v>42143</v>
      </c>
      <c r="B115" s="2" t="str">
        <f>INDEX(D_被动技能!$C:$C,MATCH(D_伙伴技能书!J115,D_被动技能!$B:$B,0))&amp;"（"&amp;K115&amp;"级）"</f>
        <v>凡·三昧真火（3级）</v>
      </c>
      <c r="C115" s="2">
        <f>INDEX(计算页!$E:$E,MATCH(INDEX(D_被动技能!$D:$D,MATCH(J115,D_被动技能!$B:$B,0)),计算页!$F:$F,0))</f>
        <v>40022</v>
      </c>
      <c r="D115" s="2" t="str">
        <f>"学习技能"&amp;RIGHT(B115,LEN(B115))&amp;"\n"&amp;INDEX(D_被动技能!$E:$E,MATCH(L115,D_被动技能!$A:$A,0))</f>
        <v>学习技能凡·三昧真火（3级）\n一件很普通的宝物，看起来谁都可以用\n提升伙伴生命1350点</v>
      </c>
      <c r="E115" s="2">
        <f>INDEX(D_被动技能!$N:$N,MATCH(L115,D_被动技能!$A:$A,0))</f>
        <v>2</v>
      </c>
      <c r="F115" s="2"/>
      <c r="G115" s="2">
        <f>INDEX(D_被动技能!$J:$J,MATCH(L115,D_被动技能!$A:$A,0))</f>
        <v>0</v>
      </c>
      <c r="H115" s="2" t="str">
        <f>INDEX(D_被动技能!$K:$K,MATCH(L115,D_被动技能!$A:$A,0))</f>
        <v>所有宠物</v>
      </c>
      <c r="I115" s="2">
        <f>INDEX(D_被动技能!$M:$M,MATCH(L115,D_被动技能!$A:$A,0))</f>
        <v>270</v>
      </c>
      <c r="J115" s="2">
        <f t="shared" si="12"/>
        <v>214</v>
      </c>
      <c r="K115" s="2">
        <f t="shared" si="11"/>
        <v>3</v>
      </c>
      <c r="L115" s="2">
        <f t="shared" si="7"/>
        <v>2140003</v>
      </c>
      <c r="M115" s="2">
        <f t="shared" si="8"/>
        <v>3000</v>
      </c>
      <c r="N115" s="2">
        <f t="shared" si="9"/>
        <v>900</v>
      </c>
      <c r="O115" s="2">
        <v>20003</v>
      </c>
    </row>
    <row r="116" spans="1:15" x14ac:dyDescent="0.35">
      <c r="A116" s="2">
        <f t="shared" si="6"/>
        <v>42151</v>
      </c>
      <c r="B116" s="2" t="str">
        <f>INDEX(D_被动技能!$C:$C,MATCH(D_伙伴技能书!J116,D_被动技能!$B:$B,0))&amp;"（"&amp;K116&amp;"级）"</f>
        <v>凡·捆仙索（1级）</v>
      </c>
      <c r="C116" s="2">
        <f>INDEX(计算页!$E:$E,MATCH(INDEX(D_被动技能!$D:$D,MATCH(J116,D_被动技能!$B:$B,0)),计算页!$F:$F,0))</f>
        <v>40007</v>
      </c>
      <c r="D116" s="2" t="str">
        <f>"学习技能"&amp;RIGHT(B116,LEN(B116))&amp;"\n"&amp;INDEX(D_被动技能!$E:$E,MATCH(L116,D_被动技能!$A:$A,0))</f>
        <v>学习技能凡·捆仙索（1级）\n一件很普通的宝物，看起来谁都可以用\n提升伙伴攻击60点</v>
      </c>
      <c r="E116" s="2">
        <f>INDEX(D_被动技能!$N:$N,MATCH(L116,D_被动技能!$A:$A,0))</f>
        <v>2</v>
      </c>
      <c r="F116" s="2"/>
      <c r="G116" s="2">
        <f>INDEX(D_被动技能!$J:$J,MATCH(L116,D_被动技能!$A:$A,0))</f>
        <v>0</v>
      </c>
      <c r="H116" s="2" t="str">
        <f>INDEX(D_被动技能!$K:$K,MATCH(L116,D_被动技能!$A:$A,0))</f>
        <v>所有宠物</v>
      </c>
      <c r="I116" s="2">
        <f>INDEX(D_被动技能!$M:$M,MATCH(L116,D_被动技能!$A:$A,0))</f>
        <v>120</v>
      </c>
      <c r="J116" s="2">
        <f t="shared" si="12"/>
        <v>215</v>
      </c>
      <c r="K116" s="2">
        <f t="shared" si="11"/>
        <v>1</v>
      </c>
      <c r="L116" s="2">
        <f t="shared" si="7"/>
        <v>2150001</v>
      </c>
      <c r="M116" s="2">
        <f t="shared" si="8"/>
        <v>1000</v>
      </c>
      <c r="N116" s="2">
        <f t="shared" si="9"/>
        <v>700</v>
      </c>
      <c r="O116" s="2">
        <v>20001</v>
      </c>
    </row>
    <row r="117" spans="1:15" x14ac:dyDescent="0.35">
      <c r="A117" s="2">
        <f t="shared" si="6"/>
        <v>42152</v>
      </c>
      <c r="B117" s="2" t="str">
        <f>INDEX(D_被动技能!$C:$C,MATCH(D_伙伴技能书!J117,D_被动技能!$B:$B,0))&amp;"（"&amp;K117&amp;"级）"</f>
        <v>凡·捆仙索（2级）</v>
      </c>
      <c r="C117" s="2">
        <f>INDEX(计算页!$E:$E,MATCH(INDEX(D_被动技能!$D:$D,MATCH(J117,D_被动技能!$B:$B,0)),计算页!$F:$F,0))</f>
        <v>40007</v>
      </c>
      <c r="D117" s="2" t="str">
        <f>"学习技能"&amp;RIGHT(B117,LEN(B117))&amp;"\n"&amp;INDEX(D_被动技能!$E:$E,MATCH(L117,D_被动技能!$A:$A,0))</f>
        <v>学习技能凡·捆仙索（2级）\n一件很普通的宝物，看起来谁都可以用\n提升伙伴攻击90点</v>
      </c>
      <c r="E117" s="2">
        <f>INDEX(D_被动技能!$N:$N,MATCH(L117,D_被动技能!$A:$A,0))</f>
        <v>2</v>
      </c>
      <c r="F117" s="2"/>
      <c r="G117" s="2">
        <f>INDEX(D_被动技能!$J:$J,MATCH(L117,D_被动技能!$A:$A,0))</f>
        <v>0</v>
      </c>
      <c r="H117" s="2" t="str">
        <f>INDEX(D_被动技能!$K:$K,MATCH(L117,D_被动技能!$A:$A,0))</f>
        <v>所有宠物</v>
      </c>
      <c r="I117" s="2">
        <f>INDEX(D_被动技能!$M:$M,MATCH(L117,D_被动技能!$A:$A,0))</f>
        <v>180</v>
      </c>
      <c r="J117" s="2">
        <f t="shared" si="12"/>
        <v>215</v>
      </c>
      <c r="K117" s="2">
        <f t="shared" si="11"/>
        <v>2</v>
      </c>
      <c r="L117" s="2">
        <f t="shared" si="7"/>
        <v>2150002</v>
      </c>
      <c r="M117" s="2">
        <f t="shared" si="8"/>
        <v>2000</v>
      </c>
      <c r="N117" s="2">
        <f t="shared" si="9"/>
        <v>800</v>
      </c>
      <c r="O117" s="2">
        <v>20002</v>
      </c>
    </row>
    <row r="118" spans="1:15" x14ac:dyDescent="0.35">
      <c r="A118" s="2">
        <f t="shared" si="6"/>
        <v>42153</v>
      </c>
      <c r="B118" s="2" t="str">
        <f>INDEX(D_被动技能!$C:$C,MATCH(D_伙伴技能书!J118,D_被动技能!$B:$B,0))&amp;"（"&amp;K118&amp;"级）"</f>
        <v>凡·捆仙索（3级）</v>
      </c>
      <c r="C118" s="2">
        <f>INDEX(计算页!$E:$E,MATCH(INDEX(D_被动技能!$D:$D,MATCH(J118,D_被动技能!$B:$B,0)),计算页!$F:$F,0))</f>
        <v>40007</v>
      </c>
      <c r="D118" s="2" t="str">
        <f>"学习技能"&amp;RIGHT(B118,LEN(B118))&amp;"\n"&amp;INDEX(D_被动技能!$E:$E,MATCH(L118,D_被动技能!$A:$A,0))</f>
        <v>学习技能凡·捆仙索（3级）\n一件很普通的宝物，看起来谁都可以用\n提升伙伴攻击135点</v>
      </c>
      <c r="E118" s="2">
        <f>INDEX(D_被动技能!$N:$N,MATCH(L118,D_被动技能!$A:$A,0))</f>
        <v>2</v>
      </c>
      <c r="F118" s="2"/>
      <c r="G118" s="2">
        <f>INDEX(D_被动技能!$J:$J,MATCH(L118,D_被动技能!$A:$A,0))</f>
        <v>0</v>
      </c>
      <c r="H118" s="2" t="str">
        <f>INDEX(D_被动技能!$K:$K,MATCH(L118,D_被动技能!$A:$A,0))</f>
        <v>所有宠物</v>
      </c>
      <c r="I118" s="2">
        <f>INDEX(D_被动技能!$M:$M,MATCH(L118,D_被动技能!$A:$A,0))</f>
        <v>270</v>
      </c>
      <c r="J118" s="2">
        <f t="shared" si="12"/>
        <v>215</v>
      </c>
      <c r="K118" s="2">
        <f t="shared" si="11"/>
        <v>3</v>
      </c>
      <c r="L118" s="2">
        <f t="shared" si="7"/>
        <v>2150003</v>
      </c>
      <c r="M118" s="2">
        <f t="shared" si="8"/>
        <v>3000</v>
      </c>
      <c r="N118" s="2">
        <f t="shared" si="9"/>
        <v>900</v>
      </c>
      <c r="O118" s="2">
        <v>20003</v>
      </c>
    </row>
    <row r="119" spans="1:15" x14ac:dyDescent="0.35">
      <c r="A119" s="2">
        <f t="shared" si="6"/>
        <v>42161</v>
      </c>
      <c r="B119" s="2" t="str">
        <f>INDEX(D_被动技能!$C:$C,MATCH(D_伙伴技能书!J119,D_被动技能!$B:$B,0))&amp;"（"&amp;K119&amp;"级）"</f>
        <v>凡·东皇钟（1级）</v>
      </c>
      <c r="C119" s="2">
        <f>INDEX(计算页!$E:$E,MATCH(INDEX(D_被动技能!$D:$D,MATCH(J119,D_被动技能!$B:$B,0)),计算页!$F:$F,0))</f>
        <v>40004</v>
      </c>
      <c r="D119" s="2" t="str">
        <f>"学习技能"&amp;RIGHT(B119,LEN(B119))&amp;"\n"&amp;INDEX(D_被动技能!$E:$E,MATCH(L119,D_被动技能!$A:$A,0))</f>
        <v>学习技能凡·东皇钟（1级）\n一件很普通的宝物，看起来谁都可以用\n提升伙伴防御120点</v>
      </c>
      <c r="E119" s="2">
        <f>INDEX(D_被动技能!$N:$N,MATCH(L119,D_被动技能!$A:$A,0))</f>
        <v>2</v>
      </c>
      <c r="F119" s="2"/>
      <c r="G119" s="2">
        <f>INDEX(D_被动技能!$J:$J,MATCH(L119,D_被动技能!$A:$A,0))</f>
        <v>0</v>
      </c>
      <c r="H119" s="2" t="str">
        <f>INDEX(D_被动技能!$K:$K,MATCH(L119,D_被动技能!$A:$A,0))</f>
        <v>所有宠物</v>
      </c>
      <c r="I119" s="2">
        <f>INDEX(D_被动技能!$M:$M,MATCH(L119,D_被动技能!$A:$A,0))</f>
        <v>120</v>
      </c>
      <c r="J119" s="2">
        <f t="shared" si="12"/>
        <v>216</v>
      </c>
      <c r="K119" s="2">
        <f t="shared" si="11"/>
        <v>1</v>
      </c>
      <c r="L119" s="2">
        <f t="shared" si="7"/>
        <v>2160001</v>
      </c>
      <c r="M119" s="2">
        <f t="shared" si="8"/>
        <v>1000</v>
      </c>
      <c r="N119" s="2">
        <f t="shared" si="9"/>
        <v>700</v>
      </c>
      <c r="O119" s="2">
        <v>20001</v>
      </c>
    </row>
    <row r="120" spans="1:15" x14ac:dyDescent="0.35">
      <c r="A120" s="2">
        <f t="shared" si="6"/>
        <v>42162</v>
      </c>
      <c r="B120" s="2" t="str">
        <f>INDEX(D_被动技能!$C:$C,MATCH(D_伙伴技能书!J120,D_被动技能!$B:$B,0))&amp;"（"&amp;K120&amp;"级）"</f>
        <v>凡·东皇钟（2级）</v>
      </c>
      <c r="C120" s="2">
        <f>INDEX(计算页!$E:$E,MATCH(INDEX(D_被动技能!$D:$D,MATCH(J120,D_被动技能!$B:$B,0)),计算页!$F:$F,0))</f>
        <v>40004</v>
      </c>
      <c r="D120" s="2" t="str">
        <f>"学习技能"&amp;RIGHT(B120,LEN(B120))&amp;"\n"&amp;INDEX(D_被动技能!$E:$E,MATCH(L120,D_被动技能!$A:$A,0))</f>
        <v>学习技能凡·东皇钟（2级）\n一件很普通的宝物，看起来谁都可以用\n提升伙伴防御180点</v>
      </c>
      <c r="E120" s="2">
        <f>INDEX(D_被动技能!$N:$N,MATCH(L120,D_被动技能!$A:$A,0))</f>
        <v>2</v>
      </c>
      <c r="F120" s="2"/>
      <c r="G120" s="2">
        <f>INDEX(D_被动技能!$J:$J,MATCH(L120,D_被动技能!$A:$A,0))</f>
        <v>0</v>
      </c>
      <c r="H120" s="2" t="str">
        <f>INDEX(D_被动技能!$K:$K,MATCH(L120,D_被动技能!$A:$A,0))</f>
        <v>所有宠物</v>
      </c>
      <c r="I120" s="2">
        <f>INDEX(D_被动技能!$M:$M,MATCH(L120,D_被动技能!$A:$A,0))</f>
        <v>180</v>
      </c>
      <c r="J120" s="2">
        <f t="shared" si="12"/>
        <v>216</v>
      </c>
      <c r="K120" s="2">
        <f t="shared" si="11"/>
        <v>2</v>
      </c>
      <c r="L120" s="2">
        <f t="shared" si="7"/>
        <v>2160002</v>
      </c>
      <c r="M120" s="2">
        <f t="shared" si="8"/>
        <v>2000</v>
      </c>
      <c r="N120" s="2">
        <f t="shared" si="9"/>
        <v>800</v>
      </c>
      <c r="O120" s="2">
        <v>20002</v>
      </c>
    </row>
    <row r="121" spans="1:15" x14ac:dyDescent="0.35">
      <c r="A121" s="2">
        <f t="shared" si="6"/>
        <v>42163</v>
      </c>
      <c r="B121" s="2" t="str">
        <f>INDEX(D_被动技能!$C:$C,MATCH(D_伙伴技能书!J121,D_被动技能!$B:$B,0))&amp;"（"&amp;K121&amp;"级）"</f>
        <v>凡·东皇钟（3级）</v>
      </c>
      <c r="C121" s="2">
        <f>INDEX(计算页!$E:$E,MATCH(INDEX(D_被动技能!$D:$D,MATCH(J121,D_被动技能!$B:$B,0)),计算页!$F:$F,0))</f>
        <v>40004</v>
      </c>
      <c r="D121" s="2" t="str">
        <f>"学习技能"&amp;RIGHT(B121,LEN(B121))&amp;"\n"&amp;INDEX(D_被动技能!$E:$E,MATCH(L121,D_被动技能!$A:$A,0))</f>
        <v>学习技能凡·东皇钟（3级）\n一件很普通的宝物，看起来谁都可以用\n提升伙伴防御270点</v>
      </c>
      <c r="E121" s="2">
        <f>INDEX(D_被动技能!$N:$N,MATCH(L121,D_被动技能!$A:$A,0))</f>
        <v>2</v>
      </c>
      <c r="F121" s="2"/>
      <c r="G121" s="2">
        <f>INDEX(D_被动技能!$J:$J,MATCH(L121,D_被动技能!$A:$A,0))</f>
        <v>0</v>
      </c>
      <c r="H121" s="2" t="str">
        <f>INDEX(D_被动技能!$K:$K,MATCH(L121,D_被动技能!$A:$A,0))</f>
        <v>所有宠物</v>
      </c>
      <c r="I121" s="2">
        <f>INDEX(D_被动技能!$M:$M,MATCH(L121,D_被动技能!$A:$A,0))</f>
        <v>270</v>
      </c>
      <c r="J121" s="2">
        <f t="shared" si="12"/>
        <v>216</v>
      </c>
      <c r="K121" s="2">
        <f t="shared" si="11"/>
        <v>3</v>
      </c>
      <c r="L121" s="2">
        <f t="shared" si="7"/>
        <v>2160003</v>
      </c>
      <c r="M121" s="2">
        <f t="shared" si="8"/>
        <v>3000</v>
      </c>
      <c r="N121" s="2">
        <f t="shared" si="9"/>
        <v>900</v>
      </c>
      <c r="O121" s="2">
        <v>20003</v>
      </c>
    </row>
    <row r="122" spans="1:15" x14ac:dyDescent="0.35">
      <c r="A122" s="2">
        <f t="shared" si="6"/>
        <v>42171</v>
      </c>
      <c r="B122" s="2" t="str">
        <f>INDEX(D_被动技能!$C:$C,MATCH(D_伙伴技能书!J122,D_被动技能!$B:$B,0))&amp;"（"&amp;K122&amp;"级）"</f>
        <v>凡·蟠桃（1级）</v>
      </c>
      <c r="C122" s="2">
        <f>INDEX(计算页!$E:$E,MATCH(INDEX(D_被动技能!$D:$D,MATCH(J122,D_被动技能!$B:$B,0)),计算页!$F:$F,0))</f>
        <v>40015</v>
      </c>
      <c r="D122" s="2" t="str">
        <f>"学习技能"&amp;RIGHT(B122,LEN(B122))&amp;"\n"&amp;INDEX(D_被动技能!$E:$E,MATCH(L122,D_被动技能!$A:$A,0))</f>
        <v>学习技能凡·蟠桃（1级）\n一件很普通的宝物，看起来谁都可以用\n提升伙伴生命600点</v>
      </c>
      <c r="E122" s="2">
        <f>INDEX(D_被动技能!$N:$N,MATCH(L122,D_被动技能!$A:$A,0))</f>
        <v>2</v>
      </c>
      <c r="F122" s="2"/>
      <c r="G122" s="2">
        <f>INDEX(D_被动技能!$J:$J,MATCH(L122,D_被动技能!$A:$A,0))</f>
        <v>0</v>
      </c>
      <c r="H122" s="2" t="str">
        <f>INDEX(D_被动技能!$K:$K,MATCH(L122,D_被动技能!$A:$A,0))</f>
        <v>所有宠物</v>
      </c>
      <c r="I122" s="2">
        <f>INDEX(D_被动技能!$M:$M,MATCH(L122,D_被动技能!$A:$A,0))</f>
        <v>120</v>
      </c>
      <c r="J122" s="2">
        <f t="shared" si="12"/>
        <v>217</v>
      </c>
      <c r="K122" s="2">
        <f t="shared" si="11"/>
        <v>1</v>
      </c>
      <c r="L122" s="2">
        <f t="shared" si="7"/>
        <v>2170001</v>
      </c>
      <c r="M122" s="2">
        <f t="shared" si="8"/>
        <v>1000</v>
      </c>
      <c r="N122" s="2">
        <f t="shared" si="9"/>
        <v>700</v>
      </c>
      <c r="O122" s="2">
        <v>20001</v>
      </c>
    </row>
    <row r="123" spans="1:15" x14ac:dyDescent="0.35">
      <c r="A123" s="2">
        <f t="shared" si="6"/>
        <v>42172</v>
      </c>
      <c r="B123" s="2" t="str">
        <f>INDEX(D_被动技能!$C:$C,MATCH(D_伙伴技能书!J123,D_被动技能!$B:$B,0))&amp;"（"&amp;K123&amp;"级）"</f>
        <v>凡·蟠桃（2级）</v>
      </c>
      <c r="C123" s="2">
        <f>INDEX(计算页!$E:$E,MATCH(INDEX(D_被动技能!$D:$D,MATCH(J123,D_被动技能!$B:$B,0)),计算页!$F:$F,0))</f>
        <v>40015</v>
      </c>
      <c r="D123" s="2" t="str">
        <f>"学习技能"&amp;RIGHT(B123,LEN(B123))&amp;"\n"&amp;INDEX(D_被动技能!$E:$E,MATCH(L123,D_被动技能!$A:$A,0))</f>
        <v>学习技能凡·蟠桃（2级）\n一件很普通的宝物，看起来谁都可以用\n提升伙伴生命900点</v>
      </c>
      <c r="E123" s="2">
        <f>INDEX(D_被动技能!$N:$N,MATCH(L123,D_被动技能!$A:$A,0))</f>
        <v>2</v>
      </c>
      <c r="F123" s="2"/>
      <c r="G123" s="2">
        <f>INDEX(D_被动技能!$J:$J,MATCH(L123,D_被动技能!$A:$A,0))</f>
        <v>0</v>
      </c>
      <c r="H123" s="2" t="str">
        <f>INDEX(D_被动技能!$K:$K,MATCH(L123,D_被动技能!$A:$A,0))</f>
        <v>所有宠物</v>
      </c>
      <c r="I123" s="2">
        <f>INDEX(D_被动技能!$M:$M,MATCH(L123,D_被动技能!$A:$A,0))</f>
        <v>180</v>
      </c>
      <c r="J123" s="2">
        <f t="shared" si="12"/>
        <v>217</v>
      </c>
      <c r="K123" s="2">
        <f t="shared" si="11"/>
        <v>2</v>
      </c>
      <c r="L123" s="2">
        <f t="shared" si="7"/>
        <v>2170002</v>
      </c>
      <c r="M123" s="2">
        <f t="shared" si="8"/>
        <v>2000</v>
      </c>
      <c r="N123" s="2">
        <f t="shared" si="9"/>
        <v>800</v>
      </c>
      <c r="O123" s="2">
        <v>20002</v>
      </c>
    </row>
    <row r="124" spans="1:15" x14ac:dyDescent="0.35">
      <c r="A124" s="2">
        <f t="shared" si="6"/>
        <v>42173</v>
      </c>
      <c r="B124" s="2" t="str">
        <f>INDEX(D_被动技能!$C:$C,MATCH(D_伙伴技能书!J124,D_被动技能!$B:$B,0))&amp;"（"&amp;K124&amp;"级）"</f>
        <v>凡·蟠桃（3级）</v>
      </c>
      <c r="C124" s="2">
        <f>INDEX(计算页!$E:$E,MATCH(INDEX(D_被动技能!$D:$D,MATCH(J124,D_被动技能!$B:$B,0)),计算页!$F:$F,0))</f>
        <v>40015</v>
      </c>
      <c r="D124" s="2" t="str">
        <f>"学习技能"&amp;RIGHT(B124,LEN(B124))&amp;"\n"&amp;INDEX(D_被动技能!$E:$E,MATCH(L124,D_被动技能!$A:$A,0))</f>
        <v>学习技能凡·蟠桃（3级）\n一件很普通的宝物，看起来谁都可以用\n提升伙伴生命1350点</v>
      </c>
      <c r="E124" s="2">
        <f>INDEX(D_被动技能!$N:$N,MATCH(L124,D_被动技能!$A:$A,0))</f>
        <v>2</v>
      </c>
      <c r="F124" s="2"/>
      <c r="G124" s="2">
        <f>INDEX(D_被动技能!$J:$J,MATCH(L124,D_被动技能!$A:$A,0))</f>
        <v>0</v>
      </c>
      <c r="H124" s="2" t="str">
        <f>INDEX(D_被动技能!$K:$K,MATCH(L124,D_被动技能!$A:$A,0))</f>
        <v>所有宠物</v>
      </c>
      <c r="I124" s="2">
        <f>INDEX(D_被动技能!$M:$M,MATCH(L124,D_被动技能!$A:$A,0))</f>
        <v>270</v>
      </c>
      <c r="J124" s="2">
        <f t="shared" si="12"/>
        <v>217</v>
      </c>
      <c r="K124" s="2">
        <f t="shared" si="11"/>
        <v>3</v>
      </c>
      <c r="L124" s="2">
        <f t="shared" si="7"/>
        <v>2170003</v>
      </c>
      <c r="M124" s="2">
        <f t="shared" si="8"/>
        <v>3000</v>
      </c>
      <c r="N124" s="2">
        <f t="shared" si="9"/>
        <v>900</v>
      </c>
      <c r="O124" s="2">
        <v>20003</v>
      </c>
    </row>
    <row r="125" spans="1:15" x14ac:dyDescent="0.35">
      <c r="A125" s="2">
        <f t="shared" si="6"/>
        <v>42181</v>
      </c>
      <c r="B125" s="2" t="str">
        <f>INDEX(D_被动技能!$C:$C,MATCH(D_伙伴技能书!J125,D_被动技能!$B:$B,0))&amp;"（"&amp;K125&amp;"级）"</f>
        <v>凡·真龙金身（1级）</v>
      </c>
      <c r="C125" s="2">
        <f>INDEX(计算页!$E:$E,MATCH(INDEX(D_被动技能!$D:$D,MATCH(J125,D_被动技能!$B:$B,0)),计算页!$F:$F,0))</f>
        <v>40022</v>
      </c>
      <c r="D125" s="2" t="str">
        <f>"学习技能"&amp;RIGHT(B125,LEN(B125))&amp;"\n"&amp;INDEX(D_被动技能!$E:$E,MATCH(L125,D_被动技能!$A:$A,0))</f>
        <v>学习技能凡·真龙金身（1级）\n一件很普通的宝物，看起来谁都可以用\n提升伙伴攻击60点</v>
      </c>
      <c r="E125" s="2">
        <f>INDEX(D_被动技能!$N:$N,MATCH(L125,D_被动技能!$A:$A,0))</f>
        <v>2</v>
      </c>
      <c r="F125" s="2"/>
      <c r="G125" s="2">
        <f>INDEX(D_被动技能!$J:$J,MATCH(L125,D_被动技能!$A:$A,0))</f>
        <v>0</v>
      </c>
      <c r="H125" s="2" t="str">
        <f>INDEX(D_被动技能!$K:$K,MATCH(L125,D_被动技能!$A:$A,0))</f>
        <v>所有宠物</v>
      </c>
      <c r="I125" s="2">
        <f>INDEX(D_被动技能!$M:$M,MATCH(L125,D_被动技能!$A:$A,0))</f>
        <v>120</v>
      </c>
      <c r="J125" s="2">
        <f t="shared" si="12"/>
        <v>218</v>
      </c>
      <c r="K125" s="2">
        <f t="shared" si="11"/>
        <v>1</v>
      </c>
      <c r="L125" s="2">
        <f t="shared" si="7"/>
        <v>2180001</v>
      </c>
      <c r="M125" s="2">
        <f t="shared" si="8"/>
        <v>1000</v>
      </c>
      <c r="N125" s="2">
        <f t="shared" si="9"/>
        <v>700</v>
      </c>
      <c r="O125" s="2">
        <v>20001</v>
      </c>
    </row>
    <row r="126" spans="1:15" x14ac:dyDescent="0.35">
      <c r="A126" s="2">
        <f t="shared" si="6"/>
        <v>42182</v>
      </c>
      <c r="B126" s="2" t="str">
        <f>INDEX(D_被动技能!$C:$C,MATCH(D_伙伴技能书!J126,D_被动技能!$B:$B,0))&amp;"（"&amp;K126&amp;"级）"</f>
        <v>凡·真龙金身（2级）</v>
      </c>
      <c r="C126" s="2">
        <f>INDEX(计算页!$E:$E,MATCH(INDEX(D_被动技能!$D:$D,MATCH(J126,D_被动技能!$B:$B,0)),计算页!$F:$F,0))</f>
        <v>40022</v>
      </c>
      <c r="D126" s="2" t="str">
        <f>"学习技能"&amp;RIGHT(B126,LEN(B126))&amp;"\n"&amp;INDEX(D_被动技能!$E:$E,MATCH(L126,D_被动技能!$A:$A,0))</f>
        <v>学习技能凡·真龙金身（2级）\n一件很普通的宝物，看起来谁都可以用\n提升伙伴攻击90点</v>
      </c>
      <c r="E126" s="2">
        <f>INDEX(D_被动技能!$N:$N,MATCH(L126,D_被动技能!$A:$A,0))</f>
        <v>2</v>
      </c>
      <c r="F126" s="2"/>
      <c r="G126" s="2">
        <f>INDEX(D_被动技能!$J:$J,MATCH(L126,D_被动技能!$A:$A,0))</f>
        <v>0</v>
      </c>
      <c r="H126" s="2" t="str">
        <f>INDEX(D_被动技能!$K:$K,MATCH(L126,D_被动技能!$A:$A,0))</f>
        <v>所有宠物</v>
      </c>
      <c r="I126" s="2">
        <f>INDEX(D_被动技能!$M:$M,MATCH(L126,D_被动技能!$A:$A,0))</f>
        <v>180</v>
      </c>
      <c r="J126" s="2">
        <f t="shared" si="12"/>
        <v>218</v>
      </c>
      <c r="K126" s="2">
        <f t="shared" si="11"/>
        <v>2</v>
      </c>
      <c r="L126" s="2">
        <f t="shared" si="7"/>
        <v>2180002</v>
      </c>
      <c r="M126" s="2">
        <f t="shared" si="8"/>
        <v>2000</v>
      </c>
      <c r="N126" s="2">
        <f t="shared" si="9"/>
        <v>800</v>
      </c>
      <c r="O126" s="2">
        <v>20002</v>
      </c>
    </row>
    <row r="127" spans="1:15" x14ac:dyDescent="0.35">
      <c r="A127" s="2">
        <f t="shared" si="6"/>
        <v>42183</v>
      </c>
      <c r="B127" s="2" t="str">
        <f>INDEX(D_被动技能!$C:$C,MATCH(D_伙伴技能书!J127,D_被动技能!$B:$B,0))&amp;"（"&amp;K127&amp;"级）"</f>
        <v>凡·真龙金身（3级）</v>
      </c>
      <c r="C127" s="2">
        <f>INDEX(计算页!$E:$E,MATCH(INDEX(D_被动技能!$D:$D,MATCH(J127,D_被动技能!$B:$B,0)),计算页!$F:$F,0))</f>
        <v>40022</v>
      </c>
      <c r="D127" s="2" t="str">
        <f>"学习技能"&amp;RIGHT(B127,LEN(B127))&amp;"\n"&amp;INDEX(D_被动技能!$E:$E,MATCH(L127,D_被动技能!$A:$A,0))</f>
        <v>学习技能凡·真龙金身（3级）\n一件很普通的宝物，看起来谁都可以用\n提升伙伴攻击135点</v>
      </c>
      <c r="E127" s="2">
        <f>INDEX(D_被动技能!$N:$N,MATCH(L127,D_被动技能!$A:$A,0))</f>
        <v>2</v>
      </c>
      <c r="F127" s="2"/>
      <c r="G127" s="2">
        <f>INDEX(D_被动技能!$J:$J,MATCH(L127,D_被动技能!$A:$A,0))</f>
        <v>0</v>
      </c>
      <c r="H127" s="2" t="str">
        <f>INDEX(D_被动技能!$K:$K,MATCH(L127,D_被动技能!$A:$A,0))</f>
        <v>所有宠物</v>
      </c>
      <c r="I127" s="2">
        <f>INDEX(D_被动技能!$M:$M,MATCH(L127,D_被动技能!$A:$A,0))</f>
        <v>270</v>
      </c>
      <c r="J127" s="2">
        <f t="shared" si="12"/>
        <v>218</v>
      </c>
      <c r="K127" s="2">
        <f t="shared" si="11"/>
        <v>3</v>
      </c>
      <c r="L127" s="2">
        <f t="shared" si="7"/>
        <v>2180003</v>
      </c>
      <c r="M127" s="2">
        <f t="shared" si="8"/>
        <v>3000</v>
      </c>
      <c r="N127" s="2">
        <f t="shared" si="9"/>
        <v>900</v>
      </c>
      <c r="O127" s="2">
        <v>20003</v>
      </c>
    </row>
    <row r="128" spans="1:15" x14ac:dyDescent="0.35">
      <c r="A128" s="2">
        <f t="shared" si="6"/>
        <v>42501</v>
      </c>
      <c r="B128" s="2" t="str">
        <f>INDEX(D_被动技能!$C:$C,MATCH(D_伙伴技能书!J128,D_被动技能!$B:$B,0))&amp;"（"&amp;K128&amp;"级）"</f>
        <v>凡·玄铁手套（1级）</v>
      </c>
      <c r="C128" s="2">
        <f>INDEX(计算页!$E:$E,MATCH(INDEX(D_被动技能!$D:$D,MATCH(J128,D_被动技能!$B:$B,0)),计算页!$F:$F,0))</f>
        <v>40015</v>
      </c>
      <c r="D128" s="2" t="str">
        <f>"学习技能"&amp;RIGHT(B128,LEN(B128))&amp;"\n"&amp;INDEX(D_被动技能!$E:$E,MATCH(L128,D_被动技能!$A:$A,0))</f>
        <v>学习技能凡·玄铁手套（1级）\n一件很普通的宝物，看起来谁都可以用\n提升伙伴攻击60点</v>
      </c>
      <c r="E128" s="2">
        <f>INDEX(D_被动技能!$N:$N,MATCH(L128,D_被动技能!$A:$A,0))</f>
        <v>2</v>
      </c>
      <c r="F128" s="2"/>
      <c r="G128" s="2">
        <f>INDEX(D_被动技能!$J:$J,MATCH(L128,D_被动技能!$A:$A,0))</f>
        <v>0</v>
      </c>
      <c r="H128" s="2" t="str">
        <f>INDEX(D_被动技能!$K:$K,MATCH(L128,D_被动技能!$A:$A,0))</f>
        <v>所有宠物</v>
      </c>
      <c r="I128" s="2">
        <f>INDEX(D_被动技能!$M:$M,MATCH(L128,D_被动技能!$A:$A,0))</f>
        <v>72</v>
      </c>
      <c r="J128" s="2">
        <v>250</v>
      </c>
      <c r="K128" s="2">
        <f t="shared" si="11"/>
        <v>1</v>
      </c>
      <c r="L128" s="2">
        <f t="shared" si="7"/>
        <v>2500001</v>
      </c>
      <c r="M128" s="2">
        <f t="shared" si="8"/>
        <v>1000</v>
      </c>
      <c r="N128" s="2">
        <f t="shared" si="9"/>
        <v>700</v>
      </c>
      <c r="O128" s="2">
        <v>20001</v>
      </c>
    </row>
    <row r="129" spans="1:15" x14ac:dyDescent="0.35">
      <c r="A129" s="2">
        <f t="shared" si="6"/>
        <v>42502</v>
      </c>
      <c r="B129" s="2" t="str">
        <f>INDEX(D_被动技能!$C:$C,MATCH(D_伙伴技能书!J129,D_被动技能!$B:$B,0))&amp;"（"&amp;K129&amp;"级）"</f>
        <v>凡·玄铁手套（2级）</v>
      </c>
      <c r="C129" s="2">
        <f>INDEX(计算页!$E:$E,MATCH(INDEX(D_被动技能!$D:$D,MATCH(J129,D_被动技能!$B:$B,0)),计算页!$F:$F,0))</f>
        <v>40015</v>
      </c>
      <c r="D129" s="2" t="str">
        <f>"学习技能"&amp;RIGHT(B129,LEN(B129))&amp;"\n"&amp;INDEX(D_被动技能!$E:$E,MATCH(L129,D_被动技能!$A:$A,0))</f>
        <v>学习技能凡·玄铁手套（2级）\n一件很普通的宝物，看起来谁都可以用\n提升伙伴攻击90点</v>
      </c>
      <c r="E129" s="2">
        <f>INDEX(D_被动技能!$N:$N,MATCH(L129,D_被动技能!$A:$A,0))</f>
        <v>2</v>
      </c>
      <c r="F129" s="2"/>
      <c r="G129" s="2">
        <f>INDEX(D_被动技能!$J:$J,MATCH(L129,D_被动技能!$A:$A,0))</f>
        <v>0</v>
      </c>
      <c r="H129" s="2" t="str">
        <f>INDEX(D_被动技能!$K:$K,MATCH(L129,D_被动技能!$A:$A,0))</f>
        <v>所有宠物</v>
      </c>
      <c r="I129" s="2">
        <f>INDEX(D_被动技能!$M:$M,MATCH(L129,D_被动技能!$A:$A,0))</f>
        <v>108</v>
      </c>
      <c r="J129" s="2">
        <f t="shared" si="12"/>
        <v>250</v>
      </c>
      <c r="K129" s="2">
        <f t="shared" si="11"/>
        <v>2</v>
      </c>
      <c r="L129" s="2">
        <f t="shared" si="7"/>
        <v>2500002</v>
      </c>
      <c r="M129" s="2">
        <f t="shared" si="8"/>
        <v>2000</v>
      </c>
      <c r="N129" s="2">
        <f t="shared" si="9"/>
        <v>800</v>
      </c>
      <c r="O129" s="2">
        <v>20002</v>
      </c>
    </row>
    <row r="130" spans="1:15" x14ac:dyDescent="0.35">
      <c r="A130" s="2">
        <f t="shared" si="6"/>
        <v>42503</v>
      </c>
      <c r="B130" s="2" t="str">
        <f>INDEX(D_被动技能!$C:$C,MATCH(D_伙伴技能书!J130,D_被动技能!$B:$B,0))&amp;"（"&amp;K130&amp;"级）"</f>
        <v>凡·玄铁手套（3级）</v>
      </c>
      <c r="C130" s="2">
        <f>INDEX(计算页!$E:$E,MATCH(INDEX(D_被动技能!$D:$D,MATCH(J130,D_被动技能!$B:$B,0)),计算页!$F:$F,0))</f>
        <v>40015</v>
      </c>
      <c r="D130" s="2" t="str">
        <f>"学习技能"&amp;RIGHT(B130,LEN(B130))&amp;"\n"&amp;INDEX(D_被动技能!$E:$E,MATCH(L130,D_被动技能!$A:$A,0))</f>
        <v>学习技能凡·玄铁手套（3级）\n一件很普通的宝物，看起来谁都可以用\n提升伙伴攻击135点</v>
      </c>
      <c r="E130" s="2">
        <f>INDEX(D_被动技能!$N:$N,MATCH(L130,D_被动技能!$A:$A,0))</f>
        <v>2</v>
      </c>
      <c r="F130" s="2"/>
      <c r="G130" s="2">
        <f>INDEX(D_被动技能!$J:$J,MATCH(L130,D_被动技能!$A:$A,0))</f>
        <v>0</v>
      </c>
      <c r="H130" s="2" t="str">
        <f>INDEX(D_被动技能!$K:$K,MATCH(L130,D_被动技能!$A:$A,0))</f>
        <v>所有宠物</v>
      </c>
      <c r="I130" s="2">
        <f>INDEX(D_被动技能!$M:$M,MATCH(L130,D_被动技能!$A:$A,0))</f>
        <v>162</v>
      </c>
      <c r="J130" s="2">
        <f t="shared" si="12"/>
        <v>250</v>
      </c>
      <c r="K130" s="2">
        <f t="shared" si="11"/>
        <v>3</v>
      </c>
      <c r="L130" s="2">
        <f t="shared" si="7"/>
        <v>2500003</v>
      </c>
      <c r="M130" s="2">
        <f t="shared" si="8"/>
        <v>3000</v>
      </c>
      <c r="N130" s="2">
        <f t="shared" si="9"/>
        <v>900</v>
      </c>
      <c r="O130" s="2">
        <v>20003</v>
      </c>
    </row>
    <row r="131" spans="1:15" x14ac:dyDescent="0.35">
      <c r="A131" s="2">
        <f t="shared" si="6"/>
        <v>42511</v>
      </c>
      <c r="B131" s="2" t="str">
        <f>INDEX(D_被动技能!$C:$C,MATCH(D_伙伴技能书!J131,D_被动技能!$B:$B,0))&amp;"（"&amp;K131&amp;"级）"</f>
        <v>凡·软猬甲（1级）</v>
      </c>
      <c r="C131" s="2">
        <f>INDEX(计算页!$E:$E,MATCH(INDEX(D_被动技能!$D:$D,MATCH(J131,D_被动技能!$B:$B,0)),计算页!$F:$F,0))</f>
        <v>40004</v>
      </c>
      <c r="D131" s="2" t="str">
        <f>"学习技能"&amp;RIGHT(B131,LEN(B131))&amp;"\n"&amp;INDEX(D_被动技能!$E:$E,MATCH(L131,D_被动技能!$A:$A,0))</f>
        <v>学习技能凡·软猬甲（1级）\n一件很普通的宝物，看起来谁都可以用\n提升伙伴防御120点</v>
      </c>
      <c r="E131" s="2">
        <f>INDEX(D_被动技能!$N:$N,MATCH(L131,D_被动技能!$A:$A,0))</f>
        <v>2</v>
      </c>
      <c r="F131" s="2"/>
      <c r="G131" s="2">
        <f>INDEX(D_被动技能!$J:$J,MATCH(L131,D_被动技能!$A:$A,0))</f>
        <v>0</v>
      </c>
      <c r="H131" s="2" t="str">
        <f>INDEX(D_被动技能!$K:$K,MATCH(L131,D_被动技能!$A:$A,0))</f>
        <v>所有宠物</v>
      </c>
      <c r="I131" s="2">
        <f>INDEX(D_被动技能!$M:$M,MATCH(L131,D_被动技能!$A:$A,0))</f>
        <v>72</v>
      </c>
      <c r="J131" s="2">
        <f t="shared" si="12"/>
        <v>251</v>
      </c>
      <c r="K131" s="2">
        <f t="shared" si="11"/>
        <v>1</v>
      </c>
      <c r="L131" s="2">
        <f t="shared" si="7"/>
        <v>2510001</v>
      </c>
      <c r="M131" s="2">
        <f t="shared" si="8"/>
        <v>1000</v>
      </c>
      <c r="N131" s="2">
        <f t="shared" si="9"/>
        <v>700</v>
      </c>
      <c r="O131" s="2">
        <v>20001</v>
      </c>
    </row>
    <row r="132" spans="1:15" x14ac:dyDescent="0.35">
      <c r="A132" s="2">
        <f t="shared" si="6"/>
        <v>42512</v>
      </c>
      <c r="B132" s="2" t="str">
        <f>INDEX(D_被动技能!$C:$C,MATCH(D_伙伴技能书!J132,D_被动技能!$B:$B,0))&amp;"（"&amp;K132&amp;"级）"</f>
        <v>凡·软猬甲（2级）</v>
      </c>
      <c r="C132" s="2">
        <f>INDEX(计算页!$E:$E,MATCH(INDEX(D_被动技能!$D:$D,MATCH(J132,D_被动技能!$B:$B,0)),计算页!$F:$F,0))</f>
        <v>40004</v>
      </c>
      <c r="D132" s="2" t="str">
        <f>"学习技能"&amp;RIGHT(B132,LEN(B132))&amp;"\n"&amp;INDEX(D_被动技能!$E:$E,MATCH(L132,D_被动技能!$A:$A,0))</f>
        <v>学习技能凡·软猬甲（2级）\n一件很普通的宝物，看起来谁都可以用\n提升伙伴防御180点</v>
      </c>
      <c r="E132" s="2">
        <f>INDEX(D_被动技能!$N:$N,MATCH(L132,D_被动技能!$A:$A,0))</f>
        <v>2</v>
      </c>
      <c r="F132" s="2"/>
      <c r="G132" s="2">
        <f>INDEX(D_被动技能!$J:$J,MATCH(L132,D_被动技能!$A:$A,0))</f>
        <v>0</v>
      </c>
      <c r="H132" s="2" t="str">
        <f>INDEX(D_被动技能!$K:$K,MATCH(L132,D_被动技能!$A:$A,0))</f>
        <v>所有宠物</v>
      </c>
      <c r="I132" s="2">
        <f>INDEX(D_被动技能!$M:$M,MATCH(L132,D_被动技能!$A:$A,0))</f>
        <v>108</v>
      </c>
      <c r="J132" s="2">
        <f t="shared" si="12"/>
        <v>251</v>
      </c>
      <c r="K132" s="2">
        <f t="shared" si="11"/>
        <v>2</v>
      </c>
      <c r="L132" s="2">
        <f t="shared" si="7"/>
        <v>2510002</v>
      </c>
      <c r="M132" s="2">
        <f t="shared" si="8"/>
        <v>2000</v>
      </c>
      <c r="N132" s="2">
        <f t="shared" si="9"/>
        <v>800</v>
      </c>
      <c r="O132" s="2">
        <v>20002</v>
      </c>
    </row>
    <row r="133" spans="1:15" x14ac:dyDescent="0.35">
      <c r="A133" s="2">
        <f t="shared" si="6"/>
        <v>42513</v>
      </c>
      <c r="B133" s="2" t="str">
        <f>INDEX(D_被动技能!$C:$C,MATCH(D_伙伴技能书!J133,D_被动技能!$B:$B,0))&amp;"（"&amp;K133&amp;"级）"</f>
        <v>凡·软猬甲（3级）</v>
      </c>
      <c r="C133" s="2">
        <f>INDEX(计算页!$E:$E,MATCH(INDEX(D_被动技能!$D:$D,MATCH(J133,D_被动技能!$B:$B,0)),计算页!$F:$F,0))</f>
        <v>40004</v>
      </c>
      <c r="D133" s="2" t="str">
        <f>"学习技能"&amp;RIGHT(B133,LEN(B133))&amp;"\n"&amp;INDEX(D_被动技能!$E:$E,MATCH(L133,D_被动技能!$A:$A,0))</f>
        <v>学习技能凡·软猬甲（3级）\n一件很普通的宝物，看起来谁都可以用\n提升伙伴防御270点</v>
      </c>
      <c r="E133" s="2">
        <f>INDEX(D_被动技能!$N:$N,MATCH(L133,D_被动技能!$A:$A,0))</f>
        <v>2</v>
      </c>
      <c r="F133" s="2"/>
      <c r="G133" s="2">
        <f>INDEX(D_被动技能!$J:$J,MATCH(L133,D_被动技能!$A:$A,0))</f>
        <v>0</v>
      </c>
      <c r="H133" s="2" t="str">
        <f>INDEX(D_被动技能!$K:$K,MATCH(L133,D_被动技能!$A:$A,0))</f>
        <v>所有宠物</v>
      </c>
      <c r="I133" s="2">
        <f>INDEX(D_被动技能!$M:$M,MATCH(L133,D_被动技能!$A:$A,0))</f>
        <v>162</v>
      </c>
      <c r="J133" s="2">
        <f t="shared" si="12"/>
        <v>251</v>
      </c>
      <c r="K133" s="2">
        <f t="shared" si="11"/>
        <v>3</v>
      </c>
      <c r="L133" s="2">
        <f t="shared" si="7"/>
        <v>2510003</v>
      </c>
      <c r="M133" s="2">
        <f t="shared" si="8"/>
        <v>3000</v>
      </c>
      <c r="N133" s="2">
        <f t="shared" si="9"/>
        <v>900</v>
      </c>
      <c r="O133" s="2">
        <v>20003</v>
      </c>
    </row>
    <row r="134" spans="1:15" x14ac:dyDescent="0.35">
      <c r="A134" s="2">
        <f t="shared" ref="A134:A197" si="13">40000+J134*10+K134</f>
        <v>42521</v>
      </c>
      <c r="B134" s="2" t="str">
        <f>INDEX(D_被动技能!$C:$C,MATCH(D_伙伴技能书!J134,D_被动技能!$B:$B,0))&amp;"（"&amp;K134&amp;"级）"</f>
        <v>凡·八卦葫芦（1级）</v>
      </c>
      <c r="C134" s="2">
        <f>INDEX(计算页!$E:$E,MATCH(INDEX(D_被动技能!$D:$D,MATCH(J134,D_被动技能!$B:$B,0)),计算页!$F:$F,0))</f>
        <v>40000</v>
      </c>
      <c r="D134" s="2" t="str">
        <f>"学习技能"&amp;RIGHT(B134,LEN(B134))&amp;"\n"&amp;INDEX(D_被动技能!$E:$E,MATCH(L134,D_被动技能!$A:$A,0))</f>
        <v>学习技能凡·八卦葫芦（1级）\n一件很普通的宝物，看起来谁都可以用\n提升伙伴生命600点</v>
      </c>
      <c r="E134" s="2">
        <f>INDEX(D_被动技能!$N:$N,MATCH(L134,D_被动技能!$A:$A,0))</f>
        <v>2</v>
      </c>
      <c r="F134" s="2"/>
      <c r="G134" s="2">
        <f>INDEX(D_被动技能!$J:$J,MATCH(L134,D_被动技能!$A:$A,0))</f>
        <v>0</v>
      </c>
      <c r="H134" s="2" t="str">
        <f>INDEX(D_被动技能!$K:$K,MATCH(L134,D_被动技能!$A:$A,0))</f>
        <v>所有宠物</v>
      </c>
      <c r="I134" s="2">
        <f>INDEX(D_被动技能!$M:$M,MATCH(L134,D_被动技能!$A:$A,0))</f>
        <v>72</v>
      </c>
      <c r="J134" s="2">
        <f t="shared" si="12"/>
        <v>252</v>
      </c>
      <c r="K134" s="2">
        <f t="shared" si="11"/>
        <v>1</v>
      </c>
      <c r="L134" s="2">
        <f t="shared" ref="L134:L140" si="14">J134*10000+K134</f>
        <v>2520001</v>
      </c>
      <c r="M134" s="2">
        <f t="shared" ref="M134:M140" si="15">K134*1000</f>
        <v>1000</v>
      </c>
      <c r="N134" s="2">
        <f t="shared" ref="N134:N140" si="16">K134*100+600</f>
        <v>700</v>
      </c>
      <c r="O134" s="2">
        <v>20001</v>
      </c>
    </row>
    <row r="135" spans="1:15" x14ac:dyDescent="0.35">
      <c r="A135" s="2">
        <f t="shared" si="13"/>
        <v>42522</v>
      </c>
      <c r="B135" s="2" t="str">
        <f>INDEX(D_被动技能!$C:$C,MATCH(D_伙伴技能书!J135,D_被动技能!$B:$B,0))&amp;"（"&amp;K135&amp;"级）"</f>
        <v>凡·八卦葫芦（2级）</v>
      </c>
      <c r="C135" s="2">
        <f>INDEX(计算页!$E:$E,MATCH(INDEX(D_被动技能!$D:$D,MATCH(J135,D_被动技能!$B:$B,0)),计算页!$F:$F,0))</f>
        <v>40000</v>
      </c>
      <c r="D135" s="2" t="str">
        <f>"学习技能"&amp;RIGHT(B135,LEN(B135))&amp;"\n"&amp;INDEX(D_被动技能!$E:$E,MATCH(L135,D_被动技能!$A:$A,0))</f>
        <v>学习技能凡·八卦葫芦（2级）\n一件很普通的宝物，看起来谁都可以用\n提升伙伴生命900点</v>
      </c>
      <c r="E135" s="2">
        <f>INDEX(D_被动技能!$N:$N,MATCH(L135,D_被动技能!$A:$A,0))</f>
        <v>2</v>
      </c>
      <c r="F135" s="2"/>
      <c r="G135" s="2">
        <f>INDEX(D_被动技能!$J:$J,MATCH(L135,D_被动技能!$A:$A,0))</f>
        <v>0</v>
      </c>
      <c r="H135" s="2" t="str">
        <f>INDEX(D_被动技能!$K:$K,MATCH(L135,D_被动技能!$A:$A,0))</f>
        <v>所有宠物</v>
      </c>
      <c r="I135" s="2">
        <f>INDEX(D_被动技能!$M:$M,MATCH(L135,D_被动技能!$A:$A,0))</f>
        <v>108</v>
      </c>
      <c r="J135" s="2">
        <f t="shared" si="12"/>
        <v>252</v>
      </c>
      <c r="K135" s="2">
        <f t="shared" ref="K135:K198" si="17">IF(K134=3,1,K134+1)</f>
        <v>2</v>
      </c>
      <c r="L135" s="2">
        <f t="shared" si="14"/>
        <v>2520002</v>
      </c>
      <c r="M135" s="2">
        <f t="shared" si="15"/>
        <v>2000</v>
      </c>
      <c r="N135" s="2">
        <f t="shared" si="16"/>
        <v>800</v>
      </c>
      <c r="O135" s="2">
        <v>20002</v>
      </c>
    </row>
    <row r="136" spans="1:15" x14ac:dyDescent="0.35">
      <c r="A136" s="2">
        <f t="shared" si="13"/>
        <v>42523</v>
      </c>
      <c r="B136" s="2" t="str">
        <f>INDEX(D_被动技能!$C:$C,MATCH(D_伙伴技能书!J136,D_被动技能!$B:$B,0))&amp;"（"&amp;K136&amp;"级）"</f>
        <v>凡·八卦葫芦（3级）</v>
      </c>
      <c r="C136" s="2">
        <f>INDEX(计算页!$E:$E,MATCH(INDEX(D_被动技能!$D:$D,MATCH(J136,D_被动技能!$B:$B,0)),计算页!$F:$F,0))</f>
        <v>40000</v>
      </c>
      <c r="D136" s="2" t="str">
        <f>"学习技能"&amp;RIGHT(B136,LEN(B136))&amp;"\n"&amp;INDEX(D_被动技能!$E:$E,MATCH(L136,D_被动技能!$A:$A,0))</f>
        <v>学习技能凡·八卦葫芦（3级）\n一件很普通的宝物，看起来谁都可以用\n提升伙伴生命1350点</v>
      </c>
      <c r="E136" s="2">
        <f>INDEX(D_被动技能!$N:$N,MATCH(L136,D_被动技能!$A:$A,0))</f>
        <v>2</v>
      </c>
      <c r="F136" s="2"/>
      <c r="G136" s="2">
        <f>INDEX(D_被动技能!$J:$J,MATCH(L136,D_被动技能!$A:$A,0))</f>
        <v>0</v>
      </c>
      <c r="H136" s="2" t="str">
        <f>INDEX(D_被动技能!$K:$K,MATCH(L136,D_被动技能!$A:$A,0))</f>
        <v>所有宠物</v>
      </c>
      <c r="I136" s="2">
        <f>INDEX(D_被动技能!$M:$M,MATCH(L136,D_被动技能!$A:$A,0))</f>
        <v>162</v>
      </c>
      <c r="J136" s="2">
        <f t="shared" si="12"/>
        <v>252</v>
      </c>
      <c r="K136" s="2">
        <f t="shared" si="17"/>
        <v>3</v>
      </c>
      <c r="L136" s="2">
        <f t="shared" si="14"/>
        <v>2520003</v>
      </c>
      <c r="M136" s="2">
        <f t="shared" si="15"/>
        <v>3000</v>
      </c>
      <c r="N136" s="2">
        <f t="shared" si="16"/>
        <v>900</v>
      </c>
      <c r="O136" s="2">
        <v>20003</v>
      </c>
    </row>
    <row r="137" spans="1:15" x14ac:dyDescent="0.35">
      <c r="A137" s="2">
        <f t="shared" si="13"/>
        <v>42531</v>
      </c>
      <c r="B137" s="2" t="str">
        <f>INDEX(D_被动技能!$C:$C,MATCH(D_伙伴技能书!J137,D_被动技能!$B:$B,0))&amp;"（"&amp;K137&amp;"级）"</f>
        <v>凡·鹰视（1级）</v>
      </c>
      <c r="C137" s="2">
        <f>INDEX(计算页!$E:$E,MATCH(INDEX(D_被动技能!$D:$D,MATCH(J137,D_被动技能!$B:$B,0)),计算页!$F:$F,0))</f>
        <v>40006</v>
      </c>
      <c r="D137" s="2" t="str">
        <f>"学习技能"&amp;RIGHT(B137,LEN(B137))&amp;"\n"&amp;INDEX(D_被动技能!$E:$E,MATCH(L137,D_被动技能!$A:$A,0))</f>
        <v>学习技能凡·鹰视（1级）\n一件很普通的宝物，看起来谁都可以用\n提升伙伴命中24点</v>
      </c>
      <c r="E137" s="2">
        <f>INDEX(D_被动技能!$N:$N,MATCH(L137,D_被动技能!$A:$A,0))</f>
        <v>2</v>
      </c>
      <c r="F137" s="2"/>
      <c r="G137" s="2">
        <f>INDEX(D_被动技能!$J:$J,MATCH(L137,D_被动技能!$A:$A,0))</f>
        <v>0</v>
      </c>
      <c r="H137" s="2" t="str">
        <f>INDEX(D_被动技能!$K:$K,MATCH(L137,D_被动技能!$A:$A,0))</f>
        <v>所有宠物</v>
      </c>
      <c r="I137" s="2">
        <f>INDEX(D_被动技能!$M:$M,MATCH(L137,D_被动技能!$A:$A,0))</f>
        <v>72</v>
      </c>
      <c r="J137" s="2">
        <f t="shared" si="12"/>
        <v>253</v>
      </c>
      <c r="K137" s="2">
        <f t="shared" si="17"/>
        <v>1</v>
      </c>
      <c r="L137" s="2">
        <f t="shared" si="14"/>
        <v>2530001</v>
      </c>
      <c r="M137" s="2">
        <f t="shared" si="15"/>
        <v>1000</v>
      </c>
      <c r="N137" s="2">
        <f t="shared" si="16"/>
        <v>700</v>
      </c>
      <c r="O137" s="2">
        <v>20001</v>
      </c>
    </row>
    <row r="138" spans="1:15" x14ac:dyDescent="0.35">
      <c r="A138" s="2">
        <f t="shared" si="13"/>
        <v>42532</v>
      </c>
      <c r="B138" s="2" t="str">
        <f>INDEX(D_被动技能!$C:$C,MATCH(D_伙伴技能书!J138,D_被动技能!$B:$B,0))&amp;"（"&amp;K138&amp;"级）"</f>
        <v>凡·鹰视（2级）</v>
      </c>
      <c r="C138" s="2">
        <f>INDEX(计算页!$E:$E,MATCH(INDEX(D_被动技能!$D:$D,MATCH(J138,D_被动技能!$B:$B,0)),计算页!$F:$F,0))</f>
        <v>40006</v>
      </c>
      <c r="D138" s="2" t="str">
        <f>"学习技能"&amp;RIGHT(B138,LEN(B138))&amp;"\n"&amp;INDEX(D_被动技能!$E:$E,MATCH(L138,D_被动技能!$A:$A,0))</f>
        <v>学习技能凡·鹰视（2级）\n一件很普通的宝物，看起来谁都可以用\n提升伙伴命中36点</v>
      </c>
      <c r="E138" s="2">
        <f>INDEX(D_被动技能!$N:$N,MATCH(L138,D_被动技能!$A:$A,0))</f>
        <v>2</v>
      </c>
      <c r="F138" s="2"/>
      <c r="G138" s="2">
        <f>INDEX(D_被动技能!$J:$J,MATCH(L138,D_被动技能!$A:$A,0))</f>
        <v>0</v>
      </c>
      <c r="H138" s="2" t="str">
        <f>INDEX(D_被动技能!$K:$K,MATCH(L138,D_被动技能!$A:$A,0))</f>
        <v>所有宠物</v>
      </c>
      <c r="I138" s="2">
        <f>INDEX(D_被动技能!$M:$M,MATCH(L138,D_被动技能!$A:$A,0))</f>
        <v>108</v>
      </c>
      <c r="J138" s="2">
        <f t="shared" si="12"/>
        <v>253</v>
      </c>
      <c r="K138" s="2">
        <f t="shared" si="17"/>
        <v>2</v>
      </c>
      <c r="L138" s="2">
        <f t="shared" si="14"/>
        <v>2530002</v>
      </c>
      <c r="M138" s="2">
        <f t="shared" si="15"/>
        <v>2000</v>
      </c>
      <c r="N138" s="2">
        <f t="shared" si="16"/>
        <v>800</v>
      </c>
      <c r="O138" s="2">
        <v>20001</v>
      </c>
    </row>
    <row r="139" spans="1:15" x14ac:dyDescent="0.35">
      <c r="A139" s="2">
        <f t="shared" si="13"/>
        <v>42533</v>
      </c>
      <c r="B139" s="2" t="str">
        <f>INDEX(D_被动技能!$C:$C,MATCH(D_伙伴技能书!J139,D_被动技能!$B:$B,0))&amp;"（"&amp;K139&amp;"级）"</f>
        <v>凡·鹰视（3级）</v>
      </c>
      <c r="C139" s="2">
        <f>INDEX(计算页!$E:$E,MATCH(INDEX(D_被动技能!$D:$D,MATCH(J139,D_被动技能!$B:$B,0)),计算页!$F:$F,0))</f>
        <v>40006</v>
      </c>
      <c r="D139" s="2" t="str">
        <f>"学习技能"&amp;RIGHT(B139,LEN(B139))&amp;"\n"&amp;INDEX(D_被动技能!$E:$E,MATCH(L139,D_被动技能!$A:$A,0))</f>
        <v>学习技能凡·鹰视（3级）\n一件很普通的宝物，看起来谁都可以用\n提升伙伴命中54点</v>
      </c>
      <c r="E139" s="2">
        <f>INDEX(D_被动技能!$N:$N,MATCH(L139,D_被动技能!$A:$A,0))</f>
        <v>2</v>
      </c>
      <c r="F139" s="2"/>
      <c r="G139" s="2">
        <f>INDEX(D_被动技能!$J:$J,MATCH(L139,D_被动技能!$A:$A,0))</f>
        <v>0</v>
      </c>
      <c r="H139" s="2" t="str">
        <f>INDEX(D_被动技能!$K:$K,MATCH(L139,D_被动技能!$A:$A,0))</f>
        <v>所有宠物</v>
      </c>
      <c r="I139" s="2">
        <f>INDEX(D_被动技能!$M:$M,MATCH(L139,D_被动技能!$A:$A,0))</f>
        <v>162</v>
      </c>
      <c r="J139" s="2">
        <f t="shared" si="12"/>
        <v>253</v>
      </c>
      <c r="K139" s="2">
        <f t="shared" si="17"/>
        <v>3</v>
      </c>
      <c r="L139" s="2">
        <f t="shared" si="14"/>
        <v>2530003</v>
      </c>
      <c r="M139" s="2">
        <f t="shared" si="15"/>
        <v>3000</v>
      </c>
      <c r="N139" s="2">
        <f t="shared" si="16"/>
        <v>900</v>
      </c>
      <c r="O139" s="2">
        <v>20002</v>
      </c>
    </row>
    <row r="140" spans="1:15" x14ac:dyDescent="0.35">
      <c r="A140" s="2">
        <f t="shared" si="13"/>
        <v>42541</v>
      </c>
      <c r="B140" s="2" t="str">
        <f>INDEX(D_被动技能!$C:$C,MATCH(D_伙伴技能书!J140,D_被动技能!$B:$B,0))&amp;"（"&amp;K140&amp;"级）"</f>
        <v>凡·迅影身法（1级）</v>
      </c>
      <c r="C140" s="2">
        <f>INDEX(计算页!$E:$E,MATCH(INDEX(D_被动技能!$D:$D,MATCH(J140,D_被动技能!$B:$B,0)),计算页!$F:$F,0))</f>
        <v>40022</v>
      </c>
      <c r="D140" s="2" t="str">
        <f>"学习技能"&amp;RIGHT(B140,LEN(B140))&amp;"\n"&amp;INDEX(D_被动技能!$E:$E,MATCH(L140,D_被动技能!$A:$A,0))</f>
        <v>学习技能凡·迅影身法（1级）\n一件很普通的宝物，看起来谁都可以用\n提升伙伴闪避24点</v>
      </c>
      <c r="E140" s="2">
        <f>INDEX(D_被动技能!$N:$N,MATCH(L140,D_被动技能!$A:$A,0))</f>
        <v>2</v>
      </c>
      <c r="F140" s="2"/>
      <c r="G140" s="2">
        <f>INDEX(D_被动技能!$J:$J,MATCH(L140,D_被动技能!$A:$A,0))</f>
        <v>0</v>
      </c>
      <c r="H140" s="2" t="str">
        <f>INDEX(D_被动技能!$K:$K,MATCH(L140,D_被动技能!$A:$A,0))</f>
        <v>所有宠物</v>
      </c>
      <c r="I140" s="2">
        <f>INDEX(D_被动技能!$M:$M,MATCH(L140,D_被动技能!$A:$A,0))</f>
        <v>72</v>
      </c>
      <c r="J140" s="2">
        <f t="shared" ref="J140:J203" si="18">IF(K139&gt;K140,J139+1,J139)</f>
        <v>254</v>
      </c>
      <c r="K140" s="2">
        <f t="shared" si="17"/>
        <v>1</v>
      </c>
      <c r="L140" s="2">
        <f t="shared" si="14"/>
        <v>2540001</v>
      </c>
      <c r="M140" s="2">
        <f t="shared" si="15"/>
        <v>1000</v>
      </c>
      <c r="N140" s="2">
        <f t="shared" si="16"/>
        <v>700</v>
      </c>
      <c r="O140" s="2">
        <v>20003</v>
      </c>
    </row>
    <row r="141" spans="1:15" x14ac:dyDescent="0.35">
      <c r="A141" s="2">
        <f t="shared" si="13"/>
        <v>42542</v>
      </c>
      <c r="B141" s="2" t="str">
        <f>INDEX(D_被动技能!$C:$C,MATCH(D_伙伴技能书!J141,D_被动技能!$B:$B,0))&amp;"（"&amp;K141&amp;"级）"</f>
        <v>凡·迅影身法（2级）</v>
      </c>
      <c r="C141" s="2">
        <f>INDEX(计算页!$E:$E,MATCH(INDEX(D_被动技能!$D:$D,MATCH(J141,D_被动技能!$B:$B,0)),计算页!$F:$F,0))</f>
        <v>40022</v>
      </c>
      <c r="D141" s="2" t="str">
        <f>"学习技能"&amp;RIGHT(B141,LEN(B141))&amp;"\n"&amp;INDEX(D_被动技能!$E:$E,MATCH(L141,D_被动技能!$A:$A,0))</f>
        <v>学习技能凡·迅影身法（2级）\n一件很普通的宝物，看起来谁都可以用\n提升伙伴闪避36点</v>
      </c>
      <c r="E141" s="2">
        <f>INDEX(D_被动技能!$N:$N,MATCH(L141,D_被动技能!$A:$A,0))</f>
        <v>2</v>
      </c>
      <c r="F141" s="2"/>
      <c r="G141" s="2">
        <f>INDEX(D_被动技能!$J:$J,MATCH(L141,D_被动技能!$A:$A,0))</f>
        <v>0</v>
      </c>
      <c r="H141" s="2" t="str">
        <f>INDEX(D_被动技能!$K:$K,MATCH(L141,D_被动技能!$A:$A,0))</f>
        <v>所有宠物</v>
      </c>
      <c r="I141" s="2">
        <f>INDEX(D_被动技能!$M:$M,MATCH(L141,D_被动技能!$A:$A,0))</f>
        <v>108</v>
      </c>
      <c r="J141" s="2">
        <f t="shared" si="18"/>
        <v>254</v>
      </c>
      <c r="K141" s="2">
        <f t="shared" si="17"/>
        <v>2</v>
      </c>
      <c r="L141" s="2">
        <f t="shared" ref="L141:L172" si="19">J141*10000+K141</f>
        <v>2540002</v>
      </c>
      <c r="M141" s="2">
        <f t="shared" ref="M141:M172" si="20">K141*1000</f>
        <v>2000</v>
      </c>
      <c r="N141" s="2">
        <f t="shared" ref="N141:N172" si="21">K141*100+600</f>
        <v>800</v>
      </c>
      <c r="O141" s="2">
        <v>20001</v>
      </c>
    </row>
    <row r="142" spans="1:15" x14ac:dyDescent="0.35">
      <c r="A142" s="2">
        <f t="shared" si="13"/>
        <v>42543</v>
      </c>
      <c r="B142" s="2" t="str">
        <f>INDEX(D_被动技能!$C:$C,MATCH(D_伙伴技能书!J142,D_被动技能!$B:$B,0))&amp;"（"&amp;K142&amp;"级）"</f>
        <v>凡·迅影身法（3级）</v>
      </c>
      <c r="C142" s="2">
        <f>INDEX(计算页!$E:$E,MATCH(INDEX(D_被动技能!$D:$D,MATCH(J142,D_被动技能!$B:$B,0)),计算页!$F:$F,0))</f>
        <v>40022</v>
      </c>
      <c r="D142" s="2" t="str">
        <f>"学习技能"&amp;RIGHT(B142,LEN(B142))&amp;"\n"&amp;INDEX(D_被动技能!$E:$E,MATCH(L142,D_被动技能!$A:$A,0))</f>
        <v>学习技能凡·迅影身法（3级）\n一件很普通的宝物，看起来谁都可以用\n提升伙伴闪避54点</v>
      </c>
      <c r="E142" s="2">
        <f>INDEX(D_被动技能!$N:$N,MATCH(L142,D_被动技能!$A:$A,0))</f>
        <v>2</v>
      </c>
      <c r="F142" s="2"/>
      <c r="G142" s="2">
        <f>INDEX(D_被动技能!$J:$J,MATCH(L142,D_被动技能!$A:$A,0))</f>
        <v>0</v>
      </c>
      <c r="H142" s="2" t="str">
        <f>INDEX(D_被动技能!$K:$K,MATCH(L142,D_被动技能!$A:$A,0))</f>
        <v>所有宠物</v>
      </c>
      <c r="I142" s="2">
        <f>INDEX(D_被动技能!$M:$M,MATCH(L142,D_被动技能!$A:$A,0))</f>
        <v>162</v>
      </c>
      <c r="J142" s="2">
        <f t="shared" si="18"/>
        <v>254</v>
      </c>
      <c r="K142" s="2">
        <f t="shared" si="17"/>
        <v>3</v>
      </c>
      <c r="L142" s="2">
        <f t="shared" si="19"/>
        <v>2540003</v>
      </c>
      <c r="M142" s="2">
        <f t="shared" si="20"/>
        <v>3000</v>
      </c>
      <c r="N142" s="2">
        <f t="shared" si="21"/>
        <v>900</v>
      </c>
      <c r="O142" s="2">
        <v>20002</v>
      </c>
    </row>
    <row r="143" spans="1:15" x14ac:dyDescent="0.35">
      <c r="A143" s="2">
        <f t="shared" si="13"/>
        <v>43011</v>
      </c>
      <c r="B143" s="2" t="str">
        <f>INDEX(D_被动技能!$C:$C,MATCH(D_伙伴技能书!J143,D_被动技能!$B:$B,0))&amp;"（"&amp;K143&amp;"级）"</f>
        <v>优·浮行如意（1级）</v>
      </c>
      <c r="C143" s="2">
        <f>INDEX(计算页!$E:$E,MATCH(INDEX(D_被动技能!$D:$D,MATCH(J143,D_被动技能!$B:$B,0)),计算页!$F:$F,0))</f>
        <v>40005</v>
      </c>
      <c r="D143" s="2" t="str">
        <f>"学习技能"&amp;RIGHT(B143,LEN(B143))&amp;"\n"&amp;INDEX(D_被动技能!$E:$E,MATCH(L143,D_被动技能!$A:$A,0))</f>
        <v>学习技能优·浮行如意（1级）\n一件品质优秀的宝物，看起来谁都可以用\n提升伙伴攻击120点</v>
      </c>
      <c r="E143" s="2">
        <f>INDEX(D_被动技能!$N:$N,MATCH(L143,D_被动技能!$A:$A,0))</f>
        <v>3</v>
      </c>
      <c r="F143" s="2"/>
      <c r="G143" s="2">
        <f>INDEX(D_被动技能!$J:$J,MATCH(L143,D_被动技能!$A:$A,0))</f>
        <v>0</v>
      </c>
      <c r="H143" s="2" t="str">
        <f>INDEX(D_被动技能!$K:$K,MATCH(L143,D_被动技能!$A:$A,0))</f>
        <v>所有宠物</v>
      </c>
      <c r="I143" s="2">
        <f>INDEX(D_被动技能!$M:$M,MATCH(L143,D_被动技能!$A:$A,0))</f>
        <v>240</v>
      </c>
      <c r="J143" s="2">
        <v>301</v>
      </c>
      <c r="K143" s="2">
        <f t="shared" si="17"/>
        <v>1</v>
      </c>
      <c r="L143" s="2">
        <f t="shared" si="19"/>
        <v>3010001</v>
      </c>
      <c r="M143" s="2">
        <f t="shared" si="20"/>
        <v>1000</v>
      </c>
      <c r="N143" s="2">
        <f t="shared" si="21"/>
        <v>700</v>
      </c>
      <c r="O143" s="2">
        <v>20003</v>
      </c>
    </row>
    <row r="144" spans="1:15" x14ac:dyDescent="0.35">
      <c r="A144" s="2">
        <f t="shared" si="13"/>
        <v>43012</v>
      </c>
      <c r="B144" s="2" t="str">
        <f>INDEX(D_被动技能!$C:$C,MATCH(D_伙伴技能书!J144,D_被动技能!$B:$B,0))&amp;"（"&amp;K144&amp;"级）"</f>
        <v>优·浮行如意（2级）</v>
      </c>
      <c r="C144" s="2">
        <f>INDEX(计算页!$E:$E,MATCH(INDEX(D_被动技能!$D:$D,MATCH(J144,D_被动技能!$B:$B,0)),计算页!$F:$F,0))</f>
        <v>40005</v>
      </c>
      <c r="D144" s="2" t="str">
        <f>"学习技能"&amp;RIGHT(B144,LEN(B144))&amp;"\n"&amp;INDEX(D_被动技能!$E:$E,MATCH(L144,D_被动技能!$A:$A,0))</f>
        <v>学习技能优·浮行如意（2级）\n一件品质优秀的宝物，看起来谁都可以用\n提升伙伴攻击180点</v>
      </c>
      <c r="E144" s="2">
        <f>INDEX(D_被动技能!$N:$N,MATCH(L144,D_被动技能!$A:$A,0))</f>
        <v>3</v>
      </c>
      <c r="F144" s="2"/>
      <c r="G144" s="2">
        <f>INDEX(D_被动技能!$J:$J,MATCH(L144,D_被动技能!$A:$A,0))</f>
        <v>0</v>
      </c>
      <c r="H144" s="2" t="str">
        <f>INDEX(D_被动技能!$K:$K,MATCH(L144,D_被动技能!$A:$A,0))</f>
        <v>所有宠物</v>
      </c>
      <c r="I144" s="2">
        <f>INDEX(D_被动技能!$M:$M,MATCH(L144,D_被动技能!$A:$A,0))</f>
        <v>360</v>
      </c>
      <c r="J144" s="2">
        <f t="shared" si="18"/>
        <v>301</v>
      </c>
      <c r="K144" s="2">
        <f t="shared" si="17"/>
        <v>2</v>
      </c>
      <c r="L144" s="2">
        <f t="shared" si="19"/>
        <v>3010002</v>
      </c>
      <c r="M144" s="2">
        <f t="shared" si="20"/>
        <v>2000</v>
      </c>
      <c r="N144" s="2">
        <f t="shared" si="21"/>
        <v>800</v>
      </c>
      <c r="O144" s="2">
        <v>20001</v>
      </c>
    </row>
    <row r="145" spans="1:15" x14ac:dyDescent="0.35">
      <c r="A145" s="2">
        <f t="shared" si="13"/>
        <v>43013</v>
      </c>
      <c r="B145" s="2" t="str">
        <f>INDEX(D_被动技能!$C:$C,MATCH(D_伙伴技能书!J145,D_被动技能!$B:$B,0))&amp;"（"&amp;K145&amp;"级）"</f>
        <v>优·浮行如意（3级）</v>
      </c>
      <c r="C145" s="2">
        <f>INDEX(计算页!$E:$E,MATCH(INDEX(D_被动技能!$D:$D,MATCH(J145,D_被动技能!$B:$B,0)),计算页!$F:$F,0))</f>
        <v>40005</v>
      </c>
      <c r="D145" s="2" t="str">
        <f>"学习技能"&amp;RIGHT(B145,LEN(B145))&amp;"\n"&amp;INDEX(D_被动技能!$E:$E,MATCH(L145,D_被动技能!$A:$A,0))</f>
        <v>学习技能优·浮行如意（3级）\n一件品质优秀的宝物，看起来谁都可以用\n提升伙伴攻击270点</v>
      </c>
      <c r="E145" s="2">
        <f>INDEX(D_被动技能!$N:$N,MATCH(L145,D_被动技能!$A:$A,0))</f>
        <v>3</v>
      </c>
      <c r="F145" s="2"/>
      <c r="G145" s="2">
        <f>INDEX(D_被动技能!$J:$J,MATCH(L145,D_被动技能!$A:$A,0))</f>
        <v>0</v>
      </c>
      <c r="H145" s="2" t="str">
        <f>INDEX(D_被动技能!$K:$K,MATCH(L145,D_被动技能!$A:$A,0))</f>
        <v>所有宠物</v>
      </c>
      <c r="I145" s="2">
        <f>INDEX(D_被动技能!$M:$M,MATCH(L145,D_被动技能!$A:$A,0))</f>
        <v>540</v>
      </c>
      <c r="J145" s="2">
        <f t="shared" si="18"/>
        <v>301</v>
      </c>
      <c r="K145" s="2">
        <f t="shared" si="17"/>
        <v>3</v>
      </c>
      <c r="L145" s="2">
        <f t="shared" si="19"/>
        <v>3010003</v>
      </c>
      <c r="M145" s="2">
        <f t="shared" si="20"/>
        <v>3000</v>
      </c>
      <c r="N145" s="2">
        <f t="shared" si="21"/>
        <v>900</v>
      </c>
      <c r="O145" s="2">
        <v>20001</v>
      </c>
    </row>
    <row r="146" spans="1:15" x14ac:dyDescent="0.35">
      <c r="A146" s="2">
        <f t="shared" si="13"/>
        <v>43021</v>
      </c>
      <c r="B146" s="2" t="str">
        <f>INDEX(D_被动技能!$C:$C,MATCH(D_伙伴技能书!J146,D_被动技能!$B:$B,0))&amp;"（"&amp;K146&amp;"级）"</f>
        <v>优·青龙印（1级）</v>
      </c>
      <c r="C146" s="2">
        <f>INDEX(计算页!$E:$E,MATCH(INDEX(D_被动技能!$D:$D,MATCH(J146,D_被动技能!$B:$B,0)),计算页!$F:$F,0))</f>
        <v>40016</v>
      </c>
      <c r="D146" s="2" t="str">
        <f>"学习技能"&amp;RIGHT(B146,LEN(B146))&amp;"\n"&amp;INDEX(D_被动技能!$E:$E,MATCH(L146,D_被动技能!$A:$A,0))</f>
        <v>学习技能优·青龙印（1级）\n一件品质优秀的宝物，看起来谁都可以用\n提升伙伴防御240点</v>
      </c>
      <c r="E146" s="2">
        <f>INDEX(D_被动技能!$N:$N,MATCH(L146,D_被动技能!$A:$A,0))</f>
        <v>3</v>
      </c>
      <c r="F146" s="2"/>
      <c r="G146" s="2">
        <f>INDEX(D_被动技能!$J:$J,MATCH(L146,D_被动技能!$A:$A,0))</f>
        <v>0</v>
      </c>
      <c r="H146" s="2" t="str">
        <f>INDEX(D_被动技能!$K:$K,MATCH(L146,D_被动技能!$A:$A,0))</f>
        <v>所有宠物</v>
      </c>
      <c r="I146" s="2">
        <f>INDEX(D_被动技能!$M:$M,MATCH(L146,D_被动技能!$A:$A,0))</f>
        <v>240</v>
      </c>
      <c r="J146" s="2">
        <f t="shared" si="18"/>
        <v>302</v>
      </c>
      <c r="K146" s="2">
        <f t="shared" si="17"/>
        <v>1</v>
      </c>
      <c r="L146" s="2">
        <f t="shared" si="19"/>
        <v>3020001</v>
      </c>
      <c r="M146" s="2">
        <f t="shared" si="20"/>
        <v>1000</v>
      </c>
      <c r="N146" s="2">
        <f t="shared" si="21"/>
        <v>700</v>
      </c>
      <c r="O146" s="2">
        <v>20002</v>
      </c>
    </row>
    <row r="147" spans="1:15" x14ac:dyDescent="0.35">
      <c r="A147" s="2">
        <f t="shared" si="13"/>
        <v>43022</v>
      </c>
      <c r="B147" s="2" t="str">
        <f>INDEX(D_被动技能!$C:$C,MATCH(D_伙伴技能书!J147,D_被动技能!$B:$B,0))&amp;"（"&amp;K147&amp;"级）"</f>
        <v>优·青龙印（2级）</v>
      </c>
      <c r="C147" s="2">
        <f>INDEX(计算页!$E:$E,MATCH(INDEX(D_被动技能!$D:$D,MATCH(J147,D_被动技能!$B:$B,0)),计算页!$F:$F,0))</f>
        <v>40016</v>
      </c>
      <c r="D147" s="2" t="str">
        <f>"学习技能"&amp;RIGHT(B147,LEN(B147))&amp;"\n"&amp;INDEX(D_被动技能!$E:$E,MATCH(L147,D_被动技能!$A:$A,0))</f>
        <v>学习技能优·青龙印（2级）\n一件品质优秀的宝物，看起来谁都可以用\n提升伙伴防御360点</v>
      </c>
      <c r="E147" s="2">
        <f>INDEX(D_被动技能!$N:$N,MATCH(L147,D_被动技能!$A:$A,0))</f>
        <v>3</v>
      </c>
      <c r="F147" s="2"/>
      <c r="G147" s="2">
        <f>INDEX(D_被动技能!$J:$J,MATCH(L147,D_被动技能!$A:$A,0))</f>
        <v>0</v>
      </c>
      <c r="H147" s="2" t="str">
        <f>INDEX(D_被动技能!$K:$K,MATCH(L147,D_被动技能!$A:$A,0))</f>
        <v>所有宠物</v>
      </c>
      <c r="I147" s="2">
        <f>INDEX(D_被动技能!$M:$M,MATCH(L147,D_被动技能!$A:$A,0))</f>
        <v>360</v>
      </c>
      <c r="J147" s="2">
        <f t="shared" si="18"/>
        <v>302</v>
      </c>
      <c r="K147" s="2">
        <f t="shared" si="17"/>
        <v>2</v>
      </c>
      <c r="L147" s="2">
        <f t="shared" si="19"/>
        <v>3020002</v>
      </c>
      <c r="M147" s="2">
        <f t="shared" si="20"/>
        <v>2000</v>
      </c>
      <c r="N147" s="2">
        <f t="shared" si="21"/>
        <v>800</v>
      </c>
      <c r="O147" s="2">
        <v>20003</v>
      </c>
    </row>
    <row r="148" spans="1:15" x14ac:dyDescent="0.35">
      <c r="A148" s="2">
        <f t="shared" si="13"/>
        <v>43023</v>
      </c>
      <c r="B148" s="2" t="str">
        <f>INDEX(D_被动技能!$C:$C,MATCH(D_伙伴技能书!J148,D_被动技能!$B:$B,0))&amp;"（"&amp;K148&amp;"级）"</f>
        <v>优·青龙印（3级）</v>
      </c>
      <c r="C148" s="2">
        <f>INDEX(计算页!$E:$E,MATCH(INDEX(D_被动技能!$D:$D,MATCH(J148,D_被动技能!$B:$B,0)),计算页!$F:$F,0))</f>
        <v>40016</v>
      </c>
      <c r="D148" s="2" t="str">
        <f>"学习技能"&amp;RIGHT(B148,LEN(B148))&amp;"\n"&amp;INDEX(D_被动技能!$E:$E,MATCH(L148,D_被动技能!$A:$A,0))</f>
        <v>学习技能优·青龙印（3级）\n一件品质优秀的宝物，看起来谁都可以用\n提升伙伴防御540点</v>
      </c>
      <c r="E148" s="2">
        <f>INDEX(D_被动技能!$N:$N,MATCH(L148,D_被动技能!$A:$A,0))</f>
        <v>3</v>
      </c>
      <c r="F148" s="2"/>
      <c r="G148" s="2">
        <f>INDEX(D_被动技能!$J:$J,MATCH(L148,D_被动技能!$A:$A,0))</f>
        <v>0</v>
      </c>
      <c r="H148" s="2" t="str">
        <f>INDEX(D_被动技能!$K:$K,MATCH(L148,D_被动技能!$A:$A,0))</f>
        <v>所有宠物</v>
      </c>
      <c r="I148" s="2">
        <f>INDEX(D_被动技能!$M:$M,MATCH(L148,D_被动技能!$A:$A,0))</f>
        <v>540</v>
      </c>
      <c r="J148" s="2">
        <f t="shared" si="18"/>
        <v>302</v>
      </c>
      <c r="K148" s="2">
        <f t="shared" si="17"/>
        <v>3</v>
      </c>
      <c r="L148" s="2">
        <f t="shared" si="19"/>
        <v>3020003</v>
      </c>
      <c r="M148" s="2">
        <f t="shared" si="20"/>
        <v>3000</v>
      </c>
      <c r="N148" s="2">
        <f t="shared" si="21"/>
        <v>900</v>
      </c>
      <c r="O148" s="2">
        <v>20001</v>
      </c>
    </row>
    <row r="149" spans="1:15" x14ac:dyDescent="0.35">
      <c r="A149" s="2">
        <f t="shared" si="13"/>
        <v>43031</v>
      </c>
      <c r="B149" s="2" t="str">
        <f>INDEX(D_被动技能!$C:$C,MATCH(D_伙伴技能书!J149,D_被动技能!$B:$B,0))&amp;"（"&amp;K149&amp;"级）"</f>
        <v>优·乾坤扇（1级）</v>
      </c>
      <c r="C149" s="2">
        <f>INDEX(计算页!$E:$E,MATCH(INDEX(D_被动技能!$D:$D,MATCH(J149,D_被动技能!$B:$B,0)),计算页!$F:$F,0))</f>
        <v>40003</v>
      </c>
      <c r="D149" s="2" t="str">
        <f>"学习技能"&amp;RIGHT(B149,LEN(B149))&amp;"\n"&amp;INDEX(D_被动技能!$E:$E,MATCH(L149,D_被动技能!$A:$A,0))</f>
        <v>学习技能优·乾坤扇（1级）\n一件品质优秀的宝物，看起来谁都可以用\n提升伙伴生命1200点</v>
      </c>
      <c r="E149" s="2">
        <f>INDEX(D_被动技能!$N:$N,MATCH(L149,D_被动技能!$A:$A,0))</f>
        <v>3</v>
      </c>
      <c r="F149" s="2"/>
      <c r="G149" s="2">
        <f>INDEX(D_被动技能!$J:$J,MATCH(L149,D_被动技能!$A:$A,0))</f>
        <v>0</v>
      </c>
      <c r="H149" s="2" t="str">
        <f>INDEX(D_被动技能!$K:$K,MATCH(L149,D_被动技能!$A:$A,0))</f>
        <v>所有宠物</v>
      </c>
      <c r="I149" s="2">
        <f>INDEX(D_被动技能!$M:$M,MATCH(L149,D_被动技能!$A:$A,0))</f>
        <v>240</v>
      </c>
      <c r="J149" s="2">
        <f t="shared" si="18"/>
        <v>303</v>
      </c>
      <c r="K149" s="2">
        <f t="shared" si="17"/>
        <v>1</v>
      </c>
      <c r="L149" s="2">
        <f t="shared" si="19"/>
        <v>3030001</v>
      </c>
      <c r="M149" s="2">
        <f t="shared" si="20"/>
        <v>1000</v>
      </c>
      <c r="N149" s="2">
        <f t="shared" si="21"/>
        <v>700</v>
      </c>
      <c r="O149" s="2">
        <v>20002</v>
      </c>
    </row>
    <row r="150" spans="1:15" x14ac:dyDescent="0.35">
      <c r="A150" s="2">
        <f t="shared" si="13"/>
        <v>43032</v>
      </c>
      <c r="B150" s="2" t="str">
        <f>INDEX(D_被动技能!$C:$C,MATCH(D_伙伴技能书!J150,D_被动技能!$B:$B,0))&amp;"（"&amp;K150&amp;"级）"</f>
        <v>优·乾坤扇（2级）</v>
      </c>
      <c r="C150" s="2">
        <f>INDEX(计算页!$E:$E,MATCH(INDEX(D_被动技能!$D:$D,MATCH(J150,D_被动技能!$B:$B,0)),计算页!$F:$F,0))</f>
        <v>40003</v>
      </c>
      <c r="D150" s="2" t="str">
        <f>"学习技能"&amp;RIGHT(B150,LEN(B150))&amp;"\n"&amp;INDEX(D_被动技能!$E:$E,MATCH(L150,D_被动技能!$A:$A,0))</f>
        <v>学习技能优·乾坤扇（2级）\n一件品质优秀的宝物，看起来谁都可以用\n提升伙伴生命1800点</v>
      </c>
      <c r="E150" s="2">
        <f>INDEX(D_被动技能!$N:$N,MATCH(L150,D_被动技能!$A:$A,0))</f>
        <v>3</v>
      </c>
      <c r="F150" s="2"/>
      <c r="G150" s="2">
        <f>INDEX(D_被动技能!$J:$J,MATCH(L150,D_被动技能!$A:$A,0))</f>
        <v>0</v>
      </c>
      <c r="H150" s="2" t="str">
        <f>INDEX(D_被动技能!$K:$K,MATCH(L150,D_被动技能!$A:$A,0))</f>
        <v>所有宠物</v>
      </c>
      <c r="I150" s="2">
        <f>INDEX(D_被动技能!$M:$M,MATCH(L150,D_被动技能!$A:$A,0))</f>
        <v>360</v>
      </c>
      <c r="J150" s="2">
        <f t="shared" si="18"/>
        <v>303</v>
      </c>
      <c r="K150" s="2">
        <f t="shared" si="17"/>
        <v>2</v>
      </c>
      <c r="L150" s="2">
        <f t="shared" si="19"/>
        <v>3030002</v>
      </c>
      <c r="M150" s="2">
        <f t="shared" si="20"/>
        <v>2000</v>
      </c>
      <c r="N150" s="2">
        <f t="shared" si="21"/>
        <v>800</v>
      </c>
      <c r="O150" s="2">
        <v>20003</v>
      </c>
    </row>
    <row r="151" spans="1:15" x14ac:dyDescent="0.35">
      <c r="A151" s="2">
        <f t="shared" si="13"/>
        <v>43033</v>
      </c>
      <c r="B151" s="2" t="str">
        <f>INDEX(D_被动技能!$C:$C,MATCH(D_伙伴技能书!J151,D_被动技能!$B:$B,0))&amp;"（"&amp;K151&amp;"级）"</f>
        <v>优·乾坤扇（3级）</v>
      </c>
      <c r="C151" s="2">
        <f>INDEX(计算页!$E:$E,MATCH(INDEX(D_被动技能!$D:$D,MATCH(J151,D_被动技能!$B:$B,0)),计算页!$F:$F,0))</f>
        <v>40003</v>
      </c>
      <c r="D151" s="2" t="str">
        <f>"学习技能"&amp;RIGHT(B151,LEN(B151))&amp;"\n"&amp;INDEX(D_被动技能!$E:$E,MATCH(L151,D_被动技能!$A:$A,0))</f>
        <v>学习技能优·乾坤扇（3级）\n一件品质优秀的宝物，看起来谁都可以用\n提升伙伴生命2700点</v>
      </c>
      <c r="E151" s="2">
        <f>INDEX(D_被动技能!$N:$N,MATCH(L151,D_被动技能!$A:$A,0))</f>
        <v>3</v>
      </c>
      <c r="F151" s="2"/>
      <c r="G151" s="2">
        <f>INDEX(D_被动技能!$J:$J,MATCH(L151,D_被动技能!$A:$A,0))</f>
        <v>0</v>
      </c>
      <c r="H151" s="2" t="str">
        <f>INDEX(D_被动技能!$K:$K,MATCH(L151,D_被动技能!$A:$A,0))</f>
        <v>所有宠物</v>
      </c>
      <c r="I151" s="2">
        <f>INDEX(D_被动技能!$M:$M,MATCH(L151,D_被动技能!$A:$A,0))</f>
        <v>540</v>
      </c>
      <c r="J151" s="2">
        <f t="shared" si="18"/>
        <v>303</v>
      </c>
      <c r="K151" s="2">
        <f t="shared" si="17"/>
        <v>3</v>
      </c>
      <c r="L151" s="2">
        <f t="shared" si="19"/>
        <v>3030003</v>
      </c>
      <c r="M151" s="2">
        <f t="shared" si="20"/>
        <v>3000</v>
      </c>
      <c r="N151" s="2">
        <f t="shared" si="21"/>
        <v>900</v>
      </c>
      <c r="O151" s="2">
        <v>20001</v>
      </c>
    </row>
    <row r="152" spans="1:15" x14ac:dyDescent="0.35">
      <c r="A152" s="2">
        <f t="shared" si="13"/>
        <v>43041</v>
      </c>
      <c r="B152" s="2" t="str">
        <f>INDEX(D_被动技能!$C:$C,MATCH(D_伙伴技能书!J152,D_被动技能!$B:$B,0))&amp;"（"&amp;K152&amp;"级）"</f>
        <v>优·湮月环（1级）</v>
      </c>
      <c r="C152" s="2">
        <f>INDEX(计算页!$E:$E,MATCH(INDEX(D_被动技能!$D:$D,MATCH(J152,D_被动技能!$B:$B,0)),计算页!$F:$F,0))</f>
        <v>40018</v>
      </c>
      <c r="D152" s="2" t="str">
        <f>"学习技能"&amp;RIGHT(B152,LEN(B152))&amp;"\n"&amp;INDEX(D_被动技能!$E:$E,MATCH(L152,D_被动技能!$A:$A,0))</f>
        <v>学习技能优·湮月环（1级）\n一件品质优秀的宝物，看起来谁都可以用\n提升伙伴命中48点</v>
      </c>
      <c r="E152" s="2">
        <f>INDEX(D_被动技能!$N:$N,MATCH(L152,D_被动技能!$A:$A,0))</f>
        <v>3</v>
      </c>
      <c r="F152" s="2"/>
      <c r="G152" s="2">
        <f>INDEX(D_被动技能!$J:$J,MATCH(L152,D_被动技能!$A:$A,0))</f>
        <v>0</v>
      </c>
      <c r="H152" s="2" t="str">
        <f>INDEX(D_被动技能!$K:$K,MATCH(L152,D_被动技能!$A:$A,0))</f>
        <v>所有宠物</v>
      </c>
      <c r="I152" s="2">
        <f>INDEX(D_被动技能!$M:$M,MATCH(L152,D_被动技能!$A:$A,0))</f>
        <v>240</v>
      </c>
      <c r="J152" s="2">
        <f t="shared" si="18"/>
        <v>304</v>
      </c>
      <c r="K152" s="2">
        <f t="shared" si="17"/>
        <v>1</v>
      </c>
      <c r="L152" s="2">
        <f t="shared" si="19"/>
        <v>3040001</v>
      </c>
      <c r="M152" s="2">
        <f t="shared" si="20"/>
        <v>1000</v>
      </c>
      <c r="N152" s="2">
        <f t="shared" si="21"/>
        <v>700</v>
      </c>
      <c r="O152" s="2">
        <v>20001</v>
      </c>
    </row>
    <row r="153" spans="1:15" x14ac:dyDescent="0.35">
      <c r="A153" s="2">
        <f t="shared" si="13"/>
        <v>43042</v>
      </c>
      <c r="B153" s="2" t="str">
        <f>INDEX(D_被动技能!$C:$C,MATCH(D_伙伴技能书!J153,D_被动技能!$B:$B,0))&amp;"（"&amp;K153&amp;"级）"</f>
        <v>优·湮月环（2级）</v>
      </c>
      <c r="C153" s="2">
        <f>INDEX(计算页!$E:$E,MATCH(INDEX(D_被动技能!$D:$D,MATCH(J153,D_被动技能!$B:$B,0)),计算页!$F:$F,0))</f>
        <v>40018</v>
      </c>
      <c r="D153" s="2" t="str">
        <f>"学习技能"&amp;RIGHT(B153,LEN(B153))&amp;"\n"&amp;INDEX(D_被动技能!$E:$E,MATCH(L153,D_被动技能!$A:$A,0))</f>
        <v>学习技能优·湮月环（2级）\n一件品质优秀的宝物，看起来谁都可以用\n提升伙伴命中72点</v>
      </c>
      <c r="E153" s="2">
        <f>INDEX(D_被动技能!$N:$N,MATCH(L153,D_被动技能!$A:$A,0))</f>
        <v>3</v>
      </c>
      <c r="F153" s="2"/>
      <c r="G153" s="2">
        <f>INDEX(D_被动技能!$J:$J,MATCH(L153,D_被动技能!$A:$A,0))</f>
        <v>0</v>
      </c>
      <c r="H153" s="2" t="str">
        <f>INDEX(D_被动技能!$K:$K,MATCH(L153,D_被动技能!$A:$A,0))</f>
        <v>所有宠物</v>
      </c>
      <c r="I153" s="2">
        <f>INDEX(D_被动技能!$M:$M,MATCH(L153,D_被动技能!$A:$A,0))</f>
        <v>360</v>
      </c>
      <c r="J153" s="2">
        <f t="shared" si="18"/>
        <v>304</v>
      </c>
      <c r="K153" s="2">
        <f t="shared" si="17"/>
        <v>2</v>
      </c>
      <c r="L153" s="2">
        <f t="shared" si="19"/>
        <v>3040002</v>
      </c>
      <c r="M153" s="2">
        <f t="shared" si="20"/>
        <v>2000</v>
      </c>
      <c r="N153" s="2">
        <f t="shared" si="21"/>
        <v>800</v>
      </c>
      <c r="O153" s="2">
        <v>20002</v>
      </c>
    </row>
    <row r="154" spans="1:15" x14ac:dyDescent="0.35">
      <c r="A154" s="2">
        <f t="shared" si="13"/>
        <v>43043</v>
      </c>
      <c r="B154" s="2" t="str">
        <f>INDEX(D_被动技能!$C:$C,MATCH(D_伙伴技能书!J154,D_被动技能!$B:$B,0))&amp;"（"&amp;K154&amp;"级）"</f>
        <v>优·湮月环（3级）</v>
      </c>
      <c r="C154" s="2">
        <f>INDEX(计算页!$E:$E,MATCH(INDEX(D_被动技能!$D:$D,MATCH(J154,D_被动技能!$B:$B,0)),计算页!$F:$F,0))</f>
        <v>40018</v>
      </c>
      <c r="D154" s="2" t="str">
        <f>"学习技能"&amp;RIGHT(B154,LEN(B154))&amp;"\n"&amp;INDEX(D_被动技能!$E:$E,MATCH(L154,D_被动技能!$A:$A,0))</f>
        <v>学习技能优·湮月环（3级）\n一件品质优秀的宝物，看起来谁都可以用\n提升伙伴命中108点</v>
      </c>
      <c r="E154" s="2">
        <f>INDEX(D_被动技能!$N:$N,MATCH(L154,D_被动技能!$A:$A,0))</f>
        <v>3</v>
      </c>
      <c r="F154" s="2"/>
      <c r="G154" s="2">
        <f>INDEX(D_被动技能!$J:$J,MATCH(L154,D_被动技能!$A:$A,0))</f>
        <v>0</v>
      </c>
      <c r="H154" s="2" t="str">
        <f>INDEX(D_被动技能!$K:$K,MATCH(L154,D_被动技能!$A:$A,0))</f>
        <v>所有宠物</v>
      </c>
      <c r="I154" s="2">
        <f>INDEX(D_被动技能!$M:$M,MATCH(L154,D_被动技能!$A:$A,0))</f>
        <v>540</v>
      </c>
      <c r="J154" s="2">
        <f t="shared" si="18"/>
        <v>304</v>
      </c>
      <c r="K154" s="2">
        <f t="shared" si="17"/>
        <v>3</v>
      </c>
      <c r="L154" s="2">
        <f t="shared" si="19"/>
        <v>3040003</v>
      </c>
      <c r="M154" s="2">
        <f t="shared" si="20"/>
        <v>3000</v>
      </c>
      <c r="N154" s="2">
        <f t="shared" si="21"/>
        <v>900</v>
      </c>
      <c r="O154" s="2">
        <v>20003</v>
      </c>
    </row>
    <row r="155" spans="1:15" x14ac:dyDescent="0.35">
      <c r="A155" s="2">
        <f t="shared" si="13"/>
        <v>43051</v>
      </c>
      <c r="B155" s="2" t="str">
        <f>INDEX(D_被动技能!$C:$C,MATCH(D_伙伴技能书!J155,D_被动技能!$B:$B,0))&amp;"（"&amp;K155&amp;"级）"</f>
        <v>优·灵兽内丹（1级）</v>
      </c>
      <c r="C155" s="2">
        <f>INDEX(计算页!$E:$E,MATCH(INDEX(D_被动技能!$D:$D,MATCH(J155,D_被动技能!$B:$B,0)),计算页!$F:$F,0))</f>
        <v>40002</v>
      </c>
      <c r="D155" s="2" t="str">
        <f>"学习技能"&amp;RIGHT(B155,LEN(B155))&amp;"\n"&amp;INDEX(D_被动技能!$E:$E,MATCH(L155,D_被动技能!$A:$A,0))</f>
        <v>学习技能优·灵兽内丹（1级）\n一件品质优秀的宝物，看起来谁都可以用\n提升伙伴闪避48点</v>
      </c>
      <c r="E155" s="2">
        <f>INDEX(D_被动技能!$N:$N,MATCH(L155,D_被动技能!$A:$A,0))</f>
        <v>3</v>
      </c>
      <c r="F155" s="2"/>
      <c r="G155" s="2">
        <f>INDEX(D_被动技能!$J:$J,MATCH(L155,D_被动技能!$A:$A,0))</f>
        <v>0</v>
      </c>
      <c r="H155" s="2" t="str">
        <f>INDEX(D_被动技能!$K:$K,MATCH(L155,D_被动技能!$A:$A,0))</f>
        <v>所有宠物</v>
      </c>
      <c r="I155" s="2">
        <f>INDEX(D_被动技能!$M:$M,MATCH(L155,D_被动技能!$A:$A,0))</f>
        <v>240</v>
      </c>
      <c r="J155" s="2">
        <f t="shared" si="18"/>
        <v>305</v>
      </c>
      <c r="K155" s="2">
        <f t="shared" si="17"/>
        <v>1</v>
      </c>
      <c r="L155" s="2">
        <f t="shared" si="19"/>
        <v>3050001</v>
      </c>
      <c r="M155" s="2">
        <f t="shared" si="20"/>
        <v>1000</v>
      </c>
      <c r="N155" s="2">
        <f t="shared" si="21"/>
        <v>700</v>
      </c>
      <c r="O155" s="2">
        <v>20001</v>
      </c>
    </row>
    <row r="156" spans="1:15" x14ac:dyDescent="0.35">
      <c r="A156" s="2">
        <f t="shared" si="13"/>
        <v>43052</v>
      </c>
      <c r="B156" s="2" t="str">
        <f>INDEX(D_被动技能!$C:$C,MATCH(D_伙伴技能书!J156,D_被动技能!$B:$B,0))&amp;"（"&amp;K156&amp;"级）"</f>
        <v>优·灵兽内丹（2级）</v>
      </c>
      <c r="C156" s="2">
        <f>INDEX(计算页!$E:$E,MATCH(INDEX(D_被动技能!$D:$D,MATCH(J156,D_被动技能!$B:$B,0)),计算页!$F:$F,0))</f>
        <v>40002</v>
      </c>
      <c r="D156" s="2" t="str">
        <f>"学习技能"&amp;RIGHT(B156,LEN(B156))&amp;"\n"&amp;INDEX(D_被动技能!$E:$E,MATCH(L156,D_被动技能!$A:$A,0))</f>
        <v>学习技能优·灵兽内丹（2级）\n一件品质优秀的宝物，看起来谁都可以用\n提升伙伴闪避72点</v>
      </c>
      <c r="E156" s="2">
        <f>INDEX(D_被动技能!$N:$N,MATCH(L156,D_被动技能!$A:$A,0))</f>
        <v>3</v>
      </c>
      <c r="F156" s="2"/>
      <c r="G156" s="2">
        <f>INDEX(D_被动技能!$J:$J,MATCH(L156,D_被动技能!$A:$A,0))</f>
        <v>0</v>
      </c>
      <c r="H156" s="2" t="str">
        <f>INDEX(D_被动技能!$K:$K,MATCH(L156,D_被动技能!$A:$A,0))</f>
        <v>所有宠物</v>
      </c>
      <c r="I156" s="2">
        <f>INDEX(D_被动技能!$M:$M,MATCH(L156,D_被动技能!$A:$A,0))</f>
        <v>360</v>
      </c>
      <c r="J156" s="2">
        <f t="shared" si="18"/>
        <v>305</v>
      </c>
      <c r="K156" s="2">
        <f t="shared" si="17"/>
        <v>2</v>
      </c>
      <c r="L156" s="2">
        <f t="shared" si="19"/>
        <v>3050002</v>
      </c>
      <c r="M156" s="2">
        <f t="shared" si="20"/>
        <v>2000</v>
      </c>
      <c r="N156" s="2">
        <f t="shared" si="21"/>
        <v>800</v>
      </c>
      <c r="O156" s="2">
        <v>20002</v>
      </c>
    </row>
    <row r="157" spans="1:15" x14ac:dyDescent="0.35">
      <c r="A157" s="2">
        <f t="shared" si="13"/>
        <v>43053</v>
      </c>
      <c r="B157" s="2" t="str">
        <f>INDEX(D_被动技能!$C:$C,MATCH(D_伙伴技能书!J157,D_被动技能!$B:$B,0))&amp;"（"&amp;K157&amp;"级）"</f>
        <v>优·灵兽内丹（3级）</v>
      </c>
      <c r="C157" s="2">
        <f>INDEX(计算页!$E:$E,MATCH(INDEX(D_被动技能!$D:$D,MATCH(J157,D_被动技能!$B:$B,0)),计算页!$F:$F,0))</f>
        <v>40002</v>
      </c>
      <c r="D157" s="2" t="str">
        <f>"学习技能"&amp;RIGHT(B157,LEN(B157))&amp;"\n"&amp;INDEX(D_被动技能!$E:$E,MATCH(L157,D_被动技能!$A:$A,0))</f>
        <v>学习技能优·灵兽内丹（3级）\n一件品质优秀的宝物，看起来谁都可以用\n提升伙伴闪避108点</v>
      </c>
      <c r="E157" s="2">
        <f>INDEX(D_被动技能!$N:$N,MATCH(L157,D_被动技能!$A:$A,0))</f>
        <v>3</v>
      </c>
      <c r="F157" s="2"/>
      <c r="G157" s="2">
        <f>INDEX(D_被动技能!$J:$J,MATCH(L157,D_被动技能!$A:$A,0))</f>
        <v>0</v>
      </c>
      <c r="H157" s="2" t="str">
        <f>INDEX(D_被动技能!$K:$K,MATCH(L157,D_被动技能!$A:$A,0))</f>
        <v>所有宠物</v>
      </c>
      <c r="I157" s="2">
        <f>INDEX(D_被动技能!$M:$M,MATCH(L157,D_被动技能!$A:$A,0))</f>
        <v>540</v>
      </c>
      <c r="J157" s="2">
        <f t="shared" si="18"/>
        <v>305</v>
      </c>
      <c r="K157" s="2">
        <f t="shared" si="17"/>
        <v>3</v>
      </c>
      <c r="L157" s="2">
        <f t="shared" si="19"/>
        <v>3050003</v>
      </c>
      <c r="M157" s="2">
        <f t="shared" si="20"/>
        <v>3000</v>
      </c>
      <c r="N157" s="2">
        <f t="shared" si="21"/>
        <v>900</v>
      </c>
      <c r="O157" s="2">
        <v>20003</v>
      </c>
    </row>
    <row r="158" spans="1:15" x14ac:dyDescent="0.35">
      <c r="A158" s="2">
        <f t="shared" si="13"/>
        <v>43061</v>
      </c>
      <c r="B158" s="2" t="str">
        <f>INDEX(D_被动技能!$C:$C,MATCH(D_伙伴技能书!J158,D_被动技能!$B:$B,0))&amp;"（"&amp;K158&amp;"级）"</f>
        <v>优·野性图腾（1级）</v>
      </c>
      <c r="C158" s="2">
        <f>INDEX(计算页!$E:$E,MATCH(INDEX(D_被动技能!$D:$D,MATCH(J158,D_被动技能!$B:$B,0)),计算页!$F:$F,0))</f>
        <v>40006</v>
      </c>
      <c r="D158" s="2" t="str">
        <f>"学习技能"&amp;RIGHT(B158,LEN(B158))&amp;"\n"&amp;INDEX(D_被动技能!$E:$E,MATCH(L158,D_被动技能!$A:$A,0))</f>
        <v>学习技能优·野性图腾（1级）\n一件品质优秀的宝物，看起来谁都可以用\n提升伙伴攻击120点</v>
      </c>
      <c r="E158" s="2">
        <f>INDEX(D_被动技能!$N:$N,MATCH(L158,D_被动技能!$A:$A,0))</f>
        <v>3</v>
      </c>
      <c r="F158" s="2"/>
      <c r="G158" s="2">
        <f>INDEX(D_被动技能!$J:$J,MATCH(L158,D_被动技能!$A:$A,0))</f>
        <v>0</v>
      </c>
      <c r="H158" s="2" t="str">
        <f>INDEX(D_被动技能!$K:$K,MATCH(L158,D_被动技能!$A:$A,0))</f>
        <v>所有宠物</v>
      </c>
      <c r="I158" s="2">
        <f>INDEX(D_被动技能!$M:$M,MATCH(L158,D_被动技能!$A:$A,0))</f>
        <v>240</v>
      </c>
      <c r="J158" s="2">
        <f t="shared" si="18"/>
        <v>306</v>
      </c>
      <c r="K158" s="2">
        <f t="shared" si="17"/>
        <v>1</v>
      </c>
      <c r="L158" s="2">
        <f t="shared" si="19"/>
        <v>3060001</v>
      </c>
      <c r="M158" s="2">
        <f t="shared" si="20"/>
        <v>1000</v>
      </c>
      <c r="N158" s="2">
        <f t="shared" si="21"/>
        <v>700</v>
      </c>
      <c r="O158" s="2">
        <v>20001</v>
      </c>
    </row>
    <row r="159" spans="1:15" x14ac:dyDescent="0.35">
      <c r="A159" s="2">
        <f t="shared" si="13"/>
        <v>43062</v>
      </c>
      <c r="B159" s="2" t="str">
        <f>INDEX(D_被动技能!$C:$C,MATCH(D_伙伴技能书!J159,D_被动技能!$B:$B,0))&amp;"（"&amp;K159&amp;"级）"</f>
        <v>优·野性图腾（2级）</v>
      </c>
      <c r="C159" s="2">
        <f>INDEX(计算页!$E:$E,MATCH(INDEX(D_被动技能!$D:$D,MATCH(J159,D_被动技能!$B:$B,0)),计算页!$F:$F,0))</f>
        <v>40006</v>
      </c>
      <c r="D159" s="2" t="str">
        <f>"学习技能"&amp;RIGHT(B159,LEN(B159))&amp;"\n"&amp;INDEX(D_被动技能!$E:$E,MATCH(L159,D_被动技能!$A:$A,0))</f>
        <v>学习技能优·野性图腾（2级）\n一件品质优秀的宝物，看起来谁都可以用\n提升伙伴攻击180点</v>
      </c>
      <c r="E159" s="2">
        <f>INDEX(D_被动技能!$N:$N,MATCH(L159,D_被动技能!$A:$A,0))</f>
        <v>3</v>
      </c>
      <c r="F159" s="2"/>
      <c r="G159" s="2">
        <f>INDEX(D_被动技能!$J:$J,MATCH(L159,D_被动技能!$A:$A,0))</f>
        <v>0</v>
      </c>
      <c r="H159" s="2" t="str">
        <f>INDEX(D_被动技能!$K:$K,MATCH(L159,D_被动技能!$A:$A,0))</f>
        <v>所有宠物</v>
      </c>
      <c r="I159" s="2">
        <f>INDEX(D_被动技能!$M:$M,MATCH(L159,D_被动技能!$A:$A,0))</f>
        <v>360</v>
      </c>
      <c r="J159" s="2">
        <f t="shared" si="18"/>
        <v>306</v>
      </c>
      <c r="K159" s="2">
        <f t="shared" si="17"/>
        <v>2</v>
      </c>
      <c r="L159" s="2">
        <f t="shared" si="19"/>
        <v>3060002</v>
      </c>
      <c r="M159" s="2">
        <f t="shared" si="20"/>
        <v>2000</v>
      </c>
      <c r="N159" s="2">
        <f t="shared" si="21"/>
        <v>800</v>
      </c>
      <c r="O159" s="2">
        <v>20001</v>
      </c>
    </row>
    <row r="160" spans="1:15" x14ac:dyDescent="0.35">
      <c r="A160" s="2">
        <f t="shared" si="13"/>
        <v>43063</v>
      </c>
      <c r="B160" s="2" t="str">
        <f>INDEX(D_被动技能!$C:$C,MATCH(D_伙伴技能书!J160,D_被动技能!$B:$B,0))&amp;"（"&amp;K160&amp;"级）"</f>
        <v>优·野性图腾（3级）</v>
      </c>
      <c r="C160" s="2">
        <f>INDEX(计算页!$E:$E,MATCH(INDEX(D_被动技能!$D:$D,MATCH(J160,D_被动技能!$B:$B,0)),计算页!$F:$F,0))</f>
        <v>40006</v>
      </c>
      <c r="D160" s="2" t="str">
        <f>"学习技能"&amp;RIGHT(B160,LEN(B160))&amp;"\n"&amp;INDEX(D_被动技能!$E:$E,MATCH(L160,D_被动技能!$A:$A,0))</f>
        <v>学习技能优·野性图腾（3级）\n一件品质优秀的宝物，看起来谁都可以用\n提升伙伴攻击270点</v>
      </c>
      <c r="E160" s="2">
        <f>INDEX(D_被动技能!$N:$N,MATCH(L160,D_被动技能!$A:$A,0))</f>
        <v>3</v>
      </c>
      <c r="F160" s="2"/>
      <c r="G160" s="2">
        <f>INDEX(D_被动技能!$J:$J,MATCH(L160,D_被动技能!$A:$A,0))</f>
        <v>0</v>
      </c>
      <c r="H160" s="2" t="str">
        <f>INDEX(D_被动技能!$K:$K,MATCH(L160,D_被动技能!$A:$A,0))</f>
        <v>所有宠物</v>
      </c>
      <c r="I160" s="2">
        <f>INDEX(D_被动技能!$M:$M,MATCH(L160,D_被动技能!$A:$A,0))</f>
        <v>540</v>
      </c>
      <c r="J160" s="2">
        <f t="shared" si="18"/>
        <v>306</v>
      </c>
      <c r="K160" s="2">
        <f t="shared" si="17"/>
        <v>3</v>
      </c>
      <c r="L160" s="2">
        <f t="shared" si="19"/>
        <v>3060003</v>
      </c>
      <c r="M160" s="2">
        <f t="shared" si="20"/>
        <v>3000</v>
      </c>
      <c r="N160" s="2">
        <f t="shared" si="21"/>
        <v>900</v>
      </c>
      <c r="O160" s="2">
        <v>20002</v>
      </c>
    </row>
    <row r="161" spans="1:15" x14ac:dyDescent="0.35">
      <c r="A161" s="2">
        <f t="shared" si="13"/>
        <v>43071</v>
      </c>
      <c r="B161" s="2" t="str">
        <f>INDEX(D_被动技能!$C:$C,MATCH(D_伙伴技能书!J161,D_被动技能!$B:$B,0))&amp;"（"&amp;K161&amp;"级）"</f>
        <v>优·百鬼珠（1级）</v>
      </c>
      <c r="C161" s="2">
        <f>INDEX(计算页!$E:$E,MATCH(INDEX(D_被动技能!$D:$D,MATCH(J161,D_被动技能!$B:$B,0)),计算页!$F:$F,0))</f>
        <v>40001</v>
      </c>
      <c r="D161" s="2" t="str">
        <f>"学习技能"&amp;RIGHT(B161,LEN(B161))&amp;"\n"&amp;INDEX(D_被动技能!$E:$E,MATCH(L161,D_被动技能!$A:$A,0))</f>
        <v>学习技能优·百鬼珠（1级）\n一件品质优秀的宝物，看起来谁都可以用\n提升伙伴防御240点</v>
      </c>
      <c r="E161" s="2">
        <f>INDEX(D_被动技能!$N:$N,MATCH(L161,D_被动技能!$A:$A,0))</f>
        <v>3</v>
      </c>
      <c r="F161" s="2"/>
      <c r="G161" s="2">
        <f>INDEX(D_被动技能!$J:$J,MATCH(L161,D_被动技能!$A:$A,0))</f>
        <v>0</v>
      </c>
      <c r="H161" s="2" t="str">
        <f>INDEX(D_被动技能!$K:$K,MATCH(L161,D_被动技能!$A:$A,0))</f>
        <v>所有宠物</v>
      </c>
      <c r="I161" s="2">
        <f>INDEX(D_被动技能!$M:$M,MATCH(L161,D_被动技能!$A:$A,0))</f>
        <v>240</v>
      </c>
      <c r="J161" s="2">
        <f t="shared" si="18"/>
        <v>307</v>
      </c>
      <c r="K161" s="2">
        <f t="shared" si="17"/>
        <v>1</v>
      </c>
      <c r="L161" s="2">
        <f t="shared" si="19"/>
        <v>3070001</v>
      </c>
      <c r="M161" s="2">
        <f t="shared" si="20"/>
        <v>1000</v>
      </c>
      <c r="N161" s="2">
        <f t="shared" si="21"/>
        <v>700</v>
      </c>
      <c r="O161" s="2">
        <v>20003</v>
      </c>
    </row>
    <row r="162" spans="1:15" x14ac:dyDescent="0.35">
      <c r="A162" s="2">
        <f t="shared" si="13"/>
        <v>43072</v>
      </c>
      <c r="B162" s="2" t="str">
        <f>INDEX(D_被动技能!$C:$C,MATCH(D_伙伴技能书!J162,D_被动技能!$B:$B,0))&amp;"（"&amp;K162&amp;"级）"</f>
        <v>优·百鬼珠（2级）</v>
      </c>
      <c r="C162" s="2">
        <f>INDEX(计算页!$E:$E,MATCH(INDEX(D_被动技能!$D:$D,MATCH(J162,D_被动技能!$B:$B,0)),计算页!$F:$F,0))</f>
        <v>40001</v>
      </c>
      <c r="D162" s="2" t="str">
        <f>"学习技能"&amp;RIGHT(B162,LEN(B162))&amp;"\n"&amp;INDEX(D_被动技能!$E:$E,MATCH(L162,D_被动技能!$A:$A,0))</f>
        <v>学习技能优·百鬼珠（2级）\n一件品质优秀的宝物，看起来谁都可以用\n提升伙伴防御360点</v>
      </c>
      <c r="E162" s="2">
        <f>INDEX(D_被动技能!$N:$N,MATCH(L162,D_被动技能!$A:$A,0))</f>
        <v>3</v>
      </c>
      <c r="F162" s="2"/>
      <c r="G162" s="2">
        <f>INDEX(D_被动技能!$J:$J,MATCH(L162,D_被动技能!$A:$A,0))</f>
        <v>0</v>
      </c>
      <c r="H162" s="2" t="str">
        <f>INDEX(D_被动技能!$K:$K,MATCH(L162,D_被动技能!$A:$A,0))</f>
        <v>所有宠物</v>
      </c>
      <c r="I162" s="2">
        <f>INDEX(D_被动技能!$M:$M,MATCH(L162,D_被动技能!$A:$A,0))</f>
        <v>360</v>
      </c>
      <c r="J162" s="2">
        <f t="shared" si="18"/>
        <v>307</v>
      </c>
      <c r="K162" s="2">
        <f t="shared" si="17"/>
        <v>2</v>
      </c>
      <c r="L162" s="2">
        <f t="shared" si="19"/>
        <v>3070002</v>
      </c>
      <c r="M162" s="2">
        <f t="shared" si="20"/>
        <v>2000</v>
      </c>
      <c r="N162" s="2">
        <f t="shared" si="21"/>
        <v>800</v>
      </c>
      <c r="O162" s="2">
        <v>20001</v>
      </c>
    </row>
    <row r="163" spans="1:15" x14ac:dyDescent="0.35">
      <c r="A163" s="2">
        <f t="shared" si="13"/>
        <v>43073</v>
      </c>
      <c r="B163" s="2" t="str">
        <f>INDEX(D_被动技能!$C:$C,MATCH(D_伙伴技能书!J163,D_被动技能!$B:$B,0))&amp;"（"&amp;K163&amp;"级）"</f>
        <v>优·百鬼珠（3级）</v>
      </c>
      <c r="C163" s="2">
        <f>INDEX(计算页!$E:$E,MATCH(INDEX(D_被动技能!$D:$D,MATCH(J163,D_被动技能!$B:$B,0)),计算页!$F:$F,0))</f>
        <v>40001</v>
      </c>
      <c r="D163" s="2" t="str">
        <f>"学习技能"&amp;RIGHT(B163,LEN(B163))&amp;"\n"&amp;INDEX(D_被动技能!$E:$E,MATCH(L163,D_被动技能!$A:$A,0))</f>
        <v>学习技能优·百鬼珠（3级）\n一件品质优秀的宝物，看起来谁都可以用\n提升伙伴防御540点</v>
      </c>
      <c r="E163" s="2">
        <f>INDEX(D_被动技能!$N:$N,MATCH(L163,D_被动技能!$A:$A,0))</f>
        <v>3</v>
      </c>
      <c r="F163" s="2"/>
      <c r="G163" s="2">
        <f>INDEX(D_被动技能!$J:$J,MATCH(L163,D_被动技能!$A:$A,0))</f>
        <v>0</v>
      </c>
      <c r="H163" s="2" t="str">
        <f>INDEX(D_被动技能!$K:$K,MATCH(L163,D_被动技能!$A:$A,0))</f>
        <v>所有宠物</v>
      </c>
      <c r="I163" s="2">
        <f>INDEX(D_被动技能!$M:$M,MATCH(L163,D_被动技能!$A:$A,0))</f>
        <v>540</v>
      </c>
      <c r="J163" s="2">
        <f t="shared" si="18"/>
        <v>307</v>
      </c>
      <c r="K163" s="2">
        <f t="shared" si="17"/>
        <v>3</v>
      </c>
      <c r="L163" s="2">
        <f t="shared" si="19"/>
        <v>3070003</v>
      </c>
      <c r="M163" s="2">
        <f t="shared" si="20"/>
        <v>3000</v>
      </c>
      <c r="N163" s="2">
        <f t="shared" si="21"/>
        <v>900</v>
      </c>
      <c r="O163" s="2">
        <v>20002</v>
      </c>
    </row>
    <row r="164" spans="1:15" x14ac:dyDescent="0.35">
      <c r="A164" s="2">
        <f t="shared" si="13"/>
        <v>43081</v>
      </c>
      <c r="B164" s="2" t="str">
        <f>INDEX(D_被动技能!$C:$C,MATCH(D_伙伴技能书!J164,D_被动技能!$B:$B,0))&amp;"（"&amp;K164&amp;"级）"</f>
        <v>优·幽鬼焰狱（1级）</v>
      </c>
      <c r="C164" s="2">
        <f>INDEX(计算页!$E:$E,MATCH(INDEX(D_被动技能!$D:$D,MATCH(J164,D_被动技能!$B:$B,0)),计算页!$F:$F,0))</f>
        <v>40020</v>
      </c>
      <c r="D164" s="2" t="str">
        <f>"学习技能"&amp;RIGHT(B164,LEN(B164))&amp;"\n"&amp;INDEX(D_被动技能!$E:$E,MATCH(L164,D_被动技能!$A:$A,0))</f>
        <v>学习技能优·幽鬼焰狱（1级）\n一件品质优秀的宝物，看起来谁都可以用\n提升伙伴生命1200点</v>
      </c>
      <c r="E164" s="2">
        <f>INDEX(D_被动技能!$N:$N,MATCH(L164,D_被动技能!$A:$A,0))</f>
        <v>3</v>
      </c>
      <c r="F164" s="2"/>
      <c r="G164" s="2">
        <f>INDEX(D_被动技能!$J:$J,MATCH(L164,D_被动技能!$A:$A,0))</f>
        <v>0</v>
      </c>
      <c r="H164" s="2" t="str">
        <f>INDEX(D_被动技能!$K:$K,MATCH(L164,D_被动技能!$A:$A,0))</f>
        <v>所有宠物</v>
      </c>
      <c r="I164" s="2">
        <f>INDEX(D_被动技能!$M:$M,MATCH(L164,D_被动技能!$A:$A,0))</f>
        <v>240</v>
      </c>
      <c r="J164" s="2">
        <f t="shared" si="18"/>
        <v>308</v>
      </c>
      <c r="K164" s="2">
        <f t="shared" si="17"/>
        <v>1</v>
      </c>
      <c r="L164" s="2">
        <f t="shared" si="19"/>
        <v>3080001</v>
      </c>
      <c r="M164" s="2">
        <f t="shared" si="20"/>
        <v>1000</v>
      </c>
      <c r="N164" s="2">
        <f t="shared" si="21"/>
        <v>700</v>
      </c>
      <c r="O164" s="2">
        <v>20003</v>
      </c>
    </row>
    <row r="165" spans="1:15" x14ac:dyDescent="0.35">
      <c r="A165" s="2">
        <f t="shared" si="13"/>
        <v>43082</v>
      </c>
      <c r="B165" s="2" t="str">
        <f>INDEX(D_被动技能!$C:$C,MATCH(D_伙伴技能书!J165,D_被动技能!$B:$B,0))&amp;"（"&amp;K165&amp;"级）"</f>
        <v>优·幽鬼焰狱（2级）</v>
      </c>
      <c r="C165" s="2">
        <f>INDEX(计算页!$E:$E,MATCH(INDEX(D_被动技能!$D:$D,MATCH(J165,D_被动技能!$B:$B,0)),计算页!$F:$F,0))</f>
        <v>40020</v>
      </c>
      <c r="D165" s="2" t="str">
        <f>"学习技能"&amp;RIGHT(B165,LEN(B165))&amp;"\n"&amp;INDEX(D_被动技能!$E:$E,MATCH(L165,D_被动技能!$A:$A,0))</f>
        <v>学习技能优·幽鬼焰狱（2级）\n一件品质优秀的宝物，看起来谁都可以用\n提升伙伴生命1800点</v>
      </c>
      <c r="E165" s="2">
        <f>INDEX(D_被动技能!$N:$N,MATCH(L165,D_被动技能!$A:$A,0))</f>
        <v>3</v>
      </c>
      <c r="F165" s="2"/>
      <c r="G165" s="2">
        <f>INDEX(D_被动技能!$J:$J,MATCH(L165,D_被动技能!$A:$A,0))</f>
        <v>0</v>
      </c>
      <c r="H165" s="2" t="str">
        <f>INDEX(D_被动技能!$K:$K,MATCH(L165,D_被动技能!$A:$A,0))</f>
        <v>所有宠物</v>
      </c>
      <c r="I165" s="2">
        <f>INDEX(D_被动技能!$M:$M,MATCH(L165,D_被动技能!$A:$A,0))</f>
        <v>360</v>
      </c>
      <c r="J165" s="2">
        <f t="shared" si="18"/>
        <v>308</v>
      </c>
      <c r="K165" s="2">
        <f t="shared" si="17"/>
        <v>2</v>
      </c>
      <c r="L165" s="2">
        <f t="shared" si="19"/>
        <v>3080002</v>
      </c>
      <c r="M165" s="2">
        <f t="shared" si="20"/>
        <v>2000</v>
      </c>
      <c r="N165" s="2">
        <f t="shared" si="21"/>
        <v>800</v>
      </c>
      <c r="O165" s="2">
        <v>20001</v>
      </c>
    </row>
    <row r="166" spans="1:15" x14ac:dyDescent="0.35">
      <c r="A166" s="2">
        <f t="shared" si="13"/>
        <v>43083</v>
      </c>
      <c r="B166" s="2" t="str">
        <f>INDEX(D_被动技能!$C:$C,MATCH(D_伙伴技能书!J166,D_被动技能!$B:$B,0))&amp;"（"&amp;K166&amp;"级）"</f>
        <v>优·幽鬼焰狱（3级）</v>
      </c>
      <c r="C166" s="2">
        <f>INDEX(计算页!$E:$E,MATCH(INDEX(D_被动技能!$D:$D,MATCH(J166,D_被动技能!$B:$B,0)),计算页!$F:$F,0))</f>
        <v>40020</v>
      </c>
      <c r="D166" s="2" t="str">
        <f>"学习技能"&amp;RIGHT(B166,LEN(B166))&amp;"\n"&amp;INDEX(D_被动技能!$E:$E,MATCH(L166,D_被动技能!$A:$A,0))</f>
        <v>学习技能优·幽鬼焰狱（3级）\n一件品质优秀的宝物，看起来谁都可以用\n提升伙伴生命2700点</v>
      </c>
      <c r="E166" s="2">
        <f>INDEX(D_被动技能!$N:$N,MATCH(L166,D_被动技能!$A:$A,0))</f>
        <v>3</v>
      </c>
      <c r="F166" s="2"/>
      <c r="G166" s="2">
        <f>INDEX(D_被动技能!$J:$J,MATCH(L166,D_被动技能!$A:$A,0))</f>
        <v>0</v>
      </c>
      <c r="H166" s="2" t="str">
        <f>INDEX(D_被动技能!$K:$K,MATCH(L166,D_被动技能!$A:$A,0))</f>
        <v>所有宠物</v>
      </c>
      <c r="I166" s="2">
        <f>INDEX(D_被动技能!$M:$M,MATCH(L166,D_被动技能!$A:$A,0))</f>
        <v>540</v>
      </c>
      <c r="J166" s="2">
        <f t="shared" si="18"/>
        <v>308</v>
      </c>
      <c r="K166" s="2">
        <f t="shared" si="17"/>
        <v>3</v>
      </c>
      <c r="L166" s="2">
        <f t="shared" si="19"/>
        <v>3080003</v>
      </c>
      <c r="M166" s="2">
        <f t="shared" si="20"/>
        <v>3000</v>
      </c>
      <c r="N166" s="2">
        <f t="shared" si="21"/>
        <v>900</v>
      </c>
      <c r="O166" s="2">
        <v>20001</v>
      </c>
    </row>
    <row r="167" spans="1:15" x14ac:dyDescent="0.35">
      <c r="A167" s="2">
        <f t="shared" si="13"/>
        <v>43091</v>
      </c>
      <c r="B167" s="2" t="str">
        <f>INDEX(D_被动技能!$C:$C,MATCH(D_伙伴技能书!J167,D_被动技能!$B:$B,0))&amp;"（"&amp;K167&amp;"级）"</f>
        <v>优·聚魂旗（1级）</v>
      </c>
      <c r="C167" s="2">
        <f>INDEX(计算页!$E:$E,MATCH(INDEX(D_被动技能!$D:$D,MATCH(J167,D_被动技能!$B:$B,0)),计算页!$F:$F,0))</f>
        <v>40010</v>
      </c>
      <c r="D167" s="2" t="str">
        <f>"学习技能"&amp;RIGHT(B167,LEN(B167))&amp;"\n"&amp;INDEX(D_被动技能!$E:$E,MATCH(L167,D_被动技能!$A:$A,0))</f>
        <v>学习技能优·聚魂旗（1级）\n一件品质优秀的宝物，看起来谁都可以用\n提升伙伴命中48点</v>
      </c>
      <c r="E167" s="2">
        <f>INDEX(D_被动技能!$N:$N,MATCH(L167,D_被动技能!$A:$A,0))</f>
        <v>3</v>
      </c>
      <c r="F167" s="2"/>
      <c r="G167" s="2">
        <f>INDEX(D_被动技能!$J:$J,MATCH(L167,D_被动技能!$A:$A,0))</f>
        <v>0</v>
      </c>
      <c r="H167" s="2" t="str">
        <f>INDEX(D_被动技能!$K:$K,MATCH(L167,D_被动技能!$A:$A,0))</f>
        <v>所有宠物</v>
      </c>
      <c r="I167" s="2">
        <f>INDEX(D_被动技能!$M:$M,MATCH(L167,D_被动技能!$A:$A,0))</f>
        <v>240</v>
      </c>
      <c r="J167" s="2">
        <f t="shared" si="18"/>
        <v>309</v>
      </c>
      <c r="K167" s="2">
        <f t="shared" si="17"/>
        <v>1</v>
      </c>
      <c r="L167" s="2">
        <f t="shared" si="19"/>
        <v>3090001</v>
      </c>
      <c r="M167" s="2">
        <f t="shared" si="20"/>
        <v>1000</v>
      </c>
      <c r="N167" s="2">
        <f t="shared" si="21"/>
        <v>700</v>
      </c>
      <c r="O167" s="2">
        <v>20002</v>
      </c>
    </row>
    <row r="168" spans="1:15" x14ac:dyDescent="0.35">
      <c r="A168" s="2">
        <f t="shared" si="13"/>
        <v>43092</v>
      </c>
      <c r="B168" s="2" t="str">
        <f>INDEX(D_被动技能!$C:$C,MATCH(D_伙伴技能书!J168,D_被动技能!$B:$B,0))&amp;"（"&amp;K168&amp;"级）"</f>
        <v>优·聚魂旗（2级）</v>
      </c>
      <c r="C168" s="2">
        <f>INDEX(计算页!$E:$E,MATCH(INDEX(D_被动技能!$D:$D,MATCH(J168,D_被动技能!$B:$B,0)),计算页!$F:$F,0))</f>
        <v>40010</v>
      </c>
      <c r="D168" s="2" t="str">
        <f>"学习技能"&amp;RIGHT(B168,LEN(B168))&amp;"\n"&amp;INDEX(D_被动技能!$E:$E,MATCH(L168,D_被动技能!$A:$A,0))</f>
        <v>学习技能优·聚魂旗（2级）\n一件品质优秀的宝物，看起来谁都可以用\n提升伙伴命中72点</v>
      </c>
      <c r="E168" s="2">
        <f>INDEX(D_被动技能!$N:$N,MATCH(L168,D_被动技能!$A:$A,0))</f>
        <v>3</v>
      </c>
      <c r="F168" s="2"/>
      <c r="G168" s="2">
        <f>INDEX(D_被动技能!$J:$J,MATCH(L168,D_被动技能!$A:$A,0))</f>
        <v>0</v>
      </c>
      <c r="H168" s="2" t="str">
        <f>INDEX(D_被动技能!$K:$K,MATCH(L168,D_被动技能!$A:$A,0))</f>
        <v>所有宠物</v>
      </c>
      <c r="I168" s="2">
        <f>INDEX(D_被动技能!$M:$M,MATCH(L168,D_被动技能!$A:$A,0))</f>
        <v>360</v>
      </c>
      <c r="J168" s="2">
        <f t="shared" si="18"/>
        <v>309</v>
      </c>
      <c r="K168" s="2">
        <f t="shared" si="17"/>
        <v>2</v>
      </c>
      <c r="L168" s="2">
        <f t="shared" si="19"/>
        <v>3090002</v>
      </c>
      <c r="M168" s="2">
        <f t="shared" si="20"/>
        <v>2000</v>
      </c>
      <c r="N168" s="2">
        <f t="shared" si="21"/>
        <v>800</v>
      </c>
      <c r="O168" s="2">
        <v>20003</v>
      </c>
    </row>
    <row r="169" spans="1:15" x14ac:dyDescent="0.35">
      <c r="A169" s="2">
        <f t="shared" si="13"/>
        <v>43093</v>
      </c>
      <c r="B169" s="2" t="str">
        <f>INDEX(D_被动技能!$C:$C,MATCH(D_伙伴技能书!J169,D_被动技能!$B:$B,0))&amp;"（"&amp;K169&amp;"级）"</f>
        <v>优·聚魂旗（3级）</v>
      </c>
      <c r="C169" s="2">
        <f>INDEX(计算页!$E:$E,MATCH(INDEX(D_被动技能!$D:$D,MATCH(J169,D_被动技能!$B:$B,0)),计算页!$F:$F,0))</f>
        <v>40010</v>
      </c>
      <c r="D169" s="2" t="str">
        <f>"学习技能"&amp;RIGHT(B169,LEN(B169))&amp;"\n"&amp;INDEX(D_被动技能!$E:$E,MATCH(L169,D_被动技能!$A:$A,0))</f>
        <v>学习技能优·聚魂旗（3级）\n一件品质优秀的宝物，看起来谁都可以用\n提升伙伴命中108点</v>
      </c>
      <c r="E169" s="2">
        <f>INDEX(D_被动技能!$N:$N,MATCH(L169,D_被动技能!$A:$A,0))</f>
        <v>3</v>
      </c>
      <c r="F169" s="2"/>
      <c r="G169" s="2">
        <f>INDEX(D_被动技能!$J:$J,MATCH(L169,D_被动技能!$A:$A,0))</f>
        <v>0</v>
      </c>
      <c r="H169" s="2" t="str">
        <f>INDEX(D_被动技能!$K:$K,MATCH(L169,D_被动技能!$A:$A,0))</f>
        <v>所有宠物</v>
      </c>
      <c r="I169" s="2">
        <f>INDEX(D_被动技能!$M:$M,MATCH(L169,D_被动技能!$A:$A,0))</f>
        <v>540</v>
      </c>
      <c r="J169" s="2">
        <f t="shared" si="18"/>
        <v>309</v>
      </c>
      <c r="K169" s="2">
        <f t="shared" si="17"/>
        <v>3</v>
      </c>
      <c r="L169" s="2">
        <f t="shared" si="19"/>
        <v>3090003</v>
      </c>
      <c r="M169" s="2">
        <f t="shared" si="20"/>
        <v>3000</v>
      </c>
      <c r="N169" s="2">
        <f t="shared" si="21"/>
        <v>900</v>
      </c>
      <c r="O169" s="2">
        <v>20001</v>
      </c>
    </row>
    <row r="170" spans="1:15" x14ac:dyDescent="0.35">
      <c r="A170" s="2">
        <f t="shared" si="13"/>
        <v>43101</v>
      </c>
      <c r="B170" s="2" t="str">
        <f>INDEX(D_被动技能!$C:$C,MATCH(D_伙伴技能书!J170,D_被动技能!$B:$B,0))&amp;"（"&amp;K170&amp;"级）"</f>
        <v>优·迷魂汤（1级）</v>
      </c>
      <c r="C170" s="2">
        <f>INDEX(计算页!$E:$E,MATCH(INDEX(D_被动技能!$D:$D,MATCH(J170,D_被动技能!$B:$B,0)),计算页!$F:$F,0))</f>
        <v>40001</v>
      </c>
      <c r="D170" s="2" t="str">
        <f>"学习技能"&amp;RIGHT(B170,LEN(B170))&amp;"\n"&amp;INDEX(D_被动技能!$E:$E,MATCH(L170,D_被动技能!$A:$A,0))</f>
        <v>学习技能优·迷魂汤（1级）\n一件品质优秀的宝物，看起来谁都可以用\n提升伙伴闪避48点</v>
      </c>
      <c r="E170" s="2">
        <f>INDEX(D_被动技能!$N:$N,MATCH(L170,D_被动技能!$A:$A,0))</f>
        <v>3</v>
      </c>
      <c r="F170" s="2"/>
      <c r="G170" s="2">
        <f>INDEX(D_被动技能!$J:$J,MATCH(L170,D_被动技能!$A:$A,0))</f>
        <v>0</v>
      </c>
      <c r="H170" s="2" t="str">
        <f>INDEX(D_被动技能!$K:$K,MATCH(L170,D_被动技能!$A:$A,0))</f>
        <v>所有宠物</v>
      </c>
      <c r="I170" s="2">
        <f>INDEX(D_被动技能!$M:$M,MATCH(L170,D_被动技能!$A:$A,0))</f>
        <v>240</v>
      </c>
      <c r="J170" s="2">
        <f t="shared" si="18"/>
        <v>310</v>
      </c>
      <c r="K170" s="2">
        <f t="shared" si="17"/>
        <v>1</v>
      </c>
      <c r="L170" s="2">
        <f t="shared" si="19"/>
        <v>3100001</v>
      </c>
      <c r="M170" s="2">
        <f t="shared" si="20"/>
        <v>1000</v>
      </c>
      <c r="N170" s="2">
        <f t="shared" si="21"/>
        <v>700</v>
      </c>
      <c r="O170" s="2">
        <v>20002</v>
      </c>
    </row>
    <row r="171" spans="1:15" x14ac:dyDescent="0.35">
      <c r="A171" s="2">
        <f t="shared" si="13"/>
        <v>43102</v>
      </c>
      <c r="B171" s="2" t="str">
        <f>INDEX(D_被动技能!$C:$C,MATCH(D_伙伴技能书!J171,D_被动技能!$B:$B,0))&amp;"（"&amp;K171&amp;"级）"</f>
        <v>优·迷魂汤（2级）</v>
      </c>
      <c r="C171" s="2">
        <f>INDEX(计算页!$E:$E,MATCH(INDEX(D_被动技能!$D:$D,MATCH(J171,D_被动技能!$B:$B,0)),计算页!$F:$F,0))</f>
        <v>40001</v>
      </c>
      <c r="D171" s="2" t="str">
        <f>"学习技能"&amp;RIGHT(B171,LEN(B171))&amp;"\n"&amp;INDEX(D_被动技能!$E:$E,MATCH(L171,D_被动技能!$A:$A,0))</f>
        <v>学习技能优·迷魂汤（2级）\n一件品质优秀的宝物，看起来谁都可以用\n提升伙伴闪避72点</v>
      </c>
      <c r="E171" s="2">
        <f>INDEX(D_被动技能!$N:$N,MATCH(L171,D_被动技能!$A:$A,0))</f>
        <v>3</v>
      </c>
      <c r="F171" s="2"/>
      <c r="G171" s="2">
        <f>INDEX(D_被动技能!$J:$J,MATCH(L171,D_被动技能!$A:$A,0))</f>
        <v>0</v>
      </c>
      <c r="H171" s="2" t="str">
        <f>INDEX(D_被动技能!$K:$K,MATCH(L171,D_被动技能!$A:$A,0))</f>
        <v>所有宠物</v>
      </c>
      <c r="I171" s="2">
        <f>INDEX(D_被动技能!$M:$M,MATCH(L171,D_被动技能!$A:$A,0))</f>
        <v>360</v>
      </c>
      <c r="J171" s="2">
        <f t="shared" si="18"/>
        <v>310</v>
      </c>
      <c r="K171" s="2">
        <f t="shared" si="17"/>
        <v>2</v>
      </c>
      <c r="L171" s="2">
        <f t="shared" si="19"/>
        <v>3100002</v>
      </c>
      <c r="M171" s="2">
        <f t="shared" si="20"/>
        <v>2000</v>
      </c>
      <c r="N171" s="2">
        <f t="shared" si="21"/>
        <v>800</v>
      </c>
      <c r="O171" s="2">
        <v>20003</v>
      </c>
    </row>
    <row r="172" spans="1:15" x14ac:dyDescent="0.35">
      <c r="A172" s="2">
        <f t="shared" si="13"/>
        <v>43103</v>
      </c>
      <c r="B172" s="2" t="str">
        <f>INDEX(D_被动技能!$C:$C,MATCH(D_伙伴技能书!J172,D_被动技能!$B:$B,0))&amp;"（"&amp;K172&amp;"级）"</f>
        <v>优·迷魂汤（3级）</v>
      </c>
      <c r="C172" s="2">
        <f>INDEX(计算页!$E:$E,MATCH(INDEX(D_被动技能!$D:$D,MATCH(J172,D_被动技能!$B:$B,0)),计算页!$F:$F,0))</f>
        <v>40001</v>
      </c>
      <c r="D172" s="2" t="str">
        <f>"学习技能"&amp;RIGHT(B172,LEN(B172))&amp;"\n"&amp;INDEX(D_被动技能!$E:$E,MATCH(L172,D_被动技能!$A:$A,0))</f>
        <v>学习技能优·迷魂汤（3级）\n一件品质优秀的宝物，看起来谁都可以用\n提升伙伴闪避108点</v>
      </c>
      <c r="E172" s="2">
        <f>INDEX(D_被动技能!$N:$N,MATCH(L172,D_被动技能!$A:$A,0))</f>
        <v>3</v>
      </c>
      <c r="F172" s="2"/>
      <c r="G172" s="2">
        <f>INDEX(D_被动技能!$J:$J,MATCH(L172,D_被动技能!$A:$A,0))</f>
        <v>0</v>
      </c>
      <c r="H172" s="2" t="str">
        <f>INDEX(D_被动技能!$K:$K,MATCH(L172,D_被动技能!$A:$A,0))</f>
        <v>所有宠物</v>
      </c>
      <c r="I172" s="2">
        <f>INDEX(D_被动技能!$M:$M,MATCH(L172,D_被动技能!$A:$A,0))</f>
        <v>540</v>
      </c>
      <c r="J172" s="2">
        <f t="shared" si="18"/>
        <v>310</v>
      </c>
      <c r="K172" s="2">
        <f t="shared" si="17"/>
        <v>3</v>
      </c>
      <c r="L172" s="2">
        <f t="shared" si="19"/>
        <v>3100003</v>
      </c>
      <c r="M172" s="2">
        <f t="shared" si="20"/>
        <v>3000</v>
      </c>
      <c r="N172" s="2">
        <f t="shared" si="21"/>
        <v>900</v>
      </c>
      <c r="O172" s="2">
        <v>20001</v>
      </c>
    </row>
    <row r="173" spans="1:15" x14ac:dyDescent="0.35">
      <c r="A173" s="2">
        <f t="shared" si="13"/>
        <v>43111</v>
      </c>
      <c r="B173" s="2" t="str">
        <f>INDEX(D_被动技能!$C:$C,MATCH(D_伙伴技能书!J173,D_被动技能!$B:$B,0))&amp;"（"&amp;K173&amp;"级）"</f>
        <v>优·阴阳镜（1级）</v>
      </c>
      <c r="C173" s="2">
        <f>INDEX(计算页!$E:$E,MATCH(INDEX(D_被动技能!$D:$D,MATCH(J173,D_被动技能!$B:$B,0)),计算页!$F:$F,0))</f>
        <v>40019</v>
      </c>
      <c r="D173" s="2" t="str">
        <f>"学习技能"&amp;RIGHT(B173,LEN(B173))&amp;"\n"&amp;INDEX(D_被动技能!$E:$E,MATCH(L173,D_被动技能!$A:$A,0))</f>
        <v>学习技能优·阴阳镜（1级）\n一件品质优秀的宝物，看起来谁都可以用\n提升伙伴攻击120点</v>
      </c>
      <c r="E173" s="2">
        <f>INDEX(D_被动技能!$N:$N,MATCH(L173,D_被动技能!$A:$A,0))</f>
        <v>3</v>
      </c>
      <c r="F173" s="2"/>
      <c r="G173" s="2">
        <f>INDEX(D_被动技能!$J:$J,MATCH(L173,D_被动技能!$A:$A,0))</f>
        <v>0</v>
      </c>
      <c r="H173" s="2" t="str">
        <f>INDEX(D_被动技能!$K:$K,MATCH(L173,D_被动技能!$A:$A,0))</f>
        <v>所有宠物</v>
      </c>
      <c r="I173" s="2">
        <f>INDEX(D_被动技能!$M:$M,MATCH(L173,D_被动技能!$A:$A,0))</f>
        <v>240</v>
      </c>
      <c r="J173" s="2">
        <f t="shared" si="18"/>
        <v>311</v>
      </c>
      <c r="K173" s="2">
        <f t="shared" si="17"/>
        <v>1</v>
      </c>
      <c r="L173" s="2">
        <f t="shared" ref="L173:L200" si="22">J173*10000+K173</f>
        <v>3110001</v>
      </c>
      <c r="M173" s="2">
        <f t="shared" ref="M173:M200" si="23">K173*1000</f>
        <v>1000</v>
      </c>
      <c r="N173" s="2">
        <f t="shared" ref="N173:N200" si="24">K173*100+600</f>
        <v>700</v>
      </c>
      <c r="O173" s="2">
        <v>20001</v>
      </c>
    </row>
    <row r="174" spans="1:15" x14ac:dyDescent="0.35">
      <c r="A174" s="2">
        <f t="shared" si="13"/>
        <v>43112</v>
      </c>
      <c r="B174" s="2" t="str">
        <f>INDEX(D_被动技能!$C:$C,MATCH(D_伙伴技能书!J174,D_被动技能!$B:$B,0))&amp;"（"&amp;K174&amp;"级）"</f>
        <v>优·阴阳镜（2级）</v>
      </c>
      <c r="C174" s="2">
        <f>INDEX(计算页!$E:$E,MATCH(INDEX(D_被动技能!$D:$D,MATCH(J174,D_被动技能!$B:$B,0)),计算页!$F:$F,0))</f>
        <v>40019</v>
      </c>
      <c r="D174" s="2" t="str">
        <f>"学习技能"&amp;RIGHT(B174,LEN(B174))&amp;"\n"&amp;INDEX(D_被动技能!$E:$E,MATCH(L174,D_被动技能!$A:$A,0))</f>
        <v>学习技能优·阴阳镜（2级）\n一件品质优秀的宝物，看起来谁都可以用\n提升伙伴攻击180点</v>
      </c>
      <c r="E174" s="2">
        <f>INDEX(D_被动技能!$N:$N,MATCH(L174,D_被动技能!$A:$A,0))</f>
        <v>3</v>
      </c>
      <c r="F174" s="2"/>
      <c r="G174" s="2">
        <f>INDEX(D_被动技能!$J:$J,MATCH(L174,D_被动技能!$A:$A,0))</f>
        <v>0</v>
      </c>
      <c r="H174" s="2" t="str">
        <f>INDEX(D_被动技能!$K:$K,MATCH(L174,D_被动技能!$A:$A,0))</f>
        <v>所有宠物</v>
      </c>
      <c r="I174" s="2">
        <f>INDEX(D_被动技能!$M:$M,MATCH(L174,D_被动技能!$A:$A,0))</f>
        <v>360</v>
      </c>
      <c r="J174" s="2">
        <f t="shared" si="18"/>
        <v>311</v>
      </c>
      <c r="K174" s="2">
        <f t="shared" si="17"/>
        <v>2</v>
      </c>
      <c r="L174" s="2">
        <f t="shared" si="22"/>
        <v>3110002</v>
      </c>
      <c r="M174" s="2">
        <f t="shared" si="23"/>
        <v>2000</v>
      </c>
      <c r="N174" s="2">
        <f t="shared" si="24"/>
        <v>800</v>
      </c>
      <c r="O174" s="2">
        <v>20002</v>
      </c>
    </row>
    <row r="175" spans="1:15" x14ac:dyDescent="0.35">
      <c r="A175" s="2">
        <f t="shared" si="13"/>
        <v>43113</v>
      </c>
      <c r="B175" s="2" t="str">
        <f>INDEX(D_被动技能!$C:$C,MATCH(D_伙伴技能书!J175,D_被动技能!$B:$B,0))&amp;"（"&amp;K175&amp;"级）"</f>
        <v>优·阴阳镜（3级）</v>
      </c>
      <c r="C175" s="2">
        <f>INDEX(计算页!$E:$E,MATCH(INDEX(D_被动技能!$D:$D,MATCH(J175,D_被动技能!$B:$B,0)),计算页!$F:$F,0))</f>
        <v>40019</v>
      </c>
      <c r="D175" s="2" t="str">
        <f>"学习技能"&amp;RIGHT(B175,LEN(B175))&amp;"\n"&amp;INDEX(D_被动技能!$E:$E,MATCH(L175,D_被动技能!$A:$A,0))</f>
        <v>学习技能优·阴阳镜（3级）\n一件品质优秀的宝物，看起来谁都可以用\n提升伙伴攻击270点</v>
      </c>
      <c r="E175" s="2">
        <f>INDEX(D_被动技能!$N:$N,MATCH(L175,D_被动技能!$A:$A,0))</f>
        <v>3</v>
      </c>
      <c r="F175" s="2"/>
      <c r="G175" s="2">
        <f>INDEX(D_被动技能!$J:$J,MATCH(L175,D_被动技能!$A:$A,0))</f>
        <v>0</v>
      </c>
      <c r="H175" s="2" t="str">
        <f>INDEX(D_被动技能!$K:$K,MATCH(L175,D_被动技能!$A:$A,0))</f>
        <v>所有宠物</v>
      </c>
      <c r="I175" s="2">
        <f>INDEX(D_被动技能!$M:$M,MATCH(L175,D_被动技能!$A:$A,0))</f>
        <v>540</v>
      </c>
      <c r="J175" s="2">
        <f t="shared" si="18"/>
        <v>311</v>
      </c>
      <c r="K175" s="2">
        <f t="shared" si="17"/>
        <v>3</v>
      </c>
      <c r="L175" s="2">
        <f t="shared" si="22"/>
        <v>3110003</v>
      </c>
      <c r="M175" s="2">
        <f t="shared" si="23"/>
        <v>3000</v>
      </c>
      <c r="N175" s="2">
        <f t="shared" si="24"/>
        <v>900</v>
      </c>
      <c r="O175" s="2">
        <v>20003</v>
      </c>
    </row>
    <row r="176" spans="1:15" x14ac:dyDescent="0.35">
      <c r="A176" s="2">
        <f t="shared" si="13"/>
        <v>43121</v>
      </c>
      <c r="B176" s="2" t="str">
        <f>INDEX(D_被动技能!$C:$C,MATCH(D_伙伴技能书!J176,D_被动技能!$B:$B,0))&amp;"（"&amp;K176&amp;"级）"</f>
        <v>优·炼魂葫芦（1级）</v>
      </c>
      <c r="C176" s="2">
        <f>INDEX(计算页!$E:$E,MATCH(INDEX(D_被动技能!$D:$D,MATCH(J176,D_被动技能!$B:$B,0)),计算页!$F:$F,0))</f>
        <v>40000</v>
      </c>
      <c r="D176" s="2" t="str">
        <f>"学习技能"&amp;RIGHT(B176,LEN(B176))&amp;"\n"&amp;INDEX(D_被动技能!$E:$E,MATCH(L176,D_被动技能!$A:$A,0))</f>
        <v>学习技能优·炼魂葫芦（1级）\n一件品质优秀的宝物，看起来谁都可以用\n提升伙伴防御240点</v>
      </c>
      <c r="E176" s="2">
        <f>INDEX(D_被动技能!$N:$N,MATCH(L176,D_被动技能!$A:$A,0))</f>
        <v>3</v>
      </c>
      <c r="F176" s="2"/>
      <c r="G176" s="2">
        <f>INDEX(D_被动技能!$J:$J,MATCH(L176,D_被动技能!$A:$A,0))</f>
        <v>0</v>
      </c>
      <c r="H176" s="2" t="str">
        <f>INDEX(D_被动技能!$K:$K,MATCH(L176,D_被动技能!$A:$A,0))</f>
        <v>所有宠物</v>
      </c>
      <c r="I176" s="2">
        <f>INDEX(D_被动技能!$M:$M,MATCH(L176,D_被动技能!$A:$A,0))</f>
        <v>240</v>
      </c>
      <c r="J176" s="2">
        <f t="shared" si="18"/>
        <v>312</v>
      </c>
      <c r="K176" s="2">
        <f t="shared" si="17"/>
        <v>1</v>
      </c>
      <c r="L176" s="2">
        <f t="shared" si="22"/>
        <v>3120001</v>
      </c>
      <c r="M176" s="2">
        <f t="shared" si="23"/>
        <v>1000</v>
      </c>
      <c r="N176" s="2">
        <f t="shared" si="24"/>
        <v>700</v>
      </c>
      <c r="O176" s="2">
        <v>20001</v>
      </c>
    </row>
    <row r="177" spans="1:15" x14ac:dyDescent="0.35">
      <c r="A177" s="2">
        <f t="shared" si="13"/>
        <v>43122</v>
      </c>
      <c r="B177" s="2" t="str">
        <f>INDEX(D_被动技能!$C:$C,MATCH(D_伙伴技能书!J177,D_被动技能!$B:$B,0))&amp;"（"&amp;K177&amp;"级）"</f>
        <v>优·炼魂葫芦（2级）</v>
      </c>
      <c r="C177" s="2">
        <f>INDEX(计算页!$E:$E,MATCH(INDEX(D_被动技能!$D:$D,MATCH(J177,D_被动技能!$B:$B,0)),计算页!$F:$F,0))</f>
        <v>40000</v>
      </c>
      <c r="D177" s="2" t="str">
        <f>"学习技能"&amp;RIGHT(B177,LEN(B177))&amp;"\n"&amp;INDEX(D_被动技能!$E:$E,MATCH(L177,D_被动技能!$A:$A,0))</f>
        <v>学习技能优·炼魂葫芦（2级）\n一件品质优秀的宝物，看起来谁都可以用\n提升伙伴防御360点</v>
      </c>
      <c r="E177" s="2">
        <f>INDEX(D_被动技能!$N:$N,MATCH(L177,D_被动技能!$A:$A,0))</f>
        <v>3</v>
      </c>
      <c r="F177" s="2"/>
      <c r="G177" s="2">
        <f>INDEX(D_被动技能!$J:$J,MATCH(L177,D_被动技能!$A:$A,0))</f>
        <v>0</v>
      </c>
      <c r="H177" s="2" t="str">
        <f>INDEX(D_被动技能!$K:$K,MATCH(L177,D_被动技能!$A:$A,0))</f>
        <v>所有宠物</v>
      </c>
      <c r="I177" s="2">
        <f>INDEX(D_被动技能!$M:$M,MATCH(L177,D_被动技能!$A:$A,0))</f>
        <v>360</v>
      </c>
      <c r="J177" s="2">
        <f t="shared" si="18"/>
        <v>312</v>
      </c>
      <c r="K177" s="2">
        <f t="shared" si="17"/>
        <v>2</v>
      </c>
      <c r="L177" s="2">
        <f t="shared" si="22"/>
        <v>3120002</v>
      </c>
      <c r="M177" s="2">
        <f t="shared" si="23"/>
        <v>2000</v>
      </c>
      <c r="N177" s="2">
        <f t="shared" si="24"/>
        <v>800</v>
      </c>
      <c r="O177" s="2">
        <v>20002</v>
      </c>
    </row>
    <row r="178" spans="1:15" x14ac:dyDescent="0.35">
      <c r="A178" s="2">
        <f t="shared" si="13"/>
        <v>43123</v>
      </c>
      <c r="B178" s="2" t="str">
        <f>INDEX(D_被动技能!$C:$C,MATCH(D_伙伴技能书!J178,D_被动技能!$B:$B,0))&amp;"（"&amp;K178&amp;"级）"</f>
        <v>优·炼魂葫芦（3级）</v>
      </c>
      <c r="C178" s="2">
        <f>INDEX(计算页!$E:$E,MATCH(INDEX(D_被动技能!$D:$D,MATCH(J178,D_被动技能!$B:$B,0)),计算页!$F:$F,0))</f>
        <v>40000</v>
      </c>
      <c r="D178" s="2" t="str">
        <f>"学习技能"&amp;RIGHT(B178,LEN(B178))&amp;"\n"&amp;INDEX(D_被动技能!$E:$E,MATCH(L178,D_被动技能!$A:$A,0))</f>
        <v>学习技能优·炼魂葫芦（3级）\n一件品质优秀的宝物，看起来谁都可以用\n提升伙伴防御540点</v>
      </c>
      <c r="E178" s="2">
        <f>INDEX(D_被动技能!$N:$N,MATCH(L178,D_被动技能!$A:$A,0))</f>
        <v>3</v>
      </c>
      <c r="F178" s="2"/>
      <c r="G178" s="2">
        <f>INDEX(D_被动技能!$J:$J,MATCH(L178,D_被动技能!$A:$A,0))</f>
        <v>0</v>
      </c>
      <c r="H178" s="2" t="str">
        <f>INDEX(D_被动技能!$K:$K,MATCH(L178,D_被动技能!$A:$A,0))</f>
        <v>所有宠物</v>
      </c>
      <c r="I178" s="2">
        <f>INDEX(D_被动技能!$M:$M,MATCH(L178,D_被动技能!$A:$A,0))</f>
        <v>540</v>
      </c>
      <c r="J178" s="2">
        <f t="shared" si="18"/>
        <v>312</v>
      </c>
      <c r="K178" s="2">
        <f t="shared" si="17"/>
        <v>3</v>
      </c>
      <c r="L178" s="2">
        <f t="shared" si="22"/>
        <v>3120003</v>
      </c>
      <c r="M178" s="2">
        <f t="shared" si="23"/>
        <v>3000</v>
      </c>
      <c r="N178" s="2">
        <f t="shared" si="24"/>
        <v>900</v>
      </c>
      <c r="O178" s="2">
        <v>20003</v>
      </c>
    </row>
    <row r="179" spans="1:15" x14ac:dyDescent="0.35">
      <c r="A179" s="2">
        <f t="shared" si="13"/>
        <v>43131</v>
      </c>
      <c r="B179" s="2" t="str">
        <f>INDEX(D_被动技能!$C:$C,MATCH(D_伙伴技能书!J179,D_被动技能!$B:$B,0))&amp;"（"&amp;K179&amp;"级）"</f>
        <v>优·破虏令（1级）</v>
      </c>
      <c r="C179" s="2">
        <f>INDEX(计算页!$E:$E,MATCH(INDEX(D_被动技能!$D:$D,MATCH(J179,D_被动技能!$B:$B,0)),计算页!$F:$F,0))</f>
        <v>40016</v>
      </c>
      <c r="D179" s="2" t="str">
        <f>"学习技能"&amp;RIGHT(B179,LEN(B179))&amp;"\n"&amp;INDEX(D_被动技能!$E:$E,MATCH(L179,D_被动技能!$A:$A,0))</f>
        <v>学习技能优·破虏令（1级）\n一件品质优秀的宝物，看起来谁都可以用\n提升伙伴生命1200点</v>
      </c>
      <c r="E179" s="2">
        <f>INDEX(D_被动技能!$N:$N,MATCH(L179,D_被动技能!$A:$A,0))</f>
        <v>3</v>
      </c>
      <c r="F179" s="2"/>
      <c r="G179" s="2">
        <f>INDEX(D_被动技能!$J:$J,MATCH(L179,D_被动技能!$A:$A,0))</f>
        <v>0</v>
      </c>
      <c r="H179" s="2" t="str">
        <f>INDEX(D_被动技能!$K:$K,MATCH(L179,D_被动技能!$A:$A,0))</f>
        <v>所有宠物</v>
      </c>
      <c r="I179" s="2">
        <f>INDEX(D_被动技能!$M:$M,MATCH(L179,D_被动技能!$A:$A,0))</f>
        <v>240</v>
      </c>
      <c r="J179" s="2">
        <f t="shared" si="18"/>
        <v>313</v>
      </c>
      <c r="K179" s="2">
        <f t="shared" si="17"/>
        <v>1</v>
      </c>
      <c r="L179" s="2">
        <f t="shared" si="22"/>
        <v>3130001</v>
      </c>
      <c r="M179" s="2">
        <f t="shared" si="23"/>
        <v>1000</v>
      </c>
      <c r="N179" s="2">
        <f t="shared" si="24"/>
        <v>700</v>
      </c>
      <c r="O179" s="2">
        <v>20001</v>
      </c>
    </row>
    <row r="180" spans="1:15" x14ac:dyDescent="0.35">
      <c r="A180" s="2">
        <f t="shared" si="13"/>
        <v>43132</v>
      </c>
      <c r="B180" s="2" t="str">
        <f>INDEX(D_被动技能!$C:$C,MATCH(D_伙伴技能书!J180,D_被动技能!$B:$B,0))&amp;"（"&amp;K180&amp;"级）"</f>
        <v>优·破虏令（2级）</v>
      </c>
      <c r="C180" s="2">
        <f>INDEX(计算页!$E:$E,MATCH(INDEX(D_被动技能!$D:$D,MATCH(J180,D_被动技能!$B:$B,0)),计算页!$F:$F,0))</f>
        <v>40016</v>
      </c>
      <c r="D180" s="2" t="str">
        <f>"学习技能"&amp;RIGHT(B180,LEN(B180))&amp;"\n"&amp;INDEX(D_被动技能!$E:$E,MATCH(L180,D_被动技能!$A:$A,0))</f>
        <v>学习技能优·破虏令（2级）\n一件品质优秀的宝物，看起来谁都可以用\n提升伙伴生命1800点</v>
      </c>
      <c r="E180" s="2">
        <f>INDEX(D_被动技能!$N:$N,MATCH(L180,D_被动技能!$A:$A,0))</f>
        <v>3</v>
      </c>
      <c r="F180" s="2"/>
      <c r="G180" s="2">
        <f>INDEX(D_被动技能!$J:$J,MATCH(L180,D_被动技能!$A:$A,0))</f>
        <v>0</v>
      </c>
      <c r="H180" s="2" t="str">
        <f>INDEX(D_被动技能!$K:$K,MATCH(L180,D_被动技能!$A:$A,0))</f>
        <v>所有宠物</v>
      </c>
      <c r="I180" s="2">
        <f>INDEX(D_被动技能!$M:$M,MATCH(L180,D_被动技能!$A:$A,0))</f>
        <v>360</v>
      </c>
      <c r="J180" s="2">
        <f t="shared" si="18"/>
        <v>313</v>
      </c>
      <c r="K180" s="2">
        <f t="shared" si="17"/>
        <v>2</v>
      </c>
      <c r="L180" s="2">
        <f t="shared" si="22"/>
        <v>3130002</v>
      </c>
      <c r="M180" s="2">
        <f t="shared" si="23"/>
        <v>2000</v>
      </c>
      <c r="N180" s="2">
        <f t="shared" si="24"/>
        <v>800</v>
      </c>
      <c r="O180" s="2">
        <v>20001</v>
      </c>
    </row>
    <row r="181" spans="1:15" x14ac:dyDescent="0.35">
      <c r="A181" s="2">
        <f t="shared" si="13"/>
        <v>43133</v>
      </c>
      <c r="B181" s="2" t="str">
        <f>INDEX(D_被动技能!$C:$C,MATCH(D_伙伴技能书!J181,D_被动技能!$B:$B,0))&amp;"（"&amp;K181&amp;"级）"</f>
        <v>优·破虏令（3级）</v>
      </c>
      <c r="C181" s="2">
        <f>INDEX(计算页!$E:$E,MATCH(INDEX(D_被动技能!$D:$D,MATCH(J181,D_被动技能!$B:$B,0)),计算页!$F:$F,0))</f>
        <v>40016</v>
      </c>
      <c r="D181" s="2" t="str">
        <f>"学习技能"&amp;RIGHT(B181,LEN(B181))&amp;"\n"&amp;INDEX(D_被动技能!$E:$E,MATCH(L181,D_被动技能!$A:$A,0))</f>
        <v>学习技能优·破虏令（3级）\n一件品质优秀的宝物，看起来谁都可以用\n提升伙伴生命2700点</v>
      </c>
      <c r="E181" s="2">
        <f>INDEX(D_被动技能!$N:$N,MATCH(L181,D_被动技能!$A:$A,0))</f>
        <v>3</v>
      </c>
      <c r="F181" s="2"/>
      <c r="G181" s="2">
        <f>INDEX(D_被动技能!$J:$J,MATCH(L181,D_被动技能!$A:$A,0))</f>
        <v>0</v>
      </c>
      <c r="H181" s="2" t="str">
        <f>INDEX(D_被动技能!$K:$K,MATCH(L181,D_被动技能!$A:$A,0))</f>
        <v>所有宠物</v>
      </c>
      <c r="I181" s="2">
        <f>INDEX(D_被动技能!$M:$M,MATCH(L181,D_被动技能!$A:$A,0))</f>
        <v>540</v>
      </c>
      <c r="J181" s="2">
        <f t="shared" si="18"/>
        <v>313</v>
      </c>
      <c r="K181" s="2">
        <f t="shared" si="17"/>
        <v>3</v>
      </c>
      <c r="L181" s="2">
        <f t="shared" si="22"/>
        <v>3130003</v>
      </c>
      <c r="M181" s="2">
        <f t="shared" si="23"/>
        <v>3000</v>
      </c>
      <c r="N181" s="2">
        <f t="shared" si="24"/>
        <v>900</v>
      </c>
      <c r="O181" s="2">
        <v>20002</v>
      </c>
    </row>
    <row r="182" spans="1:15" x14ac:dyDescent="0.35">
      <c r="A182" s="2">
        <f t="shared" si="13"/>
        <v>43141</v>
      </c>
      <c r="B182" s="2" t="str">
        <f>INDEX(D_被动技能!$C:$C,MATCH(D_伙伴技能书!J182,D_被动技能!$B:$B,0))&amp;"（"&amp;K182&amp;"级）"</f>
        <v>优·三昧真火（1级）</v>
      </c>
      <c r="C182" s="2">
        <f>INDEX(计算页!$E:$E,MATCH(INDEX(D_被动技能!$D:$D,MATCH(J182,D_被动技能!$B:$B,0)),计算页!$F:$F,0))</f>
        <v>40022</v>
      </c>
      <c r="D182" s="2" t="str">
        <f>"学习技能"&amp;RIGHT(B182,LEN(B182))&amp;"\n"&amp;INDEX(D_被动技能!$E:$E,MATCH(L182,D_被动技能!$A:$A,0))</f>
        <v>学习技能优·三昧真火（1级）\n一件品质优秀的宝物，看起来谁都可以用\n提升伙伴命中48点</v>
      </c>
      <c r="E182" s="2">
        <f>INDEX(D_被动技能!$N:$N,MATCH(L182,D_被动技能!$A:$A,0))</f>
        <v>3</v>
      </c>
      <c r="F182" s="2"/>
      <c r="G182" s="2">
        <f>INDEX(D_被动技能!$J:$J,MATCH(L182,D_被动技能!$A:$A,0))</f>
        <v>0</v>
      </c>
      <c r="H182" s="2" t="str">
        <f>INDEX(D_被动技能!$K:$K,MATCH(L182,D_被动技能!$A:$A,0))</f>
        <v>所有宠物</v>
      </c>
      <c r="I182" s="2">
        <f>INDEX(D_被动技能!$M:$M,MATCH(L182,D_被动技能!$A:$A,0))</f>
        <v>240</v>
      </c>
      <c r="J182" s="2">
        <f t="shared" si="18"/>
        <v>314</v>
      </c>
      <c r="K182" s="2">
        <f t="shared" si="17"/>
        <v>1</v>
      </c>
      <c r="L182" s="2">
        <f t="shared" si="22"/>
        <v>3140001</v>
      </c>
      <c r="M182" s="2">
        <f t="shared" si="23"/>
        <v>1000</v>
      </c>
      <c r="N182" s="2">
        <f t="shared" si="24"/>
        <v>700</v>
      </c>
      <c r="O182" s="2">
        <v>20003</v>
      </c>
    </row>
    <row r="183" spans="1:15" x14ac:dyDescent="0.35">
      <c r="A183" s="2">
        <f t="shared" si="13"/>
        <v>43142</v>
      </c>
      <c r="B183" s="2" t="str">
        <f>INDEX(D_被动技能!$C:$C,MATCH(D_伙伴技能书!J183,D_被动技能!$B:$B,0))&amp;"（"&amp;K183&amp;"级）"</f>
        <v>优·三昧真火（2级）</v>
      </c>
      <c r="C183" s="2">
        <f>INDEX(计算页!$E:$E,MATCH(INDEX(D_被动技能!$D:$D,MATCH(J183,D_被动技能!$B:$B,0)),计算页!$F:$F,0))</f>
        <v>40022</v>
      </c>
      <c r="D183" s="2" t="str">
        <f>"学习技能"&amp;RIGHT(B183,LEN(B183))&amp;"\n"&amp;INDEX(D_被动技能!$E:$E,MATCH(L183,D_被动技能!$A:$A,0))</f>
        <v>学习技能优·三昧真火（2级）\n一件品质优秀的宝物，看起来谁都可以用\n提升伙伴命中72点</v>
      </c>
      <c r="E183" s="2">
        <f>INDEX(D_被动技能!$N:$N,MATCH(L183,D_被动技能!$A:$A,0))</f>
        <v>3</v>
      </c>
      <c r="F183" s="2"/>
      <c r="G183" s="2">
        <f>INDEX(D_被动技能!$J:$J,MATCH(L183,D_被动技能!$A:$A,0))</f>
        <v>0</v>
      </c>
      <c r="H183" s="2" t="str">
        <f>INDEX(D_被动技能!$K:$K,MATCH(L183,D_被动技能!$A:$A,0))</f>
        <v>所有宠物</v>
      </c>
      <c r="I183" s="2">
        <f>INDEX(D_被动技能!$M:$M,MATCH(L183,D_被动技能!$A:$A,0))</f>
        <v>360</v>
      </c>
      <c r="J183" s="2">
        <f t="shared" si="18"/>
        <v>314</v>
      </c>
      <c r="K183" s="2">
        <f t="shared" si="17"/>
        <v>2</v>
      </c>
      <c r="L183" s="2">
        <f t="shared" si="22"/>
        <v>3140002</v>
      </c>
      <c r="M183" s="2">
        <f t="shared" si="23"/>
        <v>2000</v>
      </c>
      <c r="N183" s="2">
        <f t="shared" si="24"/>
        <v>800</v>
      </c>
      <c r="O183" s="2">
        <v>20001</v>
      </c>
    </row>
    <row r="184" spans="1:15" x14ac:dyDescent="0.35">
      <c r="A184" s="2">
        <f t="shared" si="13"/>
        <v>43143</v>
      </c>
      <c r="B184" s="2" t="str">
        <f>INDEX(D_被动技能!$C:$C,MATCH(D_伙伴技能书!J184,D_被动技能!$B:$B,0))&amp;"（"&amp;K184&amp;"级）"</f>
        <v>优·三昧真火（3级）</v>
      </c>
      <c r="C184" s="2">
        <f>INDEX(计算页!$E:$E,MATCH(INDEX(D_被动技能!$D:$D,MATCH(J184,D_被动技能!$B:$B,0)),计算页!$F:$F,0))</f>
        <v>40022</v>
      </c>
      <c r="D184" s="2" t="str">
        <f>"学习技能"&amp;RIGHT(B184,LEN(B184))&amp;"\n"&amp;INDEX(D_被动技能!$E:$E,MATCH(L184,D_被动技能!$A:$A,0))</f>
        <v>学习技能优·三昧真火（3级）\n一件品质优秀的宝物，看起来谁都可以用\n提升伙伴命中108点</v>
      </c>
      <c r="E184" s="2">
        <f>INDEX(D_被动技能!$N:$N,MATCH(L184,D_被动技能!$A:$A,0))</f>
        <v>3</v>
      </c>
      <c r="F184" s="2"/>
      <c r="G184" s="2">
        <f>INDEX(D_被动技能!$J:$J,MATCH(L184,D_被动技能!$A:$A,0))</f>
        <v>0</v>
      </c>
      <c r="H184" s="2" t="str">
        <f>INDEX(D_被动技能!$K:$K,MATCH(L184,D_被动技能!$A:$A,0))</f>
        <v>所有宠物</v>
      </c>
      <c r="I184" s="2">
        <f>INDEX(D_被动技能!$M:$M,MATCH(L184,D_被动技能!$A:$A,0))</f>
        <v>540</v>
      </c>
      <c r="J184" s="2">
        <f t="shared" si="18"/>
        <v>314</v>
      </c>
      <c r="K184" s="2">
        <f t="shared" si="17"/>
        <v>3</v>
      </c>
      <c r="L184" s="2">
        <f t="shared" si="22"/>
        <v>3140003</v>
      </c>
      <c r="M184" s="2">
        <f t="shared" si="23"/>
        <v>3000</v>
      </c>
      <c r="N184" s="2">
        <f t="shared" si="24"/>
        <v>900</v>
      </c>
      <c r="O184" s="2">
        <v>20002</v>
      </c>
    </row>
    <row r="185" spans="1:15" x14ac:dyDescent="0.35">
      <c r="A185" s="2">
        <f t="shared" si="13"/>
        <v>43151</v>
      </c>
      <c r="B185" s="2" t="str">
        <f>INDEX(D_被动技能!$C:$C,MATCH(D_伙伴技能书!J185,D_被动技能!$B:$B,0))&amp;"（"&amp;K185&amp;"级）"</f>
        <v>优·捆仙索（1级）</v>
      </c>
      <c r="C185" s="2">
        <f>INDEX(计算页!$E:$E,MATCH(INDEX(D_被动技能!$D:$D,MATCH(J185,D_被动技能!$B:$B,0)),计算页!$F:$F,0))</f>
        <v>40007</v>
      </c>
      <c r="D185" s="2" t="str">
        <f>"学习技能"&amp;RIGHT(B185,LEN(B185))&amp;"\n"&amp;INDEX(D_被动技能!$E:$E,MATCH(L185,D_被动技能!$A:$A,0))</f>
        <v>学习技能优·捆仙索（1级）\n一件品质优秀的宝物，看起来谁都可以用\n提升伙伴闪避48点</v>
      </c>
      <c r="E185" s="2">
        <f>INDEX(D_被动技能!$N:$N,MATCH(L185,D_被动技能!$A:$A,0))</f>
        <v>3</v>
      </c>
      <c r="F185" s="2"/>
      <c r="G185" s="2">
        <f>INDEX(D_被动技能!$J:$J,MATCH(L185,D_被动技能!$A:$A,0))</f>
        <v>0</v>
      </c>
      <c r="H185" s="2" t="str">
        <f>INDEX(D_被动技能!$K:$K,MATCH(L185,D_被动技能!$A:$A,0))</f>
        <v>所有宠物</v>
      </c>
      <c r="I185" s="2">
        <f>INDEX(D_被动技能!$M:$M,MATCH(L185,D_被动技能!$A:$A,0))</f>
        <v>240</v>
      </c>
      <c r="J185" s="2">
        <f t="shared" si="18"/>
        <v>315</v>
      </c>
      <c r="K185" s="2">
        <f t="shared" si="17"/>
        <v>1</v>
      </c>
      <c r="L185" s="2">
        <f t="shared" si="22"/>
        <v>3150001</v>
      </c>
      <c r="M185" s="2">
        <f t="shared" si="23"/>
        <v>1000</v>
      </c>
      <c r="N185" s="2">
        <f t="shared" si="24"/>
        <v>700</v>
      </c>
      <c r="O185" s="2">
        <v>20003</v>
      </c>
    </row>
    <row r="186" spans="1:15" x14ac:dyDescent="0.35">
      <c r="A186" s="2">
        <f t="shared" si="13"/>
        <v>43152</v>
      </c>
      <c r="B186" s="2" t="str">
        <f>INDEX(D_被动技能!$C:$C,MATCH(D_伙伴技能书!J186,D_被动技能!$B:$B,0))&amp;"（"&amp;K186&amp;"级）"</f>
        <v>优·捆仙索（2级）</v>
      </c>
      <c r="C186" s="2">
        <f>INDEX(计算页!$E:$E,MATCH(INDEX(D_被动技能!$D:$D,MATCH(J186,D_被动技能!$B:$B,0)),计算页!$F:$F,0))</f>
        <v>40007</v>
      </c>
      <c r="D186" s="2" t="str">
        <f>"学习技能"&amp;RIGHT(B186,LEN(B186))&amp;"\n"&amp;INDEX(D_被动技能!$E:$E,MATCH(L186,D_被动技能!$A:$A,0))</f>
        <v>学习技能优·捆仙索（2级）\n一件品质优秀的宝物，看起来谁都可以用\n提升伙伴闪避72点</v>
      </c>
      <c r="E186" s="2">
        <f>INDEX(D_被动技能!$N:$N,MATCH(L186,D_被动技能!$A:$A,0))</f>
        <v>3</v>
      </c>
      <c r="F186" s="2"/>
      <c r="G186" s="2">
        <f>INDEX(D_被动技能!$J:$J,MATCH(L186,D_被动技能!$A:$A,0))</f>
        <v>0</v>
      </c>
      <c r="H186" s="2" t="str">
        <f>INDEX(D_被动技能!$K:$K,MATCH(L186,D_被动技能!$A:$A,0))</f>
        <v>所有宠物</v>
      </c>
      <c r="I186" s="2">
        <f>INDEX(D_被动技能!$M:$M,MATCH(L186,D_被动技能!$A:$A,0))</f>
        <v>360</v>
      </c>
      <c r="J186" s="2">
        <f t="shared" si="18"/>
        <v>315</v>
      </c>
      <c r="K186" s="2">
        <f t="shared" si="17"/>
        <v>2</v>
      </c>
      <c r="L186" s="2">
        <f t="shared" si="22"/>
        <v>3150002</v>
      </c>
      <c r="M186" s="2">
        <f t="shared" si="23"/>
        <v>2000</v>
      </c>
      <c r="N186" s="2">
        <f t="shared" si="24"/>
        <v>800</v>
      </c>
      <c r="O186" s="2">
        <v>20001</v>
      </c>
    </row>
    <row r="187" spans="1:15" x14ac:dyDescent="0.35">
      <c r="A187" s="2">
        <f t="shared" si="13"/>
        <v>43153</v>
      </c>
      <c r="B187" s="2" t="str">
        <f>INDEX(D_被动技能!$C:$C,MATCH(D_伙伴技能书!J187,D_被动技能!$B:$B,0))&amp;"（"&amp;K187&amp;"级）"</f>
        <v>优·捆仙索（3级）</v>
      </c>
      <c r="C187" s="2">
        <f>INDEX(计算页!$E:$E,MATCH(INDEX(D_被动技能!$D:$D,MATCH(J187,D_被动技能!$B:$B,0)),计算页!$F:$F,0))</f>
        <v>40007</v>
      </c>
      <c r="D187" s="2" t="str">
        <f>"学习技能"&amp;RIGHT(B187,LEN(B187))&amp;"\n"&amp;INDEX(D_被动技能!$E:$E,MATCH(L187,D_被动技能!$A:$A,0))</f>
        <v>学习技能优·捆仙索（3级）\n一件品质优秀的宝物，看起来谁都可以用\n提升伙伴闪避108点</v>
      </c>
      <c r="E187" s="2">
        <f>INDEX(D_被动技能!$N:$N,MATCH(L187,D_被动技能!$A:$A,0))</f>
        <v>3</v>
      </c>
      <c r="F187" s="2"/>
      <c r="G187" s="2">
        <f>INDEX(D_被动技能!$J:$J,MATCH(L187,D_被动技能!$A:$A,0))</f>
        <v>0</v>
      </c>
      <c r="H187" s="2" t="str">
        <f>INDEX(D_被动技能!$K:$K,MATCH(L187,D_被动技能!$A:$A,0))</f>
        <v>所有宠物</v>
      </c>
      <c r="I187" s="2">
        <f>INDEX(D_被动技能!$M:$M,MATCH(L187,D_被动技能!$A:$A,0))</f>
        <v>540</v>
      </c>
      <c r="J187" s="2">
        <f t="shared" si="18"/>
        <v>315</v>
      </c>
      <c r="K187" s="2">
        <f t="shared" si="17"/>
        <v>3</v>
      </c>
      <c r="L187" s="2">
        <f t="shared" si="22"/>
        <v>3150003</v>
      </c>
      <c r="M187" s="2">
        <f t="shared" si="23"/>
        <v>3000</v>
      </c>
      <c r="N187" s="2">
        <f t="shared" si="24"/>
        <v>900</v>
      </c>
      <c r="O187" s="2">
        <v>20001</v>
      </c>
    </row>
    <row r="188" spans="1:15" x14ac:dyDescent="0.35">
      <c r="A188" s="2">
        <f t="shared" si="13"/>
        <v>43161</v>
      </c>
      <c r="B188" s="2" t="str">
        <f>INDEX(D_被动技能!$C:$C,MATCH(D_伙伴技能书!J188,D_被动技能!$B:$B,0))&amp;"（"&amp;K188&amp;"级）"</f>
        <v>优·东皇钟（1级）</v>
      </c>
      <c r="C188" s="2">
        <f>INDEX(计算页!$E:$E,MATCH(INDEX(D_被动技能!$D:$D,MATCH(J188,D_被动技能!$B:$B,0)),计算页!$F:$F,0))</f>
        <v>40004</v>
      </c>
      <c r="D188" s="2" t="str">
        <f>"学习技能"&amp;RIGHT(B188,LEN(B188))&amp;"\n"&amp;INDEX(D_被动技能!$E:$E,MATCH(L188,D_被动技能!$A:$A,0))</f>
        <v>学习技能优·东皇钟（1级）\n一件品质优秀的宝物，看起来谁都可以用\n提升伙伴攻击120点</v>
      </c>
      <c r="E188" s="2">
        <f>INDEX(D_被动技能!$N:$N,MATCH(L188,D_被动技能!$A:$A,0))</f>
        <v>3</v>
      </c>
      <c r="F188" s="2"/>
      <c r="G188" s="2">
        <f>INDEX(D_被动技能!$J:$J,MATCH(L188,D_被动技能!$A:$A,0))</f>
        <v>0</v>
      </c>
      <c r="H188" s="2" t="str">
        <f>INDEX(D_被动技能!$K:$K,MATCH(L188,D_被动技能!$A:$A,0))</f>
        <v>所有宠物</v>
      </c>
      <c r="I188" s="2">
        <f>INDEX(D_被动技能!$M:$M,MATCH(L188,D_被动技能!$A:$A,0))</f>
        <v>240</v>
      </c>
      <c r="J188" s="2">
        <f t="shared" si="18"/>
        <v>316</v>
      </c>
      <c r="K188" s="2">
        <f t="shared" si="17"/>
        <v>1</v>
      </c>
      <c r="L188" s="2">
        <f t="shared" si="22"/>
        <v>3160001</v>
      </c>
      <c r="M188" s="2">
        <f t="shared" si="23"/>
        <v>1000</v>
      </c>
      <c r="N188" s="2">
        <f t="shared" si="24"/>
        <v>700</v>
      </c>
      <c r="O188" s="2">
        <v>20002</v>
      </c>
    </row>
    <row r="189" spans="1:15" x14ac:dyDescent="0.35">
      <c r="A189" s="2">
        <f t="shared" si="13"/>
        <v>43162</v>
      </c>
      <c r="B189" s="2" t="str">
        <f>INDEX(D_被动技能!$C:$C,MATCH(D_伙伴技能书!J189,D_被动技能!$B:$B,0))&amp;"（"&amp;K189&amp;"级）"</f>
        <v>优·东皇钟（2级）</v>
      </c>
      <c r="C189" s="2">
        <f>INDEX(计算页!$E:$E,MATCH(INDEX(D_被动技能!$D:$D,MATCH(J189,D_被动技能!$B:$B,0)),计算页!$F:$F,0))</f>
        <v>40004</v>
      </c>
      <c r="D189" s="2" t="str">
        <f>"学习技能"&amp;RIGHT(B189,LEN(B189))&amp;"\n"&amp;INDEX(D_被动技能!$E:$E,MATCH(L189,D_被动技能!$A:$A,0))</f>
        <v>学习技能优·东皇钟（2级）\n一件品质优秀的宝物，看起来谁都可以用\n提升伙伴攻击180点</v>
      </c>
      <c r="E189" s="2">
        <f>INDEX(D_被动技能!$N:$N,MATCH(L189,D_被动技能!$A:$A,0))</f>
        <v>3</v>
      </c>
      <c r="F189" s="2"/>
      <c r="G189" s="2">
        <f>INDEX(D_被动技能!$J:$J,MATCH(L189,D_被动技能!$A:$A,0))</f>
        <v>0</v>
      </c>
      <c r="H189" s="2" t="str">
        <f>INDEX(D_被动技能!$K:$K,MATCH(L189,D_被动技能!$A:$A,0))</f>
        <v>所有宠物</v>
      </c>
      <c r="I189" s="2">
        <f>INDEX(D_被动技能!$M:$M,MATCH(L189,D_被动技能!$A:$A,0))</f>
        <v>360</v>
      </c>
      <c r="J189" s="2">
        <f t="shared" si="18"/>
        <v>316</v>
      </c>
      <c r="K189" s="2">
        <f t="shared" si="17"/>
        <v>2</v>
      </c>
      <c r="L189" s="2">
        <f t="shared" si="22"/>
        <v>3160002</v>
      </c>
      <c r="M189" s="2">
        <f t="shared" si="23"/>
        <v>2000</v>
      </c>
      <c r="N189" s="2">
        <f t="shared" si="24"/>
        <v>800</v>
      </c>
      <c r="O189" s="2">
        <v>20003</v>
      </c>
    </row>
    <row r="190" spans="1:15" x14ac:dyDescent="0.35">
      <c r="A190" s="2">
        <f t="shared" si="13"/>
        <v>43163</v>
      </c>
      <c r="B190" s="2" t="str">
        <f>INDEX(D_被动技能!$C:$C,MATCH(D_伙伴技能书!J190,D_被动技能!$B:$B,0))&amp;"（"&amp;K190&amp;"级）"</f>
        <v>优·东皇钟（3级）</v>
      </c>
      <c r="C190" s="2">
        <f>INDEX(计算页!$E:$E,MATCH(INDEX(D_被动技能!$D:$D,MATCH(J190,D_被动技能!$B:$B,0)),计算页!$F:$F,0))</f>
        <v>40004</v>
      </c>
      <c r="D190" s="2" t="str">
        <f>"学习技能"&amp;RIGHT(B190,LEN(B190))&amp;"\n"&amp;INDEX(D_被动技能!$E:$E,MATCH(L190,D_被动技能!$A:$A,0))</f>
        <v>学习技能优·东皇钟（3级）\n一件品质优秀的宝物，看起来谁都可以用\n提升伙伴攻击270点</v>
      </c>
      <c r="E190" s="2">
        <f>INDEX(D_被动技能!$N:$N,MATCH(L190,D_被动技能!$A:$A,0))</f>
        <v>3</v>
      </c>
      <c r="F190" s="2"/>
      <c r="G190" s="2">
        <f>INDEX(D_被动技能!$J:$J,MATCH(L190,D_被动技能!$A:$A,0))</f>
        <v>0</v>
      </c>
      <c r="H190" s="2" t="str">
        <f>INDEX(D_被动技能!$K:$K,MATCH(L190,D_被动技能!$A:$A,0))</f>
        <v>所有宠物</v>
      </c>
      <c r="I190" s="2">
        <f>INDEX(D_被动技能!$M:$M,MATCH(L190,D_被动技能!$A:$A,0))</f>
        <v>540</v>
      </c>
      <c r="J190" s="2">
        <f t="shared" si="18"/>
        <v>316</v>
      </c>
      <c r="K190" s="2">
        <f t="shared" si="17"/>
        <v>3</v>
      </c>
      <c r="L190" s="2">
        <f t="shared" si="22"/>
        <v>3160003</v>
      </c>
      <c r="M190" s="2">
        <f t="shared" si="23"/>
        <v>3000</v>
      </c>
      <c r="N190" s="2">
        <f t="shared" si="24"/>
        <v>900</v>
      </c>
      <c r="O190" s="2">
        <v>20001</v>
      </c>
    </row>
    <row r="191" spans="1:15" x14ac:dyDescent="0.35">
      <c r="A191" s="2">
        <f t="shared" si="13"/>
        <v>43171</v>
      </c>
      <c r="B191" s="2" t="str">
        <f>INDEX(D_被动技能!$C:$C,MATCH(D_伙伴技能书!J191,D_被动技能!$B:$B,0))&amp;"（"&amp;K191&amp;"级）"</f>
        <v>优·蟠桃（1级）</v>
      </c>
      <c r="C191" s="2">
        <f>INDEX(计算页!$E:$E,MATCH(INDEX(D_被动技能!$D:$D,MATCH(J191,D_被动技能!$B:$B,0)),计算页!$F:$F,0))</f>
        <v>40015</v>
      </c>
      <c r="D191" s="2" t="str">
        <f>"学习技能"&amp;RIGHT(B191,LEN(B191))&amp;"\n"&amp;INDEX(D_被动技能!$E:$E,MATCH(L191,D_被动技能!$A:$A,0))</f>
        <v>学习技能优·蟠桃（1级）\n一件品质优秀的宝物，看起来谁都可以用\n提升伙伴防御240点</v>
      </c>
      <c r="E191" s="2">
        <f>INDEX(D_被动技能!$N:$N,MATCH(L191,D_被动技能!$A:$A,0))</f>
        <v>3</v>
      </c>
      <c r="F191" s="2"/>
      <c r="G191" s="2">
        <f>INDEX(D_被动技能!$J:$J,MATCH(L191,D_被动技能!$A:$A,0))</f>
        <v>0</v>
      </c>
      <c r="H191" s="2" t="str">
        <f>INDEX(D_被动技能!$K:$K,MATCH(L191,D_被动技能!$A:$A,0))</f>
        <v>所有宠物</v>
      </c>
      <c r="I191" s="2">
        <f>INDEX(D_被动技能!$M:$M,MATCH(L191,D_被动技能!$A:$A,0))</f>
        <v>240</v>
      </c>
      <c r="J191" s="2">
        <f t="shared" si="18"/>
        <v>317</v>
      </c>
      <c r="K191" s="2">
        <f t="shared" si="17"/>
        <v>1</v>
      </c>
      <c r="L191" s="2">
        <f t="shared" si="22"/>
        <v>3170001</v>
      </c>
      <c r="M191" s="2">
        <f t="shared" si="23"/>
        <v>1000</v>
      </c>
      <c r="N191" s="2">
        <f t="shared" si="24"/>
        <v>700</v>
      </c>
      <c r="O191" s="2">
        <v>20002</v>
      </c>
    </row>
    <row r="192" spans="1:15" x14ac:dyDescent="0.35">
      <c r="A192" s="2">
        <f t="shared" si="13"/>
        <v>43172</v>
      </c>
      <c r="B192" s="2" t="str">
        <f>INDEX(D_被动技能!$C:$C,MATCH(D_伙伴技能书!J192,D_被动技能!$B:$B,0))&amp;"（"&amp;K192&amp;"级）"</f>
        <v>优·蟠桃（2级）</v>
      </c>
      <c r="C192" s="2">
        <f>INDEX(计算页!$E:$E,MATCH(INDEX(D_被动技能!$D:$D,MATCH(J192,D_被动技能!$B:$B,0)),计算页!$F:$F,0))</f>
        <v>40015</v>
      </c>
      <c r="D192" s="2" t="str">
        <f>"学习技能"&amp;RIGHT(B192,LEN(B192))&amp;"\n"&amp;INDEX(D_被动技能!$E:$E,MATCH(L192,D_被动技能!$A:$A,0))</f>
        <v>学习技能优·蟠桃（2级）\n一件品质优秀的宝物，看起来谁都可以用\n提升伙伴防御360点</v>
      </c>
      <c r="E192" s="2">
        <f>INDEX(D_被动技能!$N:$N,MATCH(L192,D_被动技能!$A:$A,0))</f>
        <v>3</v>
      </c>
      <c r="F192" s="2"/>
      <c r="G192" s="2">
        <f>INDEX(D_被动技能!$J:$J,MATCH(L192,D_被动技能!$A:$A,0))</f>
        <v>0</v>
      </c>
      <c r="H192" s="2" t="str">
        <f>INDEX(D_被动技能!$K:$K,MATCH(L192,D_被动技能!$A:$A,0))</f>
        <v>所有宠物</v>
      </c>
      <c r="I192" s="2">
        <f>INDEX(D_被动技能!$M:$M,MATCH(L192,D_被动技能!$A:$A,0))</f>
        <v>360</v>
      </c>
      <c r="J192" s="2">
        <f t="shared" si="18"/>
        <v>317</v>
      </c>
      <c r="K192" s="2">
        <f t="shared" si="17"/>
        <v>2</v>
      </c>
      <c r="L192" s="2">
        <f t="shared" si="22"/>
        <v>3170002</v>
      </c>
      <c r="M192" s="2">
        <f t="shared" si="23"/>
        <v>2000</v>
      </c>
      <c r="N192" s="2">
        <f t="shared" si="24"/>
        <v>800</v>
      </c>
      <c r="O192" s="2">
        <v>20003</v>
      </c>
    </row>
    <row r="193" spans="1:15" x14ac:dyDescent="0.35">
      <c r="A193" s="2">
        <f t="shared" si="13"/>
        <v>43173</v>
      </c>
      <c r="B193" s="2" t="str">
        <f>INDEX(D_被动技能!$C:$C,MATCH(D_伙伴技能书!J193,D_被动技能!$B:$B,0))&amp;"（"&amp;K193&amp;"级）"</f>
        <v>优·蟠桃（3级）</v>
      </c>
      <c r="C193" s="2">
        <f>INDEX(计算页!$E:$E,MATCH(INDEX(D_被动技能!$D:$D,MATCH(J193,D_被动技能!$B:$B,0)),计算页!$F:$F,0))</f>
        <v>40015</v>
      </c>
      <c r="D193" s="2" t="str">
        <f>"学习技能"&amp;RIGHT(B193,LEN(B193))&amp;"\n"&amp;INDEX(D_被动技能!$E:$E,MATCH(L193,D_被动技能!$A:$A,0))</f>
        <v>学习技能优·蟠桃（3级）\n一件品质优秀的宝物，看起来谁都可以用\n提升伙伴防御540点</v>
      </c>
      <c r="E193" s="2">
        <f>INDEX(D_被动技能!$N:$N,MATCH(L193,D_被动技能!$A:$A,0))</f>
        <v>3</v>
      </c>
      <c r="F193" s="2"/>
      <c r="G193" s="2">
        <f>INDEX(D_被动技能!$J:$J,MATCH(L193,D_被动技能!$A:$A,0))</f>
        <v>0</v>
      </c>
      <c r="H193" s="2" t="str">
        <f>INDEX(D_被动技能!$K:$K,MATCH(L193,D_被动技能!$A:$A,0))</f>
        <v>所有宠物</v>
      </c>
      <c r="I193" s="2">
        <f>INDEX(D_被动技能!$M:$M,MATCH(L193,D_被动技能!$A:$A,0))</f>
        <v>540</v>
      </c>
      <c r="J193" s="2">
        <f t="shared" si="18"/>
        <v>317</v>
      </c>
      <c r="K193" s="2">
        <f t="shared" si="17"/>
        <v>3</v>
      </c>
      <c r="L193" s="2">
        <f t="shared" si="22"/>
        <v>3170003</v>
      </c>
      <c r="M193" s="2">
        <f t="shared" si="23"/>
        <v>3000</v>
      </c>
      <c r="N193" s="2">
        <f t="shared" si="24"/>
        <v>900</v>
      </c>
      <c r="O193" s="2">
        <v>20001</v>
      </c>
    </row>
    <row r="194" spans="1:15" x14ac:dyDescent="0.35">
      <c r="A194" s="2">
        <f t="shared" si="13"/>
        <v>43181</v>
      </c>
      <c r="B194" s="2" t="str">
        <f>INDEX(D_被动技能!$C:$C,MATCH(D_伙伴技能书!J194,D_被动技能!$B:$B,0))&amp;"（"&amp;K194&amp;"级）"</f>
        <v>优·真龙金身（1级）</v>
      </c>
      <c r="C194" s="2">
        <f>INDEX(计算页!$E:$E,MATCH(INDEX(D_被动技能!$D:$D,MATCH(J194,D_被动技能!$B:$B,0)),计算页!$F:$F,0))</f>
        <v>40022</v>
      </c>
      <c r="D194" s="2" t="str">
        <f>"学习技能"&amp;RIGHT(B194,LEN(B194))&amp;"\n"&amp;INDEX(D_被动技能!$E:$E,MATCH(L194,D_被动技能!$A:$A,0))</f>
        <v>学习技能优·真龙金身（1级）\n一件品质优秀的宝物，看起来谁都可以用\n提升伙伴生命1200点</v>
      </c>
      <c r="E194" s="2">
        <f>INDEX(D_被动技能!$N:$N,MATCH(L194,D_被动技能!$A:$A,0))</f>
        <v>3</v>
      </c>
      <c r="F194" s="2"/>
      <c r="G194" s="2">
        <f>INDEX(D_被动技能!$J:$J,MATCH(L194,D_被动技能!$A:$A,0))</f>
        <v>0</v>
      </c>
      <c r="H194" s="2" t="str">
        <f>INDEX(D_被动技能!$K:$K,MATCH(L194,D_被动技能!$A:$A,0))</f>
        <v>所有宠物</v>
      </c>
      <c r="I194" s="2">
        <f>INDEX(D_被动技能!$M:$M,MATCH(L194,D_被动技能!$A:$A,0))</f>
        <v>240</v>
      </c>
      <c r="J194" s="2">
        <f t="shared" si="18"/>
        <v>318</v>
      </c>
      <c r="K194" s="2">
        <f t="shared" si="17"/>
        <v>1</v>
      </c>
      <c r="L194" s="2">
        <f t="shared" si="22"/>
        <v>3180001</v>
      </c>
      <c r="M194" s="2">
        <f t="shared" si="23"/>
        <v>1000</v>
      </c>
      <c r="N194" s="2">
        <f t="shared" si="24"/>
        <v>700</v>
      </c>
      <c r="O194" s="2">
        <v>20001</v>
      </c>
    </row>
    <row r="195" spans="1:15" x14ac:dyDescent="0.35">
      <c r="A195" s="2">
        <f t="shared" si="13"/>
        <v>43182</v>
      </c>
      <c r="B195" s="2" t="str">
        <f>INDEX(D_被动技能!$C:$C,MATCH(D_伙伴技能书!J195,D_被动技能!$B:$B,0))&amp;"（"&amp;K195&amp;"级）"</f>
        <v>优·真龙金身（2级）</v>
      </c>
      <c r="C195" s="2">
        <f>INDEX(计算页!$E:$E,MATCH(INDEX(D_被动技能!$D:$D,MATCH(J195,D_被动技能!$B:$B,0)),计算页!$F:$F,0))</f>
        <v>40022</v>
      </c>
      <c r="D195" s="2" t="str">
        <f>"学习技能"&amp;RIGHT(B195,LEN(B195))&amp;"\n"&amp;INDEX(D_被动技能!$E:$E,MATCH(L195,D_被动技能!$A:$A,0))</f>
        <v>学习技能优·真龙金身（2级）\n一件品质优秀的宝物，看起来谁都可以用\n提升伙伴生命1800点</v>
      </c>
      <c r="E195" s="2">
        <f>INDEX(D_被动技能!$N:$N,MATCH(L195,D_被动技能!$A:$A,0))</f>
        <v>3</v>
      </c>
      <c r="F195" s="2"/>
      <c r="G195" s="2">
        <f>INDEX(D_被动技能!$J:$J,MATCH(L195,D_被动技能!$A:$A,0))</f>
        <v>0</v>
      </c>
      <c r="H195" s="2" t="str">
        <f>INDEX(D_被动技能!$K:$K,MATCH(L195,D_被动技能!$A:$A,0))</f>
        <v>所有宠物</v>
      </c>
      <c r="I195" s="2">
        <f>INDEX(D_被动技能!$M:$M,MATCH(L195,D_被动技能!$A:$A,0))</f>
        <v>360</v>
      </c>
      <c r="J195" s="2">
        <f t="shared" si="18"/>
        <v>318</v>
      </c>
      <c r="K195" s="2">
        <f t="shared" si="17"/>
        <v>2</v>
      </c>
      <c r="L195" s="2">
        <f t="shared" si="22"/>
        <v>3180002</v>
      </c>
      <c r="M195" s="2">
        <f t="shared" si="23"/>
        <v>2000</v>
      </c>
      <c r="N195" s="2">
        <f t="shared" si="24"/>
        <v>800</v>
      </c>
      <c r="O195" s="2">
        <v>20002</v>
      </c>
    </row>
    <row r="196" spans="1:15" x14ac:dyDescent="0.35">
      <c r="A196" s="2">
        <f t="shared" si="13"/>
        <v>43183</v>
      </c>
      <c r="B196" s="2" t="str">
        <f>INDEX(D_被动技能!$C:$C,MATCH(D_伙伴技能书!J196,D_被动技能!$B:$B,0))&amp;"（"&amp;K196&amp;"级）"</f>
        <v>优·真龙金身（3级）</v>
      </c>
      <c r="C196" s="2">
        <f>INDEX(计算页!$E:$E,MATCH(INDEX(D_被动技能!$D:$D,MATCH(J196,D_被动技能!$B:$B,0)),计算页!$F:$F,0))</f>
        <v>40022</v>
      </c>
      <c r="D196" s="2" t="str">
        <f>"学习技能"&amp;RIGHT(B196,LEN(B196))&amp;"\n"&amp;INDEX(D_被动技能!$E:$E,MATCH(L196,D_被动技能!$A:$A,0))</f>
        <v>学习技能优·真龙金身（3级）\n一件品质优秀的宝物，看起来谁都可以用\n提升伙伴生命2700点</v>
      </c>
      <c r="E196" s="2">
        <f>INDEX(D_被动技能!$N:$N,MATCH(L196,D_被动技能!$A:$A,0))</f>
        <v>3</v>
      </c>
      <c r="F196" s="2"/>
      <c r="G196" s="2">
        <f>INDEX(D_被动技能!$J:$J,MATCH(L196,D_被动技能!$A:$A,0))</f>
        <v>0</v>
      </c>
      <c r="H196" s="2" t="str">
        <f>INDEX(D_被动技能!$K:$K,MATCH(L196,D_被动技能!$A:$A,0))</f>
        <v>所有宠物</v>
      </c>
      <c r="I196" s="2">
        <f>INDEX(D_被动技能!$M:$M,MATCH(L196,D_被动技能!$A:$A,0))</f>
        <v>540</v>
      </c>
      <c r="J196" s="2">
        <f t="shared" si="18"/>
        <v>318</v>
      </c>
      <c r="K196" s="2">
        <f t="shared" si="17"/>
        <v>3</v>
      </c>
      <c r="L196" s="2">
        <f t="shared" si="22"/>
        <v>3180003</v>
      </c>
      <c r="M196" s="2">
        <f t="shared" si="23"/>
        <v>3000</v>
      </c>
      <c r="N196" s="2">
        <f t="shared" si="24"/>
        <v>900</v>
      </c>
      <c r="O196" s="2">
        <v>20003</v>
      </c>
    </row>
    <row r="197" spans="1:15" x14ac:dyDescent="0.35">
      <c r="A197" s="2">
        <f t="shared" si="13"/>
        <v>44011</v>
      </c>
      <c r="B197" s="2" t="str">
        <f>INDEX(D_被动技能!$C:$C,MATCH(D_伙伴技能书!J197,D_被动技能!$B:$B,0))&amp;"（"&amp;K197&amp;"级）"</f>
        <v>卓·浮行如意（1级）</v>
      </c>
      <c r="C197" s="2">
        <f>INDEX(计算页!$E:$E,MATCH(INDEX(D_被动技能!$D:$D,MATCH(J197,D_被动技能!$B:$B,0)),计算页!$F:$F,0))</f>
        <v>40005</v>
      </c>
      <c r="D197" s="2" t="str">
        <f>"学习技能"&amp;RIGHT(B197,LEN(B197))&amp;"\n"&amp;INDEX(D_被动技能!$E:$E,MATCH(L197,D_被动技能!$A:$A,0))</f>
        <v>学习技能卓·浮行如意（1级）\n一件品质卓越的宝物，看起来谁都可以用\n提升伙伴攻击250点</v>
      </c>
      <c r="E197" s="2">
        <f>INDEX(D_被动技能!$N:$N,MATCH(L197,D_被动技能!$A:$A,0))</f>
        <v>4</v>
      </c>
      <c r="F197" s="2"/>
      <c r="G197" s="2">
        <f>INDEX(D_被动技能!$J:$J,MATCH(L197,D_被动技能!$A:$A,0))</f>
        <v>0</v>
      </c>
      <c r="H197" s="2" t="str">
        <f>INDEX(D_被动技能!$K:$K,MATCH(L197,D_被动技能!$A:$A,0))</f>
        <v>所有宠物</v>
      </c>
      <c r="I197" s="2">
        <f>INDEX(D_被动技能!$M:$M,MATCH(L197,D_被动技能!$A:$A,0))</f>
        <v>500</v>
      </c>
      <c r="J197" s="2">
        <v>401</v>
      </c>
      <c r="K197" s="2">
        <f t="shared" si="17"/>
        <v>1</v>
      </c>
      <c r="L197" s="2">
        <f t="shared" si="22"/>
        <v>4010001</v>
      </c>
      <c r="M197" s="2">
        <f t="shared" si="23"/>
        <v>1000</v>
      </c>
      <c r="N197" s="2">
        <f t="shared" si="24"/>
        <v>700</v>
      </c>
      <c r="O197" s="2">
        <v>20001</v>
      </c>
    </row>
    <row r="198" spans="1:15" x14ac:dyDescent="0.35">
      <c r="A198" s="2">
        <f t="shared" ref="A198:A261" si="25">40000+J198*10+K198</f>
        <v>44012</v>
      </c>
      <c r="B198" s="2" t="str">
        <f>INDEX(D_被动技能!$C:$C,MATCH(D_伙伴技能书!J198,D_被动技能!$B:$B,0))&amp;"（"&amp;K198&amp;"级）"</f>
        <v>卓·浮行如意（2级）</v>
      </c>
      <c r="C198" s="2">
        <f>INDEX(计算页!$E:$E,MATCH(INDEX(D_被动技能!$D:$D,MATCH(J198,D_被动技能!$B:$B,0)),计算页!$F:$F,0))</f>
        <v>40005</v>
      </c>
      <c r="D198" s="2" t="str">
        <f>"学习技能"&amp;RIGHT(B198,LEN(B198))&amp;"\n"&amp;INDEX(D_被动技能!$E:$E,MATCH(L198,D_被动技能!$A:$A,0))</f>
        <v>学习技能卓·浮行如意（2级）\n一件品质卓越的宝物，看起来谁都可以用\n提升伙伴攻击375点</v>
      </c>
      <c r="E198" s="2">
        <f>INDEX(D_被动技能!$N:$N,MATCH(L198,D_被动技能!$A:$A,0))</f>
        <v>4</v>
      </c>
      <c r="F198" s="2"/>
      <c r="G198" s="2">
        <f>INDEX(D_被动技能!$J:$J,MATCH(L198,D_被动技能!$A:$A,0))</f>
        <v>0</v>
      </c>
      <c r="H198" s="2" t="str">
        <f>INDEX(D_被动技能!$K:$K,MATCH(L198,D_被动技能!$A:$A,0))</f>
        <v>所有宠物</v>
      </c>
      <c r="I198" s="2">
        <f>INDEX(D_被动技能!$M:$M,MATCH(L198,D_被动技能!$A:$A,0))</f>
        <v>750</v>
      </c>
      <c r="J198" s="2">
        <f t="shared" si="18"/>
        <v>401</v>
      </c>
      <c r="K198" s="2">
        <f t="shared" si="17"/>
        <v>2</v>
      </c>
      <c r="L198" s="2">
        <f t="shared" si="22"/>
        <v>4010002</v>
      </c>
      <c r="M198" s="2">
        <f t="shared" si="23"/>
        <v>2000</v>
      </c>
      <c r="N198" s="2">
        <f t="shared" si="24"/>
        <v>800</v>
      </c>
      <c r="O198" s="2">
        <v>20002</v>
      </c>
    </row>
    <row r="199" spans="1:15" x14ac:dyDescent="0.35">
      <c r="A199" s="2">
        <f t="shared" si="25"/>
        <v>44013</v>
      </c>
      <c r="B199" s="2" t="str">
        <f>INDEX(D_被动技能!$C:$C,MATCH(D_伙伴技能书!J199,D_被动技能!$B:$B,0))&amp;"（"&amp;K199&amp;"级）"</f>
        <v>卓·浮行如意（3级）</v>
      </c>
      <c r="C199" s="2">
        <f>INDEX(计算页!$E:$E,MATCH(INDEX(D_被动技能!$D:$D,MATCH(J199,D_被动技能!$B:$B,0)),计算页!$F:$F,0))</f>
        <v>40005</v>
      </c>
      <c r="D199" s="2" t="str">
        <f>"学习技能"&amp;RIGHT(B199,LEN(B199))&amp;"\n"&amp;INDEX(D_被动技能!$E:$E,MATCH(L199,D_被动技能!$A:$A,0))</f>
        <v>学习技能卓·浮行如意（3级）\n一件品质卓越的宝物，看起来谁都可以用\n提升伙伴攻击563点</v>
      </c>
      <c r="E199" s="2">
        <f>INDEX(D_被动技能!$N:$N,MATCH(L199,D_被动技能!$A:$A,0))</f>
        <v>4</v>
      </c>
      <c r="F199" s="2"/>
      <c r="G199" s="2">
        <f>INDEX(D_被动技能!$J:$J,MATCH(L199,D_被动技能!$A:$A,0))</f>
        <v>0</v>
      </c>
      <c r="H199" s="2" t="str">
        <f>INDEX(D_被动技能!$K:$K,MATCH(L199,D_被动技能!$A:$A,0))</f>
        <v>所有宠物</v>
      </c>
      <c r="I199" s="2">
        <f>INDEX(D_被动技能!$M:$M,MATCH(L199,D_被动技能!$A:$A,0))</f>
        <v>1125</v>
      </c>
      <c r="J199" s="2">
        <f t="shared" si="18"/>
        <v>401</v>
      </c>
      <c r="K199" s="2">
        <f t="shared" ref="K199:K262" si="26">IF(K198=3,1,K198+1)</f>
        <v>3</v>
      </c>
      <c r="L199" s="2">
        <f t="shared" si="22"/>
        <v>4010003</v>
      </c>
      <c r="M199" s="2">
        <f t="shared" si="23"/>
        <v>3000</v>
      </c>
      <c r="N199" s="2">
        <f t="shared" si="24"/>
        <v>900</v>
      </c>
      <c r="O199" s="2">
        <v>20003</v>
      </c>
    </row>
    <row r="200" spans="1:15" x14ac:dyDescent="0.35">
      <c r="A200" s="2">
        <f t="shared" si="25"/>
        <v>44021</v>
      </c>
      <c r="B200" s="2" t="str">
        <f>INDEX(D_被动技能!$C:$C,MATCH(D_伙伴技能书!J200,D_被动技能!$B:$B,0))&amp;"（"&amp;K200&amp;"级）"</f>
        <v>卓·青龙印（1级）</v>
      </c>
      <c r="C200" s="2">
        <f>INDEX(计算页!$E:$E,MATCH(INDEX(D_被动技能!$D:$D,MATCH(J200,D_被动技能!$B:$B,0)),计算页!$F:$F,0))</f>
        <v>40016</v>
      </c>
      <c r="D200" s="2" t="str">
        <f>"学习技能"&amp;RIGHT(B200,LEN(B200))&amp;"\n"&amp;INDEX(D_被动技能!$E:$E,MATCH(L200,D_被动技能!$A:$A,0))</f>
        <v>学习技能卓·青龙印（1级）\n一件品质卓越的宝物，看起来谁都可以用\n提升伙伴防御500点</v>
      </c>
      <c r="E200" s="2">
        <f>INDEX(D_被动技能!$N:$N,MATCH(L200,D_被动技能!$A:$A,0))</f>
        <v>4</v>
      </c>
      <c r="F200" s="2"/>
      <c r="G200" s="2">
        <f>INDEX(D_被动技能!$J:$J,MATCH(L200,D_被动技能!$A:$A,0))</f>
        <v>0</v>
      </c>
      <c r="H200" s="2" t="str">
        <f>INDEX(D_被动技能!$K:$K,MATCH(L200,D_被动技能!$A:$A,0))</f>
        <v>所有宠物</v>
      </c>
      <c r="I200" s="2">
        <f>INDEX(D_被动技能!$M:$M,MATCH(L200,D_被动技能!$A:$A,0))</f>
        <v>500</v>
      </c>
      <c r="J200" s="2">
        <f t="shared" si="18"/>
        <v>402</v>
      </c>
      <c r="K200" s="2">
        <f t="shared" si="26"/>
        <v>1</v>
      </c>
      <c r="L200" s="2">
        <f t="shared" si="22"/>
        <v>4020001</v>
      </c>
      <c r="M200" s="2">
        <f t="shared" si="23"/>
        <v>1000</v>
      </c>
      <c r="N200" s="2">
        <f t="shared" si="24"/>
        <v>700</v>
      </c>
      <c r="O200" s="2">
        <v>20001</v>
      </c>
    </row>
    <row r="201" spans="1:15" x14ac:dyDescent="0.35">
      <c r="A201" s="2">
        <f t="shared" si="25"/>
        <v>44022</v>
      </c>
      <c r="B201" s="2" t="str">
        <f>INDEX(D_被动技能!$C:$C,MATCH(D_伙伴技能书!J201,D_被动技能!$B:$B,0))&amp;"（"&amp;K201&amp;"级）"</f>
        <v>卓·青龙印（2级）</v>
      </c>
      <c r="C201" s="2">
        <f>INDEX(计算页!$E:$E,MATCH(INDEX(D_被动技能!$D:$D,MATCH(J201,D_被动技能!$B:$B,0)),计算页!$F:$F,0))</f>
        <v>40016</v>
      </c>
      <c r="D201" s="2" t="str">
        <f>"学习技能"&amp;RIGHT(B201,LEN(B201))&amp;"\n"&amp;INDEX(D_被动技能!$E:$E,MATCH(L201,D_被动技能!$A:$A,0))</f>
        <v>学习技能卓·青龙印（2级）\n一件品质卓越的宝物，看起来谁都可以用\n提升伙伴防御750点</v>
      </c>
      <c r="E201" s="2">
        <f>INDEX(D_被动技能!$N:$N,MATCH(L201,D_被动技能!$A:$A,0))</f>
        <v>4</v>
      </c>
      <c r="F201" s="2"/>
      <c r="G201" s="2">
        <f>INDEX(D_被动技能!$J:$J,MATCH(L201,D_被动技能!$A:$A,0))</f>
        <v>0</v>
      </c>
      <c r="H201" s="2" t="str">
        <f>INDEX(D_被动技能!$K:$K,MATCH(L201,D_被动技能!$A:$A,0))</f>
        <v>所有宠物</v>
      </c>
      <c r="I201" s="2">
        <f>INDEX(D_被动技能!$M:$M,MATCH(L201,D_被动技能!$A:$A,0))</f>
        <v>750</v>
      </c>
      <c r="J201" s="2">
        <f t="shared" si="18"/>
        <v>402</v>
      </c>
      <c r="K201" s="2">
        <f t="shared" si="26"/>
        <v>2</v>
      </c>
      <c r="L201" s="2">
        <f t="shared" ref="L201:L225" si="27">J201*10000+K201</f>
        <v>4020002</v>
      </c>
      <c r="M201" s="2">
        <f t="shared" ref="M201:M225" si="28">K201*1000</f>
        <v>2000</v>
      </c>
      <c r="N201" s="2">
        <f t="shared" ref="N201:N225" si="29">K201*100+600</f>
        <v>800</v>
      </c>
      <c r="O201" s="2">
        <v>20001</v>
      </c>
    </row>
    <row r="202" spans="1:15" x14ac:dyDescent="0.35">
      <c r="A202" s="2">
        <f t="shared" si="25"/>
        <v>44023</v>
      </c>
      <c r="B202" s="2" t="str">
        <f>INDEX(D_被动技能!$C:$C,MATCH(D_伙伴技能书!J202,D_被动技能!$B:$B,0))&amp;"（"&amp;K202&amp;"级）"</f>
        <v>卓·青龙印（3级）</v>
      </c>
      <c r="C202" s="2">
        <f>INDEX(计算页!$E:$E,MATCH(INDEX(D_被动技能!$D:$D,MATCH(J202,D_被动技能!$B:$B,0)),计算页!$F:$F,0))</f>
        <v>40016</v>
      </c>
      <c r="D202" s="2" t="str">
        <f>"学习技能"&amp;RIGHT(B202,LEN(B202))&amp;"\n"&amp;INDEX(D_被动技能!$E:$E,MATCH(L202,D_被动技能!$A:$A,0))</f>
        <v>学习技能卓·青龙印（3级）\n一件品质卓越的宝物，看起来谁都可以用\n提升伙伴防御1125点</v>
      </c>
      <c r="E202" s="2">
        <f>INDEX(D_被动技能!$N:$N,MATCH(L202,D_被动技能!$A:$A,0))</f>
        <v>4</v>
      </c>
      <c r="F202" s="2"/>
      <c r="G202" s="2">
        <f>INDEX(D_被动技能!$J:$J,MATCH(L202,D_被动技能!$A:$A,0))</f>
        <v>0</v>
      </c>
      <c r="H202" s="2" t="str">
        <f>INDEX(D_被动技能!$K:$K,MATCH(L202,D_被动技能!$A:$A,0))</f>
        <v>所有宠物</v>
      </c>
      <c r="I202" s="2">
        <f>INDEX(D_被动技能!$M:$M,MATCH(L202,D_被动技能!$A:$A,0))</f>
        <v>1125</v>
      </c>
      <c r="J202" s="2">
        <f t="shared" si="18"/>
        <v>402</v>
      </c>
      <c r="K202" s="2">
        <f t="shared" si="26"/>
        <v>3</v>
      </c>
      <c r="L202" s="2">
        <f t="shared" si="27"/>
        <v>4020003</v>
      </c>
      <c r="M202" s="2">
        <f t="shared" si="28"/>
        <v>3000</v>
      </c>
      <c r="N202" s="2">
        <f t="shared" si="29"/>
        <v>900</v>
      </c>
      <c r="O202" s="2">
        <v>20001</v>
      </c>
    </row>
    <row r="203" spans="1:15" x14ac:dyDescent="0.35">
      <c r="A203" s="2">
        <f t="shared" si="25"/>
        <v>44031</v>
      </c>
      <c r="B203" s="2" t="str">
        <f>INDEX(D_被动技能!$C:$C,MATCH(D_伙伴技能书!J203,D_被动技能!$B:$B,0))&amp;"（"&amp;K203&amp;"级）"</f>
        <v>卓·乾坤扇（1级）</v>
      </c>
      <c r="C203" s="2">
        <f>INDEX(计算页!$E:$E,MATCH(INDEX(D_被动技能!$D:$D,MATCH(J203,D_被动技能!$B:$B,0)),计算页!$F:$F,0))</f>
        <v>40003</v>
      </c>
      <c r="D203" s="2" t="str">
        <f>"学习技能"&amp;RIGHT(B203,LEN(B203))&amp;"\n"&amp;INDEX(D_被动技能!$E:$E,MATCH(L203,D_被动技能!$A:$A,0))</f>
        <v>学习技能卓·乾坤扇（1级）\n一件品质卓越的宝物，看起来谁都可以用\n提升伙伴生命2500点</v>
      </c>
      <c r="E203" s="2">
        <f>INDEX(D_被动技能!$N:$N,MATCH(L203,D_被动技能!$A:$A,0))</f>
        <v>4</v>
      </c>
      <c r="F203" s="2"/>
      <c r="G203" s="2">
        <f>INDEX(D_被动技能!$J:$J,MATCH(L203,D_被动技能!$A:$A,0))</f>
        <v>0</v>
      </c>
      <c r="H203" s="2" t="str">
        <f>INDEX(D_被动技能!$K:$K,MATCH(L203,D_被动技能!$A:$A,0))</f>
        <v>所有宠物</v>
      </c>
      <c r="I203" s="2">
        <f>INDEX(D_被动技能!$M:$M,MATCH(L203,D_被动技能!$A:$A,0))</f>
        <v>500</v>
      </c>
      <c r="J203" s="2">
        <f t="shared" si="18"/>
        <v>403</v>
      </c>
      <c r="K203" s="2">
        <f t="shared" si="26"/>
        <v>1</v>
      </c>
      <c r="L203" s="2">
        <f t="shared" si="27"/>
        <v>4030001</v>
      </c>
      <c r="M203" s="2">
        <f t="shared" si="28"/>
        <v>1000</v>
      </c>
      <c r="N203" s="2">
        <f t="shared" si="29"/>
        <v>700</v>
      </c>
      <c r="O203" s="2">
        <v>20001</v>
      </c>
    </row>
    <row r="204" spans="1:15" x14ac:dyDescent="0.35">
      <c r="A204" s="2">
        <f t="shared" si="25"/>
        <v>44032</v>
      </c>
      <c r="B204" s="2" t="str">
        <f>INDEX(D_被动技能!$C:$C,MATCH(D_伙伴技能书!J204,D_被动技能!$B:$B,0))&amp;"（"&amp;K204&amp;"级）"</f>
        <v>卓·乾坤扇（2级）</v>
      </c>
      <c r="C204" s="2">
        <f>INDEX(计算页!$E:$E,MATCH(INDEX(D_被动技能!$D:$D,MATCH(J204,D_被动技能!$B:$B,0)),计算页!$F:$F,0))</f>
        <v>40003</v>
      </c>
      <c r="D204" s="2" t="str">
        <f>"学习技能"&amp;RIGHT(B204,LEN(B204))&amp;"\n"&amp;INDEX(D_被动技能!$E:$E,MATCH(L204,D_被动技能!$A:$A,0))</f>
        <v>学习技能卓·乾坤扇（2级）\n一件品质卓越的宝物，看起来谁都可以用\n提升伙伴生命3750点</v>
      </c>
      <c r="E204" s="2">
        <f>INDEX(D_被动技能!$N:$N,MATCH(L204,D_被动技能!$A:$A,0))</f>
        <v>4</v>
      </c>
      <c r="F204" s="2"/>
      <c r="G204" s="2">
        <f>INDEX(D_被动技能!$J:$J,MATCH(L204,D_被动技能!$A:$A,0))</f>
        <v>0</v>
      </c>
      <c r="H204" s="2" t="str">
        <f>INDEX(D_被动技能!$K:$K,MATCH(L204,D_被动技能!$A:$A,0))</f>
        <v>所有宠物</v>
      </c>
      <c r="I204" s="2">
        <f>INDEX(D_被动技能!$M:$M,MATCH(L204,D_被动技能!$A:$A,0))</f>
        <v>750</v>
      </c>
      <c r="J204" s="2">
        <f t="shared" ref="J204:J267" si="30">IF(K203&gt;K204,J203+1,J203)</f>
        <v>403</v>
      </c>
      <c r="K204" s="2">
        <f t="shared" si="26"/>
        <v>2</v>
      </c>
      <c r="L204" s="2">
        <f t="shared" si="27"/>
        <v>4030002</v>
      </c>
      <c r="M204" s="2">
        <f t="shared" si="28"/>
        <v>2000</v>
      </c>
      <c r="N204" s="2">
        <f t="shared" si="29"/>
        <v>800</v>
      </c>
      <c r="O204" s="2">
        <v>20001</v>
      </c>
    </row>
    <row r="205" spans="1:15" x14ac:dyDescent="0.35">
      <c r="A205" s="2">
        <f t="shared" si="25"/>
        <v>44033</v>
      </c>
      <c r="B205" s="2" t="str">
        <f>INDEX(D_被动技能!$C:$C,MATCH(D_伙伴技能书!J205,D_被动技能!$B:$B,0))&amp;"（"&amp;K205&amp;"级）"</f>
        <v>卓·乾坤扇（3级）</v>
      </c>
      <c r="C205" s="2">
        <f>INDEX(计算页!$E:$E,MATCH(INDEX(D_被动技能!$D:$D,MATCH(J205,D_被动技能!$B:$B,0)),计算页!$F:$F,0))</f>
        <v>40003</v>
      </c>
      <c r="D205" s="2" t="str">
        <f>"学习技能"&amp;RIGHT(B205,LEN(B205))&amp;"\n"&amp;INDEX(D_被动技能!$E:$E,MATCH(L205,D_被动技能!$A:$A,0))</f>
        <v>学习技能卓·乾坤扇（3级）\n一件品质卓越的宝物，看起来谁都可以用\n提升伙伴生命5625点</v>
      </c>
      <c r="E205" s="2">
        <f>INDEX(D_被动技能!$N:$N,MATCH(L205,D_被动技能!$A:$A,0))</f>
        <v>4</v>
      </c>
      <c r="F205" s="2"/>
      <c r="G205" s="2">
        <f>INDEX(D_被动技能!$J:$J,MATCH(L205,D_被动技能!$A:$A,0))</f>
        <v>0</v>
      </c>
      <c r="H205" s="2" t="str">
        <f>INDEX(D_被动技能!$K:$K,MATCH(L205,D_被动技能!$A:$A,0))</f>
        <v>所有宠物</v>
      </c>
      <c r="I205" s="2">
        <f>INDEX(D_被动技能!$M:$M,MATCH(L205,D_被动技能!$A:$A,0))</f>
        <v>1125</v>
      </c>
      <c r="J205" s="2">
        <f t="shared" si="30"/>
        <v>403</v>
      </c>
      <c r="K205" s="2">
        <f t="shared" si="26"/>
        <v>3</v>
      </c>
      <c r="L205" s="2">
        <f t="shared" si="27"/>
        <v>4030003</v>
      </c>
      <c r="M205" s="2">
        <f t="shared" si="28"/>
        <v>3000</v>
      </c>
      <c r="N205" s="2">
        <f t="shared" si="29"/>
        <v>900</v>
      </c>
      <c r="O205" s="2">
        <v>20001</v>
      </c>
    </row>
    <row r="206" spans="1:15" x14ac:dyDescent="0.35">
      <c r="A206" s="2">
        <f t="shared" si="25"/>
        <v>44041</v>
      </c>
      <c r="B206" s="2" t="str">
        <f>INDEX(D_被动技能!$C:$C,MATCH(D_伙伴技能书!J206,D_被动技能!$B:$B,0))&amp;"（"&amp;K206&amp;"级）"</f>
        <v>卓·湮月环（1级）</v>
      </c>
      <c r="C206" s="2">
        <f>INDEX(计算页!$E:$E,MATCH(INDEX(D_被动技能!$D:$D,MATCH(J206,D_被动技能!$B:$B,0)),计算页!$F:$F,0))</f>
        <v>40018</v>
      </c>
      <c r="D206" s="2" t="str">
        <f>"学习技能"&amp;RIGHT(B206,LEN(B206))&amp;"\n"&amp;INDEX(D_被动技能!$E:$E,MATCH(L206,D_被动技能!$A:$A,0))</f>
        <v>学习技能卓·湮月环（1级）\n一件品质卓越的宝物，看起来谁都可以用\n提升伙伴命中100点</v>
      </c>
      <c r="E206" s="2">
        <f>INDEX(D_被动技能!$N:$N,MATCH(L206,D_被动技能!$A:$A,0))</f>
        <v>4</v>
      </c>
      <c r="F206" s="2"/>
      <c r="G206" s="2">
        <f>INDEX(D_被动技能!$J:$J,MATCH(L206,D_被动技能!$A:$A,0))</f>
        <v>0</v>
      </c>
      <c r="H206" s="2" t="str">
        <f>INDEX(D_被动技能!$K:$K,MATCH(L206,D_被动技能!$A:$A,0))</f>
        <v>所有宠物</v>
      </c>
      <c r="I206" s="2">
        <f>INDEX(D_被动技能!$M:$M,MATCH(L206,D_被动技能!$A:$A,0))</f>
        <v>500</v>
      </c>
      <c r="J206" s="2">
        <f t="shared" si="30"/>
        <v>404</v>
      </c>
      <c r="K206" s="2">
        <f t="shared" si="26"/>
        <v>1</v>
      </c>
      <c r="L206" s="2">
        <f t="shared" si="27"/>
        <v>4040001</v>
      </c>
      <c r="M206" s="2">
        <f t="shared" si="28"/>
        <v>1000</v>
      </c>
      <c r="N206" s="2">
        <f t="shared" si="29"/>
        <v>700</v>
      </c>
      <c r="O206" s="2">
        <v>20001</v>
      </c>
    </row>
    <row r="207" spans="1:15" x14ac:dyDescent="0.35">
      <c r="A207" s="2">
        <f t="shared" si="25"/>
        <v>44042</v>
      </c>
      <c r="B207" s="2" t="str">
        <f>INDEX(D_被动技能!$C:$C,MATCH(D_伙伴技能书!J207,D_被动技能!$B:$B,0))&amp;"（"&amp;K207&amp;"级）"</f>
        <v>卓·湮月环（2级）</v>
      </c>
      <c r="C207" s="2">
        <f>INDEX(计算页!$E:$E,MATCH(INDEX(D_被动技能!$D:$D,MATCH(J207,D_被动技能!$B:$B,0)),计算页!$F:$F,0))</f>
        <v>40018</v>
      </c>
      <c r="D207" s="2" t="str">
        <f>"学习技能"&amp;RIGHT(B207,LEN(B207))&amp;"\n"&amp;INDEX(D_被动技能!$E:$E,MATCH(L207,D_被动技能!$A:$A,0))</f>
        <v>学习技能卓·湮月环（2级）\n一件品质卓越的宝物，看起来谁都可以用\n提升伙伴命中150点</v>
      </c>
      <c r="E207" s="2">
        <f>INDEX(D_被动技能!$N:$N,MATCH(L207,D_被动技能!$A:$A,0))</f>
        <v>4</v>
      </c>
      <c r="F207" s="2"/>
      <c r="G207" s="2">
        <f>INDEX(D_被动技能!$J:$J,MATCH(L207,D_被动技能!$A:$A,0))</f>
        <v>0</v>
      </c>
      <c r="H207" s="2" t="str">
        <f>INDEX(D_被动技能!$K:$K,MATCH(L207,D_被动技能!$A:$A,0))</f>
        <v>所有宠物</v>
      </c>
      <c r="I207" s="2">
        <f>INDEX(D_被动技能!$M:$M,MATCH(L207,D_被动技能!$A:$A,0))</f>
        <v>750</v>
      </c>
      <c r="J207" s="2">
        <f t="shared" si="30"/>
        <v>404</v>
      </c>
      <c r="K207" s="2">
        <f t="shared" si="26"/>
        <v>2</v>
      </c>
      <c r="L207" s="2">
        <f t="shared" si="27"/>
        <v>4040002</v>
      </c>
      <c r="M207" s="2">
        <f t="shared" si="28"/>
        <v>2000</v>
      </c>
      <c r="N207" s="2">
        <f t="shared" si="29"/>
        <v>800</v>
      </c>
      <c r="O207" s="2">
        <v>20001</v>
      </c>
    </row>
    <row r="208" spans="1:15" x14ac:dyDescent="0.35">
      <c r="A208" s="2">
        <f t="shared" si="25"/>
        <v>44043</v>
      </c>
      <c r="B208" s="2" t="str">
        <f>INDEX(D_被动技能!$C:$C,MATCH(D_伙伴技能书!J208,D_被动技能!$B:$B,0))&amp;"（"&amp;K208&amp;"级）"</f>
        <v>卓·湮月环（3级）</v>
      </c>
      <c r="C208" s="2">
        <f>INDEX(计算页!$E:$E,MATCH(INDEX(D_被动技能!$D:$D,MATCH(J208,D_被动技能!$B:$B,0)),计算页!$F:$F,0))</f>
        <v>40018</v>
      </c>
      <c r="D208" s="2" t="str">
        <f>"学习技能"&amp;RIGHT(B208,LEN(B208))&amp;"\n"&amp;INDEX(D_被动技能!$E:$E,MATCH(L208,D_被动技能!$A:$A,0))</f>
        <v>学习技能卓·湮月环（3级）\n一件品质卓越的宝物，看起来谁都可以用\n提升伙伴命中225点</v>
      </c>
      <c r="E208" s="2">
        <f>INDEX(D_被动技能!$N:$N,MATCH(L208,D_被动技能!$A:$A,0))</f>
        <v>4</v>
      </c>
      <c r="F208" s="2"/>
      <c r="G208" s="2">
        <f>INDEX(D_被动技能!$J:$J,MATCH(L208,D_被动技能!$A:$A,0))</f>
        <v>0</v>
      </c>
      <c r="H208" s="2" t="str">
        <f>INDEX(D_被动技能!$K:$K,MATCH(L208,D_被动技能!$A:$A,0))</f>
        <v>所有宠物</v>
      </c>
      <c r="I208" s="2">
        <f>INDEX(D_被动技能!$M:$M,MATCH(L208,D_被动技能!$A:$A,0))</f>
        <v>1125</v>
      </c>
      <c r="J208" s="2">
        <f t="shared" si="30"/>
        <v>404</v>
      </c>
      <c r="K208" s="2">
        <f t="shared" si="26"/>
        <v>3</v>
      </c>
      <c r="L208" s="2">
        <f t="shared" si="27"/>
        <v>4040003</v>
      </c>
      <c r="M208" s="2">
        <f t="shared" si="28"/>
        <v>3000</v>
      </c>
      <c r="N208" s="2">
        <f t="shared" si="29"/>
        <v>900</v>
      </c>
      <c r="O208" s="2">
        <v>20001</v>
      </c>
    </row>
    <row r="209" spans="1:15" x14ac:dyDescent="0.35">
      <c r="A209" s="2">
        <f t="shared" si="25"/>
        <v>44051</v>
      </c>
      <c r="B209" s="2" t="str">
        <f>INDEX(D_被动技能!$C:$C,MATCH(D_伙伴技能书!J209,D_被动技能!$B:$B,0))&amp;"（"&amp;K209&amp;"级）"</f>
        <v>卓·灵兽内丹（1级）</v>
      </c>
      <c r="C209" s="2">
        <f>INDEX(计算页!$E:$E,MATCH(INDEX(D_被动技能!$D:$D,MATCH(J209,D_被动技能!$B:$B,0)),计算页!$F:$F,0))</f>
        <v>40002</v>
      </c>
      <c r="D209" s="2" t="str">
        <f>"学习技能"&amp;RIGHT(B209,LEN(B209))&amp;"\n"&amp;INDEX(D_被动技能!$E:$E,MATCH(L209,D_被动技能!$A:$A,0))</f>
        <v>学习技能卓·灵兽内丹（1级）\n一件品质卓越的宝物，看起来谁都可以用\n提升伙伴闪避100点</v>
      </c>
      <c r="E209" s="2">
        <f>INDEX(D_被动技能!$N:$N,MATCH(L209,D_被动技能!$A:$A,0))</f>
        <v>4</v>
      </c>
      <c r="F209" s="2"/>
      <c r="G209" s="2">
        <f>INDEX(D_被动技能!$J:$J,MATCH(L209,D_被动技能!$A:$A,0))</f>
        <v>0</v>
      </c>
      <c r="H209" s="2" t="str">
        <f>INDEX(D_被动技能!$K:$K,MATCH(L209,D_被动技能!$A:$A,0))</f>
        <v>所有宠物</v>
      </c>
      <c r="I209" s="2">
        <f>INDEX(D_被动技能!$M:$M,MATCH(L209,D_被动技能!$A:$A,0))</f>
        <v>500</v>
      </c>
      <c r="J209" s="2">
        <f t="shared" si="30"/>
        <v>405</v>
      </c>
      <c r="K209" s="2">
        <f t="shared" si="26"/>
        <v>1</v>
      </c>
      <c r="L209" s="2">
        <f t="shared" si="27"/>
        <v>4050001</v>
      </c>
      <c r="M209" s="2">
        <f t="shared" si="28"/>
        <v>1000</v>
      </c>
      <c r="N209" s="2">
        <f t="shared" si="29"/>
        <v>700</v>
      </c>
      <c r="O209" s="2">
        <v>20001</v>
      </c>
    </row>
    <row r="210" spans="1:15" x14ac:dyDescent="0.35">
      <c r="A210" s="2">
        <f t="shared" si="25"/>
        <v>44052</v>
      </c>
      <c r="B210" s="2" t="str">
        <f>INDEX(D_被动技能!$C:$C,MATCH(D_伙伴技能书!J210,D_被动技能!$B:$B,0))&amp;"（"&amp;K210&amp;"级）"</f>
        <v>卓·灵兽内丹（2级）</v>
      </c>
      <c r="C210" s="2">
        <f>INDEX(计算页!$E:$E,MATCH(INDEX(D_被动技能!$D:$D,MATCH(J210,D_被动技能!$B:$B,0)),计算页!$F:$F,0))</f>
        <v>40002</v>
      </c>
      <c r="D210" s="2" t="str">
        <f>"学习技能"&amp;RIGHT(B210,LEN(B210))&amp;"\n"&amp;INDEX(D_被动技能!$E:$E,MATCH(L210,D_被动技能!$A:$A,0))</f>
        <v>学习技能卓·灵兽内丹（2级）\n一件品质卓越的宝物，看起来谁都可以用\n提升伙伴闪避150点</v>
      </c>
      <c r="E210" s="2">
        <f>INDEX(D_被动技能!$N:$N,MATCH(L210,D_被动技能!$A:$A,0))</f>
        <v>4</v>
      </c>
      <c r="F210" s="2"/>
      <c r="G210" s="2">
        <f>INDEX(D_被动技能!$J:$J,MATCH(L210,D_被动技能!$A:$A,0))</f>
        <v>0</v>
      </c>
      <c r="H210" s="2" t="str">
        <f>INDEX(D_被动技能!$K:$K,MATCH(L210,D_被动技能!$A:$A,0))</f>
        <v>所有宠物</v>
      </c>
      <c r="I210" s="2">
        <f>INDEX(D_被动技能!$M:$M,MATCH(L210,D_被动技能!$A:$A,0))</f>
        <v>750</v>
      </c>
      <c r="J210" s="2">
        <f t="shared" si="30"/>
        <v>405</v>
      </c>
      <c r="K210" s="2">
        <f t="shared" si="26"/>
        <v>2</v>
      </c>
      <c r="L210" s="2">
        <f t="shared" si="27"/>
        <v>4050002</v>
      </c>
      <c r="M210" s="2">
        <f t="shared" si="28"/>
        <v>2000</v>
      </c>
      <c r="N210" s="2">
        <f t="shared" si="29"/>
        <v>800</v>
      </c>
      <c r="O210" s="2">
        <v>20001</v>
      </c>
    </row>
    <row r="211" spans="1:15" x14ac:dyDescent="0.35">
      <c r="A211" s="2">
        <f t="shared" si="25"/>
        <v>44053</v>
      </c>
      <c r="B211" s="2" t="str">
        <f>INDEX(D_被动技能!$C:$C,MATCH(D_伙伴技能书!J211,D_被动技能!$B:$B,0))&amp;"（"&amp;K211&amp;"级）"</f>
        <v>卓·灵兽内丹（3级）</v>
      </c>
      <c r="C211" s="2">
        <f>INDEX(计算页!$E:$E,MATCH(INDEX(D_被动技能!$D:$D,MATCH(J211,D_被动技能!$B:$B,0)),计算页!$F:$F,0))</f>
        <v>40002</v>
      </c>
      <c r="D211" s="2" t="str">
        <f>"学习技能"&amp;RIGHT(B211,LEN(B211))&amp;"\n"&amp;INDEX(D_被动技能!$E:$E,MATCH(L211,D_被动技能!$A:$A,0))</f>
        <v>学习技能卓·灵兽内丹（3级）\n一件品质卓越的宝物，看起来谁都可以用\n提升伙伴闪避225点</v>
      </c>
      <c r="E211" s="2">
        <f>INDEX(D_被动技能!$N:$N,MATCH(L211,D_被动技能!$A:$A,0))</f>
        <v>4</v>
      </c>
      <c r="F211" s="2"/>
      <c r="G211" s="2">
        <f>INDEX(D_被动技能!$J:$J,MATCH(L211,D_被动技能!$A:$A,0))</f>
        <v>0</v>
      </c>
      <c r="H211" s="2" t="str">
        <f>INDEX(D_被动技能!$K:$K,MATCH(L211,D_被动技能!$A:$A,0))</f>
        <v>所有宠物</v>
      </c>
      <c r="I211" s="2">
        <f>INDEX(D_被动技能!$M:$M,MATCH(L211,D_被动技能!$A:$A,0))</f>
        <v>1125</v>
      </c>
      <c r="J211" s="2">
        <f t="shared" si="30"/>
        <v>405</v>
      </c>
      <c r="K211" s="2">
        <f t="shared" si="26"/>
        <v>3</v>
      </c>
      <c r="L211" s="2">
        <f t="shared" si="27"/>
        <v>4050003</v>
      </c>
      <c r="M211" s="2">
        <f t="shared" si="28"/>
        <v>3000</v>
      </c>
      <c r="N211" s="2">
        <f t="shared" si="29"/>
        <v>900</v>
      </c>
      <c r="O211" s="2">
        <v>20001</v>
      </c>
    </row>
    <row r="212" spans="1:15" x14ac:dyDescent="0.35">
      <c r="A212" s="2">
        <f t="shared" si="25"/>
        <v>44061</v>
      </c>
      <c r="B212" s="2" t="str">
        <f>INDEX(D_被动技能!$C:$C,MATCH(D_伙伴技能书!J212,D_被动技能!$B:$B,0))&amp;"（"&amp;K212&amp;"级）"</f>
        <v>卓·野性图腾（1级）</v>
      </c>
      <c r="C212" s="2">
        <f>INDEX(计算页!$E:$E,MATCH(INDEX(D_被动技能!$D:$D,MATCH(J212,D_被动技能!$B:$B,0)),计算页!$F:$F,0))</f>
        <v>40006</v>
      </c>
      <c r="D212" s="2" t="str">
        <f>"学习技能"&amp;RIGHT(B212,LEN(B212))&amp;"\n"&amp;INDEX(D_被动技能!$E:$E,MATCH(L212,D_被动技能!$A:$A,0))</f>
        <v>学习技能卓·野性图腾（1级）\n一件品质卓越的宝物，看起来谁都可以用\n提升伙伴攻击250点</v>
      </c>
      <c r="E212" s="2">
        <f>INDEX(D_被动技能!$N:$N,MATCH(L212,D_被动技能!$A:$A,0))</f>
        <v>4</v>
      </c>
      <c r="F212" s="2"/>
      <c r="G212" s="2">
        <f>INDEX(D_被动技能!$J:$J,MATCH(L212,D_被动技能!$A:$A,0))</f>
        <v>0</v>
      </c>
      <c r="H212" s="2" t="str">
        <f>INDEX(D_被动技能!$K:$K,MATCH(L212,D_被动技能!$A:$A,0))</f>
        <v>所有宠物</v>
      </c>
      <c r="I212" s="2">
        <f>INDEX(D_被动技能!$M:$M,MATCH(L212,D_被动技能!$A:$A,0))</f>
        <v>500</v>
      </c>
      <c r="J212" s="2">
        <f t="shared" si="30"/>
        <v>406</v>
      </c>
      <c r="K212" s="2">
        <f t="shared" si="26"/>
        <v>1</v>
      </c>
      <c r="L212" s="2">
        <f t="shared" si="27"/>
        <v>4060001</v>
      </c>
      <c r="M212" s="2">
        <f t="shared" si="28"/>
        <v>1000</v>
      </c>
      <c r="N212" s="2">
        <f t="shared" si="29"/>
        <v>700</v>
      </c>
      <c r="O212" s="2">
        <v>20001</v>
      </c>
    </row>
    <row r="213" spans="1:15" x14ac:dyDescent="0.35">
      <c r="A213" s="2">
        <f t="shared" si="25"/>
        <v>44062</v>
      </c>
      <c r="B213" s="2" t="str">
        <f>INDEX(D_被动技能!$C:$C,MATCH(D_伙伴技能书!J213,D_被动技能!$B:$B,0))&amp;"（"&amp;K213&amp;"级）"</f>
        <v>卓·野性图腾（2级）</v>
      </c>
      <c r="C213" s="2">
        <f>INDEX(计算页!$E:$E,MATCH(INDEX(D_被动技能!$D:$D,MATCH(J213,D_被动技能!$B:$B,0)),计算页!$F:$F,0))</f>
        <v>40006</v>
      </c>
      <c r="D213" s="2" t="str">
        <f>"学习技能"&amp;RIGHT(B213,LEN(B213))&amp;"\n"&amp;INDEX(D_被动技能!$E:$E,MATCH(L213,D_被动技能!$A:$A,0))</f>
        <v>学习技能卓·野性图腾（2级）\n一件品质卓越的宝物，看起来谁都可以用\n提升伙伴攻击375点</v>
      </c>
      <c r="E213" s="2">
        <f>INDEX(D_被动技能!$N:$N,MATCH(L213,D_被动技能!$A:$A,0))</f>
        <v>4</v>
      </c>
      <c r="F213" s="2"/>
      <c r="G213" s="2">
        <f>INDEX(D_被动技能!$J:$J,MATCH(L213,D_被动技能!$A:$A,0))</f>
        <v>0</v>
      </c>
      <c r="H213" s="2" t="str">
        <f>INDEX(D_被动技能!$K:$K,MATCH(L213,D_被动技能!$A:$A,0))</f>
        <v>所有宠物</v>
      </c>
      <c r="I213" s="2">
        <f>INDEX(D_被动技能!$M:$M,MATCH(L213,D_被动技能!$A:$A,0))</f>
        <v>750</v>
      </c>
      <c r="J213" s="2">
        <f t="shared" si="30"/>
        <v>406</v>
      </c>
      <c r="K213" s="2">
        <f t="shared" si="26"/>
        <v>2</v>
      </c>
      <c r="L213" s="2">
        <f t="shared" si="27"/>
        <v>4060002</v>
      </c>
      <c r="M213" s="2">
        <f t="shared" si="28"/>
        <v>2000</v>
      </c>
      <c r="N213" s="2">
        <f t="shared" si="29"/>
        <v>800</v>
      </c>
      <c r="O213" s="2">
        <v>20001</v>
      </c>
    </row>
    <row r="214" spans="1:15" x14ac:dyDescent="0.35">
      <c r="A214" s="2">
        <f t="shared" si="25"/>
        <v>44063</v>
      </c>
      <c r="B214" s="2" t="str">
        <f>INDEX(D_被动技能!$C:$C,MATCH(D_伙伴技能书!J214,D_被动技能!$B:$B,0))&amp;"（"&amp;K214&amp;"级）"</f>
        <v>卓·野性图腾（3级）</v>
      </c>
      <c r="C214" s="2">
        <f>INDEX(计算页!$E:$E,MATCH(INDEX(D_被动技能!$D:$D,MATCH(J214,D_被动技能!$B:$B,0)),计算页!$F:$F,0))</f>
        <v>40006</v>
      </c>
      <c r="D214" s="2" t="str">
        <f>"学习技能"&amp;RIGHT(B214,LEN(B214))&amp;"\n"&amp;INDEX(D_被动技能!$E:$E,MATCH(L214,D_被动技能!$A:$A,0))</f>
        <v>学习技能卓·野性图腾（3级）\n一件品质卓越的宝物，看起来谁都可以用\n提升伙伴攻击563点</v>
      </c>
      <c r="E214" s="2">
        <f>INDEX(D_被动技能!$N:$N,MATCH(L214,D_被动技能!$A:$A,0))</f>
        <v>4</v>
      </c>
      <c r="F214" s="2"/>
      <c r="G214" s="2">
        <f>INDEX(D_被动技能!$J:$J,MATCH(L214,D_被动技能!$A:$A,0))</f>
        <v>0</v>
      </c>
      <c r="H214" s="2" t="str">
        <f>INDEX(D_被动技能!$K:$K,MATCH(L214,D_被动技能!$A:$A,0))</f>
        <v>所有宠物</v>
      </c>
      <c r="I214" s="2">
        <f>INDEX(D_被动技能!$M:$M,MATCH(L214,D_被动技能!$A:$A,0))</f>
        <v>1125</v>
      </c>
      <c r="J214" s="2">
        <f t="shared" si="30"/>
        <v>406</v>
      </c>
      <c r="K214" s="2">
        <f t="shared" si="26"/>
        <v>3</v>
      </c>
      <c r="L214" s="2">
        <f t="shared" si="27"/>
        <v>4060003</v>
      </c>
      <c r="M214" s="2">
        <f t="shared" si="28"/>
        <v>3000</v>
      </c>
      <c r="N214" s="2">
        <f t="shared" si="29"/>
        <v>900</v>
      </c>
      <c r="O214" s="2">
        <v>20001</v>
      </c>
    </row>
    <row r="215" spans="1:15" x14ac:dyDescent="0.35">
      <c r="A215" s="2">
        <f t="shared" si="25"/>
        <v>44071</v>
      </c>
      <c r="B215" s="2" t="str">
        <f>INDEX(D_被动技能!$C:$C,MATCH(D_伙伴技能书!J215,D_被动技能!$B:$B,0))&amp;"（"&amp;K215&amp;"级）"</f>
        <v>卓·百鬼珠（1级）</v>
      </c>
      <c r="C215" s="2">
        <f>INDEX(计算页!$E:$E,MATCH(INDEX(D_被动技能!$D:$D,MATCH(J215,D_被动技能!$B:$B,0)),计算页!$F:$F,0))</f>
        <v>40001</v>
      </c>
      <c r="D215" s="2" t="str">
        <f>"学习技能"&amp;RIGHT(B215,LEN(B215))&amp;"\n"&amp;INDEX(D_被动技能!$E:$E,MATCH(L215,D_被动技能!$A:$A,0))</f>
        <v>学习技能卓·百鬼珠（1级）\n一件品质卓越的宝物，看起来谁都可以用\n提升伙伴防御500点</v>
      </c>
      <c r="E215" s="2">
        <f>INDEX(D_被动技能!$N:$N,MATCH(L215,D_被动技能!$A:$A,0))</f>
        <v>4</v>
      </c>
      <c r="F215" s="2"/>
      <c r="G215" s="2">
        <f>INDEX(D_被动技能!$J:$J,MATCH(L215,D_被动技能!$A:$A,0))</f>
        <v>0</v>
      </c>
      <c r="H215" s="2" t="str">
        <f>INDEX(D_被动技能!$K:$K,MATCH(L215,D_被动技能!$A:$A,0))</f>
        <v>所有宠物</v>
      </c>
      <c r="I215" s="2">
        <f>INDEX(D_被动技能!$M:$M,MATCH(L215,D_被动技能!$A:$A,0))</f>
        <v>500</v>
      </c>
      <c r="J215" s="2">
        <f t="shared" si="30"/>
        <v>407</v>
      </c>
      <c r="K215" s="2">
        <f t="shared" si="26"/>
        <v>1</v>
      </c>
      <c r="L215" s="2">
        <f t="shared" si="27"/>
        <v>4070001</v>
      </c>
      <c r="M215" s="2">
        <f t="shared" si="28"/>
        <v>1000</v>
      </c>
      <c r="N215" s="2">
        <f t="shared" si="29"/>
        <v>700</v>
      </c>
      <c r="O215" s="2">
        <v>20001</v>
      </c>
    </row>
    <row r="216" spans="1:15" x14ac:dyDescent="0.35">
      <c r="A216" s="2">
        <f t="shared" si="25"/>
        <v>44072</v>
      </c>
      <c r="B216" s="2" t="str">
        <f>INDEX(D_被动技能!$C:$C,MATCH(D_伙伴技能书!J216,D_被动技能!$B:$B,0))&amp;"（"&amp;K216&amp;"级）"</f>
        <v>卓·百鬼珠（2级）</v>
      </c>
      <c r="C216" s="2">
        <f>INDEX(计算页!$E:$E,MATCH(INDEX(D_被动技能!$D:$D,MATCH(J216,D_被动技能!$B:$B,0)),计算页!$F:$F,0))</f>
        <v>40001</v>
      </c>
      <c r="D216" s="2" t="str">
        <f>"学习技能"&amp;RIGHT(B216,LEN(B216))&amp;"\n"&amp;INDEX(D_被动技能!$E:$E,MATCH(L216,D_被动技能!$A:$A,0))</f>
        <v>学习技能卓·百鬼珠（2级）\n一件品质卓越的宝物，看起来谁都可以用\n提升伙伴防御750点</v>
      </c>
      <c r="E216" s="2">
        <f>INDEX(D_被动技能!$N:$N,MATCH(L216,D_被动技能!$A:$A,0))</f>
        <v>4</v>
      </c>
      <c r="F216" s="2"/>
      <c r="G216" s="2">
        <f>INDEX(D_被动技能!$J:$J,MATCH(L216,D_被动技能!$A:$A,0))</f>
        <v>0</v>
      </c>
      <c r="H216" s="2" t="str">
        <f>INDEX(D_被动技能!$K:$K,MATCH(L216,D_被动技能!$A:$A,0))</f>
        <v>所有宠物</v>
      </c>
      <c r="I216" s="2">
        <f>INDEX(D_被动技能!$M:$M,MATCH(L216,D_被动技能!$A:$A,0))</f>
        <v>750</v>
      </c>
      <c r="J216" s="2">
        <f t="shared" si="30"/>
        <v>407</v>
      </c>
      <c r="K216" s="2">
        <f t="shared" si="26"/>
        <v>2</v>
      </c>
      <c r="L216" s="2">
        <f t="shared" si="27"/>
        <v>4070002</v>
      </c>
      <c r="M216" s="2">
        <f t="shared" si="28"/>
        <v>2000</v>
      </c>
      <c r="N216" s="2">
        <f t="shared" si="29"/>
        <v>800</v>
      </c>
      <c r="O216" s="2">
        <v>20001</v>
      </c>
    </row>
    <row r="217" spans="1:15" x14ac:dyDescent="0.35">
      <c r="A217" s="2">
        <f t="shared" si="25"/>
        <v>44073</v>
      </c>
      <c r="B217" s="2" t="str">
        <f>INDEX(D_被动技能!$C:$C,MATCH(D_伙伴技能书!J217,D_被动技能!$B:$B,0))&amp;"（"&amp;K217&amp;"级）"</f>
        <v>卓·百鬼珠（3级）</v>
      </c>
      <c r="C217" s="2">
        <f>INDEX(计算页!$E:$E,MATCH(INDEX(D_被动技能!$D:$D,MATCH(J217,D_被动技能!$B:$B,0)),计算页!$F:$F,0))</f>
        <v>40001</v>
      </c>
      <c r="D217" s="2" t="str">
        <f>"学习技能"&amp;RIGHT(B217,LEN(B217))&amp;"\n"&amp;INDEX(D_被动技能!$E:$E,MATCH(L217,D_被动技能!$A:$A,0))</f>
        <v>学习技能卓·百鬼珠（3级）\n一件品质卓越的宝物，看起来谁都可以用\n提升伙伴防御1125点</v>
      </c>
      <c r="E217" s="2">
        <f>INDEX(D_被动技能!$N:$N,MATCH(L217,D_被动技能!$A:$A,0))</f>
        <v>4</v>
      </c>
      <c r="F217" s="2"/>
      <c r="G217" s="2">
        <f>INDEX(D_被动技能!$J:$J,MATCH(L217,D_被动技能!$A:$A,0))</f>
        <v>0</v>
      </c>
      <c r="H217" s="2" t="str">
        <f>INDEX(D_被动技能!$K:$K,MATCH(L217,D_被动技能!$A:$A,0))</f>
        <v>所有宠物</v>
      </c>
      <c r="I217" s="2">
        <f>INDEX(D_被动技能!$M:$M,MATCH(L217,D_被动技能!$A:$A,0))</f>
        <v>1125</v>
      </c>
      <c r="J217" s="2">
        <f t="shared" si="30"/>
        <v>407</v>
      </c>
      <c r="K217" s="2">
        <f t="shared" si="26"/>
        <v>3</v>
      </c>
      <c r="L217" s="2">
        <f t="shared" si="27"/>
        <v>4070003</v>
      </c>
      <c r="M217" s="2">
        <f t="shared" si="28"/>
        <v>3000</v>
      </c>
      <c r="N217" s="2">
        <f t="shared" si="29"/>
        <v>900</v>
      </c>
      <c r="O217" s="2">
        <v>20001</v>
      </c>
    </row>
    <row r="218" spans="1:15" x14ac:dyDescent="0.35">
      <c r="A218" s="2">
        <f t="shared" si="25"/>
        <v>44081</v>
      </c>
      <c r="B218" s="2" t="str">
        <f>INDEX(D_被动技能!$C:$C,MATCH(D_伙伴技能书!J218,D_被动技能!$B:$B,0))&amp;"（"&amp;K218&amp;"级）"</f>
        <v>卓·幽鬼焰狱（1级）</v>
      </c>
      <c r="C218" s="2">
        <f>INDEX(计算页!$E:$E,MATCH(INDEX(D_被动技能!$D:$D,MATCH(J218,D_被动技能!$B:$B,0)),计算页!$F:$F,0))</f>
        <v>40020</v>
      </c>
      <c r="D218" s="2" t="str">
        <f>"学习技能"&amp;RIGHT(B218,LEN(B218))&amp;"\n"&amp;INDEX(D_被动技能!$E:$E,MATCH(L218,D_被动技能!$A:$A,0))</f>
        <v>学习技能卓·幽鬼焰狱（1级）\n一件品质卓越的宝物，看起来谁都可以用\n提升伙伴生命2500点</v>
      </c>
      <c r="E218" s="2">
        <f>INDEX(D_被动技能!$N:$N,MATCH(L218,D_被动技能!$A:$A,0))</f>
        <v>4</v>
      </c>
      <c r="F218" s="2"/>
      <c r="G218" s="2">
        <f>INDEX(D_被动技能!$J:$J,MATCH(L218,D_被动技能!$A:$A,0))</f>
        <v>0</v>
      </c>
      <c r="H218" s="2" t="str">
        <f>INDEX(D_被动技能!$K:$K,MATCH(L218,D_被动技能!$A:$A,0))</f>
        <v>所有宠物</v>
      </c>
      <c r="I218" s="2">
        <f>INDEX(D_被动技能!$M:$M,MATCH(L218,D_被动技能!$A:$A,0))</f>
        <v>500</v>
      </c>
      <c r="J218" s="2">
        <f t="shared" si="30"/>
        <v>408</v>
      </c>
      <c r="K218" s="2">
        <f t="shared" si="26"/>
        <v>1</v>
      </c>
      <c r="L218" s="2">
        <f t="shared" si="27"/>
        <v>4080001</v>
      </c>
      <c r="M218" s="2">
        <f t="shared" si="28"/>
        <v>1000</v>
      </c>
      <c r="N218" s="2">
        <f t="shared" si="29"/>
        <v>700</v>
      </c>
      <c r="O218" s="2">
        <v>20001</v>
      </c>
    </row>
    <row r="219" spans="1:15" x14ac:dyDescent="0.35">
      <c r="A219" s="2">
        <f t="shared" si="25"/>
        <v>44082</v>
      </c>
      <c r="B219" s="2" t="str">
        <f>INDEX(D_被动技能!$C:$C,MATCH(D_伙伴技能书!J219,D_被动技能!$B:$B,0))&amp;"（"&amp;K219&amp;"级）"</f>
        <v>卓·幽鬼焰狱（2级）</v>
      </c>
      <c r="C219" s="2">
        <f>INDEX(计算页!$E:$E,MATCH(INDEX(D_被动技能!$D:$D,MATCH(J219,D_被动技能!$B:$B,0)),计算页!$F:$F,0))</f>
        <v>40020</v>
      </c>
      <c r="D219" s="2" t="str">
        <f>"学习技能"&amp;RIGHT(B219,LEN(B219))&amp;"\n"&amp;INDEX(D_被动技能!$E:$E,MATCH(L219,D_被动技能!$A:$A,0))</f>
        <v>学习技能卓·幽鬼焰狱（2级）\n一件品质卓越的宝物，看起来谁都可以用\n提升伙伴生命3750点</v>
      </c>
      <c r="E219" s="2">
        <f>INDEX(D_被动技能!$N:$N,MATCH(L219,D_被动技能!$A:$A,0))</f>
        <v>4</v>
      </c>
      <c r="F219" s="2"/>
      <c r="G219" s="2">
        <f>INDEX(D_被动技能!$J:$J,MATCH(L219,D_被动技能!$A:$A,0))</f>
        <v>0</v>
      </c>
      <c r="H219" s="2" t="str">
        <f>INDEX(D_被动技能!$K:$K,MATCH(L219,D_被动技能!$A:$A,0))</f>
        <v>所有宠物</v>
      </c>
      <c r="I219" s="2">
        <f>INDEX(D_被动技能!$M:$M,MATCH(L219,D_被动技能!$A:$A,0))</f>
        <v>750</v>
      </c>
      <c r="J219" s="2">
        <f t="shared" si="30"/>
        <v>408</v>
      </c>
      <c r="K219" s="2">
        <f t="shared" si="26"/>
        <v>2</v>
      </c>
      <c r="L219" s="2">
        <f t="shared" si="27"/>
        <v>4080002</v>
      </c>
      <c r="M219" s="2">
        <f t="shared" si="28"/>
        <v>2000</v>
      </c>
      <c r="N219" s="2">
        <f t="shared" si="29"/>
        <v>800</v>
      </c>
      <c r="O219" s="2">
        <v>20001</v>
      </c>
    </row>
    <row r="220" spans="1:15" x14ac:dyDescent="0.35">
      <c r="A220" s="2">
        <f t="shared" si="25"/>
        <v>44083</v>
      </c>
      <c r="B220" s="2" t="str">
        <f>INDEX(D_被动技能!$C:$C,MATCH(D_伙伴技能书!J220,D_被动技能!$B:$B,0))&amp;"（"&amp;K220&amp;"级）"</f>
        <v>卓·幽鬼焰狱（3级）</v>
      </c>
      <c r="C220" s="2">
        <f>INDEX(计算页!$E:$E,MATCH(INDEX(D_被动技能!$D:$D,MATCH(J220,D_被动技能!$B:$B,0)),计算页!$F:$F,0))</f>
        <v>40020</v>
      </c>
      <c r="D220" s="2" t="str">
        <f>"学习技能"&amp;RIGHT(B220,LEN(B220))&amp;"\n"&amp;INDEX(D_被动技能!$E:$E,MATCH(L220,D_被动技能!$A:$A,0))</f>
        <v>学习技能卓·幽鬼焰狱（3级）\n一件品质卓越的宝物，看起来谁都可以用\n提升伙伴生命5625点</v>
      </c>
      <c r="E220" s="2">
        <f>INDEX(D_被动技能!$N:$N,MATCH(L220,D_被动技能!$A:$A,0))</f>
        <v>4</v>
      </c>
      <c r="F220" s="2"/>
      <c r="G220" s="2">
        <f>INDEX(D_被动技能!$J:$J,MATCH(L220,D_被动技能!$A:$A,0))</f>
        <v>0</v>
      </c>
      <c r="H220" s="2" t="str">
        <f>INDEX(D_被动技能!$K:$K,MATCH(L220,D_被动技能!$A:$A,0))</f>
        <v>所有宠物</v>
      </c>
      <c r="I220" s="2">
        <f>INDEX(D_被动技能!$M:$M,MATCH(L220,D_被动技能!$A:$A,0))</f>
        <v>1125</v>
      </c>
      <c r="J220" s="2">
        <f t="shared" si="30"/>
        <v>408</v>
      </c>
      <c r="K220" s="2">
        <f t="shared" si="26"/>
        <v>3</v>
      </c>
      <c r="L220" s="2">
        <f t="shared" si="27"/>
        <v>4080003</v>
      </c>
      <c r="M220" s="2">
        <f t="shared" si="28"/>
        <v>3000</v>
      </c>
      <c r="N220" s="2">
        <f t="shared" si="29"/>
        <v>900</v>
      </c>
      <c r="O220" s="2">
        <v>20001</v>
      </c>
    </row>
    <row r="221" spans="1:15" x14ac:dyDescent="0.35">
      <c r="A221" s="2">
        <f t="shared" si="25"/>
        <v>44091</v>
      </c>
      <c r="B221" s="2" t="str">
        <f>INDEX(D_被动技能!$C:$C,MATCH(D_伙伴技能书!J221,D_被动技能!$B:$B,0))&amp;"（"&amp;K221&amp;"级）"</f>
        <v>卓·聚魂旗（1级）</v>
      </c>
      <c r="C221" s="2">
        <f>INDEX(计算页!$E:$E,MATCH(INDEX(D_被动技能!$D:$D,MATCH(J221,D_被动技能!$B:$B,0)),计算页!$F:$F,0))</f>
        <v>40010</v>
      </c>
      <c r="D221" s="2" t="str">
        <f>"学习技能"&amp;RIGHT(B221,LEN(B221))&amp;"\n"&amp;INDEX(D_被动技能!$E:$E,MATCH(L221,D_被动技能!$A:$A,0))</f>
        <v>学习技能卓·聚魂旗（1级）\n一件品质卓越的宝物，看起来谁都可以用\n提升伙伴命中100点</v>
      </c>
      <c r="E221" s="2">
        <f>INDEX(D_被动技能!$N:$N,MATCH(L221,D_被动技能!$A:$A,0))</f>
        <v>4</v>
      </c>
      <c r="F221" s="2"/>
      <c r="G221" s="2">
        <f>INDEX(D_被动技能!$J:$J,MATCH(L221,D_被动技能!$A:$A,0))</f>
        <v>0</v>
      </c>
      <c r="H221" s="2" t="str">
        <f>INDEX(D_被动技能!$K:$K,MATCH(L221,D_被动技能!$A:$A,0))</f>
        <v>所有宠物</v>
      </c>
      <c r="I221" s="2">
        <f>INDEX(D_被动技能!$M:$M,MATCH(L221,D_被动技能!$A:$A,0))</f>
        <v>500</v>
      </c>
      <c r="J221" s="2">
        <f t="shared" si="30"/>
        <v>409</v>
      </c>
      <c r="K221" s="2">
        <f t="shared" si="26"/>
        <v>1</v>
      </c>
      <c r="L221" s="2">
        <f t="shared" si="27"/>
        <v>4090001</v>
      </c>
      <c r="M221" s="2">
        <f t="shared" si="28"/>
        <v>1000</v>
      </c>
      <c r="N221" s="2">
        <f t="shared" si="29"/>
        <v>700</v>
      </c>
      <c r="O221" s="2">
        <v>20001</v>
      </c>
    </row>
    <row r="222" spans="1:15" x14ac:dyDescent="0.35">
      <c r="A222" s="2">
        <f t="shared" si="25"/>
        <v>44092</v>
      </c>
      <c r="B222" s="2" t="str">
        <f>INDEX(D_被动技能!$C:$C,MATCH(D_伙伴技能书!J222,D_被动技能!$B:$B,0))&amp;"（"&amp;K222&amp;"级）"</f>
        <v>卓·聚魂旗（2级）</v>
      </c>
      <c r="C222" s="2">
        <f>INDEX(计算页!$E:$E,MATCH(INDEX(D_被动技能!$D:$D,MATCH(J222,D_被动技能!$B:$B,0)),计算页!$F:$F,0))</f>
        <v>40010</v>
      </c>
      <c r="D222" s="2" t="str">
        <f>"学习技能"&amp;RIGHT(B222,LEN(B222))&amp;"\n"&amp;INDEX(D_被动技能!$E:$E,MATCH(L222,D_被动技能!$A:$A,0))</f>
        <v>学习技能卓·聚魂旗（2级）\n一件品质卓越的宝物，看起来谁都可以用\n提升伙伴命中150点</v>
      </c>
      <c r="E222" s="2">
        <f>INDEX(D_被动技能!$N:$N,MATCH(L222,D_被动技能!$A:$A,0))</f>
        <v>4</v>
      </c>
      <c r="F222" s="2"/>
      <c r="G222" s="2">
        <f>INDEX(D_被动技能!$J:$J,MATCH(L222,D_被动技能!$A:$A,0))</f>
        <v>0</v>
      </c>
      <c r="H222" s="2" t="str">
        <f>INDEX(D_被动技能!$K:$K,MATCH(L222,D_被动技能!$A:$A,0))</f>
        <v>所有宠物</v>
      </c>
      <c r="I222" s="2">
        <f>INDEX(D_被动技能!$M:$M,MATCH(L222,D_被动技能!$A:$A,0))</f>
        <v>750</v>
      </c>
      <c r="J222" s="2">
        <f t="shared" si="30"/>
        <v>409</v>
      </c>
      <c r="K222" s="2">
        <f t="shared" si="26"/>
        <v>2</v>
      </c>
      <c r="L222" s="2">
        <f t="shared" si="27"/>
        <v>4090002</v>
      </c>
      <c r="M222" s="2">
        <f t="shared" si="28"/>
        <v>2000</v>
      </c>
      <c r="N222" s="2">
        <f t="shared" si="29"/>
        <v>800</v>
      </c>
      <c r="O222" s="2">
        <v>20001</v>
      </c>
    </row>
    <row r="223" spans="1:15" x14ac:dyDescent="0.35">
      <c r="A223" s="2">
        <f t="shared" si="25"/>
        <v>44093</v>
      </c>
      <c r="B223" s="2" t="str">
        <f>INDEX(D_被动技能!$C:$C,MATCH(D_伙伴技能书!J223,D_被动技能!$B:$B,0))&amp;"（"&amp;K223&amp;"级）"</f>
        <v>卓·聚魂旗（3级）</v>
      </c>
      <c r="C223" s="2">
        <f>INDEX(计算页!$E:$E,MATCH(INDEX(D_被动技能!$D:$D,MATCH(J223,D_被动技能!$B:$B,0)),计算页!$F:$F,0))</f>
        <v>40010</v>
      </c>
      <c r="D223" s="2" t="str">
        <f>"学习技能"&amp;RIGHT(B223,LEN(B223))&amp;"\n"&amp;INDEX(D_被动技能!$E:$E,MATCH(L223,D_被动技能!$A:$A,0))</f>
        <v>学习技能卓·聚魂旗（3级）\n一件品质卓越的宝物，看起来谁都可以用\n提升伙伴命中225点</v>
      </c>
      <c r="E223" s="2">
        <f>INDEX(D_被动技能!$N:$N,MATCH(L223,D_被动技能!$A:$A,0))</f>
        <v>4</v>
      </c>
      <c r="F223" s="2"/>
      <c r="G223" s="2">
        <f>INDEX(D_被动技能!$J:$J,MATCH(L223,D_被动技能!$A:$A,0))</f>
        <v>0</v>
      </c>
      <c r="H223" s="2" t="str">
        <f>INDEX(D_被动技能!$K:$K,MATCH(L223,D_被动技能!$A:$A,0))</f>
        <v>所有宠物</v>
      </c>
      <c r="I223" s="2">
        <f>INDEX(D_被动技能!$M:$M,MATCH(L223,D_被动技能!$A:$A,0))</f>
        <v>1125</v>
      </c>
      <c r="J223" s="2">
        <f t="shared" si="30"/>
        <v>409</v>
      </c>
      <c r="K223" s="2">
        <f t="shared" si="26"/>
        <v>3</v>
      </c>
      <c r="L223" s="2">
        <f t="shared" si="27"/>
        <v>4090003</v>
      </c>
      <c r="M223" s="2">
        <f t="shared" si="28"/>
        <v>3000</v>
      </c>
      <c r="N223" s="2">
        <f t="shared" si="29"/>
        <v>900</v>
      </c>
      <c r="O223" s="2">
        <v>20001</v>
      </c>
    </row>
    <row r="224" spans="1:15" x14ac:dyDescent="0.35">
      <c r="A224" s="2">
        <f t="shared" si="25"/>
        <v>44101</v>
      </c>
      <c r="B224" s="2" t="str">
        <f>INDEX(D_被动技能!$C:$C,MATCH(D_伙伴技能书!J224,D_被动技能!$B:$B,0))&amp;"（"&amp;K224&amp;"级）"</f>
        <v>卓·迷魂汤（1级）</v>
      </c>
      <c r="C224" s="2">
        <f>INDEX(计算页!$E:$E,MATCH(INDEX(D_被动技能!$D:$D,MATCH(J224,D_被动技能!$B:$B,0)),计算页!$F:$F,0))</f>
        <v>40001</v>
      </c>
      <c r="D224" s="2" t="str">
        <f>"学习技能"&amp;RIGHT(B224,LEN(B224))&amp;"\n"&amp;INDEX(D_被动技能!$E:$E,MATCH(L224,D_被动技能!$A:$A,0))</f>
        <v>学习技能卓·迷魂汤（1级）\n一件品质卓越的宝物，看起来谁都可以用\n提升伙伴闪避100点</v>
      </c>
      <c r="E224" s="2">
        <f>INDEX(D_被动技能!$N:$N,MATCH(L224,D_被动技能!$A:$A,0))</f>
        <v>4</v>
      </c>
      <c r="F224" s="2"/>
      <c r="G224" s="2">
        <f>INDEX(D_被动技能!$J:$J,MATCH(L224,D_被动技能!$A:$A,0))</f>
        <v>0</v>
      </c>
      <c r="H224" s="2" t="str">
        <f>INDEX(D_被动技能!$K:$K,MATCH(L224,D_被动技能!$A:$A,0))</f>
        <v>所有宠物</v>
      </c>
      <c r="I224" s="2">
        <f>INDEX(D_被动技能!$M:$M,MATCH(L224,D_被动技能!$A:$A,0))</f>
        <v>500</v>
      </c>
      <c r="J224" s="2">
        <f t="shared" si="30"/>
        <v>410</v>
      </c>
      <c r="K224" s="2">
        <f t="shared" si="26"/>
        <v>1</v>
      </c>
      <c r="L224" s="2">
        <f t="shared" si="27"/>
        <v>4100001</v>
      </c>
      <c r="M224" s="2">
        <f t="shared" si="28"/>
        <v>1000</v>
      </c>
      <c r="N224" s="2">
        <f t="shared" si="29"/>
        <v>700</v>
      </c>
      <c r="O224" s="2">
        <v>20001</v>
      </c>
    </row>
    <row r="225" spans="1:15" x14ac:dyDescent="0.35">
      <c r="A225" s="2">
        <f t="shared" si="25"/>
        <v>44102</v>
      </c>
      <c r="B225" s="2" t="str">
        <f>INDEX(D_被动技能!$C:$C,MATCH(D_伙伴技能书!J225,D_被动技能!$B:$B,0))&amp;"（"&amp;K225&amp;"级）"</f>
        <v>卓·迷魂汤（2级）</v>
      </c>
      <c r="C225" s="2">
        <f>INDEX(计算页!$E:$E,MATCH(INDEX(D_被动技能!$D:$D,MATCH(J225,D_被动技能!$B:$B,0)),计算页!$F:$F,0))</f>
        <v>40001</v>
      </c>
      <c r="D225" s="2" t="str">
        <f>"学习技能"&amp;RIGHT(B225,LEN(B225))&amp;"\n"&amp;INDEX(D_被动技能!$E:$E,MATCH(L225,D_被动技能!$A:$A,0))</f>
        <v>学习技能卓·迷魂汤（2级）\n一件品质卓越的宝物，看起来谁都可以用\n提升伙伴闪避150点</v>
      </c>
      <c r="E225" s="2">
        <f>INDEX(D_被动技能!$N:$N,MATCH(L225,D_被动技能!$A:$A,0))</f>
        <v>4</v>
      </c>
      <c r="F225" s="2"/>
      <c r="G225" s="2">
        <f>INDEX(D_被动技能!$J:$J,MATCH(L225,D_被动技能!$A:$A,0))</f>
        <v>0</v>
      </c>
      <c r="H225" s="2" t="str">
        <f>INDEX(D_被动技能!$K:$K,MATCH(L225,D_被动技能!$A:$A,0))</f>
        <v>所有宠物</v>
      </c>
      <c r="I225" s="2">
        <f>INDEX(D_被动技能!$M:$M,MATCH(L225,D_被动技能!$A:$A,0))</f>
        <v>750</v>
      </c>
      <c r="J225" s="2">
        <f t="shared" si="30"/>
        <v>410</v>
      </c>
      <c r="K225" s="2">
        <f t="shared" si="26"/>
        <v>2</v>
      </c>
      <c r="L225" s="2">
        <f t="shared" si="27"/>
        <v>4100002</v>
      </c>
      <c r="M225" s="2">
        <f t="shared" si="28"/>
        <v>2000</v>
      </c>
      <c r="N225" s="2">
        <f t="shared" si="29"/>
        <v>800</v>
      </c>
      <c r="O225" s="2">
        <v>20001</v>
      </c>
    </row>
    <row r="226" spans="1:15" x14ac:dyDescent="0.35">
      <c r="A226" s="2">
        <f t="shared" si="25"/>
        <v>44103</v>
      </c>
      <c r="B226" s="2" t="str">
        <f>INDEX(D_被动技能!$C:$C,MATCH(D_伙伴技能书!J226,D_被动技能!$B:$B,0))&amp;"（"&amp;K226&amp;"级）"</f>
        <v>卓·迷魂汤（3级）</v>
      </c>
      <c r="C226" s="2">
        <f>INDEX(计算页!$E:$E,MATCH(INDEX(D_被动技能!$D:$D,MATCH(J226,D_被动技能!$B:$B,0)),计算页!$F:$F,0))</f>
        <v>40001</v>
      </c>
      <c r="D226" s="2" t="str">
        <f>"学习技能"&amp;RIGHT(B226,LEN(B226))&amp;"\n"&amp;INDEX(D_被动技能!$E:$E,MATCH(L226,D_被动技能!$A:$A,0))</f>
        <v>学习技能卓·迷魂汤（3级）\n一件品质卓越的宝物，看起来谁都可以用\n提升伙伴闪避225点</v>
      </c>
      <c r="E226" s="2">
        <f>INDEX(D_被动技能!$N:$N,MATCH(L226,D_被动技能!$A:$A,0))</f>
        <v>4</v>
      </c>
      <c r="F226" s="2"/>
      <c r="G226" s="2">
        <f>INDEX(D_被动技能!$J:$J,MATCH(L226,D_被动技能!$A:$A,0))</f>
        <v>0</v>
      </c>
      <c r="H226" s="2" t="str">
        <f>INDEX(D_被动技能!$K:$K,MATCH(L226,D_被动技能!$A:$A,0))</f>
        <v>所有宠物</v>
      </c>
      <c r="I226" s="2">
        <f>INDEX(D_被动技能!$M:$M,MATCH(L226,D_被动技能!$A:$A,0))</f>
        <v>1125</v>
      </c>
      <c r="J226" s="2">
        <f t="shared" si="30"/>
        <v>410</v>
      </c>
      <c r="K226" s="2">
        <f t="shared" si="26"/>
        <v>3</v>
      </c>
      <c r="L226" s="2">
        <f t="shared" ref="L226:L289" si="31">J226*10000+K226</f>
        <v>4100003</v>
      </c>
      <c r="M226" s="2">
        <f t="shared" ref="M226:M289" si="32">K226*1000</f>
        <v>3000</v>
      </c>
      <c r="N226" s="2">
        <f t="shared" ref="N226:N289" si="33">K226*100+600</f>
        <v>900</v>
      </c>
      <c r="O226" s="2">
        <v>20001</v>
      </c>
    </row>
    <row r="227" spans="1:15" x14ac:dyDescent="0.35">
      <c r="A227" s="2">
        <f t="shared" si="25"/>
        <v>44111</v>
      </c>
      <c r="B227" s="2" t="str">
        <f>INDEX(D_被动技能!$C:$C,MATCH(D_伙伴技能书!J227,D_被动技能!$B:$B,0))&amp;"（"&amp;K227&amp;"级）"</f>
        <v>卓·阴阳镜（1级）</v>
      </c>
      <c r="C227" s="2">
        <f>INDEX(计算页!$E:$E,MATCH(INDEX(D_被动技能!$D:$D,MATCH(J227,D_被动技能!$B:$B,0)),计算页!$F:$F,0))</f>
        <v>40019</v>
      </c>
      <c r="D227" s="2" t="str">
        <f>"学习技能"&amp;RIGHT(B227,LEN(B227))&amp;"\n"&amp;INDEX(D_被动技能!$E:$E,MATCH(L227,D_被动技能!$A:$A,0))</f>
        <v>学习技能卓·阴阳镜（1级）\n一件品质卓越的宝物，看起来谁都可以用\n提升伙伴攻击250点</v>
      </c>
      <c r="E227" s="2">
        <f>INDEX(D_被动技能!$N:$N,MATCH(L227,D_被动技能!$A:$A,0))</f>
        <v>4</v>
      </c>
      <c r="F227" s="2"/>
      <c r="G227" s="2">
        <f>INDEX(D_被动技能!$J:$J,MATCH(L227,D_被动技能!$A:$A,0))</f>
        <v>0</v>
      </c>
      <c r="H227" s="2" t="str">
        <f>INDEX(D_被动技能!$K:$K,MATCH(L227,D_被动技能!$A:$A,0))</f>
        <v>所有宠物</v>
      </c>
      <c r="I227" s="2">
        <f>INDEX(D_被动技能!$M:$M,MATCH(L227,D_被动技能!$A:$A,0))</f>
        <v>500</v>
      </c>
      <c r="J227" s="2">
        <f t="shared" si="30"/>
        <v>411</v>
      </c>
      <c r="K227" s="2">
        <f t="shared" si="26"/>
        <v>1</v>
      </c>
      <c r="L227" s="2">
        <f t="shared" si="31"/>
        <v>4110001</v>
      </c>
      <c r="M227" s="2">
        <f t="shared" si="32"/>
        <v>1000</v>
      </c>
      <c r="N227" s="2">
        <f t="shared" si="33"/>
        <v>700</v>
      </c>
      <c r="O227" s="2">
        <v>20001</v>
      </c>
    </row>
    <row r="228" spans="1:15" x14ac:dyDescent="0.35">
      <c r="A228" s="2">
        <f t="shared" si="25"/>
        <v>44112</v>
      </c>
      <c r="B228" s="2" t="str">
        <f>INDEX(D_被动技能!$C:$C,MATCH(D_伙伴技能书!J228,D_被动技能!$B:$B,0))&amp;"（"&amp;K228&amp;"级）"</f>
        <v>卓·阴阳镜（2级）</v>
      </c>
      <c r="C228" s="2">
        <f>INDEX(计算页!$E:$E,MATCH(INDEX(D_被动技能!$D:$D,MATCH(J228,D_被动技能!$B:$B,0)),计算页!$F:$F,0))</f>
        <v>40019</v>
      </c>
      <c r="D228" s="2" t="str">
        <f>"学习技能"&amp;RIGHT(B228,LEN(B228))&amp;"\n"&amp;INDEX(D_被动技能!$E:$E,MATCH(L228,D_被动技能!$A:$A,0))</f>
        <v>学习技能卓·阴阳镜（2级）\n一件品质卓越的宝物，看起来谁都可以用\n提升伙伴攻击375点</v>
      </c>
      <c r="E228" s="2">
        <f>INDEX(D_被动技能!$N:$N,MATCH(L228,D_被动技能!$A:$A,0))</f>
        <v>4</v>
      </c>
      <c r="F228" s="2"/>
      <c r="G228" s="2">
        <f>INDEX(D_被动技能!$J:$J,MATCH(L228,D_被动技能!$A:$A,0))</f>
        <v>0</v>
      </c>
      <c r="H228" s="2" t="str">
        <f>INDEX(D_被动技能!$K:$K,MATCH(L228,D_被动技能!$A:$A,0))</f>
        <v>所有宠物</v>
      </c>
      <c r="I228" s="2">
        <f>INDEX(D_被动技能!$M:$M,MATCH(L228,D_被动技能!$A:$A,0))</f>
        <v>750</v>
      </c>
      <c r="J228" s="2">
        <f t="shared" si="30"/>
        <v>411</v>
      </c>
      <c r="K228" s="2">
        <f t="shared" si="26"/>
        <v>2</v>
      </c>
      <c r="L228" s="2">
        <f t="shared" si="31"/>
        <v>4110002</v>
      </c>
      <c r="M228" s="2">
        <f t="shared" si="32"/>
        <v>2000</v>
      </c>
      <c r="N228" s="2">
        <f t="shared" si="33"/>
        <v>800</v>
      </c>
      <c r="O228" s="2">
        <v>20001</v>
      </c>
    </row>
    <row r="229" spans="1:15" x14ac:dyDescent="0.35">
      <c r="A229" s="2">
        <f t="shared" si="25"/>
        <v>44113</v>
      </c>
      <c r="B229" s="2" t="str">
        <f>INDEX(D_被动技能!$C:$C,MATCH(D_伙伴技能书!J229,D_被动技能!$B:$B,0))&amp;"（"&amp;K229&amp;"级）"</f>
        <v>卓·阴阳镜（3级）</v>
      </c>
      <c r="C229" s="2">
        <f>INDEX(计算页!$E:$E,MATCH(INDEX(D_被动技能!$D:$D,MATCH(J229,D_被动技能!$B:$B,0)),计算页!$F:$F,0))</f>
        <v>40019</v>
      </c>
      <c r="D229" s="2" t="str">
        <f>"学习技能"&amp;RIGHT(B229,LEN(B229))&amp;"\n"&amp;INDEX(D_被动技能!$E:$E,MATCH(L229,D_被动技能!$A:$A,0))</f>
        <v>学习技能卓·阴阳镜（3级）\n一件品质卓越的宝物，看起来谁都可以用\n提升伙伴攻击563点</v>
      </c>
      <c r="E229" s="2">
        <f>INDEX(D_被动技能!$N:$N,MATCH(L229,D_被动技能!$A:$A,0))</f>
        <v>4</v>
      </c>
      <c r="F229" s="2"/>
      <c r="G229" s="2">
        <f>INDEX(D_被动技能!$J:$J,MATCH(L229,D_被动技能!$A:$A,0))</f>
        <v>0</v>
      </c>
      <c r="H229" s="2" t="str">
        <f>INDEX(D_被动技能!$K:$K,MATCH(L229,D_被动技能!$A:$A,0))</f>
        <v>所有宠物</v>
      </c>
      <c r="I229" s="2">
        <f>INDEX(D_被动技能!$M:$M,MATCH(L229,D_被动技能!$A:$A,0))</f>
        <v>1125</v>
      </c>
      <c r="J229" s="2">
        <f t="shared" si="30"/>
        <v>411</v>
      </c>
      <c r="K229" s="2">
        <f t="shared" si="26"/>
        <v>3</v>
      </c>
      <c r="L229" s="2">
        <f t="shared" si="31"/>
        <v>4110003</v>
      </c>
      <c r="M229" s="2">
        <f t="shared" si="32"/>
        <v>3000</v>
      </c>
      <c r="N229" s="2">
        <f t="shared" si="33"/>
        <v>900</v>
      </c>
      <c r="O229" s="2">
        <v>20001</v>
      </c>
    </row>
    <row r="230" spans="1:15" x14ac:dyDescent="0.35">
      <c r="A230" s="2">
        <f t="shared" si="25"/>
        <v>44121</v>
      </c>
      <c r="B230" s="2" t="str">
        <f>INDEX(D_被动技能!$C:$C,MATCH(D_伙伴技能书!J230,D_被动技能!$B:$B,0))&amp;"（"&amp;K230&amp;"级）"</f>
        <v>卓·炼魂葫芦（1级）</v>
      </c>
      <c r="C230" s="2">
        <f>INDEX(计算页!$E:$E,MATCH(INDEX(D_被动技能!$D:$D,MATCH(J230,D_被动技能!$B:$B,0)),计算页!$F:$F,0))</f>
        <v>40000</v>
      </c>
      <c r="D230" s="2" t="str">
        <f>"学习技能"&amp;RIGHT(B230,LEN(B230))&amp;"\n"&amp;INDEX(D_被动技能!$E:$E,MATCH(L230,D_被动技能!$A:$A,0))</f>
        <v>学习技能卓·炼魂葫芦（1级）\n一件品质卓越的宝物，看起来谁都可以用\n提升伙伴防御500点</v>
      </c>
      <c r="E230" s="2">
        <f>INDEX(D_被动技能!$N:$N,MATCH(L230,D_被动技能!$A:$A,0))</f>
        <v>4</v>
      </c>
      <c r="F230" s="2"/>
      <c r="G230" s="2">
        <f>INDEX(D_被动技能!$J:$J,MATCH(L230,D_被动技能!$A:$A,0))</f>
        <v>0</v>
      </c>
      <c r="H230" s="2" t="str">
        <f>INDEX(D_被动技能!$K:$K,MATCH(L230,D_被动技能!$A:$A,0))</f>
        <v>所有宠物</v>
      </c>
      <c r="I230" s="2">
        <f>INDEX(D_被动技能!$M:$M,MATCH(L230,D_被动技能!$A:$A,0))</f>
        <v>500</v>
      </c>
      <c r="J230" s="2">
        <f t="shared" si="30"/>
        <v>412</v>
      </c>
      <c r="K230" s="2">
        <f t="shared" si="26"/>
        <v>1</v>
      </c>
      <c r="L230" s="2">
        <f t="shared" si="31"/>
        <v>4120001</v>
      </c>
      <c r="M230" s="2">
        <f t="shared" si="32"/>
        <v>1000</v>
      </c>
      <c r="N230" s="2">
        <f t="shared" si="33"/>
        <v>700</v>
      </c>
      <c r="O230" s="2">
        <v>20001</v>
      </c>
    </row>
    <row r="231" spans="1:15" x14ac:dyDescent="0.35">
      <c r="A231" s="2">
        <f t="shared" si="25"/>
        <v>44122</v>
      </c>
      <c r="B231" s="2" t="str">
        <f>INDEX(D_被动技能!$C:$C,MATCH(D_伙伴技能书!J231,D_被动技能!$B:$B,0))&amp;"（"&amp;K231&amp;"级）"</f>
        <v>卓·炼魂葫芦（2级）</v>
      </c>
      <c r="C231" s="2">
        <f>INDEX(计算页!$E:$E,MATCH(INDEX(D_被动技能!$D:$D,MATCH(J231,D_被动技能!$B:$B,0)),计算页!$F:$F,0))</f>
        <v>40000</v>
      </c>
      <c r="D231" s="2" t="str">
        <f>"学习技能"&amp;RIGHT(B231,LEN(B231))&amp;"\n"&amp;INDEX(D_被动技能!$E:$E,MATCH(L231,D_被动技能!$A:$A,0))</f>
        <v>学习技能卓·炼魂葫芦（2级）\n一件品质卓越的宝物，看起来谁都可以用\n提升伙伴防御750点</v>
      </c>
      <c r="E231" s="2">
        <f>INDEX(D_被动技能!$N:$N,MATCH(L231,D_被动技能!$A:$A,0))</f>
        <v>4</v>
      </c>
      <c r="F231" s="2"/>
      <c r="G231" s="2">
        <f>INDEX(D_被动技能!$J:$J,MATCH(L231,D_被动技能!$A:$A,0))</f>
        <v>0</v>
      </c>
      <c r="H231" s="2" t="str">
        <f>INDEX(D_被动技能!$K:$K,MATCH(L231,D_被动技能!$A:$A,0))</f>
        <v>所有宠物</v>
      </c>
      <c r="I231" s="2">
        <f>INDEX(D_被动技能!$M:$M,MATCH(L231,D_被动技能!$A:$A,0))</f>
        <v>750</v>
      </c>
      <c r="J231" s="2">
        <f t="shared" si="30"/>
        <v>412</v>
      </c>
      <c r="K231" s="2">
        <f t="shared" si="26"/>
        <v>2</v>
      </c>
      <c r="L231" s="2">
        <f t="shared" si="31"/>
        <v>4120002</v>
      </c>
      <c r="M231" s="2">
        <f t="shared" si="32"/>
        <v>2000</v>
      </c>
      <c r="N231" s="2">
        <f t="shared" si="33"/>
        <v>800</v>
      </c>
      <c r="O231" s="2">
        <v>20001</v>
      </c>
    </row>
    <row r="232" spans="1:15" x14ac:dyDescent="0.35">
      <c r="A232" s="2">
        <f t="shared" si="25"/>
        <v>44123</v>
      </c>
      <c r="B232" s="2" t="str">
        <f>INDEX(D_被动技能!$C:$C,MATCH(D_伙伴技能书!J232,D_被动技能!$B:$B,0))&amp;"（"&amp;K232&amp;"级）"</f>
        <v>卓·炼魂葫芦（3级）</v>
      </c>
      <c r="C232" s="2">
        <f>INDEX(计算页!$E:$E,MATCH(INDEX(D_被动技能!$D:$D,MATCH(J232,D_被动技能!$B:$B,0)),计算页!$F:$F,0))</f>
        <v>40000</v>
      </c>
      <c r="D232" s="2" t="str">
        <f>"学习技能"&amp;RIGHT(B232,LEN(B232))&amp;"\n"&amp;INDEX(D_被动技能!$E:$E,MATCH(L232,D_被动技能!$A:$A,0))</f>
        <v>学习技能卓·炼魂葫芦（3级）\n一件品质卓越的宝物，看起来谁都可以用\n提升伙伴防御1125点</v>
      </c>
      <c r="E232" s="2">
        <f>INDEX(D_被动技能!$N:$N,MATCH(L232,D_被动技能!$A:$A,0))</f>
        <v>4</v>
      </c>
      <c r="F232" s="2"/>
      <c r="G232" s="2">
        <f>INDEX(D_被动技能!$J:$J,MATCH(L232,D_被动技能!$A:$A,0))</f>
        <v>0</v>
      </c>
      <c r="H232" s="2" t="str">
        <f>INDEX(D_被动技能!$K:$K,MATCH(L232,D_被动技能!$A:$A,0))</f>
        <v>所有宠物</v>
      </c>
      <c r="I232" s="2">
        <f>INDEX(D_被动技能!$M:$M,MATCH(L232,D_被动技能!$A:$A,0))</f>
        <v>1125</v>
      </c>
      <c r="J232" s="2">
        <f t="shared" si="30"/>
        <v>412</v>
      </c>
      <c r="K232" s="2">
        <f t="shared" si="26"/>
        <v>3</v>
      </c>
      <c r="L232" s="2">
        <f t="shared" si="31"/>
        <v>4120003</v>
      </c>
      <c r="M232" s="2">
        <f t="shared" si="32"/>
        <v>3000</v>
      </c>
      <c r="N232" s="2">
        <f t="shared" si="33"/>
        <v>900</v>
      </c>
      <c r="O232" s="2">
        <v>20001</v>
      </c>
    </row>
    <row r="233" spans="1:15" x14ac:dyDescent="0.35">
      <c r="A233" s="2">
        <f t="shared" si="25"/>
        <v>44131</v>
      </c>
      <c r="B233" s="2" t="str">
        <f>INDEX(D_被动技能!$C:$C,MATCH(D_伙伴技能书!J233,D_被动技能!$B:$B,0))&amp;"（"&amp;K233&amp;"级）"</f>
        <v>卓·破虏令（1级）</v>
      </c>
      <c r="C233" s="2">
        <f>INDEX(计算页!$E:$E,MATCH(INDEX(D_被动技能!$D:$D,MATCH(J233,D_被动技能!$B:$B,0)),计算页!$F:$F,0))</f>
        <v>40016</v>
      </c>
      <c r="D233" s="2" t="str">
        <f>"学习技能"&amp;RIGHT(B233,LEN(B233))&amp;"\n"&amp;INDEX(D_被动技能!$E:$E,MATCH(L233,D_被动技能!$A:$A,0))</f>
        <v>学习技能卓·破虏令（1级）\n一件品质卓越的宝物，看起来谁都可以用\n提升伙伴生命2500点</v>
      </c>
      <c r="E233" s="2">
        <f>INDEX(D_被动技能!$N:$N,MATCH(L233,D_被动技能!$A:$A,0))</f>
        <v>4</v>
      </c>
      <c r="F233" s="2"/>
      <c r="G233" s="2">
        <f>INDEX(D_被动技能!$J:$J,MATCH(L233,D_被动技能!$A:$A,0))</f>
        <v>0</v>
      </c>
      <c r="H233" s="2" t="str">
        <f>INDEX(D_被动技能!$K:$K,MATCH(L233,D_被动技能!$A:$A,0))</f>
        <v>所有宠物</v>
      </c>
      <c r="I233" s="2">
        <f>INDEX(D_被动技能!$M:$M,MATCH(L233,D_被动技能!$A:$A,0))</f>
        <v>500</v>
      </c>
      <c r="J233" s="2">
        <f t="shared" si="30"/>
        <v>413</v>
      </c>
      <c r="K233" s="2">
        <f t="shared" si="26"/>
        <v>1</v>
      </c>
      <c r="L233" s="2">
        <f t="shared" si="31"/>
        <v>4130001</v>
      </c>
      <c r="M233" s="2">
        <f t="shared" si="32"/>
        <v>1000</v>
      </c>
      <c r="N233" s="2">
        <f t="shared" si="33"/>
        <v>700</v>
      </c>
      <c r="O233" s="2">
        <v>20001</v>
      </c>
    </row>
    <row r="234" spans="1:15" x14ac:dyDescent="0.35">
      <c r="A234" s="2">
        <f t="shared" si="25"/>
        <v>44132</v>
      </c>
      <c r="B234" s="2" t="str">
        <f>INDEX(D_被动技能!$C:$C,MATCH(D_伙伴技能书!J234,D_被动技能!$B:$B,0))&amp;"（"&amp;K234&amp;"级）"</f>
        <v>卓·破虏令（2级）</v>
      </c>
      <c r="C234" s="2">
        <f>INDEX(计算页!$E:$E,MATCH(INDEX(D_被动技能!$D:$D,MATCH(J234,D_被动技能!$B:$B,0)),计算页!$F:$F,0))</f>
        <v>40016</v>
      </c>
      <c r="D234" s="2" t="str">
        <f>"学习技能"&amp;RIGHT(B234,LEN(B234))&amp;"\n"&amp;INDEX(D_被动技能!$E:$E,MATCH(L234,D_被动技能!$A:$A,0))</f>
        <v>学习技能卓·破虏令（2级）\n一件品质卓越的宝物，看起来谁都可以用\n提升伙伴生命3750点</v>
      </c>
      <c r="E234" s="2">
        <f>INDEX(D_被动技能!$N:$N,MATCH(L234,D_被动技能!$A:$A,0))</f>
        <v>4</v>
      </c>
      <c r="F234" s="2"/>
      <c r="G234" s="2">
        <f>INDEX(D_被动技能!$J:$J,MATCH(L234,D_被动技能!$A:$A,0))</f>
        <v>0</v>
      </c>
      <c r="H234" s="2" t="str">
        <f>INDEX(D_被动技能!$K:$K,MATCH(L234,D_被动技能!$A:$A,0))</f>
        <v>所有宠物</v>
      </c>
      <c r="I234" s="2">
        <f>INDEX(D_被动技能!$M:$M,MATCH(L234,D_被动技能!$A:$A,0))</f>
        <v>750</v>
      </c>
      <c r="J234" s="2">
        <f t="shared" si="30"/>
        <v>413</v>
      </c>
      <c r="K234" s="2">
        <f t="shared" si="26"/>
        <v>2</v>
      </c>
      <c r="L234" s="2">
        <f t="shared" si="31"/>
        <v>4130002</v>
      </c>
      <c r="M234" s="2">
        <f t="shared" si="32"/>
        <v>2000</v>
      </c>
      <c r="N234" s="2">
        <f t="shared" si="33"/>
        <v>800</v>
      </c>
      <c r="O234" s="2">
        <v>20001</v>
      </c>
    </row>
    <row r="235" spans="1:15" x14ac:dyDescent="0.35">
      <c r="A235" s="2">
        <f t="shared" si="25"/>
        <v>44133</v>
      </c>
      <c r="B235" s="2" t="str">
        <f>INDEX(D_被动技能!$C:$C,MATCH(D_伙伴技能书!J235,D_被动技能!$B:$B,0))&amp;"（"&amp;K235&amp;"级）"</f>
        <v>卓·破虏令（3级）</v>
      </c>
      <c r="C235" s="2">
        <f>INDEX(计算页!$E:$E,MATCH(INDEX(D_被动技能!$D:$D,MATCH(J235,D_被动技能!$B:$B,0)),计算页!$F:$F,0))</f>
        <v>40016</v>
      </c>
      <c r="D235" s="2" t="str">
        <f>"学习技能"&amp;RIGHT(B235,LEN(B235))&amp;"\n"&amp;INDEX(D_被动技能!$E:$E,MATCH(L235,D_被动技能!$A:$A,0))</f>
        <v>学习技能卓·破虏令（3级）\n一件品质卓越的宝物，看起来谁都可以用\n提升伙伴生命5625点</v>
      </c>
      <c r="E235" s="2">
        <f>INDEX(D_被动技能!$N:$N,MATCH(L235,D_被动技能!$A:$A,0))</f>
        <v>4</v>
      </c>
      <c r="F235" s="2"/>
      <c r="G235" s="2">
        <f>INDEX(D_被动技能!$J:$J,MATCH(L235,D_被动技能!$A:$A,0))</f>
        <v>0</v>
      </c>
      <c r="H235" s="2" t="str">
        <f>INDEX(D_被动技能!$K:$K,MATCH(L235,D_被动技能!$A:$A,0))</f>
        <v>所有宠物</v>
      </c>
      <c r="I235" s="2">
        <f>INDEX(D_被动技能!$M:$M,MATCH(L235,D_被动技能!$A:$A,0))</f>
        <v>1125</v>
      </c>
      <c r="J235" s="2">
        <f t="shared" si="30"/>
        <v>413</v>
      </c>
      <c r="K235" s="2">
        <f t="shared" si="26"/>
        <v>3</v>
      </c>
      <c r="L235" s="2">
        <f t="shared" si="31"/>
        <v>4130003</v>
      </c>
      <c r="M235" s="2">
        <f t="shared" si="32"/>
        <v>3000</v>
      </c>
      <c r="N235" s="2">
        <f t="shared" si="33"/>
        <v>900</v>
      </c>
      <c r="O235" s="2">
        <v>20001</v>
      </c>
    </row>
    <row r="236" spans="1:15" x14ac:dyDescent="0.35">
      <c r="A236" s="2">
        <f t="shared" si="25"/>
        <v>44141</v>
      </c>
      <c r="B236" s="2" t="str">
        <f>INDEX(D_被动技能!$C:$C,MATCH(D_伙伴技能书!J236,D_被动技能!$B:$B,0))&amp;"（"&amp;K236&amp;"级）"</f>
        <v>卓·三昧真火（1级）</v>
      </c>
      <c r="C236" s="2">
        <f>INDEX(计算页!$E:$E,MATCH(INDEX(D_被动技能!$D:$D,MATCH(J236,D_被动技能!$B:$B,0)),计算页!$F:$F,0))</f>
        <v>40022</v>
      </c>
      <c r="D236" s="2" t="str">
        <f>"学习技能"&amp;RIGHT(B236,LEN(B236))&amp;"\n"&amp;INDEX(D_被动技能!$E:$E,MATCH(L236,D_被动技能!$A:$A,0))</f>
        <v>学习技能卓·三昧真火（1级）\n一件品质卓越的宝物，看起来谁都可以用\n提升伙伴命中100点</v>
      </c>
      <c r="E236" s="2">
        <f>INDEX(D_被动技能!$N:$N,MATCH(L236,D_被动技能!$A:$A,0))</f>
        <v>4</v>
      </c>
      <c r="F236" s="2"/>
      <c r="G236" s="2">
        <f>INDEX(D_被动技能!$J:$J,MATCH(L236,D_被动技能!$A:$A,0))</f>
        <v>0</v>
      </c>
      <c r="H236" s="2" t="str">
        <f>INDEX(D_被动技能!$K:$K,MATCH(L236,D_被动技能!$A:$A,0))</f>
        <v>所有宠物</v>
      </c>
      <c r="I236" s="2">
        <f>INDEX(D_被动技能!$M:$M,MATCH(L236,D_被动技能!$A:$A,0))</f>
        <v>500</v>
      </c>
      <c r="J236" s="2">
        <f t="shared" si="30"/>
        <v>414</v>
      </c>
      <c r="K236" s="2">
        <f t="shared" si="26"/>
        <v>1</v>
      </c>
      <c r="L236" s="2">
        <f t="shared" si="31"/>
        <v>4140001</v>
      </c>
      <c r="M236" s="2">
        <f t="shared" si="32"/>
        <v>1000</v>
      </c>
      <c r="N236" s="2">
        <f t="shared" si="33"/>
        <v>700</v>
      </c>
      <c r="O236" s="2">
        <v>20001</v>
      </c>
    </row>
    <row r="237" spans="1:15" x14ac:dyDescent="0.35">
      <c r="A237" s="2">
        <f t="shared" si="25"/>
        <v>44142</v>
      </c>
      <c r="B237" s="2" t="str">
        <f>INDEX(D_被动技能!$C:$C,MATCH(D_伙伴技能书!J237,D_被动技能!$B:$B,0))&amp;"（"&amp;K237&amp;"级）"</f>
        <v>卓·三昧真火（2级）</v>
      </c>
      <c r="C237" s="2">
        <f>INDEX(计算页!$E:$E,MATCH(INDEX(D_被动技能!$D:$D,MATCH(J237,D_被动技能!$B:$B,0)),计算页!$F:$F,0))</f>
        <v>40022</v>
      </c>
      <c r="D237" s="2" t="str">
        <f>"学习技能"&amp;RIGHT(B237,LEN(B237))&amp;"\n"&amp;INDEX(D_被动技能!$E:$E,MATCH(L237,D_被动技能!$A:$A,0))</f>
        <v>学习技能卓·三昧真火（2级）\n一件品质卓越的宝物，看起来谁都可以用\n提升伙伴命中150点</v>
      </c>
      <c r="E237" s="2">
        <f>INDEX(D_被动技能!$N:$N,MATCH(L237,D_被动技能!$A:$A,0))</f>
        <v>4</v>
      </c>
      <c r="F237" s="2"/>
      <c r="G237" s="2">
        <f>INDEX(D_被动技能!$J:$J,MATCH(L237,D_被动技能!$A:$A,0))</f>
        <v>0</v>
      </c>
      <c r="H237" s="2" t="str">
        <f>INDEX(D_被动技能!$K:$K,MATCH(L237,D_被动技能!$A:$A,0))</f>
        <v>所有宠物</v>
      </c>
      <c r="I237" s="2">
        <f>INDEX(D_被动技能!$M:$M,MATCH(L237,D_被动技能!$A:$A,0))</f>
        <v>750</v>
      </c>
      <c r="J237" s="2">
        <f t="shared" si="30"/>
        <v>414</v>
      </c>
      <c r="K237" s="2">
        <f t="shared" si="26"/>
        <v>2</v>
      </c>
      <c r="L237" s="2">
        <f t="shared" si="31"/>
        <v>4140002</v>
      </c>
      <c r="M237" s="2">
        <f t="shared" si="32"/>
        <v>2000</v>
      </c>
      <c r="N237" s="2">
        <f t="shared" si="33"/>
        <v>800</v>
      </c>
      <c r="O237" s="2">
        <v>20001</v>
      </c>
    </row>
    <row r="238" spans="1:15" x14ac:dyDescent="0.35">
      <c r="A238" s="2">
        <f t="shared" si="25"/>
        <v>44143</v>
      </c>
      <c r="B238" s="2" t="str">
        <f>INDEX(D_被动技能!$C:$C,MATCH(D_伙伴技能书!J238,D_被动技能!$B:$B,0))&amp;"（"&amp;K238&amp;"级）"</f>
        <v>卓·三昧真火（3级）</v>
      </c>
      <c r="C238" s="2">
        <f>INDEX(计算页!$E:$E,MATCH(INDEX(D_被动技能!$D:$D,MATCH(J238,D_被动技能!$B:$B,0)),计算页!$F:$F,0))</f>
        <v>40022</v>
      </c>
      <c r="D238" s="2" t="str">
        <f>"学习技能"&amp;RIGHT(B238,LEN(B238))&amp;"\n"&amp;INDEX(D_被动技能!$E:$E,MATCH(L238,D_被动技能!$A:$A,0))</f>
        <v>学习技能卓·三昧真火（3级）\n一件品质卓越的宝物，看起来谁都可以用\n提升伙伴命中225点</v>
      </c>
      <c r="E238" s="2">
        <f>INDEX(D_被动技能!$N:$N,MATCH(L238,D_被动技能!$A:$A,0))</f>
        <v>4</v>
      </c>
      <c r="F238" s="2"/>
      <c r="G238" s="2">
        <f>INDEX(D_被动技能!$J:$J,MATCH(L238,D_被动技能!$A:$A,0))</f>
        <v>0</v>
      </c>
      <c r="H238" s="2" t="str">
        <f>INDEX(D_被动技能!$K:$K,MATCH(L238,D_被动技能!$A:$A,0))</f>
        <v>所有宠物</v>
      </c>
      <c r="I238" s="2">
        <f>INDEX(D_被动技能!$M:$M,MATCH(L238,D_被动技能!$A:$A,0))</f>
        <v>1125</v>
      </c>
      <c r="J238" s="2">
        <f t="shared" si="30"/>
        <v>414</v>
      </c>
      <c r="K238" s="2">
        <f t="shared" si="26"/>
        <v>3</v>
      </c>
      <c r="L238" s="2">
        <f t="shared" si="31"/>
        <v>4140003</v>
      </c>
      <c r="M238" s="2">
        <f t="shared" si="32"/>
        <v>3000</v>
      </c>
      <c r="N238" s="2">
        <f t="shared" si="33"/>
        <v>900</v>
      </c>
      <c r="O238" s="2">
        <v>20001</v>
      </c>
    </row>
    <row r="239" spans="1:15" x14ac:dyDescent="0.35">
      <c r="A239" s="2">
        <f t="shared" si="25"/>
        <v>44151</v>
      </c>
      <c r="B239" s="2" t="str">
        <f>INDEX(D_被动技能!$C:$C,MATCH(D_伙伴技能书!J239,D_被动技能!$B:$B,0))&amp;"（"&amp;K239&amp;"级）"</f>
        <v>卓·捆仙索（1级）</v>
      </c>
      <c r="C239" s="2">
        <f>INDEX(计算页!$E:$E,MATCH(INDEX(D_被动技能!$D:$D,MATCH(J239,D_被动技能!$B:$B,0)),计算页!$F:$F,0))</f>
        <v>40007</v>
      </c>
      <c r="D239" s="2" t="str">
        <f>"学习技能"&amp;RIGHT(B239,LEN(B239))&amp;"\n"&amp;INDEX(D_被动技能!$E:$E,MATCH(L239,D_被动技能!$A:$A,0))</f>
        <v>学习技能卓·捆仙索（1级）\n一件品质卓越的宝物，看起来谁都可以用\n提升伙伴闪避100点</v>
      </c>
      <c r="E239" s="2">
        <f>INDEX(D_被动技能!$N:$N,MATCH(L239,D_被动技能!$A:$A,0))</f>
        <v>4</v>
      </c>
      <c r="F239" s="2"/>
      <c r="G239" s="2">
        <f>INDEX(D_被动技能!$J:$J,MATCH(L239,D_被动技能!$A:$A,0))</f>
        <v>0</v>
      </c>
      <c r="H239" s="2" t="str">
        <f>INDEX(D_被动技能!$K:$K,MATCH(L239,D_被动技能!$A:$A,0))</f>
        <v>所有宠物</v>
      </c>
      <c r="I239" s="2">
        <f>INDEX(D_被动技能!$M:$M,MATCH(L239,D_被动技能!$A:$A,0))</f>
        <v>500</v>
      </c>
      <c r="J239" s="2">
        <f t="shared" si="30"/>
        <v>415</v>
      </c>
      <c r="K239" s="2">
        <f t="shared" si="26"/>
        <v>1</v>
      </c>
      <c r="L239" s="2">
        <f t="shared" si="31"/>
        <v>4150001</v>
      </c>
      <c r="M239" s="2">
        <f t="shared" si="32"/>
        <v>1000</v>
      </c>
      <c r="N239" s="2">
        <f t="shared" si="33"/>
        <v>700</v>
      </c>
      <c r="O239" s="2">
        <v>20001</v>
      </c>
    </row>
    <row r="240" spans="1:15" x14ac:dyDescent="0.35">
      <c r="A240" s="2">
        <f t="shared" si="25"/>
        <v>44152</v>
      </c>
      <c r="B240" s="2" t="str">
        <f>INDEX(D_被动技能!$C:$C,MATCH(D_伙伴技能书!J240,D_被动技能!$B:$B,0))&amp;"（"&amp;K240&amp;"级）"</f>
        <v>卓·捆仙索（2级）</v>
      </c>
      <c r="C240" s="2">
        <f>INDEX(计算页!$E:$E,MATCH(INDEX(D_被动技能!$D:$D,MATCH(J240,D_被动技能!$B:$B,0)),计算页!$F:$F,0))</f>
        <v>40007</v>
      </c>
      <c r="D240" s="2" t="str">
        <f>"学习技能"&amp;RIGHT(B240,LEN(B240))&amp;"\n"&amp;INDEX(D_被动技能!$E:$E,MATCH(L240,D_被动技能!$A:$A,0))</f>
        <v>学习技能卓·捆仙索（2级）\n一件品质卓越的宝物，看起来谁都可以用\n提升伙伴闪避150点</v>
      </c>
      <c r="E240" s="2">
        <f>INDEX(D_被动技能!$N:$N,MATCH(L240,D_被动技能!$A:$A,0))</f>
        <v>4</v>
      </c>
      <c r="F240" s="2"/>
      <c r="G240" s="2">
        <f>INDEX(D_被动技能!$J:$J,MATCH(L240,D_被动技能!$A:$A,0))</f>
        <v>0</v>
      </c>
      <c r="H240" s="2" t="str">
        <f>INDEX(D_被动技能!$K:$K,MATCH(L240,D_被动技能!$A:$A,0))</f>
        <v>所有宠物</v>
      </c>
      <c r="I240" s="2">
        <f>INDEX(D_被动技能!$M:$M,MATCH(L240,D_被动技能!$A:$A,0))</f>
        <v>750</v>
      </c>
      <c r="J240" s="2">
        <f t="shared" si="30"/>
        <v>415</v>
      </c>
      <c r="K240" s="2">
        <f t="shared" si="26"/>
        <v>2</v>
      </c>
      <c r="L240" s="2">
        <f t="shared" si="31"/>
        <v>4150002</v>
      </c>
      <c r="M240" s="2">
        <f t="shared" si="32"/>
        <v>2000</v>
      </c>
      <c r="N240" s="2">
        <f t="shared" si="33"/>
        <v>800</v>
      </c>
      <c r="O240" s="2">
        <v>20001</v>
      </c>
    </row>
    <row r="241" spans="1:15" x14ac:dyDescent="0.35">
      <c r="A241" s="2">
        <f t="shared" si="25"/>
        <v>44153</v>
      </c>
      <c r="B241" s="2" t="str">
        <f>INDEX(D_被动技能!$C:$C,MATCH(D_伙伴技能书!J241,D_被动技能!$B:$B,0))&amp;"（"&amp;K241&amp;"级）"</f>
        <v>卓·捆仙索（3级）</v>
      </c>
      <c r="C241" s="2">
        <f>INDEX(计算页!$E:$E,MATCH(INDEX(D_被动技能!$D:$D,MATCH(J241,D_被动技能!$B:$B,0)),计算页!$F:$F,0))</f>
        <v>40007</v>
      </c>
      <c r="D241" s="2" t="str">
        <f>"学习技能"&amp;RIGHT(B241,LEN(B241))&amp;"\n"&amp;INDEX(D_被动技能!$E:$E,MATCH(L241,D_被动技能!$A:$A,0))</f>
        <v>学习技能卓·捆仙索（3级）\n一件品质卓越的宝物，看起来谁都可以用\n提升伙伴闪避225点</v>
      </c>
      <c r="E241" s="2">
        <f>INDEX(D_被动技能!$N:$N,MATCH(L241,D_被动技能!$A:$A,0))</f>
        <v>4</v>
      </c>
      <c r="F241" s="2"/>
      <c r="G241" s="2">
        <f>INDEX(D_被动技能!$J:$J,MATCH(L241,D_被动技能!$A:$A,0))</f>
        <v>0</v>
      </c>
      <c r="H241" s="2" t="str">
        <f>INDEX(D_被动技能!$K:$K,MATCH(L241,D_被动技能!$A:$A,0))</f>
        <v>所有宠物</v>
      </c>
      <c r="I241" s="2">
        <f>INDEX(D_被动技能!$M:$M,MATCH(L241,D_被动技能!$A:$A,0))</f>
        <v>1125</v>
      </c>
      <c r="J241" s="2">
        <f t="shared" si="30"/>
        <v>415</v>
      </c>
      <c r="K241" s="2">
        <f t="shared" si="26"/>
        <v>3</v>
      </c>
      <c r="L241" s="2">
        <f t="shared" si="31"/>
        <v>4150003</v>
      </c>
      <c r="M241" s="2">
        <f t="shared" si="32"/>
        <v>3000</v>
      </c>
      <c r="N241" s="2">
        <f t="shared" si="33"/>
        <v>900</v>
      </c>
      <c r="O241" s="2">
        <v>20001</v>
      </c>
    </row>
    <row r="242" spans="1:15" x14ac:dyDescent="0.35">
      <c r="A242" s="2">
        <f t="shared" si="25"/>
        <v>44161</v>
      </c>
      <c r="B242" s="2" t="str">
        <f>INDEX(D_被动技能!$C:$C,MATCH(D_伙伴技能书!J242,D_被动技能!$B:$B,0))&amp;"（"&amp;K242&amp;"级）"</f>
        <v>卓·东皇钟（1级）</v>
      </c>
      <c r="C242" s="2">
        <f>INDEX(计算页!$E:$E,MATCH(INDEX(D_被动技能!$D:$D,MATCH(J242,D_被动技能!$B:$B,0)),计算页!$F:$F,0))</f>
        <v>40004</v>
      </c>
      <c r="D242" s="2" t="str">
        <f>"学习技能"&amp;RIGHT(B242,LEN(B242))&amp;"\n"&amp;INDEX(D_被动技能!$E:$E,MATCH(L242,D_被动技能!$A:$A,0))</f>
        <v>学习技能卓·东皇钟（1级）\n一件品质卓越的宝物，看起来谁都可以用\n提升伙伴攻击250点</v>
      </c>
      <c r="E242" s="2">
        <f>INDEX(D_被动技能!$N:$N,MATCH(L242,D_被动技能!$A:$A,0))</f>
        <v>4</v>
      </c>
      <c r="F242" s="2"/>
      <c r="G242" s="2">
        <f>INDEX(D_被动技能!$J:$J,MATCH(L242,D_被动技能!$A:$A,0))</f>
        <v>0</v>
      </c>
      <c r="H242" s="2" t="str">
        <f>INDEX(D_被动技能!$K:$K,MATCH(L242,D_被动技能!$A:$A,0))</f>
        <v>所有宠物</v>
      </c>
      <c r="I242" s="2">
        <f>INDEX(D_被动技能!$M:$M,MATCH(L242,D_被动技能!$A:$A,0))</f>
        <v>500</v>
      </c>
      <c r="J242" s="2">
        <f t="shared" si="30"/>
        <v>416</v>
      </c>
      <c r="K242" s="2">
        <f t="shared" si="26"/>
        <v>1</v>
      </c>
      <c r="L242" s="2">
        <f t="shared" si="31"/>
        <v>4160001</v>
      </c>
      <c r="M242" s="2">
        <f t="shared" si="32"/>
        <v>1000</v>
      </c>
      <c r="N242" s="2">
        <f t="shared" si="33"/>
        <v>700</v>
      </c>
      <c r="O242" s="2">
        <v>20001</v>
      </c>
    </row>
    <row r="243" spans="1:15" x14ac:dyDescent="0.35">
      <c r="A243" s="2">
        <f t="shared" si="25"/>
        <v>44162</v>
      </c>
      <c r="B243" s="2" t="str">
        <f>INDEX(D_被动技能!$C:$C,MATCH(D_伙伴技能书!J243,D_被动技能!$B:$B,0))&amp;"（"&amp;K243&amp;"级）"</f>
        <v>卓·东皇钟（2级）</v>
      </c>
      <c r="C243" s="2">
        <f>INDEX(计算页!$E:$E,MATCH(INDEX(D_被动技能!$D:$D,MATCH(J243,D_被动技能!$B:$B,0)),计算页!$F:$F,0))</f>
        <v>40004</v>
      </c>
      <c r="D243" s="2" t="str">
        <f>"学习技能"&amp;RIGHT(B243,LEN(B243))&amp;"\n"&amp;INDEX(D_被动技能!$E:$E,MATCH(L243,D_被动技能!$A:$A,0))</f>
        <v>学习技能卓·东皇钟（2级）\n一件品质卓越的宝物，看起来谁都可以用\n提升伙伴攻击375点</v>
      </c>
      <c r="E243" s="2">
        <f>INDEX(D_被动技能!$N:$N,MATCH(L243,D_被动技能!$A:$A,0))</f>
        <v>4</v>
      </c>
      <c r="F243" s="2"/>
      <c r="G243" s="2">
        <f>INDEX(D_被动技能!$J:$J,MATCH(L243,D_被动技能!$A:$A,0))</f>
        <v>0</v>
      </c>
      <c r="H243" s="2" t="str">
        <f>INDEX(D_被动技能!$K:$K,MATCH(L243,D_被动技能!$A:$A,0))</f>
        <v>所有宠物</v>
      </c>
      <c r="I243" s="2">
        <f>INDEX(D_被动技能!$M:$M,MATCH(L243,D_被动技能!$A:$A,0))</f>
        <v>750</v>
      </c>
      <c r="J243" s="2">
        <f t="shared" si="30"/>
        <v>416</v>
      </c>
      <c r="K243" s="2">
        <f t="shared" si="26"/>
        <v>2</v>
      </c>
      <c r="L243" s="2">
        <f t="shared" si="31"/>
        <v>4160002</v>
      </c>
      <c r="M243" s="2">
        <f t="shared" si="32"/>
        <v>2000</v>
      </c>
      <c r="N243" s="2">
        <f t="shared" si="33"/>
        <v>800</v>
      </c>
      <c r="O243" s="2">
        <v>20001</v>
      </c>
    </row>
    <row r="244" spans="1:15" x14ac:dyDescent="0.35">
      <c r="A244" s="2">
        <f t="shared" si="25"/>
        <v>44163</v>
      </c>
      <c r="B244" s="2" t="str">
        <f>INDEX(D_被动技能!$C:$C,MATCH(D_伙伴技能书!J244,D_被动技能!$B:$B,0))&amp;"（"&amp;K244&amp;"级）"</f>
        <v>卓·东皇钟（3级）</v>
      </c>
      <c r="C244" s="2">
        <f>INDEX(计算页!$E:$E,MATCH(INDEX(D_被动技能!$D:$D,MATCH(J244,D_被动技能!$B:$B,0)),计算页!$F:$F,0))</f>
        <v>40004</v>
      </c>
      <c r="D244" s="2" t="str">
        <f>"学习技能"&amp;RIGHT(B244,LEN(B244))&amp;"\n"&amp;INDEX(D_被动技能!$E:$E,MATCH(L244,D_被动技能!$A:$A,0))</f>
        <v>学习技能卓·东皇钟（3级）\n一件品质卓越的宝物，看起来谁都可以用\n提升伙伴攻击563点</v>
      </c>
      <c r="E244" s="2">
        <f>INDEX(D_被动技能!$N:$N,MATCH(L244,D_被动技能!$A:$A,0))</f>
        <v>4</v>
      </c>
      <c r="F244" s="2"/>
      <c r="G244" s="2">
        <f>INDEX(D_被动技能!$J:$J,MATCH(L244,D_被动技能!$A:$A,0))</f>
        <v>0</v>
      </c>
      <c r="H244" s="2" t="str">
        <f>INDEX(D_被动技能!$K:$K,MATCH(L244,D_被动技能!$A:$A,0))</f>
        <v>所有宠物</v>
      </c>
      <c r="I244" s="2">
        <f>INDEX(D_被动技能!$M:$M,MATCH(L244,D_被动技能!$A:$A,0))</f>
        <v>1125</v>
      </c>
      <c r="J244" s="2">
        <f t="shared" si="30"/>
        <v>416</v>
      </c>
      <c r="K244" s="2">
        <f t="shared" si="26"/>
        <v>3</v>
      </c>
      <c r="L244" s="2">
        <f t="shared" si="31"/>
        <v>4160003</v>
      </c>
      <c r="M244" s="2">
        <f t="shared" si="32"/>
        <v>3000</v>
      </c>
      <c r="N244" s="2">
        <f t="shared" si="33"/>
        <v>900</v>
      </c>
      <c r="O244" s="2">
        <v>20001</v>
      </c>
    </row>
    <row r="245" spans="1:15" x14ac:dyDescent="0.35">
      <c r="A245" s="2">
        <f t="shared" si="25"/>
        <v>44171</v>
      </c>
      <c r="B245" s="2" t="str">
        <f>INDEX(D_被动技能!$C:$C,MATCH(D_伙伴技能书!J245,D_被动技能!$B:$B,0))&amp;"（"&amp;K245&amp;"级）"</f>
        <v>卓·蟠桃（1级）</v>
      </c>
      <c r="C245" s="2">
        <f>INDEX(计算页!$E:$E,MATCH(INDEX(D_被动技能!$D:$D,MATCH(J245,D_被动技能!$B:$B,0)),计算页!$F:$F,0))</f>
        <v>40015</v>
      </c>
      <c r="D245" s="2" t="str">
        <f>"学习技能"&amp;RIGHT(B245,LEN(B245))&amp;"\n"&amp;INDEX(D_被动技能!$E:$E,MATCH(L245,D_被动技能!$A:$A,0))</f>
        <v>学习技能卓·蟠桃（1级）\n一件品质卓越的宝物，看起来谁都可以用\n提升伙伴防御500点</v>
      </c>
      <c r="E245" s="2">
        <f>INDEX(D_被动技能!$N:$N,MATCH(L245,D_被动技能!$A:$A,0))</f>
        <v>4</v>
      </c>
      <c r="F245" s="2"/>
      <c r="G245" s="2">
        <f>INDEX(D_被动技能!$J:$J,MATCH(L245,D_被动技能!$A:$A,0))</f>
        <v>0</v>
      </c>
      <c r="H245" s="2" t="str">
        <f>INDEX(D_被动技能!$K:$K,MATCH(L245,D_被动技能!$A:$A,0))</f>
        <v>所有宠物</v>
      </c>
      <c r="I245" s="2">
        <f>INDEX(D_被动技能!$M:$M,MATCH(L245,D_被动技能!$A:$A,0))</f>
        <v>500</v>
      </c>
      <c r="J245" s="2">
        <f t="shared" si="30"/>
        <v>417</v>
      </c>
      <c r="K245" s="2">
        <f t="shared" si="26"/>
        <v>1</v>
      </c>
      <c r="L245" s="2">
        <f t="shared" si="31"/>
        <v>4170001</v>
      </c>
      <c r="M245" s="2">
        <f t="shared" si="32"/>
        <v>1000</v>
      </c>
      <c r="N245" s="2">
        <f t="shared" si="33"/>
        <v>700</v>
      </c>
      <c r="O245" s="2">
        <v>20001</v>
      </c>
    </row>
    <row r="246" spans="1:15" x14ac:dyDescent="0.35">
      <c r="A246" s="2">
        <f t="shared" si="25"/>
        <v>44172</v>
      </c>
      <c r="B246" s="2" t="str">
        <f>INDEX(D_被动技能!$C:$C,MATCH(D_伙伴技能书!J246,D_被动技能!$B:$B,0))&amp;"（"&amp;K246&amp;"级）"</f>
        <v>卓·蟠桃（2级）</v>
      </c>
      <c r="C246" s="2">
        <f>INDEX(计算页!$E:$E,MATCH(INDEX(D_被动技能!$D:$D,MATCH(J246,D_被动技能!$B:$B,0)),计算页!$F:$F,0))</f>
        <v>40015</v>
      </c>
      <c r="D246" s="2" t="str">
        <f>"学习技能"&amp;RIGHT(B246,LEN(B246))&amp;"\n"&amp;INDEX(D_被动技能!$E:$E,MATCH(L246,D_被动技能!$A:$A,0))</f>
        <v>学习技能卓·蟠桃（2级）\n一件品质卓越的宝物，看起来谁都可以用\n提升伙伴防御750点</v>
      </c>
      <c r="E246" s="2">
        <f>INDEX(D_被动技能!$N:$N,MATCH(L246,D_被动技能!$A:$A,0))</f>
        <v>4</v>
      </c>
      <c r="F246" s="2"/>
      <c r="G246" s="2">
        <f>INDEX(D_被动技能!$J:$J,MATCH(L246,D_被动技能!$A:$A,0))</f>
        <v>0</v>
      </c>
      <c r="H246" s="2" t="str">
        <f>INDEX(D_被动技能!$K:$K,MATCH(L246,D_被动技能!$A:$A,0))</f>
        <v>所有宠物</v>
      </c>
      <c r="I246" s="2">
        <f>INDEX(D_被动技能!$M:$M,MATCH(L246,D_被动技能!$A:$A,0))</f>
        <v>750</v>
      </c>
      <c r="J246" s="2">
        <f t="shared" si="30"/>
        <v>417</v>
      </c>
      <c r="K246" s="2">
        <f t="shared" si="26"/>
        <v>2</v>
      </c>
      <c r="L246" s="2">
        <f t="shared" si="31"/>
        <v>4170002</v>
      </c>
      <c r="M246" s="2">
        <f t="shared" si="32"/>
        <v>2000</v>
      </c>
      <c r="N246" s="2">
        <f t="shared" si="33"/>
        <v>800</v>
      </c>
      <c r="O246" s="2">
        <v>20001</v>
      </c>
    </row>
    <row r="247" spans="1:15" x14ac:dyDescent="0.35">
      <c r="A247" s="2">
        <f t="shared" si="25"/>
        <v>44173</v>
      </c>
      <c r="B247" s="2" t="str">
        <f>INDEX(D_被动技能!$C:$C,MATCH(D_伙伴技能书!J247,D_被动技能!$B:$B,0))&amp;"（"&amp;K247&amp;"级）"</f>
        <v>卓·蟠桃（3级）</v>
      </c>
      <c r="C247" s="2">
        <f>INDEX(计算页!$E:$E,MATCH(INDEX(D_被动技能!$D:$D,MATCH(J247,D_被动技能!$B:$B,0)),计算页!$F:$F,0))</f>
        <v>40015</v>
      </c>
      <c r="D247" s="2" t="str">
        <f>"学习技能"&amp;RIGHT(B247,LEN(B247))&amp;"\n"&amp;INDEX(D_被动技能!$E:$E,MATCH(L247,D_被动技能!$A:$A,0))</f>
        <v>学习技能卓·蟠桃（3级）\n一件品质卓越的宝物，看起来谁都可以用\n提升伙伴防御1125点</v>
      </c>
      <c r="E247" s="2">
        <f>INDEX(D_被动技能!$N:$N,MATCH(L247,D_被动技能!$A:$A,0))</f>
        <v>4</v>
      </c>
      <c r="F247" s="2"/>
      <c r="G247" s="2">
        <f>INDEX(D_被动技能!$J:$J,MATCH(L247,D_被动技能!$A:$A,0))</f>
        <v>0</v>
      </c>
      <c r="H247" s="2" t="str">
        <f>INDEX(D_被动技能!$K:$K,MATCH(L247,D_被动技能!$A:$A,0))</f>
        <v>所有宠物</v>
      </c>
      <c r="I247" s="2">
        <f>INDEX(D_被动技能!$M:$M,MATCH(L247,D_被动技能!$A:$A,0))</f>
        <v>1125</v>
      </c>
      <c r="J247" s="2">
        <f t="shared" si="30"/>
        <v>417</v>
      </c>
      <c r="K247" s="2">
        <f t="shared" si="26"/>
        <v>3</v>
      </c>
      <c r="L247" s="2">
        <f t="shared" si="31"/>
        <v>4170003</v>
      </c>
      <c r="M247" s="2">
        <f t="shared" si="32"/>
        <v>3000</v>
      </c>
      <c r="N247" s="2">
        <f t="shared" si="33"/>
        <v>900</v>
      </c>
      <c r="O247" s="2">
        <v>20001</v>
      </c>
    </row>
    <row r="248" spans="1:15" x14ac:dyDescent="0.35">
      <c r="A248" s="2">
        <f t="shared" si="25"/>
        <v>44181</v>
      </c>
      <c r="B248" s="2" t="str">
        <f>INDEX(D_被动技能!$C:$C,MATCH(D_伙伴技能书!J248,D_被动技能!$B:$B,0))&amp;"（"&amp;K248&amp;"级）"</f>
        <v>卓·真龙金身（1级）</v>
      </c>
      <c r="C248" s="2">
        <f>INDEX(计算页!$E:$E,MATCH(INDEX(D_被动技能!$D:$D,MATCH(J248,D_被动技能!$B:$B,0)),计算页!$F:$F,0))</f>
        <v>40022</v>
      </c>
      <c r="D248" s="2" t="str">
        <f>"学习技能"&amp;RIGHT(B248,LEN(B248))&amp;"\n"&amp;INDEX(D_被动技能!$E:$E,MATCH(L248,D_被动技能!$A:$A,0))</f>
        <v>学习技能卓·真龙金身（1级）\n一件品质卓越的宝物，看起来谁都可以用\n提升伙伴生命2500点</v>
      </c>
      <c r="E248" s="2">
        <f>INDEX(D_被动技能!$N:$N,MATCH(L248,D_被动技能!$A:$A,0))</f>
        <v>4</v>
      </c>
      <c r="F248" s="2"/>
      <c r="G248" s="2">
        <f>INDEX(D_被动技能!$J:$J,MATCH(L248,D_被动技能!$A:$A,0))</f>
        <v>0</v>
      </c>
      <c r="H248" s="2" t="str">
        <f>INDEX(D_被动技能!$K:$K,MATCH(L248,D_被动技能!$A:$A,0))</f>
        <v>所有宠物</v>
      </c>
      <c r="I248" s="2">
        <f>INDEX(D_被动技能!$M:$M,MATCH(L248,D_被动技能!$A:$A,0))</f>
        <v>500</v>
      </c>
      <c r="J248" s="2">
        <f t="shared" si="30"/>
        <v>418</v>
      </c>
      <c r="K248" s="2">
        <f t="shared" si="26"/>
        <v>1</v>
      </c>
      <c r="L248" s="2">
        <f t="shared" si="31"/>
        <v>4180001</v>
      </c>
      <c r="M248" s="2">
        <f t="shared" si="32"/>
        <v>1000</v>
      </c>
      <c r="N248" s="2">
        <f t="shared" si="33"/>
        <v>700</v>
      </c>
      <c r="O248" s="2">
        <v>20001</v>
      </c>
    </row>
    <row r="249" spans="1:15" x14ac:dyDescent="0.35">
      <c r="A249" s="2">
        <f t="shared" si="25"/>
        <v>44182</v>
      </c>
      <c r="B249" s="2" t="str">
        <f>INDEX(D_被动技能!$C:$C,MATCH(D_伙伴技能书!J249,D_被动技能!$B:$B,0))&amp;"（"&amp;K249&amp;"级）"</f>
        <v>卓·真龙金身（2级）</v>
      </c>
      <c r="C249" s="2">
        <f>INDEX(计算页!$E:$E,MATCH(INDEX(D_被动技能!$D:$D,MATCH(J249,D_被动技能!$B:$B,0)),计算页!$F:$F,0))</f>
        <v>40022</v>
      </c>
      <c r="D249" s="2" t="str">
        <f>"学习技能"&amp;RIGHT(B249,LEN(B249))&amp;"\n"&amp;INDEX(D_被动技能!$E:$E,MATCH(L249,D_被动技能!$A:$A,0))</f>
        <v>学习技能卓·真龙金身（2级）\n一件品质卓越的宝物，看起来谁都可以用\n提升伙伴生命3750点</v>
      </c>
      <c r="E249" s="2">
        <f>INDEX(D_被动技能!$N:$N,MATCH(L249,D_被动技能!$A:$A,0))</f>
        <v>4</v>
      </c>
      <c r="F249" s="2"/>
      <c r="G249" s="2">
        <f>INDEX(D_被动技能!$J:$J,MATCH(L249,D_被动技能!$A:$A,0))</f>
        <v>0</v>
      </c>
      <c r="H249" s="2" t="str">
        <f>INDEX(D_被动技能!$K:$K,MATCH(L249,D_被动技能!$A:$A,0))</f>
        <v>所有宠物</v>
      </c>
      <c r="I249" s="2">
        <f>INDEX(D_被动技能!$M:$M,MATCH(L249,D_被动技能!$A:$A,0))</f>
        <v>750</v>
      </c>
      <c r="J249" s="2">
        <f t="shared" si="30"/>
        <v>418</v>
      </c>
      <c r="K249" s="2">
        <f t="shared" si="26"/>
        <v>2</v>
      </c>
      <c r="L249" s="2">
        <f t="shared" si="31"/>
        <v>4180002</v>
      </c>
      <c r="M249" s="2">
        <f t="shared" si="32"/>
        <v>2000</v>
      </c>
      <c r="N249" s="2">
        <f t="shared" si="33"/>
        <v>800</v>
      </c>
      <c r="O249" s="2">
        <v>20001</v>
      </c>
    </row>
    <row r="250" spans="1:15" x14ac:dyDescent="0.35">
      <c r="A250" s="2">
        <f t="shared" si="25"/>
        <v>44183</v>
      </c>
      <c r="B250" s="2" t="str">
        <f>INDEX(D_被动技能!$C:$C,MATCH(D_伙伴技能书!J250,D_被动技能!$B:$B,0))&amp;"（"&amp;K250&amp;"级）"</f>
        <v>卓·真龙金身（3级）</v>
      </c>
      <c r="C250" s="2">
        <f>INDEX(计算页!$E:$E,MATCH(INDEX(D_被动技能!$D:$D,MATCH(J250,D_被动技能!$B:$B,0)),计算页!$F:$F,0))</f>
        <v>40022</v>
      </c>
      <c r="D250" s="2" t="str">
        <f>"学习技能"&amp;RIGHT(B250,LEN(B250))&amp;"\n"&amp;INDEX(D_被动技能!$E:$E,MATCH(L250,D_被动技能!$A:$A,0))</f>
        <v>学习技能卓·真龙金身（3级）\n一件品质卓越的宝物，看起来谁都可以用\n提升伙伴生命5625点</v>
      </c>
      <c r="E250" s="2">
        <f>INDEX(D_被动技能!$N:$N,MATCH(L250,D_被动技能!$A:$A,0))</f>
        <v>4</v>
      </c>
      <c r="F250" s="2"/>
      <c r="G250" s="2">
        <f>INDEX(D_被动技能!$J:$J,MATCH(L250,D_被动技能!$A:$A,0))</f>
        <v>0</v>
      </c>
      <c r="H250" s="2" t="str">
        <f>INDEX(D_被动技能!$K:$K,MATCH(L250,D_被动技能!$A:$A,0))</f>
        <v>所有宠物</v>
      </c>
      <c r="I250" s="2">
        <f>INDEX(D_被动技能!$M:$M,MATCH(L250,D_被动技能!$A:$A,0))</f>
        <v>1125</v>
      </c>
      <c r="J250" s="2">
        <f t="shared" si="30"/>
        <v>418</v>
      </c>
      <c r="K250" s="2">
        <f t="shared" si="26"/>
        <v>3</v>
      </c>
      <c r="L250" s="2">
        <f t="shared" si="31"/>
        <v>4180003</v>
      </c>
      <c r="M250" s="2">
        <f t="shared" si="32"/>
        <v>3000</v>
      </c>
      <c r="N250" s="2">
        <f t="shared" si="33"/>
        <v>900</v>
      </c>
      <c r="O250" s="2">
        <v>20001</v>
      </c>
    </row>
    <row r="251" spans="1:15" x14ac:dyDescent="0.35">
      <c r="A251" s="2">
        <f t="shared" si="25"/>
        <v>44501</v>
      </c>
      <c r="B251" s="2" t="str">
        <f>INDEX(D_被动技能!$C:$C,MATCH(D_伙伴技能书!J251,D_被动技能!$B:$B,0))&amp;"（"&amp;K251&amp;"级）"</f>
        <v>卓·天子剑（1级）</v>
      </c>
      <c r="C251" s="2">
        <f>INDEX(计算页!$E:$E,MATCH(INDEX(D_被动技能!$D:$D,MATCH(J251,D_被动技能!$B:$B,0)),计算页!$F:$F,0))</f>
        <v>40004</v>
      </c>
      <c r="D251" s="2" t="str">
        <f>"学习技能"&amp;RIGHT(B251,LEN(B251))&amp;"\n"&amp;INDEX(D_被动技能!$E:$E,MATCH(L251,D_被动技能!$A:$A,0))</f>
        <v>学习技能卓·天子剑（1级）\n一件品质卓越的宝物，看起来谁都可以用\n提升伙伴破甲100点</v>
      </c>
      <c r="E251" s="2">
        <f>INDEX(D_被动技能!$N:$N,MATCH(L251,D_被动技能!$A:$A,0))</f>
        <v>4</v>
      </c>
      <c r="F251" s="2"/>
      <c r="G251" s="2">
        <f>INDEX(D_被动技能!$J:$J,MATCH(L251,D_被动技能!$A:$A,0))</f>
        <v>0</v>
      </c>
      <c r="H251" s="2" t="str">
        <f>INDEX(D_被动技能!$K:$K,MATCH(L251,D_被动技能!$A:$A,0))</f>
        <v>所有宠物</v>
      </c>
      <c r="I251" s="2">
        <f>INDEX(D_被动技能!$M:$M,MATCH(L251,D_被动技能!$A:$A,0))</f>
        <v>600</v>
      </c>
      <c r="J251" s="2">
        <v>450</v>
      </c>
      <c r="K251" s="2">
        <f t="shared" si="26"/>
        <v>1</v>
      </c>
      <c r="L251" s="2">
        <f t="shared" si="31"/>
        <v>4500001</v>
      </c>
      <c r="M251" s="2">
        <f t="shared" si="32"/>
        <v>1000</v>
      </c>
      <c r="N251" s="2">
        <f t="shared" si="33"/>
        <v>700</v>
      </c>
      <c r="O251" s="2">
        <v>20001</v>
      </c>
    </row>
    <row r="252" spans="1:15" x14ac:dyDescent="0.35">
      <c r="A252" s="2">
        <f t="shared" si="25"/>
        <v>44502</v>
      </c>
      <c r="B252" s="2" t="str">
        <f>INDEX(D_被动技能!$C:$C,MATCH(D_伙伴技能书!J252,D_被动技能!$B:$B,0))&amp;"（"&amp;K252&amp;"级）"</f>
        <v>卓·天子剑（2级）</v>
      </c>
      <c r="C252" s="2">
        <f>INDEX(计算页!$E:$E,MATCH(INDEX(D_被动技能!$D:$D,MATCH(J252,D_被动技能!$B:$B,0)),计算页!$F:$F,0))</f>
        <v>40004</v>
      </c>
      <c r="D252" s="2" t="str">
        <f>"学习技能"&amp;RIGHT(B252,LEN(B252))&amp;"\n"&amp;INDEX(D_被动技能!$E:$E,MATCH(L252,D_被动技能!$A:$A,0))</f>
        <v>学习技能卓·天子剑（2级）\n一件品质卓越的宝物，看起来谁都可以用\n提升伙伴破甲150点</v>
      </c>
      <c r="E252" s="2">
        <f>INDEX(D_被动技能!$N:$N,MATCH(L252,D_被动技能!$A:$A,0))</f>
        <v>4</v>
      </c>
      <c r="F252" s="2"/>
      <c r="G252" s="2">
        <f>INDEX(D_被动技能!$J:$J,MATCH(L252,D_被动技能!$A:$A,0))</f>
        <v>0</v>
      </c>
      <c r="H252" s="2" t="str">
        <f>INDEX(D_被动技能!$K:$K,MATCH(L252,D_被动技能!$A:$A,0))</f>
        <v>所有宠物</v>
      </c>
      <c r="I252" s="2">
        <f>INDEX(D_被动技能!$M:$M,MATCH(L252,D_被动技能!$A:$A,0))</f>
        <v>900</v>
      </c>
      <c r="J252" s="2">
        <f t="shared" si="30"/>
        <v>450</v>
      </c>
      <c r="K252" s="2">
        <f t="shared" si="26"/>
        <v>2</v>
      </c>
      <c r="L252" s="2">
        <f t="shared" si="31"/>
        <v>4500002</v>
      </c>
      <c r="M252" s="2">
        <f t="shared" si="32"/>
        <v>2000</v>
      </c>
      <c r="N252" s="2">
        <f t="shared" si="33"/>
        <v>800</v>
      </c>
      <c r="O252" s="2">
        <v>20001</v>
      </c>
    </row>
    <row r="253" spans="1:15" x14ac:dyDescent="0.35">
      <c r="A253" s="2">
        <f t="shared" si="25"/>
        <v>44503</v>
      </c>
      <c r="B253" s="2" t="str">
        <f>INDEX(D_被动技能!$C:$C,MATCH(D_伙伴技能书!J253,D_被动技能!$B:$B,0))&amp;"（"&amp;K253&amp;"级）"</f>
        <v>卓·天子剑（3级）</v>
      </c>
      <c r="C253" s="2">
        <f>INDEX(计算页!$E:$E,MATCH(INDEX(D_被动技能!$D:$D,MATCH(J253,D_被动技能!$B:$B,0)),计算页!$F:$F,0))</f>
        <v>40004</v>
      </c>
      <c r="D253" s="2" t="str">
        <f>"学习技能"&amp;RIGHT(B253,LEN(B253))&amp;"\n"&amp;INDEX(D_被动技能!$E:$E,MATCH(L253,D_被动技能!$A:$A,0))</f>
        <v>学习技能卓·天子剑（3级）\n一件品质卓越的宝物，看起来谁都可以用\n提升伙伴破甲225点</v>
      </c>
      <c r="E253" s="2">
        <f>INDEX(D_被动技能!$N:$N,MATCH(L253,D_被动技能!$A:$A,0))</f>
        <v>4</v>
      </c>
      <c r="F253" s="2"/>
      <c r="G253" s="2">
        <f>INDEX(D_被动技能!$J:$J,MATCH(L253,D_被动技能!$A:$A,0))</f>
        <v>0</v>
      </c>
      <c r="H253" s="2" t="str">
        <f>INDEX(D_被动技能!$K:$K,MATCH(L253,D_被动技能!$A:$A,0))</f>
        <v>所有宠物</v>
      </c>
      <c r="I253" s="2">
        <f>INDEX(D_被动技能!$M:$M,MATCH(L253,D_被动技能!$A:$A,0))</f>
        <v>1350</v>
      </c>
      <c r="J253" s="2">
        <f t="shared" si="30"/>
        <v>450</v>
      </c>
      <c r="K253" s="2">
        <f t="shared" si="26"/>
        <v>3</v>
      </c>
      <c r="L253" s="2">
        <f t="shared" si="31"/>
        <v>4500003</v>
      </c>
      <c r="M253" s="2">
        <f t="shared" si="32"/>
        <v>3000</v>
      </c>
      <c r="N253" s="2">
        <f t="shared" si="33"/>
        <v>900</v>
      </c>
      <c r="O253" s="2">
        <v>20001</v>
      </c>
    </row>
    <row r="254" spans="1:15" x14ac:dyDescent="0.35">
      <c r="A254" s="2">
        <f t="shared" si="25"/>
        <v>44511</v>
      </c>
      <c r="B254" s="2" t="str">
        <f>INDEX(D_被动技能!$C:$C,MATCH(D_伙伴技能书!J254,D_被动技能!$B:$B,0))&amp;"（"&amp;K254&amp;"级）"</f>
        <v>卓·万兽图腾（1级）</v>
      </c>
      <c r="C254" s="2">
        <f>INDEX(计算页!$E:$E,MATCH(INDEX(D_被动技能!$D:$D,MATCH(J254,D_被动技能!$B:$B,0)),计算页!$F:$F,0))</f>
        <v>40002</v>
      </c>
      <c r="D254" s="2" t="str">
        <f>"学习技能"&amp;RIGHT(B254,LEN(B254))&amp;"\n"&amp;INDEX(D_被动技能!$E:$E,MATCH(L254,D_被动技能!$A:$A,0))</f>
        <v>学习技能卓·万兽图腾（1级）\n一件品质卓越的宝物，看起来谁都可以用\n提升伙伴暴击100点</v>
      </c>
      <c r="E254" s="2">
        <f>INDEX(D_被动技能!$N:$N,MATCH(L254,D_被动技能!$A:$A,0))</f>
        <v>4</v>
      </c>
      <c r="F254" s="2"/>
      <c r="G254" s="2">
        <f>INDEX(D_被动技能!$J:$J,MATCH(L254,D_被动技能!$A:$A,0))</f>
        <v>0</v>
      </c>
      <c r="H254" s="2" t="str">
        <f>INDEX(D_被动技能!$K:$K,MATCH(L254,D_被动技能!$A:$A,0))</f>
        <v>所有宠物</v>
      </c>
      <c r="I254" s="2">
        <f>INDEX(D_被动技能!$M:$M,MATCH(L254,D_被动技能!$A:$A,0))</f>
        <v>600</v>
      </c>
      <c r="J254" s="2">
        <f t="shared" si="30"/>
        <v>451</v>
      </c>
      <c r="K254" s="2">
        <f t="shared" si="26"/>
        <v>1</v>
      </c>
      <c r="L254" s="2">
        <f t="shared" si="31"/>
        <v>4510001</v>
      </c>
      <c r="M254" s="2">
        <f t="shared" si="32"/>
        <v>1000</v>
      </c>
      <c r="N254" s="2">
        <f t="shared" si="33"/>
        <v>700</v>
      </c>
      <c r="O254" s="2">
        <v>20001</v>
      </c>
    </row>
    <row r="255" spans="1:15" x14ac:dyDescent="0.35">
      <c r="A255" s="2">
        <f t="shared" si="25"/>
        <v>44512</v>
      </c>
      <c r="B255" s="2" t="str">
        <f>INDEX(D_被动技能!$C:$C,MATCH(D_伙伴技能书!J255,D_被动技能!$B:$B,0))&amp;"（"&amp;K255&amp;"级）"</f>
        <v>卓·万兽图腾（2级）</v>
      </c>
      <c r="C255" s="2">
        <f>INDEX(计算页!$E:$E,MATCH(INDEX(D_被动技能!$D:$D,MATCH(J255,D_被动技能!$B:$B,0)),计算页!$F:$F,0))</f>
        <v>40002</v>
      </c>
      <c r="D255" s="2" t="str">
        <f>"学习技能"&amp;RIGHT(B255,LEN(B255))&amp;"\n"&amp;INDEX(D_被动技能!$E:$E,MATCH(L255,D_被动技能!$A:$A,0))</f>
        <v>学习技能卓·万兽图腾（2级）\n一件品质卓越的宝物，看起来谁都可以用\n提升伙伴暴击150点</v>
      </c>
      <c r="E255" s="2">
        <f>INDEX(D_被动技能!$N:$N,MATCH(L255,D_被动技能!$A:$A,0))</f>
        <v>4</v>
      </c>
      <c r="F255" s="2"/>
      <c r="G255" s="2">
        <f>INDEX(D_被动技能!$J:$J,MATCH(L255,D_被动技能!$A:$A,0))</f>
        <v>0</v>
      </c>
      <c r="H255" s="2" t="str">
        <f>INDEX(D_被动技能!$K:$K,MATCH(L255,D_被动技能!$A:$A,0))</f>
        <v>所有宠物</v>
      </c>
      <c r="I255" s="2">
        <f>INDEX(D_被动技能!$M:$M,MATCH(L255,D_被动技能!$A:$A,0))</f>
        <v>900</v>
      </c>
      <c r="J255" s="2">
        <f t="shared" si="30"/>
        <v>451</v>
      </c>
      <c r="K255" s="2">
        <f t="shared" si="26"/>
        <v>2</v>
      </c>
      <c r="L255" s="2">
        <f t="shared" si="31"/>
        <v>4510002</v>
      </c>
      <c r="M255" s="2">
        <f t="shared" si="32"/>
        <v>2000</v>
      </c>
      <c r="N255" s="2">
        <f t="shared" si="33"/>
        <v>800</v>
      </c>
      <c r="O255" s="2">
        <v>20001</v>
      </c>
    </row>
    <row r="256" spans="1:15" x14ac:dyDescent="0.35">
      <c r="A256" s="2">
        <f t="shared" si="25"/>
        <v>44513</v>
      </c>
      <c r="B256" s="2" t="str">
        <f>INDEX(D_被动技能!$C:$C,MATCH(D_伙伴技能书!J256,D_被动技能!$B:$B,0))&amp;"（"&amp;K256&amp;"级）"</f>
        <v>卓·万兽图腾（3级）</v>
      </c>
      <c r="C256" s="2">
        <f>INDEX(计算页!$E:$E,MATCH(INDEX(D_被动技能!$D:$D,MATCH(J256,D_被动技能!$B:$B,0)),计算页!$F:$F,0))</f>
        <v>40002</v>
      </c>
      <c r="D256" s="2" t="str">
        <f>"学习技能"&amp;RIGHT(B256,LEN(B256))&amp;"\n"&amp;INDEX(D_被动技能!$E:$E,MATCH(L256,D_被动技能!$A:$A,0))</f>
        <v>学习技能卓·万兽图腾（3级）\n一件品质卓越的宝物，看起来谁都可以用\n提升伙伴暴击225点</v>
      </c>
      <c r="E256" s="2">
        <f>INDEX(D_被动技能!$N:$N,MATCH(L256,D_被动技能!$A:$A,0))</f>
        <v>4</v>
      </c>
      <c r="F256" s="2"/>
      <c r="G256" s="2">
        <f>INDEX(D_被动技能!$J:$J,MATCH(L256,D_被动技能!$A:$A,0))</f>
        <v>0</v>
      </c>
      <c r="H256" s="2" t="str">
        <f>INDEX(D_被动技能!$K:$K,MATCH(L256,D_被动技能!$A:$A,0))</f>
        <v>所有宠物</v>
      </c>
      <c r="I256" s="2">
        <f>INDEX(D_被动技能!$M:$M,MATCH(L256,D_被动技能!$A:$A,0))</f>
        <v>1350</v>
      </c>
      <c r="J256" s="2">
        <f t="shared" si="30"/>
        <v>451</v>
      </c>
      <c r="K256" s="2">
        <f t="shared" si="26"/>
        <v>3</v>
      </c>
      <c r="L256" s="2">
        <f t="shared" si="31"/>
        <v>4510003</v>
      </c>
      <c r="M256" s="2">
        <f t="shared" si="32"/>
        <v>3000</v>
      </c>
      <c r="N256" s="2">
        <f t="shared" si="33"/>
        <v>900</v>
      </c>
      <c r="O256" s="2">
        <v>20001</v>
      </c>
    </row>
    <row r="257" spans="1:15" x14ac:dyDescent="0.35">
      <c r="A257" s="2">
        <f t="shared" si="25"/>
        <v>44521</v>
      </c>
      <c r="B257" s="2" t="str">
        <f>INDEX(D_被动技能!$C:$C,MATCH(D_伙伴技能书!J257,D_被动技能!$B:$B,0))&amp;"（"&amp;K257&amp;"级）"</f>
        <v>卓·罗刹阵（1级）</v>
      </c>
      <c r="C257" s="2">
        <f>INDEX(计算页!$E:$E,MATCH(INDEX(D_被动技能!$D:$D,MATCH(J257,D_被动技能!$B:$B,0)),计算页!$F:$F,0))</f>
        <v>40001</v>
      </c>
      <c r="D257" s="2" t="str">
        <f>"学习技能"&amp;RIGHT(B257,LEN(B257))&amp;"\n"&amp;INDEX(D_被动技能!$E:$E,MATCH(L257,D_被动技能!$A:$A,0))</f>
        <v>学习技能卓·罗刹阵（1级）\n一件品质卓越的宝物，看起来谁都可以用\n提升伙伴抗暴100点</v>
      </c>
      <c r="E257" s="2">
        <f>INDEX(D_被动技能!$N:$N,MATCH(L257,D_被动技能!$A:$A,0))</f>
        <v>4</v>
      </c>
      <c r="F257" s="2"/>
      <c r="G257" s="2">
        <f>INDEX(D_被动技能!$J:$J,MATCH(L257,D_被动技能!$A:$A,0))</f>
        <v>0</v>
      </c>
      <c r="H257" s="2" t="str">
        <f>INDEX(D_被动技能!$K:$K,MATCH(L257,D_被动技能!$A:$A,0))</f>
        <v>所有宠物</v>
      </c>
      <c r="I257" s="2">
        <f>INDEX(D_被动技能!$M:$M,MATCH(L257,D_被动技能!$A:$A,0))</f>
        <v>600</v>
      </c>
      <c r="J257" s="2">
        <f t="shared" si="30"/>
        <v>452</v>
      </c>
      <c r="K257" s="2">
        <f t="shared" si="26"/>
        <v>1</v>
      </c>
      <c r="L257" s="2">
        <f t="shared" si="31"/>
        <v>4520001</v>
      </c>
      <c r="M257" s="2">
        <f t="shared" si="32"/>
        <v>1000</v>
      </c>
      <c r="N257" s="2">
        <f t="shared" si="33"/>
        <v>700</v>
      </c>
      <c r="O257" s="2">
        <v>20001</v>
      </c>
    </row>
    <row r="258" spans="1:15" x14ac:dyDescent="0.35">
      <c r="A258" s="2">
        <f t="shared" si="25"/>
        <v>44522</v>
      </c>
      <c r="B258" s="2" t="str">
        <f>INDEX(D_被动技能!$C:$C,MATCH(D_伙伴技能书!J258,D_被动技能!$B:$B,0))&amp;"（"&amp;K258&amp;"级）"</f>
        <v>卓·罗刹阵（2级）</v>
      </c>
      <c r="C258" s="2">
        <f>INDEX(计算页!$E:$E,MATCH(INDEX(D_被动技能!$D:$D,MATCH(J258,D_被动技能!$B:$B,0)),计算页!$F:$F,0))</f>
        <v>40001</v>
      </c>
      <c r="D258" s="2" t="str">
        <f>"学习技能"&amp;RIGHT(B258,LEN(B258))&amp;"\n"&amp;INDEX(D_被动技能!$E:$E,MATCH(L258,D_被动技能!$A:$A,0))</f>
        <v>学习技能卓·罗刹阵（2级）\n一件品质卓越的宝物，看起来谁都可以用\n提升伙伴抗暴150点</v>
      </c>
      <c r="E258" s="2">
        <f>INDEX(D_被动技能!$N:$N,MATCH(L258,D_被动技能!$A:$A,0))</f>
        <v>4</v>
      </c>
      <c r="F258" s="2"/>
      <c r="G258" s="2">
        <f>INDEX(D_被动技能!$J:$J,MATCH(L258,D_被动技能!$A:$A,0))</f>
        <v>0</v>
      </c>
      <c r="H258" s="2" t="str">
        <f>INDEX(D_被动技能!$K:$K,MATCH(L258,D_被动技能!$A:$A,0))</f>
        <v>所有宠物</v>
      </c>
      <c r="I258" s="2">
        <f>INDEX(D_被动技能!$M:$M,MATCH(L258,D_被动技能!$A:$A,0))</f>
        <v>900</v>
      </c>
      <c r="J258" s="2">
        <f t="shared" si="30"/>
        <v>452</v>
      </c>
      <c r="K258" s="2">
        <f t="shared" si="26"/>
        <v>2</v>
      </c>
      <c r="L258" s="2">
        <f t="shared" si="31"/>
        <v>4520002</v>
      </c>
      <c r="M258" s="2">
        <f t="shared" si="32"/>
        <v>2000</v>
      </c>
      <c r="N258" s="2">
        <f t="shared" si="33"/>
        <v>800</v>
      </c>
      <c r="O258" s="2">
        <v>20001</v>
      </c>
    </row>
    <row r="259" spans="1:15" x14ac:dyDescent="0.35">
      <c r="A259" s="2">
        <f t="shared" si="25"/>
        <v>44523</v>
      </c>
      <c r="B259" s="2" t="str">
        <f>INDEX(D_被动技能!$C:$C,MATCH(D_伙伴技能书!J259,D_被动技能!$B:$B,0))&amp;"（"&amp;K259&amp;"级）"</f>
        <v>卓·罗刹阵（3级）</v>
      </c>
      <c r="C259" s="2">
        <f>INDEX(计算页!$E:$E,MATCH(INDEX(D_被动技能!$D:$D,MATCH(J259,D_被动技能!$B:$B,0)),计算页!$F:$F,0))</f>
        <v>40001</v>
      </c>
      <c r="D259" s="2" t="str">
        <f>"学习技能"&amp;RIGHT(B259,LEN(B259))&amp;"\n"&amp;INDEX(D_被动技能!$E:$E,MATCH(L259,D_被动技能!$A:$A,0))</f>
        <v>学习技能卓·罗刹阵（3级）\n一件品质卓越的宝物，看起来谁都可以用\n提升伙伴抗暴225点</v>
      </c>
      <c r="E259" s="2">
        <f>INDEX(D_被动技能!$N:$N,MATCH(L259,D_被动技能!$A:$A,0))</f>
        <v>4</v>
      </c>
      <c r="F259" s="2"/>
      <c r="G259" s="2">
        <f>INDEX(D_被动技能!$J:$J,MATCH(L259,D_被动技能!$A:$A,0))</f>
        <v>0</v>
      </c>
      <c r="H259" s="2" t="str">
        <f>INDEX(D_被动技能!$K:$K,MATCH(L259,D_被动技能!$A:$A,0))</f>
        <v>所有宠物</v>
      </c>
      <c r="I259" s="2">
        <f>INDEX(D_被动技能!$M:$M,MATCH(L259,D_被动技能!$A:$A,0))</f>
        <v>1350</v>
      </c>
      <c r="J259" s="2">
        <f t="shared" si="30"/>
        <v>452</v>
      </c>
      <c r="K259" s="2">
        <f t="shared" si="26"/>
        <v>3</v>
      </c>
      <c r="L259" s="2">
        <f t="shared" si="31"/>
        <v>4520003</v>
      </c>
      <c r="M259" s="2">
        <f t="shared" si="32"/>
        <v>3000</v>
      </c>
      <c r="N259" s="2">
        <f t="shared" si="33"/>
        <v>900</v>
      </c>
      <c r="O259" s="2">
        <v>20001</v>
      </c>
    </row>
    <row r="260" spans="1:15" x14ac:dyDescent="0.35">
      <c r="A260" s="2">
        <f t="shared" si="25"/>
        <v>44531</v>
      </c>
      <c r="B260" s="2" t="str">
        <f>INDEX(D_被动技能!$C:$C,MATCH(D_伙伴技能书!J260,D_被动技能!$B:$B,0))&amp;"（"&amp;K260&amp;"级）"</f>
        <v>卓·蛊惑众生（1级）</v>
      </c>
      <c r="C260" s="2">
        <f>INDEX(计算页!$E:$E,MATCH(INDEX(D_被动技能!$D:$D,MATCH(J260,D_被动技能!$B:$B,0)),计算页!$F:$F,0))</f>
        <v>40020</v>
      </c>
      <c r="D260" s="2" t="str">
        <f>"学习技能"&amp;RIGHT(B260,LEN(B260))&amp;"\n"&amp;INDEX(D_被动技能!$E:$E,MATCH(L260,D_被动技能!$A:$A,0))</f>
        <v>学习技能卓·蛊惑众生（1级）\n一件品质卓越的宝物，看起来谁都可以用\n提升伙伴破甲100点</v>
      </c>
      <c r="E260" s="2">
        <f>INDEX(D_被动技能!$N:$N,MATCH(L260,D_被动技能!$A:$A,0))</f>
        <v>4</v>
      </c>
      <c r="F260" s="2"/>
      <c r="G260" s="2">
        <f>INDEX(D_被动技能!$J:$J,MATCH(L260,D_被动技能!$A:$A,0))</f>
        <v>0</v>
      </c>
      <c r="H260" s="2" t="str">
        <f>INDEX(D_被动技能!$K:$K,MATCH(L260,D_被动技能!$A:$A,0))</f>
        <v>所有宠物</v>
      </c>
      <c r="I260" s="2">
        <f>INDEX(D_被动技能!$M:$M,MATCH(L260,D_被动技能!$A:$A,0))</f>
        <v>600</v>
      </c>
      <c r="J260" s="2">
        <f t="shared" si="30"/>
        <v>453</v>
      </c>
      <c r="K260" s="2">
        <f t="shared" si="26"/>
        <v>1</v>
      </c>
      <c r="L260" s="2">
        <f t="shared" si="31"/>
        <v>4530001</v>
      </c>
      <c r="M260" s="2">
        <f t="shared" si="32"/>
        <v>1000</v>
      </c>
      <c r="N260" s="2">
        <f t="shared" si="33"/>
        <v>700</v>
      </c>
      <c r="O260" s="2">
        <v>20001</v>
      </c>
    </row>
    <row r="261" spans="1:15" x14ac:dyDescent="0.35">
      <c r="A261" s="2">
        <f t="shared" si="25"/>
        <v>44532</v>
      </c>
      <c r="B261" s="2" t="str">
        <f>INDEX(D_被动技能!$C:$C,MATCH(D_伙伴技能书!J261,D_被动技能!$B:$B,0))&amp;"（"&amp;K261&amp;"级）"</f>
        <v>卓·蛊惑众生（2级）</v>
      </c>
      <c r="C261" s="2">
        <f>INDEX(计算页!$E:$E,MATCH(INDEX(D_被动技能!$D:$D,MATCH(J261,D_被动技能!$B:$B,0)),计算页!$F:$F,0))</f>
        <v>40020</v>
      </c>
      <c r="D261" s="2" t="str">
        <f>"学习技能"&amp;RIGHT(B261,LEN(B261))&amp;"\n"&amp;INDEX(D_被动技能!$E:$E,MATCH(L261,D_被动技能!$A:$A,0))</f>
        <v>学习技能卓·蛊惑众生（2级）\n一件品质卓越的宝物，看起来谁都可以用\n提升伙伴破甲150点</v>
      </c>
      <c r="E261" s="2">
        <f>INDEX(D_被动技能!$N:$N,MATCH(L261,D_被动技能!$A:$A,0))</f>
        <v>4</v>
      </c>
      <c r="F261" s="2"/>
      <c r="G261" s="2">
        <f>INDEX(D_被动技能!$J:$J,MATCH(L261,D_被动技能!$A:$A,0))</f>
        <v>0</v>
      </c>
      <c r="H261" s="2" t="str">
        <f>INDEX(D_被动技能!$K:$K,MATCH(L261,D_被动技能!$A:$A,0))</f>
        <v>所有宠物</v>
      </c>
      <c r="I261" s="2">
        <f>INDEX(D_被动技能!$M:$M,MATCH(L261,D_被动技能!$A:$A,0))</f>
        <v>900</v>
      </c>
      <c r="J261" s="2">
        <f t="shared" si="30"/>
        <v>453</v>
      </c>
      <c r="K261" s="2">
        <f t="shared" si="26"/>
        <v>2</v>
      </c>
      <c r="L261" s="2">
        <f t="shared" si="31"/>
        <v>4530002</v>
      </c>
      <c r="M261" s="2">
        <f t="shared" si="32"/>
        <v>2000</v>
      </c>
      <c r="N261" s="2">
        <f t="shared" si="33"/>
        <v>800</v>
      </c>
      <c r="O261" s="2">
        <v>20001</v>
      </c>
    </row>
    <row r="262" spans="1:15" x14ac:dyDescent="0.35">
      <c r="A262" s="2">
        <f t="shared" ref="A262:A325" si="34">40000+J262*10+K262</f>
        <v>44533</v>
      </c>
      <c r="B262" s="2" t="str">
        <f>INDEX(D_被动技能!$C:$C,MATCH(D_伙伴技能书!J262,D_被动技能!$B:$B,0))&amp;"（"&amp;K262&amp;"级）"</f>
        <v>卓·蛊惑众生（3级）</v>
      </c>
      <c r="C262" s="2">
        <f>INDEX(计算页!$E:$E,MATCH(INDEX(D_被动技能!$D:$D,MATCH(J262,D_被动技能!$B:$B,0)),计算页!$F:$F,0))</f>
        <v>40020</v>
      </c>
      <c r="D262" s="2" t="str">
        <f>"学习技能"&amp;RIGHT(B262,LEN(B262))&amp;"\n"&amp;INDEX(D_被动技能!$E:$E,MATCH(L262,D_被动技能!$A:$A,0))</f>
        <v>学习技能卓·蛊惑众生（3级）\n一件品质卓越的宝物，看起来谁都可以用\n提升伙伴破甲225点</v>
      </c>
      <c r="E262" s="2">
        <f>INDEX(D_被动技能!$N:$N,MATCH(L262,D_被动技能!$A:$A,0))</f>
        <v>4</v>
      </c>
      <c r="F262" s="2"/>
      <c r="G262" s="2">
        <f>INDEX(D_被动技能!$J:$J,MATCH(L262,D_被动技能!$A:$A,0))</f>
        <v>0</v>
      </c>
      <c r="H262" s="2" t="str">
        <f>INDEX(D_被动技能!$K:$K,MATCH(L262,D_被动技能!$A:$A,0))</f>
        <v>所有宠物</v>
      </c>
      <c r="I262" s="2">
        <f>INDEX(D_被动技能!$M:$M,MATCH(L262,D_被动技能!$A:$A,0))</f>
        <v>1350</v>
      </c>
      <c r="J262" s="2">
        <f t="shared" si="30"/>
        <v>453</v>
      </c>
      <c r="K262" s="2">
        <f t="shared" si="26"/>
        <v>3</v>
      </c>
      <c r="L262" s="2">
        <f t="shared" si="31"/>
        <v>4530003</v>
      </c>
      <c r="M262" s="2">
        <f t="shared" si="32"/>
        <v>3000</v>
      </c>
      <c r="N262" s="2">
        <f t="shared" si="33"/>
        <v>900</v>
      </c>
      <c r="O262" s="2">
        <v>20001</v>
      </c>
    </row>
    <row r="263" spans="1:15" x14ac:dyDescent="0.35">
      <c r="A263" s="2">
        <f t="shared" si="34"/>
        <v>44541</v>
      </c>
      <c r="B263" s="2" t="str">
        <f>INDEX(D_被动技能!$C:$C,MATCH(D_伙伴技能书!J263,D_被动技能!$B:$B,0))&amp;"（"&amp;K263&amp;"级）"</f>
        <v>卓·日曜石（1级）</v>
      </c>
      <c r="C263" s="2">
        <f>INDEX(计算页!$E:$E,MATCH(INDEX(D_被动技能!$D:$D,MATCH(J263,D_被动技能!$B:$B,0)),计算页!$F:$F,0))</f>
        <v>40022</v>
      </c>
      <c r="D263" s="2" t="str">
        <f>"学习技能"&amp;RIGHT(B263,LEN(B263))&amp;"\n"&amp;INDEX(D_被动技能!$E:$E,MATCH(L263,D_被动技能!$A:$A,0))</f>
        <v>学习技能卓·日曜石（1级）\n一件品质卓越的宝物，看起来谁都可以用\n提升伙伴暴击100点</v>
      </c>
      <c r="E263" s="2">
        <f>INDEX(D_被动技能!$N:$N,MATCH(L263,D_被动技能!$A:$A,0))</f>
        <v>4</v>
      </c>
      <c r="F263" s="2"/>
      <c r="G263" s="2">
        <f>INDEX(D_被动技能!$J:$J,MATCH(L263,D_被动技能!$A:$A,0))</f>
        <v>0</v>
      </c>
      <c r="H263" s="2" t="str">
        <f>INDEX(D_被动技能!$K:$K,MATCH(L263,D_被动技能!$A:$A,0))</f>
        <v>所有宠物</v>
      </c>
      <c r="I263" s="2">
        <f>INDEX(D_被动技能!$M:$M,MATCH(L263,D_被动技能!$A:$A,0))</f>
        <v>600</v>
      </c>
      <c r="J263" s="2">
        <f t="shared" si="30"/>
        <v>454</v>
      </c>
      <c r="K263" s="2">
        <f t="shared" ref="K263:K326" si="35">IF(K262=3,1,K262+1)</f>
        <v>1</v>
      </c>
      <c r="L263" s="2">
        <f t="shared" si="31"/>
        <v>4540001</v>
      </c>
      <c r="M263" s="2">
        <f t="shared" si="32"/>
        <v>1000</v>
      </c>
      <c r="N263" s="2">
        <f t="shared" si="33"/>
        <v>700</v>
      </c>
      <c r="O263" s="2">
        <v>20001</v>
      </c>
    </row>
    <row r="264" spans="1:15" x14ac:dyDescent="0.35">
      <c r="A264" s="2">
        <f t="shared" si="34"/>
        <v>44542</v>
      </c>
      <c r="B264" s="2" t="str">
        <f>INDEX(D_被动技能!$C:$C,MATCH(D_伙伴技能书!J264,D_被动技能!$B:$B,0))&amp;"（"&amp;K264&amp;"级）"</f>
        <v>卓·日曜石（2级）</v>
      </c>
      <c r="C264" s="2">
        <f>INDEX(计算页!$E:$E,MATCH(INDEX(D_被动技能!$D:$D,MATCH(J264,D_被动技能!$B:$B,0)),计算页!$F:$F,0))</f>
        <v>40022</v>
      </c>
      <c r="D264" s="2" t="str">
        <f>"学习技能"&amp;RIGHT(B264,LEN(B264))&amp;"\n"&amp;INDEX(D_被动技能!$E:$E,MATCH(L264,D_被动技能!$A:$A,0))</f>
        <v>学习技能卓·日曜石（2级）\n一件品质卓越的宝物，看起来谁都可以用\n提升伙伴暴击150点</v>
      </c>
      <c r="E264" s="2">
        <f>INDEX(D_被动技能!$N:$N,MATCH(L264,D_被动技能!$A:$A,0))</f>
        <v>4</v>
      </c>
      <c r="F264" s="2"/>
      <c r="G264" s="2">
        <f>INDEX(D_被动技能!$J:$J,MATCH(L264,D_被动技能!$A:$A,0))</f>
        <v>0</v>
      </c>
      <c r="H264" s="2" t="str">
        <f>INDEX(D_被动技能!$K:$K,MATCH(L264,D_被动技能!$A:$A,0))</f>
        <v>所有宠物</v>
      </c>
      <c r="I264" s="2">
        <f>INDEX(D_被动技能!$M:$M,MATCH(L264,D_被动技能!$A:$A,0))</f>
        <v>900</v>
      </c>
      <c r="J264" s="2">
        <f t="shared" si="30"/>
        <v>454</v>
      </c>
      <c r="K264" s="2">
        <f t="shared" si="35"/>
        <v>2</v>
      </c>
      <c r="L264" s="2">
        <f t="shared" si="31"/>
        <v>4540002</v>
      </c>
      <c r="M264" s="2">
        <f t="shared" si="32"/>
        <v>2000</v>
      </c>
      <c r="N264" s="2">
        <f t="shared" si="33"/>
        <v>800</v>
      </c>
      <c r="O264" s="2">
        <v>20001</v>
      </c>
    </row>
    <row r="265" spans="1:15" x14ac:dyDescent="0.35">
      <c r="A265" s="2">
        <f t="shared" si="34"/>
        <v>44543</v>
      </c>
      <c r="B265" s="2" t="str">
        <f>INDEX(D_被动技能!$C:$C,MATCH(D_伙伴技能书!J265,D_被动技能!$B:$B,0))&amp;"（"&amp;K265&amp;"级）"</f>
        <v>卓·日曜石（3级）</v>
      </c>
      <c r="C265" s="2">
        <f>INDEX(计算页!$E:$E,MATCH(INDEX(D_被动技能!$D:$D,MATCH(J265,D_被动技能!$B:$B,0)),计算页!$F:$F,0))</f>
        <v>40022</v>
      </c>
      <c r="D265" s="2" t="str">
        <f>"学习技能"&amp;RIGHT(B265,LEN(B265))&amp;"\n"&amp;INDEX(D_被动技能!$E:$E,MATCH(L265,D_被动技能!$A:$A,0))</f>
        <v>学习技能卓·日曜石（3级）\n一件品质卓越的宝物，看起来谁都可以用\n提升伙伴暴击225点</v>
      </c>
      <c r="E265" s="2">
        <f>INDEX(D_被动技能!$N:$N,MATCH(L265,D_被动技能!$A:$A,0))</f>
        <v>4</v>
      </c>
      <c r="F265" s="2"/>
      <c r="G265" s="2">
        <f>INDEX(D_被动技能!$J:$J,MATCH(L265,D_被动技能!$A:$A,0))</f>
        <v>0</v>
      </c>
      <c r="H265" s="2" t="str">
        <f>INDEX(D_被动技能!$K:$K,MATCH(L265,D_被动技能!$A:$A,0))</f>
        <v>所有宠物</v>
      </c>
      <c r="I265" s="2">
        <f>INDEX(D_被动技能!$M:$M,MATCH(L265,D_被动技能!$A:$A,0))</f>
        <v>1350</v>
      </c>
      <c r="J265" s="2">
        <f t="shared" si="30"/>
        <v>454</v>
      </c>
      <c r="K265" s="2">
        <f t="shared" si="35"/>
        <v>3</v>
      </c>
      <c r="L265" s="2">
        <f t="shared" si="31"/>
        <v>4540003</v>
      </c>
      <c r="M265" s="2">
        <f t="shared" si="32"/>
        <v>3000</v>
      </c>
      <c r="N265" s="2">
        <f t="shared" si="33"/>
        <v>900</v>
      </c>
      <c r="O265" s="2">
        <v>20001</v>
      </c>
    </row>
    <row r="266" spans="1:15" x14ac:dyDescent="0.35">
      <c r="A266" s="2">
        <f t="shared" si="34"/>
        <v>44551</v>
      </c>
      <c r="B266" s="2" t="str">
        <f>INDEX(D_被动技能!$C:$C,MATCH(D_伙伴技能书!J266,D_被动技能!$B:$B,0))&amp;"（"&amp;K266&amp;"级）"</f>
        <v>卓·灵墟宝鼎（1级）</v>
      </c>
      <c r="C266" s="2">
        <f>INDEX(计算页!$E:$E,MATCH(INDEX(D_被动技能!$D:$D,MATCH(J266,D_被动技能!$B:$B,0)),计算页!$F:$F,0))</f>
        <v>40004</v>
      </c>
      <c r="D266" s="2" t="str">
        <f>"学习技能"&amp;RIGHT(B266,LEN(B266))&amp;"\n"&amp;INDEX(D_被动技能!$E:$E,MATCH(L266,D_被动技能!$A:$A,0))</f>
        <v>学习技能卓·灵墟宝鼎（1级）\n一件品质卓越的宝物，看起来谁都可以用\n提升伙伴抗暴100点</v>
      </c>
      <c r="E266" s="2">
        <f>INDEX(D_被动技能!$N:$N,MATCH(L266,D_被动技能!$A:$A,0))</f>
        <v>4</v>
      </c>
      <c r="F266" s="2"/>
      <c r="G266" s="2">
        <f>INDEX(D_被动技能!$J:$J,MATCH(L266,D_被动技能!$A:$A,0))</f>
        <v>0</v>
      </c>
      <c r="H266" s="2" t="str">
        <f>INDEX(D_被动技能!$K:$K,MATCH(L266,D_被动技能!$A:$A,0))</f>
        <v>所有宠物</v>
      </c>
      <c r="I266" s="2">
        <f>INDEX(D_被动技能!$M:$M,MATCH(L266,D_被动技能!$A:$A,0))</f>
        <v>600</v>
      </c>
      <c r="J266" s="2">
        <f t="shared" si="30"/>
        <v>455</v>
      </c>
      <c r="K266" s="2">
        <f t="shared" si="35"/>
        <v>1</v>
      </c>
      <c r="L266" s="2">
        <f t="shared" si="31"/>
        <v>4550001</v>
      </c>
      <c r="M266" s="2">
        <f t="shared" si="32"/>
        <v>1000</v>
      </c>
      <c r="N266" s="2">
        <f t="shared" si="33"/>
        <v>700</v>
      </c>
      <c r="O266" s="2">
        <v>20001</v>
      </c>
    </row>
    <row r="267" spans="1:15" x14ac:dyDescent="0.35">
      <c r="A267" s="2">
        <f t="shared" si="34"/>
        <v>44552</v>
      </c>
      <c r="B267" s="2" t="str">
        <f>INDEX(D_被动技能!$C:$C,MATCH(D_伙伴技能书!J267,D_被动技能!$B:$B,0))&amp;"（"&amp;K267&amp;"级）"</f>
        <v>卓·灵墟宝鼎（2级）</v>
      </c>
      <c r="C267" s="2">
        <f>INDEX(计算页!$E:$E,MATCH(INDEX(D_被动技能!$D:$D,MATCH(J267,D_被动技能!$B:$B,0)),计算页!$F:$F,0))</f>
        <v>40004</v>
      </c>
      <c r="D267" s="2" t="str">
        <f>"学习技能"&amp;RIGHT(B267,LEN(B267))&amp;"\n"&amp;INDEX(D_被动技能!$E:$E,MATCH(L267,D_被动技能!$A:$A,0))</f>
        <v>学习技能卓·灵墟宝鼎（2级）\n一件品质卓越的宝物，看起来谁都可以用\n提升伙伴抗暴150点</v>
      </c>
      <c r="E267" s="2">
        <f>INDEX(D_被动技能!$N:$N,MATCH(L267,D_被动技能!$A:$A,0))</f>
        <v>4</v>
      </c>
      <c r="F267" s="2"/>
      <c r="G267" s="2">
        <f>INDEX(D_被动技能!$J:$J,MATCH(L267,D_被动技能!$A:$A,0))</f>
        <v>0</v>
      </c>
      <c r="H267" s="2" t="str">
        <f>INDEX(D_被动技能!$K:$K,MATCH(L267,D_被动技能!$A:$A,0))</f>
        <v>所有宠物</v>
      </c>
      <c r="I267" s="2">
        <f>INDEX(D_被动技能!$M:$M,MATCH(L267,D_被动技能!$A:$A,0))</f>
        <v>900</v>
      </c>
      <c r="J267" s="2">
        <f t="shared" si="30"/>
        <v>455</v>
      </c>
      <c r="K267" s="2">
        <f t="shared" si="35"/>
        <v>2</v>
      </c>
      <c r="L267" s="2">
        <f t="shared" si="31"/>
        <v>4550002</v>
      </c>
      <c r="M267" s="2">
        <f t="shared" si="32"/>
        <v>2000</v>
      </c>
      <c r="N267" s="2">
        <f t="shared" si="33"/>
        <v>800</v>
      </c>
      <c r="O267" s="2">
        <v>20001</v>
      </c>
    </row>
    <row r="268" spans="1:15" x14ac:dyDescent="0.35">
      <c r="A268" s="2">
        <f t="shared" si="34"/>
        <v>44553</v>
      </c>
      <c r="B268" s="2" t="str">
        <f>INDEX(D_被动技能!$C:$C,MATCH(D_伙伴技能书!J268,D_被动技能!$B:$B,0))&amp;"（"&amp;K268&amp;"级）"</f>
        <v>卓·灵墟宝鼎（3级）</v>
      </c>
      <c r="C268" s="2">
        <f>INDEX(计算页!$E:$E,MATCH(INDEX(D_被动技能!$D:$D,MATCH(J268,D_被动技能!$B:$B,0)),计算页!$F:$F,0))</f>
        <v>40004</v>
      </c>
      <c r="D268" s="2" t="str">
        <f>"学习技能"&amp;RIGHT(B268,LEN(B268))&amp;"\n"&amp;INDEX(D_被动技能!$E:$E,MATCH(L268,D_被动技能!$A:$A,0))</f>
        <v>学习技能卓·灵墟宝鼎（3级）\n一件品质卓越的宝物，看起来谁都可以用\n提升伙伴抗暴225点</v>
      </c>
      <c r="E268" s="2">
        <f>INDEX(D_被动技能!$N:$N,MATCH(L268,D_被动技能!$A:$A,0))</f>
        <v>4</v>
      </c>
      <c r="F268" s="2"/>
      <c r="G268" s="2">
        <f>INDEX(D_被动技能!$J:$J,MATCH(L268,D_被动技能!$A:$A,0))</f>
        <v>0</v>
      </c>
      <c r="H268" s="2" t="str">
        <f>INDEX(D_被动技能!$K:$K,MATCH(L268,D_被动技能!$A:$A,0))</f>
        <v>所有宠物</v>
      </c>
      <c r="I268" s="2">
        <f>INDEX(D_被动技能!$M:$M,MATCH(L268,D_被动技能!$A:$A,0))</f>
        <v>1350</v>
      </c>
      <c r="J268" s="2">
        <f t="shared" ref="J268:J331" si="36">IF(K267&gt;K268,J267+1,J267)</f>
        <v>455</v>
      </c>
      <c r="K268" s="2">
        <f t="shared" si="35"/>
        <v>3</v>
      </c>
      <c r="L268" s="2">
        <f t="shared" si="31"/>
        <v>4550003</v>
      </c>
      <c r="M268" s="2">
        <f t="shared" si="32"/>
        <v>3000</v>
      </c>
      <c r="N268" s="2">
        <f t="shared" si="33"/>
        <v>900</v>
      </c>
      <c r="O268" s="2">
        <v>20001</v>
      </c>
    </row>
    <row r="269" spans="1:15" x14ac:dyDescent="0.35">
      <c r="A269" s="2">
        <f t="shared" si="34"/>
        <v>45011</v>
      </c>
      <c r="B269" s="2" t="str">
        <f>INDEX(D_被动技能!$C:$C,MATCH(D_伙伴技能书!J269,D_被动技能!$B:$B,0))&amp;"（"&amp;K269&amp;"级）"</f>
        <v>精·紧箍咒（1级）</v>
      </c>
      <c r="C269" s="2">
        <f>INDEX(计算页!$E:$E,MATCH(INDEX(D_被动技能!$D:$D,MATCH(J269,D_被动技能!$B:$B,0)),计算页!$F:$F,0))</f>
        <v>40007</v>
      </c>
      <c r="D269" s="2" t="str">
        <f>"学习技能"&amp;RIGHT(B269,LEN(B269))&amp;"\n"&amp;INDEX(D_被动技能!$E:$E,MATCH(L269,D_被动技能!$A:$A,0))</f>
        <v>学习技能精·紧箍咒（1级）\n用起来好紧啊，真的好紧啊\n坚强刺猬叮叮专用宝物，提升伙伴水攻60点</v>
      </c>
      <c r="E269" s="2">
        <f>INDEX(D_被动技能!$N:$N,MATCH(L269,D_被动技能!$A:$A,0))</f>
        <v>2</v>
      </c>
      <c r="F269" s="2"/>
      <c r="G269" s="2">
        <f>INDEX(D_被动技能!$J:$J,MATCH(L269,D_被动技能!$A:$A,0))</f>
        <v>9</v>
      </c>
      <c r="H269" s="2" t="str">
        <f>INDEX(D_被动技能!$K:$K,MATCH(L269,D_被动技能!$A:$A,0))</f>
        <v>坚强刺猬叮叮</v>
      </c>
      <c r="I269" s="2">
        <f>INDEX(D_被动技能!$M:$M,MATCH(L269,D_被动技能!$A:$A,0))</f>
        <v>156</v>
      </c>
      <c r="J269" s="2">
        <v>501</v>
      </c>
      <c r="K269" s="2">
        <f t="shared" si="35"/>
        <v>1</v>
      </c>
      <c r="L269" s="2">
        <f t="shared" si="31"/>
        <v>5010001</v>
      </c>
      <c r="M269" s="2">
        <f t="shared" si="32"/>
        <v>1000</v>
      </c>
      <c r="N269" s="2">
        <f t="shared" si="33"/>
        <v>700</v>
      </c>
      <c r="O269" s="2">
        <v>20001</v>
      </c>
    </row>
    <row r="270" spans="1:15" x14ac:dyDescent="0.35">
      <c r="A270" s="2">
        <f t="shared" si="34"/>
        <v>45012</v>
      </c>
      <c r="B270" s="2" t="str">
        <f>INDEX(D_被动技能!$C:$C,MATCH(D_伙伴技能书!J270,D_被动技能!$B:$B,0))&amp;"（"&amp;K270&amp;"级）"</f>
        <v>精·紧箍咒（2级）</v>
      </c>
      <c r="C270" s="2">
        <f>INDEX(计算页!$E:$E,MATCH(INDEX(D_被动技能!$D:$D,MATCH(J270,D_被动技能!$B:$B,0)),计算页!$F:$F,0))</f>
        <v>40007</v>
      </c>
      <c r="D270" s="2" t="str">
        <f>"学习技能"&amp;RIGHT(B270,LEN(B270))&amp;"\n"&amp;INDEX(D_被动技能!$E:$E,MATCH(L270,D_被动技能!$A:$A,0))</f>
        <v>学习技能精·紧箍咒（2级）\n用起来好紧啊，真的好紧啊\n坚强刺猬叮叮专用宝物，提升伙伴水攻90点</v>
      </c>
      <c r="E270" s="2">
        <f>INDEX(D_被动技能!$N:$N,MATCH(L270,D_被动技能!$A:$A,0))</f>
        <v>2</v>
      </c>
      <c r="F270" s="2"/>
      <c r="G270" s="2">
        <f>INDEX(D_被动技能!$J:$J,MATCH(L270,D_被动技能!$A:$A,0))</f>
        <v>9</v>
      </c>
      <c r="H270" s="2" t="str">
        <f>INDEX(D_被动技能!$K:$K,MATCH(L270,D_被动技能!$A:$A,0))</f>
        <v>坚强刺猬叮叮</v>
      </c>
      <c r="I270" s="2">
        <f>INDEX(D_被动技能!$M:$M,MATCH(L270,D_被动技能!$A:$A,0))</f>
        <v>234</v>
      </c>
      <c r="J270" s="2">
        <f t="shared" si="36"/>
        <v>501</v>
      </c>
      <c r="K270" s="2">
        <f t="shared" si="35"/>
        <v>2</v>
      </c>
      <c r="L270" s="2">
        <f t="shared" si="31"/>
        <v>5010002</v>
      </c>
      <c r="M270" s="2">
        <f t="shared" si="32"/>
        <v>2000</v>
      </c>
      <c r="N270" s="2">
        <f t="shared" si="33"/>
        <v>800</v>
      </c>
      <c r="O270" s="2">
        <v>20001</v>
      </c>
    </row>
    <row r="271" spans="1:15" x14ac:dyDescent="0.35">
      <c r="A271" s="2">
        <f t="shared" si="34"/>
        <v>45013</v>
      </c>
      <c r="B271" s="2" t="str">
        <f>INDEX(D_被动技能!$C:$C,MATCH(D_伙伴技能书!J271,D_被动技能!$B:$B,0))&amp;"（"&amp;K271&amp;"级）"</f>
        <v>精·紧箍咒（3级）</v>
      </c>
      <c r="C271" s="2">
        <f>INDEX(计算页!$E:$E,MATCH(INDEX(D_被动技能!$D:$D,MATCH(J271,D_被动技能!$B:$B,0)),计算页!$F:$F,0))</f>
        <v>40007</v>
      </c>
      <c r="D271" s="2" t="str">
        <f>"学习技能"&amp;RIGHT(B271,LEN(B271))&amp;"\n"&amp;INDEX(D_被动技能!$E:$E,MATCH(L271,D_被动技能!$A:$A,0))</f>
        <v>学习技能精·紧箍咒（3级）\n用起来好紧啊，真的好紧啊\n坚强刺猬叮叮专用宝物，提升伙伴水攻135点</v>
      </c>
      <c r="E271" s="2">
        <f>INDEX(D_被动技能!$N:$N,MATCH(L271,D_被动技能!$A:$A,0))</f>
        <v>2</v>
      </c>
      <c r="F271" s="2"/>
      <c r="G271" s="2">
        <f>INDEX(D_被动技能!$J:$J,MATCH(L271,D_被动技能!$A:$A,0))</f>
        <v>9</v>
      </c>
      <c r="H271" s="2" t="str">
        <f>INDEX(D_被动技能!$K:$K,MATCH(L271,D_被动技能!$A:$A,0))</f>
        <v>坚强刺猬叮叮</v>
      </c>
      <c r="I271" s="2">
        <f>INDEX(D_被动技能!$M:$M,MATCH(L271,D_被动技能!$A:$A,0))</f>
        <v>351</v>
      </c>
      <c r="J271" s="2">
        <f t="shared" si="36"/>
        <v>501</v>
      </c>
      <c r="K271" s="2">
        <f t="shared" si="35"/>
        <v>3</v>
      </c>
      <c r="L271" s="2">
        <f t="shared" si="31"/>
        <v>5010003</v>
      </c>
      <c r="M271" s="2">
        <f t="shared" si="32"/>
        <v>3000</v>
      </c>
      <c r="N271" s="2">
        <f t="shared" si="33"/>
        <v>900</v>
      </c>
      <c r="O271" s="2">
        <v>20001</v>
      </c>
    </row>
    <row r="272" spans="1:15" x14ac:dyDescent="0.35">
      <c r="A272" s="2">
        <f t="shared" si="34"/>
        <v>45021</v>
      </c>
      <c r="B272" s="2" t="str">
        <f>INDEX(D_被动技能!$C:$C,MATCH(D_伙伴技能书!J272,D_被动技能!$B:$B,0))&amp;"（"&amp;K272&amp;"级）"</f>
        <v>精·金箍棒（1级）</v>
      </c>
      <c r="C272" s="2">
        <f>INDEX(计算页!$E:$E,MATCH(INDEX(D_被动技能!$D:$D,MATCH(J272,D_被动技能!$B:$B,0)),计算页!$F:$F,0))</f>
        <v>40008</v>
      </c>
      <c r="D272" s="2" t="str">
        <f>"学习技能"&amp;RIGHT(B272,LEN(B272))&amp;"\n"&amp;INDEX(D_被动技能!$E:$E,MATCH(L272,D_被动技能!$A:$A,0))</f>
        <v>学习技能精·金箍棒（1级）\n使用咒语后可以伸缩自如，很爽的样子\n坚强鹏精大嘴专用宝物，提升伙伴水攻60点</v>
      </c>
      <c r="E272" s="2">
        <f>INDEX(D_被动技能!$N:$N,MATCH(L272,D_被动技能!$A:$A,0))</f>
        <v>2</v>
      </c>
      <c r="F272" s="2"/>
      <c r="G272" s="2">
        <f>INDEX(D_被动技能!$J:$J,MATCH(L272,D_被动技能!$A:$A,0))</f>
        <v>10</v>
      </c>
      <c r="H272" s="2" t="str">
        <f>INDEX(D_被动技能!$K:$K,MATCH(L272,D_被动技能!$A:$A,0))</f>
        <v>坚强鹏精大嘴</v>
      </c>
      <c r="I272" s="2">
        <f>INDEX(D_被动技能!$M:$M,MATCH(L272,D_被动技能!$A:$A,0))</f>
        <v>156</v>
      </c>
      <c r="J272" s="2">
        <f t="shared" si="36"/>
        <v>502</v>
      </c>
      <c r="K272" s="2">
        <f t="shared" si="35"/>
        <v>1</v>
      </c>
      <c r="L272" s="2">
        <f t="shared" si="31"/>
        <v>5020001</v>
      </c>
      <c r="M272" s="2">
        <f t="shared" si="32"/>
        <v>1000</v>
      </c>
      <c r="N272" s="2">
        <f t="shared" si="33"/>
        <v>700</v>
      </c>
      <c r="O272" s="2">
        <v>20001</v>
      </c>
    </row>
    <row r="273" spans="1:15" x14ac:dyDescent="0.35">
      <c r="A273" s="2">
        <f t="shared" si="34"/>
        <v>45022</v>
      </c>
      <c r="B273" s="2" t="str">
        <f>INDEX(D_被动技能!$C:$C,MATCH(D_伙伴技能书!J273,D_被动技能!$B:$B,0))&amp;"（"&amp;K273&amp;"级）"</f>
        <v>精·金箍棒（2级）</v>
      </c>
      <c r="C273" s="2">
        <f>INDEX(计算页!$E:$E,MATCH(INDEX(D_被动技能!$D:$D,MATCH(J273,D_被动技能!$B:$B,0)),计算页!$F:$F,0))</f>
        <v>40008</v>
      </c>
      <c r="D273" s="2" t="str">
        <f>"学习技能"&amp;RIGHT(B273,LEN(B273))&amp;"\n"&amp;INDEX(D_被动技能!$E:$E,MATCH(L273,D_被动技能!$A:$A,0))</f>
        <v>学习技能精·金箍棒（2级）\n使用咒语后可以伸缩自如，很爽的样子\n坚强鹏精大嘴专用宝物，提升伙伴水攻90点</v>
      </c>
      <c r="E273" s="2">
        <f>INDEX(D_被动技能!$N:$N,MATCH(L273,D_被动技能!$A:$A,0))</f>
        <v>2</v>
      </c>
      <c r="F273" s="2"/>
      <c r="G273" s="2">
        <f>INDEX(D_被动技能!$J:$J,MATCH(L273,D_被动技能!$A:$A,0))</f>
        <v>10</v>
      </c>
      <c r="H273" s="2" t="str">
        <f>INDEX(D_被动技能!$K:$K,MATCH(L273,D_被动技能!$A:$A,0))</f>
        <v>坚强鹏精大嘴</v>
      </c>
      <c r="I273" s="2">
        <f>INDEX(D_被动技能!$M:$M,MATCH(L273,D_被动技能!$A:$A,0))</f>
        <v>234</v>
      </c>
      <c r="J273" s="2">
        <f t="shared" si="36"/>
        <v>502</v>
      </c>
      <c r="K273" s="2">
        <f t="shared" si="35"/>
        <v>2</v>
      </c>
      <c r="L273" s="2">
        <f t="shared" si="31"/>
        <v>5020002</v>
      </c>
      <c r="M273" s="2">
        <f t="shared" si="32"/>
        <v>2000</v>
      </c>
      <c r="N273" s="2">
        <f t="shared" si="33"/>
        <v>800</v>
      </c>
      <c r="O273" s="2">
        <v>20001</v>
      </c>
    </row>
    <row r="274" spans="1:15" x14ac:dyDescent="0.35">
      <c r="A274" s="2">
        <f t="shared" si="34"/>
        <v>45023</v>
      </c>
      <c r="B274" s="2" t="str">
        <f>INDEX(D_被动技能!$C:$C,MATCH(D_伙伴技能书!J274,D_被动技能!$B:$B,0))&amp;"（"&amp;K274&amp;"级）"</f>
        <v>精·金箍棒（3级）</v>
      </c>
      <c r="C274" s="2">
        <f>INDEX(计算页!$E:$E,MATCH(INDEX(D_被动技能!$D:$D,MATCH(J274,D_被动技能!$B:$B,0)),计算页!$F:$F,0))</f>
        <v>40008</v>
      </c>
      <c r="D274" s="2" t="str">
        <f>"学习技能"&amp;RIGHT(B274,LEN(B274))&amp;"\n"&amp;INDEX(D_被动技能!$E:$E,MATCH(L274,D_被动技能!$A:$A,0))</f>
        <v>学习技能精·金箍棒（3级）\n使用咒语后可以伸缩自如，很爽的样子\n坚强鹏精大嘴专用宝物，提升伙伴水攻135点</v>
      </c>
      <c r="E274" s="2">
        <f>INDEX(D_被动技能!$N:$N,MATCH(L274,D_被动技能!$A:$A,0))</f>
        <v>2</v>
      </c>
      <c r="F274" s="2"/>
      <c r="G274" s="2">
        <f>INDEX(D_被动技能!$J:$J,MATCH(L274,D_被动技能!$A:$A,0))</f>
        <v>10</v>
      </c>
      <c r="H274" s="2" t="str">
        <f>INDEX(D_被动技能!$K:$K,MATCH(L274,D_被动技能!$A:$A,0))</f>
        <v>坚强鹏精大嘴</v>
      </c>
      <c r="I274" s="2">
        <f>INDEX(D_被动技能!$M:$M,MATCH(L274,D_被动技能!$A:$A,0))</f>
        <v>351</v>
      </c>
      <c r="J274" s="2">
        <f t="shared" si="36"/>
        <v>502</v>
      </c>
      <c r="K274" s="2">
        <f t="shared" si="35"/>
        <v>3</v>
      </c>
      <c r="L274" s="2">
        <f t="shared" si="31"/>
        <v>5020003</v>
      </c>
      <c r="M274" s="2">
        <f t="shared" si="32"/>
        <v>3000</v>
      </c>
      <c r="N274" s="2">
        <f t="shared" si="33"/>
        <v>900</v>
      </c>
      <c r="O274" s="2">
        <v>20001</v>
      </c>
    </row>
    <row r="275" spans="1:15" x14ac:dyDescent="0.35">
      <c r="A275" s="2">
        <f t="shared" si="34"/>
        <v>45031</v>
      </c>
      <c r="B275" s="2" t="str">
        <f>INDEX(D_被动技能!$C:$C,MATCH(D_伙伴技能书!J275,D_被动技能!$B:$B,0))&amp;"（"&amp;K275&amp;"级）"</f>
        <v>精·九齿钉耙（1级）</v>
      </c>
      <c r="C275" s="2">
        <f>INDEX(计算页!$E:$E,MATCH(INDEX(D_被动技能!$D:$D,MATCH(J275,D_被动技能!$B:$B,0)),计算页!$F:$F,0))</f>
        <v>40009</v>
      </c>
      <c r="D275" s="2" t="str">
        <f>"学习技能"&amp;RIGHT(B275,LEN(B275))&amp;"\n"&amp;INDEX(D_被动技能!$E:$E,MATCH(L275,D_被动技能!$A:$A,0))</f>
        <v>学习技能精·九齿钉耙（1级）\n可抓痒可耕地，非常实用的一件宝物\n坚强花妖花花专用宝物，提升伙伴水攻60点</v>
      </c>
      <c r="E275" s="2">
        <f>INDEX(D_被动技能!$N:$N,MATCH(L275,D_被动技能!$A:$A,0))</f>
        <v>2</v>
      </c>
      <c r="F275" s="2"/>
      <c r="G275" s="2">
        <f>INDEX(D_被动技能!$J:$J,MATCH(L275,D_被动技能!$A:$A,0))</f>
        <v>11</v>
      </c>
      <c r="H275" s="2" t="str">
        <f>INDEX(D_被动技能!$K:$K,MATCH(L275,D_被动技能!$A:$A,0))</f>
        <v>坚强花妖花花</v>
      </c>
      <c r="I275" s="2">
        <f>INDEX(D_被动技能!$M:$M,MATCH(L275,D_被动技能!$A:$A,0))</f>
        <v>156</v>
      </c>
      <c r="J275" s="2">
        <f t="shared" si="36"/>
        <v>503</v>
      </c>
      <c r="K275" s="2">
        <f t="shared" si="35"/>
        <v>1</v>
      </c>
      <c r="L275" s="2">
        <f t="shared" si="31"/>
        <v>5030001</v>
      </c>
      <c r="M275" s="2">
        <f t="shared" si="32"/>
        <v>1000</v>
      </c>
      <c r="N275" s="2">
        <f t="shared" si="33"/>
        <v>700</v>
      </c>
      <c r="O275" s="2">
        <v>20001</v>
      </c>
    </row>
    <row r="276" spans="1:15" x14ac:dyDescent="0.35">
      <c r="A276" s="2">
        <f t="shared" si="34"/>
        <v>45032</v>
      </c>
      <c r="B276" s="2" t="str">
        <f>INDEX(D_被动技能!$C:$C,MATCH(D_伙伴技能书!J276,D_被动技能!$B:$B,0))&amp;"（"&amp;K276&amp;"级）"</f>
        <v>精·九齿钉耙（2级）</v>
      </c>
      <c r="C276" s="2">
        <f>INDEX(计算页!$E:$E,MATCH(INDEX(D_被动技能!$D:$D,MATCH(J276,D_被动技能!$B:$B,0)),计算页!$F:$F,0))</f>
        <v>40009</v>
      </c>
      <c r="D276" s="2" t="str">
        <f>"学习技能"&amp;RIGHT(B276,LEN(B276))&amp;"\n"&amp;INDEX(D_被动技能!$E:$E,MATCH(L276,D_被动技能!$A:$A,0))</f>
        <v>学习技能精·九齿钉耙（2级）\n可抓痒可耕地，非常实用的一件宝物\n坚强花妖花花专用宝物，提升伙伴水攻90点</v>
      </c>
      <c r="E276" s="2">
        <f>INDEX(D_被动技能!$N:$N,MATCH(L276,D_被动技能!$A:$A,0))</f>
        <v>2</v>
      </c>
      <c r="F276" s="2"/>
      <c r="G276" s="2">
        <f>INDEX(D_被动技能!$J:$J,MATCH(L276,D_被动技能!$A:$A,0))</f>
        <v>11</v>
      </c>
      <c r="H276" s="2" t="str">
        <f>INDEX(D_被动技能!$K:$K,MATCH(L276,D_被动技能!$A:$A,0))</f>
        <v>坚强花妖花花</v>
      </c>
      <c r="I276" s="2">
        <f>INDEX(D_被动技能!$M:$M,MATCH(L276,D_被动技能!$A:$A,0))</f>
        <v>234</v>
      </c>
      <c r="J276" s="2">
        <f t="shared" si="36"/>
        <v>503</v>
      </c>
      <c r="K276" s="2">
        <f t="shared" si="35"/>
        <v>2</v>
      </c>
      <c r="L276" s="2">
        <f t="shared" si="31"/>
        <v>5030002</v>
      </c>
      <c r="M276" s="2">
        <f t="shared" si="32"/>
        <v>2000</v>
      </c>
      <c r="N276" s="2">
        <f t="shared" si="33"/>
        <v>800</v>
      </c>
      <c r="O276" s="2">
        <v>20001</v>
      </c>
    </row>
    <row r="277" spans="1:15" x14ac:dyDescent="0.35">
      <c r="A277" s="2">
        <f t="shared" si="34"/>
        <v>45033</v>
      </c>
      <c r="B277" s="2" t="str">
        <f>INDEX(D_被动技能!$C:$C,MATCH(D_伙伴技能书!J277,D_被动技能!$B:$B,0))&amp;"（"&amp;K277&amp;"级）"</f>
        <v>精·九齿钉耙（3级）</v>
      </c>
      <c r="C277" s="2">
        <f>INDEX(计算页!$E:$E,MATCH(INDEX(D_被动技能!$D:$D,MATCH(J277,D_被动技能!$B:$B,0)),计算页!$F:$F,0))</f>
        <v>40009</v>
      </c>
      <c r="D277" s="2" t="str">
        <f>"学习技能"&amp;RIGHT(B277,LEN(B277))&amp;"\n"&amp;INDEX(D_被动技能!$E:$E,MATCH(L277,D_被动技能!$A:$A,0))</f>
        <v>学习技能精·九齿钉耙（3级）\n可抓痒可耕地，非常实用的一件宝物\n坚强花妖花花专用宝物，提升伙伴水攻135点</v>
      </c>
      <c r="E277" s="2">
        <f>INDEX(D_被动技能!$N:$N,MATCH(L277,D_被动技能!$A:$A,0))</f>
        <v>2</v>
      </c>
      <c r="F277" s="2"/>
      <c r="G277" s="2">
        <f>INDEX(D_被动技能!$J:$J,MATCH(L277,D_被动技能!$A:$A,0))</f>
        <v>11</v>
      </c>
      <c r="H277" s="2" t="str">
        <f>INDEX(D_被动技能!$K:$K,MATCH(L277,D_被动技能!$A:$A,0))</f>
        <v>坚强花妖花花</v>
      </c>
      <c r="I277" s="2">
        <f>INDEX(D_被动技能!$M:$M,MATCH(L277,D_被动技能!$A:$A,0))</f>
        <v>351</v>
      </c>
      <c r="J277" s="2">
        <f t="shared" si="36"/>
        <v>503</v>
      </c>
      <c r="K277" s="2">
        <f t="shared" si="35"/>
        <v>3</v>
      </c>
      <c r="L277" s="2">
        <f t="shared" si="31"/>
        <v>5030003</v>
      </c>
      <c r="M277" s="2">
        <f t="shared" si="32"/>
        <v>3000</v>
      </c>
      <c r="N277" s="2">
        <f t="shared" si="33"/>
        <v>900</v>
      </c>
      <c r="O277" s="2">
        <v>20001</v>
      </c>
    </row>
    <row r="278" spans="1:15" x14ac:dyDescent="0.35">
      <c r="A278" s="2">
        <f t="shared" si="34"/>
        <v>45041</v>
      </c>
      <c r="B278" s="2" t="str">
        <f>INDEX(D_被动技能!$C:$C,MATCH(D_伙伴技能书!J278,D_被动技能!$B:$B,0))&amp;"（"&amp;K278&amp;"级）"</f>
        <v>精·银铃马鞍（1级）</v>
      </c>
      <c r="C278" s="2">
        <f>INDEX(计算页!$E:$E,MATCH(INDEX(D_被动技能!$D:$D,MATCH(J278,D_被动技能!$B:$B,0)),计算页!$F:$F,0))</f>
        <v>40008</v>
      </c>
      <c r="D278" s="2" t="str">
        <f>"学习技能"&amp;RIGHT(B278,LEN(B278))&amp;"\n"&amp;INDEX(D_被动技能!$E:$E,MATCH(L278,D_被动技能!$A:$A,0))</f>
        <v>学习技能精·银铃马鞍（1级）\n这件宝物的用处就是......就是让人骑\n坚强白骨精专用宝物，提升伙伴水攻60点</v>
      </c>
      <c r="E278" s="2">
        <f>INDEX(D_被动技能!$N:$N,MATCH(L278,D_被动技能!$A:$A,0))</f>
        <v>2</v>
      </c>
      <c r="F278" s="2"/>
      <c r="G278" s="2">
        <f>INDEX(D_被动技能!$J:$J,MATCH(L278,D_被动技能!$A:$A,0))</f>
        <v>12</v>
      </c>
      <c r="H278" s="2" t="str">
        <f>INDEX(D_被动技能!$K:$K,MATCH(L278,D_被动技能!$A:$A,0))</f>
        <v>坚强白骨精</v>
      </c>
      <c r="I278" s="2">
        <f>INDEX(D_被动技能!$M:$M,MATCH(L278,D_被动技能!$A:$A,0))</f>
        <v>156</v>
      </c>
      <c r="J278" s="2">
        <f t="shared" si="36"/>
        <v>504</v>
      </c>
      <c r="K278" s="2">
        <f t="shared" si="35"/>
        <v>1</v>
      </c>
      <c r="L278" s="2">
        <f t="shared" si="31"/>
        <v>5040001</v>
      </c>
      <c r="M278" s="2">
        <f t="shared" si="32"/>
        <v>1000</v>
      </c>
      <c r="N278" s="2">
        <f t="shared" si="33"/>
        <v>700</v>
      </c>
      <c r="O278" s="2">
        <v>20001</v>
      </c>
    </row>
    <row r="279" spans="1:15" x14ac:dyDescent="0.35">
      <c r="A279" s="2">
        <f t="shared" si="34"/>
        <v>45042</v>
      </c>
      <c r="B279" s="2" t="str">
        <f>INDEX(D_被动技能!$C:$C,MATCH(D_伙伴技能书!J279,D_被动技能!$B:$B,0))&amp;"（"&amp;K279&amp;"级）"</f>
        <v>精·银铃马鞍（2级）</v>
      </c>
      <c r="C279" s="2">
        <f>INDEX(计算页!$E:$E,MATCH(INDEX(D_被动技能!$D:$D,MATCH(J279,D_被动技能!$B:$B,0)),计算页!$F:$F,0))</f>
        <v>40008</v>
      </c>
      <c r="D279" s="2" t="str">
        <f>"学习技能"&amp;RIGHT(B279,LEN(B279))&amp;"\n"&amp;INDEX(D_被动技能!$E:$E,MATCH(L279,D_被动技能!$A:$A,0))</f>
        <v>学习技能精·银铃马鞍（2级）\n这件宝物的用处就是......就是让人骑\n坚强白骨精专用宝物，提升伙伴水攻90点</v>
      </c>
      <c r="E279" s="2">
        <f>INDEX(D_被动技能!$N:$N,MATCH(L279,D_被动技能!$A:$A,0))</f>
        <v>2</v>
      </c>
      <c r="F279" s="2"/>
      <c r="G279" s="2">
        <f>INDEX(D_被动技能!$J:$J,MATCH(L279,D_被动技能!$A:$A,0))</f>
        <v>12</v>
      </c>
      <c r="H279" s="2" t="str">
        <f>INDEX(D_被动技能!$K:$K,MATCH(L279,D_被动技能!$A:$A,0))</f>
        <v>坚强白骨精</v>
      </c>
      <c r="I279" s="2">
        <f>INDEX(D_被动技能!$M:$M,MATCH(L279,D_被动技能!$A:$A,0))</f>
        <v>234</v>
      </c>
      <c r="J279" s="2">
        <f t="shared" si="36"/>
        <v>504</v>
      </c>
      <c r="K279" s="2">
        <f t="shared" si="35"/>
        <v>2</v>
      </c>
      <c r="L279" s="2">
        <f t="shared" si="31"/>
        <v>5040002</v>
      </c>
      <c r="M279" s="2">
        <f t="shared" si="32"/>
        <v>2000</v>
      </c>
      <c r="N279" s="2">
        <f t="shared" si="33"/>
        <v>800</v>
      </c>
      <c r="O279" s="2">
        <v>20001</v>
      </c>
    </row>
    <row r="280" spans="1:15" x14ac:dyDescent="0.35">
      <c r="A280" s="2">
        <f t="shared" si="34"/>
        <v>45043</v>
      </c>
      <c r="B280" s="2" t="str">
        <f>INDEX(D_被动技能!$C:$C,MATCH(D_伙伴技能书!J280,D_被动技能!$B:$B,0))&amp;"（"&amp;K280&amp;"级）"</f>
        <v>精·银铃马鞍（3级）</v>
      </c>
      <c r="C280" s="2">
        <f>INDEX(计算页!$E:$E,MATCH(INDEX(D_被动技能!$D:$D,MATCH(J280,D_被动技能!$B:$B,0)),计算页!$F:$F,0))</f>
        <v>40008</v>
      </c>
      <c r="D280" s="2" t="str">
        <f>"学习技能"&amp;RIGHT(B280,LEN(B280))&amp;"\n"&amp;INDEX(D_被动技能!$E:$E,MATCH(L280,D_被动技能!$A:$A,0))</f>
        <v>学习技能精·银铃马鞍（3级）\n这件宝物的用处就是......就是让人骑\n坚强白骨精专用宝物，提升伙伴水攻135点</v>
      </c>
      <c r="E280" s="2">
        <f>INDEX(D_被动技能!$N:$N,MATCH(L280,D_被动技能!$A:$A,0))</f>
        <v>2</v>
      </c>
      <c r="F280" s="2"/>
      <c r="G280" s="2">
        <f>INDEX(D_被动技能!$J:$J,MATCH(L280,D_被动技能!$A:$A,0))</f>
        <v>12</v>
      </c>
      <c r="H280" s="2" t="str">
        <f>INDEX(D_被动技能!$K:$K,MATCH(L280,D_被动技能!$A:$A,0))</f>
        <v>坚强白骨精</v>
      </c>
      <c r="I280" s="2">
        <f>INDEX(D_被动技能!$M:$M,MATCH(L280,D_被动技能!$A:$A,0))</f>
        <v>351</v>
      </c>
      <c r="J280" s="2">
        <f t="shared" si="36"/>
        <v>504</v>
      </c>
      <c r="K280" s="2">
        <f t="shared" si="35"/>
        <v>3</v>
      </c>
      <c r="L280" s="2">
        <f t="shared" si="31"/>
        <v>5040003</v>
      </c>
      <c r="M280" s="2">
        <f t="shared" si="32"/>
        <v>3000</v>
      </c>
      <c r="N280" s="2">
        <f t="shared" si="33"/>
        <v>900</v>
      </c>
      <c r="O280" s="2">
        <v>20001</v>
      </c>
    </row>
    <row r="281" spans="1:15" x14ac:dyDescent="0.35">
      <c r="A281" s="2">
        <f t="shared" si="34"/>
        <v>45051</v>
      </c>
      <c r="B281" s="2" t="str">
        <f>INDEX(D_被动技能!$C:$C,MATCH(D_伙伴技能书!J281,D_被动技能!$B:$B,0))&amp;"（"&amp;K281&amp;"级）"</f>
        <v>精·降妖宝杖（1级）</v>
      </c>
      <c r="C281" s="2">
        <f>INDEX(计算页!$E:$E,MATCH(INDEX(D_被动技能!$D:$D,MATCH(J281,D_被动技能!$B:$B,0)),计算页!$F:$F,0))</f>
        <v>40009</v>
      </c>
      <c r="D281" s="2" t="str">
        <f>"学习技能"&amp;RIGHT(B281,LEN(B281))&amp;"\n"&amp;INDEX(D_被动技能!$E:$E,MATCH(L281,D_被动技能!$A:$A,0))</f>
        <v>学习技能精·降妖宝杖（1级）\n妖魔鬼怪被打一下，就怀孕了\n威武猪阿呆专用宝物，提升伙伴水攻120点</v>
      </c>
      <c r="E281" s="2">
        <f>INDEX(D_被动技能!$N:$N,MATCH(L281,D_被动技能!$A:$A,0))</f>
        <v>3</v>
      </c>
      <c r="F281" s="2"/>
      <c r="G281" s="2">
        <f>INDEX(D_被动技能!$J:$J,MATCH(L281,D_被动技能!$A:$A,0))</f>
        <v>13</v>
      </c>
      <c r="H281" s="2" t="str">
        <f>INDEX(D_被动技能!$K:$K,MATCH(L281,D_被动技能!$A:$A,0))</f>
        <v>威武猪阿呆</v>
      </c>
      <c r="I281" s="2">
        <f>INDEX(D_被动技能!$M:$M,MATCH(L281,D_被动技能!$A:$A,0))</f>
        <v>312</v>
      </c>
      <c r="J281" s="2">
        <f t="shared" si="36"/>
        <v>505</v>
      </c>
      <c r="K281" s="2">
        <f t="shared" si="35"/>
        <v>1</v>
      </c>
      <c r="L281" s="2">
        <f t="shared" si="31"/>
        <v>5050001</v>
      </c>
      <c r="M281" s="2">
        <f t="shared" si="32"/>
        <v>1000</v>
      </c>
      <c r="N281" s="2">
        <f t="shared" si="33"/>
        <v>700</v>
      </c>
      <c r="O281" s="2">
        <v>20001</v>
      </c>
    </row>
    <row r="282" spans="1:15" x14ac:dyDescent="0.35">
      <c r="A282" s="2">
        <f t="shared" si="34"/>
        <v>45052</v>
      </c>
      <c r="B282" s="2" t="str">
        <f>INDEX(D_被动技能!$C:$C,MATCH(D_伙伴技能书!J282,D_被动技能!$B:$B,0))&amp;"（"&amp;K282&amp;"级）"</f>
        <v>精·降妖宝杖（2级）</v>
      </c>
      <c r="C282" s="2">
        <f>INDEX(计算页!$E:$E,MATCH(INDEX(D_被动技能!$D:$D,MATCH(J282,D_被动技能!$B:$B,0)),计算页!$F:$F,0))</f>
        <v>40009</v>
      </c>
      <c r="D282" s="2" t="str">
        <f>"学习技能"&amp;RIGHT(B282,LEN(B282))&amp;"\n"&amp;INDEX(D_被动技能!$E:$E,MATCH(L282,D_被动技能!$A:$A,0))</f>
        <v>学习技能精·降妖宝杖（2级）\n妖魔鬼怪被打一下，就怀孕了\n威武猪阿呆专用宝物，提升伙伴水攻180点</v>
      </c>
      <c r="E282" s="2">
        <f>INDEX(D_被动技能!$N:$N,MATCH(L282,D_被动技能!$A:$A,0))</f>
        <v>3</v>
      </c>
      <c r="F282" s="2"/>
      <c r="G282" s="2">
        <f>INDEX(D_被动技能!$J:$J,MATCH(L282,D_被动技能!$A:$A,0))</f>
        <v>13</v>
      </c>
      <c r="H282" s="2" t="str">
        <f>INDEX(D_被动技能!$K:$K,MATCH(L282,D_被动技能!$A:$A,0))</f>
        <v>威武猪阿呆</v>
      </c>
      <c r="I282" s="2">
        <f>INDEX(D_被动技能!$M:$M,MATCH(L282,D_被动技能!$A:$A,0))</f>
        <v>468</v>
      </c>
      <c r="J282" s="2">
        <f t="shared" si="36"/>
        <v>505</v>
      </c>
      <c r="K282" s="2">
        <f t="shared" si="35"/>
        <v>2</v>
      </c>
      <c r="L282" s="2">
        <f t="shared" si="31"/>
        <v>5050002</v>
      </c>
      <c r="M282" s="2">
        <f t="shared" si="32"/>
        <v>2000</v>
      </c>
      <c r="N282" s="2">
        <f t="shared" si="33"/>
        <v>800</v>
      </c>
      <c r="O282" s="2">
        <v>20001</v>
      </c>
    </row>
    <row r="283" spans="1:15" x14ac:dyDescent="0.35">
      <c r="A283" s="2">
        <f t="shared" si="34"/>
        <v>45053</v>
      </c>
      <c r="B283" s="2" t="str">
        <f>INDEX(D_被动技能!$C:$C,MATCH(D_伙伴技能书!J283,D_被动技能!$B:$B,0))&amp;"（"&amp;K283&amp;"级）"</f>
        <v>精·降妖宝杖（3级）</v>
      </c>
      <c r="C283" s="2">
        <f>INDEX(计算页!$E:$E,MATCH(INDEX(D_被动技能!$D:$D,MATCH(J283,D_被动技能!$B:$B,0)),计算页!$F:$F,0))</f>
        <v>40009</v>
      </c>
      <c r="D283" s="2" t="str">
        <f>"学习技能"&amp;RIGHT(B283,LEN(B283))&amp;"\n"&amp;INDEX(D_被动技能!$E:$E,MATCH(L283,D_被动技能!$A:$A,0))</f>
        <v>学习技能精·降妖宝杖（3级）\n妖魔鬼怪被打一下，就怀孕了\n威武猪阿呆专用宝物，提升伙伴水攻270点</v>
      </c>
      <c r="E283" s="2">
        <f>INDEX(D_被动技能!$N:$N,MATCH(L283,D_被动技能!$A:$A,0))</f>
        <v>3</v>
      </c>
      <c r="F283" s="2"/>
      <c r="G283" s="2">
        <f>INDEX(D_被动技能!$J:$J,MATCH(L283,D_被动技能!$A:$A,0))</f>
        <v>13</v>
      </c>
      <c r="H283" s="2" t="str">
        <f>INDEX(D_被动技能!$K:$K,MATCH(L283,D_被动技能!$A:$A,0))</f>
        <v>威武猪阿呆</v>
      </c>
      <c r="I283" s="2">
        <f>INDEX(D_被动技能!$M:$M,MATCH(L283,D_被动技能!$A:$A,0))</f>
        <v>702</v>
      </c>
      <c r="J283" s="2">
        <f t="shared" si="36"/>
        <v>505</v>
      </c>
      <c r="K283" s="2">
        <f t="shared" si="35"/>
        <v>3</v>
      </c>
      <c r="L283" s="2">
        <f t="shared" si="31"/>
        <v>5050003</v>
      </c>
      <c r="M283" s="2">
        <f t="shared" si="32"/>
        <v>3000</v>
      </c>
      <c r="N283" s="2">
        <f t="shared" si="33"/>
        <v>900</v>
      </c>
      <c r="O283" s="2">
        <v>20001</v>
      </c>
    </row>
    <row r="284" spans="1:15" x14ac:dyDescent="0.35">
      <c r="A284" s="2">
        <f t="shared" si="34"/>
        <v>45061</v>
      </c>
      <c r="B284" s="2" t="str">
        <f>INDEX(D_被动技能!$C:$C,MATCH(D_伙伴技能书!J284,D_被动技能!$B:$B,0))&amp;"（"&amp;K284&amp;"级）"</f>
        <v>精·开天斧（1级）</v>
      </c>
      <c r="C284" s="2">
        <f>INDEX(计算页!$E:$E,MATCH(INDEX(D_被动技能!$D:$D,MATCH(J284,D_被动技能!$B:$B,0)),计算页!$F:$F,0))</f>
        <v>40011</v>
      </c>
      <c r="D284" s="2" t="str">
        <f>"学习技能"&amp;RIGHT(B284,LEN(B284))&amp;"\n"&amp;INDEX(D_被动技能!$E:$E,MATCH(L284,D_被动技能!$A:$A,0))</f>
        <v>学习技能精·开天斧（1级）\n非常坚硬，可以用来撬开任何东西\n威武蘑菇咕咕专用宝物，提升伙伴火攻120点</v>
      </c>
      <c r="E284" s="2">
        <f>INDEX(D_被动技能!$N:$N,MATCH(L284,D_被动技能!$A:$A,0))</f>
        <v>3</v>
      </c>
      <c r="F284" s="2"/>
      <c r="G284" s="2">
        <f>INDEX(D_被动技能!$J:$J,MATCH(L284,D_被动技能!$A:$A,0))</f>
        <v>14</v>
      </c>
      <c r="H284" s="2" t="str">
        <f>INDEX(D_被动技能!$K:$K,MATCH(L284,D_被动技能!$A:$A,0))</f>
        <v>威武蘑菇咕咕</v>
      </c>
      <c r="I284" s="2">
        <f>INDEX(D_被动技能!$M:$M,MATCH(L284,D_被动技能!$A:$A,0))</f>
        <v>312</v>
      </c>
      <c r="J284" s="2">
        <f t="shared" si="36"/>
        <v>506</v>
      </c>
      <c r="K284" s="2">
        <f t="shared" si="35"/>
        <v>1</v>
      </c>
      <c r="L284" s="2">
        <f t="shared" si="31"/>
        <v>5060001</v>
      </c>
      <c r="M284" s="2">
        <f t="shared" si="32"/>
        <v>1000</v>
      </c>
      <c r="N284" s="2">
        <f t="shared" si="33"/>
        <v>700</v>
      </c>
      <c r="O284" s="2">
        <v>20001</v>
      </c>
    </row>
    <row r="285" spans="1:15" x14ac:dyDescent="0.35">
      <c r="A285" s="2">
        <f t="shared" si="34"/>
        <v>45062</v>
      </c>
      <c r="B285" s="2" t="str">
        <f>INDEX(D_被动技能!$C:$C,MATCH(D_伙伴技能书!J285,D_被动技能!$B:$B,0))&amp;"（"&amp;K285&amp;"级）"</f>
        <v>精·开天斧（2级）</v>
      </c>
      <c r="C285" s="2">
        <f>INDEX(计算页!$E:$E,MATCH(INDEX(D_被动技能!$D:$D,MATCH(J285,D_被动技能!$B:$B,0)),计算页!$F:$F,0))</f>
        <v>40011</v>
      </c>
      <c r="D285" s="2" t="str">
        <f>"学习技能"&amp;RIGHT(B285,LEN(B285))&amp;"\n"&amp;INDEX(D_被动技能!$E:$E,MATCH(L285,D_被动技能!$A:$A,0))</f>
        <v>学习技能精·开天斧（2级）\n非常坚硬，可以用来撬开任何东西\n威武蘑菇咕咕专用宝物，提升伙伴火攻180点</v>
      </c>
      <c r="E285" s="2">
        <f>INDEX(D_被动技能!$N:$N,MATCH(L285,D_被动技能!$A:$A,0))</f>
        <v>3</v>
      </c>
      <c r="F285" s="2"/>
      <c r="G285" s="2">
        <f>INDEX(D_被动技能!$J:$J,MATCH(L285,D_被动技能!$A:$A,0))</f>
        <v>14</v>
      </c>
      <c r="H285" s="2" t="str">
        <f>INDEX(D_被动技能!$K:$K,MATCH(L285,D_被动技能!$A:$A,0))</f>
        <v>威武蘑菇咕咕</v>
      </c>
      <c r="I285" s="2">
        <f>INDEX(D_被动技能!$M:$M,MATCH(L285,D_被动技能!$A:$A,0))</f>
        <v>468</v>
      </c>
      <c r="J285" s="2">
        <f t="shared" si="36"/>
        <v>506</v>
      </c>
      <c r="K285" s="2">
        <f t="shared" si="35"/>
        <v>2</v>
      </c>
      <c r="L285" s="2">
        <f t="shared" si="31"/>
        <v>5060002</v>
      </c>
      <c r="M285" s="2">
        <f t="shared" si="32"/>
        <v>2000</v>
      </c>
      <c r="N285" s="2">
        <f t="shared" si="33"/>
        <v>800</v>
      </c>
      <c r="O285" s="2">
        <v>20001</v>
      </c>
    </row>
    <row r="286" spans="1:15" x14ac:dyDescent="0.35">
      <c r="A286" s="2">
        <f t="shared" si="34"/>
        <v>45063</v>
      </c>
      <c r="B286" s="2" t="str">
        <f>INDEX(D_被动技能!$C:$C,MATCH(D_伙伴技能书!J286,D_被动技能!$B:$B,0))&amp;"（"&amp;K286&amp;"级）"</f>
        <v>精·开天斧（3级）</v>
      </c>
      <c r="C286" s="2">
        <f>INDEX(计算页!$E:$E,MATCH(INDEX(D_被动技能!$D:$D,MATCH(J286,D_被动技能!$B:$B,0)),计算页!$F:$F,0))</f>
        <v>40011</v>
      </c>
      <c r="D286" s="2" t="str">
        <f>"学习技能"&amp;RIGHT(B286,LEN(B286))&amp;"\n"&amp;INDEX(D_被动技能!$E:$E,MATCH(L286,D_被动技能!$A:$A,0))</f>
        <v>学习技能精·开天斧（3级）\n非常坚硬，可以用来撬开任何东西\n威武蘑菇咕咕专用宝物，提升伙伴火攻270点</v>
      </c>
      <c r="E286" s="2">
        <f>INDEX(D_被动技能!$N:$N,MATCH(L286,D_被动技能!$A:$A,0))</f>
        <v>3</v>
      </c>
      <c r="F286" s="2"/>
      <c r="G286" s="2">
        <f>INDEX(D_被动技能!$J:$J,MATCH(L286,D_被动技能!$A:$A,0))</f>
        <v>14</v>
      </c>
      <c r="H286" s="2" t="str">
        <f>INDEX(D_被动技能!$K:$K,MATCH(L286,D_被动技能!$A:$A,0))</f>
        <v>威武蘑菇咕咕</v>
      </c>
      <c r="I286" s="2">
        <f>INDEX(D_被动技能!$M:$M,MATCH(L286,D_被动技能!$A:$A,0))</f>
        <v>702</v>
      </c>
      <c r="J286" s="2">
        <f t="shared" si="36"/>
        <v>506</v>
      </c>
      <c r="K286" s="2">
        <f t="shared" si="35"/>
        <v>3</v>
      </c>
      <c r="L286" s="2">
        <f t="shared" si="31"/>
        <v>5060003</v>
      </c>
      <c r="M286" s="2">
        <f t="shared" si="32"/>
        <v>3000</v>
      </c>
      <c r="N286" s="2">
        <f t="shared" si="33"/>
        <v>900</v>
      </c>
      <c r="O286" s="2">
        <v>20001</v>
      </c>
    </row>
    <row r="287" spans="1:15" x14ac:dyDescent="0.35">
      <c r="A287" s="2">
        <f t="shared" si="34"/>
        <v>45071</v>
      </c>
      <c r="B287" s="2" t="str">
        <f>INDEX(D_被动技能!$C:$C,MATCH(D_伙伴技能书!J287,D_被动技能!$B:$B,0))&amp;"（"&amp;K287&amp;"级）"</f>
        <v>精·覆雨刃（1级）</v>
      </c>
      <c r="C287" s="2">
        <f>INDEX(计算页!$E:$E,MATCH(INDEX(D_被动技能!$D:$D,MATCH(J287,D_被动技能!$B:$B,0)),计算页!$F:$F,0))</f>
        <v>40014</v>
      </c>
      <c r="D287" s="2" t="str">
        <f>"学习技能"&amp;RIGHT(B287,LEN(B287))&amp;"\n"&amp;INDEX(D_被动技能!$E:$E,MATCH(L287,D_被动技能!$A:$A,0))</f>
        <v>学习技能精·覆雨刃（1级）\n我先堵了下水道，下雨淹死你们！\n威武刺猬叮叮专用宝物，提升伙伴火攻120点</v>
      </c>
      <c r="E287" s="2">
        <f>INDEX(D_被动技能!$N:$N,MATCH(L287,D_被动技能!$A:$A,0))</f>
        <v>3</v>
      </c>
      <c r="F287" s="2"/>
      <c r="G287" s="2">
        <f>INDEX(D_被动技能!$J:$J,MATCH(L287,D_被动技能!$A:$A,0))</f>
        <v>15</v>
      </c>
      <c r="H287" s="2" t="str">
        <f>INDEX(D_被动技能!$K:$K,MATCH(L287,D_被动技能!$A:$A,0))</f>
        <v>威武刺猬叮叮</v>
      </c>
      <c r="I287" s="2">
        <f>INDEX(D_被动技能!$M:$M,MATCH(L287,D_被动技能!$A:$A,0))</f>
        <v>312</v>
      </c>
      <c r="J287" s="2">
        <f t="shared" si="36"/>
        <v>507</v>
      </c>
      <c r="K287" s="2">
        <f t="shared" si="35"/>
        <v>1</v>
      </c>
      <c r="L287" s="2">
        <f t="shared" si="31"/>
        <v>5070001</v>
      </c>
      <c r="M287" s="2">
        <f t="shared" si="32"/>
        <v>1000</v>
      </c>
      <c r="N287" s="2">
        <f t="shared" si="33"/>
        <v>700</v>
      </c>
      <c r="O287" s="2">
        <v>20001</v>
      </c>
    </row>
    <row r="288" spans="1:15" x14ac:dyDescent="0.35">
      <c r="A288" s="2">
        <f t="shared" si="34"/>
        <v>45072</v>
      </c>
      <c r="B288" s="2" t="str">
        <f>INDEX(D_被动技能!$C:$C,MATCH(D_伙伴技能书!J288,D_被动技能!$B:$B,0))&amp;"（"&amp;K288&amp;"级）"</f>
        <v>精·覆雨刃（2级）</v>
      </c>
      <c r="C288" s="2">
        <f>INDEX(计算页!$E:$E,MATCH(INDEX(D_被动技能!$D:$D,MATCH(J288,D_被动技能!$B:$B,0)),计算页!$F:$F,0))</f>
        <v>40014</v>
      </c>
      <c r="D288" s="2" t="str">
        <f>"学习技能"&amp;RIGHT(B288,LEN(B288))&amp;"\n"&amp;INDEX(D_被动技能!$E:$E,MATCH(L288,D_被动技能!$A:$A,0))</f>
        <v>学习技能精·覆雨刃（2级）\n我先堵了下水道，下雨淹死你们！\n威武刺猬叮叮专用宝物，提升伙伴火攻180点</v>
      </c>
      <c r="E288" s="2">
        <f>INDEX(D_被动技能!$N:$N,MATCH(L288,D_被动技能!$A:$A,0))</f>
        <v>3</v>
      </c>
      <c r="F288" s="2"/>
      <c r="G288" s="2">
        <f>INDEX(D_被动技能!$J:$J,MATCH(L288,D_被动技能!$A:$A,0))</f>
        <v>15</v>
      </c>
      <c r="H288" s="2" t="str">
        <f>INDEX(D_被动技能!$K:$K,MATCH(L288,D_被动技能!$A:$A,0))</f>
        <v>威武刺猬叮叮</v>
      </c>
      <c r="I288" s="2">
        <f>INDEX(D_被动技能!$M:$M,MATCH(L288,D_被动技能!$A:$A,0))</f>
        <v>468</v>
      </c>
      <c r="J288" s="2">
        <f t="shared" si="36"/>
        <v>507</v>
      </c>
      <c r="K288" s="2">
        <f t="shared" si="35"/>
        <v>2</v>
      </c>
      <c r="L288" s="2">
        <f t="shared" si="31"/>
        <v>5070002</v>
      </c>
      <c r="M288" s="2">
        <f t="shared" si="32"/>
        <v>2000</v>
      </c>
      <c r="N288" s="2">
        <f t="shared" si="33"/>
        <v>800</v>
      </c>
      <c r="O288" s="2">
        <v>20001</v>
      </c>
    </row>
    <row r="289" spans="1:15" x14ac:dyDescent="0.35">
      <c r="A289" s="2">
        <f t="shared" si="34"/>
        <v>45073</v>
      </c>
      <c r="B289" s="2" t="str">
        <f>INDEX(D_被动技能!$C:$C,MATCH(D_伙伴技能书!J289,D_被动技能!$B:$B,0))&amp;"（"&amp;K289&amp;"级）"</f>
        <v>精·覆雨刃（3级）</v>
      </c>
      <c r="C289" s="2">
        <f>INDEX(计算页!$E:$E,MATCH(INDEX(D_被动技能!$D:$D,MATCH(J289,D_被动技能!$B:$B,0)),计算页!$F:$F,0))</f>
        <v>40014</v>
      </c>
      <c r="D289" s="2" t="str">
        <f>"学习技能"&amp;RIGHT(B289,LEN(B289))&amp;"\n"&amp;INDEX(D_被动技能!$E:$E,MATCH(L289,D_被动技能!$A:$A,0))</f>
        <v>学习技能精·覆雨刃（3级）\n我先堵了下水道，下雨淹死你们！\n威武刺猬叮叮专用宝物，提升伙伴火攻270点</v>
      </c>
      <c r="E289" s="2">
        <f>INDEX(D_被动技能!$N:$N,MATCH(L289,D_被动技能!$A:$A,0))</f>
        <v>3</v>
      </c>
      <c r="F289" s="2"/>
      <c r="G289" s="2">
        <f>INDEX(D_被动技能!$J:$J,MATCH(L289,D_被动技能!$A:$A,0))</f>
        <v>15</v>
      </c>
      <c r="H289" s="2" t="str">
        <f>INDEX(D_被动技能!$K:$K,MATCH(L289,D_被动技能!$A:$A,0))</f>
        <v>威武刺猬叮叮</v>
      </c>
      <c r="I289" s="2">
        <f>INDEX(D_被动技能!$M:$M,MATCH(L289,D_被动技能!$A:$A,0))</f>
        <v>702</v>
      </c>
      <c r="J289" s="2">
        <f t="shared" si="36"/>
        <v>507</v>
      </c>
      <c r="K289" s="2">
        <f t="shared" si="35"/>
        <v>3</v>
      </c>
      <c r="L289" s="2">
        <f t="shared" si="31"/>
        <v>5070003</v>
      </c>
      <c r="M289" s="2">
        <f t="shared" si="32"/>
        <v>3000</v>
      </c>
      <c r="N289" s="2">
        <f t="shared" si="33"/>
        <v>900</v>
      </c>
      <c r="O289" s="2">
        <v>20001</v>
      </c>
    </row>
    <row r="290" spans="1:15" x14ac:dyDescent="0.35">
      <c r="A290" s="2">
        <f t="shared" si="34"/>
        <v>45081</v>
      </c>
      <c r="B290" s="2" t="str">
        <f>INDEX(D_被动技能!$C:$C,MATCH(D_伙伴技能书!J290,D_被动技能!$B:$B,0))&amp;"（"&amp;K290&amp;"级）"</f>
        <v>精·招魂幡（1级）</v>
      </c>
      <c r="C290" s="2">
        <f>INDEX(计算页!$E:$E,MATCH(INDEX(D_被动技能!$D:$D,MATCH(J290,D_被动技能!$B:$B,0)),计算页!$F:$F,0))</f>
        <v>40021</v>
      </c>
      <c r="D290" s="2" t="str">
        <f>"学习技能"&amp;RIGHT(B290,LEN(B290))&amp;"\n"&amp;INDEX(D_被动技能!$E:$E,MATCH(L290,D_被动技能!$A:$A,0))</f>
        <v>学习技能精·招魂幡（1级）\n用完迷迷糊糊都不知道发生什么事情了\n威武鹏精大嘴专用宝物，提升伙伴火攻120点</v>
      </c>
      <c r="E290" s="2">
        <f>INDEX(D_被动技能!$N:$N,MATCH(L290,D_被动技能!$A:$A,0))</f>
        <v>3</v>
      </c>
      <c r="F290" s="2"/>
      <c r="G290" s="2">
        <f>INDEX(D_被动技能!$J:$J,MATCH(L290,D_被动技能!$A:$A,0))</f>
        <v>16</v>
      </c>
      <c r="H290" s="2" t="str">
        <f>INDEX(D_被动技能!$K:$K,MATCH(L290,D_被动技能!$A:$A,0))</f>
        <v>威武鹏精大嘴</v>
      </c>
      <c r="I290" s="2">
        <f>INDEX(D_被动技能!$M:$M,MATCH(L290,D_被动技能!$A:$A,0))</f>
        <v>312</v>
      </c>
      <c r="J290" s="2">
        <f t="shared" si="36"/>
        <v>508</v>
      </c>
      <c r="K290" s="2">
        <f t="shared" si="35"/>
        <v>1</v>
      </c>
      <c r="L290" s="2">
        <f t="shared" ref="L290:L326" si="37">J290*10000+K290</f>
        <v>5080001</v>
      </c>
      <c r="M290" s="2">
        <f t="shared" ref="M290:M326" si="38">K290*1000</f>
        <v>1000</v>
      </c>
      <c r="N290" s="2">
        <f t="shared" ref="N290:N326" si="39">K290*100+600</f>
        <v>700</v>
      </c>
      <c r="O290" s="2">
        <v>20001</v>
      </c>
    </row>
    <row r="291" spans="1:15" x14ac:dyDescent="0.35">
      <c r="A291" s="2">
        <f t="shared" si="34"/>
        <v>45082</v>
      </c>
      <c r="B291" s="2" t="str">
        <f>INDEX(D_被动技能!$C:$C,MATCH(D_伙伴技能书!J291,D_被动技能!$B:$B,0))&amp;"（"&amp;K291&amp;"级）"</f>
        <v>精·招魂幡（2级）</v>
      </c>
      <c r="C291" s="2">
        <f>INDEX(计算页!$E:$E,MATCH(INDEX(D_被动技能!$D:$D,MATCH(J291,D_被动技能!$B:$B,0)),计算页!$F:$F,0))</f>
        <v>40021</v>
      </c>
      <c r="D291" s="2" t="str">
        <f>"学习技能"&amp;RIGHT(B291,LEN(B291))&amp;"\n"&amp;INDEX(D_被动技能!$E:$E,MATCH(L291,D_被动技能!$A:$A,0))</f>
        <v>学习技能精·招魂幡（2级）\n用完迷迷糊糊都不知道发生什么事情了\n威武鹏精大嘴专用宝物，提升伙伴火攻180点</v>
      </c>
      <c r="E291" s="2">
        <f>INDEX(D_被动技能!$N:$N,MATCH(L291,D_被动技能!$A:$A,0))</f>
        <v>3</v>
      </c>
      <c r="F291" s="2"/>
      <c r="G291" s="2">
        <f>INDEX(D_被动技能!$J:$J,MATCH(L291,D_被动技能!$A:$A,0))</f>
        <v>16</v>
      </c>
      <c r="H291" s="2" t="str">
        <f>INDEX(D_被动技能!$K:$K,MATCH(L291,D_被动技能!$A:$A,0))</f>
        <v>威武鹏精大嘴</v>
      </c>
      <c r="I291" s="2">
        <f>INDEX(D_被动技能!$M:$M,MATCH(L291,D_被动技能!$A:$A,0))</f>
        <v>468</v>
      </c>
      <c r="J291" s="2">
        <f t="shared" si="36"/>
        <v>508</v>
      </c>
      <c r="K291" s="2">
        <f t="shared" si="35"/>
        <v>2</v>
      </c>
      <c r="L291" s="2">
        <f t="shared" si="37"/>
        <v>5080002</v>
      </c>
      <c r="M291" s="2">
        <f t="shared" si="38"/>
        <v>2000</v>
      </c>
      <c r="N291" s="2">
        <f t="shared" si="39"/>
        <v>800</v>
      </c>
      <c r="O291" s="2">
        <v>20001</v>
      </c>
    </row>
    <row r="292" spans="1:15" x14ac:dyDescent="0.35">
      <c r="A292" s="2">
        <f t="shared" si="34"/>
        <v>45083</v>
      </c>
      <c r="B292" s="2" t="str">
        <f>INDEX(D_被动技能!$C:$C,MATCH(D_伙伴技能书!J292,D_被动技能!$B:$B,0))&amp;"（"&amp;K292&amp;"级）"</f>
        <v>精·招魂幡（3级）</v>
      </c>
      <c r="C292" s="2">
        <f>INDEX(计算页!$E:$E,MATCH(INDEX(D_被动技能!$D:$D,MATCH(J292,D_被动技能!$B:$B,0)),计算页!$F:$F,0))</f>
        <v>40021</v>
      </c>
      <c r="D292" s="2" t="str">
        <f>"学习技能"&amp;RIGHT(B292,LEN(B292))&amp;"\n"&amp;INDEX(D_被动技能!$E:$E,MATCH(L292,D_被动技能!$A:$A,0))</f>
        <v>学习技能精·招魂幡（3级）\n用完迷迷糊糊都不知道发生什么事情了\n威武鹏精大嘴专用宝物，提升伙伴火攻270点</v>
      </c>
      <c r="E292" s="2">
        <f>INDEX(D_被动技能!$N:$N,MATCH(L292,D_被动技能!$A:$A,0))</f>
        <v>3</v>
      </c>
      <c r="F292" s="2"/>
      <c r="G292" s="2">
        <f>INDEX(D_被动技能!$J:$J,MATCH(L292,D_被动技能!$A:$A,0))</f>
        <v>16</v>
      </c>
      <c r="H292" s="2" t="str">
        <f>INDEX(D_被动技能!$K:$K,MATCH(L292,D_被动技能!$A:$A,0))</f>
        <v>威武鹏精大嘴</v>
      </c>
      <c r="I292" s="2">
        <f>INDEX(D_被动技能!$M:$M,MATCH(L292,D_被动技能!$A:$A,0))</f>
        <v>702</v>
      </c>
      <c r="J292" s="2">
        <f t="shared" si="36"/>
        <v>508</v>
      </c>
      <c r="K292" s="2">
        <f t="shared" si="35"/>
        <v>3</v>
      </c>
      <c r="L292" s="2">
        <f t="shared" si="37"/>
        <v>5080003</v>
      </c>
      <c r="M292" s="2">
        <f t="shared" si="38"/>
        <v>3000</v>
      </c>
      <c r="N292" s="2">
        <f t="shared" si="39"/>
        <v>900</v>
      </c>
      <c r="O292" s="2">
        <v>20001</v>
      </c>
    </row>
    <row r="293" spans="1:15" x14ac:dyDescent="0.35">
      <c r="A293" s="2">
        <f t="shared" si="34"/>
        <v>45091</v>
      </c>
      <c r="B293" s="2" t="str">
        <f>INDEX(D_被动技能!$C:$C,MATCH(D_伙伴技能书!J293,D_被动技能!$B:$B,0))&amp;"（"&amp;K293&amp;"级）"</f>
        <v>精·狮驼大刀（1级）</v>
      </c>
      <c r="C293" s="2">
        <f>INDEX(计算页!$E:$E,MATCH(INDEX(D_被动技能!$D:$D,MATCH(J293,D_被动技能!$B:$B,0)),计算页!$F:$F,0))</f>
        <v>40007</v>
      </c>
      <c r="D293" s="2" t="str">
        <f>"学习技能"&amp;RIGHT(B293,LEN(B293))&amp;"\n"&amp;INDEX(D_被动技能!$E:$E,MATCH(L293,D_被动技能!$A:$A,0))</f>
        <v>学习技能精·狮驼大刀（1级）\n鱼唇的家伙，接受来自辛巴的愤怒吧！\n威武花妖花花专用宝物，提升伙伴火攻120点</v>
      </c>
      <c r="E293" s="2">
        <f>INDEX(D_被动技能!$N:$N,MATCH(L293,D_被动技能!$A:$A,0))</f>
        <v>3</v>
      </c>
      <c r="F293" s="2"/>
      <c r="G293" s="2">
        <f>INDEX(D_被动技能!$J:$J,MATCH(L293,D_被动技能!$A:$A,0))</f>
        <v>17</v>
      </c>
      <c r="H293" s="2" t="str">
        <f>INDEX(D_被动技能!$K:$K,MATCH(L293,D_被动技能!$A:$A,0))</f>
        <v>威武花妖花花</v>
      </c>
      <c r="I293" s="2">
        <f>INDEX(D_被动技能!$M:$M,MATCH(L293,D_被动技能!$A:$A,0))</f>
        <v>312</v>
      </c>
      <c r="J293" s="2">
        <f t="shared" si="36"/>
        <v>509</v>
      </c>
      <c r="K293" s="2">
        <f t="shared" si="35"/>
        <v>1</v>
      </c>
      <c r="L293" s="2">
        <f t="shared" si="37"/>
        <v>5090001</v>
      </c>
      <c r="M293" s="2">
        <f t="shared" si="38"/>
        <v>1000</v>
      </c>
      <c r="N293" s="2">
        <f t="shared" si="39"/>
        <v>700</v>
      </c>
      <c r="O293" s="2">
        <v>20001</v>
      </c>
    </row>
    <row r="294" spans="1:15" x14ac:dyDescent="0.35">
      <c r="A294" s="2">
        <f t="shared" si="34"/>
        <v>45092</v>
      </c>
      <c r="B294" s="2" t="str">
        <f>INDEX(D_被动技能!$C:$C,MATCH(D_伙伴技能书!J294,D_被动技能!$B:$B,0))&amp;"（"&amp;K294&amp;"级）"</f>
        <v>精·狮驼大刀（2级）</v>
      </c>
      <c r="C294" s="2">
        <f>INDEX(计算页!$E:$E,MATCH(INDEX(D_被动技能!$D:$D,MATCH(J294,D_被动技能!$B:$B,0)),计算页!$F:$F,0))</f>
        <v>40007</v>
      </c>
      <c r="D294" s="2" t="str">
        <f>"学习技能"&amp;RIGHT(B294,LEN(B294))&amp;"\n"&amp;INDEX(D_被动技能!$E:$E,MATCH(L294,D_被动技能!$A:$A,0))</f>
        <v>学习技能精·狮驼大刀（2级）\n鱼唇的家伙，接受来自辛巴的愤怒吧！\n威武花妖花花专用宝物，提升伙伴火攻180点</v>
      </c>
      <c r="E294" s="2">
        <f>INDEX(D_被动技能!$N:$N,MATCH(L294,D_被动技能!$A:$A,0))</f>
        <v>3</v>
      </c>
      <c r="F294" s="2"/>
      <c r="G294" s="2">
        <f>INDEX(D_被动技能!$J:$J,MATCH(L294,D_被动技能!$A:$A,0))</f>
        <v>17</v>
      </c>
      <c r="H294" s="2" t="str">
        <f>INDEX(D_被动技能!$K:$K,MATCH(L294,D_被动技能!$A:$A,0))</f>
        <v>威武花妖花花</v>
      </c>
      <c r="I294" s="2">
        <f>INDEX(D_被动技能!$M:$M,MATCH(L294,D_被动技能!$A:$A,0))</f>
        <v>468</v>
      </c>
      <c r="J294" s="2">
        <f t="shared" si="36"/>
        <v>509</v>
      </c>
      <c r="K294" s="2">
        <f t="shared" si="35"/>
        <v>2</v>
      </c>
      <c r="L294" s="2">
        <f t="shared" si="37"/>
        <v>5090002</v>
      </c>
      <c r="M294" s="2">
        <f t="shared" si="38"/>
        <v>2000</v>
      </c>
      <c r="N294" s="2">
        <f t="shared" si="39"/>
        <v>800</v>
      </c>
      <c r="O294" s="2">
        <v>20001</v>
      </c>
    </row>
    <row r="295" spans="1:15" x14ac:dyDescent="0.35">
      <c r="A295" s="2">
        <f t="shared" si="34"/>
        <v>45093</v>
      </c>
      <c r="B295" s="2" t="str">
        <f>INDEX(D_被动技能!$C:$C,MATCH(D_伙伴技能书!J295,D_被动技能!$B:$B,0))&amp;"（"&amp;K295&amp;"级）"</f>
        <v>精·狮驼大刀（3级）</v>
      </c>
      <c r="C295" s="2">
        <f>INDEX(计算页!$E:$E,MATCH(INDEX(D_被动技能!$D:$D,MATCH(J295,D_被动技能!$B:$B,0)),计算页!$F:$F,0))</f>
        <v>40007</v>
      </c>
      <c r="D295" s="2" t="str">
        <f>"学习技能"&amp;RIGHT(B295,LEN(B295))&amp;"\n"&amp;INDEX(D_被动技能!$E:$E,MATCH(L295,D_被动技能!$A:$A,0))</f>
        <v>学习技能精·狮驼大刀（3级）\n鱼唇的家伙，接受来自辛巴的愤怒吧！\n威武花妖花花专用宝物，提升伙伴火攻270点</v>
      </c>
      <c r="E295" s="2">
        <f>INDEX(D_被动技能!$N:$N,MATCH(L295,D_被动技能!$A:$A,0))</f>
        <v>3</v>
      </c>
      <c r="F295" s="2"/>
      <c r="G295" s="2">
        <f>INDEX(D_被动技能!$J:$J,MATCH(L295,D_被动技能!$A:$A,0))</f>
        <v>17</v>
      </c>
      <c r="H295" s="2" t="str">
        <f>INDEX(D_被动技能!$K:$K,MATCH(L295,D_被动技能!$A:$A,0))</f>
        <v>威武花妖花花</v>
      </c>
      <c r="I295" s="2">
        <f>INDEX(D_被动技能!$M:$M,MATCH(L295,D_被动技能!$A:$A,0))</f>
        <v>702</v>
      </c>
      <c r="J295" s="2">
        <f t="shared" si="36"/>
        <v>509</v>
      </c>
      <c r="K295" s="2">
        <f t="shared" si="35"/>
        <v>3</v>
      </c>
      <c r="L295" s="2">
        <f t="shared" si="37"/>
        <v>5090003</v>
      </c>
      <c r="M295" s="2">
        <f t="shared" si="38"/>
        <v>3000</v>
      </c>
      <c r="N295" s="2">
        <f t="shared" si="39"/>
        <v>900</v>
      </c>
      <c r="O295" s="2">
        <v>20001</v>
      </c>
    </row>
    <row r="296" spans="1:15" x14ac:dyDescent="0.35">
      <c r="A296" s="2">
        <f t="shared" si="34"/>
        <v>45101</v>
      </c>
      <c r="B296" s="2" t="str">
        <f>INDEX(D_被动技能!$C:$C,MATCH(D_伙伴技能书!J296,D_被动技能!$B:$B,0))&amp;"（"&amp;K296&amp;"级）"</f>
        <v>精·混天戟（1级）</v>
      </c>
      <c r="C296" s="2">
        <f>INDEX(计算页!$E:$E,MATCH(INDEX(D_被动技能!$D:$D,MATCH(J296,D_被动技能!$B:$B,0)),计算页!$F:$F,0))</f>
        <v>40014</v>
      </c>
      <c r="D296" s="2" t="str">
        <f>"学习技能"&amp;RIGHT(B296,LEN(B296))&amp;"\n"&amp;INDEX(D_被动技能!$E:$E,MATCH(L296,D_被动技能!$A:$A,0))</f>
        <v>学习技能精·混天戟（1级）\n非常牛逼，用起来至少有12级台风呢！\n威武白骨精专用宝物，提升伙伴火攻120点</v>
      </c>
      <c r="E296" s="2">
        <f>INDEX(D_被动技能!$N:$N,MATCH(L296,D_被动技能!$A:$A,0))</f>
        <v>3</v>
      </c>
      <c r="F296" s="2"/>
      <c r="G296" s="2">
        <f>INDEX(D_被动技能!$J:$J,MATCH(L296,D_被动技能!$A:$A,0))</f>
        <v>18</v>
      </c>
      <c r="H296" s="2" t="str">
        <f>INDEX(D_被动技能!$K:$K,MATCH(L296,D_被动技能!$A:$A,0))</f>
        <v>威武白骨精</v>
      </c>
      <c r="I296" s="2">
        <f>INDEX(D_被动技能!$M:$M,MATCH(L296,D_被动技能!$A:$A,0))</f>
        <v>312</v>
      </c>
      <c r="J296" s="2">
        <f t="shared" si="36"/>
        <v>510</v>
      </c>
      <c r="K296" s="2">
        <f t="shared" si="35"/>
        <v>1</v>
      </c>
      <c r="L296" s="2">
        <f t="shared" si="37"/>
        <v>5100001</v>
      </c>
      <c r="M296" s="2">
        <f t="shared" si="38"/>
        <v>1000</v>
      </c>
      <c r="N296" s="2">
        <f t="shared" si="39"/>
        <v>700</v>
      </c>
      <c r="O296" s="2">
        <v>20001</v>
      </c>
    </row>
    <row r="297" spans="1:15" x14ac:dyDescent="0.35">
      <c r="A297" s="2">
        <f t="shared" si="34"/>
        <v>45102</v>
      </c>
      <c r="B297" s="2" t="str">
        <f>INDEX(D_被动技能!$C:$C,MATCH(D_伙伴技能书!J297,D_被动技能!$B:$B,0))&amp;"（"&amp;K297&amp;"级）"</f>
        <v>精·混天戟（2级）</v>
      </c>
      <c r="C297" s="2">
        <f>INDEX(计算页!$E:$E,MATCH(INDEX(D_被动技能!$D:$D,MATCH(J297,D_被动技能!$B:$B,0)),计算页!$F:$F,0))</f>
        <v>40014</v>
      </c>
      <c r="D297" s="2" t="str">
        <f>"学习技能"&amp;RIGHT(B297,LEN(B297))&amp;"\n"&amp;INDEX(D_被动技能!$E:$E,MATCH(L297,D_被动技能!$A:$A,0))</f>
        <v>学习技能精·混天戟（2级）\n非常牛逼，用起来至少有12级台风呢！\n威武白骨精专用宝物，提升伙伴火攻180点</v>
      </c>
      <c r="E297" s="2">
        <f>INDEX(D_被动技能!$N:$N,MATCH(L297,D_被动技能!$A:$A,0))</f>
        <v>3</v>
      </c>
      <c r="F297" s="2"/>
      <c r="G297" s="2">
        <f>INDEX(D_被动技能!$J:$J,MATCH(L297,D_被动技能!$A:$A,0))</f>
        <v>18</v>
      </c>
      <c r="H297" s="2" t="str">
        <f>INDEX(D_被动技能!$K:$K,MATCH(L297,D_被动技能!$A:$A,0))</f>
        <v>威武白骨精</v>
      </c>
      <c r="I297" s="2">
        <f>INDEX(D_被动技能!$M:$M,MATCH(L297,D_被动技能!$A:$A,0))</f>
        <v>468</v>
      </c>
      <c r="J297" s="2">
        <f t="shared" si="36"/>
        <v>510</v>
      </c>
      <c r="K297" s="2">
        <f t="shared" si="35"/>
        <v>2</v>
      </c>
      <c r="L297" s="2">
        <f t="shared" si="37"/>
        <v>5100002</v>
      </c>
      <c r="M297" s="2">
        <f t="shared" si="38"/>
        <v>2000</v>
      </c>
      <c r="N297" s="2">
        <f t="shared" si="39"/>
        <v>800</v>
      </c>
      <c r="O297" s="2">
        <v>20001</v>
      </c>
    </row>
    <row r="298" spans="1:15" x14ac:dyDescent="0.35">
      <c r="A298" s="2">
        <f t="shared" si="34"/>
        <v>45103</v>
      </c>
      <c r="B298" s="2" t="str">
        <f>INDEX(D_被动技能!$C:$C,MATCH(D_伙伴技能书!J298,D_被动技能!$B:$B,0))&amp;"（"&amp;K298&amp;"级）"</f>
        <v>精·混天戟（3级）</v>
      </c>
      <c r="C298" s="2">
        <f>INDEX(计算页!$E:$E,MATCH(INDEX(D_被动技能!$D:$D,MATCH(J298,D_被动技能!$B:$B,0)),计算页!$F:$F,0))</f>
        <v>40014</v>
      </c>
      <c r="D298" s="2" t="str">
        <f>"学习技能"&amp;RIGHT(B298,LEN(B298))&amp;"\n"&amp;INDEX(D_被动技能!$E:$E,MATCH(L298,D_被动技能!$A:$A,0))</f>
        <v>学习技能精·混天戟（3级）\n非常牛逼，用起来至少有12级台风呢！\n威武白骨精专用宝物，提升伙伴火攻270点</v>
      </c>
      <c r="E298" s="2">
        <f>INDEX(D_被动技能!$N:$N,MATCH(L298,D_被动技能!$A:$A,0))</f>
        <v>3</v>
      </c>
      <c r="F298" s="2"/>
      <c r="G298" s="2">
        <f>INDEX(D_被动技能!$J:$J,MATCH(L298,D_被动技能!$A:$A,0))</f>
        <v>18</v>
      </c>
      <c r="H298" s="2" t="str">
        <f>INDEX(D_被动技能!$K:$K,MATCH(L298,D_被动技能!$A:$A,0))</f>
        <v>威武白骨精</v>
      </c>
      <c r="I298" s="2">
        <f>INDEX(D_被动技能!$M:$M,MATCH(L298,D_被动技能!$A:$A,0))</f>
        <v>702</v>
      </c>
      <c r="J298" s="2">
        <f t="shared" si="36"/>
        <v>510</v>
      </c>
      <c r="K298" s="2">
        <f t="shared" si="35"/>
        <v>3</v>
      </c>
      <c r="L298" s="2">
        <f t="shared" si="37"/>
        <v>5100003</v>
      </c>
      <c r="M298" s="2">
        <f t="shared" si="38"/>
        <v>3000</v>
      </c>
      <c r="N298" s="2">
        <f t="shared" si="39"/>
        <v>900</v>
      </c>
      <c r="O298" s="2">
        <v>20001</v>
      </c>
    </row>
    <row r="299" spans="1:15" x14ac:dyDescent="0.35">
      <c r="A299" s="2">
        <f t="shared" si="34"/>
        <v>45111</v>
      </c>
      <c r="B299" s="2" t="str">
        <f>INDEX(D_被动技能!$C:$C,MATCH(D_伙伴技能书!J299,D_被动技能!$B:$B,0))&amp;"（"&amp;K299&amp;"级）"</f>
        <v>精·伏魔圈（1级）</v>
      </c>
      <c r="C299" s="2">
        <f>INDEX(计算页!$E:$E,MATCH(INDEX(D_被动技能!$D:$D,MATCH(J299,D_被动技能!$B:$B,0)),计算页!$F:$F,0))</f>
        <v>40007</v>
      </c>
      <c r="D299" s="2" t="str">
        <f>"学习技能"&amp;RIGHT(B299,LEN(B299))&amp;"\n"&amp;INDEX(D_被动技能!$E:$E,MATCH(L299,D_被动技能!$A:$A,0))</f>
        <v>学习技能精·伏魔圈（1级）\n用处很多，可以当游泳圈，也可以当呼啦圈\n神通猪阿呆专用宝物，提升伙伴金攻250点</v>
      </c>
      <c r="E299" s="2">
        <f>INDEX(D_被动技能!$N:$N,MATCH(L299,D_被动技能!$A:$A,0))</f>
        <v>4</v>
      </c>
      <c r="F299" s="2"/>
      <c r="G299" s="2">
        <f>INDEX(D_被动技能!$J:$J,MATCH(L299,D_被动技能!$A:$A,0))</f>
        <v>19</v>
      </c>
      <c r="H299" s="2" t="str">
        <f>INDEX(D_被动技能!$K:$K,MATCH(L299,D_被动技能!$A:$A,0))</f>
        <v>神通猪阿呆</v>
      </c>
      <c r="I299" s="2">
        <f>INDEX(D_被动技能!$M:$M,MATCH(L299,D_被动技能!$A:$A,0))</f>
        <v>650</v>
      </c>
      <c r="J299" s="2">
        <f t="shared" si="36"/>
        <v>511</v>
      </c>
      <c r="K299" s="2">
        <f t="shared" si="35"/>
        <v>1</v>
      </c>
      <c r="L299" s="2">
        <f t="shared" si="37"/>
        <v>5110001</v>
      </c>
      <c r="M299" s="2">
        <f t="shared" si="38"/>
        <v>1000</v>
      </c>
      <c r="N299" s="2">
        <f t="shared" si="39"/>
        <v>700</v>
      </c>
      <c r="O299" s="2">
        <v>20001</v>
      </c>
    </row>
    <row r="300" spans="1:15" x14ac:dyDescent="0.35">
      <c r="A300" s="2">
        <f t="shared" si="34"/>
        <v>45112</v>
      </c>
      <c r="B300" s="2" t="str">
        <f>INDEX(D_被动技能!$C:$C,MATCH(D_伙伴技能书!J300,D_被动技能!$B:$B,0))&amp;"（"&amp;K300&amp;"级）"</f>
        <v>精·伏魔圈（2级）</v>
      </c>
      <c r="C300" s="2">
        <f>INDEX(计算页!$E:$E,MATCH(INDEX(D_被动技能!$D:$D,MATCH(J300,D_被动技能!$B:$B,0)),计算页!$F:$F,0))</f>
        <v>40007</v>
      </c>
      <c r="D300" s="2" t="str">
        <f>"学习技能"&amp;RIGHT(B300,LEN(B300))&amp;"\n"&amp;INDEX(D_被动技能!$E:$E,MATCH(L300,D_被动技能!$A:$A,0))</f>
        <v>学习技能精·伏魔圈（2级）\n用处很多，可以当游泳圈，也可以当呼啦圈\n神通猪阿呆专用宝物，提升伙伴金攻375点</v>
      </c>
      <c r="E300" s="2">
        <f>INDEX(D_被动技能!$N:$N,MATCH(L300,D_被动技能!$A:$A,0))</f>
        <v>4</v>
      </c>
      <c r="F300" s="2"/>
      <c r="G300" s="2">
        <f>INDEX(D_被动技能!$J:$J,MATCH(L300,D_被动技能!$A:$A,0))</f>
        <v>19</v>
      </c>
      <c r="H300" s="2" t="str">
        <f>INDEX(D_被动技能!$K:$K,MATCH(L300,D_被动技能!$A:$A,0))</f>
        <v>神通猪阿呆</v>
      </c>
      <c r="I300" s="2">
        <f>INDEX(D_被动技能!$M:$M,MATCH(L300,D_被动技能!$A:$A,0))</f>
        <v>975</v>
      </c>
      <c r="J300" s="2">
        <f t="shared" si="36"/>
        <v>511</v>
      </c>
      <c r="K300" s="2">
        <f t="shared" si="35"/>
        <v>2</v>
      </c>
      <c r="L300" s="2">
        <f t="shared" si="37"/>
        <v>5110002</v>
      </c>
      <c r="M300" s="2">
        <f t="shared" si="38"/>
        <v>2000</v>
      </c>
      <c r="N300" s="2">
        <f t="shared" si="39"/>
        <v>800</v>
      </c>
      <c r="O300" s="2">
        <v>20001</v>
      </c>
    </row>
    <row r="301" spans="1:15" x14ac:dyDescent="0.35">
      <c r="A301" s="2">
        <f t="shared" si="34"/>
        <v>45113</v>
      </c>
      <c r="B301" s="2" t="str">
        <f>INDEX(D_被动技能!$C:$C,MATCH(D_伙伴技能书!J301,D_被动技能!$B:$B,0))&amp;"（"&amp;K301&amp;"级）"</f>
        <v>精·伏魔圈（3级）</v>
      </c>
      <c r="C301" s="2">
        <f>INDEX(计算页!$E:$E,MATCH(INDEX(D_被动技能!$D:$D,MATCH(J301,D_被动技能!$B:$B,0)),计算页!$F:$F,0))</f>
        <v>40007</v>
      </c>
      <c r="D301" s="2" t="str">
        <f>"学习技能"&amp;RIGHT(B301,LEN(B301))&amp;"\n"&amp;INDEX(D_被动技能!$E:$E,MATCH(L301,D_被动技能!$A:$A,0))</f>
        <v>学习技能精·伏魔圈（3级）\n用处很多，可以当游泳圈，也可以当呼啦圈\n神通猪阿呆专用宝物，提升伙伴金攻563点</v>
      </c>
      <c r="E301" s="2">
        <f>INDEX(D_被动技能!$N:$N,MATCH(L301,D_被动技能!$A:$A,0))</f>
        <v>4</v>
      </c>
      <c r="F301" s="2"/>
      <c r="G301" s="2">
        <f>INDEX(D_被动技能!$J:$J,MATCH(L301,D_被动技能!$A:$A,0))</f>
        <v>19</v>
      </c>
      <c r="H301" s="2" t="str">
        <f>INDEX(D_被动技能!$K:$K,MATCH(L301,D_被动技能!$A:$A,0))</f>
        <v>神通猪阿呆</v>
      </c>
      <c r="I301" s="2">
        <f>INDEX(D_被动技能!$M:$M,MATCH(L301,D_被动技能!$A:$A,0))</f>
        <v>1463</v>
      </c>
      <c r="J301" s="2">
        <f t="shared" si="36"/>
        <v>511</v>
      </c>
      <c r="K301" s="2">
        <f t="shared" si="35"/>
        <v>3</v>
      </c>
      <c r="L301" s="2">
        <f t="shared" si="37"/>
        <v>5110003</v>
      </c>
      <c r="M301" s="2">
        <f t="shared" si="38"/>
        <v>3000</v>
      </c>
      <c r="N301" s="2">
        <f t="shared" si="39"/>
        <v>900</v>
      </c>
      <c r="O301" s="2">
        <v>20001</v>
      </c>
    </row>
    <row r="302" spans="1:15" x14ac:dyDescent="0.35">
      <c r="A302" s="2">
        <f t="shared" si="34"/>
        <v>45121</v>
      </c>
      <c r="B302" s="2" t="str">
        <f>INDEX(D_被动技能!$C:$C,MATCH(D_伙伴技能书!J302,D_被动技能!$B:$B,0))&amp;"（"&amp;K302&amp;"级）"</f>
        <v>精·摩诃珠（1级）</v>
      </c>
      <c r="C302" s="2">
        <f>INDEX(计算页!$E:$E,MATCH(INDEX(D_被动技能!$D:$D,MATCH(J302,D_被动技能!$B:$B,0)),计算页!$F:$F,0))</f>
        <v>40014</v>
      </c>
      <c r="D302" s="2" t="str">
        <f>"学习技能"&amp;RIGHT(B302,LEN(B302))&amp;"\n"&amp;INDEX(D_被动技能!$E:$E,MATCH(L302,D_被动技能!$A:$A,0))</f>
        <v>学习技能精·摩诃珠（1级）\n方圆百里魑魅魍魉不敢靠近，劲过蚊怕水\n神通蘑菇咕咕专用宝物，提升伙伴金攻250点</v>
      </c>
      <c r="E302" s="2">
        <f>INDEX(D_被动技能!$N:$N,MATCH(L302,D_被动技能!$A:$A,0))</f>
        <v>4</v>
      </c>
      <c r="F302" s="2"/>
      <c r="G302" s="2">
        <f>INDEX(D_被动技能!$J:$J,MATCH(L302,D_被动技能!$A:$A,0))</f>
        <v>20</v>
      </c>
      <c r="H302" s="2" t="str">
        <f>INDEX(D_被动技能!$K:$K,MATCH(L302,D_被动技能!$A:$A,0))</f>
        <v>神通蘑菇咕咕</v>
      </c>
      <c r="I302" s="2">
        <f>INDEX(D_被动技能!$M:$M,MATCH(L302,D_被动技能!$A:$A,0))</f>
        <v>650</v>
      </c>
      <c r="J302" s="2">
        <f t="shared" si="36"/>
        <v>512</v>
      </c>
      <c r="K302" s="2">
        <f t="shared" si="35"/>
        <v>1</v>
      </c>
      <c r="L302" s="2">
        <f t="shared" si="37"/>
        <v>5120001</v>
      </c>
      <c r="M302" s="2">
        <f t="shared" si="38"/>
        <v>1000</v>
      </c>
      <c r="N302" s="2">
        <f t="shared" si="39"/>
        <v>700</v>
      </c>
      <c r="O302" s="2">
        <v>20001</v>
      </c>
    </row>
    <row r="303" spans="1:15" x14ac:dyDescent="0.35">
      <c r="A303" s="2">
        <f t="shared" si="34"/>
        <v>45122</v>
      </c>
      <c r="B303" s="2" t="str">
        <f>INDEX(D_被动技能!$C:$C,MATCH(D_伙伴技能书!J303,D_被动技能!$B:$B,0))&amp;"（"&amp;K303&amp;"级）"</f>
        <v>精·摩诃珠（2级）</v>
      </c>
      <c r="C303" s="2">
        <f>INDEX(计算页!$E:$E,MATCH(INDEX(D_被动技能!$D:$D,MATCH(J303,D_被动技能!$B:$B,0)),计算页!$F:$F,0))</f>
        <v>40014</v>
      </c>
      <c r="D303" s="2" t="str">
        <f>"学习技能"&amp;RIGHT(B303,LEN(B303))&amp;"\n"&amp;INDEX(D_被动技能!$E:$E,MATCH(L303,D_被动技能!$A:$A,0))</f>
        <v>学习技能精·摩诃珠（2级）\n方圆百里魑魅魍魉不敢靠近，劲过蚊怕水\n神通蘑菇咕咕专用宝物，提升伙伴金攻375点</v>
      </c>
      <c r="E303" s="2">
        <f>INDEX(D_被动技能!$N:$N,MATCH(L303,D_被动技能!$A:$A,0))</f>
        <v>4</v>
      </c>
      <c r="F303" s="2"/>
      <c r="G303" s="2">
        <f>INDEX(D_被动技能!$J:$J,MATCH(L303,D_被动技能!$A:$A,0))</f>
        <v>20</v>
      </c>
      <c r="H303" s="2" t="str">
        <f>INDEX(D_被动技能!$K:$K,MATCH(L303,D_被动技能!$A:$A,0))</f>
        <v>神通蘑菇咕咕</v>
      </c>
      <c r="I303" s="2">
        <f>INDEX(D_被动技能!$M:$M,MATCH(L303,D_被动技能!$A:$A,0))</f>
        <v>975</v>
      </c>
      <c r="J303" s="2">
        <f t="shared" si="36"/>
        <v>512</v>
      </c>
      <c r="K303" s="2">
        <f t="shared" si="35"/>
        <v>2</v>
      </c>
      <c r="L303" s="2">
        <f t="shared" si="37"/>
        <v>5120002</v>
      </c>
      <c r="M303" s="2">
        <f t="shared" si="38"/>
        <v>2000</v>
      </c>
      <c r="N303" s="2">
        <f t="shared" si="39"/>
        <v>800</v>
      </c>
      <c r="O303" s="2">
        <v>20001</v>
      </c>
    </row>
    <row r="304" spans="1:15" x14ac:dyDescent="0.35">
      <c r="A304" s="2">
        <f t="shared" si="34"/>
        <v>45123</v>
      </c>
      <c r="B304" s="2" t="str">
        <f>INDEX(D_被动技能!$C:$C,MATCH(D_伙伴技能书!J304,D_被动技能!$B:$B,0))&amp;"（"&amp;K304&amp;"级）"</f>
        <v>精·摩诃珠（3级）</v>
      </c>
      <c r="C304" s="2">
        <f>INDEX(计算页!$E:$E,MATCH(INDEX(D_被动技能!$D:$D,MATCH(J304,D_被动技能!$B:$B,0)),计算页!$F:$F,0))</f>
        <v>40014</v>
      </c>
      <c r="D304" s="2" t="str">
        <f>"学习技能"&amp;RIGHT(B304,LEN(B304))&amp;"\n"&amp;INDEX(D_被动技能!$E:$E,MATCH(L304,D_被动技能!$A:$A,0))</f>
        <v>学习技能精·摩诃珠（3级）\n方圆百里魑魅魍魉不敢靠近，劲过蚊怕水\n神通蘑菇咕咕专用宝物，提升伙伴金攻563点</v>
      </c>
      <c r="E304" s="2">
        <f>INDEX(D_被动技能!$N:$N,MATCH(L304,D_被动技能!$A:$A,0))</f>
        <v>4</v>
      </c>
      <c r="F304" s="2"/>
      <c r="G304" s="2">
        <f>INDEX(D_被动技能!$J:$J,MATCH(L304,D_被动技能!$A:$A,0))</f>
        <v>20</v>
      </c>
      <c r="H304" s="2" t="str">
        <f>INDEX(D_被动技能!$K:$K,MATCH(L304,D_被动技能!$A:$A,0))</f>
        <v>神通蘑菇咕咕</v>
      </c>
      <c r="I304" s="2">
        <f>INDEX(D_被动技能!$M:$M,MATCH(L304,D_被动技能!$A:$A,0))</f>
        <v>1463</v>
      </c>
      <c r="J304" s="2">
        <f t="shared" si="36"/>
        <v>512</v>
      </c>
      <c r="K304" s="2">
        <f t="shared" si="35"/>
        <v>3</v>
      </c>
      <c r="L304" s="2">
        <f t="shared" si="37"/>
        <v>5120003</v>
      </c>
      <c r="M304" s="2">
        <f t="shared" si="38"/>
        <v>3000</v>
      </c>
      <c r="N304" s="2">
        <f t="shared" si="39"/>
        <v>900</v>
      </c>
      <c r="O304" s="2">
        <v>20001</v>
      </c>
    </row>
    <row r="305" spans="1:15" x14ac:dyDescent="0.35">
      <c r="A305" s="2">
        <f t="shared" si="34"/>
        <v>45131</v>
      </c>
      <c r="B305" s="2" t="str">
        <f>INDEX(D_被动技能!$C:$C,MATCH(D_伙伴技能书!J305,D_被动技能!$B:$B,0))&amp;"（"&amp;K305&amp;"级）"</f>
        <v>精·释迦禅杖（1级）</v>
      </c>
      <c r="C305" s="2">
        <f>INDEX(计算页!$E:$E,MATCH(INDEX(D_被动技能!$D:$D,MATCH(J305,D_被动技能!$B:$B,0)),计算页!$F:$F,0))</f>
        <v>40006</v>
      </c>
      <c r="D305" s="2" t="str">
        <f>"学习技能"&amp;RIGHT(B305,LEN(B305))&amp;"\n"&amp;INDEX(D_被动技能!$E:$E,MATCH(L305,D_被动技能!$A:$A,0))</f>
        <v>学习技能精·释迦禅杖（1级）\n小红帽快开门，小僧只想化一个缘\n神通刺猬叮叮专用宝物，提升伙伴金攻250点</v>
      </c>
      <c r="E305" s="2">
        <f>INDEX(D_被动技能!$N:$N,MATCH(L305,D_被动技能!$A:$A,0))</f>
        <v>4</v>
      </c>
      <c r="F305" s="2"/>
      <c r="G305" s="2">
        <f>INDEX(D_被动技能!$J:$J,MATCH(L305,D_被动技能!$A:$A,0))</f>
        <v>21</v>
      </c>
      <c r="H305" s="2" t="str">
        <f>INDEX(D_被动技能!$K:$K,MATCH(L305,D_被动技能!$A:$A,0))</f>
        <v>神通刺猬叮叮</v>
      </c>
      <c r="I305" s="2">
        <f>INDEX(D_被动技能!$M:$M,MATCH(L305,D_被动技能!$A:$A,0))</f>
        <v>650</v>
      </c>
      <c r="J305" s="2">
        <f t="shared" si="36"/>
        <v>513</v>
      </c>
      <c r="K305" s="2">
        <f t="shared" si="35"/>
        <v>1</v>
      </c>
      <c r="L305" s="2">
        <f t="shared" si="37"/>
        <v>5130001</v>
      </c>
      <c r="M305" s="2">
        <f t="shared" si="38"/>
        <v>1000</v>
      </c>
      <c r="N305" s="2">
        <f t="shared" si="39"/>
        <v>700</v>
      </c>
      <c r="O305" s="2">
        <v>20001</v>
      </c>
    </row>
    <row r="306" spans="1:15" x14ac:dyDescent="0.35">
      <c r="A306" s="2">
        <f t="shared" si="34"/>
        <v>45132</v>
      </c>
      <c r="B306" s="2" t="str">
        <f>INDEX(D_被动技能!$C:$C,MATCH(D_伙伴技能书!J306,D_被动技能!$B:$B,0))&amp;"（"&amp;K306&amp;"级）"</f>
        <v>精·释迦禅杖（2级）</v>
      </c>
      <c r="C306" s="2">
        <f>INDEX(计算页!$E:$E,MATCH(INDEX(D_被动技能!$D:$D,MATCH(J306,D_被动技能!$B:$B,0)),计算页!$F:$F,0))</f>
        <v>40006</v>
      </c>
      <c r="D306" s="2" t="str">
        <f>"学习技能"&amp;RIGHT(B306,LEN(B306))&amp;"\n"&amp;INDEX(D_被动技能!$E:$E,MATCH(L306,D_被动技能!$A:$A,0))</f>
        <v>学习技能精·释迦禅杖（2级）\n小红帽快开门，小僧只想化一个缘\n神通刺猬叮叮专用宝物，提升伙伴金攻375点</v>
      </c>
      <c r="E306" s="2">
        <f>INDEX(D_被动技能!$N:$N,MATCH(L306,D_被动技能!$A:$A,0))</f>
        <v>4</v>
      </c>
      <c r="F306" s="2"/>
      <c r="G306" s="2">
        <f>INDEX(D_被动技能!$J:$J,MATCH(L306,D_被动技能!$A:$A,0))</f>
        <v>21</v>
      </c>
      <c r="H306" s="2" t="str">
        <f>INDEX(D_被动技能!$K:$K,MATCH(L306,D_被动技能!$A:$A,0))</f>
        <v>神通刺猬叮叮</v>
      </c>
      <c r="I306" s="2">
        <f>INDEX(D_被动技能!$M:$M,MATCH(L306,D_被动技能!$A:$A,0))</f>
        <v>975</v>
      </c>
      <c r="J306" s="2">
        <f t="shared" si="36"/>
        <v>513</v>
      </c>
      <c r="K306" s="2">
        <f t="shared" si="35"/>
        <v>2</v>
      </c>
      <c r="L306" s="2">
        <f t="shared" si="37"/>
        <v>5130002</v>
      </c>
      <c r="M306" s="2">
        <f t="shared" si="38"/>
        <v>2000</v>
      </c>
      <c r="N306" s="2">
        <f t="shared" si="39"/>
        <v>800</v>
      </c>
      <c r="O306" s="2">
        <v>20001</v>
      </c>
    </row>
    <row r="307" spans="1:15" x14ac:dyDescent="0.35">
      <c r="A307" s="2">
        <f t="shared" si="34"/>
        <v>45133</v>
      </c>
      <c r="B307" s="2" t="str">
        <f>INDEX(D_被动技能!$C:$C,MATCH(D_伙伴技能书!J307,D_被动技能!$B:$B,0))&amp;"（"&amp;K307&amp;"级）"</f>
        <v>精·释迦禅杖（3级）</v>
      </c>
      <c r="C307" s="2">
        <f>INDEX(计算页!$E:$E,MATCH(INDEX(D_被动技能!$D:$D,MATCH(J307,D_被动技能!$B:$B,0)),计算页!$F:$F,0))</f>
        <v>40006</v>
      </c>
      <c r="D307" s="2" t="str">
        <f>"学习技能"&amp;RIGHT(B307,LEN(B307))&amp;"\n"&amp;INDEX(D_被动技能!$E:$E,MATCH(L307,D_被动技能!$A:$A,0))</f>
        <v>学习技能精·释迦禅杖（3级）\n小红帽快开门，小僧只想化一个缘\n神通刺猬叮叮专用宝物，提升伙伴金攻563点</v>
      </c>
      <c r="E307" s="2">
        <f>INDEX(D_被动技能!$N:$N,MATCH(L307,D_被动技能!$A:$A,0))</f>
        <v>4</v>
      </c>
      <c r="F307" s="2"/>
      <c r="G307" s="2">
        <f>INDEX(D_被动技能!$J:$J,MATCH(L307,D_被动技能!$A:$A,0))</f>
        <v>21</v>
      </c>
      <c r="H307" s="2" t="str">
        <f>INDEX(D_被动技能!$K:$K,MATCH(L307,D_被动技能!$A:$A,0))</f>
        <v>神通刺猬叮叮</v>
      </c>
      <c r="I307" s="2">
        <f>INDEX(D_被动技能!$M:$M,MATCH(L307,D_被动技能!$A:$A,0))</f>
        <v>1463</v>
      </c>
      <c r="J307" s="2">
        <f t="shared" si="36"/>
        <v>513</v>
      </c>
      <c r="K307" s="2">
        <f t="shared" si="35"/>
        <v>3</v>
      </c>
      <c r="L307" s="2">
        <f t="shared" si="37"/>
        <v>5130003</v>
      </c>
      <c r="M307" s="2">
        <f t="shared" si="38"/>
        <v>3000</v>
      </c>
      <c r="N307" s="2">
        <f t="shared" si="39"/>
        <v>900</v>
      </c>
      <c r="O307" s="2">
        <v>20001</v>
      </c>
    </row>
    <row r="308" spans="1:15" x14ac:dyDescent="0.35">
      <c r="A308" s="2">
        <f t="shared" si="34"/>
        <v>45141</v>
      </c>
      <c r="B308" s="2" t="str">
        <f>INDEX(D_被动技能!$C:$C,MATCH(D_伙伴技能书!J308,D_被动技能!$B:$B,0))&amp;"（"&amp;K308&amp;"级）"</f>
        <v>精·七层宝塔（1级）</v>
      </c>
      <c r="C308" s="2">
        <f>INDEX(计算页!$E:$E,MATCH(INDEX(D_被动技能!$D:$D,MATCH(J308,D_被动技能!$B:$B,0)),计算页!$F:$F,0))</f>
        <v>40005</v>
      </c>
      <c r="D308" s="2" t="str">
        <f>"学习技能"&amp;RIGHT(B308,LEN(B308))&amp;"\n"&amp;INDEX(D_被动技能!$E:$E,MATCH(L308,D_被动技能!$A:$A,0))</f>
        <v>学习技能精·七层宝塔（1级）\n佛法超群，烦都能烦死你，敢过来说话吗？\n神通鹏精大嘴专用宝物，提升伙伴金攻250点</v>
      </c>
      <c r="E308" s="2">
        <f>INDEX(D_被动技能!$N:$N,MATCH(L308,D_被动技能!$A:$A,0))</f>
        <v>4</v>
      </c>
      <c r="F308" s="2"/>
      <c r="G308" s="2">
        <f>INDEX(D_被动技能!$J:$J,MATCH(L308,D_被动技能!$A:$A,0))</f>
        <v>22</v>
      </c>
      <c r="H308" s="2" t="str">
        <f>INDEX(D_被动技能!$K:$K,MATCH(L308,D_被动技能!$A:$A,0))</f>
        <v>神通鹏精大嘴</v>
      </c>
      <c r="I308" s="2">
        <f>INDEX(D_被动技能!$M:$M,MATCH(L308,D_被动技能!$A:$A,0))</f>
        <v>650</v>
      </c>
      <c r="J308" s="2">
        <f t="shared" si="36"/>
        <v>514</v>
      </c>
      <c r="K308" s="2">
        <f t="shared" si="35"/>
        <v>1</v>
      </c>
      <c r="L308" s="2">
        <f t="shared" si="37"/>
        <v>5140001</v>
      </c>
      <c r="M308" s="2">
        <f t="shared" si="38"/>
        <v>1000</v>
      </c>
      <c r="N308" s="2">
        <f t="shared" si="39"/>
        <v>700</v>
      </c>
      <c r="O308" s="2">
        <v>20001</v>
      </c>
    </row>
    <row r="309" spans="1:15" x14ac:dyDescent="0.35">
      <c r="A309" s="2">
        <f t="shared" si="34"/>
        <v>45142</v>
      </c>
      <c r="B309" s="2" t="str">
        <f>INDEX(D_被动技能!$C:$C,MATCH(D_伙伴技能书!J309,D_被动技能!$B:$B,0))&amp;"（"&amp;K309&amp;"级）"</f>
        <v>精·七层宝塔（2级）</v>
      </c>
      <c r="C309" s="2">
        <f>INDEX(计算页!$E:$E,MATCH(INDEX(D_被动技能!$D:$D,MATCH(J309,D_被动技能!$B:$B,0)),计算页!$F:$F,0))</f>
        <v>40005</v>
      </c>
      <c r="D309" s="2" t="str">
        <f>"学习技能"&amp;RIGHT(B309,LEN(B309))&amp;"\n"&amp;INDEX(D_被动技能!$E:$E,MATCH(L309,D_被动技能!$A:$A,0))</f>
        <v>学习技能精·七层宝塔（2级）\n佛法超群，烦都能烦死你，敢过来说话吗？\n神通鹏精大嘴专用宝物，提升伙伴金攻375点</v>
      </c>
      <c r="E309" s="2">
        <f>INDEX(D_被动技能!$N:$N,MATCH(L309,D_被动技能!$A:$A,0))</f>
        <v>4</v>
      </c>
      <c r="F309" s="2"/>
      <c r="G309" s="2">
        <f>INDEX(D_被动技能!$J:$J,MATCH(L309,D_被动技能!$A:$A,0))</f>
        <v>22</v>
      </c>
      <c r="H309" s="2" t="str">
        <f>INDEX(D_被动技能!$K:$K,MATCH(L309,D_被动技能!$A:$A,0))</f>
        <v>神通鹏精大嘴</v>
      </c>
      <c r="I309" s="2">
        <f>INDEX(D_被动技能!$M:$M,MATCH(L309,D_被动技能!$A:$A,0))</f>
        <v>975</v>
      </c>
      <c r="J309" s="2">
        <f t="shared" si="36"/>
        <v>514</v>
      </c>
      <c r="K309" s="2">
        <f t="shared" si="35"/>
        <v>2</v>
      </c>
      <c r="L309" s="2">
        <f t="shared" si="37"/>
        <v>5140002</v>
      </c>
      <c r="M309" s="2">
        <f t="shared" si="38"/>
        <v>2000</v>
      </c>
      <c r="N309" s="2">
        <f t="shared" si="39"/>
        <v>800</v>
      </c>
      <c r="O309" s="2">
        <v>20001</v>
      </c>
    </row>
    <row r="310" spans="1:15" x14ac:dyDescent="0.35">
      <c r="A310" s="2">
        <f t="shared" si="34"/>
        <v>45143</v>
      </c>
      <c r="B310" s="2" t="str">
        <f>INDEX(D_被动技能!$C:$C,MATCH(D_伙伴技能书!J310,D_被动技能!$B:$B,0))&amp;"（"&amp;K310&amp;"级）"</f>
        <v>精·七层宝塔（3级）</v>
      </c>
      <c r="C310" s="2">
        <f>INDEX(计算页!$E:$E,MATCH(INDEX(D_被动技能!$D:$D,MATCH(J310,D_被动技能!$B:$B,0)),计算页!$F:$F,0))</f>
        <v>40005</v>
      </c>
      <c r="D310" s="2" t="str">
        <f>"学习技能"&amp;RIGHT(B310,LEN(B310))&amp;"\n"&amp;INDEX(D_被动技能!$E:$E,MATCH(L310,D_被动技能!$A:$A,0))</f>
        <v>学习技能精·七层宝塔（3级）\n佛法超群，烦都能烦死你，敢过来说话吗？\n神通鹏精大嘴专用宝物，提升伙伴金攻563点</v>
      </c>
      <c r="E310" s="2">
        <f>INDEX(D_被动技能!$N:$N,MATCH(L310,D_被动技能!$A:$A,0))</f>
        <v>4</v>
      </c>
      <c r="F310" s="2"/>
      <c r="G310" s="2">
        <f>INDEX(D_被动技能!$J:$J,MATCH(L310,D_被动技能!$A:$A,0))</f>
        <v>22</v>
      </c>
      <c r="H310" s="2" t="str">
        <f>INDEX(D_被动技能!$K:$K,MATCH(L310,D_被动技能!$A:$A,0))</f>
        <v>神通鹏精大嘴</v>
      </c>
      <c r="I310" s="2">
        <f>INDEX(D_被动技能!$M:$M,MATCH(L310,D_被动技能!$A:$A,0))</f>
        <v>1463</v>
      </c>
      <c r="J310" s="2">
        <f t="shared" si="36"/>
        <v>514</v>
      </c>
      <c r="K310" s="2">
        <f t="shared" si="35"/>
        <v>3</v>
      </c>
      <c r="L310" s="2">
        <f t="shared" si="37"/>
        <v>5140003</v>
      </c>
      <c r="M310" s="2">
        <f t="shared" si="38"/>
        <v>3000</v>
      </c>
      <c r="N310" s="2">
        <f t="shared" si="39"/>
        <v>900</v>
      </c>
      <c r="O310" s="2">
        <v>20001</v>
      </c>
    </row>
    <row r="311" spans="1:15" x14ac:dyDescent="0.35">
      <c r="A311" s="2">
        <f t="shared" si="34"/>
        <v>45151</v>
      </c>
      <c r="B311" s="2" t="str">
        <f>INDEX(D_被动技能!$C:$C,MATCH(D_伙伴技能书!J311,D_被动技能!$B:$B,0))&amp;"（"&amp;K311&amp;"级）"</f>
        <v>精·乾坤宝袋（1级）</v>
      </c>
      <c r="C311" s="2">
        <f>INDEX(计算页!$E:$E,MATCH(INDEX(D_被动技能!$D:$D,MATCH(J311,D_被动技能!$B:$B,0)),计算页!$F:$F,0))</f>
        <v>40022</v>
      </c>
      <c r="D311" s="2" t="str">
        <f>"学习技能"&amp;RIGHT(B311,LEN(B311))&amp;"\n"&amp;INDEX(D_被动技能!$E:$E,MATCH(L311,D_被动技能!$A:$A,0))</f>
        <v>学习技能精·乾坤宝袋（1级）\n装进去之后，就晕掉了，发生了什么事情\n神通花妖花花专用宝物，提升伙伴金攻250点</v>
      </c>
      <c r="E311" s="2">
        <f>INDEX(D_被动技能!$N:$N,MATCH(L311,D_被动技能!$A:$A,0))</f>
        <v>4</v>
      </c>
      <c r="F311" s="2"/>
      <c r="G311" s="2">
        <f>INDEX(D_被动技能!$J:$J,MATCH(L311,D_被动技能!$A:$A,0))</f>
        <v>23</v>
      </c>
      <c r="H311" s="2" t="str">
        <f>INDEX(D_被动技能!$K:$K,MATCH(L311,D_被动技能!$A:$A,0))</f>
        <v>神通花妖花花</v>
      </c>
      <c r="I311" s="2">
        <f>INDEX(D_被动技能!$M:$M,MATCH(L311,D_被动技能!$A:$A,0))</f>
        <v>650</v>
      </c>
      <c r="J311" s="2">
        <f t="shared" si="36"/>
        <v>515</v>
      </c>
      <c r="K311" s="2">
        <f t="shared" si="35"/>
        <v>1</v>
      </c>
      <c r="L311" s="2">
        <f t="shared" si="37"/>
        <v>5150001</v>
      </c>
      <c r="M311" s="2">
        <f t="shared" si="38"/>
        <v>1000</v>
      </c>
      <c r="N311" s="2">
        <f t="shared" si="39"/>
        <v>700</v>
      </c>
      <c r="O311" s="2">
        <v>20001</v>
      </c>
    </row>
    <row r="312" spans="1:15" x14ac:dyDescent="0.35">
      <c r="A312" s="2">
        <f t="shared" si="34"/>
        <v>45152</v>
      </c>
      <c r="B312" s="2" t="str">
        <f>INDEX(D_被动技能!$C:$C,MATCH(D_伙伴技能书!J312,D_被动技能!$B:$B,0))&amp;"（"&amp;K312&amp;"级）"</f>
        <v>精·乾坤宝袋（2级）</v>
      </c>
      <c r="C312" s="2">
        <f>INDEX(计算页!$E:$E,MATCH(INDEX(D_被动技能!$D:$D,MATCH(J312,D_被动技能!$B:$B,0)),计算页!$F:$F,0))</f>
        <v>40022</v>
      </c>
      <c r="D312" s="2" t="str">
        <f>"学习技能"&amp;RIGHT(B312,LEN(B312))&amp;"\n"&amp;INDEX(D_被动技能!$E:$E,MATCH(L312,D_被动技能!$A:$A,0))</f>
        <v>学习技能精·乾坤宝袋（2级）\n装进去之后，就晕掉了，发生了什么事情\n神通花妖花花专用宝物，提升伙伴金攻375点</v>
      </c>
      <c r="E312" s="2">
        <f>INDEX(D_被动技能!$N:$N,MATCH(L312,D_被动技能!$A:$A,0))</f>
        <v>4</v>
      </c>
      <c r="F312" s="2"/>
      <c r="G312" s="2">
        <f>INDEX(D_被动技能!$J:$J,MATCH(L312,D_被动技能!$A:$A,0))</f>
        <v>23</v>
      </c>
      <c r="H312" s="2" t="str">
        <f>INDEX(D_被动技能!$K:$K,MATCH(L312,D_被动技能!$A:$A,0))</f>
        <v>神通花妖花花</v>
      </c>
      <c r="I312" s="2">
        <f>INDEX(D_被动技能!$M:$M,MATCH(L312,D_被动技能!$A:$A,0))</f>
        <v>975</v>
      </c>
      <c r="J312" s="2">
        <f t="shared" si="36"/>
        <v>515</v>
      </c>
      <c r="K312" s="2">
        <f t="shared" si="35"/>
        <v>2</v>
      </c>
      <c r="L312" s="2">
        <f t="shared" si="37"/>
        <v>5150002</v>
      </c>
      <c r="M312" s="2">
        <f t="shared" si="38"/>
        <v>2000</v>
      </c>
      <c r="N312" s="2">
        <f t="shared" si="39"/>
        <v>800</v>
      </c>
      <c r="O312" s="2">
        <v>20001</v>
      </c>
    </row>
    <row r="313" spans="1:15" x14ac:dyDescent="0.35">
      <c r="A313" s="2">
        <f t="shared" si="34"/>
        <v>45153</v>
      </c>
      <c r="B313" s="2" t="str">
        <f>INDEX(D_被动技能!$C:$C,MATCH(D_伙伴技能书!J313,D_被动技能!$B:$B,0))&amp;"（"&amp;K313&amp;"级）"</f>
        <v>精·乾坤宝袋（3级）</v>
      </c>
      <c r="C313" s="2">
        <f>INDEX(计算页!$E:$E,MATCH(INDEX(D_被动技能!$D:$D,MATCH(J313,D_被动技能!$B:$B,0)),计算页!$F:$F,0))</f>
        <v>40022</v>
      </c>
      <c r="D313" s="2" t="str">
        <f>"学习技能"&amp;RIGHT(B313,LEN(B313))&amp;"\n"&amp;INDEX(D_被动技能!$E:$E,MATCH(L313,D_被动技能!$A:$A,0))</f>
        <v>学习技能精·乾坤宝袋（3级）\n装进去之后，就晕掉了，发生了什么事情\n神通花妖花花专用宝物，提升伙伴金攻563点</v>
      </c>
      <c r="E313" s="2">
        <f>INDEX(D_被动技能!$N:$N,MATCH(L313,D_被动技能!$A:$A,0))</f>
        <v>4</v>
      </c>
      <c r="F313" s="2"/>
      <c r="G313" s="2">
        <f>INDEX(D_被动技能!$J:$J,MATCH(L313,D_被动技能!$A:$A,0))</f>
        <v>23</v>
      </c>
      <c r="H313" s="2" t="str">
        <f>INDEX(D_被动技能!$K:$K,MATCH(L313,D_被动技能!$A:$A,0))</f>
        <v>神通花妖花花</v>
      </c>
      <c r="I313" s="2">
        <f>INDEX(D_被动技能!$M:$M,MATCH(L313,D_被动技能!$A:$A,0))</f>
        <v>1463</v>
      </c>
      <c r="J313" s="2">
        <f t="shared" si="36"/>
        <v>515</v>
      </c>
      <c r="K313" s="2">
        <f t="shared" si="35"/>
        <v>3</v>
      </c>
      <c r="L313" s="2">
        <f t="shared" si="37"/>
        <v>5150003</v>
      </c>
      <c r="M313" s="2">
        <f t="shared" si="38"/>
        <v>3000</v>
      </c>
      <c r="N313" s="2">
        <f t="shared" si="39"/>
        <v>900</v>
      </c>
      <c r="O313" s="2">
        <v>20001</v>
      </c>
    </row>
    <row r="314" spans="1:15" x14ac:dyDescent="0.35">
      <c r="A314" s="2">
        <f t="shared" si="34"/>
        <v>45161</v>
      </c>
      <c r="B314" s="2" t="str">
        <f>INDEX(D_被动技能!$C:$C,MATCH(D_伙伴技能书!J314,D_被动技能!$B:$B,0))&amp;"（"&amp;K314&amp;"级）"</f>
        <v>精·舍利塔（1级）</v>
      </c>
      <c r="C314" s="2">
        <f>INDEX(计算页!$E:$E,MATCH(INDEX(D_被动技能!$D:$D,MATCH(J314,D_被动技能!$B:$B,0)),计算页!$F:$F,0))</f>
        <v>40007</v>
      </c>
      <c r="D314" s="2" t="str">
        <f>"学习技能"&amp;RIGHT(B314,LEN(B314))&amp;"\n"&amp;INDEX(D_被动技能!$E:$E,MATCH(L314,D_被动技能!$A:$A,0))</f>
        <v>学习技能精·舍利塔（1级）\n我叫你一声，你敢应我吗？\n神通白骨夫人专用宝物，提升伙伴木攻250点</v>
      </c>
      <c r="E314" s="2">
        <f>INDEX(D_被动技能!$N:$N,MATCH(L314,D_被动技能!$A:$A,0))</f>
        <v>4</v>
      </c>
      <c r="F314" s="2"/>
      <c r="G314" s="2">
        <f>INDEX(D_被动技能!$J:$J,MATCH(L314,D_被动技能!$A:$A,0))</f>
        <v>24</v>
      </c>
      <c r="H314" s="2" t="str">
        <f>INDEX(D_被动技能!$K:$K,MATCH(L314,D_被动技能!$A:$A,0))</f>
        <v>神通白骨夫人</v>
      </c>
      <c r="I314" s="2">
        <f>INDEX(D_被动技能!$M:$M,MATCH(L314,D_被动技能!$A:$A,0))</f>
        <v>650</v>
      </c>
      <c r="J314" s="2">
        <f t="shared" si="36"/>
        <v>516</v>
      </c>
      <c r="K314" s="2">
        <f t="shared" si="35"/>
        <v>1</v>
      </c>
      <c r="L314" s="2">
        <f t="shared" si="37"/>
        <v>5160001</v>
      </c>
      <c r="M314" s="2">
        <f t="shared" si="38"/>
        <v>1000</v>
      </c>
      <c r="N314" s="2">
        <f t="shared" si="39"/>
        <v>700</v>
      </c>
      <c r="O314" s="2">
        <v>20001</v>
      </c>
    </row>
    <row r="315" spans="1:15" x14ac:dyDescent="0.35">
      <c r="A315" s="2">
        <f t="shared" si="34"/>
        <v>45162</v>
      </c>
      <c r="B315" s="2" t="str">
        <f>INDEX(D_被动技能!$C:$C,MATCH(D_伙伴技能书!J315,D_被动技能!$B:$B,0))&amp;"（"&amp;K315&amp;"级）"</f>
        <v>精·舍利塔（2级）</v>
      </c>
      <c r="C315" s="2">
        <f>INDEX(计算页!$E:$E,MATCH(INDEX(D_被动技能!$D:$D,MATCH(J315,D_被动技能!$B:$B,0)),计算页!$F:$F,0))</f>
        <v>40007</v>
      </c>
      <c r="D315" s="2" t="str">
        <f>"学习技能"&amp;RIGHT(B315,LEN(B315))&amp;"\n"&amp;INDEX(D_被动技能!$E:$E,MATCH(L315,D_被动技能!$A:$A,0))</f>
        <v>学习技能精·舍利塔（2级）\n我叫你一声，你敢应我吗？\n神通白骨夫人专用宝物，提升伙伴木攻375点</v>
      </c>
      <c r="E315" s="2">
        <f>INDEX(D_被动技能!$N:$N,MATCH(L315,D_被动技能!$A:$A,0))</f>
        <v>4</v>
      </c>
      <c r="F315" s="2"/>
      <c r="G315" s="2">
        <f>INDEX(D_被动技能!$J:$J,MATCH(L315,D_被动技能!$A:$A,0))</f>
        <v>24</v>
      </c>
      <c r="H315" s="2" t="str">
        <f>INDEX(D_被动技能!$K:$K,MATCH(L315,D_被动技能!$A:$A,0))</f>
        <v>神通白骨夫人</v>
      </c>
      <c r="I315" s="2">
        <f>INDEX(D_被动技能!$M:$M,MATCH(L315,D_被动技能!$A:$A,0))</f>
        <v>975</v>
      </c>
      <c r="J315" s="2">
        <f t="shared" si="36"/>
        <v>516</v>
      </c>
      <c r="K315" s="2">
        <f t="shared" si="35"/>
        <v>2</v>
      </c>
      <c r="L315" s="2">
        <f t="shared" si="37"/>
        <v>5160002</v>
      </c>
      <c r="M315" s="2">
        <f t="shared" si="38"/>
        <v>2000</v>
      </c>
      <c r="N315" s="2">
        <f t="shared" si="39"/>
        <v>800</v>
      </c>
      <c r="O315" s="2">
        <v>20001</v>
      </c>
    </row>
    <row r="316" spans="1:15" x14ac:dyDescent="0.35">
      <c r="A316" s="2">
        <f t="shared" si="34"/>
        <v>45163</v>
      </c>
      <c r="B316" s="2" t="str">
        <f>INDEX(D_被动技能!$C:$C,MATCH(D_伙伴技能书!J316,D_被动技能!$B:$B,0))&amp;"（"&amp;K316&amp;"级）"</f>
        <v>精·舍利塔（3级）</v>
      </c>
      <c r="C316" s="2">
        <f>INDEX(计算页!$E:$E,MATCH(INDEX(D_被动技能!$D:$D,MATCH(J316,D_被动技能!$B:$B,0)),计算页!$F:$F,0))</f>
        <v>40007</v>
      </c>
      <c r="D316" s="2" t="str">
        <f>"学习技能"&amp;RIGHT(B316,LEN(B316))&amp;"\n"&amp;INDEX(D_被动技能!$E:$E,MATCH(L316,D_被动技能!$A:$A,0))</f>
        <v>学习技能精·舍利塔（3级）\n我叫你一声，你敢应我吗？\n神通白骨夫人专用宝物，提升伙伴木攻563点</v>
      </c>
      <c r="E316" s="2">
        <f>INDEX(D_被动技能!$N:$N,MATCH(L316,D_被动技能!$A:$A,0))</f>
        <v>4</v>
      </c>
      <c r="F316" s="2"/>
      <c r="G316" s="2">
        <f>INDEX(D_被动技能!$J:$J,MATCH(L316,D_被动技能!$A:$A,0))</f>
        <v>24</v>
      </c>
      <c r="H316" s="2" t="str">
        <f>INDEX(D_被动技能!$K:$K,MATCH(L316,D_被动技能!$A:$A,0))</f>
        <v>神通白骨夫人</v>
      </c>
      <c r="I316" s="2">
        <f>INDEX(D_被动技能!$M:$M,MATCH(L316,D_被动技能!$A:$A,0))</f>
        <v>1463</v>
      </c>
      <c r="J316" s="2">
        <f t="shared" si="36"/>
        <v>516</v>
      </c>
      <c r="K316" s="2">
        <f t="shared" si="35"/>
        <v>3</v>
      </c>
      <c r="L316" s="2">
        <f t="shared" si="37"/>
        <v>5160003</v>
      </c>
      <c r="M316" s="2">
        <f t="shared" si="38"/>
        <v>3000</v>
      </c>
      <c r="N316" s="2">
        <f t="shared" si="39"/>
        <v>900</v>
      </c>
      <c r="O316" s="2">
        <v>20001</v>
      </c>
    </row>
    <row r="317" spans="1:15" x14ac:dyDescent="0.35">
      <c r="A317" s="2">
        <f t="shared" si="34"/>
        <v>45171</v>
      </c>
      <c r="B317" s="2" t="str">
        <f>INDEX(D_被动技能!$C:$C,MATCH(D_伙伴技能书!J317,D_被动技能!$B:$B,0))&amp;"（"&amp;K317&amp;"级）"</f>
        <v>精·提多罗吒琵琶（1级）</v>
      </c>
      <c r="C317" s="2">
        <f>INDEX(计算页!$E:$E,MATCH(INDEX(D_被动技能!$D:$D,MATCH(J317,D_被动技能!$B:$B,0)),计算页!$F:$F,0))</f>
        <v>40022</v>
      </c>
      <c r="D317" s="2" t="str">
        <f>"学习技能"&amp;RIGHT(B317,LEN(B317))&amp;"\n"&amp;INDEX(D_被动技能!$E:$E,MATCH(L317,D_被动技能!$A:$A,0))</f>
        <v>学习技能精·提多罗吒琵琶（1级）\n千呼万唤始出来，犹抱琵琶半遮面\n至尊猪阿呆专用宝物，提升伙伴木攻512点</v>
      </c>
      <c r="E317" s="2">
        <f>INDEX(D_被动技能!$N:$N,MATCH(L317,D_被动技能!$A:$A,0))</f>
        <v>5</v>
      </c>
      <c r="F317" s="2"/>
      <c r="G317" s="2">
        <f>INDEX(D_被动技能!$J:$J,MATCH(L317,D_被动技能!$A:$A,0))</f>
        <v>25</v>
      </c>
      <c r="H317" s="2" t="str">
        <f>INDEX(D_被动技能!$K:$K,MATCH(L317,D_被动技能!$A:$A,0))</f>
        <v>至尊猪阿呆</v>
      </c>
      <c r="I317" s="2">
        <f>INDEX(D_被动技能!$M:$M,MATCH(L317,D_被动技能!$A:$A,0))</f>
        <v>1331</v>
      </c>
      <c r="J317" s="2">
        <f t="shared" si="36"/>
        <v>517</v>
      </c>
      <c r="K317" s="2">
        <f t="shared" si="35"/>
        <v>1</v>
      </c>
      <c r="L317" s="2">
        <f t="shared" si="37"/>
        <v>5170001</v>
      </c>
      <c r="M317" s="2">
        <f t="shared" si="38"/>
        <v>1000</v>
      </c>
      <c r="N317" s="2">
        <f t="shared" si="39"/>
        <v>700</v>
      </c>
      <c r="O317" s="2">
        <v>20001</v>
      </c>
    </row>
    <row r="318" spans="1:15" x14ac:dyDescent="0.35">
      <c r="A318" s="2">
        <f t="shared" si="34"/>
        <v>45172</v>
      </c>
      <c r="B318" s="2" t="str">
        <f>INDEX(D_被动技能!$C:$C,MATCH(D_伙伴技能书!J318,D_被动技能!$B:$B,0))&amp;"（"&amp;K318&amp;"级）"</f>
        <v>精·提多罗吒琵琶（2级）</v>
      </c>
      <c r="C318" s="2">
        <f>INDEX(计算页!$E:$E,MATCH(INDEX(D_被动技能!$D:$D,MATCH(J318,D_被动技能!$B:$B,0)),计算页!$F:$F,0))</f>
        <v>40022</v>
      </c>
      <c r="D318" s="2" t="str">
        <f>"学习技能"&amp;RIGHT(B318,LEN(B318))&amp;"\n"&amp;INDEX(D_被动技能!$E:$E,MATCH(L318,D_被动技能!$A:$A,0))</f>
        <v>学习技能精·提多罗吒琵琶（2级）\n千呼万唤始出来，犹抱琵琶半遮面\n至尊猪阿呆专用宝物，提升伙伴木攻768点</v>
      </c>
      <c r="E318" s="2">
        <f>INDEX(D_被动技能!$N:$N,MATCH(L318,D_被动技能!$A:$A,0))</f>
        <v>5</v>
      </c>
      <c r="F318" s="2"/>
      <c r="G318" s="2">
        <f>INDEX(D_被动技能!$J:$J,MATCH(L318,D_被动技能!$A:$A,0))</f>
        <v>25</v>
      </c>
      <c r="H318" s="2" t="str">
        <f>INDEX(D_被动技能!$K:$K,MATCH(L318,D_被动技能!$A:$A,0))</f>
        <v>至尊猪阿呆</v>
      </c>
      <c r="I318" s="2">
        <f>INDEX(D_被动技能!$M:$M,MATCH(L318,D_被动技能!$A:$A,0))</f>
        <v>1997</v>
      </c>
      <c r="J318" s="2">
        <f t="shared" si="36"/>
        <v>517</v>
      </c>
      <c r="K318" s="2">
        <f t="shared" si="35"/>
        <v>2</v>
      </c>
      <c r="L318" s="2">
        <f t="shared" si="37"/>
        <v>5170002</v>
      </c>
      <c r="M318" s="2">
        <f t="shared" si="38"/>
        <v>2000</v>
      </c>
      <c r="N318" s="2">
        <f t="shared" si="39"/>
        <v>800</v>
      </c>
      <c r="O318" s="2">
        <v>20001</v>
      </c>
    </row>
    <row r="319" spans="1:15" x14ac:dyDescent="0.35">
      <c r="A319" s="2">
        <f t="shared" si="34"/>
        <v>45173</v>
      </c>
      <c r="B319" s="2" t="str">
        <f>INDEX(D_被动技能!$C:$C,MATCH(D_伙伴技能书!J319,D_被动技能!$B:$B,0))&amp;"（"&amp;K319&amp;"级）"</f>
        <v>精·提多罗吒琵琶（3级）</v>
      </c>
      <c r="C319" s="2">
        <f>INDEX(计算页!$E:$E,MATCH(INDEX(D_被动技能!$D:$D,MATCH(J319,D_被动技能!$B:$B,0)),计算页!$F:$F,0))</f>
        <v>40022</v>
      </c>
      <c r="D319" s="2" t="str">
        <f>"学习技能"&amp;RIGHT(B319,LEN(B319))&amp;"\n"&amp;INDEX(D_被动技能!$E:$E,MATCH(L319,D_被动技能!$A:$A,0))</f>
        <v>学习技能精·提多罗吒琵琶（3级）\n千呼万唤始出来，犹抱琵琶半遮面\n至尊猪阿呆专用宝物，提升伙伴木攻1152点</v>
      </c>
      <c r="E319" s="2">
        <f>INDEX(D_被动技能!$N:$N,MATCH(L319,D_被动技能!$A:$A,0))</f>
        <v>5</v>
      </c>
      <c r="F319" s="2"/>
      <c r="G319" s="2">
        <f>INDEX(D_被动技能!$J:$J,MATCH(L319,D_被动技能!$A:$A,0))</f>
        <v>25</v>
      </c>
      <c r="H319" s="2" t="str">
        <f>INDEX(D_被动技能!$K:$K,MATCH(L319,D_被动技能!$A:$A,0))</f>
        <v>至尊猪阿呆</v>
      </c>
      <c r="I319" s="2">
        <f>INDEX(D_被动技能!$M:$M,MATCH(L319,D_被动技能!$A:$A,0))</f>
        <v>2995</v>
      </c>
      <c r="J319" s="2">
        <f t="shared" si="36"/>
        <v>517</v>
      </c>
      <c r="K319" s="2">
        <f t="shared" si="35"/>
        <v>3</v>
      </c>
      <c r="L319" s="2">
        <f t="shared" si="37"/>
        <v>5170003</v>
      </c>
      <c r="M319" s="2">
        <f t="shared" si="38"/>
        <v>3000</v>
      </c>
      <c r="N319" s="2">
        <f t="shared" si="39"/>
        <v>900</v>
      </c>
      <c r="O319" s="2">
        <v>20001</v>
      </c>
    </row>
    <row r="320" spans="1:15" x14ac:dyDescent="0.35">
      <c r="A320" s="2">
        <f t="shared" si="34"/>
        <v>45181</v>
      </c>
      <c r="B320" s="2" t="str">
        <f>INDEX(D_被动技能!$C:$C,MATCH(D_伙伴技能书!J320,D_被动技能!$B:$B,0))&amp;"（"&amp;K320&amp;"级）"</f>
        <v>精·须弥法神（1级）</v>
      </c>
      <c r="C320" s="2">
        <f>INDEX(计算页!$E:$E,MATCH(INDEX(D_被动技能!$D:$D,MATCH(J320,D_被动技能!$B:$B,0)),计算页!$F:$F,0))</f>
        <v>40022</v>
      </c>
      <c r="D320" s="2" t="str">
        <f>"学习技能"&amp;RIGHT(B320,LEN(B320))&amp;"\n"&amp;INDEX(D_被动技能!$E:$E,MATCH(L320,D_被动技能!$A:$A,0))</f>
        <v>学习技能精·须弥法神（1级）\n没什么好说的，就是又亮又硬\n至尊蘑菇咕咕专用宝物，提升伙伴木攻512点</v>
      </c>
      <c r="E320" s="2">
        <f>INDEX(D_被动技能!$N:$N,MATCH(L320,D_被动技能!$A:$A,0))</f>
        <v>5</v>
      </c>
      <c r="F320" s="2"/>
      <c r="G320" s="2">
        <f>INDEX(D_被动技能!$J:$J,MATCH(L320,D_被动技能!$A:$A,0))</f>
        <v>26</v>
      </c>
      <c r="H320" s="2" t="str">
        <f>INDEX(D_被动技能!$K:$K,MATCH(L320,D_被动技能!$A:$A,0))</f>
        <v>至尊蘑菇咕咕</v>
      </c>
      <c r="I320" s="2">
        <f>INDEX(D_被动技能!$M:$M,MATCH(L320,D_被动技能!$A:$A,0))</f>
        <v>1331</v>
      </c>
      <c r="J320" s="2">
        <f t="shared" si="36"/>
        <v>518</v>
      </c>
      <c r="K320" s="2">
        <f t="shared" si="35"/>
        <v>1</v>
      </c>
      <c r="L320" s="2">
        <f t="shared" si="37"/>
        <v>5180001</v>
      </c>
      <c r="M320" s="2">
        <f t="shared" si="38"/>
        <v>1000</v>
      </c>
      <c r="N320" s="2">
        <f t="shared" si="39"/>
        <v>700</v>
      </c>
      <c r="O320" s="2">
        <v>20001</v>
      </c>
    </row>
    <row r="321" spans="1:15" x14ac:dyDescent="0.35">
      <c r="A321" s="2">
        <f t="shared" si="34"/>
        <v>45182</v>
      </c>
      <c r="B321" s="2" t="str">
        <f>INDEX(D_被动技能!$C:$C,MATCH(D_伙伴技能书!J321,D_被动技能!$B:$B,0))&amp;"（"&amp;K321&amp;"级）"</f>
        <v>精·须弥法神（2级）</v>
      </c>
      <c r="C321" s="2">
        <f>INDEX(计算页!$E:$E,MATCH(INDEX(D_被动技能!$D:$D,MATCH(J321,D_被动技能!$B:$B,0)),计算页!$F:$F,0))</f>
        <v>40022</v>
      </c>
      <c r="D321" s="2" t="str">
        <f>"学习技能"&amp;RIGHT(B321,LEN(B321))&amp;"\n"&amp;INDEX(D_被动技能!$E:$E,MATCH(L321,D_被动技能!$A:$A,0))</f>
        <v>学习技能精·须弥法神（2级）\n没什么好说的，就是又亮又硬\n至尊蘑菇咕咕专用宝物，提升伙伴木攻768点</v>
      </c>
      <c r="E321" s="2">
        <f>INDEX(D_被动技能!$N:$N,MATCH(L321,D_被动技能!$A:$A,0))</f>
        <v>5</v>
      </c>
      <c r="F321" s="2"/>
      <c r="G321" s="2">
        <f>INDEX(D_被动技能!$J:$J,MATCH(L321,D_被动技能!$A:$A,0))</f>
        <v>26</v>
      </c>
      <c r="H321" s="2" t="str">
        <f>INDEX(D_被动技能!$K:$K,MATCH(L321,D_被动技能!$A:$A,0))</f>
        <v>至尊蘑菇咕咕</v>
      </c>
      <c r="I321" s="2">
        <f>INDEX(D_被动技能!$M:$M,MATCH(L321,D_被动技能!$A:$A,0))</f>
        <v>1997</v>
      </c>
      <c r="J321" s="2">
        <f t="shared" si="36"/>
        <v>518</v>
      </c>
      <c r="K321" s="2">
        <f t="shared" si="35"/>
        <v>2</v>
      </c>
      <c r="L321" s="2">
        <f t="shared" si="37"/>
        <v>5180002</v>
      </c>
      <c r="M321" s="2">
        <f t="shared" si="38"/>
        <v>2000</v>
      </c>
      <c r="N321" s="2">
        <f t="shared" si="39"/>
        <v>800</v>
      </c>
      <c r="O321" s="2">
        <v>20001</v>
      </c>
    </row>
    <row r="322" spans="1:15" x14ac:dyDescent="0.35">
      <c r="A322" s="2">
        <f t="shared" si="34"/>
        <v>45183</v>
      </c>
      <c r="B322" s="2" t="str">
        <f>INDEX(D_被动技能!$C:$C,MATCH(D_伙伴技能书!J322,D_被动技能!$B:$B,0))&amp;"（"&amp;K322&amp;"级）"</f>
        <v>精·须弥法神（3级）</v>
      </c>
      <c r="C322" s="2">
        <f>INDEX(计算页!$E:$E,MATCH(INDEX(D_被动技能!$D:$D,MATCH(J322,D_被动技能!$B:$B,0)),计算页!$F:$F,0))</f>
        <v>40022</v>
      </c>
      <c r="D322" s="2" t="str">
        <f>"学习技能"&amp;RIGHT(B322,LEN(B322))&amp;"\n"&amp;INDEX(D_被动技能!$E:$E,MATCH(L322,D_被动技能!$A:$A,0))</f>
        <v>学习技能精·须弥法神（3级）\n没什么好说的，就是又亮又硬\n至尊蘑菇咕咕专用宝物，提升伙伴木攻1152点</v>
      </c>
      <c r="E322" s="2">
        <f>INDEX(D_被动技能!$N:$N,MATCH(L322,D_被动技能!$A:$A,0))</f>
        <v>5</v>
      </c>
      <c r="F322" s="2"/>
      <c r="G322" s="2">
        <f>INDEX(D_被动技能!$J:$J,MATCH(L322,D_被动技能!$A:$A,0))</f>
        <v>26</v>
      </c>
      <c r="H322" s="2" t="str">
        <f>INDEX(D_被动技能!$K:$K,MATCH(L322,D_被动技能!$A:$A,0))</f>
        <v>至尊蘑菇咕咕</v>
      </c>
      <c r="I322" s="2">
        <f>INDEX(D_被动技能!$M:$M,MATCH(L322,D_被动技能!$A:$A,0))</f>
        <v>2995</v>
      </c>
      <c r="J322" s="2">
        <f t="shared" si="36"/>
        <v>518</v>
      </c>
      <c r="K322" s="2">
        <f t="shared" si="35"/>
        <v>3</v>
      </c>
      <c r="L322" s="2">
        <f t="shared" si="37"/>
        <v>5180003</v>
      </c>
      <c r="M322" s="2">
        <f t="shared" si="38"/>
        <v>3000</v>
      </c>
      <c r="N322" s="2">
        <f t="shared" si="39"/>
        <v>900</v>
      </c>
      <c r="O322" s="2">
        <v>20001</v>
      </c>
    </row>
    <row r="323" spans="1:15" x14ac:dyDescent="0.35">
      <c r="A323" s="2">
        <f t="shared" si="34"/>
        <v>45191</v>
      </c>
      <c r="B323" s="2" t="str">
        <f>INDEX(D_被动技能!$C:$C,MATCH(D_伙伴技能书!J323,D_被动技能!$B:$B,0))&amp;"（"&amp;K323&amp;"级）"</f>
        <v>精·天眼（1级）</v>
      </c>
      <c r="C323" s="2">
        <f>INDEX(计算页!$E:$E,MATCH(INDEX(D_被动技能!$D:$D,MATCH(J323,D_被动技能!$B:$B,0)),计算页!$F:$F,0))</f>
        <v>40006</v>
      </c>
      <c r="D323" s="2" t="str">
        <f>"学习技能"&amp;RIGHT(B323,LEN(B323))&amp;"\n"&amp;INDEX(D_被动技能!$E:$E,MATCH(L323,D_被动技能!$A:$A,0))</f>
        <v>学习技能精·天眼（1级）\n嘿嘿，看好远哦，什么不该看的东西都看到了\n至尊刺猬叮叮专用宝物，提升伙伴木攻512点</v>
      </c>
      <c r="E323" s="2">
        <f>INDEX(D_被动技能!$N:$N,MATCH(L323,D_被动技能!$A:$A,0))</f>
        <v>5</v>
      </c>
      <c r="F323" s="2"/>
      <c r="G323" s="2">
        <f>INDEX(D_被动技能!$J:$J,MATCH(L323,D_被动技能!$A:$A,0))</f>
        <v>27</v>
      </c>
      <c r="H323" s="2" t="str">
        <f>INDEX(D_被动技能!$K:$K,MATCH(L323,D_被动技能!$A:$A,0))</f>
        <v>至尊刺猬叮叮</v>
      </c>
      <c r="I323" s="2">
        <f>INDEX(D_被动技能!$M:$M,MATCH(L323,D_被动技能!$A:$A,0))</f>
        <v>1331</v>
      </c>
      <c r="J323" s="2">
        <f t="shared" si="36"/>
        <v>519</v>
      </c>
      <c r="K323" s="2">
        <f t="shared" si="35"/>
        <v>1</v>
      </c>
      <c r="L323" s="2">
        <f t="shared" si="37"/>
        <v>5190001</v>
      </c>
      <c r="M323" s="2">
        <f t="shared" si="38"/>
        <v>1000</v>
      </c>
      <c r="N323" s="2">
        <f t="shared" si="39"/>
        <v>700</v>
      </c>
      <c r="O323" s="2">
        <v>20001</v>
      </c>
    </row>
    <row r="324" spans="1:15" x14ac:dyDescent="0.35">
      <c r="A324" s="2">
        <f t="shared" si="34"/>
        <v>45192</v>
      </c>
      <c r="B324" s="2" t="str">
        <f>INDEX(D_被动技能!$C:$C,MATCH(D_伙伴技能书!J324,D_被动技能!$B:$B,0))&amp;"（"&amp;K324&amp;"级）"</f>
        <v>精·天眼（2级）</v>
      </c>
      <c r="C324" s="2">
        <f>INDEX(计算页!$E:$E,MATCH(INDEX(D_被动技能!$D:$D,MATCH(J324,D_被动技能!$B:$B,0)),计算页!$F:$F,0))</f>
        <v>40006</v>
      </c>
      <c r="D324" s="2" t="str">
        <f>"学习技能"&amp;RIGHT(B324,LEN(B324))&amp;"\n"&amp;INDEX(D_被动技能!$E:$E,MATCH(L324,D_被动技能!$A:$A,0))</f>
        <v>学习技能精·天眼（2级）\n嘿嘿，看好远哦，什么不该看的东西都看到了\n至尊刺猬叮叮专用宝物，提升伙伴木攻768点</v>
      </c>
      <c r="E324" s="2">
        <f>INDEX(D_被动技能!$N:$N,MATCH(L324,D_被动技能!$A:$A,0))</f>
        <v>5</v>
      </c>
      <c r="F324" s="2"/>
      <c r="G324" s="2">
        <f>INDEX(D_被动技能!$J:$J,MATCH(L324,D_被动技能!$A:$A,0))</f>
        <v>27</v>
      </c>
      <c r="H324" s="2" t="str">
        <f>INDEX(D_被动技能!$K:$K,MATCH(L324,D_被动技能!$A:$A,0))</f>
        <v>至尊刺猬叮叮</v>
      </c>
      <c r="I324" s="2">
        <f>INDEX(D_被动技能!$M:$M,MATCH(L324,D_被动技能!$A:$A,0))</f>
        <v>1997</v>
      </c>
      <c r="J324" s="2">
        <f t="shared" si="36"/>
        <v>519</v>
      </c>
      <c r="K324" s="2">
        <f t="shared" si="35"/>
        <v>2</v>
      </c>
      <c r="L324" s="2">
        <f t="shared" si="37"/>
        <v>5190002</v>
      </c>
      <c r="M324" s="2">
        <f t="shared" si="38"/>
        <v>2000</v>
      </c>
      <c r="N324" s="2">
        <f t="shared" si="39"/>
        <v>800</v>
      </c>
      <c r="O324" s="2">
        <v>20001</v>
      </c>
    </row>
    <row r="325" spans="1:15" x14ac:dyDescent="0.35">
      <c r="A325" s="2">
        <f t="shared" si="34"/>
        <v>45193</v>
      </c>
      <c r="B325" s="2" t="str">
        <f>INDEX(D_被动技能!$C:$C,MATCH(D_伙伴技能书!J325,D_被动技能!$B:$B,0))&amp;"（"&amp;K325&amp;"级）"</f>
        <v>精·天眼（3级）</v>
      </c>
      <c r="C325" s="2">
        <f>INDEX(计算页!$E:$E,MATCH(INDEX(D_被动技能!$D:$D,MATCH(J325,D_被动技能!$B:$B,0)),计算页!$F:$F,0))</f>
        <v>40006</v>
      </c>
      <c r="D325" s="2" t="str">
        <f>"学习技能"&amp;RIGHT(B325,LEN(B325))&amp;"\n"&amp;INDEX(D_被动技能!$E:$E,MATCH(L325,D_被动技能!$A:$A,0))</f>
        <v>学习技能精·天眼（3级）\n嘿嘿，看好远哦，什么不该看的东西都看到了\n至尊刺猬叮叮专用宝物，提升伙伴木攻1152点</v>
      </c>
      <c r="E325" s="2">
        <f>INDEX(D_被动技能!$N:$N,MATCH(L325,D_被动技能!$A:$A,0))</f>
        <v>5</v>
      </c>
      <c r="F325" s="2"/>
      <c r="G325" s="2">
        <f>INDEX(D_被动技能!$J:$J,MATCH(L325,D_被动技能!$A:$A,0))</f>
        <v>27</v>
      </c>
      <c r="H325" s="2" t="str">
        <f>INDEX(D_被动技能!$K:$K,MATCH(L325,D_被动技能!$A:$A,0))</f>
        <v>至尊刺猬叮叮</v>
      </c>
      <c r="I325" s="2">
        <f>INDEX(D_被动技能!$M:$M,MATCH(L325,D_被动技能!$A:$A,0))</f>
        <v>2995</v>
      </c>
      <c r="J325" s="2">
        <f t="shared" si="36"/>
        <v>519</v>
      </c>
      <c r="K325" s="2">
        <f t="shared" si="35"/>
        <v>3</v>
      </c>
      <c r="L325" s="2">
        <f t="shared" si="37"/>
        <v>5190003</v>
      </c>
      <c r="M325" s="2">
        <f t="shared" si="38"/>
        <v>3000</v>
      </c>
      <c r="N325" s="2">
        <f t="shared" si="39"/>
        <v>900</v>
      </c>
      <c r="O325" s="2">
        <v>20001</v>
      </c>
    </row>
    <row r="326" spans="1:15" x14ac:dyDescent="0.35">
      <c r="A326" s="2">
        <f t="shared" ref="A326:A327" si="40">40000+J326*10+K326</f>
        <v>45201</v>
      </c>
      <c r="B326" s="2" t="str">
        <f>INDEX(D_被动技能!$C:$C,MATCH(D_伙伴技能书!J326,D_被动技能!$B:$B,0))&amp;"（"&amp;K326&amp;"级）"</f>
        <v>精·毗沙门慧伞（1级）</v>
      </c>
      <c r="C326" s="2">
        <f>INDEX(计算页!$E:$E,MATCH(INDEX(D_被动技能!$D:$D,MATCH(J326,D_被动技能!$B:$B,0)),计算页!$F:$F,0))</f>
        <v>40007</v>
      </c>
      <c r="D326" s="2" t="str">
        <f>"学习技能"&amp;RIGHT(B326,LEN(B326))&amp;"\n"&amp;INDEX(D_被动技能!$E:$E,MATCH(L326,D_被动技能!$A:$A,0))</f>
        <v>学习技能精·毗沙门慧伞（1级）\n天天给你们送伞，迟早有天散了\n至尊鹏精大嘴专用宝物，提升伙伴木攻512点</v>
      </c>
      <c r="E326" s="2">
        <f>INDEX(D_被动技能!$N:$N,MATCH(L326,D_被动技能!$A:$A,0))</f>
        <v>5</v>
      </c>
      <c r="F326" s="2"/>
      <c r="G326" s="2">
        <f>INDEX(D_被动技能!$J:$J,MATCH(L326,D_被动技能!$A:$A,0))</f>
        <v>28</v>
      </c>
      <c r="H326" s="2" t="str">
        <f>INDEX(D_被动技能!$K:$K,MATCH(L326,D_被动技能!$A:$A,0))</f>
        <v>至尊鹏精大嘴</v>
      </c>
      <c r="I326" s="2">
        <f>INDEX(D_被动技能!$M:$M,MATCH(L326,D_被动技能!$A:$A,0))</f>
        <v>1331</v>
      </c>
      <c r="J326" s="2">
        <f t="shared" si="36"/>
        <v>520</v>
      </c>
      <c r="K326" s="2">
        <f t="shared" si="35"/>
        <v>1</v>
      </c>
      <c r="L326" s="2">
        <f t="shared" si="37"/>
        <v>5200001</v>
      </c>
      <c r="M326" s="2">
        <f t="shared" si="38"/>
        <v>1000</v>
      </c>
      <c r="N326" s="2">
        <f t="shared" si="39"/>
        <v>700</v>
      </c>
      <c r="O326" s="2">
        <v>20001</v>
      </c>
    </row>
    <row r="327" spans="1:15" x14ac:dyDescent="0.35">
      <c r="A327" s="2">
        <f t="shared" si="40"/>
        <v>45202</v>
      </c>
      <c r="B327" s="2" t="str">
        <f>INDEX(D_被动技能!$C:$C,MATCH(D_伙伴技能书!J327,D_被动技能!$B:$B,0))&amp;"（"&amp;K327&amp;"级）"</f>
        <v>精·毗沙门慧伞（2级）</v>
      </c>
      <c r="C327" s="2">
        <f>INDEX(计算页!$E:$E,MATCH(INDEX(D_被动技能!$D:$D,MATCH(J327,D_被动技能!$B:$B,0)),计算页!$F:$F,0))</f>
        <v>40007</v>
      </c>
      <c r="D327" s="2" t="str">
        <f>"学习技能"&amp;RIGHT(B327,LEN(B327))&amp;"\n"&amp;INDEX(D_被动技能!$E:$E,MATCH(L327,D_被动技能!$A:$A,0))</f>
        <v>学习技能精·毗沙门慧伞（2级）\n天天给你们送伞，迟早有天散了\n至尊鹏精大嘴专用宝物，提升伙伴木攻768点</v>
      </c>
      <c r="E327" s="2">
        <f>INDEX(D_被动技能!$N:$N,MATCH(L327,D_被动技能!$A:$A,0))</f>
        <v>5</v>
      </c>
      <c r="F327" s="2"/>
      <c r="G327" s="2">
        <f>INDEX(D_被动技能!$J:$J,MATCH(L327,D_被动技能!$A:$A,0))</f>
        <v>28</v>
      </c>
      <c r="H327" s="2" t="str">
        <f>INDEX(D_被动技能!$K:$K,MATCH(L327,D_被动技能!$A:$A,0))</f>
        <v>至尊鹏精大嘴</v>
      </c>
      <c r="I327" s="2">
        <f>INDEX(D_被动技能!$M:$M,MATCH(L327,D_被动技能!$A:$A,0))</f>
        <v>1997</v>
      </c>
      <c r="J327" s="2">
        <f t="shared" si="36"/>
        <v>520</v>
      </c>
      <c r="K327" s="2">
        <f t="shared" ref="K327:K390" si="41">IF(K326=3,1,K326+1)</f>
        <v>2</v>
      </c>
      <c r="L327" s="2">
        <f t="shared" ref="L327:L390" si="42">J327*10000+K327</f>
        <v>5200002</v>
      </c>
      <c r="M327" s="2">
        <f t="shared" ref="M327:M390" si="43">K327*1000</f>
        <v>2000</v>
      </c>
      <c r="N327" s="2">
        <f t="shared" ref="N327:N390" si="44">K327*100+600</f>
        <v>800</v>
      </c>
      <c r="O327" s="2">
        <v>20001</v>
      </c>
    </row>
    <row r="328" spans="1:15" x14ac:dyDescent="0.35">
      <c r="A328" s="2">
        <f t="shared" ref="A328:A391" si="45">40000+J328*10+K328</f>
        <v>45203</v>
      </c>
      <c r="B328" s="2" t="str">
        <f>INDEX(D_被动技能!$C:$C,MATCH(D_伙伴技能书!J328,D_被动技能!$B:$B,0))&amp;"（"&amp;K328&amp;"级）"</f>
        <v>精·毗沙门慧伞（3级）</v>
      </c>
      <c r="C328" s="2">
        <f>INDEX(计算页!$E:$E,MATCH(INDEX(D_被动技能!$D:$D,MATCH(J328,D_被动技能!$B:$B,0)),计算页!$F:$F,0))</f>
        <v>40007</v>
      </c>
      <c r="D328" s="2" t="str">
        <f>"学习技能"&amp;RIGHT(B328,LEN(B328))&amp;"\n"&amp;INDEX(D_被动技能!$E:$E,MATCH(L328,D_被动技能!$A:$A,0))</f>
        <v>学习技能精·毗沙门慧伞（3级）\n天天给你们送伞，迟早有天散了\n至尊鹏精大嘴专用宝物，提升伙伴木攻1152点</v>
      </c>
      <c r="E328" s="2">
        <f>INDEX(D_被动技能!$N:$N,MATCH(L328,D_被动技能!$A:$A,0))</f>
        <v>5</v>
      </c>
      <c r="F328" s="2"/>
      <c r="G328" s="2">
        <f>INDEX(D_被动技能!$J:$J,MATCH(L328,D_被动技能!$A:$A,0))</f>
        <v>28</v>
      </c>
      <c r="H328" s="2" t="str">
        <f>INDEX(D_被动技能!$K:$K,MATCH(L328,D_被动技能!$A:$A,0))</f>
        <v>至尊鹏精大嘴</v>
      </c>
      <c r="I328" s="2">
        <f>INDEX(D_被动技能!$M:$M,MATCH(L328,D_被动技能!$A:$A,0))</f>
        <v>2995</v>
      </c>
      <c r="J328" s="2">
        <f t="shared" si="36"/>
        <v>520</v>
      </c>
      <c r="K328" s="2">
        <f t="shared" si="41"/>
        <v>3</v>
      </c>
      <c r="L328" s="2">
        <f t="shared" si="42"/>
        <v>5200003</v>
      </c>
      <c r="M328" s="2">
        <f t="shared" si="43"/>
        <v>3000</v>
      </c>
      <c r="N328" s="2">
        <f t="shared" si="44"/>
        <v>900</v>
      </c>
      <c r="O328" s="2">
        <v>20001</v>
      </c>
    </row>
    <row r="329" spans="1:15" x14ac:dyDescent="0.35">
      <c r="A329" s="2">
        <f t="shared" si="45"/>
        <v>45211</v>
      </c>
      <c r="B329" s="2" t="str">
        <f>INDEX(D_被动技能!$C:$C,MATCH(D_伙伴技能书!J329,D_被动技能!$B:$B,0))&amp;"（"&amp;K329&amp;"级）"</f>
        <v>精·七宝袈裟（1级）</v>
      </c>
      <c r="C329" s="2">
        <f>INDEX(计算页!$E:$E,MATCH(INDEX(D_被动技能!$D:$D,MATCH(J329,D_被动技能!$B:$B,0)),计算页!$F:$F,0))</f>
        <v>40014</v>
      </c>
      <c r="D329" s="2" t="str">
        <f>"学习技能"&amp;RIGHT(B329,LEN(B329))&amp;"\n"&amp;INDEX(D_被动技能!$E:$E,MATCH(L329,D_被动技能!$A:$A,0))</f>
        <v>学习技能精·七宝袈裟（1级）\n七宝所制，make in 雷音寺，防火防盗防师妹\n坚强刺猬叮叮专用宝物，提升伙伴火抗24点</v>
      </c>
      <c r="E329" s="2">
        <f>INDEX(D_被动技能!$N:$N,MATCH(L329,D_被动技能!$A:$A,0))</f>
        <v>2</v>
      </c>
      <c r="F329" s="2"/>
      <c r="G329" s="2">
        <f>INDEX(D_被动技能!$J:$J,MATCH(L329,D_被动技能!$A:$A,0))</f>
        <v>9</v>
      </c>
      <c r="H329" s="2" t="str">
        <f>INDEX(D_被动技能!$K:$K,MATCH(L329,D_被动技能!$A:$A,0))</f>
        <v>坚强刺猬叮叮</v>
      </c>
      <c r="I329" s="2">
        <f>INDEX(D_被动技能!$M:$M,MATCH(L329,D_被动技能!$A:$A,0))</f>
        <v>156</v>
      </c>
      <c r="J329" s="2">
        <f t="shared" si="36"/>
        <v>521</v>
      </c>
      <c r="K329" s="2">
        <f t="shared" si="41"/>
        <v>1</v>
      </c>
      <c r="L329" s="2">
        <f t="shared" si="42"/>
        <v>5210001</v>
      </c>
      <c r="M329" s="2">
        <f t="shared" si="43"/>
        <v>1000</v>
      </c>
      <c r="N329" s="2">
        <f t="shared" si="44"/>
        <v>700</v>
      </c>
      <c r="O329" s="2">
        <v>20001</v>
      </c>
    </row>
    <row r="330" spans="1:15" x14ac:dyDescent="0.35">
      <c r="A330" s="2">
        <f t="shared" si="45"/>
        <v>45212</v>
      </c>
      <c r="B330" s="2" t="str">
        <f>INDEX(D_被动技能!$C:$C,MATCH(D_伙伴技能书!J330,D_被动技能!$B:$B,0))&amp;"（"&amp;K330&amp;"级）"</f>
        <v>精·七宝袈裟（2级）</v>
      </c>
      <c r="C330" s="2">
        <f>INDEX(计算页!$E:$E,MATCH(INDEX(D_被动技能!$D:$D,MATCH(J330,D_被动技能!$B:$B,0)),计算页!$F:$F,0))</f>
        <v>40014</v>
      </c>
      <c r="D330" s="2" t="str">
        <f>"学习技能"&amp;RIGHT(B330,LEN(B330))&amp;"\n"&amp;INDEX(D_被动技能!$E:$E,MATCH(L330,D_被动技能!$A:$A,0))</f>
        <v>学习技能精·七宝袈裟（2级）\n七宝所制，make in 雷音寺，防火防盗防师妹\n坚强刺猬叮叮专用宝物，提升伙伴火抗36点</v>
      </c>
      <c r="E330" s="2">
        <f>INDEX(D_被动技能!$N:$N,MATCH(L330,D_被动技能!$A:$A,0))</f>
        <v>2</v>
      </c>
      <c r="F330" s="2"/>
      <c r="G330" s="2">
        <f>INDEX(D_被动技能!$J:$J,MATCH(L330,D_被动技能!$A:$A,0))</f>
        <v>9</v>
      </c>
      <c r="H330" s="2" t="str">
        <f>INDEX(D_被动技能!$K:$K,MATCH(L330,D_被动技能!$A:$A,0))</f>
        <v>坚强刺猬叮叮</v>
      </c>
      <c r="I330" s="2">
        <f>INDEX(D_被动技能!$M:$M,MATCH(L330,D_被动技能!$A:$A,0))</f>
        <v>234</v>
      </c>
      <c r="J330" s="2">
        <f t="shared" si="36"/>
        <v>521</v>
      </c>
      <c r="K330" s="2">
        <f t="shared" si="41"/>
        <v>2</v>
      </c>
      <c r="L330" s="2">
        <f t="shared" si="42"/>
        <v>5210002</v>
      </c>
      <c r="M330" s="2">
        <f t="shared" si="43"/>
        <v>2000</v>
      </c>
      <c r="N330" s="2">
        <f t="shared" si="44"/>
        <v>800</v>
      </c>
      <c r="O330" s="2">
        <v>20001</v>
      </c>
    </row>
    <row r="331" spans="1:15" x14ac:dyDescent="0.35">
      <c r="A331" s="2">
        <f t="shared" si="45"/>
        <v>45213</v>
      </c>
      <c r="B331" s="2" t="str">
        <f>INDEX(D_被动技能!$C:$C,MATCH(D_伙伴技能书!J331,D_被动技能!$B:$B,0))&amp;"（"&amp;K331&amp;"级）"</f>
        <v>精·七宝袈裟（3级）</v>
      </c>
      <c r="C331" s="2">
        <f>INDEX(计算页!$E:$E,MATCH(INDEX(D_被动技能!$D:$D,MATCH(J331,D_被动技能!$B:$B,0)),计算页!$F:$F,0))</f>
        <v>40014</v>
      </c>
      <c r="D331" s="2" t="str">
        <f>"学习技能"&amp;RIGHT(B331,LEN(B331))&amp;"\n"&amp;INDEX(D_被动技能!$E:$E,MATCH(L331,D_被动技能!$A:$A,0))</f>
        <v>学习技能精·七宝袈裟（3级）\n七宝所制，make in 雷音寺，防火防盗防师妹\n坚强刺猬叮叮专用宝物，提升伙伴火抗54点</v>
      </c>
      <c r="E331" s="2">
        <f>INDEX(D_被动技能!$N:$N,MATCH(L331,D_被动技能!$A:$A,0))</f>
        <v>2</v>
      </c>
      <c r="F331" s="2"/>
      <c r="G331" s="2">
        <f>INDEX(D_被动技能!$J:$J,MATCH(L331,D_被动技能!$A:$A,0))</f>
        <v>9</v>
      </c>
      <c r="H331" s="2" t="str">
        <f>INDEX(D_被动技能!$K:$K,MATCH(L331,D_被动技能!$A:$A,0))</f>
        <v>坚强刺猬叮叮</v>
      </c>
      <c r="I331" s="2">
        <f>INDEX(D_被动技能!$M:$M,MATCH(L331,D_被动技能!$A:$A,0))</f>
        <v>351</v>
      </c>
      <c r="J331" s="2">
        <f t="shared" si="36"/>
        <v>521</v>
      </c>
      <c r="K331" s="2">
        <f t="shared" si="41"/>
        <v>3</v>
      </c>
      <c r="L331" s="2">
        <f t="shared" si="42"/>
        <v>5210003</v>
      </c>
      <c r="M331" s="2">
        <f t="shared" si="43"/>
        <v>3000</v>
      </c>
      <c r="N331" s="2">
        <f t="shared" si="44"/>
        <v>900</v>
      </c>
      <c r="O331" s="2">
        <v>20001</v>
      </c>
    </row>
    <row r="332" spans="1:15" x14ac:dyDescent="0.35">
      <c r="A332" s="2">
        <f t="shared" si="45"/>
        <v>45221</v>
      </c>
      <c r="B332" s="2" t="str">
        <f>INDEX(D_被动技能!$C:$C,MATCH(D_伙伴技能书!J332,D_被动技能!$B:$B,0))&amp;"（"&amp;K332&amp;"级）"</f>
        <v>精·火眼金睛（1级）</v>
      </c>
      <c r="C332" s="2">
        <f>INDEX(计算页!$E:$E,MATCH(INDEX(D_被动技能!$D:$D,MATCH(J332,D_被动技能!$B:$B,0)),计算页!$F:$F,0))</f>
        <v>40006</v>
      </c>
      <c r="D332" s="2" t="str">
        <f>"学习技能"&amp;RIGHT(B332,LEN(B332))&amp;"\n"&amp;INDEX(D_被动技能!$E:$E,MATCH(L332,D_被动技能!$A:$A,0))</f>
        <v>学习技能精·火眼金睛（1级）\n什么该看的，不该看的，都能看到呢\n坚强鹏精大嘴专用宝物，提升伙伴火抗24点</v>
      </c>
      <c r="E332" s="2">
        <f>INDEX(D_被动技能!$N:$N,MATCH(L332,D_被动技能!$A:$A,0))</f>
        <v>2</v>
      </c>
      <c r="F332" s="2"/>
      <c r="G332" s="2">
        <f>INDEX(D_被动技能!$J:$J,MATCH(L332,D_被动技能!$A:$A,0))</f>
        <v>10</v>
      </c>
      <c r="H332" s="2" t="str">
        <f>INDEX(D_被动技能!$K:$K,MATCH(L332,D_被动技能!$A:$A,0))</f>
        <v>坚强鹏精大嘴</v>
      </c>
      <c r="I332" s="2">
        <f>INDEX(D_被动技能!$M:$M,MATCH(L332,D_被动技能!$A:$A,0))</f>
        <v>156</v>
      </c>
      <c r="J332" s="2">
        <f t="shared" ref="J332:J388" si="46">IF(K331&gt;K332,J331+1,J331)</f>
        <v>522</v>
      </c>
      <c r="K332" s="2">
        <f t="shared" si="41"/>
        <v>1</v>
      </c>
      <c r="L332" s="2">
        <f t="shared" si="42"/>
        <v>5220001</v>
      </c>
      <c r="M332" s="2">
        <f t="shared" si="43"/>
        <v>1000</v>
      </c>
      <c r="N332" s="2">
        <f t="shared" si="44"/>
        <v>700</v>
      </c>
      <c r="O332" s="2">
        <v>20001</v>
      </c>
    </row>
    <row r="333" spans="1:15" x14ac:dyDescent="0.35">
      <c r="A333" s="2">
        <f t="shared" si="45"/>
        <v>45222</v>
      </c>
      <c r="B333" s="2" t="str">
        <f>INDEX(D_被动技能!$C:$C,MATCH(D_伙伴技能书!J333,D_被动技能!$B:$B,0))&amp;"（"&amp;K333&amp;"级）"</f>
        <v>精·火眼金睛（2级）</v>
      </c>
      <c r="C333" s="2">
        <f>INDEX(计算页!$E:$E,MATCH(INDEX(D_被动技能!$D:$D,MATCH(J333,D_被动技能!$B:$B,0)),计算页!$F:$F,0))</f>
        <v>40006</v>
      </c>
      <c r="D333" s="2" t="str">
        <f>"学习技能"&amp;RIGHT(B333,LEN(B333))&amp;"\n"&amp;INDEX(D_被动技能!$E:$E,MATCH(L333,D_被动技能!$A:$A,0))</f>
        <v>学习技能精·火眼金睛（2级）\n什么该看的，不该看的，都能看到呢\n坚强鹏精大嘴专用宝物，提升伙伴火抗36点</v>
      </c>
      <c r="E333" s="2">
        <f>INDEX(D_被动技能!$N:$N,MATCH(L333,D_被动技能!$A:$A,0))</f>
        <v>2</v>
      </c>
      <c r="F333" s="2"/>
      <c r="G333" s="2">
        <f>INDEX(D_被动技能!$J:$J,MATCH(L333,D_被动技能!$A:$A,0))</f>
        <v>10</v>
      </c>
      <c r="H333" s="2" t="str">
        <f>INDEX(D_被动技能!$K:$K,MATCH(L333,D_被动技能!$A:$A,0))</f>
        <v>坚强鹏精大嘴</v>
      </c>
      <c r="I333" s="2">
        <f>INDEX(D_被动技能!$M:$M,MATCH(L333,D_被动技能!$A:$A,0))</f>
        <v>234</v>
      </c>
      <c r="J333" s="2">
        <f t="shared" si="46"/>
        <v>522</v>
      </c>
      <c r="K333" s="2">
        <f t="shared" si="41"/>
        <v>2</v>
      </c>
      <c r="L333" s="2">
        <f t="shared" si="42"/>
        <v>5220002</v>
      </c>
      <c r="M333" s="2">
        <f t="shared" si="43"/>
        <v>2000</v>
      </c>
      <c r="N333" s="2">
        <f t="shared" si="44"/>
        <v>800</v>
      </c>
      <c r="O333" s="2">
        <v>20001</v>
      </c>
    </row>
    <row r="334" spans="1:15" x14ac:dyDescent="0.35">
      <c r="A334" s="2">
        <f t="shared" si="45"/>
        <v>45223</v>
      </c>
      <c r="B334" s="2" t="str">
        <f>INDEX(D_被动技能!$C:$C,MATCH(D_伙伴技能书!J334,D_被动技能!$B:$B,0))&amp;"（"&amp;K334&amp;"级）"</f>
        <v>精·火眼金睛（3级）</v>
      </c>
      <c r="C334" s="2">
        <f>INDEX(计算页!$E:$E,MATCH(INDEX(D_被动技能!$D:$D,MATCH(J334,D_被动技能!$B:$B,0)),计算页!$F:$F,0))</f>
        <v>40006</v>
      </c>
      <c r="D334" s="2" t="str">
        <f>"学习技能"&amp;RIGHT(B334,LEN(B334))&amp;"\n"&amp;INDEX(D_被动技能!$E:$E,MATCH(L334,D_被动技能!$A:$A,0))</f>
        <v>学习技能精·火眼金睛（3级）\n什么该看的，不该看的，都能看到呢\n坚强鹏精大嘴专用宝物，提升伙伴火抗54点</v>
      </c>
      <c r="E334" s="2">
        <f>INDEX(D_被动技能!$N:$N,MATCH(L334,D_被动技能!$A:$A,0))</f>
        <v>2</v>
      </c>
      <c r="F334" s="2"/>
      <c r="G334" s="2">
        <f>INDEX(D_被动技能!$J:$J,MATCH(L334,D_被动技能!$A:$A,0))</f>
        <v>10</v>
      </c>
      <c r="H334" s="2" t="str">
        <f>INDEX(D_被动技能!$K:$K,MATCH(L334,D_被动技能!$A:$A,0))</f>
        <v>坚强鹏精大嘴</v>
      </c>
      <c r="I334" s="2">
        <f>INDEX(D_被动技能!$M:$M,MATCH(L334,D_被动技能!$A:$A,0))</f>
        <v>351</v>
      </c>
      <c r="J334" s="2">
        <f t="shared" si="46"/>
        <v>522</v>
      </c>
      <c r="K334" s="2">
        <f t="shared" si="41"/>
        <v>3</v>
      </c>
      <c r="L334" s="2">
        <f t="shared" si="42"/>
        <v>5220003</v>
      </c>
      <c r="M334" s="2">
        <f t="shared" si="43"/>
        <v>3000</v>
      </c>
      <c r="N334" s="2">
        <f t="shared" si="44"/>
        <v>900</v>
      </c>
      <c r="O334" s="2">
        <v>20001</v>
      </c>
    </row>
    <row r="335" spans="1:15" x14ac:dyDescent="0.35">
      <c r="A335" s="2">
        <f t="shared" si="45"/>
        <v>45231</v>
      </c>
      <c r="B335" s="2" t="str">
        <f>INDEX(D_被动技能!$C:$C,MATCH(D_伙伴技能书!J335,D_被动技能!$B:$B,0))&amp;"（"&amp;K335&amp;"级）"</f>
        <v>精·三十六变（1级）</v>
      </c>
      <c r="C335" s="2">
        <f>INDEX(计算页!$E:$E,MATCH(INDEX(D_被动技能!$D:$D,MATCH(J335,D_被动技能!$B:$B,0)),计算页!$F:$F,0))</f>
        <v>40022</v>
      </c>
      <c r="D335" s="2" t="str">
        <f>"学习技能"&amp;RIGHT(B335,LEN(B335))&amp;"\n"&amp;INDEX(D_被动技能!$E:$E,MATCH(L335,D_被动技能!$A:$A,0))</f>
        <v>学习技能精·三十六变（1级）\n变房子，变银子，变妹子都可以，非常实用\n坚强花妖花花专用宝物，提升伙伴火抗24点</v>
      </c>
      <c r="E335" s="2">
        <f>INDEX(D_被动技能!$N:$N,MATCH(L335,D_被动技能!$A:$A,0))</f>
        <v>2</v>
      </c>
      <c r="F335" s="2"/>
      <c r="G335" s="2">
        <f>INDEX(D_被动技能!$J:$J,MATCH(L335,D_被动技能!$A:$A,0))</f>
        <v>11</v>
      </c>
      <c r="H335" s="2" t="str">
        <f>INDEX(D_被动技能!$K:$K,MATCH(L335,D_被动技能!$A:$A,0))</f>
        <v>坚强花妖花花</v>
      </c>
      <c r="I335" s="2">
        <f>INDEX(D_被动技能!$M:$M,MATCH(L335,D_被动技能!$A:$A,0))</f>
        <v>156</v>
      </c>
      <c r="J335" s="2">
        <f t="shared" si="46"/>
        <v>523</v>
      </c>
      <c r="K335" s="2">
        <f t="shared" si="41"/>
        <v>1</v>
      </c>
      <c r="L335" s="2">
        <f t="shared" si="42"/>
        <v>5230001</v>
      </c>
      <c r="M335" s="2">
        <f t="shared" si="43"/>
        <v>1000</v>
      </c>
      <c r="N335" s="2">
        <f t="shared" si="44"/>
        <v>700</v>
      </c>
      <c r="O335" s="2">
        <v>20001</v>
      </c>
    </row>
    <row r="336" spans="1:15" x14ac:dyDescent="0.35">
      <c r="A336" s="2">
        <f t="shared" si="45"/>
        <v>45232</v>
      </c>
      <c r="B336" s="2" t="str">
        <f>INDEX(D_被动技能!$C:$C,MATCH(D_伙伴技能书!J336,D_被动技能!$B:$B,0))&amp;"（"&amp;K336&amp;"级）"</f>
        <v>精·三十六变（2级）</v>
      </c>
      <c r="C336" s="2">
        <f>INDEX(计算页!$E:$E,MATCH(INDEX(D_被动技能!$D:$D,MATCH(J336,D_被动技能!$B:$B,0)),计算页!$F:$F,0))</f>
        <v>40022</v>
      </c>
      <c r="D336" s="2" t="str">
        <f>"学习技能"&amp;RIGHT(B336,LEN(B336))&amp;"\n"&amp;INDEX(D_被动技能!$E:$E,MATCH(L336,D_被动技能!$A:$A,0))</f>
        <v>学习技能精·三十六变（2级）\n变房子，变银子，变妹子都可以，非常实用\n坚强花妖花花专用宝物，提升伙伴火抗36点</v>
      </c>
      <c r="E336" s="2">
        <f>INDEX(D_被动技能!$N:$N,MATCH(L336,D_被动技能!$A:$A,0))</f>
        <v>2</v>
      </c>
      <c r="F336" s="2"/>
      <c r="G336" s="2">
        <f>INDEX(D_被动技能!$J:$J,MATCH(L336,D_被动技能!$A:$A,0))</f>
        <v>11</v>
      </c>
      <c r="H336" s="2" t="str">
        <f>INDEX(D_被动技能!$K:$K,MATCH(L336,D_被动技能!$A:$A,0))</f>
        <v>坚强花妖花花</v>
      </c>
      <c r="I336" s="2">
        <f>INDEX(D_被动技能!$M:$M,MATCH(L336,D_被动技能!$A:$A,0))</f>
        <v>234</v>
      </c>
      <c r="J336" s="2">
        <f t="shared" si="46"/>
        <v>523</v>
      </c>
      <c r="K336" s="2">
        <f t="shared" si="41"/>
        <v>2</v>
      </c>
      <c r="L336" s="2">
        <f t="shared" si="42"/>
        <v>5230002</v>
      </c>
      <c r="M336" s="2">
        <f t="shared" si="43"/>
        <v>2000</v>
      </c>
      <c r="N336" s="2">
        <f t="shared" si="44"/>
        <v>800</v>
      </c>
      <c r="O336" s="2">
        <v>20001</v>
      </c>
    </row>
    <row r="337" spans="1:15" x14ac:dyDescent="0.35">
      <c r="A337" s="2">
        <f t="shared" si="45"/>
        <v>45233</v>
      </c>
      <c r="B337" s="2" t="str">
        <f>INDEX(D_被动技能!$C:$C,MATCH(D_伙伴技能书!J337,D_被动技能!$B:$B,0))&amp;"（"&amp;K337&amp;"级）"</f>
        <v>精·三十六变（3级）</v>
      </c>
      <c r="C337" s="2">
        <f>INDEX(计算页!$E:$E,MATCH(INDEX(D_被动技能!$D:$D,MATCH(J337,D_被动技能!$B:$B,0)),计算页!$F:$F,0))</f>
        <v>40022</v>
      </c>
      <c r="D337" s="2" t="str">
        <f>"学习技能"&amp;RIGHT(B337,LEN(B337))&amp;"\n"&amp;INDEX(D_被动技能!$E:$E,MATCH(L337,D_被动技能!$A:$A,0))</f>
        <v>学习技能精·三十六变（3级）\n变房子，变银子，变妹子都可以，非常实用\n坚强花妖花花专用宝物，提升伙伴火抗54点</v>
      </c>
      <c r="E337" s="2">
        <f>INDEX(D_被动技能!$N:$N,MATCH(L337,D_被动技能!$A:$A,0))</f>
        <v>2</v>
      </c>
      <c r="F337" s="2"/>
      <c r="G337" s="2">
        <f>INDEX(D_被动技能!$J:$J,MATCH(L337,D_被动技能!$A:$A,0))</f>
        <v>11</v>
      </c>
      <c r="H337" s="2" t="str">
        <f>INDEX(D_被动技能!$K:$K,MATCH(L337,D_被动技能!$A:$A,0))</f>
        <v>坚强花妖花花</v>
      </c>
      <c r="I337" s="2">
        <f>INDEX(D_被动技能!$M:$M,MATCH(L337,D_被动技能!$A:$A,0))</f>
        <v>351</v>
      </c>
      <c r="J337" s="2">
        <f t="shared" si="46"/>
        <v>523</v>
      </c>
      <c r="K337" s="2">
        <f t="shared" si="41"/>
        <v>3</v>
      </c>
      <c r="L337" s="2">
        <f t="shared" si="42"/>
        <v>5230003</v>
      </c>
      <c r="M337" s="2">
        <f t="shared" si="43"/>
        <v>3000</v>
      </c>
      <c r="N337" s="2">
        <f t="shared" si="44"/>
        <v>900</v>
      </c>
      <c r="O337" s="2">
        <v>20001</v>
      </c>
    </row>
    <row r="338" spans="1:15" x14ac:dyDescent="0.35">
      <c r="A338" s="2">
        <f t="shared" si="45"/>
        <v>45241</v>
      </c>
      <c r="B338" s="2" t="str">
        <f>INDEX(D_被动技能!$C:$C,MATCH(D_伙伴技能书!J338,D_被动技能!$B:$B,0))&amp;"（"&amp;K338&amp;"级）"</f>
        <v>精·盘龙脚蹬（1级）</v>
      </c>
      <c r="C338" s="2">
        <f>INDEX(计算页!$E:$E,MATCH(INDEX(D_被动技能!$D:$D,MATCH(J338,D_被动技能!$B:$B,0)),计算页!$F:$F,0))</f>
        <v>40022</v>
      </c>
      <c r="D338" s="2" t="str">
        <f>"学习技能"&amp;RIGHT(B338,LEN(B338))&amp;"\n"&amp;INDEX(D_被动技能!$E:$E,MATCH(L338,D_被动技能!$A:$A,0))</f>
        <v>学习技能精·盘龙脚蹬（1级）\n夹得紧，不会堕马，安全无副作用\n坚强白骨精专用宝物，提升伙伴火抗24点</v>
      </c>
      <c r="E338" s="2">
        <f>INDEX(D_被动技能!$N:$N,MATCH(L338,D_被动技能!$A:$A,0))</f>
        <v>2</v>
      </c>
      <c r="F338" s="2"/>
      <c r="G338" s="2">
        <f>INDEX(D_被动技能!$J:$J,MATCH(L338,D_被动技能!$A:$A,0))</f>
        <v>12</v>
      </c>
      <c r="H338" s="2" t="str">
        <f>INDEX(D_被动技能!$K:$K,MATCH(L338,D_被动技能!$A:$A,0))</f>
        <v>坚强白骨精</v>
      </c>
      <c r="I338" s="2">
        <f>INDEX(D_被动技能!$M:$M,MATCH(L338,D_被动技能!$A:$A,0))</f>
        <v>156</v>
      </c>
      <c r="J338" s="2">
        <f t="shared" si="46"/>
        <v>524</v>
      </c>
      <c r="K338" s="2">
        <f t="shared" si="41"/>
        <v>1</v>
      </c>
      <c r="L338" s="2">
        <f t="shared" si="42"/>
        <v>5240001</v>
      </c>
      <c r="M338" s="2">
        <f t="shared" si="43"/>
        <v>1000</v>
      </c>
      <c r="N338" s="2">
        <f t="shared" si="44"/>
        <v>700</v>
      </c>
      <c r="O338" s="2">
        <v>20001</v>
      </c>
    </row>
    <row r="339" spans="1:15" x14ac:dyDescent="0.35">
      <c r="A339" s="2">
        <f t="shared" si="45"/>
        <v>45242</v>
      </c>
      <c r="B339" s="2" t="str">
        <f>INDEX(D_被动技能!$C:$C,MATCH(D_伙伴技能书!J339,D_被动技能!$B:$B,0))&amp;"（"&amp;K339&amp;"级）"</f>
        <v>精·盘龙脚蹬（2级）</v>
      </c>
      <c r="C339" s="2">
        <f>INDEX(计算页!$E:$E,MATCH(INDEX(D_被动技能!$D:$D,MATCH(J339,D_被动技能!$B:$B,0)),计算页!$F:$F,0))</f>
        <v>40022</v>
      </c>
      <c r="D339" s="2" t="str">
        <f>"学习技能"&amp;RIGHT(B339,LEN(B339))&amp;"\n"&amp;INDEX(D_被动技能!$E:$E,MATCH(L339,D_被动技能!$A:$A,0))</f>
        <v>学习技能精·盘龙脚蹬（2级）\n夹得紧，不会堕马，安全无副作用\n坚强白骨精专用宝物，提升伙伴火抗36点</v>
      </c>
      <c r="E339" s="2">
        <f>INDEX(D_被动技能!$N:$N,MATCH(L339,D_被动技能!$A:$A,0))</f>
        <v>2</v>
      </c>
      <c r="F339" s="2"/>
      <c r="G339" s="2">
        <f>INDEX(D_被动技能!$J:$J,MATCH(L339,D_被动技能!$A:$A,0))</f>
        <v>12</v>
      </c>
      <c r="H339" s="2" t="str">
        <f>INDEX(D_被动技能!$K:$K,MATCH(L339,D_被动技能!$A:$A,0))</f>
        <v>坚强白骨精</v>
      </c>
      <c r="I339" s="2">
        <f>INDEX(D_被动技能!$M:$M,MATCH(L339,D_被动技能!$A:$A,0))</f>
        <v>234</v>
      </c>
      <c r="J339" s="2">
        <f t="shared" si="46"/>
        <v>524</v>
      </c>
      <c r="K339" s="2">
        <f t="shared" si="41"/>
        <v>2</v>
      </c>
      <c r="L339" s="2">
        <f t="shared" si="42"/>
        <v>5240002</v>
      </c>
      <c r="M339" s="2">
        <f t="shared" si="43"/>
        <v>2000</v>
      </c>
      <c r="N339" s="2">
        <f t="shared" si="44"/>
        <v>800</v>
      </c>
      <c r="O339" s="2">
        <v>20001</v>
      </c>
    </row>
    <row r="340" spans="1:15" x14ac:dyDescent="0.35">
      <c r="A340" s="2">
        <f t="shared" si="45"/>
        <v>45243</v>
      </c>
      <c r="B340" s="2" t="str">
        <f>INDEX(D_被动技能!$C:$C,MATCH(D_伙伴技能书!J340,D_被动技能!$B:$B,0))&amp;"（"&amp;K340&amp;"级）"</f>
        <v>精·盘龙脚蹬（3级）</v>
      </c>
      <c r="C340" s="2">
        <f>INDEX(计算页!$E:$E,MATCH(INDEX(D_被动技能!$D:$D,MATCH(J340,D_被动技能!$B:$B,0)),计算页!$F:$F,0))</f>
        <v>40022</v>
      </c>
      <c r="D340" s="2" t="str">
        <f>"学习技能"&amp;RIGHT(B340,LEN(B340))&amp;"\n"&amp;INDEX(D_被动技能!$E:$E,MATCH(L340,D_被动技能!$A:$A,0))</f>
        <v>学习技能精·盘龙脚蹬（3级）\n夹得紧，不会堕马，安全无副作用\n坚强白骨精专用宝物，提升伙伴火抗54点</v>
      </c>
      <c r="E340" s="2">
        <f>INDEX(D_被动技能!$N:$N,MATCH(L340,D_被动技能!$A:$A,0))</f>
        <v>2</v>
      </c>
      <c r="F340" s="2"/>
      <c r="G340" s="2">
        <f>INDEX(D_被动技能!$J:$J,MATCH(L340,D_被动技能!$A:$A,0))</f>
        <v>12</v>
      </c>
      <c r="H340" s="2" t="str">
        <f>INDEX(D_被动技能!$K:$K,MATCH(L340,D_被动技能!$A:$A,0))</f>
        <v>坚强白骨精</v>
      </c>
      <c r="I340" s="2">
        <f>INDEX(D_被动技能!$M:$M,MATCH(L340,D_被动技能!$A:$A,0))</f>
        <v>351</v>
      </c>
      <c r="J340" s="2">
        <f t="shared" si="46"/>
        <v>524</v>
      </c>
      <c r="K340" s="2">
        <f t="shared" si="41"/>
        <v>3</v>
      </c>
      <c r="L340" s="2">
        <f t="shared" si="42"/>
        <v>5240003</v>
      </c>
      <c r="M340" s="2">
        <f t="shared" si="43"/>
        <v>3000</v>
      </c>
      <c r="N340" s="2">
        <f t="shared" si="44"/>
        <v>900</v>
      </c>
      <c r="O340" s="2">
        <v>20001</v>
      </c>
    </row>
    <row r="341" spans="1:15" x14ac:dyDescent="0.35">
      <c r="A341" s="2">
        <f t="shared" si="45"/>
        <v>45251</v>
      </c>
      <c r="B341" s="2" t="str">
        <f>INDEX(D_被动技能!$C:$C,MATCH(D_伙伴技能书!J341,D_被动技能!$B:$B,0))&amp;"（"&amp;K341&amp;"级）"</f>
        <v>精·九世佛珠（1级）</v>
      </c>
      <c r="C341" s="2">
        <f>INDEX(计算页!$E:$E,MATCH(INDEX(D_被动技能!$D:$D,MATCH(J341,D_被动技能!$B:$B,0)),计算页!$F:$F,0))</f>
        <v>40014</v>
      </c>
      <c r="D341" s="2" t="str">
        <f>"学习技能"&amp;RIGHT(B341,LEN(B341))&amp;"\n"&amp;INDEX(D_被动技能!$E:$E,MATCH(L341,D_被动技能!$A:$A,0))</f>
        <v>学习技能精·九世佛珠（1级）\n我师父九辈子都在这里了，剔牙\n威武猪阿呆专用宝物，提升伙伴火抗48点</v>
      </c>
      <c r="E341" s="2">
        <f>INDEX(D_被动技能!$N:$N,MATCH(L341,D_被动技能!$A:$A,0))</f>
        <v>3</v>
      </c>
      <c r="F341" s="2"/>
      <c r="G341" s="2">
        <f>INDEX(D_被动技能!$J:$J,MATCH(L341,D_被动技能!$A:$A,0))</f>
        <v>13</v>
      </c>
      <c r="H341" s="2" t="str">
        <f>INDEX(D_被动技能!$K:$K,MATCH(L341,D_被动技能!$A:$A,0))</f>
        <v>威武猪阿呆</v>
      </c>
      <c r="I341" s="2">
        <f>INDEX(D_被动技能!$M:$M,MATCH(L341,D_被动技能!$A:$A,0))</f>
        <v>312</v>
      </c>
      <c r="J341" s="2">
        <f t="shared" si="46"/>
        <v>525</v>
      </c>
      <c r="K341" s="2">
        <f t="shared" si="41"/>
        <v>1</v>
      </c>
      <c r="L341" s="2">
        <f t="shared" si="42"/>
        <v>5250001</v>
      </c>
      <c r="M341" s="2">
        <f t="shared" si="43"/>
        <v>1000</v>
      </c>
      <c r="N341" s="2">
        <f t="shared" si="44"/>
        <v>700</v>
      </c>
      <c r="O341" s="2">
        <v>20001</v>
      </c>
    </row>
    <row r="342" spans="1:15" x14ac:dyDescent="0.35">
      <c r="A342" s="2">
        <f t="shared" si="45"/>
        <v>45252</v>
      </c>
      <c r="B342" s="2" t="str">
        <f>INDEX(D_被动技能!$C:$C,MATCH(D_伙伴技能书!J342,D_被动技能!$B:$B,0))&amp;"（"&amp;K342&amp;"级）"</f>
        <v>精·九世佛珠（2级）</v>
      </c>
      <c r="C342" s="2">
        <f>INDEX(计算页!$E:$E,MATCH(INDEX(D_被动技能!$D:$D,MATCH(J342,D_被动技能!$B:$B,0)),计算页!$F:$F,0))</f>
        <v>40014</v>
      </c>
      <c r="D342" s="2" t="str">
        <f>"学习技能"&amp;RIGHT(B342,LEN(B342))&amp;"\n"&amp;INDEX(D_被动技能!$E:$E,MATCH(L342,D_被动技能!$A:$A,0))</f>
        <v>学习技能精·九世佛珠（2级）\n我师父九辈子都在这里了，剔牙\n威武猪阿呆专用宝物，提升伙伴火抗72点</v>
      </c>
      <c r="E342" s="2">
        <f>INDEX(D_被动技能!$N:$N,MATCH(L342,D_被动技能!$A:$A,0))</f>
        <v>3</v>
      </c>
      <c r="F342" s="2"/>
      <c r="G342" s="2">
        <f>INDEX(D_被动技能!$J:$J,MATCH(L342,D_被动技能!$A:$A,0))</f>
        <v>13</v>
      </c>
      <c r="H342" s="2" t="str">
        <f>INDEX(D_被动技能!$K:$K,MATCH(L342,D_被动技能!$A:$A,0))</f>
        <v>威武猪阿呆</v>
      </c>
      <c r="I342" s="2">
        <f>INDEX(D_被动技能!$M:$M,MATCH(L342,D_被动技能!$A:$A,0))</f>
        <v>468</v>
      </c>
      <c r="J342" s="2">
        <f t="shared" si="46"/>
        <v>525</v>
      </c>
      <c r="K342" s="2">
        <f t="shared" si="41"/>
        <v>2</v>
      </c>
      <c r="L342" s="2">
        <f t="shared" si="42"/>
        <v>5250002</v>
      </c>
      <c r="M342" s="2">
        <f t="shared" si="43"/>
        <v>2000</v>
      </c>
      <c r="N342" s="2">
        <f t="shared" si="44"/>
        <v>800</v>
      </c>
      <c r="O342" s="2">
        <v>20001</v>
      </c>
    </row>
    <row r="343" spans="1:15" x14ac:dyDescent="0.35">
      <c r="A343" s="2">
        <f t="shared" si="45"/>
        <v>45253</v>
      </c>
      <c r="B343" s="2" t="str">
        <f>INDEX(D_被动技能!$C:$C,MATCH(D_伙伴技能书!J343,D_被动技能!$B:$B,0))&amp;"（"&amp;K343&amp;"级）"</f>
        <v>精·九世佛珠（3级）</v>
      </c>
      <c r="C343" s="2">
        <f>INDEX(计算页!$E:$E,MATCH(INDEX(D_被动技能!$D:$D,MATCH(J343,D_被动技能!$B:$B,0)),计算页!$F:$F,0))</f>
        <v>40014</v>
      </c>
      <c r="D343" s="2" t="str">
        <f>"学习技能"&amp;RIGHT(B343,LEN(B343))&amp;"\n"&amp;INDEX(D_被动技能!$E:$E,MATCH(L343,D_被动技能!$A:$A,0))</f>
        <v>学习技能精·九世佛珠（3级）\n我师父九辈子都在这里了，剔牙\n威武猪阿呆专用宝物，提升伙伴火抗108点</v>
      </c>
      <c r="E343" s="2">
        <f>INDEX(D_被动技能!$N:$N,MATCH(L343,D_被动技能!$A:$A,0))</f>
        <v>3</v>
      </c>
      <c r="F343" s="2"/>
      <c r="G343" s="2">
        <f>INDEX(D_被动技能!$J:$J,MATCH(L343,D_被动技能!$A:$A,0))</f>
        <v>13</v>
      </c>
      <c r="H343" s="2" t="str">
        <f>INDEX(D_被动技能!$K:$K,MATCH(L343,D_被动技能!$A:$A,0))</f>
        <v>威武猪阿呆</v>
      </c>
      <c r="I343" s="2">
        <f>INDEX(D_被动技能!$M:$M,MATCH(L343,D_被动技能!$A:$A,0))</f>
        <v>702</v>
      </c>
      <c r="J343" s="2">
        <f t="shared" si="46"/>
        <v>525</v>
      </c>
      <c r="K343" s="2">
        <f t="shared" si="41"/>
        <v>3</v>
      </c>
      <c r="L343" s="2">
        <f t="shared" si="42"/>
        <v>5250003</v>
      </c>
      <c r="M343" s="2">
        <f t="shared" si="43"/>
        <v>3000</v>
      </c>
      <c r="N343" s="2">
        <f t="shared" si="44"/>
        <v>900</v>
      </c>
      <c r="O343" s="2">
        <v>20001</v>
      </c>
    </row>
    <row r="344" spans="1:15" x14ac:dyDescent="0.35">
      <c r="A344" s="2">
        <f t="shared" si="45"/>
        <v>45261</v>
      </c>
      <c r="B344" s="2" t="str">
        <f>INDEX(D_被动技能!$C:$C,MATCH(D_伙伴技能书!J344,D_被动技能!$B:$B,0))&amp;"（"&amp;K344&amp;"级）"</f>
        <v>精·地狱战甲（1级）</v>
      </c>
      <c r="C344" s="2">
        <f>INDEX(计算页!$E:$E,MATCH(INDEX(D_被动技能!$D:$D,MATCH(J344,D_被动技能!$B:$B,0)),计算页!$F:$F,0))</f>
        <v>40020</v>
      </c>
      <c r="D344" s="2" t="str">
        <f>"学习技能"&amp;RIGHT(B344,LEN(B344))&amp;"\n"&amp;INDEX(D_被动技能!$E:$E,MATCH(L344,D_被动技能!$A:$A,0))</f>
        <v>学习技能精·地狱战甲（1级）\n刀枪不入，黑帮必备神器\n威武蘑菇咕咕专用宝物，提升伙伴木抗48点</v>
      </c>
      <c r="E344" s="2">
        <f>INDEX(D_被动技能!$N:$N,MATCH(L344,D_被动技能!$A:$A,0))</f>
        <v>3</v>
      </c>
      <c r="F344" s="2"/>
      <c r="G344" s="2">
        <f>INDEX(D_被动技能!$J:$J,MATCH(L344,D_被动技能!$A:$A,0))</f>
        <v>14</v>
      </c>
      <c r="H344" s="2" t="str">
        <f>INDEX(D_被动技能!$K:$K,MATCH(L344,D_被动技能!$A:$A,0))</f>
        <v>威武蘑菇咕咕</v>
      </c>
      <c r="I344" s="2">
        <f>INDEX(D_被动技能!$M:$M,MATCH(L344,D_被动技能!$A:$A,0))</f>
        <v>312</v>
      </c>
      <c r="J344" s="2">
        <f t="shared" si="46"/>
        <v>526</v>
      </c>
      <c r="K344" s="2">
        <f t="shared" si="41"/>
        <v>1</v>
      </c>
      <c r="L344" s="2">
        <f t="shared" si="42"/>
        <v>5260001</v>
      </c>
      <c r="M344" s="2">
        <f t="shared" si="43"/>
        <v>1000</v>
      </c>
      <c r="N344" s="2">
        <f t="shared" si="44"/>
        <v>700</v>
      </c>
      <c r="O344" s="2">
        <v>20001</v>
      </c>
    </row>
    <row r="345" spans="1:15" x14ac:dyDescent="0.35">
      <c r="A345" s="2">
        <f t="shared" si="45"/>
        <v>45262</v>
      </c>
      <c r="B345" s="2" t="str">
        <f>INDEX(D_被动技能!$C:$C,MATCH(D_伙伴技能书!J345,D_被动技能!$B:$B,0))&amp;"（"&amp;K345&amp;"级）"</f>
        <v>精·地狱战甲（2级）</v>
      </c>
      <c r="C345" s="2">
        <f>INDEX(计算页!$E:$E,MATCH(INDEX(D_被动技能!$D:$D,MATCH(J345,D_被动技能!$B:$B,0)),计算页!$F:$F,0))</f>
        <v>40020</v>
      </c>
      <c r="D345" s="2" t="str">
        <f>"学习技能"&amp;RIGHT(B345,LEN(B345))&amp;"\n"&amp;INDEX(D_被动技能!$E:$E,MATCH(L345,D_被动技能!$A:$A,0))</f>
        <v>学习技能精·地狱战甲（2级）\n刀枪不入，黑帮必备神器\n威武蘑菇咕咕专用宝物，提升伙伴木抗72点</v>
      </c>
      <c r="E345" s="2">
        <f>INDEX(D_被动技能!$N:$N,MATCH(L345,D_被动技能!$A:$A,0))</f>
        <v>3</v>
      </c>
      <c r="F345" s="2"/>
      <c r="G345" s="2">
        <f>INDEX(D_被动技能!$J:$J,MATCH(L345,D_被动技能!$A:$A,0))</f>
        <v>14</v>
      </c>
      <c r="H345" s="2" t="str">
        <f>INDEX(D_被动技能!$K:$K,MATCH(L345,D_被动技能!$A:$A,0))</f>
        <v>威武蘑菇咕咕</v>
      </c>
      <c r="I345" s="2">
        <f>INDEX(D_被动技能!$M:$M,MATCH(L345,D_被动技能!$A:$A,0))</f>
        <v>468</v>
      </c>
      <c r="J345" s="2">
        <f t="shared" si="46"/>
        <v>526</v>
      </c>
      <c r="K345" s="2">
        <f t="shared" si="41"/>
        <v>2</v>
      </c>
      <c r="L345" s="2">
        <f t="shared" si="42"/>
        <v>5260002</v>
      </c>
      <c r="M345" s="2">
        <f t="shared" si="43"/>
        <v>2000</v>
      </c>
      <c r="N345" s="2">
        <f t="shared" si="44"/>
        <v>800</v>
      </c>
      <c r="O345" s="2">
        <v>20001</v>
      </c>
    </row>
    <row r="346" spans="1:15" x14ac:dyDescent="0.35">
      <c r="A346" s="2">
        <f t="shared" si="45"/>
        <v>45263</v>
      </c>
      <c r="B346" s="2" t="str">
        <f>INDEX(D_被动技能!$C:$C,MATCH(D_伙伴技能书!J346,D_被动技能!$B:$B,0))&amp;"（"&amp;K346&amp;"级）"</f>
        <v>精·地狱战甲（3级）</v>
      </c>
      <c r="C346" s="2">
        <f>INDEX(计算页!$E:$E,MATCH(INDEX(D_被动技能!$D:$D,MATCH(J346,D_被动技能!$B:$B,0)),计算页!$F:$F,0))</f>
        <v>40020</v>
      </c>
      <c r="D346" s="2" t="str">
        <f>"学习技能"&amp;RIGHT(B346,LEN(B346))&amp;"\n"&amp;INDEX(D_被动技能!$E:$E,MATCH(L346,D_被动技能!$A:$A,0))</f>
        <v>学习技能精·地狱战甲（3级）\n刀枪不入，黑帮必备神器\n威武蘑菇咕咕专用宝物，提升伙伴木抗108点</v>
      </c>
      <c r="E346" s="2">
        <f>INDEX(D_被动技能!$N:$N,MATCH(L346,D_被动技能!$A:$A,0))</f>
        <v>3</v>
      </c>
      <c r="F346" s="2"/>
      <c r="G346" s="2">
        <f>INDEX(D_被动技能!$J:$J,MATCH(L346,D_被动技能!$A:$A,0))</f>
        <v>14</v>
      </c>
      <c r="H346" s="2" t="str">
        <f>INDEX(D_被动技能!$K:$K,MATCH(L346,D_被动技能!$A:$A,0))</f>
        <v>威武蘑菇咕咕</v>
      </c>
      <c r="I346" s="2">
        <f>INDEX(D_被动技能!$M:$M,MATCH(L346,D_被动技能!$A:$A,0))</f>
        <v>702</v>
      </c>
      <c r="J346" s="2">
        <f t="shared" si="46"/>
        <v>526</v>
      </c>
      <c r="K346" s="2">
        <f t="shared" si="41"/>
        <v>3</v>
      </c>
      <c r="L346" s="2">
        <f t="shared" si="42"/>
        <v>5260003</v>
      </c>
      <c r="M346" s="2">
        <f t="shared" si="43"/>
        <v>3000</v>
      </c>
      <c r="N346" s="2">
        <f t="shared" si="44"/>
        <v>900</v>
      </c>
      <c r="O346" s="2">
        <v>20001</v>
      </c>
    </row>
    <row r="347" spans="1:15" x14ac:dyDescent="0.35">
      <c r="A347" s="2">
        <f t="shared" si="45"/>
        <v>45271</v>
      </c>
      <c r="B347" s="2" t="str">
        <f>INDEX(D_被动技能!$C:$C,MATCH(D_伙伴技能书!J347,D_被动技能!$B:$B,0))&amp;"（"&amp;K347&amp;"级）"</f>
        <v>精·轮转风火袍（1级）</v>
      </c>
      <c r="C347" s="2">
        <f>INDEX(计算页!$E:$E,MATCH(INDEX(D_被动技能!$D:$D,MATCH(J347,D_被动技能!$B:$B,0)),计算页!$F:$F,0))</f>
        <v>40020</v>
      </c>
      <c r="D347" s="2" t="str">
        <f>"学习技能"&amp;RIGHT(B347,LEN(B347))&amp;"\n"&amp;INDEX(D_被动技能!$E:$E,MATCH(L347,D_被动技能!$A:$A,0))</f>
        <v>学习技能精·轮转风火袍（1级）\n转啊，转啊，你打不到我…头好晕啊\n威武刺猬叮叮专用宝物，提升伙伴木抗48点</v>
      </c>
      <c r="E347" s="2">
        <f>INDEX(D_被动技能!$N:$N,MATCH(L347,D_被动技能!$A:$A,0))</f>
        <v>3</v>
      </c>
      <c r="F347" s="2"/>
      <c r="G347" s="2">
        <f>INDEX(D_被动技能!$J:$J,MATCH(L347,D_被动技能!$A:$A,0))</f>
        <v>15</v>
      </c>
      <c r="H347" s="2" t="str">
        <f>INDEX(D_被动技能!$K:$K,MATCH(L347,D_被动技能!$A:$A,0))</f>
        <v>威武刺猬叮叮</v>
      </c>
      <c r="I347" s="2">
        <f>INDEX(D_被动技能!$M:$M,MATCH(L347,D_被动技能!$A:$A,0))</f>
        <v>312</v>
      </c>
      <c r="J347" s="2">
        <f t="shared" si="46"/>
        <v>527</v>
      </c>
      <c r="K347" s="2">
        <f t="shared" si="41"/>
        <v>1</v>
      </c>
      <c r="L347" s="2">
        <f t="shared" si="42"/>
        <v>5270001</v>
      </c>
      <c r="M347" s="2">
        <f t="shared" si="43"/>
        <v>1000</v>
      </c>
      <c r="N347" s="2">
        <f t="shared" si="44"/>
        <v>700</v>
      </c>
      <c r="O347" s="2">
        <v>20001</v>
      </c>
    </row>
    <row r="348" spans="1:15" x14ac:dyDescent="0.35">
      <c r="A348" s="2">
        <f t="shared" si="45"/>
        <v>45272</v>
      </c>
      <c r="B348" s="2" t="str">
        <f>INDEX(D_被动技能!$C:$C,MATCH(D_伙伴技能书!J348,D_被动技能!$B:$B,0))&amp;"（"&amp;K348&amp;"级）"</f>
        <v>精·轮转风火袍（2级）</v>
      </c>
      <c r="C348" s="2">
        <f>INDEX(计算页!$E:$E,MATCH(INDEX(D_被动技能!$D:$D,MATCH(J348,D_被动技能!$B:$B,0)),计算页!$F:$F,0))</f>
        <v>40020</v>
      </c>
      <c r="D348" s="2" t="str">
        <f>"学习技能"&amp;RIGHT(B348,LEN(B348))&amp;"\n"&amp;INDEX(D_被动技能!$E:$E,MATCH(L348,D_被动技能!$A:$A,0))</f>
        <v>学习技能精·轮转风火袍（2级）\n转啊，转啊，你打不到我…头好晕啊\n威武刺猬叮叮专用宝物，提升伙伴木抗72点</v>
      </c>
      <c r="E348" s="2">
        <f>INDEX(D_被动技能!$N:$N,MATCH(L348,D_被动技能!$A:$A,0))</f>
        <v>3</v>
      </c>
      <c r="F348" s="2"/>
      <c r="G348" s="2">
        <f>INDEX(D_被动技能!$J:$J,MATCH(L348,D_被动技能!$A:$A,0))</f>
        <v>15</v>
      </c>
      <c r="H348" s="2" t="str">
        <f>INDEX(D_被动技能!$K:$K,MATCH(L348,D_被动技能!$A:$A,0))</f>
        <v>威武刺猬叮叮</v>
      </c>
      <c r="I348" s="2">
        <f>INDEX(D_被动技能!$M:$M,MATCH(L348,D_被动技能!$A:$A,0))</f>
        <v>468</v>
      </c>
      <c r="J348" s="2">
        <f t="shared" si="46"/>
        <v>527</v>
      </c>
      <c r="K348" s="2">
        <f t="shared" si="41"/>
        <v>2</v>
      </c>
      <c r="L348" s="2">
        <f t="shared" si="42"/>
        <v>5270002</v>
      </c>
      <c r="M348" s="2">
        <f t="shared" si="43"/>
        <v>2000</v>
      </c>
      <c r="N348" s="2">
        <f t="shared" si="44"/>
        <v>800</v>
      </c>
      <c r="O348" s="2">
        <v>20001</v>
      </c>
    </row>
    <row r="349" spans="1:15" x14ac:dyDescent="0.35">
      <c r="A349" s="2">
        <f t="shared" si="45"/>
        <v>45273</v>
      </c>
      <c r="B349" s="2" t="str">
        <f>INDEX(D_被动技能!$C:$C,MATCH(D_伙伴技能书!J349,D_被动技能!$B:$B,0))&amp;"（"&amp;K349&amp;"级）"</f>
        <v>精·轮转风火袍（3级）</v>
      </c>
      <c r="C349" s="2">
        <f>INDEX(计算页!$E:$E,MATCH(INDEX(D_被动技能!$D:$D,MATCH(J349,D_被动技能!$B:$B,0)),计算页!$F:$F,0))</f>
        <v>40020</v>
      </c>
      <c r="D349" s="2" t="str">
        <f>"学习技能"&amp;RIGHT(B349,LEN(B349))&amp;"\n"&amp;INDEX(D_被动技能!$E:$E,MATCH(L349,D_被动技能!$A:$A,0))</f>
        <v>学习技能精·轮转风火袍（3级）\n转啊，转啊，你打不到我…头好晕啊\n威武刺猬叮叮专用宝物，提升伙伴木抗108点</v>
      </c>
      <c r="E349" s="2">
        <f>INDEX(D_被动技能!$N:$N,MATCH(L349,D_被动技能!$A:$A,0))</f>
        <v>3</v>
      </c>
      <c r="F349" s="2"/>
      <c r="G349" s="2">
        <f>INDEX(D_被动技能!$J:$J,MATCH(L349,D_被动技能!$A:$A,0))</f>
        <v>15</v>
      </c>
      <c r="H349" s="2" t="str">
        <f>INDEX(D_被动技能!$K:$K,MATCH(L349,D_被动技能!$A:$A,0))</f>
        <v>威武刺猬叮叮</v>
      </c>
      <c r="I349" s="2">
        <f>INDEX(D_被动技能!$M:$M,MATCH(L349,D_被动技能!$A:$A,0))</f>
        <v>702</v>
      </c>
      <c r="J349" s="2">
        <f t="shared" si="46"/>
        <v>527</v>
      </c>
      <c r="K349" s="2">
        <f t="shared" si="41"/>
        <v>3</v>
      </c>
      <c r="L349" s="2">
        <f t="shared" si="42"/>
        <v>5270003</v>
      </c>
      <c r="M349" s="2">
        <f t="shared" si="43"/>
        <v>3000</v>
      </c>
      <c r="N349" s="2">
        <f t="shared" si="44"/>
        <v>900</v>
      </c>
      <c r="O349" s="2">
        <v>20001</v>
      </c>
    </row>
    <row r="350" spans="1:15" x14ac:dyDescent="0.35">
      <c r="A350" s="2">
        <f t="shared" si="45"/>
        <v>45281</v>
      </c>
      <c r="B350" s="2" t="str">
        <f>INDEX(D_被动技能!$C:$C,MATCH(D_伙伴技能书!J350,D_被动技能!$B:$B,0))&amp;"（"&amp;K350&amp;"级）"</f>
        <v>精·阴阳眼（1级）</v>
      </c>
      <c r="C350" s="2">
        <f>INDEX(计算页!$E:$E,MATCH(INDEX(D_被动技能!$D:$D,MATCH(J350,D_被动技能!$B:$B,0)),计算页!$F:$F,0))</f>
        <v>40006</v>
      </c>
      <c r="D350" s="2" t="str">
        <f>"学习技能"&amp;RIGHT(B350,LEN(B350))&amp;"\n"&amp;INDEX(D_被动技能!$E:$E,MATCH(L350,D_被动技能!$A:$A,0))</f>
        <v>学习技能精·阴阳眼（1级）\n一眼辨百事，比江湖神棍厉害千倍\n威武鹏精大嘴专用宝物，提升伙伴木抗48点</v>
      </c>
      <c r="E350" s="2">
        <f>INDEX(D_被动技能!$N:$N,MATCH(L350,D_被动技能!$A:$A,0))</f>
        <v>3</v>
      </c>
      <c r="F350" s="2"/>
      <c r="G350" s="2">
        <f>INDEX(D_被动技能!$J:$J,MATCH(L350,D_被动技能!$A:$A,0))</f>
        <v>16</v>
      </c>
      <c r="H350" s="2" t="str">
        <f>INDEX(D_被动技能!$K:$K,MATCH(L350,D_被动技能!$A:$A,0))</f>
        <v>威武鹏精大嘴</v>
      </c>
      <c r="I350" s="2">
        <f>INDEX(D_被动技能!$M:$M,MATCH(L350,D_被动技能!$A:$A,0))</f>
        <v>312</v>
      </c>
      <c r="J350" s="2">
        <f t="shared" si="46"/>
        <v>528</v>
      </c>
      <c r="K350" s="2">
        <f t="shared" si="41"/>
        <v>1</v>
      </c>
      <c r="L350" s="2">
        <f t="shared" si="42"/>
        <v>5280001</v>
      </c>
      <c r="M350" s="2">
        <f t="shared" si="43"/>
        <v>1000</v>
      </c>
      <c r="N350" s="2">
        <f t="shared" si="44"/>
        <v>700</v>
      </c>
      <c r="O350" s="2">
        <v>20001</v>
      </c>
    </row>
    <row r="351" spans="1:15" x14ac:dyDescent="0.35">
      <c r="A351" s="2">
        <f t="shared" si="45"/>
        <v>45282</v>
      </c>
      <c r="B351" s="2" t="str">
        <f>INDEX(D_被动技能!$C:$C,MATCH(D_伙伴技能书!J351,D_被动技能!$B:$B,0))&amp;"（"&amp;K351&amp;"级）"</f>
        <v>精·阴阳眼（2级）</v>
      </c>
      <c r="C351" s="2">
        <f>INDEX(计算页!$E:$E,MATCH(INDEX(D_被动技能!$D:$D,MATCH(J351,D_被动技能!$B:$B,0)),计算页!$F:$F,0))</f>
        <v>40006</v>
      </c>
      <c r="D351" s="2" t="str">
        <f>"学习技能"&amp;RIGHT(B351,LEN(B351))&amp;"\n"&amp;INDEX(D_被动技能!$E:$E,MATCH(L351,D_被动技能!$A:$A,0))</f>
        <v>学习技能精·阴阳眼（2级）\n一眼辨百事，比江湖神棍厉害千倍\n威武鹏精大嘴专用宝物，提升伙伴木抗72点</v>
      </c>
      <c r="E351" s="2">
        <f>INDEX(D_被动技能!$N:$N,MATCH(L351,D_被动技能!$A:$A,0))</f>
        <v>3</v>
      </c>
      <c r="F351" s="2"/>
      <c r="G351" s="2">
        <f>INDEX(D_被动技能!$J:$J,MATCH(L351,D_被动技能!$A:$A,0))</f>
        <v>16</v>
      </c>
      <c r="H351" s="2" t="str">
        <f>INDEX(D_被动技能!$K:$K,MATCH(L351,D_被动技能!$A:$A,0))</f>
        <v>威武鹏精大嘴</v>
      </c>
      <c r="I351" s="2">
        <f>INDEX(D_被动技能!$M:$M,MATCH(L351,D_被动技能!$A:$A,0))</f>
        <v>468</v>
      </c>
      <c r="J351" s="2">
        <f t="shared" si="46"/>
        <v>528</v>
      </c>
      <c r="K351" s="2">
        <f t="shared" si="41"/>
        <v>2</v>
      </c>
      <c r="L351" s="2">
        <f t="shared" si="42"/>
        <v>5280002</v>
      </c>
      <c r="M351" s="2">
        <f t="shared" si="43"/>
        <v>2000</v>
      </c>
      <c r="N351" s="2">
        <f t="shared" si="44"/>
        <v>800</v>
      </c>
      <c r="O351" s="2">
        <v>20001</v>
      </c>
    </row>
    <row r="352" spans="1:15" x14ac:dyDescent="0.35">
      <c r="A352" s="2">
        <f t="shared" si="45"/>
        <v>45283</v>
      </c>
      <c r="B352" s="2" t="str">
        <f>INDEX(D_被动技能!$C:$C,MATCH(D_伙伴技能书!J352,D_被动技能!$B:$B,0))&amp;"（"&amp;K352&amp;"级）"</f>
        <v>精·阴阳眼（3级）</v>
      </c>
      <c r="C352" s="2">
        <f>INDEX(计算页!$E:$E,MATCH(INDEX(D_被动技能!$D:$D,MATCH(J352,D_被动技能!$B:$B,0)),计算页!$F:$F,0))</f>
        <v>40006</v>
      </c>
      <c r="D352" s="2" t="str">
        <f>"学习技能"&amp;RIGHT(B352,LEN(B352))&amp;"\n"&amp;INDEX(D_被动技能!$E:$E,MATCH(L352,D_被动技能!$A:$A,0))</f>
        <v>学习技能精·阴阳眼（3级）\n一眼辨百事，比江湖神棍厉害千倍\n威武鹏精大嘴专用宝物，提升伙伴木抗108点</v>
      </c>
      <c r="E352" s="2">
        <f>INDEX(D_被动技能!$N:$N,MATCH(L352,D_被动技能!$A:$A,0))</f>
        <v>3</v>
      </c>
      <c r="F352" s="2"/>
      <c r="G352" s="2">
        <f>INDEX(D_被动技能!$J:$J,MATCH(L352,D_被动技能!$A:$A,0))</f>
        <v>16</v>
      </c>
      <c r="H352" s="2" t="str">
        <f>INDEX(D_被动技能!$K:$K,MATCH(L352,D_被动技能!$A:$A,0))</f>
        <v>威武鹏精大嘴</v>
      </c>
      <c r="I352" s="2">
        <f>INDEX(D_被动技能!$M:$M,MATCH(L352,D_被动技能!$A:$A,0))</f>
        <v>702</v>
      </c>
      <c r="J352" s="2">
        <f t="shared" si="46"/>
        <v>528</v>
      </c>
      <c r="K352" s="2">
        <f t="shared" si="41"/>
        <v>3</v>
      </c>
      <c r="L352" s="2">
        <f t="shared" si="42"/>
        <v>5280003</v>
      </c>
      <c r="M352" s="2">
        <f t="shared" si="43"/>
        <v>3000</v>
      </c>
      <c r="N352" s="2">
        <f t="shared" si="44"/>
        <v>900</v>
      </c>
      <c r="O352" s="2">
        <v>20001</v>
      </c>
    </row>
    <row r="353" spans="1:15" x14ac:dyDescent="0.35">
      <c r="A353" s="2">
        <f t="shared" si="45"/>
        <v>45291</v>
      </c>
      <c r="B353" s="2" t="str">
        <f>INDEX(D_被动技能!$C:$C,MATCH(D_伙伴技能书!J353,D_被动技能!$B:$B,0))&amp;"（"&amp;K353&amp;"级）"</f>
        <v>精·腐尸气（1级）</v>
      </c>
      <c r="C353" s="2">
        <f>INDEX(计算页!$E:$E,MATCH(INDEX(D_被动技能!$D:$D,MATCH(J353,D_被动技能!$B:$B,0)),计算页!$F:$F,0))</f>
        <v>40001</v>
      </c>
      <c r="D353" s="2" t="str">
        <f>"学习技能"&amp;RIGHT(B353,LEN(B353))&amp;"\n"&amp;INDEX(D_被动技能!$E:$E,MATCH(L353,D_被动技能!$A:$A,0))</f>
        <v>学习技能精·腐尸气（1级）\n吃人太多，有很重的口气，打嗝就弄臭晕你\n威武花妖花花专用宝物，提升伙伴木抗48点</v>
      </c>
      <c r="E353" s="2">
        <f>INDEX(D_被动技能!$N:$N,MATCH(L353,D_被动技能!$A:$A,0))</f>
        <v>3</v>
      </c>
      <c r="F353" s="2"/>
      <c r="G353" s="2">
        <f>INDEX(D_被动技能!$J:$J,MATCH(L353,D_被动技能!$A:$A,0))</f>
        <v>17</v>
      </c>
      <c r="H353" s="2" t="str">
        <f>INDEX(D_被动技能!$K:$K,MATCH(L353,D_被动技能!$A:$A,0))</f>
        <v>威武花妖花花</v>
      </c>
      <c r="I353" s="2">
        <f>INDEX(D_被动技能!$M:$M,MATCH(L353,D_被动技能!$A:$A,0))</f>
        <v>312</v>
      </c>
      <c r="J353" s="2">
        <f t="shared" si="46"/>
        <v>529</v>
      </c>
      <c r="K353" s="2">
        <f t="shared" si="41"/>
        <v>1</v>
      </c>
      <c r="L353" s="2">
        <f t="shared" si="42"/>
        <v>5290001</v>
      </c>
      <c r="M353" s="2">
        <f t="shared" si="43"/>
        <v>1000</v>
      </c>
      <c r="N353" s="2">
        <f t="shared" si="44"/>
        <v>700</v>
      </c>
      <c r="O353" s="2">
        <v>20001</v>
      </c>
    </row>
    <row r="354" spans="1:15" x14ac:dyDescent="0.35">
      <c r="A354" s="2">
        <f t="shared" si="45"/>
        <v>45292</v>
      </c>
      <c r="B354" s="2" t="str">
        <f>INDEX(D_被动技能!$C:$C,MATCH(D_伙伴技能书!J354,D_被动技能!$B:$B,0))&amp;"（"&amp;K354&amp;"级）"</f>
        <v>精·腐尸气（2级）</v>
      </c>
      <c r="C354" s="2">
        <f>INDEX(计算页!$E:$E,MATCH(INDEX(D_被动技能!$D:$D,MATCH(J354,D_被动技能!$B:$B,0)),计算页!$F:$F,0))</f>
        <v>40001</v>
      </c>
      <c r="D354" s="2" t="str">
        <f>"学习技能"&amp;RIGHT(B354,LEN(B354))&amp;"\n"&amp;INDEX(D_被动技能!$E:$E,MATCH(L354,D_被动技能!$A:$A,0))</f>
        <v>学习技能精·腐尸气（2级）\n吃人太多，有很重的口气，打嗝就弄臭晕你\n威武花妖花花专用宝物，提升伙伴木抗72点</v>
      </c>
      <c r="E354" s="2">
        <f>INDEX(D_被动技能!$N:$N,MATCH(L354,D_被动技能!$A:$A,0))</f>
        <v>3</v>
      </c>
      <c r="F354" s="2"/>
      <c r="G354" s="2">
        <f>INDEX(D_被动技能!$J:$J,MATCH(L354,D_被动技能!$A:$A,0))</f>
        <v>17</v>
      </c>
      <c r="H354" s="2" t="str">
        <f>INDEX(D_被动技能!$K:$K,MATCH(L354,D_被动技能!$A:$A,0))</f>
        <v>威武花妖花花</v>
      </c>
      <c r="I354" s="2">
        <f>INDEX(D_被动技能!$M:$M,MATCH(L354,D_被动技能!$A:$A,0))</f>
        <v>468</v>
      </c>
      <c r="J354" s="2">
        <f t="shared" si="46"/>
        <v>529</v>
      </c>
      <c r="K354" s="2">
        <f t="shared" si="41"/>
        <v>2</v>
      </c>
      <c r="L354" s="2">
        <f t="shared" si="42"/>
        <v>5290002</v>
      </c>
      <c r="M354" s="2">
        <f t="shared" si="43"/>
        <v>2000</v>
      </c>
      <c r="N354" s="2">
        <f t="shared" si="44"/>
        <v>800</v>
      </c>
      <c r="O354" s="2">
        <v>20001</v>
      </c>
    </row>
    <row r="355" spans="1:15" x14ac:dyDescent="0.35">
      <c r="A355" s="2">
        <f t="shared" si="45"/>
        <v>45293</v>
      </c>
      <c r="B355" s="2" t="str">
        <f>INDEX(D_被动技能!$C:$C,MATCH(D_伙伴技能书!J355,D_被动技能!$B:$B,0))&amp;"（"&amp;K355&amp;"级）"</f>
        <v>精·腐尸气（3级）</v>
      </c>
      <c r="C355" s="2">
        <f>INDEX(计算页!$E:$E,MATCH(INDEX(D_被动技能!$D:$D,MATCH(J355,D_被动技能!$B:$B,0)),计算页!$F:$F,0))</f>
        <v>40001</v>
      </c>
      <c r="D355" s="2" t="str">
        <f>"学习技能"&amp;RIGHT(B355,LEN(B355))&amp;"\n"&amp;INDEX(D_被动技能!$E:$E,MATCH(L355,D_被动技能!$A:$A,0))</f>
        <v>学习技能精·腐尸气（3级）\n吃人太多，有很重的口气，打嗝就弄臭晕你\n威武花妖花花专用宝物，提升伙伴木抗108点</v>
      </c>
      <c r="E355" s="2">
        <f>INDEX(D_被动技能!$N:$N,MATCH(L355,D_被动技能!$A:$A,0))</f>
        <v>3</v>
      </c>
      <c r="F355" s="2"/>
      <c r="G355" s="2">
        <f>INDEX(D_被动技能!$J:$J,MATCH(L355,D_被动技能!$A:$A,0))</f>
        <v>17</v>
      </c>
      <c r="H355" s="2" t="str">
        <f>INDEX(D_被动技能!$K:$K,MATCH(L355,D_被动技能!$A:$A,0))</f>
        <v>威武花妖花花</v>
      </c>
      <c r="I355" s="2">
        <f>INDEX(D_被动技能!$M:$M,MATCH(L355,D_被动技能!$A:$A,0))</f>
        <v>702</v>
      </c>
      <c r="J355" s="2">
        <f t="shared" si="46"/>
        <v>529</v>
      </c>
      <c r="K355" s="2">
        <f t="shared" si="41"/>
        <v>3</v>
      </c>
      <c r="L355" s="2">
        <f t="shared" si="42"/>
        <v>5290003</v>
      </c>
      <c r="M355" s="2">
        <f t="shared" si="43"/>
        <v>3000</v>
      </c>
      <c r="N355" s="2">
        <f t="shared" si="44"/>
        <v>900</v>
      </c>
      <c r="O355" s="2">
        <v>20001</v>
      </c>
    </row>
    <row r="356" spans="1:15" x14ac:dyDescent="0.35">
      <c r="A356" s="2">
        <f t="shared" si="45"/>
        <v>45301</v>
      </c>
      <c r="B356" s="2" t="str">
        <f>INDEX(D_被动技能!$C:$C,MATCH(D_伙伴技能书!J356,D_被动技能!$B:$B,0))&amp;"（"&amp;K356&amp;"级）"</f>
        <v>精·飓风宝甲（1级）</v>
      </c>
      <c r="C356" s="2">
        <f>INDEX(计算页!$E:$E,MATCH(INDEX(D_被动技能!$D:$D,MATCH(J356,D_被动技能!$B:$B,0)),计算页!$F:$F,0))</f>
        <v>40020</v>
      </c>
      <c r="D356" s="2" t="str">
        <f>"学习技能"&amp;RIGHT(B356,LEN(B356))&amp;"\n"&amp;INDEX(D_被动技能!$E:$E,MATCH(L356,D_被动技能!$A:$A,0))</f>
        <v>学习技能精·飓风宝甲（1级）\n你是风儿，我是沙\n威武白骨精专用宝物，提升伙伴木抗48点</v>
      </c>
      <c r="E356" s="2">
        <f>INDEX(D_被动技能!$N:$N,MATCH(L356,D_被动技能!$A:$A,0))</f>
        <v>3</v>
      </c>
      <c r="F356" s="2"/>
      <c r="G356" s="2">
        <f>INDEX(D_被动技能!$J:$J,MATCH(L356,D_被动技能!$A:$A,0))</f>
        <v>18</v>
      </c>
      <c r="H356" s="2" t="str">
        <f>INDEX(D_被动技能!$K:$K,MATCH(L356,D_被动技能!$A:$A,0))</f>
        <v>威武白骨精</v>
      </c>
      <c r="I356" s="2">
        <f>INDEX(D_被动技能!$M:$M,MATCH(L356,D_被动技能!$A:$A,0))</f>
        <v>312</v>
      </c>
      <c r="J356" s="2">
        <f t="shared" si="46"/>
        <v>530</v>
      </c>
      <c r="K356" s="2">
        <f t="shared" si="41"/>
        <v>1</v>
      </c>
      <c r="L356" s="2">
        <f t="shared" si="42"/>
        <v>5300001</v>
      </c>
      <c r="M356" s="2">
        <f t="shared" si="43"/>
        <v>1000</v>
      </c>
      <c r="N356" s="2">
        <f t="shared" si="44"/>
        <v>700</v>
      </c>
      <c r="O356" s="2">
        <v>20001</v>
      </c>
    </row>
    <row r="357" spans="1:15" x14ac:dyDescent="0.35">
      <c r="A357" s="2">
        <f t="shared" si="45"/>
        <v>45302</v>
      </c>
      <c r="B357" s="2" t="str">
        <f>INDEX(D_被动技能!$C:$C,MATCH(D_伙伴技能书!J357,D_被动技能!$B:$B,0))&amp;"（"&amp;K357&amp;"级）"</f>
        <v>精·飓风宝甲（2级）</v>
      </c>
      <c r="C357" s="2">
        <f>INDEX(计算页!$E:$E,MATCH(INDEX(D_被动技能!$D:$D,MATCH(J357,D_被动技能!$B:$B,0)),计算页!$F:$F,0))</f>
        <v>40020</v>
      </c>
      <c r="D357" s="2" t="str">
        <f>"学习技能"&amp;RIGHT(B357,LEN(B357))&amp;"\n"&amp;INDEX(D_被动技能!$E:$E,MATCH(L357,D_被动技能!$A:$A,0))</f>
        <v>学习技能精·飓风宝甲（2级）\n你是风儿，我是沙\n威武白骨精专用宝物，提升伙伴木抗72点</v>
      </c>
      <c r="E357" s="2">
        <f>INDEX(D_被动技能!$N:$N,MATCH(L357,D_被动技能!$A:$A,0))</f>
        <v>3</v>
      </c>
      <c r="F357" s="2"/>
      <c r="G357" s="2">
        <f>INDEX(D_被动技能!$J:$J,MATCH(L357,D_被动技能!$A:$A,0))</f>
        <v>18</v>
      </c>
      <c r="H357" s="2" t="str">
        <f>INDEX(D_被动技能!$K:$K,MATCH(L357,D_被动技能!$A:$A,0))</f>
        <v>威武白骨精</v>
      </c>
      <c r="I357" s="2">
        <f>INDEX(D_被动技能!$M:$M,MATCH(L357,D_被动技能!$A:$A,0))</f>
        <v>468</v>
      </c>
      <c r="J357" s="2">
        <f t="shared" si="46"/>
        <v>530</v>
      </c>
      <c r="K357" s="2">
        <f t="shared" si="41"/>
        <v>2</v>
      </c>
      <c r="L357" s="2">
        <f t="shared" si="42"/>
        <v>5300002</v>
      </c>
      <c r="M357" s="2">
        <f t="shared" si="43"/>
        <v>2000</v>
      </c>
      <c r="N357" s="2">
        <f t="shared" si="44"/>
        <v>800</v>
      </c>
      <c r="O357" s="2">
        <v>20001</v>
      </c>
    </row>
    <row r="358" spans="1:15" x14ac:dyDescent="0.35">
      <c r="A358" s="2">
        <f t="shared" si="45"/>
        <v>45303</v>
      </c>
      <c r="B358" s="2" t="str">
        <f>INDEX(D_被动技能!$C:$C,MATCH(D_伙伴技能书!J358,D_被动技能!$B:$B,0))&amp;"（"&amp;K358&amp;"级）"</f>
        <v>精·飓风宝甲（3级）</v>
      </c>
      <c r="C358" s="2">
        <f>INDEX(计算页!$E:$E,MATCH(INDEX(D_被动技能!$D:$D,MATCH(J358,D_被动技能!$B:$B,0)),计算页!$F:$F,0))</f>
        <v>40020</v>
      </c>
      <c r="D358" s="2" t="str">
        <f>"学习技能"&amp;RIGHT(B358,LEN(B358))&amp;"\n"&amp;INDEX(D_被动技能!$E:$E,MATCH(L358,D_被动技能!$A:$A,0))</f>
        <v>学习技能精·飓风宝甲（3级）\n你是风儿，我是沙\n威武白骨精专用宝物，提升伙伴木抗108点</v>
      </c>
      <c r="E358" s="2">
        <f>INDEX(D_被动技能!$N:$N,MATCH(L358,D_被动技能!$A:$A,0))</f>
        <v>3</v>
      </c>
      <c r="F358" s="2"/>
      <c r="G358" s="2">
        <f>INDEX(D_被动技能!$J:$J,MATCH(L358,D_被动技能!$A:$A,0))</f>
        <v>18</v>
      </c>
      <c r="H358" s="2" t="str">
        <f>INDEX(D_被动技能!$K:$K,MATCH(L358,D_被动技能!$A:$A,0))</f>
        <v>威武白骨精</v>
      </c>
      <c r="I358" s="2">
        <f>INDEX(D_被动技能!$M:$M,MATCH(L358,D_被动技能!$A:$A,0))</f>
        <v>702</v>
      </c>
      <c r="J358" s="2">
        <f t="shared" si="46"/>
        <v>530</v>
      </c>
      <c r="K358" s="2">
        <f t="shared" si="41"/>
        <v>3</v>
      </c>
      <c r="L358" s="2">
        <f t="shared" si="42"/>
        <v>5300003</v>
      </c>
      <c r="M358" s="2">
        <f t="shared" si="43"/>
        <v>3000</v>
      </c>
      <c r="N358" s="2">
        <f t="shared" si="44"/>
        <v>900</v>
      </c>
      <c r="O358" s="2">
        <v>20001</v>
      </c>
    </row>
    <row r="359" spans="1:15" x14ac:dyDescent="0.35">
      <c r="A359" s="2">
        <f t="shared" si="45"/>
        <v>45311</v>
      </c>
      <c r="B359" s="2" t="str">
        <f>INDEX(D_被动技能!$C:$C,MATCH(D_伙伴技能书!J359,D_被动技能!$B:$B,0))&amp;"（"&amp;K359&amp;"级）"</f>
        <v>精·罗汉金身（1级）</v>
      </c>
      <c r="C359" s="2">
        <f>INDEX(计算页!$E:$E,MATCH(INDEX(D_被动技能!$D:$D,MATCH(J359,D_被动技能!$B:$B,0)),计算页!$F:$F,0))</f>
        <v>40022</v>
      </c>
      <c r="D359" s="2" t="str">
        <f>"学习技能"&amp;RIGHT(B359,LEN(B359))&amp;"\n"&amp;INDEX(D_被动技能!$E:$E,MATCH(L359,D_被动技能!$A:$A,0))</f>
        <v>学习技能精·罗汉金身（1级）\n哪天不干了，到街头卖艺也是极好的啊\n神通猪阿呆专用宝物，提升伙伴火抗100点</v>
      </c>
      <c r="E359" s="2">
        <f>INDEX(D_被动技能!$N:$N,MATCH(L359,D_被动技能!$A:$A,0))</f>
        <v>4</v>
      </c>
      <c r="F359" s="2"/>
      <c r="G359" s="2">
        <f>INDEX(D_被动技能!$J:$J,MATCH(L359,D_被动技能!$A:$A,0))</f>
        <v>19</v>
      </c>
      <c r="H359" s="2" t="str">
        <f>INDEX(D_被动技能!$K:$K,MATCH(L359,D_被动技能!$A:$A,0))</f>
        <v>神通猪阿呆</v>
      </c>
      <c r="I359" s="2">
        <f>INDEX(D_被动技能!$M:$M,MATCH(L359,D_被动技能!$A:$A,0))</f>
        <v>650</v>
      </c>
      <c r="J359" s="2">
        <f t="shared" si="46"/>
        <v>531</v>
      </c>
      <c r="K359" s="2">
        <f t="shared" si="41"/>
        <v>1</v>
      </c>
      <c r="L359" s="2">
        <f t="shared" si="42"/>
        <v>5310001</v>
      </c>
      <c r="M359" s="2">
        <f t="shared" si="43"/>
        <v>1000</v>
      </c>
      <c r="N359" s="2">
        <f t="shared" si="44"/>
        <v>700</v>
      </c>
      <c r="O359" s="2">
        <v>20001</v>
      </c>
    </row>
    <row r="360" spans="1:15" x14ac:dyDescent="0.35">
      <c r="A360" s="2">
        <f t="shared" si="45"/>
        <v>45312</v>
      </c>
      <c r="B360" s="2" t="str">
        <f>INDEX(D_被动技能!$C:$C,MATCH(D_伙伴技能书!J360,D_被动技能!$B:$B,0))&amp;"（"&amp;K360&amp;"级）"</f>
        <v>精·罗汉金身（2级）</v>
      </c>
      <c r="C360" s="2">
        <f>INDEX(计算页!$E:$E,MATCH(INDEX(D_被动技能!$D:$D,MATCH(J360,D_被动技能!$B:$B,0)),计算页!$F:$F,0))</f>
        <v>40022</v>
      </c>
      <c r="D360" s="2" t="str">
        <f>"学习技能"&amp;RIGHT(B360,LEN(B360))&amp;"\n"&amp;INDEX(D_被动技能!$E:$E,MATCH(L360,D_被动技能!$A:$A,0))</f>
        <v>学习技能精·罗汉金身（2级）\n哪天不干了，到街头卖艺也是极好的啊\n神通猪阿呆专用宝物，提升伙伴火抗150点</v>
      </c>
      <c r="E360" s="2">
        <f>INDEX(D_被动技能!$N:$N,MATCH(L360,D_被动技能!$A:$A,0))</f>
        <v>4</v>
      </c>
      <c r="F360" s="2"/>
      <c r="G360" s="2">
        <f>INDEX(D_被动技能!$J:$J,MATCH(L360,D_被动技能!$A:$A,0))</f>
        <v>19</v>
      </c>
      <c r="H360" s="2" t="str">
        <f>INDEX(D_被动技能!$K:$K,MATCH(L360,D_被动技能!$A:$A,0))</f>
        <v>神通猪阿呆</v>
      </c>
      <c r="I360" s="2">
        <f>INDEX(D_被动技能!$M:$M,MATCH(L360,D_被动技能!$A:$A,0))</f>
        <v>975</v>
      </c>
      <c r="J360" s="2">
        <f t="shared" si="46"/>
        <v>531</v>
      </c>
      <c r="K360" s="2">
        <f t="shared" si="41"/>
        <v>2</v>
      </c>
      <c r="L360" s="2">
        <f t="shared" si="42"/>
        <v>5310002</v>
      </c>
      <c r="M360" s="2">
        <f t="shared" si="43"/>
        <v>2000</v>
      </c>
      <c r="N360" s="2">
        <f t="shared" si="44"/>
        <v>800</v>
      </c>
      <c r="O360" s="2">
        <v>20001</v>
      </c>
    </row>
    <row r="361" spans="1:15" x14ac:dyDescent="0.35">
      <c r="A361" s="2">
        <f t="shared" si="45"/>
        <v>45313</v>
      </c>
      <c r="B361" s="2" t="str">
        <f>INDEX(D_被动技能!$C:$C,MATCH(D_伙伴技能书!J361,D_被动技能!$B:$B,0))&amp;"（"&amp;K361&amp;"级）"</f>
        <v>精·罗汉金身（3级）</v>
      </c>
      <c r="C361" s="2">
        <f>INDEX(计算页!$E:$E,MATCH(INDEX(D_被动技能!$D:$D,MATCH(J361,D_被动技能!$B:$B,0)),计算页!$F:$F,0))</f>
        <v>40022</v>
      </c>
      <c r="D361" s="2" t="str">
        <f>"学习技能"&amp;RIGHT(B361,LEN(B361))&amp;"\n"&amp;INDEX(D_被动技能!$E:$E,MATCH(L361,D_被动技能!$A:$A,0))</f>
        <v>学习技能精·罗汉金身（3级）\n哪天不干了，到街头卖艺也是极好的啊\n神通猪阿呆专用宝物，提升伙伴火抗225点</v>
      </c>
      <c r="E361" s="2">
        <f>INDEX(D_被动技能!$N:$N,MATCH(L361,D_被动技能!$A:$A,0))</f>
        <v>4</v>
      </c>
      <c r="F361" s="2"/>
      <c r="G361" s="2">
        <f>INDEX(D_被动技能!$J:$J,MATCH(L361,D_被动技能!$A:$A,0))</f>
        <v>19</v>
      </c>
      <c r="H361" s="2" t="str">
        <f>INDEX(D_被动技能!$K:$K,MATCH(L361,D_被动技能!$A:$A,0))</f>
        <v>神通猪阿呆</v>
      </c>
      <c r="I361" s="2">
        <f>INDEX(D_被动技能!$M:$M,MATCH(L361,D_被动技能!$A:$A,0))</f>
        <v>1463</v>
      </c>
      <c r="J361" s="2">
        <f t="shared" si="46"/>
        <v>531</v>
      </c>
      <c r="K361" s="2">
        <f t="shared" si="41"/>
        <v>3</v>
      </c>
      <c r="L361" s="2">
        <f t="shared" si="42"/>
        <v>5310003</v>
      </c>
      <c r="M361" s="2">
        <f t="shared" si="43"/>
        <v>3000</v>
      </c>
      <c r="N361" s="2">
        <f t="shared" si="44"/>
        <v>900</v>
      </c>
      <c r="O361" s="2">
        <v>20001</v>
      </c>
    </row>
    <row r="362" spans="1:15" x14ac:dyDescent="0.35">
      <c r="A362" s="2">
        <f t="shared" si="45"/>
        <v>45321</v>
      </c>
      <c r="B362" s="2" t="str">
        <f>INDEX(D_被动技能!$C:$C,MATCH(D_伙伴技能书!J362,D_被动技能!$B:$B,0))&amp;"（"&amp;K362&amp;"级）"</f>
        <v>精·迦叶袈裟（1级）</v>
      </c>
      <c r="C362" s="2">
        <f>INDEX(计算页!$E:$E,MATCH(INDEX(D_被动技能!$D:$D,MATCH(J362,D_被动技能!$B:$B,0)),计算页!$F:$F,0))</f>
        <v>40022</v>
      </c>
      <c r="D362" s="2" t="str">
        <f>"学习技能"&amp;RIGHT(B362,LEN(B362))&amp;"\n"&amp;INDEX(D_被动技能!$E:$E,MATCH(L362,D_被动技能!$A:$A,0))</f>
        <v>学习技能精·迦叶袈裟（1级）\n穿着去龙宫待遇很不一般哟\n神通蘑菇咕咕专用宝物，提升伙伴火抗100点</v>
      </c>
      <c r="E362" s="2">
        <f>INDEX(D_被动技能!$N:$N,MATCH(L362,D_被动技能!$A:$A,0))</f>
        <v>4</v>
      </c>
      <c r="F362" s="2"/>
      <c r="G362" s="2">
        <f>INDEX(D_被动技能!$J:$J,MATCH(L362,D_被动技能!$A:$A,0))</f>
        <v>20</v>
      </c>
      <c r="H362" s="2" t="str">
        <f>INDEX(D_被动技能!$K:$K,MATCH(L362,D_被动技能!$A:$A,0))</f>
        <v>神通蘑菇咕咕</v>
      </c>
      <c r="I362" s="2">
        <f>INDEX(D_被动技能!$M:$M,MATCH(L362,D_被动技能!$A:$A,0))</f>
        <v>650</v>
      </c>
      <c r="J362" s="2">
        <f t="shared" si="46"/>
        <v>532</v>
      </c>
      <c r="K362" s="2">
        <f t="shared" si="41"/>
        <v>1</v>
      </c>
      <c r="L362" s="2">
        <f t="shared" si="42"/>
        <v>5320001</v>
      </c>
      <c r="M362" s="2">
        <f t="shared" si="43"/>
        <v>1000</v>
      </c>
      <c r="N362" s="2">
        <f t="shared" si="44"/>
        <v>700</v>
      </c>
      <c r="O362" s="2">
        <v>20001</v>
      </c>
    </row>
    <row r="363" spans="1:15" x14ac:dyDescent="0.35">
      <c r="A363" s="2">
        <f t="shared" si="45"/>
        <v>45322</v>
      </c>
      <c r="B363" s="2" t="str">
        <f>INDEX(D_被动技能!$C:$C,MATCH(D_伙伴技能书!J363,D_被动技能!$B:$B,0))&amp;"（"&amp;K363&amp;"级）"</f>
        <v>精·迦叶袈裟（2级）</v>
      </c>
      <c r="C363" s="2">
        <f>INDEX(计算页!$E:$E,MATCH(INDEX(D_被动技能!$D:$D,MATCH(J363,D_被动技能!$B:$B,0)),计算页!$F:$F,0))</f>
        <v>40022</v>
      </c>
      <c r="D363" s="2" t="str">
        <f>"学习技能"&amp;RIGHT(B363,LEN(B363))&amp;"\n"&amp;INDEX(D_被动技能!$E:$E,MATCH(L363,D_被动技能!$A:$A,0))</f>
        <v>学习技能精·迦叶袈裟（2级）\n穿着去龙宫待遇很不一般哟\n神通蘑菇咕咕专用宝物，提升伙伴火抗150点</v>
      </c>
      <c r="E363" s="2">
        <f>INDEX(D_被动技能!$N:$N,MATCH(L363,D_被动技能!$A:$A,0))</f>
        <v>4</v>
      </c>
      <c r="F363" s="2"/>
      <c r="G363" s="2">
        <f>INDEX(D_被动技能!$J:$J,MATCH(L363,D_被动技能!$A:$A,0))</f>
        <v>20</v>
      </c>
      <c r="H363" s="2" t="str">
        <f>INDEX(D_被动技能!$K:$K,MATCH(L363,D_被动技能!$A:$A,0))</f>
        <v>神通蘑菇咕咕</v>
      </c>
      <c r="I363" s="2">
        <f>INDEX(D_被动技能!$M:$M,MATCH(L363,D_被动技能!$A:$A,0))</f>
        <v>975</v>
      </c>
      <c r="J363" s="2">
        <f t="shared" si="46"/>
        <v>532</v>
      </c>
      <c r="K363" s="2">
        <f t="shared" si="41"/>
        <v>2</v>
      </c>
      <c r="L363" s="2">
        <f t="shared" si="42"/>
        <v>5320002</v>
      </c>
      <c r="M363" s="2">
        <f t="shared" si="43"/>
        <v>2000</v>
      </c>
      <c r="N363" s="2">
        <f t="shared" si="44"/>
        <v>800</v>
      </c>
      <c r="O363" s="2">
        <v>20001</v>
      </c>
    </row>
    <row r="364" spans="1:15" x14ac:dyDescent="0.35">
      <c r="A364" s="2">
        <f t="shared" si="45"/>
        <v>45323</v>
      </c>
      <c r="B364" s="2" t="str">
        <f>INDEX(D_被动技能!$C:$C,MATCH(D_伙伴技能书!J364,D_被动技能!$B:$B,0))&amp;"（"&amp;K364&amp;"级）"</f>
        <v>精·迦叶袈裟（3级）</v>
      </c>
      <c r="C364" s="2">
        <f>INDEX(计算页!$E:$E,MATCH(INDEX(D_被动技能!$D:$D,MATCH(J364,D_被动技能!$B:$B,0)),计算页!$F:$F,0))</f>
        <v>40022</v>
      </c>
      <c r="D364" s="2" t="str">
        <f>"学习技能"&amp;RIGHT(B364,LEN(B364))&amp;"\n"&amp;INDEX(D_被动技能!$E:$E,MATCH(L364,D_被动技能!$A:$A,0))</f>
        <v>学习技能精·迦叶袈裟（3级）\n穿着去龙宫待遇很不一般哟\n神通蘑菇咕咕专用宝物，提升伙伴火抗225点</v>
      </c>
      <c r="E364" s="2">
        <f>INDEX(D_被动技能!$N:$N,MATCH(L364,D_被动技能!$A:$A,0))</f>
        <v>4</v>
      </c>
      <c r="F364" s="2"/>
      <c r="G364" s="2">
        <f>INDEX(D_被动技能!$J:$J,MATCH(L364,D_被动技能!$A:$A,0))</f>
        <v>20</v>
      </c>
      <c r="H364" s="2" t="str">
        <f>INDEX(D_被动技能!$K:$K,MATCH(L364,D_被动技能!$A:$A,0))</f>
        <v>神通蘑菇咕咕</v>
      </c>
      <c r="I364" s="2">
        <f>INDEX(D_被动技能!$M:$M,MATCH(L364,D_被动技能!$A:$A,0))</f>
        <v>1463</v>
      </c>
      <c r="J364" s="2">
        <f t="shared" si="46"/>
        <v>532</v>
      </c>
      <c r="K364" s="2">
        <f t="shared" si="41"/>
        <v>3</v>
      </c>
      <c r="L364" s="2">
        <f t="shared" si="42"/>
        <v>5320003</v>
      </c>
      <c r="M364" s="2">
        <f t="shared" si="43"/>
        <v>3000</v>
      </c>
      <c r="N364" s="2">
        <f t="shared" si="44"/>
        <v>900</v>
      </c>
      <c r="O364" s="2">
        <v>20001</v>
      </c>
    </row>
    <row r="365" spans="1:15" x14ac:dyDescent="0.35">
      <c r="A365" s="2">
        <f t="shared" si="45"/>
        <v>45331</v>
      </c>
      <c r="B365" s="2" t="str">
        <f>INDEX(D_被动技能!$C:$C,MATCH(D_伙伴技能书!J365,D_被动技能!$B:$B,0))&amp;"（"&amp;K365&amp;"级）"</f>
        <v>精·洞察眼（1级）</v>
      </c>
      <c r="C365" s="2">
        <f>INDEX(计算页!$E:$E,MATCH(INDEX(D_被动技能!$D:$D,MATCH(J365,D_被动技能!$B:$B,0)),计算页!$F:$F,0))</f>
        <v>40022</v>
      </c>
      <c r="D365" s="2" t="str">
        <f>"学习技能"&amp;RIGHT(B365,LEN(B365))&amp;"\n"&amp;INDEX(D_被动技能!$E:$E,MATCH(L365,D_被动技能!$A:$A,0))</f>
        <v>学习技能精·洞察眼（1级）\n千里便可辨别物件的品质，鉴黄师都没那么厉害\n神通刺猬叮叮专用宝物，提升伙伴火抗100点</v>
      </c>
      <c r="E365" s="2">
        <f>INDEX(D_被动技能!$N:$N,MATCH(L365,D_被动技能!$A:$A,0))</f>
        <v>4</v>
      </c>
      <c r="F365" s="2"/>
      <c r="G365" s="2">
        <f>INDEX(D_被动技能!$J:$J,MATCH(L365,D_被动技能!$A:$A,0))</f>
        <v>21</v>
      </c>
      <c r="H365" s="2" t="str">
        <f>INDEX(D_被动技能!$K:$K,MATCH(L365,D_被动技能!$A:$A,0))</f>
        <v>神通刺猬叮叮</v>
      </c>
      <c r="I365" s="2">
        <f>INDEX(D_被动技能!$M:$M,MATCH(L365,D_被动技能!$A:$A,0))</f>
        <v>650</v>
      </c>
      <c r="J365" s="2">
        <f t="shared" si="46"/>
        <v>533</v>
      </c>
      <c r="K365" s="2">
        <f t="shared" si="41"/>
        <v>1</v>
      </c>
      <c r="L365" s="2">
        <f t="shared" si="42"/>
        <v>5330001</v>
      </c>
      <c r="M365" s="2">
        <f t="shared" si="43"/>
        <v>1000</v>
      </c>
      <c r="N365" s="2">
        <f t="shared" si="44"/>
        <v>700</v>
      </c>
      <c r="O365" s="2">
        <v>20001</v>
      </c>
    </row>
    <row r="366" spans="1:15" x14ac:dyDescent="0.35">
      <c r="A366" s="2">
        <f t="shared" si="45"/>
        <v>45332</v>
      </c>
      <c r="B366" s="2" t="str">
        <f>INDEX(D_被动技能!$C:$C,MATCH(D_伙伴技能书!J366,D_被动技能!$B:$B,0))&amp;"（"&amp;K366&amp;"级）"</f>
        <v>精·洞察眼（2级）</v>
      </c>
      <c r="C366" s="2">
        <f>INDEX(计算页!$E:$E,MATCH(INDEX(D_被动技能!$D:$D,MATCH(J366,D_被动技能!$B:$B,0)),计算页!$F:$F,0))</f>
        <v>40022</v>
      </c>
      <c r="D366" s="2" t="str">
        <f>"学习技能"&amp;RIGHT(B366,LEN(B366))&amp;"\n"&amp;INDEX(D_被动技能!$E:$E,MATCH(L366,D_被动技能!$A:$A,0))</f>
        <v>学习技能精·洞察眼（2级）\n千里便可辨别物件的品质，鉴黄师都没那么厉害\n神通刺猬叮叮专用宝物，提升伙伴火抗150点</v>
      </c>
      <c r="E366" s="2">
        <f>INDEX(D_被动技能!$N:$N,MATCH(L366,D_被动技能!$A:$A,0))</f>
        <v>4</v>
      </c>
      <c r="F366" s="2"/>
      <c r="G366" s="2">
        <f>INDEX(D_被动技能!$J:$J,MATCH(L366,D_被动技能!$A:$A,0))</f>
        <v>21</v>
      </c>
      <c r="H366" s="2" t="str">
        <f>INDEX(D_被动技能!$K:$K,MATCH(L366,D_被动技能!$A:$A,0))</f>
        <v>神通刺猬叮叮</v>
      </c>
      <c r="I366" s="2">
        <f>INDEX(D_被动技能!$M:$M,MATCH(L366,D_被动技能!$A:$A,0))</f>
        <v>975</v>
      </c>
      <c r="J366" s="2">
        <f t="shared" si="46"/>
        <v>533</v>
      </c>
      <c r="K366" s="2">
        <f t="shared" si="41"/>
        <v>2</v>
      </c>
      <c r="L366" s="2">
        <f t="shared" si="42"/>
        <v>5330002</v>
      </c>
      <c r="M366" s="2">
        <f t="shared" si="43"/>
        <v>2000</v>
      </c>
      <c r="N366" s="2">
        <f t="shared" si="44"/>
        <v>800</v>
      </c>
      <c r="O366" s="2">
        <v>20001</v>
      </c>
    </row>
    <row r="367" spans="1:15" x14ac:dyDescent="0.35">
      <c r="A367" s="2">
        <f t="shared" si="45"/>
        <v>45333</v>
      </c>
      <c r="B367" s="2" t="str">
        <f>INDEX(D_被动技能!$C:$C,MATCH(D_伙伴技能书!J367,D_被动技能!$B:$B,0))&amp;"（"&amp;K367&amp;"级）"</f>
        <v>精·洞察眼（3级）</v>
      </c>
      <c r="C367" s="2">
        <f>INDEX(计算页!$E:$E,MATCH(INDEX(D_被动技能!$D:$D,MATCH(J367,D_被动技能!$B:$B,0)),计算页!$F:$F,0))</f>
        <v>40022</v>
      </c>
      <c r="D367" s="2" t="str">
        <f>"学习技能"&amp;RIGHT(B367,LEN(B367))&amp;"\n"&amp;INDEX(D_被动技能!$E:$E,MATCH(L367,D_被动技能!$A:$A,0))</f>
        <v>学习技能精·洞察眼（3级）\n千里便可辨别物件的品质，鉴黄师都没那么厉害\n神通刺猬叮叮专用宝物，提升伙伴火抗225点</v>
      </c>
      <c r="E367" s="2">
        <f>INDEX(D_被动技能!$N:$N,MATCH(L367,D_被动技能!$A:$A,0))</f>
        <v>4</v>
      </c>
      <c r="F367" s="2"/>
      <c r="G367" s="2">
        <f>INDEX(D_被动技能!$J:$J,MATCH(L367,D_被动技能!$A:$A,0))</f>
        <v>21</v>
      </c>
      <c r="H367" s="2" t="str">
        <f>INDEX(D_被动技能!$K:$K,MATCH(L367,D_被动技能!$A:$A,0))</f>
        <v>神通刺猬叮叮</v>
      </c>
      <c r="I367" s="2">
        <f>INDEX(D_被动技能!$M:$M,MATCH(L367,D_被动技能!$A:$A,0))</f>
        <v>1463</v>
      </c>
      <c r="J367" s="2">
        <f t="shared" si="46"/>
        <v>533</v>
      </c>
      <c r="K367" s="2">
        <f t="shared" si="41"/>
        <v>3</v>
      </c>
      <c r="L367" s="2">
        <f t="shared" si="42"/>
        <v>5330003</v>
      </c>
      <c r="M367" s="2">
        <f t="shared" si="43"/>
        <v>3000</v>
      </c>
      <c r="N367" s="2">
        <f t="shared" si="44"/>
        <v>900</v>
      </c>
      <c r="O367" s="2">
        <v>20001</v>
      </c>
    </row>
    <row r="368" spans="1:15" x14ac:dyDescent="0.35">
      <c r="A368" s="2">
        <f t="shared" si="45"/>
        <v>45341</v>
      </c>
      <c r="B368" s="2" t="str">
        <f>INDEX(D_被动技能!$C:$C,MATCH(D_伙伴技能书!J368,D_被动技能!$B:$B,0))&amp;"（"&amp;K368&amp;"级）"</f>
        <v>精·大悲咒（1级）</v>
      </c>
      <c r="C368" s="2">
        <f>INDEX(计算页!$E:$E,MATCH(INDEX(D_被动技能!$D:$D,MATCH(J368,D_被动技能!$B:$B,0)),计算页!$F:$F,0))</f>
        <v>40022</v>
      </c>
      <c r="D368" s="2" t="str">
        <f>"学习技能"&amp;RIGHT(B368,LEN(B368))&amp;"\n"&amp;INDEX(D_被动技能!$E:$E,MATCH(L368,D_被动技能!$A:$A,0))</f>
        <v>学习技能精·大悲咒（1级）\n念一念，妖魔鬼怪都吓跑了\n神通鹏精大嘴专用宝物，提升伙伴火抗100点</v>
      </c>
      <c r="E368" s="2">
        <f>INDEX(D_被动技能!$N:$N,MATCH(L368,D_被动技能!$A:$A,0))</f>
        <v>4</v>
      </c>
      <c r="F368" s="2"/>
      <c r="G368" s="2">
        <f>INDEX(D_被动技能!$J:$J,MATCH(L368,D_被动技能!$A:$A,0))</f>
        <v>22</v>
      </c>
      <c r="H368" s="2" t="str">
        <f>INDEX(D_被动技能!$K:$K,MATCH(L368,D_被动技能!$A:$A,0))</f>
        <v>神通鹏精大嘴</v>
      </c>
      <c r="I368" s="2">
        <f>INDEX(D_被动技能!$M:$M,MATCH(L368,D_被动技能!$A:$A,0))</f>
        <v>650</v>
      </c>
      <c r="J368" s="2">
        <f t="shared" si="46"/>
        <v>534</v>
      </c>
      <c r="K368" s="2">
        <f t="shared" si="41"/>
        <v>1</v>
      </c>
      <c r="L368" s="2">
        <f t="shared" si="42"/>
        <v>5340001</v>
      </c>
      <c r="M368" s="2">
        <f t="shared" si="43"/>
        <v>1000</v>
      </c>
      <c r="N368" s="2">
        <f t="shared" si="44"/>
        <v>700</v>
      </c>
      <c r="O368" s="2">
        <v>20001</v>
      </c>
    </row>
    <row r="369" spans="1:15" x14ac:dyDescent="0.35">
      <c r="A369" s="2">
        <f t="shared" si="45"/>
        <v>45342</v>
      </c>
      <c r="B369" s="2" t="str">
        <f>INDEX(D_被动技能!$C:$C,MATCH(D_伙伴技能书!J369,D_被动技能!$B:$B,0))&amp;"（"&amp;K369&amp;"级）"</f>
        <v>精·大悲咒（2级）</v>
      </c>
      <c r="C369" s="2">
        <f>INDEX(计算页!$E:$E,MATCH(INDEX(D_被动技能!$D:$D,MATCH(J369,D_被动技能!$B:$B,0)),计算页!$F:$F,0))</f>
        <v>40022</v>
      </c>
      <c r="D369" s="2" t="str">
        <f>"学习技能"&amp;RIGHT(B369,LEN(B369))&amp;"\n"&amp;INDEX(D_被动技能!$E:$E,MATCH(L369,D_被动技能!$A:$A,0))</f>
        <v>学习技能精·大悲咒（2级）\n念一念，妖魔鬼怪都吓跑了\n神通鹏精大嘴专用宝物，提升伙伴火抗150点</v>
      </c>
      <c r="E369" s="2">
        <f>INDEX(D_被动技能!$N:$N,MATCH(L369,D_被动技能!$A:$A,0))</f>
        <v>4</v>
      </c>
      <c r="F369" s="2"/>
      <c r="G369" s="2">
        <f>INDEX(D_被动技能!$J:$J,MATCH(L369,D_被动技能!$A:$A,0))</f>
        <v>22</v>
      </c>
      <c r="H369" s="2" t="str">
        <f>INDEX(D_被动技能!$K:$K,MATCH(L369,D_被动技能!$A:$A,0))</f>
        <v>神通鹏精大嘴</v>
      </c>
      <c r="I369" s="2">
        <f>INDEX(D_被动技能!$M:$M,MATCH(L369,D_被动技能!$A:$A,0))</f>
        <v>975</v>
      </c>
      <c r="J369" s="2">
        <f t="shared" si="46"/>
        <v>534</v>
      </c>
      <c r="K369" s="2">
        <f t="shared" si="41"/>
        <v>2</v>
      </c>
      <c r="L369" s="2">
        <f t="shared" si="42"/>
        <v>5340002</v>
      </c>
      <c r="M369" s="2">
        <f t="shared" si="43"/>
        <v>2000</v>
      </c>
      <c r="N369" s="2">
        <f t="shared" si="44"/>
        <v>800</v>
      </c>
      <c r="O369" s="2">
        <v>20001</v>
      </c>
    </row>
    <row r="370" spans="1:15" x14ac:dyDescent="0.35">
      <c r="A370" s="2">
        <f t="shared" si="45"/>
        <v>45343</v>
      </c>
      <c r="B370" s="2" t="str">
        <f>INDEX(D_被动技能!$C:$C,MATCH(D_伙伴技能书!J370,D_被动技能!$B:$B,0))&amp;"（"&amp;K370&amp;"级）"</f>
        <v>精·大悲咒（3级）</v>
      </c>
      <c r="C370" s="2">
        <f>INDEX(计算页!$E:$E,MATCH(INDEX(D_被动技能!$D:$D,MATCH(J370,D_被动技能!$B:$B,0)),计算页!$F:$F,0))</f>
        <v>40022</v>
      </c>
      <c r="D370" s="2" t="str">
        <f>"学习技能"&amp;RIGHT(B370,LEN(B370))&amp;"\n"&amp;INDEX(D_被动技能!$E:$E,MATCH(L370,D_被动技能!$A:$A,0))</f>
        <v>学习技能精·大悲咒（3级）\n念一念，妖魔鬼怪都吓跑了\n神通鹏精大嘴专用宝物，提升伙伴火抗225点</v>
      </c>
      <c r="E370" s="2">
        <f>INDEX(D_被动技能!$N:$N,MATCH(L370,D_被动技能!$A:$A,0))</f>
        <v>4</v>
      </c>
      <c r="F370" s="2"/>
      <c r="G370" s="2">
        <f>INDEX(D_被动技能!$J:$J,MATCH(L370,D_被动技能!$A:$A,0))</f>
        <v>22</v>
      </c>
      <c r="H370" s="2" t="str">
        <f>INDEX(D_被动技能!$K:$K,MATCH(L370,D_被动技能!$A:$A,0))</f>
        <v>神通鹏精大嘴</v>
      </c>
      <c r="I370" s="2">
        <f>INDEX(D_被动技能!$M:$M,MATCH(L370,D_被动技能!$A:$A,0))</f>
        <v>1463</v>
      </c>
      <c r="J370" s="2">
        <f t="shared" si="46"/>
        <v>534</v>
      </c>
      <c r="K370" s="2">
        <f t="shared" si="41"/>
        <v>3</v>
      </c>
      <c r="L370" s="2">
        <f t="shared" si="42"/>
        <v>5340003</v>
      </c>
      <c r="M370" s="2">
        <f t="shared" si="43"/>
        <v>3000</v>
      </c>
      <c r="N370" s="2">
        <f t="shared" si="44"/>
        <v>900</v>
      </c>
      <c r="O370" s="2">
        <v>20001</v>
      </c>
    </row>
    <row r="371" spans="1:15" x14ac:dyDescent="0.35">
      <c r="A371" s="2">
        <f t="shared" si="45"/>
        <v>45351</v>
      </c>
      <c r="B371" s="2" t="str">
        <f>INDEX(D_被动技能!$C:$C,MATCH(D_伙伴技能书!J371,D_被动技能!$B:$B,0))&amp;"（"&amp;K371&amp;"级）"</f>
        <v>精·欢喜如意（1级）</v>
      </c>
      <c r="C371" s="2">
        <f>INDEX(计算页!$E:$E,MATCH(INDEX(D_被动技能!$D:$D,MATCH(J371,D_被动技能!$B:$B,0)),计算页!$F:$F,0))</f>
        <v>40005</v>
      </c>
      <c r="D371" s="2" t="str">
        <f>"学习技能"&amp;RIGHT(B371,LEN(B371))&amp;"\n"&amp;INDEX(D_被动技能!$E:$E,MATCH(L371,D_被动技能!$A:$A,0))</f>
        <v>学习技能精·欢喜如意（1级）\n只要戴在身上，就不会发生奇怪的事情了\n神通花妖花花专用宝物，提升伙伴火抗100点</v>
      </c>
      <c r="E371" s="2">
        <f>INDEX(D_被动技能!$N:$N,MATCH(L371,D_被动技能!$A:$A,0))</f>
        <v>4</v>
      </c>
      <c r="F371" s="2"/>
      <c r="G371" s="2">
        <f>INDEX(D_被动技能!$J:$J,MATCH(L371,D_被动技能!$A:$A,0))</f>
        <v>23</v>
      </c>
      <c r="H371" s="2" t="str">
        <f>INDEX(D_被动技能!$K:$K,MATCH(L371,D_被动技能!$A:$A,0))</f>
        <v>神通花妖花花</v>
      </c>
      <c r="I371" s="2">
        <f>INDEX(D_被动技能!$M:$M,MATCH(L371,D_被动技能!$A:$A,0))</f>
        <v>650</v>
      </c>
      <c r="J371" s="2">
        <f t="shared" si="46"/>
        <v>535</v>
      </c>
      <c r="K371" s="2">
        <f t="shared" si="41"/>
        <v>1</v>
      </c>
      <c r="L371" s="2">
        <f t="shared" si="42"/>
        <v>5350001</v>
      </c>
      <c r="M371" s="2">
        <f t="shared" si="43"/>
        <v>1000</v>
      </c>
      <c r="N371" s="2">
        <f t="shared" si="44"/>
        <v>700</v>
      </c>
      <c r="O371" s="2">
        <v>20001</v>
      </c>
    </row>
    <row r="372" spans="1:15" x14ac:dyDescent="0.35">
      <c r="A372" s="2">
        <f t="shared" si="45"/>
        <v>45352</v>
      </c>
      <c r="B372" s="2" t="str">
        <f>INDEX(D_被动技能!$C:$C,MATCH(D_伙伴技能书!J372,D_被动技能!$B:$B,0))&amp;"（"&amp;K372&amp;"级）"</f>
        <v>精·欢喜如意（2级）</v>
      </c>
      <c r="C372" s="2">
        <f>INDEX(计算页!$E:$E,MATCH(INDEX(D_被动技能!$D:$D,MATCH(J372,D_被动技能!$B:$B,0)),计算页!$F:$F,0))</f>
        <v>40005</v>
      </c>
      <c r="D372" s="2" t="str">
        <f>"学习技能"&amp;RIGHT(B372,LEN(B372))&amp;"\n"&amp;INDEX(D_被动技能!$E:$E,MATCH(L372,D_被动技能!$A:$A,0))</f>
        <v>学习技能精·欢喜如意（2级）\n只要戴在身上，就不会发生奇怪的事情了\n神通花妖花花专用宝物，提升伙伴火抗150点</v>
      </c>
      <c r="E372" s="2">
        <f>INDEX(D_被动技能!$N:$N,MATCH(L372,D_被动技能!$A:$A,0))</f>
        <v>4</v>
      </c>
      <c r="F372" s="2"/>
      <c r="G372" s="2">
        <f>INDEX(D_被动技能!$J:$J,MATCH(L372,D_被动技能!$A:$A,0))</f>
        <v>23</v>
      </c>
      <c r="H372" s="2" t="str">
        <f>INDEX(D_被动技能!$K:$K,MATCH(L372,D_被动技能!$A:$A,0))</f>
        <v>神通花妖花花</v>
      </c>
      <c r="I372" s="2">
        <f>INDEX(D_被动技能!$M:$M,MATCH(L372,D_被动技能!$A:$A,0))</f>
        <v>975</v>
      </c>
      <c r="J372" s="2">
        <f t="shared" si="46"/>
        <v>535</v>
      </c>
      <c r="K372" s="2">
        <f t="shared" si="41"/>
        <v>2</v>
      </c>
      <c r="L372" s="2">
        <f t="shared" si="42"/>
        <v>5350002</v>
      </c>
      <c r="M372" s="2">
        <f t="shared" si="43"/>
        <v>2000</v>
      </c>
      <c r="N372" s="2">
        <f t="shared" si="44"/>
        <v>800</v>
      </c>
      <c r="O372" s="2">
        <v>20001</v>
      </c>
    </row>
    <row r="373" spans="1:15" x14ac:dyDescent="0.35">
      <c r="A373" s="2">
        <f t="shared" si="45"/>
        <v>45353</v>
      </c>
      <c r="B373" s="2" t="str">
        <f>INDEX(D_被动技能!$C:$C,MATCH(D_伙伴技能书!J373,D_被动技能!$B:$B,0))&amp;"（"&amp;K373&amp;"级）"</f>
        <v>精·欢喜如意（3级）</v>
      </c>
      <c r="C373" s="2">
        <f>INDEX(计算页!$E:$E,MATCH(INDEX(D_被动技能!$D:$D,MATCH(J373,D_被动技能!$B:$B,0)),计算页!$F:$F,0))</f>
        <v>40005</v>
      </c>
      <c r="D373" s="2" t="str">
        <f>"学习技能"&amp;RIGHT(B373,LEN(B373))&amp;"\n"&amp;INDEX(D_被动技能!$E:$E,MATCH(L373,D_被动技能!$A:$A,0))</f>
        <v>学习技能精·欢喜如意（3级）\n只要戴在身上，就不会发生奇怪的事情了\n神通花妖花花专用宝物，提升伙伴火抗225点</v>
      </c>
      <c r="E373" s="2">
        <f>INDEX(D_被动技能!$N:$N,MATCH(L373,D_被动技能!$A:$A,0))</f>
        <v>4</v>
      </c>
      <c r="F373" s="2"/>
      <c r="G373" s="2">
        <f>INDEX(D_被动技能!$J:$J,MATCH(L373,D_被动技能!$A:$A,0))</f>
        <v>23</v>
      </c>
      <c r="H373" s="2" t="str">
        <f>INDEX(D_被动技能!$K:$K,MATCH(L373,D_被动技能!$A:$A,0))</f>
        <v>神通花妖花花</v>
      </c>
      <c r="I373" s="2">
        <f>INDEX(D_被动技能!$M:$M,MATCH(L373,D_被动技能!$A:$A,0))</f>
        <v>1463</v>
      </c>
      <c r="J373" s="2">
        <f t="shared" si="46"/>
        <v>535</v>
      </c>
      <c r="K373" s="2">
        <f t="shared" si="41"/>
        <v>3</v>
      </c>
      <c r="L373" s="2">
        <f t="shared" si="42"/>
        <v>5350003</v>
      </c>
      <c r="M373" s="2">
        <f t="shared" si="43"/>
        <v>3000</v>
      </c>
      <c r="N373" s="2">
        <f t="shared" si="44"/>
        <v>900</v>
      </c>
      <c r="O373" s="2">
        <v>20001</v>
      </c>
    </row>
    <row r="374" spans="1:15" x14ac:dyDescent="0.35">
      <c r="A374" s="2">
        <f t="shared" si="45"/>
        <v>45361</v>
      </c>
      <c r="B374" s="2" t="str">
        <f>INDEX(D_被动技能!$C:$C,MATCH(D_伙伴技能书!J374,D_被动技能!$B:$B,0))&amp;"（"&amp;K374&amp;"级）"</f>
        <v>精·金翅乌宝冠（1级）</v>
      </c>
      <c r="C374" s="2">
        <f>INDEX(计算页!$E:$E,MATCH(INDEX(D_被动技能!$D:$D,MATCH(J374,D_被动技能!$B:$B,0)),计算页!$F:$F,0))</f>
        <v>40022</v>
      </c>
      <c r="D374" s="2" t="str">
        <f>"学习技能"&amp;RIGHT(B374,LEN(B374))&amp;"\n"&amp;INDEX(D_被动技能!$E:$E,MATCH(L374,D_被动技能!$A:$A,0))</f>
        <v>学习技能精·金翅乌宝冠（1级）\n金色品质的装备，和我一样呢！\n神通白骨夫人专用宝物，提升伙伴土抗100点</v>
      </c>
      <c r="E374" s="2">
        <f>INDEX(D_被动技能!$N:$N,MATCH(L374,D_被动技能!$A:$A,0))</f>
        <v>4</v>
      </c>
      <c r="F374" s="2"/>
      <c r="G374" s="2">
        <f>INDEX(D_被动技能!$J:$J,MATCH(L374,D_被动技能!$A:$A,0))</f>
        <v>24</v>
      </c>
      <c r="H374" s="2" t="str">
        <f>INDEX(D_被动技能!$K:$K,MATCH(L374,D_被动技能!$A:$A,0))</f>
        <v>神通白骨夫人</v>
      </c>
      <c r="I374" s="2">
        <f>INDEX(D_被动技能!$M:$M,MATCH(L374,D_被动技能!$A:$A,0))</f>
        <v>650</v>
      </c>
      <c r="J374" s="2">
        <f t="shared" si="46"/>
        <v>536</v>
      </c>
      <c r="K374" s="2">
        <f t="shared" si="41"/>
        <v>1</v>
      </c>
      <c r="L374" s="2">
        <f t="shared" si="42"/>
        <v>5360001</v>
      </c>
      <c r="M374" s="2">
        <f t="shared" si="43"/>
        <v>1000</v>
      </c>
      <c r="N374" s="2">
        <f t="shared" si="44"/>
        <v>700</v>
      </c>
      <c r="O374" s="2">
        <v>20001</v>
      </c>
    </row>
    <row r="375" spans="1:15" x14ac:dyDescent="0.35">
      <c r="A375" s="2">
        <f t="shared" si="45"/>
        <v>45362</v>
      </c>
      <c r="B375" s="2" t="str">
        <f>INDEX(D_被动技能!$C:$C,MATCH(D_伙伴技能书!J375,D_被动技能!$B:$B,0))&amp;"（"&amp;K375&amp;"级）"</f>
        <v>精·金翅乌宝冠（2级）</v>
      </c>
      <c r="C375" s="2">
        <f>INDEX(计算页!$E:$E,MATCH(INDEX(D_被动技能!$D:$D,MATCH(J375,D_被动技能!$B:$B,0)),计算页!$F:$F,0))</f>
        <v>40022</v>
      </c>
      <c r="D375" s="2" t="str">
        <f>"学习技能"&amp;RIGHT(B375,LEN(B375))&amp;"\n"&amp;INDEX(D_被动技能!$E:$E,MATCH(L375,D_被动技能!$A:$A,0))</f>
        <v>学习技能精·金翅乌宝冠（2级）\n金色品质的装备，和我一样呢！\n神通白骨夫人专用宝物，提升伙伴土抗150点</v>
      </c>
      <c r="E375" s="2">
        <f>INDEX(D_被动技能!$N:$N,MATCH(L375,D_被动技能!$A:$A,0))</f>
        <v>4</v>
      </c>
      <c r="F375" s="2"/>
      <c r="G375" s="2">
        <f>INDEX(D_被动技能!$J:$J,MATCH(L375,D_被动技能!$A:$A,0))</f>
        <v>24</v>
      </c>
      <c r="H375" s="2" t="str">
        <f>INDEX(D_被动技能!$K:$K,MATCH(L375,D_被动技能!$A:$A,0))</f>
        <v>神通白骨夫人</v>
      </c>
      <c r="I375" s="2">
        <f>INDEX(D_被动技能!$M:$M,MATCH(L375,D_被动技能!$A:$A,0))</f>
        <v>975</v>
      </c>
      <c r="J375" s="2">
        <f t="shared" si="46"/>
        <v>536</v>
      </c>
      <c r="K375" s="2">
        <f t="shared" si="41"/>
        <v>2</v>
      </c>
      <c r="L375" s="2">
        <f t="shared" si="42"/>
        <v>5360002</v>
      </c>
      <c r="M375" s="2">
        <f t="shared" si="43"/>
        <v>2000</v>
      </c>
      <c r="N375" s="2">
        <f t="shared" si="44"/>
        <v>800</v>
      </c>
      <c r="O375" s="2">
        <v>20001</v>
      </c>
    </row>
    <row r="376" spans="1:15" x14ac:dyDescent="0.35">
      <c r="A376" s="2">
        <f t="shared" si="45"/>
        <v>45363</v>
      </c>
      <c r="B376" s="2" t="str">
        <f>INDEX(D_被动技能!$C:$C,MATCH(D_伙伴技能书!J376,D_被动技能!$B:$B,0))&amp;"（"&amp;K376&amp;"级）"</f>
        <v>精·金翅乌宝冠（3级）</v>
      </c>
      <c r="C376" s="2">
        <f>INDEX(计算页!$E:$E,MATCH(INDEX(D_被动技能!$D:$D,MATCH(J376,D_被动技能!$B:$B,0)),计算页!$F:$F,0))</f>
        <v>40022</v>
      </c>
      <c r="D376" s="2" t="str">
        <f>"学习技能"&amp;RIGHT(B376,LEN(B376))&amp;"\n"&amp;INDEX(D_被动技能!$E:$E,MATCH(L376,D_被动技能!$A:$A,0))</f>
        <v>学习技能精·金翅乌宝冠（3级）\n金色品质的装备，和我一样呢！\n神通白骨夫人专用宝物，提升伙伴土抗225点</v>
      </c>
      <c r="E376" s="2">
        <f>INDEX(D_被动技能!$N:$N,MATCH(L376,D_被动技能!$A:$A,0))</f>
        <v>4</v>
      </c>
      <c r="F376" s="2"/>
      <c r="G376" s="2">
        <f>INDEX(D_被动技能!$J:$J,MATCH(L376,D_被动技能!$A:$A,0))</f>
        <v>24</v>
      </c>
      <c r="H376" s="2" t="str">
        <f>INDEX(D_被动技能!$K:$K,MATCH(L376,D_被动技能!$A:$A,0))</f>
        <v>神通白骨夫人</v>
      </c>
      <c r="I376" s="2">
        <f>INDEX(D_被动技能!$M:$M,MATCH(L376,D_被动技能!$A:$A,0))</f>
        <v>1463</v>
      </c>
      <c r="J376" s="2">
        <f t="shared" si="46"/>
        <v>536</v>
      </c>
      <c r="K376" s="2">
        <f t="shared" si="41"/>
        <v>3</v>
      </c>
      <c r="L376" s="2">
        <f t="shared" si="42"/>
        <v>5360003</v>
      </c>
      <c r="M376" s="2">
        <f t="shared" si="43"/>
        <v>3000</v>
      </c>
      <c r="N376" s="2">
        <f t="shared" si="44"/>
        <v>900</v>
      </c>
      <c r="O376" s="2">
        <v>20001</v>
      </c>
    </row>
    <row r="377" spans="1:15" x14ac:dyDescent="0.35">
      <c r="A377" s="2">
        <f t="shared" si="45"/>
        <v>45371</v>
      </c>
      <c r="B377" s="2" t="str">
        <f>INDEX(D_被动技能!$C:$C,MATCH(D_伙伴技能书!J377,D_被动技能!$B:$B,0))&amp;"（"&amp;K377&amp;"级）"</f>
        <v>精·天衣（1级）</v>
      </c>
      <c r="C377" s="2">
        <f>INDEX(计算页!$E:$E,MATCH(INDEX(D_被动技能!$D:$D,MATCH(J377,D_被动技能!$B:$B,0)),计算页!$F:$F,0))</f>
        <v>40007</v>
      </c>
      <c r="D377" s="2" t="str">
        <f>"学习技能"&amp;RIGHT(B377,LEN(B377))&amp;"\n"&amp;INDEX(D_被动技能!$E:$E,MATCH(L377,D_被动技能!$A:$A,0))</f>
        <v>学习技能精·天衣（1级）\n天上的衣服，比皇帝的衣服高一个档次\n至尊猪阿呆专用宝物，提升伙伴土抗205点</v>
      </c>
      <c r="E377" s="2">
        <f>INDEX(D_被动技能!$N:$N,MATCH(L377,D_被动技能!$A:$A,0))</f>
        <v>5</v>
      </c>
      <c r="F377" s="2"/>
      <c r="G377" s="2">
        <f>INDEX(D_被动技能!$J:$J,MATCH(L377,D_被动技能!$A:$A,0))</f>
        <v>25</v>
      </c>
      <c r="H377" s="2" t="str">
        <f>INDEX(D_被动技能!$K:$K,MATCH(L377,D_被动技能!$A:$A,0))</f>
        <v>至尊猪阿呆</v>
      </c>
      <c r="I377" s="2">
        <f>INDEX(D_被动技能!$M:$M,MATCH(L377,D_被动技能!$A:$A,0))</f>
        <v>1331</v>
      </c>
      <c r="J377" s="2">
        <f t="shared" si="46"/>
        <v>537</v>
      </c>
      <c r="K377" s="2">
        <f t="shared" si="41"/>
        <v>1</v>
      </c>
      <c r="L377" s="2">
        <f t="shared" si="42"/>
        <v>5370001</v>
      </c>
      <c r="M377" s="2">
        <f t="shared" si="43"/>
        <v>1000</v>
      </c>
      <c r="N377" s="2">
        <f t="shared" si="44"/>
        <v>700</v>
      </c>
      <c r="O377" s="2">
        <v>20001</v>
      </c>
    </row>
    <row r="378" spans="1:15" x14ac:dyDescent="0.35">
      <c r="A378" s="2">
        <f t="shared" si="45"/>
        <v>45372</v>
      </c>
      <c r="B378" s="2" t="str">
        <f>INDEX(D_被动技能!$C:$C,MATCH(D_伙伴技能书!J378,D_被动技能!$B:$B,0))&amp;"（"&amp;K378&amp;"级）"</f>
        <v>精·天衣（2级）</v>
      </c>
      <c r="C378" s="2">
        <f>INDEX(计算页!$E:$E,MATCH(INDEX(D_被动技能!$D:$D,MATCH(J378,D_被动技能!$B:$B,0)),计算页!$F:$F,0))</f>
        <v>40007</v>
      </c>
      <c r="D378" s="2" t="str">
        <f>"学习技能"&amp;RIGHT(B378,LEN(B378))&amp;"\n"&amp;INDEX(D_被动技能!$E:$E,MATCH(L378,D_被动技能!$A:$A,0))</f>
        <v>学习技能精·天衣（2级）\n天上的衣服，比皇帝的衣服高一个档次\n至尊猪阿呆专用宝物，提升伙伴土抗307点</v>
      </c>
      <c r="E378" s="2">
        <f>INDEX(D_被动技能!$N:$N,MATCH(L378,D_被动技能!$A:$A,0))</f>
        <v>5</v>
      </c>
      <c r="F378" s="2"/>
      <c r="G378" s="2">
        <f>INDEX(D_被动技能!$J:$J,MATCH(L378,D_被动技能!$A:$A,0))</f>
        <v>25</v>
      </c>
      <c r="H378" s="2" t="str">
        <f>INDEX(D_被动技能!$K:$K,MATCH(L378,D_被动技能!$A:$A,0))</f>
        <v>至尊猪阿呆</v>
      </c>
      <c r="I378" s="2">
        <f>INDEX(D_被动技能!$M:$M,MATCH(L378,D_被动技能!$A:$A,0))</f>
        <v>1997</v>
      </c>
      <c r="J378" s="2">
        <f t="shared" si="46"/>
        <v>537</v>
      </c>
      <c r="K378" s="2">
        <f t="shared" si="41"/>
        <v>2</v>
      </c>
      <c r="L378" s="2">
        <f t="shared" si="42"/>
        <v>5370002</v>
      </c>
      <c r="M378" s="2">
        <f t="shared" si="43"/>
        <v>2000</v>
      </c>
      <c r="N378" s="2">
        <f t="shared" si="44"/>
        <v>800</v>
      </c>
      <c r="O378" s="2">
        <v>20001</v>
      </c>
    </row>
    <row r="379" spans="1:15" x14ac:dyDescent="0.35">
      <c r="A379" s="2">
        <f t="shared" si="45"/>
        <v>45373</v>
      </c>
      <c r="B379" s="2" t="str">
        <f>INDEX(D_被动技能!$C:$C,MATCH(D_伙伴技能书!J379,D_被动技能!$B:$B,0))&amp;"（"&amp;K379&amp;"级）"</f>
        <v>精·天衣（3级）</v>
      </c>
      <c r="C379" s="2">
        <f>INDEX(计算页!$E:$E,MATCH(INDEX(D_被动技能!$D:$D,MATCH(J379,D_被动技能!$B:$B,0)),计算页!$F:$F,0))</f>
        <v>40007</v>
      </c>
      <c r="D379" s="2" t="str">
        <f>"学习技能"&amp;RIGHT(B379,LEN(B379))&amp;"\n"&amp;INDEX(D_被动技能!$E:$E,MATCH(L379,D_被动技能!$A:$A,0))</f>
        <v>学习技能精·天衣（3级）\n天上的衣服，比皇帝的衣服高一个档次\n至尊猪阿呆专用宝物，提升伙伴土抗461点</v>
      </c>
      <c r="E379" s="2">
        <f>INDEX(D_被动技能!$N:$N,MATCH(L379,D_被动技能!$A:$A,0))</f>
        <v>5</v>
      </c>
      <c r="F379" s="2"/>
      <c r="G379" s="2">
        <f>INDEX(D_被动技能!$J:$J,MATCH(L379,D_被动技能!$A:$A,0))</f>
        <v>25</v>
      </c>
      <c r="H379" s="2" t="str">
        <f>INDEX(D_被动技能!$K:$K,MATCH(L379,D_被动技能!$A:$A,0))</f>
        <v>至尊猪阿呆</v>
      </c>
      <c r="I379" s="2">
        <f>INDEX(D_被动技能!$M:$M,MATCH(L379,D_被动技能!$A:$A,0))</f>
        <v>2995</v>
      </c>
      <c r="J379" s="2">
        <f t="shared" si="46"/>
        <v>537</v>
      </c>
      <c r="K379" s="2">
        <f t="shared" si="41"/>
        <v>3</v>
      </c>
      <c r="L379" s="2">
        <f t="shared" si="42"/>
        <v>5370003</v>
      </c>
      <c r="M379" s="2">
        <f t="shared" si="43"/>
        <v>3000</v>
      </c>
      <c r="N379" s="2">
        <f t="shared" si="44"/>
        <v>900</v>
      </c>
      <c r="O379" s="2">
        <v>20001</v>
      </c>
    </row>
    <row r="380" spans="1:15" x14ac:dyDescent="0.35">
      <c r="A380" s="2">
        <f t="shared" si="45"/>
        <v>45381</v>
      </c>
      <c r="B380" s="2" t="str">
        <f>INDEX(D_被动技能!$C:$C,MATCH(D_伙伴技能书!J380,D_被动技能!$B:$B,0))&amp;"（"&amp;K380&amp;"级）"</f>
        <v>精·怒发冲冠（1级）</v>
      </c>
      <c r="C380" s="2">
        <f>INDEX(计算页!$E:$E,MATCH(INDEX(D_被动技能!$D:$D,MATCH(J380,D_被动技能!$B:$B,0)),计算页!$F:$F,0))</f>
        <v>40006</v>
      </c>
      <c r="D380" s="2" t="str">
        <f>"学习技能"&amp;RIGHT(B380,LEN(B380))&amp;"\n"&amp;INDEX(D_被动技能!$E:$E,MATCH(L380,D_被动技能!$A:$A,0))</f>
        <v>学习技能精·怒发冲冠（1级）\n你们都欠我钱，你们都欠我钱\n至尊蘑菇咕咕专用宝物，提升伙伴土抗205点</v>
      </c>
      <c r="E380" s="2">
        <f>INDEX(D_被动技能!$N:$N,MATCH(L380,D_被动技能!$A:$A,0))</f>
        <v>5</v>
      </c>
      <c r="F380" s="2"/>
      <c r="G380" s="2">
        <f>INDEX(D_被动技能!$J:$J,MATCH(L380,D_被动技能!$A:$A,0))</f>
        <v>26</v>
      </c>
      <c r="H380" s="2" t="str">
        <f>INDEX(D_被动技能!$K:$K,MATCH(L380,D_被动技能!$A:$A,0))</f>
        <v>至尊蘑菇咕咕</v>
      </c>
      <c r="I380" s="2">
        <f>INDEX(D_被动技能!$M:$M,MATCH(L380,D_被动技能!$A:$A,0))</f>
        <v>1331</v>
      </c>
      <c r="J380" s="2">
        <f t="shared" si="46"/>
        <v>538</v>
      </c>
      <c r="K380" s="2">
        <f t="shared" si="41"/>
        <v>1</v>
      </c>
      <c r="L380" s="2">
        <f t="shared" si="42"/>
        <v>5380001</v>
      </c>
      <c r="M380" s="2">
        <f t="shared" si="43"/>
        <v>1000</v>
      </c>
      <c r="N380" s="2">
        <f t="shared" si="44"/>
        <v>700</v>
      </c>
      <c r="O380" s="2">
        <v>20001</v>
      </c>
    </row>
    <row r="381" spans="1:15" x14ac:dyDescent="0.35">
      <c r="A381" s="2">
        <f t="shared" si="45"/>
        <v>45382</v>
      </c>
      <c r="B381" s="2" t="str">
        <f>INDEX(D_被动技能!$C:$C,MATCH(D_伙伴技能书!J381,D_被动技能!$B:$B,0))&amp;"（"&amp;K381&amp;"级）"</f>
        <v>精·怒发冲冠（2级）</v>
      </c>
      <c r="C381" s="2">
        <f>INDEX(计算页!$E:$E,MATCH(INDEX(D_被动技能!$D:$D,MATCH(J381,D_被动技能!$B:$B,0)),计算页!$F:$F,0))</f>
        <v>40006</v>
      </c>
      <c r="D381" s="2" t="str">
        <f>"学习技能"&amp;RIGHT(B381,LEN(B381))&amp;"\n"&amp;INDEX(D_被动技能!$E:$E,MATCH(L381,D_被动技能!$A:$A,0))</f>
        <v>学习技能精·怒发冲冠（2级）\n你们都欠我钱，你们都欠我钱\n至尊蘑菇咕咕专用宝物，提升伙伴土抗307点</v>
      </c>
      <c r="E381" s="2">
        <f>INDEX(D_被动技能!$N:$N,MATCH(L381,D_被动技能!$A:$A,0))</f>
        <v>5</v>
      </c>
      <c r="F381" s="2"/>
      <c r="G381" s="2">
        <f>INDEX(D_被动技能!$J:$J,MATCH(L381,D_被动技能!$A:$A,0))</f>
        <v>26</v>
      </c>
      <c r="H381" s="2" t="str">
        <f>INDEX(D_被动技能!$K:$K,MATCH(L381,D_被动技能!$A:$A,0))</f>
        <v>至尊蘑菇咕咕</v>
      </c>
      <c r="I381" s="2">
        <f>INDEX(D_被动技能!$M:$M,MATCH(L381,D_被动技能!$A:$A,0))</f>
        <v>1997</v>
      </c>
      <c r="J381" s="2">
        <f t="shared" si="46"/>
        <v>538</v>
      </c>
      <c r="K381" s="2">
        <f t="shared" si="41"/>
        <v>2</v>
      </c>
      <c r="L381" s="2">
        <f t="shared" si="42"/>
        <v>5380002</v>
      </c>
      <c r="M381" s="2">
        <f t="shared" si="43"/>
        <v>2000</v>
      </c>
      <c r="N381" s="2">
        <f t="shared" si="44"/>
        <v>800</v>
      </c>
      <c r="O381" s="2">
        <v>20001</v>
      </c>
    </row>
    <row r="382" spans="1:15" x14ac:dyDescent="0.35">
      <c r="A382" s="2">
        <f t="shared" si="45"/>
        <v>45383</v>
      </c>
      <c r="B382" s="2" t="str">
        <f>INDEX(D_被动技能!$C:$C,MATCH(D_伙伴技能书!J382,D_被动技能!$B:$B,0))&amp;"（"&amp;K382&amp;"级）"</f>
        <v>精·怒发冲冠（3级）</v>
      </c>
      <c r="C382" s="2">
        <f>INDEX(计算页!$E:$E,MATCH(INDEX(D_被动技能!$D:$D,MATCH(J382,D_被动技能!$B:$B,0)),计算页!$F:$F,0))</f>
        <v>40006</v>
      </c>
      <c r="D382" s="2" t="str">
        <f>"学习技能"&amp;RIGHT(B382,LEN(B382))&amp;"\n"&amp;INDEX(D_被动技能!$E:$E,MATCH(L382,D_被动技能!$A:$A,0))</f>
        <v>学习技能精·怒发冲冠（3级）\n你们都欠我钱，你们都欠我钱\n至尊蘑菇咕咕专用宝物，提升伙伴土抗461点</v>
      </c>
      <c r="E382" s="2">
        <f>INDEX(D_被动技能!$N:$N,MATCH(L382,D_被动技能!$A:$A,0))</f>
        <v>5</v>
      </c>
      <c r="F382" s="2"/>
      <c r="G382" s="2">
        <f>INDEX(D_被动技能!$J:$J,MATCH(L382,D_被动技能!$A:$A,0))</f>
        <v>26</v>
      </c>
      <c r="H382" s="2" t="str">
        <f>INDEX(D_被动技能!$K:$K,MATCH(L382,D_被动技能!$A:$A,0))</f>
        <v>至尊蘑菇咕咕</v>
      </c>
      <c r="I382" s="2">
        <f>INDEX(D_被动技能!$M:$M,MATCH(L382,D_被动技能!$A:$A,0))</f>
        <v>2995</v>
      </c>
      <c r="J382" s="2">
        <f t="shared" si="46"/>
        <v>538</v>
      </c>
      <c r="K382" s="2">
        <f t="shared" si="41"/>
        <v>3</v>
      </c>
      <c r="L382" s="2">
        <f t="shared" si="42"/>
        <v>5380003</v>
      </c>
      <c r="M382" s="2">
        <f t="shared" si="43"/>
        <v>3000</v>
      </c>
      <c r="N382" s="2">
        <f t="shared" si="44"/>
        <v>900</v>
      </c>
      <c r="O382" s="2">
        <v>20001</v>
      </c>
    </row>
    <row r="383" spans="1:15" x14ac:dyDescent="0.35">
      <c r="A383" s="2">
        <f t="shared" si="45"/>
        <v>45391</v>
      </c>
      <c r="B383" s="2" t="str">
        <f>INDEX(D_被动技能!$C:$C,MATCH(D_伙伴技能书!J383,D_被动技能!$B:$B,0))&amp;"（"&amp;K383&amp;"级）"</f>
        <v>精·护体神龙（1级）</v>
      </c>
      <c r="C383" s="2">
        <f>INDEX(计算页!$E:$E,MATCH(INDEX(D_被动技能!$D:$D,MATCH(J383,D_被动技能!$B:$B,0)),计算页!$F:$F,0))</f>
        <v>40022</v>
      </c>
      <c r="D383" s="2" t="str">
        <f>"学习技能"&amp;RIGHT(B383,LEN(B383))&amp;"\n"&amp;INDEX(D_被动技能!$E:$E,MATCH(L383,D_被动技能!$A:$A,0))</f>
        <v>学习技能精·护体神龙（1级）\n快上！快上！给我咬他！\n至尊刺猬叮叮专用宝物，提升伙伴土抗205点</v>
      </c>
      <c r="E383" s="2">
        <f>INDEX(D_被动技能!$N:$N,MATCH(L383,D_被动技能!$A:$A,0))</f>
        <v>5</v>
      </c>
      <c r="F383" s="2"/>
      <c r="G383" s="2">
        <f>INDEX(D_被动技能!$J:$J,MATCH(L383,D_被动技能!$A:$A,0))</f>
        <v>27</v>
      </c>
      <c r="H383" s="2" t="str">
        <f>INDEX(D_被动技能!$K:$K,MATCH(L383,D_被动技能!$A:$A,0))</f>
        <v>至尊刺猬叮叮</v>
      </c>
      <c r="I383" s="2">
        <f>INDEX(D_被动技能!$M:$M,MATCH(L383,D_被动技能!$A:$A,0))</f>
        <v>1331</v>
      </c>
      <c r="J383" s="2">
        <f t="shared" si="46"/>
        <v>539</v>
      </c>
      <c r="K383" s="2">
        <f t="shared" si="41"/>
        <v>1</v>
      </c>
      <c r="L383" s="2">
        <f t="shared" si="42"/>
        <v>5390001</v>
      </c>
      <c r="M383" s="2">
        <f t="shared" si="43"/>
        <v>1000</v>
      </c>
      <c r="N383" s="2">
        <f t="shared" si="44"/>
        <v>700</v>
      </c>
      <c r="O383" s="2">
        <v>20001</v>
      </c>
    </row>
    <row r="384" spans="1:15" x14ac:dyDescent="0.35">
      <c r="A384" s="2">
        <f t="shared" si="45"/>
        <v>45392</v>
      </c>
      <c r="B384" s="2" t="str">
        <f>INDEX(D_被动技能!$C:$C,MATCH(D_伙伴技能书!J384,D_被动技能!$B:$B,0))&amp;"（"&amp;K384&amp;"级）"</f>
        <v>精·护体神龙（2级）</v>
      </c>
      <c r="C384" s="2">
        <f>INDEX(计算页!$E:$E,MATCH(INDEX(D_被动技能!$D:$D,MATCH(J384,D_被动技能!$B:$B,0)),计算页!$F:$F,0))</f>
        <v>40022</v>
      </c>
      <c r="D384" s="2" t="str">
        <f>"学习技能"&amp;RIGHT(B384,LEN(B384))&amp;"\n"&amp;INDEX(D_被动技能!$E:$E,MATCH(L384,D_被动技能!$A:$A,0))</f>
        <v>学习技能精·护体神龙（2级）\n快上！快上！给我咬他！\n至尊刺猬叮叮专用宝物，提升伙伴土抗307点</v>
      </c>
      <c r="E384" s="2">
        <f>INDEX(D_被动技能!$N:$N,MATCH(L384,D_被动技能!$A:$A,0))</f>
        <v>5</v>
      </c>
      <c r="F384" s="2"/>
      <c r="G384" s="2">
        <f>INDEX(D_被动技能!$J:$J,MATCH(L384,D_被动技能!$A:$A,0))</f>
        <v>27</v>
      </c>
      <c r="H384" s="2" t="str">
        <f>INDEX(D_被动技能!$K:$K,MATCH(L384,D_被动技能!$A:$A,0))</f>
        <v>至尊刺猬叮叮</v>
      </c>
      <c r="I384" s="2">
        <f>INDEX(D_被动技能!$M:$M,MATCH(L384,D_被动技能!$A:$A,0))</f>
        <v>1997</v>
      </c>
      <c r="J384" s="2">
        <f t="shared" si="46"/>
        <v>539</v>
      </c>
      <c r="K384" s="2">
        <f t="shared" si="41"/>
        <v>2</v>
      </c>
      <c r="L384" s="2">
        <f t="shared" si="42"/>
        <v>5390002</v>
      </c>
      <c r="M384" s="2">
        <f t="shared" si="43"/>
        <v>2000</v>
      </c>
      <c r="N384" s="2">
        <f t="shared" si="44"/>
        <v>800</v>
      </c>
      <c r="O384" s="2">
        <v>20001</v>
      </c>
    </row>
    <row r="385" spans="1:15" x14ac:dyDescent="0.35">
      <c r="A385" s="2">
        <f t="shared" si="45"/>
        <v>45393</v>
      </c>
      <c r="B385" s="2" t="str">
        <f>INDEX(D_被动技能!$C:$C,MATCH(D_伙伴技能书!J385,D_被动技能!$B:$B,0))&amp;"（"&amp;K385&amp;"级）"</f>
        <v>精·护体神龙（3级）</v>
      </c>
      <c r="C385" s="2">
        <f>INDEX(计算页!$E:$E,MATCH(INDEX(D_被动技能!$D:$D,MATCH(J385,D_被动技能!$B:$B,0)),计算页!$F:$F,0))</f>
        <v>40022</v>
      </c>
      <c r="D385" s="2" t="str">
        <f>"学习技能"&amp;RIGHT(B385,LEN(B385))&amp;"\n"&amp;INDEX(D_被动技能!$E:$E,MATCH(L385,D_被动技能!$A:$A,0))</f>
        <v>学习技能精·护体神龙（3级）\n快上！快上！给我咬他！\n至尊刺猬叮叮专用宝物，提升伙伴土抗461点</v>
      </c>
      <c r="E385" s="2">
        <f>INDEX(D_被动技能!$N:$N,MATCH(L385,D_被动技能!$A:$A,0))</f>
        <v>5</v>
      </c>
      <c r="F385" s="2"/>
      <c r="G385" s="2">
        <f>INDEX(D_被动技能!$J:$J,MATCH(L385,D_被动技能!$A:$A,0))</f>
        <v>27</v>
      </c>
      <c r="H385" s="2" t="str">
        <f>INDEX(D_被动技能!$K:$K,MATCH(L385,D_被动技能!$A:$A,0))</f>
        <v>至尊刺猬叮叮</v>
      </c>
      <c r="I385" s="2">
        <f>INDEX(D_被动技能!$M:$M,MATCH(L385,D_被动技能!$A:$A,0))</f>
        <v>2995</v>
      </c>
      <c r="J385" s="2">
        <f t="shared" si="46"/>
        <v>539</v>
      </c>
      <c r="K385" s="2">
        <f t="shared" si="41"/>
        <v>3</v>
      </c>
      <c r="L385" s="2">
        <f t="shared" si="42"/>
        <v>5390003</v>
      </c>
      <c r="M385" s="2">
        <f t="shared" si="43"/>
        <v>3000</v>
      </c>
      <c r="N385" s="2">
        <f t="shared" si="44"/>
        <v>900</v>
      </c>
      <c r="O385" s="2">
        <v>20001</v>
      </c>
    </row>
    <row r="386" spans="1:15" x14ac:dyDescent="0.35">
      <c r="A386" s="2">
        <f t="shared" si="45"/>
        <v>45401</v>
      </c>
      <c r="B386" s="2" t="str">
        <f>INDEX(D_被动技能!$C:$C,MATCH(D_伙伴技能书!J386,D_被动技能!$B:$B,0))&amp;"（"&amp;K386&amp;"级）"</f>
        <v>精·吐宝鼠（1级）</v>
      </c>
      <c r="C386" s="2">
        <f>INDEX(计算页!$E:$E,MATCH(INDEX(D_被动技能!$D:$D,MATCH(J386,D_被动技能!$B:$B,0)),计算页!$F:$F,0))</f>
        <v>40003</v>
      </c>
      <c r="D386" s="2" t="str">
        <f>"学习技能"&amp;RIGHT(B386,LEN(B386))&amp;"\n"&amp;INDEX(D_被动技能!$E:$E,MATCH(L386,D_被动技能!$A:$A,0))</f>
        <v>学习技能精·吐宝鼠（1级）\n西域招财神物，比番邦的米老鼠管用\n至尊鹏精大嘴专用宝物，提升伙伴土抗205点</v>
      </c>
      <c r="E386" s="2">
        <f>INDEX(D_被动技能!$N:$N,MATCH(L386,D_被动技能!$A:$A,0))</f>
        <v>5</v>
      </c>
      <c r="F386" s="2"/>
      <c r="G386" s="2">
        <f>INDEX(D_被动技能!$J:$J,MATCH(L386,D_被动技能!$A:$A,0))</f>
        <v>28</v>
      </c>
      <c r="H386" s="2" t="str">
        <f>INDEX(D_被动技能!$K:$K,MATCH(L386,D_被动技能!$A:$A,0))</f>
        <v>至尊鹏精大嘴</v>
      </c>
      <c r="I386" s="2">
        <f>INDEX(D_被动技能!$M:$M,MATCH(L386,D_被动技能!$A:$A,0))</f>
        <v>1331</v>
      </c>
      <c r="J386" s="2">
        <f t="shared" si="46"/>
        <v>540</v>
      </c>
      <c r="K386" s="2">
        <f t="shared" si="41"/>
        <v>1</v>
      </c>
      <c r="L386" s="2">
        <f t="shared" si="42"/>
        <v>5400001</v>
      </c>
      <c r="M386" s="2">
        <f t="shared" si="43"/>
        <v>1000</v>
      </c>
      <c r="N386" s="2">
        <f t="shared" si="44"/>
        <v>700</v>
      </c>
      <c r="O386" s="2">
        <v>20001</v>
      </c>
    </row>
    <row r="387" spans="1:15" x14ac:dyDescent="0.35">
      <c r="A387" s="2">
        <f t="shared" si="45"/>
        <v>45402</v>
      </c>
      <c r="B387" s="2" t="str">
        <f>INDEX(D_被动技能!$C:$C,MATCH(D_伙伴技能书!J387,D_被动技能!$B:$B,0))&amp;"（"&amp;K387&amp;"级）"</f>
        <v>精·吐宝鼠（2级）</v>
      </c>
      <c r="C387" s="2">
        <f>INDEX(计算页!$E:$E,MATCH(INDEX(D_被动技能!$D:$D,MATCH(J387,D_被动技能!$B:$B,0)),计算页!$F:$F,0))</f>
        <v>40003</v>
      </c>
      <c r="D387" s="2" t="str">
        <f>"学习技能"&amp;RIGHT(B387,LEN(B387))&amp;"\n"&amp;INDEX(D_被动技能!$E:$E,MATCH(L387,D_被动技能!$A:$A,0))</f>
        <v>学习技能精·吐宝鼠（2级）\n西域招财神物，比番邦的米老鼠管用\n至尊鹏精大嘴专用宝物，提升伙伴土抗307点</v>
      </c>
      <c r="E387" s="2">
        <f>INDEX(D_被动技能!$N:$N,MATCH(L387,D_被动技能!$A:$A,0))</f>
        <v>5</v>
      </c>
      <c r="F387" s="2"/>
      <c r="G387" s="2">
        <f>INDEX(D_被动技能!$J:$J,MATCH(L387,D_被动技能!$A:$A,0))</f>
        <v>28</v>
      </c>
      <c r="H387" s="2" t="str">
        <f>INDEX(D_被动技能!$K:$K,MATCH(L387,D_被动技能!$A:$A,0))</f>
        <v>至尊鹏精大嘴</v>
      </c>
      <c r="I387" s="2">
        <f>INDEX(D_被动技能!$M:$M,MATCH(L387,D_被动技能!$A:$A,0))</f>
        <v>1997</v>
      </c>
      <c r="J387" s="2">
        <f t="shared" si="46"/>
        <v>540</v>
      </c>
      <c r="K387" s="2">
        <f t="shared" si="41"/>
        <v>2</v>
      </c>
      <c r="L387" s="2">
        <f t="shared" si="42"/>
        <v>5400002</v>
      </c>
      <c r="M387" s="2">
        <f t="shared" si="43"/>
        <v>2000</v>
      </c>
      <c r="N387" s="2">
        <f t="shared" si="44"/>
        <v>800</v>
      </c>
      <c r="O387" s="2">
        <v>20001</v>
      </c>
    </row>
    <row r="388" spans="1:15" x14ac:dyDescent="0.35">
      <c r="A388" s="2">
        <f t="shared" si="45"/>
        <v>45403</v>
      </c>
      <c r="B388" s="2" t="str">
        <f>INDEX(D_被动技能!$C:$C,MATCH(D_伙伴技能书!J388,D_被动技能!$B:$B,0))&amp;"（"&amp;K388&amp;"级）"</f>
        <v>精·吐宝鼠（3级）</v>
      </c>
      <c r="C388" s="2">
        <f>INDEX(计算页!$E:$E,MATCH(INDEX(D_被动技能!$D:$D,MATCH(J388,D_被动技能!$B:$B,0)),计算页!$F:$F,0))</f>
        <v>40003</v>
      </c>
      <c r="D388" s="2" t="str">
        <f>"学习技能"&amp;RIGHT(B388,LEN(B388))&amp;"\n"&amp;INDEX(D_被动技能!$E:$E,MATCH(L388,D_被动技能!$A:$A,0))</f>
        <v>学习技能精·吐宝鼠（3级）\n西域招财神物，比番邦的米老鼠管用\n至尊鹏精大嘴专用宝物，提升伙伴土抗461点</v>
      </c>
      <c r="E388" s="2">
        <f>INDEX(D_被动技能!$N:$N,MATCH(L388,D_被动技能!$A:$A,0))</f>
        <v>5</v>
      </c>
      <c r="F388" s="2"/>
      <c r="G388" s="2">
        <f>INDEX(D_被动技能!$J:$J,MATCH(L388,D_被动技能!$A:$A,0))</f>
        <v>28</v>
      </c>
      <c r="H388" s="2" t="str">
        <f>INDEX(D_被动技能!$K:$K,MATCH(L388,D_被动技能!$A:$A,0))</f>
        <v>至尊鹏精大嘴</v>
      </c>
      <c r="I388" s="2">
        <f>INDEX(D_被动技能!$M:$M,MATCH(L388,D_被动技能!$A:$A,0))</f>
        <v>2995</v>
      </c>
      <c r="J388" s="2">
        <f t="shared" si="46"/>
        <v>540</v>
      </c>
      <c r="K388" s="2">
        <f t="shared" si="41"/>
        <v>3</v>
      </c>
      <c r="L388" s="2">
        <f t="shared" si="42"/>
        <v>5400003</v>
      </c>
      <c r="M388" s="2">
        <f t="shared" si="43"/>
        <v>3000</v>
      </c>
      <c r="N388" s="2">
        <f t="shared" si="44"/>
        <v>900</v>
      </c>
      <c r="O388" s="2">
        <v>20001</v>
      </c>
    </row>
    <row r="389" spans="1:15" x14ac:dyDescent="0.35">
      <c r="A389" s="2">
        <f t="shared" si="45"/>
        <v>45501</v>
      </c>
      <c r="B389" s="2" t="str">
        <f>INDEX(D_被动技能!$C:$C,MATCH(D_伙伴技能书!J389,D_被动技能!$B:$B,0))&amp;"（"&amp;K389&amp;"级）"</f>
        <v>精·天子剑（1级）</v>
      </c>
      <c r="C389" s="2">
        <f>INDEX(计算页!$E:$E,MATCH(INDEX(D_被动技能!$D:$D,MATCH(J389,D_被动技能!$B:$B,0)),计算页!$F:$F,0))</f>
        <v>40004</v>
      </c>
      <c r="D389" s="2" t="str">
        <f>"学习技能"&amp;RIGHT(B389,LEN(B389))&amp;"\n"&amp;INDEX(D_被动技能!$E:$E,MATCH(L389,D_被动技能!$A:$A,0))</f>
        <v>学习技能精·天子剑（1级）\n一件很普通的宝物，看起来谁都可以用\n提升伙伴破甲205点</v>
      </c>
      <c r="E389" s="2">
        <f>INDEX(D_被动技能!$N:$N,MATCH(L389,D_被动技能!$A:$A,0))</f>
        <v>5</v>
      </c>
      <c r="F389" s="2"/>
      <c r="G389" s="2">
        <f>INDEX(D_被动技能!$J:$J,MATCH(L389,D_被动技能!$A:$A,0))</f>
        <v>0</v>
      </c>
      <c r="H389" s="2" t="str">
        <f>INDEX(D_被动技能!$K:$K,MATCH(L389,D_被动技能!$A:$A,0))</f>
        <v>所有宠物</v>
      </c>
      <c r="I389" s="2">
        <f>INDEX(D_被动技能!$M:$M,MATCH(L389,D_被动技能!$A:$A,0))</f>
        <v>1229</v>
      </c>
      <c r="J389" s="2">
        <v>550</v>
      </c>
      <c r="K389" s="2">
        <f t="shared" si="41"/>
        <v>1</v>
      </c>
      <c r="L389" s="2">
        <f t="shared" si="42"/>
        <v>5500001</v>
      </c>
      <c r="M389" s="2">
        <f t="shared" si="43"/>
        <v>1000</v>
      </c>
      <c r="N389" s="2">
        <f t="shared" si="44"/>
        <v>700</v>
      </c>
      <c r="O389" s="2">
        <v>20001</v>
      </c>
    </row>
    <row r="390" spans="1:15" x14ac:dyDescent="0.35">
      <c r="A390" s="2">
        <f t="shared" si="45"/>
        <v>45502</v>
      </c>
      <c r="B390" s="2" t="str">
        <f>INDEX(D_被动技能!$C:$C,MATCH(D_伙伴技能书!J390,D_被动技能!$B:$B,0))&amp;"（"&amp;K390&amp;"级）"</f>
        <v>精·天子剑（2级）</v>
      </c>
      <c r="C390" s="2">
        <f>INDEX(计算页!$E:$E,MATCH(INDEX(D_被动技能!$D:$D,MATCH(J390,D_被动技能!$B:$B,0)),计算页!$F:$F,0))</f>
        <v>40004</v>
      </c>
      <c r="D390" s="2" t="str">
        <f>"学习技能"&amp;RIGHT(B390,LEN(B390))&amp;"\n"&amp;INDEX(D_被动技能!$E:$E,MATCH(L390,D_被动技能!$A:$A,0))</f>
        <v>学习技能精·天子剑（2级）\n一件很普通的宝物，看起来谁都可以用\n提升伙伴破甲307点</v>
      </c>
      <c r="E390" s="2">
        <f>INDEX(D_被动技能!$N:$N,MATCH(L390,D_被动技能!$A:$A,0))</f>
        <v>5</v>
      </c>
      <c r="F390" s="2"/>
      <c r="G390" s="2">
        <f>INDEX(D_被动技能!$J:$J,MATCH(L390,D_被动技能!$A:$A,0))</f>
        <v>0</v>
      </c>
      <c r="H390" s="2" t="str">
        <f>INDEX(D_被动技能!$K:$K,MATCH(L390,D_被动技能!$A:$A,0))</f>
        <v>所有宠物</v>
      </c>
      <c r="I390" s="2">
        <f>INDEX(D_被动技能!$M:$M,MATCH(L390,D_被动技能!$A:$A,0))</f>
        <v>1843</v>
      </c>
      <c r="J390" s="2">
        <f>IF(K389&gt;K390,J389+1,J389)</f>
        <v>550</v>
      </c>
      <c r="K390" s="2">
        <f t="shared" si="41"/>
        <v>2</v>
      </c>
      <c r="L390" s="2">
        <f t="shared" si="42"/>
        <v>5500002</v>
      </c>
      <c r="M390" s="2">
        <f t="shared" si="43"/>
        <v>2000</v>
      </c>
      <c r="N390" s="2">
        <f t="shared" si="44"/>
        <v>800</v>
      </c>
      <c r="O390" s="2">
        <v>20001</v>
      </c>
    </row>
    <row r="391" spans="1:15" x14ac:dyDescent="0.35">
      <c r="A391" s="2">
        <f t="shared" si="45"/>
        <v>45503</v>
      </c>
      <c r="B391" s="2" t="str">
        <f>INDEX(D_被动技能!$C:$C,MATCH(D_伙伴技能书!J391,D_被动技能!$B:$B,0))&amp;"（"&amp;K391&amp;"级）"</f>
        <v>精·天子剑（3级）</v>
      </c>
      <c r="C391" s="2">
        <f>INDEX(计算页!$E:$E,MATCH(INDEX(D_被动技能!$D:$D,MATCH(J391,D_被动技能!$B:$B,0)),计算页!$F:$F,0))</f>
        <v>40004</v>
      </c>
      <c r="D391" s="2" t="str">
        <f>"学习技能"&amp;RIGHT(B391,LEN(B391))&amp;"\n"&amp;INDEX(D_被动技能!$E:$E,MATCH(L391,D_被动技能!$A:$A,0))</f>
        <v>学习技能精·天子剑（3级）\n一件很普通的宝物，看起来谁都可以用\n提升伙伴破甲461点</v>
      </c>
      <c r="E391" s="2">
        <f>INDEX(D_被动技能!$N:$N,MATCH(L391,D_被动技能!$A:$A,0))</f>
        <v>5</v>
      </c>
      <c r="F391" s="2"/>
      <c r="G391" s="2">
        <f>INDEX(D_被动技能!$J:$J,MATCH(L391,D_被动技能!$A:$A,0))</f>
        <v>0</v>
      </c>
      <c r="H391" s="2" t="str">
        <f>INDEX(D_被动技能!$K:$K,MATCH(L391,D_被动技能!$A:$A,0))</f>
        <v>所有宠物</v>
      </c>
      <c r="I391" s="2">
        <f>INDEX(D_被动技能!$M:$M,MATCH(L391,D_被动技能!$A:$A,0))</f>
        <v>2765</v>
      </c>
      <c r="J391" s="2">
        <f>IF(K390&gt;K391,J390+1,J390)</f>
        <v>550</v>
      </c>
      <c r="K391" s="2">
        <f t="shared" ref="K391:K460" si="47">IF(K390=3,1,K390+1)</f>
        <v>3</v>
      </c>
      <c r="L391" s="2">
        <f t="shared" ref="L391:L460" si="48">J391*10000+K391</f>
        <v>5500003</v>
      </c>
      <c r="M391" s="2">
        <f t="shared" ref="M391:M460" si="49">K391*1000</f>
        <v>3000</v>
      </c>
      <c r="N391" s="2">
        <f t="shared" ref="N391:N460" si="50">K391*100+600</f>
        <v>900</v>
      </c>
      <c r="O391" s="2">
        <v>20001</v>
      </c>
    </row>
    <row r="392" spans="1:15" x14ac:dyDescent="0.35">
      <c r="A392" s="2">
        <f t="shared" ref="A392:A461" si="51">40000+J392*10+K392</f>
        <v>45511</v>
      </c>
      <c r="B392" s="2" t="str">
        <f>INDEX(D_被动技能!$C:$C,MATCH(D_伙伴技能书!J392,D_被动技能!$B:$B,0))&amp;"（"&amp;K392&amp;"级）"</f>
        <v>精·万兽图腾（1级）</v>
      </c>
      <c r="C392" s="2">
        <f>INDEX(计算页!$E:$E,MATCH(INDEX(D_被动技能!$D:$D,MATCH(J392,D_被动技能!$B:$B,0)),计算页!$F:$F,0))</f>
        <v>40002</v>
      </c>
      <c r="D392" s="2" t="str">
        <f>"学习技能"&amp;RIGHT(B392,LEN(B392))&amp;"\n"&amp;INDEX(D_被动技能!$E:$E,MATCH(L392,D_被动技能!$A:$A,0))</f>
        <v>学习技能精·万兽图腾（1级）\n一件很普通的宝物，看起来谁都可以用\n提升伙伴暴击205点</v>
      </c>
      <c r="E392" s="2">
        <f>INDEX(D_被动技能!$N:$N,MATCH(L392,D_被动技能!$A:$A,0))</f>
        <v>5</v>
      </c>
      <c r="F392" s="2"/>
      <c r="G392" s="2">
        <f>INDEX(D_被动技能!$J:$J,MATCH(L392,D_被动技能!$A:$A,0))</f>
        <v>0</v>
      </c>
      <c r="H392" s="2" t="str">
        <f>INDEX(D_被动技能!$K:$K,MATCH(L392,D_被动技能!$A:$A,0))</f>
        <v>所有宠物</v>
      </c>
      <c r="I392" s="2">
        <f>INDEX(D_被动技能!$M:$M,MATCH(L392,D_被动技能!$A:$A,0))</f>
        <v>1229</v>
      </c>
      <c r="J392" s="2">
        <f t="shared" ref="J392:J406" si="52">IF(K391&gt;K392,J391+1,J391)</f>
        <v>551</v>
      </c>
      <c r="K392" s="2">
        <f t="shared" si="47"/>
        <v>1</v>
      </c>
      <c r="L392" s="2">
        <f t="shared" si="48"/>
        <v>5510001</v>
      </c>
      <c r="M392" s="2">
        <f t="shared" si="49"/>
        <v>1000</v>
      </c>
      <c r="N392" s="2">
        <f t="shared" si="50"/>
        <v>700</v>
      </c>
      <c r="O392" s="2">
        <v>20001</v>
      </c>
    </row>
    <row r="393" spans="1:15" x14ac:dyDescent="0.35">
      <c r="A393" s="2">
        <f t="shared" si="51"/>
        <v>45512</v>
      </c>
      <c r="B393" s="2" t="str">
        <f>INDEX(D_被动技能!$C:$C,MATCH(D_伙伴技能书!J393,D_被动技能!$B:$B,0))&amp;"（"&amp;K393&amp;"级）"</f>
        <v>精·万兽图腾（2级）</v>
      </c>
      <c r="C393" s="2">
        <f>INDEX(计算页!$E:$E,MATCH(INDEX(D_被动技能!$D:$D,MATCH(J393,D_被动技能!$B:$B,0)),计算页!$F:$F,0))</f>
        <v>40002</v>
      </c>
      <c r="D393" s="2" t="str">
        <f>"学习技能"&amp;RIGHT(B393,LEN(B393))&amp;"\n"&amp;INDEX(D_被动技能!$E:$E,MATCH(L393,D_被动技能!$A:$A,0))</f>
        <v>学习技能精·万兽图腾（2级）\n一件很普通的宝物，看起来谁都可以用\n提升伙伴暴击307点</v>
      </c>
      <c r="E393" s="2">
        <f>INDEX(D_被动技能!$N:$N,MATCH(L393,D_被动技能!$A:$A,0))</f>
        <v>5</v>
      </c>
      <c r="F393" s="2"/>
      <c r="G393" s="2">
        <f>INDEX(D_被动技能!$J:$J,MATCH(L393,D_被动技能!$A:$A,0))</f>
        <v>0</v>
      </c>
      <c r="H393" s="2" t="str">
        <f>INDEX(D_被动技能!$K:$K,MATCH(L393,D_被动技能!$A:$A,0))</f>
        <v>所有宠物</v>
      </c>
      <c r="I393" s="2">
        <f>INDEX(D_被动技能!$M:$M,MATCH(L393,D_被动技能!$A:$A,0))</f>
        <v>1843</v>
      </c>
      <c r="J393" s="2">
        <f t="shared" si="52"/>
        <v>551</v>
      </c>
      <c r="K393" s="2">
        <f t="shared" si="47"/>
        <v>2</v>
      </c>
      <c r="L393" s="2">
        <f t="shared" si="48"/>
        <v>5510002</v>
      </c>
      <c r="M393" s="2">
        <f t="shared" si="49"/>
        <v>2000</v>
      </c>
      <c r="N393" s="2">
        <f t="shared" si="50"/>
        <v>800</v>
      </c>
      <c r="O393" s="2">
        <v>20001</v>
      </c>
    </row>
    <row r="394" spans="1:15" x14ac:dyDescent="0.35">
      <c r="A394" s="2">
        <f t="shared" si="51"/>
        <v>45513</v>
      </c>
      <c r="B394" s="2" t="str">
        <f>INDEX(D_被动技能!$C:$C,MATCH(D_伙伴技能书!J394,D_被动技能!$B:$B,0))&amp;"（"&amp;K394&amp;"级）"</f>
        <v>精·万兽图腾（3级）</v>
      </c>
      <c r="C394" s="2">
        <f>INDEX(计算页!$E:$E,MATCH(INDEX(D_被动技能!$D:$D,MATCH(J394,D_被动技能!$B:$B,0)),计算页!$F:$F,0))</f>
        <v>40002</v>
      </c>
      <c r="D394" s="2" t="str">
        <f>"学习技能"&amp;RIGHT(B394,LEN(B394))&amp;"\n"&amp;INDEX(D_被动技能!$E:$E,MATCH(L394,D_被动技能!$A:$A,0))</f>
        <v>学习技能精·万兽图腾（3级）\n一件很普通的宝物，看起来谁都可以用\n提升伙伴暴击461点</v>
      </c>
      <c r="E394" s="2">
        <f>INDEX(D_被动技能!$N:$N,MATCH(L394,D_被动技能!$A:$A,0))</f>
        <v>5</v>
      </c>
      <c r="F394" s="2"/>
      <c r="G394" s="2">
        <f>INDEX(D_被动技能!$J:$J,MATCH(L394,D_被动技能!$A:$A,0))</f>
        <v>0</v>
      </c>
      <c r="H394" s="2" t="str">
        <f>INDEX(D_被动技能!$K:$K,MATCH(L394,D_被动技能!$A:$A,0))</f>
        <v>所有宠物</v>
      </c>
      <c r="I394" s="2">
        <f>INDEX(D_被动技能!$M:$M,MATCH(L394,D_被动技能!$A:$A,0))</f>
        <v>2765</v>
      </c>
      <c r="J394" s="2">
        <f t="shared" si="52"/>
        <v>551</v>
      </c>
      <c r="K394" s="2">
        <f t="shared" si="47"/>
        <v>3</v>
      </c>
      <c r="L394" s="2">
        <f t="shared" si="48"/>
        <v>5510003</v>
      </c>
      <c r="M394" s="2">
        <f t="shared" si="49"/>
        <v>3000</v>
      </c>
      <c r="N394" s="2">
        <f t="shared" si="50"/>
        <v>900</v>
      </c>
      <c r="O394" s="2">
        <v>20001</v>
      </c>
    </row>
    <row r="395" spans="1:15" x14ac:dyDescent="0.35">
      <c r="A395" s="2">
        <f t="shared" si="51"/>
        <v>45521</v>
      </c>
      <c r="B395" s="2" t="str">
        <f>INDEX(D_被动技能!$C:$C,MATCH(D_伙伴技能书!J395,D_被动技能!$B:$B,0))&amp;"（"&amp;K395&amp;"级）"</f>
        <v>精·罗刹阵（1级）</v>
      </c>
      <c r="C395" s="2">
        <f>INDEX(计算页!$E:$E,MATCH(INDEX(D_被动技能!$D:$D,MATCH(J395,D_被动技能!$B:$B,0)),计算页!$F:$F,0))</f>
        <v>40001</v>
      </c>
      <c r="D395" s="2" t="str">
        <f>"学习技能"&amp;RIGHT(B395,LEN(B395))&amp;"\n"&amp;INDEX(D_被动技能!$E:$E,MATCH(L395,D_被动技能!$A:$A,0))</f>
        <v>学习技能精·罗刹阵（1级）\n一件很普通的宝物，看起来谁都可以用\n提升伙伴抗暴205点</v>
      </c>
      <c r="E395" s="2">
        <f>INDEX(D_被动技能!$N:$N,MATCH(L395,D_被动技能!$A:$A,0))</f>
        <v>5</v>
      </c>
      <c r="F395" s="2"/>
      <c r="G395" s="2">
        <f>INDEX(D_被动技能!$J:$J,MATCH(L395,D_被动技能!$A:$A,0))</f>
        <v>0</v>
      </c>
      <c r="H395" s="2" t="str">
        <f>INDEX(D_被动技能!$K:$K,MATCH(L395,D_被动技能!$A:$A,0))</f>
        <v>所有宠物</v>
      </c>
      <c r="I395" s="2">
        <f>INDEX(D_被动技能!$M:$M,MATCH(L395,D_被动技能!$A:$A,0))</f>
        <v>1229</v>
      </c>
      <c r="J395" s="2">
        <f t="shared" si="52"/>
        <v>552</v>
      </c>
      <c r="K395" s="2">
        <f t="shared" si="47"/>
        <v>1</v>
      </c>
      <c r="L395" s="2">
        <f t="shared" si="48"/>
        <v>5520001</v>
      </c>
      <c r="M395" s="2">
        <f t="shared" si="49"/>
        <v>1000</v>
      </c>
      <c r="N395" s="2">
        <f t="shared" si="50"/>
        <v>700</v>
      </c>
      <c r="O395" s="2">
        <v>20001</v>
      </c>
    </row>
    <row r="396" spans="1:15" x14ac:dyDescent="0.35">
      <c r="A396" s="2">
        <f t="shared" si="51"/>
        <v>45522</v>
      </c>
      <c r="B396" s="2" t="str">
        <f>INDEX(D_被动技能!$C:$C,MATCH(D_伙伴技能书!J396,D_被动技能!$B:$B,0))&amp;"（"&amp;K396&amp;"级）"</f>
        <v>精·罗刹阵（2级）</v>
      </c>
      <c r="C396" s="2">
        <f>INDEX(计算页!$E:$E,MATCH(INDEX(D_被动技能!$D:$D,MATCH(J396,D_被动技能!$B:$B,0)),计算页!$F:$F,0))</f>
        <v>40001</v>
      </c>
      <c r="D396" s="2" t="str">
        <f>"学习技能"&amp;RIGHT(B396,LEN(B396))&amp;"\n"&amp;INDEX(D_被动技能!$E:$E,MATCH(L396,D_被动技能!$A:$A,0))</f>
        <v>学习技能精·罗刹阵（2级）\n一件很普通的宝物，看起来谁都可以用\n提升伙伴抗暴307点</v>
      </c>
      <c r="E396" s="2">
        <f>INDEX(D_被动技能!$N:$N,MATCH(L396,D_被动技能!$A:$A,0))</f>
        <v>5</v>
      </c>
      <c r="F396" s="2"/>
      <c r="G396" s="2">
        <f>INDEX(D_被动技能!$J:$J,MATCH(L396,D_被动技能!$A:$A,0))</f>
        <v>0</v>
      </c>
      <c r="H396" s="2" t="str">
        <f>INDEX(D_被动技能!$K:$K,MATCH(L396,D_被动技能!$A:$A,0))</f>
        <v>所有宠物</v>
      </c>
      <c r="I396" s="2">
        <f>INDEX(D_被动技能!$M:$M,MATCH(L396,D_被动技能!$A:$A,0))</f>
        <v>1843</v>
      </c>
      <c r="J396" s="2">
        <f t="shared" si="52"/>
        <v>552</v>
      </c>
      <c r="K396" s="2">
        <f t="shared" si="47"/>
        <v>2</v>
      </c>
      <c r="L396" s="2">
        <f t="shared" si="48"/>
        <v>5520002</v>
      </c>
      <c r="M396" s="2">
        <f t="shared" si="49"/>
        <v>2000</v>
      </c>
      <c r="N396" s="2">
        <f t="shared" si="50"/>
        <v>800</v>
      </c>
      <c r="O396" s="2">
        <v>20001</v>
      </c>
    </row>
    <row r="397" spans="1:15" x14ac:dyDescent="0.35">
      <c r="A397" s="2">
        <f t="shared" si="51"/>
        <v>45523</v>
      </c>
      <c r="B397" s="2" t="str">
        <f>INDEX(D_被动技能!$C:$C,MATCH(D_伙伴技能书!J397,D_被动技能!$B:$B,0))&amp;"（"&amp;K397&amp;"级）"</f>
        <v>精·罗刹阵（3级）</v>
      </c>
      <c r="C397" s="2">
        <f>INDEX(计算页!$E:$E,MATCH(INDEX(D_被动技能!$D:$D,MATCH(J397,D_被动技能!$B:$B,0)),计算页!$F:$F,0))</f>
        <v>40001</v>
      </c>
      <c r="D397" s="2" t="str">
        <f>"学习技能"&amp;RIGHT(B397,LEN(B397))&amp;"\n"&amp;INDEX(D_被动技能!$E:$E,MATCH(L397,D_被动技能!$A:$A,0))</f>
        <v>学习技能精·罗刹阵（3级）\n一件很普通的宝物，看起来谁都可以用\n提升伙伴抗暴461点</v>
      </c>
      <c r="E397" s="2">
        <f>INDEX(D_被动技能!$N:$N,MATCH(L397,D_被动技能!$A:$A,0))</f>
        <v>5</v>
      </c>
      <c r="F397" s="2"/>
      <c r="G397" s="2">
        <f>INDEX(D_被动技能!$J:$J,MATCH(L397,D_被动技能!$A:$A,0))</f>
        <v>0</v>
      </c>
      <c r="H397" s="2" t="str">
        <f>INDEX(D_被动技能!$K:$K,MATCH(L397,D_被动技能!$A:$A,0))</f>
        <v>所有宠物</v>
      </c>
      <c r="I397" s="2">
        <f>INDEX(D_被动技能!$M:$M,MATCH(L397,D_被动技能!$A:$A,0))</f>
        <v>2765</v>
      </c>
      <c r="J397" s="2">
        <f t="shared" si="52"/>
        <v>552</v>
      </c>
      <c r="K397" s="2">
        <f t="shared" si="47"/>
        <v>3</v>
      </c>
      <c r="L397" s="2">
        <f t="shared" si="48"/>
        <v>5520003</v>
      </c>
      <c r="M397" s="2">
        <f t="shared" si="49"/>
        <v>3000</v>
      </c>
      <c r="N397" s="2">
        <f t="shared" si="50"/>
        <v>900</v>
      </c>
      <c r="O397" s="2">
        <v>20001</v>
      </c>
    </row>
    <row r="398" spans="1:15" x14ac:dyDescent="0.35">
      <c r="A398" s="2">
        <f t="shared" si="51"/>
        <v>45531</v>
      </c>
      <c r="B398" s="2" t="str">
        <f>INDEX(D_被动技能!$C:$C,MATCH(D_伙伴技能书!J398,D_被动技能!$B:$B,0))&amp;"（"&amp;K398&amp;"级）"</f>
        <v>精·蛊惑众生（1级）</v>
      </c>
      <c r="C398" s="2">
        <f>INDEX(计算页!$E:$E,MATCH(INDEX(D_被动技能!$D:$D,MATCH(J398,D_被动技能!$B:$B,0)),计算页!$F:$F,0))</f>
        <v>40020</v>
      </c>
      <c r="D398" s="2" t="str">
        <f>"学习技能"&amp;RIGHT(B398,LEN(B398))&amp;"\n"&amp;INDEX(D_被动技能!$E:$E,MATCH(L398,D_被动技能!$A:$A,0))</f>
        <v>学习技能精·蛊惑众生（1级）\n一件很普通的宝物，看起来谁都可以用\n提升伙伴破甲205点</v>
      </c>
      <c r="E398" s="2">
        <f>INDEX(D_被动技能!$N:$N,MATCH(L398,D_被动技能!$A:$A,0))</f>
        <v>5</v>
      </c>
      <c r="F398" s="2"/>
      <c r="G398" s="2">
        <f>INDEX(D_被动技能!$J:$J,MATCH(L398,D_被动技能!$A:$A,0))</f>
        <v>0</v>
      </c>
      <c r="H398" s="2" t="str">
        <f>INDEX(D_被动技能!$K:$K,MATCH(L398,D_被动技能!$A:$A,0))</f>
        <v>所有宠物</v>
      </c>
      <c r="I398" s="2">
        <f>INDEX(D_被动技能!$M:$M,MATCH(L398,D_被动技能!$A:$A,0))</f>
        <v>1229</v>
      </c>
      <c r="J398" s="2">
        <f t="shared" si="52"/>
        <v>553</v>
      </c>
      <c r="K398" s="2">
        <f t="shared" si="47"/>
        <v>1</v>
      </c>
      <c r="L398" s="2">
        <f t="shared" si="48"/>
        <v>5530001</v>
      </c>
      <c r="M398" s="2">
        <f t="shared" si="49"/>
        <v>1000</v>
      </c>
      <c r="N398" s="2">
        <f t="shared" si="50"/>
        <v>700</v>
      </c>
      <c r="O398" s="2">
        <v>20001</v>
      </c>
    </row>
    <row r="399" spans="1:15" x14ac:dyDescent="0.35">
      <c r="A399" s="2">
        <f t="shared" si="51"/>
        <v>45532</v>
      </c>
      <c r="B399" s="2" t="str">
        <f>INDEX(D_被动技能!$C:$C,MATCH(D_伙伴技能书!J399,D_被动技能!$B:$B,0))&amp;"（"&amp;K399&amp;"级）"</f>
        <v>精·蛊惑众生（2级）</v>
      </c>
      <c r="C399" s="2">
        <f>INDEX(计算页!$E:$E,MATCH(INDEX(D_被动技能!$D:$D,MATCH(J399,D_被动技能!$B:$B,0)),计算页!$F:$F,0))</f>
        <v>40020</v>
      </c>
      <c r="D399" s="2" t="str">
        <f>"学习技能"&amp;RIGHT(B399,LEN(B399))&amp;"\n"&amp;INDEX(D_被动技能!$E:$E,MATCH(L399,D_被动技能!$A:$A,0))</f>
        <v>学习技能精·蛊惑众生（2级）\n一件很普通的宝物，看起来谁都可以用\n提升伙伴破甲307点</v>
      </c>
      <c r="E399" s="2">
        <f>INDEX(D_被动技能!$N:$N,MATCH(L399,D_被动技能!$A:$A,0))</f>
        <v>5</v>
      </c>
      <c r="F399" s="2"/>
      <c r="G399" s="2">
        <f>INDEX(D_被动技能!$J:$J,MATCH(L399,D_被动技能!$A:$A,0))</f>
        <v>0</v>
      </c>
      <c r="H399" s="2" t="str">
        <f>INDEX(D_被动技能!$K:$K,MATCH(L399,D_被动技能!$A:$A,0))</f>
        <v>所有宠物</v>
      </c>
      <c r="I399" s="2">
        <f>INDEX(D_被动技能!$M:$M,MATCH(L399,D_被动技能!$A:$A,0))</f>
        <v>1843</v>
      </c>
      <c r="J399" s="2">
        <f t="shared" si="52"/>
        <v>553</v>
      </c>
      <c r="K399" s="2">
        <f t="shared" si="47"/>
        <v>2</v>
      </c>
      <c r="L399" s="2">
        <f t="shared" si="48"/>
        <v>5530002</v>
      </c>
      <c r="M399" s="2">
        <f t="shared" si="49"/>
        <v>2000</v>
      </c>
      <c r="N399" s="2">
        <f t="shared" si="50"/>
        <v>800</v>
      </c>
      <c r="O399" s="2">
        <v>20001</v>
      </c>
    </row>
    <row r="400" spans="1:15" x14ac:dyDescent="0.35">
      <c r="A400" s="2">
        <f t="shared" si="51"/>
        <v>45533</v>
      </c>
      <c r="B400" s="2" t="str">
        <f>INDEX(D_被动技能!$C:$C,MATCH(D_伙伴技能书!J400,D_被动技能!$B:$B,0))&amp;"（"&amp;K400&amp;"级）"</f>
        <v>精·蛊惑众生（3级）</v>
      </c>
      <c r="C400" s="2">
        <f>INDEX(计算页!$E:$E,MATCH(INDEX(D_被动技能!$D:$D,MATCH(J400,D_被动技能!$B:$B,0)),计算页!$F:$F,0))</f>
        <v>40020</v>
      </c>
      <c r="D400" s="2" t="str">
        <f>"学习技能"&amp;RIGHT(B400,LEN(B400))&amp;"\n"&amp;INDEX(D_被动技能!$E:$E,MATCH(L400,D_被动技能!$A:$A,0))</f>
        <v>学习技能精·蛊惑众生（3级）\n一件很普通的宝物，看起来谁都可以用\n提升伙伴破甲461点</v>
      </c>
      <c r="E400" s="2">
        <f>INDEX(D_被动技能!$N:$N,MATCH(L400,D_被动技能!$A:$A,0))</f>
        <v>5</v>
      </c>
      <c r="F400" s="2"/>
      <c r="G400" s="2">
        <f>INDEX(D_被动技能!$J:$J,MATCH(L400,D_被动技能!$A:$A,0))</f>
        <v>0</v>
      </c>
      <c r="H400" s="2" t="str">
        <f>INDEX(D_被动技能!$K:$K,MATCH(L400,D_被动技能!$A:$A,0))</f>
        <v>所有宠物</v>
      </c>
      <c r="I400" s="2">
        <f>INDEX(D_被动技能!$M:$M,MATCH(L400,D_被动技能!$A:$A,0))</f>
        <v>2765</v>
      </c>
      <c r="J400" s="2">
        <f t="shared" si="52"/>
        <v>553</v>
      </c>
      <c r="K400" s="2">
        <f t="shared" si="47"/>
        <v>3</v>
      </c>
      <c r="L400" s="2">
        <f t="shared" si="48"/>
        <v>5530003</v>
      </c>
      <c r="M400" s="2">
        <f t="shared" si="49"/>
        <v>3000</v>
      </c>
      <c r="N400" s="2">
        <f t="shared" si="50"/>
        <v>900</v>
      </c>
      <c r="O400" s="2">
        <v>20001</v>
      </c>
    </row>
    <row r="401" spans="1:15" x14ac:dyDescent="0.35">
      <c r="A401" s="2">
        <f t="shared" ref="A401:A403" si="53">40000+J401*10+K401</f>
        <v>45541</v>
      </c>
      <c r="B401" s="2" t="str">
        <f>INDEX(D_被动技能!$C:$C,MATCH(D_伙伴技能书!J401,D_被动技能!$B:$B,0))&amp;"（"&amp;K401&amp;"级）"</f>
        <v>精·日曜石（1级）</v>
      </c>
      <c r="C401" s="2">
        <f>INDEX(计算页!$E:$E,MATCH(INDEX(D_被动技能!$D:$D,MATCH(J401,D_被动技能!$B:$B,0)),计算页!$F:$F,0))</f>
        <v>40022</v>
      </c>
      <c r="D401" s="2" t="str">
        <f>"学习技能"&amp;RIGHT(B401,LEN(B401))&amp;"\n"&amp;INDEX(D_被动技能!$E:$E,MATCH(L401,D_被动技能!$A:$A,0))</f>
        <v>学习技能精·日曜石（1级）\n一件很普通的宝物，看起来谁都可以用\n提升伙伴暴击205点</v>
      </c>
      <c r="E401" s="2">
        <f>INDEX(D_被动技能!$N:$N,MATCH(L401,D_被动技能!$A:$A,0))</f>
        <v>5</v>
      </c>
      <c r="F401" s="2"/>
      <c r="G401" s="2">
        <f>INDEX(D_被动技能!$J:$J,MATCH(L401,D_被动技能!$A:$A,0))</f>
        <v>0</v>
      </c>
      <c r="H401" s="2" t="str">
        <f>INDEX(D_被动技能!$K:$K,MATCH(L401,D_被动技能!$A:$A,0))</f>
        <v>所有宠物</v>
      </c>
      <c r="I401" s="2">
        <f>INDEX(D_被动技能!$M:$M,MATCH(L401,D_被动技能!$A:$A,0))</f>
        <v>1229</v>
      </c>
      <c r="J401" s="2">
        <f t="shared" si="52"/>
        <v>554</v>
      </c>
      <c r="K401" s="2">
        <f t="shared" ref="K401:K403" si="54">IF(K400=3,1,K400+1)</f>
        <v>1</v>
      </c>
      <c r="L401" s="2">
        <f t="shared" ref="L401:L403" si="55">J401*10000+K401</f>
        <v>5540001</v>
      </c>
      <c r="M401" s="2">
        <f t="shared" ref="M401:M403" si="56">K401*1000</f>
        <v>1000</v>
      </c>
      <c r="N401" s="2">
        <f t="shared" ref="N401:N403" si="57">K401*100+600</f>
        <v>700</v>
      </c>
      <c r="O401" s="2">
        <v>20001</v>
      </c>
    </row>
    <row r="402" spans="1:15" x14ac:dyDescent="0.35">
      <c r="A402" s="2">
        <f t="shared" si="53"/>
        <v>45542</v>
      </c>
      <c r="B402" s="2" t="str">
        <f>INDEX(D_被动技能!$C:$C,MATCH(D_伙伴技能书!J402,D_被动技能!$B:$B,0))&amp;"（"&amp;K402&amp;"级）"</f>
        <v>精·日曜石（2级）</v>
      </c>
      <c r="C402" s="2">
        <f>INDEX(计算页!$E:$E,MATCH(INDEX(D_被动技能!$D:$D,MATCH(J402,D_被动技能!$B:$B,0)),计算页!$F:$F,0))</f>
        <v>40022</v>
      </c>
      <c r="D402" s="2" t="str">
        <f>"学习技能"&amp;RIGHT(B402,LEN(B402))&amp;"\n"&amp;INDEX(D_被动技能!$E:$E,MATCH(L402,D_被动技能!$A:$A,0))</f>
        <v>学习技能精·日曜石（2级）\n一件很普通的宝物，看起来谁都可以用\n提升伙伴暴击307点</v>
      </c>
      <c r="E402" s="2">
        <f>INDEX(D_被动技能!$N:$N,MATCH(L402,D_被动技能!$A:$A,0))</f>
        <v>5</v>
      </c>
      <c r="F402" s="2"/>
      <c r="G402" s="2">
        <f>INDEX(D_被动技能!$J:$J,MATCH(L402,D_被动技能!$A:$A,0))</f>
        <v>0</v>
      </c>
      <c r="H402" s="2" t="str">
        <f>INDEX(D_被动技能!$K:$K,MATCH(L402,D_被动技能!$A:$A,0))</f>
        <v>所有宠物</v>
      </c>
      <c r="I402" s="2">
        <f>INDEX(D_被动技能!$M:$M,MATCH(L402,D_被动技能!$A:$A,0))</f>
        <v>1843</v>
      </c>
      <c r="J402" s="2">
        <f t="shared" si="52"/>
        <v>554</v>
      </c>
      <c r="K402" s="2">
        <f t="shared" si="54"/>
        <v>2</v>
      </c>
      <c r="L402" s="2">
        <f t="shared" si="55"/>
        <v>5540002</v>
      </c>
      <c r="M402" s="2">
        <f t="shared" si="56"/>
        <v>2000</v>
      </c>
      <c r="N402" s="2">
        <f t="shared" si="57"/>
        <v>800</v>
      </c>
      <c r="O402" s="2">
        <v>20001</v>
      </c>
    </row>
    <row r="403" spans="1:15" x14ac:dyDescent="0.35">
      <c r="A403" s="2">
        <f t="shared" si="53"/>
        <v>45543</v>
      </c>
      <c r="B403" s="2" t="str">
        <f>INDEX(D_被动技能!$C:$C,MATCH(D_伙伴技能书!J403,D_被动技能!$B:$B,0))&amp;"（"&amp;K403&amp;"级）"</f>
        <v>精·日曜石（3级）</v>
      </c>
      <c r="C403" s="2">
        <f>INDEX(计算页!$E:$E,MATCH(INDEX(D_被动技能!$D:$D,MATCH(J403,D_被动技能!$B:$B,0)),计算页!$F:$F,0))</f>
        <v>40022</v>
      </c>
      <c r="D403" s="2" t="str">
        <f>"学习技能"&amp;RIGHT(B403,LEN(B403))&amp;"\n"&amp;INDEX(D_被动技能!$E:$E,MATCH(L403,D_被动技能!$A:$A,0))</f>
        <v>学习技能精·日曜石（3级）\n一件很普通的宝物，看起来谁都可以用\n提升伙伴暴击461点</v>
      </c>
      <c r="E403" s="2">
        <f>INDEX(D_被动技能!$N:$N,MATCH(L403,D_被动技能!$A:$A,0))</f>
        <v>5</v>
      </c>
      <c r="F403" s="2"/>
      <c r="G403" s="2">
        <f>INDEX(D_被动技能!$J:$J,MATCH(L403,D_被动技能!$A:$A,0))</f>
        <v>0</v>
      </c>
      <c r="H403" s="2" t="str">
        <f>INDEX(D_被动技能!$K:$K,MATCH(L403,D_被动技能!$A:$A,0))</f>
        <v>所有宠物</v>
      </c>
      <c r="I403" s="2">
        <f>INDEX(D_被动技能!$M:$M,MATCH(L403,D_被动技能!$A:$A,0))</f>
        <v>2765</v>
      </c>
      <c r="J403" s="2">
        <f t="shared" si="52"/>
        <v>554</v>
      </c>
      <c r="K403" s="2">
        <f t="shared" si="54"/>
        <v>3</v>
      </c>
      <c r="L403" s="2">
        <f t="shared" si="55"/>
        <v>5540003</v>
      </c>
      <c r="M403" s="2">
        <f t="shared" si="56"/>
        <v>3000</v>
      </c>
      <c r="N403" s="2">
        <f t="shared" si="57"/>
        <v>900</v>
      </c>
      <c r="O403" s="2">
        <v>20001</v>
      </c>
    </row>
    <row r="404" spans="1:15" x14ac:dyDescent="0.35">
      <c r="A404" s="2">
        <f t="shared" ref="A404:A406" si="58">40000+J404*10+K404</f>
        <v>45551</v>
      </c>
      <c r="B404" s="2" t="str">
        <f>INDEX(D_被动技能!$C:$C,MATCH(D_伙伴技能书!J404,D_被动技能!$B:$B,0))&amp;"（"&amp;K404&amp;"级）"</f>
        <v>精·灵墟宝鼎（1级）</v>
      </c>
      <c r="C404" s="2">
        <f>INDEX(计算页!$E:$E,MATCH(INDEX(D_被动技能!$D:$D,MATCH(J404,D_被动技能!$B:$B,0)),计算页!$F:$F,0))</f>
        <v>40004</v>
      </c>
      <c r="D404" s="2" t="str">
        <f>"学习技能"&amp;RIGHT(B404,LEN(B404))&amp;"\n"&amp;INDEX(D_被动技能!$E:$E,MATCH(L404,D_被动技能!$A:$A,0))</f>
        <v>学习技能精·灵墟宝鼎（1级）\n一件很普通的宝物，看起来谁都可以用\n提升伙伴抗暴205点</v>
      </c>
      <c r="E404" s="2">
        <f>INDEX(D_被动技能!$N:$N,MATCH(L404,D_被动技能!$A:$A,0))</f>
        <v>5</v>
      </c>
      <c r="F404" s="2"/>
      <c r="G404" s="2">
        <f>INDEX(D_被动技能!$J:$J,MATCH(L404,D_被动技能!$A:$A,0))</f>
        <v>0</v>
      </c>
      <c r="H404" s="2" t="str">
        <f>INDEX(D_被动技能!$K:$K,MATCH(L404,D_被动技能!$A:$A,0))</f>
        <v>所有宠物</v>
      </c>
      <c r="I404" s="2">
        <f>INDEX(D_被动技能!$M:$M,MATCH(L404,D_被动技能!$A:$A,0))</f>
        <v>1229</v>
      </c>
      <c r="J404" s="2">
        <f t="shared" si="52"/>
        <v>555</v>
      </c>
      <c r="K404" s="2">
        <f t="shared" ref="K404:K406" si="59">IF(K403=3,1,K403+1)</f>
        <v>1</v>
      </c>
      <c r="L404" s="2">
        <f t="shared" ref="L404:L406" si="60">J404*10000+K404</f>
        <v>5550001</v>
      </c>
      <c r="M404" s="2">
        <f t="shared" ref="M404:M406" si="61">K404*1000</f>
        <v>1000</v>
      </c>
      <c r="N404" s="2">
        <f t="shared" ref="N404:N406" si="62">K404*100+600</f>
        <v>700</v>
      </c>
      <c r="O404" s="2">
        <v>20001</v>
      </c>
    </row>
    <row r="405" spans="1:15" x14ac:dyDescent="0.35">
      <c r="A405" s="2">
        <f t="shared" si="58"/>
        <v>45552</v>
      </c>
      <c r="B405" s="2" t="str">
        <f>INDEX(D_被动技能!$C:$C,MATCH(D_伙伴技能书!J405,D_被动技能!$B:$B,0))&amp;"（"&amp;K405&amp;"级）"</f>
        <v>精·灵墟宝鼎（2级）</v>
      </c>
      <c r="C405" s="2">
        <f>INDEX(计算页!$E:$E,MATCH(INDEX(D_被动技能!$D:$D,MATCH(J405,D_被动技能!$B:$B,0)),计算页!$F:$F,0))</f>
        <v>40004</v>
      </c>
      <c r="D405" s="2" t="str">
        <f>"学习技能"&amp;RIGHT(B405,LEN(B405))&amp;"\n"&amp;INDEX(D_被动技能!$E:$E,MATCH(L405,D_被动技能!$A:$A,0))</f>
        <v>学习技能精·灵墟宝鼎（2级）\n一件很普通的宝物，看起来谁都可以用\n提升伙伴抗暴307点</v>
      </c>
      <c r="E405" s="2">
        <f>INDEX(D_被动技能!$N:$N,MATCH(L405,D_被动技能!$A:$A,0))</f>
        <v>5</v>
      </c>
      <c r="F405" s="2"/>
      <c r="G405" s="2">
        <f>INDEX(D_被动技能!$J:$J,MATCH(L405,D_被动技能!$A:$A,0))</f>
        <v>0</v>
      </c>
      <c r="H405" s="2" t="str">
        <f>INDEX(D_被动技能!$K:$K,MATCH(L405,D_被动技能!$A:$A,0))</f>
        <v>所有宠物</v>
      </c>
      <c r="I405" s="2">
        <f>INDEX(D_被动技能!$M:$M,MATCH(L405,D_被动技能!$A:$A,0))</f>
        <v>1843</v>
      </c>
      <c r="J405" s="2">
        <f t="shared" si="52"/>
        <v>555</v>
      </c>
      <c r="K405" s="2">
        <f t="shared" si="59"/>
        <v>2</v>
      </c>
      <c r="L405" s="2">
        <f t="shared" si="60"/>
        <v>5550002</v>
      </c>
      <c r="M405" s="2">
        <f t="shared" si="61"/>
        <v>2000</v>
      </c>
      <c r="N405" s="2">
        <f t="shared" si="62"/>
        <v>800</v>
      </c>
      <c r="O405" s="2">
        <v>20001</v>
      </c>
    </row>
    <row r="406" spans="1:15" x14ac:dyDescent="0.35">
      <c r="A406" s="2">
        <f t="shared" si="58"/>
        <v>45553</v>
      </c>
      <c r="B406" s="2" t="str">
        <f>INDEX(D_被动技能!$C:$C,MATCH(D_伙伴技能书!J406,D_被动技能!$B:$B,0))&amp;"（"&amp;K406&amp;"级）"</f>
        <v>精·灵墟宝鼎（3级）</v>
      </c>
      <c r="C406" s="2">
        <f>INDEX(计算页!$E:$E,MATCH(INDEX(D_被动技能!$D:$D,MATCH(J406,D_被动技能!$B:$B,0)),计算页!$F:$F,0))</f>
        <v>40004</v>
      </c>
      <c r="D406" s="2" t="str">
        <f>"学习技能"&amp;RIGHT(B406,LEN(B406))&amp;"\n"&amp;INDEX(D_被动技能!$E:$E,MATCH(L406,D_被动技能!$A:$A,0))</f>
        <v>学习技能精·灵墟宝鼎（3级）\n一件很普通的宝物，看起来谁都可以用\n提升伙伴抗暴461点</v>
      </c>
      <c r="E406" s="2">
        <f>INDEX(D_被动技能!$N:$N,MATCH(L406,D_被动技能!$A:$A,0))</f>
        <v>5</v>
      </c>
      <c r="F406" s="2"/>
      <c r="G406" s="2">
        <f>INDEX(D_被动技能!$J:$J,MATCH(L406,D_被动技能!$A:$A,0))</f>
        <v>0</v>
      </c>
      <c r="H406" s="2" t="str">
        <f>INDEX(D_被动技能!$K:$K,MATCH(L406,D_被动技能!$A:$A,0))</f>
        <v>所有宠物</v>
      </c>
      <c r="I406" s="2">
        <f>INDEX(D_被动技能!$M:$M,MATCH(L406,D_被动技能!$A:$A,0))</f>
        <v>2765</v>
      </c>
      <c r="J406" s="2">
        <f t="shared" si="52"/>
        <v>555</v>
      </c>
      <c r="K406" s="2">
        <f t="shared" si="59"/>
        <v>3</v>
      </c>
      <c r="L406" s="2">
        <f t="shared" si="60"/>
        <v>5550003</v>
      </c>
      <c r="M406" s="2">
        <f t="shared" si="61"/>
        <v>3000</v>
      </c>
      <c r="N406" s="2">
        <f t="shared" si="62"/>
        <v>900</v>
      </c>
      <c r="O406" s="2">
        <v>20001</v>
      </c>
    </row>
    <row r="407" spans="1:15" x14ac:dyDescent="0.35">
      <c r="A407" s="2">
        <f t="shared" si="51"/>
        <v>45811</v>
      </c>
      <c r="B407" s="2" t="str">
        <f>INDEX(D_被动技能!$C:$C,MATCH(D_伙伴技能书!J407,D_被动技能!$B:$B,0))&amp;"（"&amp;K407&amp;"级）"</f>
        <v>精·浮行如意（1级）</v>
      </c>
      <c r="C407" s="2">
        <f>INDEX(计算页!$E:$E,MATCH(INDEX(D_被动技能!$D:$D,MATCH(J407,D_被动技能!$B:$B,0)),计算页!$F:$F,0))</f>
        <v>40005</v>
      </c>
      <c r="D407" s="2" t="str">
        <f>"学习技能"&amp;RIGHT(B407,LEN(B407))&amp;"\n"&amp;INDEX(D_被动技能!$E:$E,MATCH(L407,D_被动技能!$A:$A,0))</f>
        <v>学习技能精·浮行如意（1级）\n一件品质十分精致的宝物，看起来谁都可以用\n提升伙伴攻击512点</v>
      </c>
      <c r="E407" s="2">
        <f>INDEX(D_被动技能!$N:$N,MATCH(L407,D_被动技能!$A:$A,0))</f>
        <v>5</v>
      </c>
      <c r="F407" s="2"/>
      <c r="G407" s="2">
        <f>INDEX(D_被动技能!$J:$J,MATCH(L407,D_被动技能!$A:$A,0))</f>
        <v>0</v>
      </c>
      <c r="H407" s="2" t="str">
        <f>INDEX(D_被动技能!$K:$K,MATCH(L407,D_被动技能!$A:$A,0))</f>
        <v>所有宠物</v>
      </c>
      <c r="I407" s="2">
        <f>INDEX(D_被动技能!$M:$M,MATCH(L407,D_被动技能!$A:$A,0))</f>
        <v>1024</v>
      </c>
      <c r="J407" s="2">
        <v>581</v>
      </c>
      <c r="K407" s="2">
        <f>IF(K400=3,1,K400+1)</f>
        <v>1</v>
      </c>
      <c r="L407" s="2">
        <f t="shared" si="48"/>
        <v>5810001</v>
      </c>
      <c r="M407" s="2">
        <f t="shared" si="49"/>
        <v>1000</v>
      </c>
      <c r="N407" s="2">
        <f t="shared" si="50"/>
        <v>700</v>
      </c>
      <c r="O407" s="2">
        <v>20001</v>
      </c>
    </row>
    <row r="408" spans="1:15" x14ac:dyDescent="0.35">
      <c r="A408" s="2">
        <f t="shared" si="51"/>
        <v>45812</v>
      </c>
      <c r="B408" s="2" t="str">
        <f>INDEX(D_被动技能!$C:$C,MATCH(D_伙伴技能书!J408,D_被动技能!$B:$B,0))&amp;"（"&amp;K408&amp;"级）"</f>
        <v>精·浮行如意（2级）</v>
      </c>
      <c r="C408" s="2">
        <f>INDEX(计算页!$E:$E,MATCH(INDEX(D_被动技能!$D:$D,MATCH(J408,D_被动技能!$B:$B,0)),计算页!$F:$F,0))</f>
        <v>40005</v>
      </c>
      <c r="D408" s="2" t="str">
        <f>"学习技能"&amp;RIGHT(B408,LEN(B408))&amp;"\n"&amp;INDEX(D_被动技能!$E:$E,MATCH(L408,D_被动技能!$A:$A,0))</f>
        <v>学习技能精·浮行如意（2级）\n一件很普通的宝物，看起来谁都可以用\n提升伙伴攻击768点</v>
      </c>
      <c r="E408" s="2">
        <f>INDEX(D_被动技能!$N:$N,MATCH(L408,D_被动技能!$A:$A,0))</f>
        <v>5</v>
      </c>
      <c r="F408" s="2"/>
      <c r="G408" s="2">
        <f>INDEX(D_被动技能!$J:$J,MATCH(L408,D_被动技能!$A:$A,0))</f>
        <v>0</v>
      </c>
      <c r="H408" s="2" t="str">
        <f>INDEX(D_被动技能!$K:$K,MATCH(L408,D_被动技能!$A:$A,0))</f>
        <v>所有宠物</v>
      </c>
      <c r="I408" s="2">
        <f>INDEX(D_被动技能!$M:$M,MATCH(L408,D_被动技能!$A:$A,0))</f>
        <v>1536</v>
      </c>
      <c r="J408" s="2">
        <f t="shared" ref="J408:J471" si="63">IF(K407&gt;K408,J407+1,J407)</f>
        <v>581</v>
      </c>
      <c r="K408" s="2">
        <f t="shared" si="47"/>
        <v>2</v>
      </c>
      <c r="L408" s="2">
        <f t="shared" si="48"/>
        <v>5810002</v>
      </c>
      <c r="M408" s="2">
        <f t="shared" si="49"/>
        <v>2000</v>
      </c>
      <c r="N408" s="2">
        <f t="shared" si="50"/>
        <v>800</v>
      </c>
      <c r="O408" s="2">
        <v>20001</v>
      </c>
    </row>
    <row r="409" spans="1:15" x14ac:dyDescent="0.35">
      <c r="A409" s="2">
        <f t="shared" si="51"/>
        <v>45813</v>
      </c>
      <c r="B409" s="2" t="str">
        <f>INDEX(D_被动技能!$C:$C,MATCH(D_伙伴技能书!J409,D_被动技能!$B:$B,0))&amp;"（"&amp;K409&amp;"级）"</f>
        <v>精·浮行如意（3级）</v>
      </c>
      <c r="C409" s="2">
        <f>INDEX(计算页!$E:$E,MATCH(INDEX(D_被动技能!$D:$D,MATCH(J409,D_被动技能!$B:$B,0)),计算页!$F:$F,0))</f>
        <v>40005</v>
      </c>
      <c r="D409" s="2" t="str">
        <f>"学习技能"&amp;RIGHT(B409,LEN(B409))&amp;"\n"&amp;INDEX(D_被动技能!$E:$E,MATCH(L409,D_被动技能!$A:$A,0))</f>
        <v>学习技能精·浮行如意（3级）\n一件很普通的宝物，看起来谁都可以用\n提升伙伴攻击1152点</v>
      </c>
      <c r="E409" s="2">
        <f>INDEX(D_被动技能!$N:$N,MATCH(L409,D_被动技能!$A:$A,0))</f>
        <v>5</v>
      </c>
      <c r="F409" s="2"/>
      <c r="G409" s="2">
        <f>INDEX(D_被动技能!$J:$J,MATCH(L409,D_被动技能!$A:$A,0))</f>
        <v>0</v>
      </c>
      <c r="H409" s="2" t="str">
        <f>INDEX(D_被动技能!$K:$K,MATCH(L409,D_被动技能!$A:$A,0))</f>
        <v>所有宠物</v>
      </c>
      <c r="I409" s="2">
        <f>INDEX(D_被动技能!$M:$M,MATCH(L409,D_被动技能!$A:$A,0))</f>
        <v>2304</v>
      </c>
      <c r="J409" s="2">
        <f t="shared" si="63"/>
        <v>581</v>
      </c>
      <c r="K409" s="2">
        <f t="shared" si="47"/>
        <v>3</v>
      </c>
      <c r="L409" s="2">
        <f t="shared" si="48"/>
        <v>5810003</v>
      </c>
      <c r="M409" s="2">
        <f t="shared" si="49"/>
        <v>3000</v>
      </c>
      <c r="N409" s="2">
        <f t="shared" si="50"/>
        <v>900</v>
      </c>
      <c r="O409" s="2">
        <v>20001</v>
      </c>
    </row>
    <row r="410" spans="1:15" x14ac:dyDescent="0.35">
      <c r="A410" s="2">
        <f t="shared" si="51"/>
        <v>45821</v>
      </c>
      <c r="B410" s="2" t="str">
        <f>INDEX(D_被动技能!$C:$C,MATCH(D_伙伴技能书!J410,D_被动技能!$B:$B,0))&amp;"（"&amp;K410&amp;"级）"</f>
        <v>精·青龙印（1级）</v>
      </c>
      <c r="C410" s="2">
        <f>INDEX(计算页!$E:$E,MATCH(INDEX(D_被动技能!$D:$D,MATCH(J410,D_被动技能!$B:$B,0)),计算页!$F:$F,0))</f>
        <v>40016</v>
      </c>
      <c r="D410" s="2" t="str">
        <f>"学习技能"&amp;RIGHT(B410,LEN(B410))&amp;"\n"&amp;INDEX(D_被动技能!$E:$E,MATCH(L410,D_被动技能!$A:$A,0))</f>
        <v>学习技能精·青龙印（1级）\n一件很普通的宝物，看起来谁都可以用\n提升伙伴防御1024点</v>
      </c>
      <c r="E410" s="2">
        <f>INDEX(D_被动技能!$N:$N,MATCH(L410,D_被动技能!$A:$A,0))</f>
        <v>5</v>
      </c>
      <c r="F410" s="2"/>
      <c r="G410" s="2">
        <f>INDEX(D_被动技能!$J:$J,MATCH(L410,D_被动技能!$A:$A,0))</f>
        <v>0</v>
      </c>
      <c r="H410" s="2" t="str">
        <f>INDEX(D_被动技能!$K:$K,MATCH(L410,D_被动技能!$A:$A,0))</f>
        <v>所有宠物</v>
      </c>
      <c r="I410" s="2">
        <f>INDEX(D_被动技能!$M:$M,MATCH(L410,D_被动技能!$A:$A,0))</f>
        <v>1024</v>
      </c>
      <c r="J410" s="2">
        <f t="shared" si="63"/>
        <v>582</v>
      </c>
      <c r="K410" s="2">
        <f t="shared" si="47"/>
        <v>1</v>
      </c>
      <c r="L410" s="2">
        <f t="shared" si="48"/>
        <v>5820001</v>
      </c>
      <c r="M410" s="2">
        <f t="shared" si="49"/>
        <v>1000</v>
      </c>
      <c r="N410" s="2">
        <f t="shared" si="50"/>
        <v>700</v>
      </c>
      <c r="O410" s="2">
        <v>20001</v>
      </c>
    </row>
    <row r="411" spans="1:15" x14ac:dyDescent="0.35">
      <c r="A411" s="2">
        <f t="shared" si="51"/>
        <v>45822</v>
      </c>
      <c r="B411" s="2" t="str">
        <f>INDEX(D_被动技能!$C:$C,MATCH(D_伙伴技能书!J411,D_被动技能!$B:$B,0))&amp;"（"&amp;K411&amp;"级）"</f>
        <v>精·青龙印（2级）</v>
      </c>
      <c r="C411" s="2">
        <f>INDEX(计算页!$E:$E,MATCH(INDEX(D_被动技能!$D:$D,MATCH(J411,D_被动技能!$B:$B,0)),计算页!$F:$F,0))</f>
        <v>40016</v>
      </c>
      <c r="D411" s="2" t="str">
        <f>"学习技能"&amp;RIGHT(B411,LEN(B411))&amp;"\n"&amp;INDEX(D_被动技能!$E:$E,MATCH(L411,D_被动技能!$A:$A,0))</f>
        <v>学习技能精·青龙印（2级）\n一件很普通的宝物，看起来谁都可以用\n提升伙伴防御1536点</v>
      </c>
      <c r="E411" s="2">
        <f>INDEX(D_被动技能!$N:$N,MATCH(L411,D_被动技能!$A:$A,0))</f>
        <v>5</v>
      </c>
      <c r="F411" s="2"/>
      <c r="G411" s="2">
        <f>INDEX(D_被动技能!$J:$J,MATCH(L411,D_被动技能!$A:$A,0))</f>
        <v>0</v>
      </c>
      <c r="H411" s="2" t="str">
        <f>INDEX(D_被动技能!$K:$K,MATCH(L411,D_被动技能!$A:$A,0))</f>
        <v>所有宠物</v>
      </c>
      <c r="I411" s="2">
        <f>INDEX(D_被动技能!$M:$M,MATCH(L411,D_被动技能!$A:$A,0))</f>
        <v>1536</v>
      </c>
      <c r="J411" s="2">
        <f t="shared" si="63"/>
        <v>582</v>
      </c>
      <c r="K411" s="2">
        <f t="shared" si="47"/>
        <v>2</v>
      </c>
      <c r="L411" s="2">
        <f t="shared" si="48"/>
        <v>5820002</v>
      </c>
      <c r="M411" s="2">
        <f t="shared" si="49"/>
        <v>2000</v>
      </c>
      <c r="N411" s="2">
        <f t="shared" si="50"/>
        <v>800</v>
      </c>
      <c r="O411" s="2">
        <v>20001</v>
      </c>
    </row>
    <row r="412" spans="1:15" x14ac:dyDescent="0.35">
      <c r="A412" s="2">
        <f t="shared" si="51"/>
        <v>45823</v>
      </c>
      <c r="B412" s="2" t="str">
        <f>INDEX(D_被动技能!$C:$C,MATCH(D_伙伴技能书!J412,D_被动技能!$B:$B,0))&amp;"（"&amp;K412&amp;"级）"</f>
        <v>精·青龙印（3级）</v>
      </c>
      <c r="C412" s="2">
        <f>INDEX(计算页!$E:$E,MATCH(INDEX(D_被动技能!$D:$D,MATCH(J412,D_被动技能!$B:$B,0)),计算页!$F:$F,0))</f>
        <v>40016</v>
      </c>
      <c r="D412" s="2" t="str">
        <f>"学习技能"&amp;RIGHT(B412,LEN(B412))&amp;"\n"&amp;INDEX(D_被动技能!$E:$E,MATCH(L412,D_被动技能!$A:$A,0))</f>
        <v>学习技能精·青龙印（3级）\n一件很普通的宝物，看起来谁都可以用\n提升伙伴防御2304点</v>
      </c>
      <c r="E412" s="2">
        <f>INDEX(D_被动技能!$N:$N,MATCH(L412,D_被动技能!$A:$A,0))</f>
        <v>5</v>
      </c>
      <c r="F412" s="2"/>
      <c r="G412" s="2">
        <f>INDEX(D_被动技能!$J:$J,MATCH(L412,D_被动技能!$A:$A,0))</f>
        <v>0</v>
      </c>
      <c r="H412" s="2" t="str">
        <f>INDEX(D_被动技能!$K:$K,MATCH(L412,D_被动技能!$A:$A,0))</f>
        <v>所有宠物</v>
      </c>
      <c r="I412" s="2">
        <f>INDEX(D_被动技能!$M:$M,MATCH(L412,D_被动技能!$A:$A,0))</f>
        <v>2304</v>
      </c>
      <c r="J412" s="2">
        <f t="shared" si="63"/>
        <v>582</v>
      </c>
      <c r="K412" s="2">
        <f t="shared" si="47"/>
        <v>3</v>
      </c>
      <c r="L412" s="2">
        <f t="shared" si="48"/>
        <v>5820003</v>
      </c>
      <c r="M412" s="2">
        <f t="shared" si="49"/>
        <v>3000</v>
      </c>
      <c r="N412" s="2">
        <f t="shared" si="50"/>
        <v>900</v>
      </c>
      <c r="O412" s="2">
        <v>20001</v>
      </c>
    </row>
    <row r="413" spans="1:15" x14ac:dyDescent="0.35">
      <c r="A413" s="2">
        <f t="shared" si="51"/>
        <v>45831</v>
      </c>
      <c r="B413" s="2" t="str">
        <f>INDEX(D_被动技能!$C:$C,MATCH(D_伙伴技能书!J413,D_被动技能!$B:$B,0))&amp;"（"&amp;K413&amp;"级）"</f>
        <v>精·乾坤扇（1级）</v>
      </c>
      <c r="C413" s="2">
        <f>INDEX(计算页!$E:$E,MATCH(INDEX(D_被动技能!$D:$D,MATCH(J413,D_被动技能!$B:$B,0)),计算页!$F:$F,0))</f>
        <v>40003</v>
      </c>
      <c r="D413" s="2" t="str">
        <f>"学习技能"&amp;RIGHT(B413,LEN(B413))&amp;"\n"&amp;INDEX(D_被动技能!$E:$E,MATCH(L413,D_被动技能!$A:$A,0))</f>
        <v>学习技能精·乾坤扇（1级）\n一件很普通的宝物，看起来谁都可以用\n提升伙伴生命5120点</v>
      </c>
      <c r="E413" s="2">
        <f>INDEX(D_被动技能!$N:$N,MATCH(L413,D_被动技能!$A:$A,0))</f>
        <v>5</v>
      </c>
      <c r="F413" s="2"/>
      <c r="G413" s="2">
        <f>INDEX(D_被动技能!$J:$J,MATCH(L413,D_被动技能!$A:$A,0))</f>
        <v>0</v>
      </c>
      <c r="H413" s="2" t="str">
        <f>INDEX(D_被动技能!$K:$K,MATCH(L413,D_被动技能!$A:$A,0))</f>
        <v>所有宠物</v>
      </c>
      <c r="I413" s="2">
        <f>INDEX(D_被动技能!$M:$M,MATCH(L413,D_被动技能!$A:$A,0))</f>
        <v>1024</v>
      </c>
      <c r="J413" s="2">
        <f t="shared" si="63"/>
        <v>583</v>
      </c>
      <c r="K413" s="2">
        <f t="shared" si="47"/>
        <v>1</v>
      </c>
      <c r="L413" s="2">
        <f t="shared" si="48"/>
        <v>5830001</v>
      </c>
      <c r="M413" s="2">
        <f t="shared" si="49"/>
        <v>1000</v>
      </c>
      <c r="N413" s="2">
        <f t="shared" si="50"/>
        <v>700</v>
      </c>
      <c r="O413" s="2">
        <v>20001</v>
      </c>
    </row>
    <row r="414" spans="1:15" x14ac:dyDescent="0.35">
      <c r="A414" s="2">
        <f t="shared" si="51"/>
        <v>45832</v>
      </c>
      <c r="B414" s="2" t="str">
        <f>INDEX(D_被动技能!$C:$C,MATCH(D_伙伴技能书!J414,D_被动技能!$B:$B,0))&amp;"（"&amp;K414&amp;"级）"</f>
        <v>精·乾坤扇（2级）</v>
      </c>
      <c r="C414" s="2">
        <f>INDEX(计算页!$E:$E,MATCH(INDEX(D_被动技能!$D:$D,MATCH(J414,D_被动技能!$B:$B,0)),计算页!$F:$F,0))</f>
        <v>40003</v>
      </c>
      <c r="D414" s="2" t="str">
        <f>"学习技能"&amp;RIGHT(B414,LEN(B414))&amp;"\n"&amp;INDEX(D_被动技能!$E:$E,MATCH(L414,D_被动技能!$A:$A,0))</f>
        <v>学习技能精·乾坤扇（2级）\n一件很普通的宝物，看起来谁都可以用\n提升伙伴生命7680点</v>
      </c>
      <c r="E414" s="2">
        <f>INDEX(D_被动技能!$N:$N,MATCH(L414,D_被动技能!$A:$A,0))</f>
        <v>5</v>
      </c>
      <c r="F414" s="2"/>
      <c r="G414" s="2">
        <f>INDEX(D_被动技能!$J:$J,MATCH(L414,D_被动技能!$A:$A,0))</f>
        <v>0</v>
      </c>
      <c r="H414" s="2" t="str">
        <f>INDEX(D_被动技能!$K:$K,MATCH(L414,D_被动技能!$A:$A,0))</f>
        <v>所有宠物</v>
      </c>
      <c r="I414" s="2">
        <f>INDEX(D_被动技能!$M:$M,MATCH(L414,D_被动技能!$A:$A,0))</f>
        <v>1536</v>
      </c>
      <c r="J414" s="2">
        <f t="shared" si="63"/>
        <v>583</v>
      </c>
      <c r="K414" s="2">
        <f t="shared" si="47"/>
        <v>2</v>
      </c>
      <c r="L414" s="2">
        <f t="shared" si="48"/>
        <v>5830002</v>
      </c>
      <c r="M414" s="2">
        <f t="shared" si="49"/>
        <v>2000</v>
      </c>
      <c r="N414" s="2">
        <f t="shared" si="50"/>
        <v>800</v>
      </c>
      <c r="O414" s="2">
        <v>20001</v>
      </c>
    </row>
    <row r="415" spans="1:15" x14ac:dyDescent="0.35">
      <c r="A415" s="2">
        <f t="shared" si="51"/>
        <v>45833</v>
      </c>
      <c r="B415" s="2" t="str">
        <f>INDEX(D_被动技能!$C:$C,MATCH(D_伙伴技能书!J415,D_被动技能!$B:$B,0))&amp;"（"&amp;K415&amp;"级）"</f>
        <v>精·乾坤扇（3级）</v>
      </c>
      <c r="C415" s="2">
        <f>INDEX(计算页!$E:$E,MATCH(INDEX(D_被动技能!$D:$D,MATCH(J415,D_被动技能!$B:$B,0)),计算页!$F:$F,0))</f>
        <v>40003</v>
      </c>
      <c r="D415" s="2" t="str">
        <f>"学习技能"&amp;RIGHT(B415,LEN(B415))&amp;"\n"&amp;INDEX(D_被动技能!$E:$E,MATCH(L415,D_被动技能!$A:$A,0))</f>
        <v>学习技能精·乾坤扇（3级）\n一件很普通的宝物，看起来谁都可以用\n提升伙伴生命11520点</v>
      </c>
      <c r="E415" s="2">
        <f>INDEX(D_被动技能!$N:$N,MATCH(L415,D_被动技能!$A:$A,0))</f>
        <v>5</v>
      </c>
      <c r="F415" s="2"/>
      <c r="G415" s="2">
        <f>INDEX(D_被动技能!$J:$J,MATCH(L415,D_被动技能!$A:$A,0))</f>
        <v>0</v>
      </c>
      <c r="H415" s="2" t="str">
        <f>INDEX(D_被动技能!$K:$K,MATCH(L415,D_被动技能!$A:$A,0))</f>
        <v>所有宠物</v>
      </c>
      <c r="I415" s="2">
        <f>INDEX(D_被动技能!$M:$M,MATCH(L415,D_被动技能!$A:$A,0))</f>
        <v>2304</v>
      </c>
      <c r="J415" s="2">
        <f t="shared" si="63"/>
        <v>583</v>
      </c>
      <c r="K415" s="2">
        <f t="shared" si="47"/>
        <v>3</v>
      </c>
      <c r="L415" s="2">
        <f t="shared" si="48"/>
        <v>5830003</v>
      </c>
      <c r="M415" s="2">
        <f t="shared" si="49"/>
        <v>3000</v>
      </c>
      <c r="N415" s="2">
        <f t="shared" si="50"/>
        <v>900</v>
      </c>
      <c r="O415" s="2">
        <v>20001</v>
      </c>
    </row>
    <row r="416" spans="1:15" x14ac:dyDescent="0.35">
      <c r="A416" s="2">
        <f t="shared" si="51"/>
        <v>45841</v>
      </c>
      <c r="B416" s="2" t="str">
        <f>INDEX(D_被动技能!$C:$C,MATCH(D_伙伴技能书!J416,D_被动技能!$B:$B,0))&amp;"（"&amp;K416&amp;"级）"</f>
        <v>精·湮月环（1级）</v>
      </c>
      <c r="C416" s="2">
        <f>INDEX(计算页!$E:$E,MATCH(INDEX(D_被动技能!$D:$D,MATCH(J416,D_被动技能!$B:$B,0)),计算页!$F:$F,0))</f>
        <v>40018</v>
      </c>
      <c r="D416" s="2" t="str">
        <f>"学习技能"&amp;RIGHT(B416,LEN(B416))&amp;"\n"&amp;INDEX(D_被动技能!$E:$E,MATCH(L416,D_被动技能!$A:$A,0))</f>
        <v>学习技能精·湮月环（1级）\n一件很普通的宝物，看起来谁都可以用\n提升伙伴命中205点</v>
      </c>
      <c r="E416" s="2">
        <f>INDEX(D_被动技能!$N:$N,MATCH(L416,D_被动技能!$A:$A,0))</f>
        <v>5</v>
      </c>
      <c r="F416" s="2"/>
      <c r="G416" s="2">
        <f>INDEX(D_被动技能!$J:$J,MATCH(L416,D_被动技能!$A:$A,0))</f>
        <v>0</v>
      </c>
      <c r="H416" s="2" t="str">
        <f>INDEX(D_被动技能!$K:$K,MATCH(L416,D_被动技能!$A:$A,0))</f>
        <v>所有宠物</v>
      </c>
      <c r="I416" s="2">
        <f>INDEX(D_被动技能!$M:$M,MATCH(L416,D_被动技能!$A:$A,0))</f>
        <v>1024</v>
      </c>
      <c r="J416" s="2">
        <f t="shared" si="63"/>
        <v>584</v>
      </c>
      <c r="K416" s="2">
        <f t="shared" si="47"/>
        <v>1</v>
      </c>
      <c r="L416" s="2">
        <f t="shared" si="48"/>
        <v>5840001</v>
      </c>
      <c r="M416" s="2">
        <f t="shared" si="49"/>
        <v>1000</v>
      </c>
      <c r="N416" s="2">
        <f t="shared" si="50"/>
        <v>700</v>
      </c>
      <c r="O416" s="2">
        <v>20001</v>
      </c>
    </row>
    <row r="417" spans="1:15" x14ac:dyDescent="0.35">
      <c r="A417" s="2">
        <f t="shared" si="51"/>
        <v>45842</v>
      </c>
      <c r="B417" s="2" t="str">
        <f>INDEX(D_被动技能!$C:$C,MATCH(D_伙伴技能书!J417,D_被动技能!$B:$B,0))&amp;"（"&amp;K417&amp;"级）"</f>
        <v>精·湮月环（2级）</v>
      </c>
      <c r="C417" s="2">
        <f>INDEX(计算页!$E:$E,MATCH(INDEX(D_被动技能!$D:$D,MATCH(J417,D_被动技能!$B:$B,0)),计算页!$F:$F,0))</f>
        <v>40018</v>
      </c>
      <c r="D417" s="2" t="str">
        <f>"学习技能"&amp;RIGHT(B417,LEN(B417))&amp;"\n"&amp;INDEX(D_被动技能!$E:$E,MATCH(L417,D_被动技能!$A:$A,0))</f>
        <v>学习技能精·湮月环（2级）\n一件很普通的宝物，看起来谁都可以用\n提升伙伴命中307点</v>
      </c>
      <c r="E417" s="2">
        <f>INDEX(D_被动技能!$N:$N,MATCH(L417,D_被动技能!$A:$A,0))</f>
        <v>5</v>
      </c>
      <c r="F417" s="2"/>
      <c r="G417" s="2">
        <f>INDEX(D_被动技能!$J:$J,MATCH(L417,D_被动技能!$A:$A,0))</f>
        <v>0</v>
      </c>
      <c r="H417" s="2" t="str">
        <f>INDEX(D_被动技能!$K:$K,MATCH(L417,D_被动技能!$A:$A,0))</f>
        <v>所有宠物</v>
      </c>
      <c r="I417" s="2">
        <f>INDEX(D_被动技能!$M:$M,MATCH(L417,D_被动技能!$A:$A,0))</f>
        <v>1536</v>
      </c>
      <c r="J417" s="2">
        <f t="shared" si="63"/>
        <v>584</v>
      </c>
      <c r="K417" s="2">
        <f t="shared" si="47"/>
        <v>2</v>
      </c>
      <c r="L417" s="2">
        <f t="shared" si="48"/>
        <v>5840002</v>
      </c>
      <c r="M417" s="2">
        <f t="shared" si="49"/>
        <v>2000</v>
      </c>
      <c r="N417" s="2">
        <f t="shared" si="50"/>
        <v>800</v>
      </c>
      <c r="O417" s="2">
        <v>20001</v>
      </c>
    </row>
    <row r="418" spans="1:15" x14ac:dyDescent="0.35">
      <c r="A418" s="2">
        <f t="shared" si="51"/>
        <v>45843</v>
      </c>
      <c r="B418" s="2" t="str">
        <f>INDEX(D_被动技能!$C:$C,MATCH(D_伙伴技能书!J418,D_被动技能!$B:$B,0))&amp;"（"&amp;K418&amp;"级）"</f>
        <v>精·湮月环（3级）</v>
      </c>
      <c r="C418" s="2">
        <f>INDEX(计算页!$E:$E,MATCH(INDEX(D_被动技能!$D:$D,MATCH(J418,D_被动技能!$B:$B,0)),计算页!$F:$F,0))</f>
        <v>40018</v>
      </c>
      <c r="D418" s="2" t="str">
        <f>"学习技能"&amp;RIGHT(B418,LEN(B418))&amp;"\n"&amp;INDEX(D_被动技能!$E:$E,MATCH(L418,D_被动技能!$A:$A,0))</f>
        <v>学习技能精·湮月环（3级）\n一件很普通的宝物，看起来谁都可以用\n提升伙伴命中461点</v>
      </c>
      <c r="E418" s="2">
        <f>INDEX(D_被动技能!$N:$N,MATCH(L418,D_被动技能!$A:$A,0))</f>
        <v>5</v>
      </c>
      <c r="F418" s="2"/>
      <c r="G418" s="2">
        <f>INDEX(D_被动技能!$J:$J,MATCH(L418,D_被动技能!$A:$A,0))</f>
        <v>0</v>
      </c>
      <c r="H418" s="2" t="str">
        <f>INDEX(D_被动技能!$K:$K,MATCH(L418,D_被动技能!$A:$A,0))</f>
        <v>所有宠物</v>
      </c>
      <c r="I418" s="2">
        <f>INDEX(D_被动技能!$M:$M,MATCH(L418,D_被动技能!$A:$A,0))</f>
        <v>2304</v>
      </c>
      <c r="J418" s="2">
        <f t="shared" si="63"/>
        <v>584</v>
      </c>
      <c r="K418" s="2">
        <f t="shared" si="47"/>
        <v>3</v>
      </c>
      <c r="L418" s="2">
        <f t="shared" si="48"/>
        <v>5840003</v>
      </c>
      <c r="M418" s="2">
        <f t="shared" si="49"/>
        <v>3000</v>
      </c>
      <c r="N418" s="2">
        <f t="shared" si="50"/>
        <v>900</v>
      </c>
      <c r="O418" s="2">
        <v>20001</v>
      </c>
    </row>
    <row r="419" spans="1:15" x14ac:dyDescent="0.35">
      <c r="A419" s="2">
        <f t="shared" si="51"/>
        <v>45851</v>
      </c>
      <c r="B419" s="2" t="str">
        <f>INDEX(D_被动技能!$C:$C,MATCH(D_伙伴技能书!J419,D_被动技能!$B:$B,0))&amp;"（"&amp;K419&amp;"级）"</f>
        <v>精·灵兽内丹（1级）</v>
      </c>
      <c r="C419" s="2">
        <f>INDEX(计算页!$E:$E,MATCH(INDEX(D_被动技能!$D:$D,MATCH(J419,D_被动技能!$B:$B,0)),计算页!$F:$F,0))</f>
        <v>40002</v>
      </c>
      <c r="D419" s="2" t="str">
        <f>"学习技能"&amp;RIGHT(B419,LEN(B419))&amp;"\n"&amp;INDEX(D_被动技能!$E:$E,MATCH(L419,D_被动技能!$A:$A,0))</f>
        <v>学习技能精·灵兽内丹（1级）\n一件很普通的宝物，看起来谁都可以用\n提升伙伴闪避205点</v>
      </c>
      <c r="E419" s="2">
        <f>INDEX(D_被动技能!$N:$N,MATCH(L419,D_被动技能!$A:$A,0))</f>
        <v>5</v>
      </c>
      <c r="F419" s="2"/>
      <c r="G419" s="2">
        <f>INDEX(D_被动技能!$J:$J,MATCH(L419,D_被动技能!$A:$A,0))</f>
        <v>0</v>
      </c>
      <c r="H419" s="2" t="str">
        <f>INDEX(D_被动技能!$K:$K,MATCH(L419,D_被动技能!$A:$A,0))</f>
        <v>所有宠物</v>
      </c>
      <c r="I419" s="2">
        <f>INDEX(D_被动技能!$M:$M,MATCH(L419,D_被动技能!$A:$A,0))</f>
        <v>1024</v>
      </c>
      <c r="J419" s="2">
        <f t="shared" si="63"/>
        <v>585</v>
      </c>
      <c r="K419" s="2">
        <f t="shared" si="47"/>
        <v>1</v>
      </c>
      <c r="L419" s="2">
        <f t="shared" si="48"/>
        <v>5850001</v>
      </c>
      <c r="M419" s="2">
        <f t="shared" si="49"/>
        <v>1000</v>
      </c>
      <c r="N419" s="2">
        <f t="shared" si="50"/>
        <v>700</v>
      </c>
      <c r="O419" s="2">
        <v>20001</v>
      </c>
    </row>
    <row r="420" spans="1:15" x14ac:dyDescent="0.35">
      <c r="A420" s="2">
        <f t="shared" si="51"/>
        <v>45852</v>
      </c>
      <c r="B420" s="2" t="str">
        <f>INDEX(D_被动技能!$C:$C,MATCH(D_伙伴技能书!J420,D_被动技能!$B:$B,0))&amp;"（"&amp;K420&amp;"级）"</f>
        <v>精·灵兽内丹（2级）</v>
      </c>
      <c r="C420" s="2">
        <f>INDEX(计算页!$E:$E,MATCH(INDEX(D_被动技能!$D:$D,MATCH(J420,D_被动技能!$B:$B,0)),计算页!$F:$F,0))</f>
        <v>40002</v>
      </c>
      <c r="D420" s="2" t="str">
        <f>"学习技能"&amp;RIGHT(B420,LEN(B420))&amp;"\n"&amp;INDEX(D_被动技能!$E:$E,MATCH(L420,D_被动技能!$A:$A,0))</f>
        <v>学习技能精·灵兽内丹（2级）\n一件很普通的宝物，看起来谁都可以用\n提升伙伴闪避307点</v>
      </c>
      <c r="E420" s="2">
        <f>INDEX(D_被动技能!$N:$N,MATCH(L420,D_被动技能!$A:$A,0))</f>
        <v>5</v>
      </c>
      <c r="F420" s="2"/>
      <c r="G420" s="2">
        <f>INDEX(D_被动技能!$J:$J,MATCH(L420,D_被动技能!$A:$A,0))</f>
        <v>0</v>
      </c>
      <c r="H420" s="2" t="str">
        <f>INDEX(D_被动技能!$K:$K,MATCH(L420,D_被动技能!$A:$A,0))</f>
        <v>所有宠物</v>
      </c>
      <c r="I420" s="2">
        <f>INDEX(D_被动技能!$M:$M,MATCH(L420,D_被动技能!$A:$A,0))</f>
        <v>1536</v>
      </c>
      <c r="J420" s="2">
        <f t="shared" si="63"/>
        <v>585</v>
      </c>
      <c r="K420" s="2">
        <f t="shared" si="47"/>
        <v>2</v>
      </c>
      <c r="L420" s="2">
        <f t="shared" si="48"/>
        <v>5850002</v>
      </c>
      <c r="M420" s="2">
        <f t="shared" si="49"/>
        <v>2000</v>
      </c>
      <c r="N420" s="2">
        <f t="shared" si="50"/>
        <v>800</v>
      </c>
      <c r="O420" s="2">
        <v>20001</v>
      </c>
    </row>
    <row r="421" spans="1:15" x14ac:dyDescent="0.35">
      <c r="A421" s="2">
        <f t="shared" si="51"/>
        <v>45853</v>
      </c>
      <c r="B421" s="2" t="str">
        <f>INDEX(D_被动技能!$C:$C,MATCH(D_伙伴技能书!J421,D_被动技能!$B:$B,0))&amp;"（"&amp;K421&amp;"级）"</f>
        <v>精·灵兽内丹（3级）</v>
      </c>
      <c r="C421" s="2">
        <f>INDEX(计算页!$E:$E,MATCH(INDEX(D_被动技能!$D:$D,MATCH(J421,D_被动技能!$B:$B,0)),计算页!$F:$F,0))</f>
        <v>40002</v>
      </c>
      <c r="D421" s="2" t="str">
        <f>"学习技能"&amp;RIGHT(B421,LEN(B421))&amp;"\n"&amp;INDEX(D_被动技能!$E:$E,MATCH(L421,D_被动技能!$A:$A,0))</f>
        <v>学习技能精·灵兽内丹（3级）\n一件很普通的宝物，看起来谁都可以用\n提升伙伴闪避461点</v>
      </c>
      <c r="E421" s="2">
        <f>INDEX(D_被动技能!$N:$N,MATCH(L421,D_被动技能!$A:$A,0))</f>
        <v>5</v>
      </c>
      <c r="F421" s="2"/>
      <c r="G421" s="2">
        <f>INDEX(D_被动技能!$J:$J,MATCH(L421,D_被动技能!$A:$A,0))</f>
        <v>0</v>
      </c>
      <c r="H421" s="2" t="str">
        <f>INDEX(D_被动技能!$K:$K,MATCH(L421,D_被动技能!$A:$A,0))</f>
        <v>所有宠物</v>
      </c>
      <c r="I421" s="2">
        <f>INDEX(D_被动技能!$M:$M,MATCH(L421,D_被动技能!$A:$A,0))</f>
        <v>2304</v>
      </c>
      <c r="J421" s="2">
        <f t="shared" si="63"/>
        <v>585</v>
      </c>
      <c r="K421" s="2">
        <f t="shared" si="47"/>
        <v>3</v>
      </c>
      <c r="L421" s="2">
        <f t="shared" si="48"/>
        <v>5850003</v>
      </c>
      <c r="M421" s="2">
        <f t="shared" si="49"/>
        <v>3000</v>
      </c>
      <c r="N421" s="2">
        <f t="shared" si="50"/>
        <v>900</v>
      </c>
      <c r="O421" s="2">
        <v>20001</v>
      </c>
    </row>
    <row r="422" spans="1:15" x14ac:dyDescent="0.35">
      <c r="A422" s="2">
        <f t="shared" si="51"/>
        <v>45861</v>
      </c>
      <c r="B422" s="2" t="str">
        <f>INDEX(D_被动技能!$C:$C,MATCH(D_伙伴技能书!J422,D_被动技能!$B:$B,0))&amp;"（"&amp;K422&amp;"级）"</f>
        <v>精·野性图腾（1级）</v>
      </c>
      <c r="C422" s="2">
        <f>INDEX(计算页!$E:$E,MATCH(INDEX(D_被动技能!$D:$D,MATCH(J422,D_被动技能!$B:$B,0)),计算页!$F:$F,0))</f>
        <v>40006</v>
      </c>
      <c r="D422" s="2" t="str">
        <f>"学习技能"&amp;RIGHT(B422,LEN(B422))&amp;"\n"&amp;INDEX(D_被动技能!$E:$E,MATCH(L422,D_被动技能!$A:$A,0))</f>
        <v>学习技能精·野性图腾（1级）\n一件很普通的宝物，看起来谁都可以用\n提升伙伴攻击512点</v>
      </c>
      <c r="E422" s="2">
        <f>INDEX(D_被动技能!$N:$N,MATCH(L422,D_被动技能!$A:$A,0))</f>
        <v>5</v>
      </c>
      <c r="F422" s="2"/>
      <c r="G422" s="2">
        <f>INDEX(D_被动技能!$J:$J,MATCH(L422,D_被动技能!$A:$A,0))</f>
        <v>0</v>
      </c>
      <c r="H422" s="2" t="str">
        <f>INDEX(D_被动技能!$K:$K,MATCH(L422,D_被动技能!$A:$A,0))</f>
        <v>所有宠物</v>
      </c>
      <c r="I422" s="2">
        <f>INDEX(D_被动技能!$M:$M,MATCH(L422,D_被动技能!$A:$A,0))</f>
        <v>1024</v>
      </c>
      <c r="J422" s="2">
        <f t="shared" si="63"/>
        <v>586</v>
      </c>
      <c r="K422" s="2">
        <f t="shared" si="47"/>
        <v>1</v>
      </c>
      <c r="L422" s="2">
        <f t="shared" si="48"/>
        <v>5860001</v>
      </c>
      <c r="M422" s="2">
        <f t="shared" si="49"/>
        <v>1000</v>
      </c>
      <c r="N422" s="2">
        <f t="shared" si="50"/>
        <v>700</v>
      </c>
      <c r="O422" s="2">
        <v>20001</v>
      </c>
    </row>
    <row r="423" spans="1:15" x14ac:dyDescent="0.35">
      <c r="A423" s="2">
        <f t="shared" si="51"/>
        <v>45862</v>
      </c>
      <c r="B423" s="2" t="str">
        <f>INDEX(D_被动技能!$C:$C,MATCH(D_伙伴技能书!J423,D_被动技能!$B:$B,0))&amp;"（"&amp;K423&amp;"级）"</f>
        <v>精·野性图腾（2级）</v>
      </c>
      <c r="C423" s="2">
        <f>INDEX(计算页!$E:$E,MATCH(INDEX(D_被动技能!$D:$D,MATCH(J423,D_被动技能!$B:$B,0)),计算页!$F:$F,0))</f>
        <v>40006</v>
      </c>
      <c r="D423" s="2" t="str">
        <f>"学习技能"&amp;RIGHT(B423,LEN(B423))&amp;"\n"&amp;INDEX(D_被动技能!$E:$E,MATCH(L423,D_被动技能!$A:$A,0))</f>
        <v>学习技能精·野性图腾（2级）\n一件很普通的宝物，看起来谁都可以用\n提升伙伴攻击768点</v>
      </c>
      <c r="E423" s="2">
        <f>INDEX(D_被动技能!$N:$N,MATCH(L423,D_被动技能!$A:$A,0))</f>
        <v>5</v>
      </c>
      <c r="F423" s="2"/>
      <c r="G423" s="2">
        <f>INDEX(D_被动技能!$J:$J,MATCH(L423,D_被动技能!$A:$A,0))</f>
        <v>0</v>
      </c>
      <c r="H423" s="2" t="str">
        <f>INDEX(D_被动技能!$K:$K,MATCH(L423,D_被动技能!$A:$A,0))</f>
        <v>所有宠物</v>
      </c>
      <c r="I423" s="2">
        <f>INDEX(D_被动技能!$M:$M,MATCH(L423,D_被动技能!$A:$A,0))</f>
        <v>1536</v>
      </c>
      <c r="J423" s="2">
        <f t="shared" si="63"/>
        <v>586</v>
      </c>
      <c r="K423" s="2">
        <f t="shared" si="47"/>
        <v>2</v>
      </c>
      <c r="L423" s="2">
        <f t="shared" si="48"/>
        <v>5860002</v>
      </c>
      <c r="M423" s="2">
        <f t="shared" si="49"/>
        <v>2000</v>
      </c>
      <c r="N423" s="2">
        <f t="shared" si="50"/>
        <v>800</v>
      </c>
      <c r="O423" s="2">
        <v>20001</v>
      </c>
    </row>
    <row r="424" spans="1:15" x14ac:dyDescent="0.35">
      <c r="A424" s="2">
        <f t="shared" si="51"/>
        <v>45863</v>
      </c>
      <c r="B424" s="2" t="str">
        <f>INDEX(D_被动技能!$C:$C,MATCH(D_伙伴技能书!J424,D_被动技能!$B:$B,0))&amp;"（"&amp;K424&amp;"级）"</f>
        <v>精·野性图腾（3级）</v>
      </c>
      <c r="C424" s="2">
        <f>INDEX(计算页!$E:$E,MATCH(INDEX(D_被动技能!$D:$D,MATCH(J424,D_被动技能!$B:$B,0)),计算页!$F:$F,0))</f>
        <v>40006</v>
      </c>
      <c r="D424" s="2" t="str">
        <f>"学习技能"&amp;RIGHT(B424,LEN(B424))&amp;"\n"&amp;INDEX(D_被动技能!$E:$E,MATCH(L424,D_被动技能!$A:$A,0))</f>
        <v>学习技能精·野性图腾（3级）\n一件很普通的宝物，看起来谁都可以用\n提升伙伴攻击1152点</v>
      </c>
      <c r="E424" s="2">
        <f>INDEX(D_被动技能!$N:$N,MATCH(L424,D_被动技能!$A:$A,0))</f>
        <v>5</v>
      </c>
      <c r="F424" s="2"/>
      <c r="G424" s="2">
        <f>INDEX(D_被动技能!$J:$J,MATCH(L424,D_被动技能!$A:$A,0))</f>
        <v>0</v>
      </c>
      <c r="H424" s="2" t="str">
        <f>INDEX(D_被动技能!$K:$K,MATCH(L424,D_被动技能!$A:$A,0))</f>
        <v>所有宠物</v>
      </c>
      <c r="I424" s="2">
        <f>INDEX(D_被动技能!$M:$M,MATCH(L424,D_被动技能!$A:$A,0))</f>
        <v>2304</v>
      </c>
      <c r="J424" s="2">
        <f t="shared" si="63"/>
        <v>586</v>
      </c>
      <c r="K424" s="2">
        <f t="shared" si="47"/>
        <v>3</v>
      </c>
      <c r="L424" s="2">
        <f t="shared" si="48"/>
        <v>5860003</v>
      </c>
      <c r="M424" s="2">
        <f t="shared" si="49"/>
        <v>3000</v>
      </c>
      <c r="N424" s="2">
        <f t="shared" si="50"/>
        <v>900</v>
      </c>
      <c r="O424" s="2">
        <v>20001</v>
      </c>
    </row>
    <row r="425" spans="1:15" x14ac:dyDescent="0.35">
      <c r="A425" s="2">
        <f t="shared" si="51"/>
        <v>45871</v>
      </c>
      <c r="B425" s="2" t="str">
        <f>INDEX(D_被动技能!$C:$C,MATCH(D_伙伴技能书!J425,D_被动技能!$B:$B,0))&amp;"（"&amp;K425&amp;"级）"</f>
        <v>精·百鬼珠（1级）</v>
      </c>
      <c r="C425" s="2">
        <f>INDEX(计算页!$E:$E,MATCH(INDEX(D_被动技能!$D:$D,MATCH(J425,D_被动技能!$B:$B,0)),计算页!$F:$F,0))</f>
        <v>40001</v>
      </c>
      <c r="D425" s="2" t="str">
        <f>"学习技能"&amp;RIGHT(B425,LEN(B425))&amp;"\n"&amp;INDEX(D_被动技能!$E:$E,MATCH(L425,D_被动技能!$A:$A,0))</f>
        <v>学习技能精·百鬼珠（1级）\n一件很普通的宝物，看起来谁都可以用\n提升伙伴防御1024点</v>
      </c>
      <c r="E425" s="2">
        <f>INDEX(D_被动技能!$N:$N,MATCH(L425,D_被动技能!$A:$A,0))</f>
        <v>5</v>
      </c>
      <c r="F425" s="2"/>
      <c r="G425" s="2">
        <f>INDEX(D_被动技能!$J:$J,MATCH(L425,D_被动技能!$A:$A,0))</f>
        <v>0</v>
      </c>
      <c r="H425" s="2" t="str">
        <f>INDEX(D_被动技能!$K:$K,MATCH(L425,D_被动技能!$A:$A,0))</f>
        <v>所有宠物</v>
      </c>
      <c r="I425" s="2">
        <f>INDEX(D_被动技能!$M:$M,MATCH(L425,D_被动技能!$A:$A,0))</f>
        <v>1024</v>
      </c>
      <c r="J425" s="2">
        <f t="shared" si="63"/>
        <v>587</v>
      </c>
      <c r="K425" s="2">
        <f t="shared" si="47"/>
        <v>1</v>
      </c>
      <c r="L425" s="2">
        <f t="shared" si="48"/>
        <v>5870001</v>
      </c>
      <c r="M425" s="2">
        <f t="shared" si="49"/>
        <v>1000</v>
      </c>
      <c r="N425" s="2">
        <f t="shared" si="50"/>
        <v>700</v>
      </c>
      <c r="O425" s="2">
        <v>20001</v>
      </c>
    </row>
    <row r="426" spans="1:15" x14ac:dyDescent="0.35">
      <c r="A426" s="2">
        <f t="shared" si="51"/>
        <v>45872</v>
      </c>
      <c r="B426" s="2" t="str">
        <f>INDEX(D_被动技能!$C:$C,MATCH(D_伙伴技能书!J426,D_被动技能!$B:$B,0))&amp;"（"&amp;K426&amp;"级）"</f>
        <v>精·百鬼珠（2级）</v>
      </c>
      <c r="C426" s="2">
        <f>INDEX(计算页!$E:$E,MATCH(INDEX(D_被动技能!$D:$D,MATCH(J426,D_被动技能!$B:$B,0)),计算页!$F:$F,0))</f>
        <v>40001</v>
      </c>
      <c r="D426" s="2" t="str">
        <f>"学习技能"&amp;RIGHT(B426,LEN(B426))&amp;"\n"&amp;INDEX(D_被动技能!$E:$E,MATCH(L426,D_被动技能!$A:$A,0))</f>
        <v>学习技能精·百鬼珠（2级）\n一件很普通的宝物，看起来谁都可以用\n提升伙伴防御1536点</v>
      </c>
      <c r="E426" s="2">
        <f>INDEX(D_被动技能!$N:$N,MATCH(L426,D_被动技能!$A:$A,0))</f>
        <v>5</v>
      </c>
      <c r="F426" s="2"/>
      <c r="G426" s="2">
        <f>INDEX(D_被动技能!$J:$J,MATCH(L426,D_被动技能!$A:$A,0))</f>
        <v>0</v>
      </c>
      <c r="H426" s="2" t="str">
        <f>INDEX(D_被动技能!$K:$K,MATCH(L426,D_被动技能!$A:$A,0))</f>
        <v>所有宠物</v>
      </c>
      <c r="I426" s="2">
        <f>INDEX(D_被动技能!$M:$M,MATCH(L426,D_被动技能!$A:$A,0))</f>
        <v>1536</v>
      </c>
      <c r="J426" s="2">
        <f t="shared" si="63"/>
        <v>587</v>
      </c>
      <c r="K426" s="2">
        <f t="shared" si="47"/>
        <v>2</v>
      </c>
      <c r="L426" s="2">
        <f t="shared" si="48"/>
        <v>5870002</v>
      </c>
      <c r="M426" s="2">
        <f t="shared" si="49"/>
        <v>2000</v>
      </c>
      <c r="N426" s="2">
        <f t="shared" si="50"/>
        <v>800</v>
      </c>
      <c r="O426" s="2">
        <v>20001</v>
      </c>
    </row>
    <row r="427" spans="1:15" x14ac:dyDescent="0.35">
      <c r="A427" s="2">
        <f t="shared" si="51"/>
        <v>45873</v>
      </c>
      <c r="B427" s="2" t="str">
        <f>INDEX(D_被动技能!$C:$C,MATCH(D_伙伴技能书!J427,D_被动技能!$B:$B,0))&amp;"（"&amp;K427&amp;"级）"</f>
        <v>精·百鬼珠（3级）</v>
      </c>
      <c r="C427" s="2">
        <f>INDEX(计算页!$E:$E,MATCH(INDEX(D_被动技能!$D:$D,MATCH(J427,D_被动技能!$B:$B,0)),计算页!$F:$F,0))</f>
        <v>40001</v>
      </c>
      <c r="D427" s="2" t="str">
        <f>"学习技能"&amp;RIGHT(B427,LEN(B427))&amp;"\n"&amp;INDEX(D_被动技能!$E:$E,MATCH(L427,D_被动技能!$A:$A,0))</f>
        <v>学习技能精·百鬼珠（3级）\n一件很普通的宝物，看起来谁都可以用\n提升伙伴防御2304点</v>
      </c>
      <c r="E427" s="2">
        <f>INDEX(D_被动技能!$N:$N,MATCH(L427,D_被动技能!$A:$A,0))</f>
        <v>5</v>
      </c>
      <c r="F427" s="2"/>
      <c r="G427" s="2">
        <f>INDEX(D_被动技能!$J:$J,MATCH(L427,D_被动技能!$A:$A,0))</f>
        <v>0</v>
      </c>
      <c r="H427" s="2" t="str">
        <f>INDEX(D_被动技能!$K:$K,MATCH(L427,D_被动技能!$A:$A,0))</f>
        <v>所有宠物</v>
      </c>
      <c r="I427" s="2">
        <f>INDEX(D_被动技能!$M:$M,MATCH(L427,D_被动技能!$A:$A,0))</f>
        <v>2304</v>
      </c>
      <c r="J427" s="2">
        <f t="shared" si="63"/>
        <v>587</v>
      </c>
      <c r="K427" s="2">
        <f t="shared" si="47"/>
        <v>3</v>
      </c>
      <c r="L427" s="2">
        <f t="shared" si="48"/>
        <v>5870003</v>
      </c>
      <c r="M427" s="2">
        <f t="shared" si="49"/>
        <v>3000</v>
      </c>
      <c r="N427" s="2">
        <f t="shared" si="50"/>
        <v>900</v>
      </c>
      <c r="O427" s="2">
        <v>20001</v>
      </c>
    </row>
    <row r="428" spans="1:15" x14ac:dyDescent="0.35">
      <c r="A428" s="2">
        <f t="shared" si="51"/>
        <v>45881</v>
      </c>
      <c r="B428" s="2" t="str">
        <f>INDEX(D_被动技能!$C:$C,MATCH(D_伙伴技能书!J428,D_被动技能!$B:$B,0))&amp;"（"&amp;K428&amp;"级）"</f>
        <v>精·幽鬼焰狱（1级）</v>
      </c>
      <c r="C428" s="2">
        <f>INDEX(计算页!$E:$E,MATCH(INDEX(D_被动技能!$D:$D,MATCH(J428,D_被动技能!$B:$B,0)),计算页!$F:$F,0))</f>
        <v>40020</v>
      </c>
      <c r="D428" s="2" t="str">
        <f>"学习技能"&amp;RIGHT(B428,LEN(B428))&amp;"\n"&amp;INDEX(D_被动技能!$E:$E,MATCH(L428,D_被动技能!$A:$A,0))</f>
        <v>学习技能精·幽鬼焰狱（1级）\n一件很普通的宝物，看起来谁都可以用\n提升伙伴生命5120点</v>
      </c>
      <c r="E428" s="2">
        <f>INDEX(D_被动技能!$N:$N,MATCH(L428,D_被动技能!$A:$A,0))</f>
        <v>5</v>
      </c>
      <c r="F428" s="2"/>
      <c r="G428" s="2">
        <f>INDEX(D_被动技能!$J:$J,MATCH(L428,D_被动技能!$A:$A,0))</f>
        <v>0</v>
      </c>
      <c r="H428" s="2" t="str">
        <f>INDEX(D_被动技能!$K:$K,MATCH(L428,D_被动技能!$A:$A,0))</f>
        <v>所有宠物</v>
      </c>
      <c r="I428" s="2">
        <f>INDEX(D_被动技能!$M:$M,MATCH(L428,D_被动技能!$A:$A,0))</f>
        <v>1024</v>
      </c>
      <c r="J428" s="2">
        <f t="shared" si="63"/>
        <v>588</v>
      </c>
      <c r="K428" s="2">
        <f t="shared" si="47"/>
        <v>1</v>
      </c>
      <c r="L428" s="2">
        <f t="shared" si="48"/>
        <v>5880001</v>
      </c>
      <c r="M428" s="2">
        <f t="shared" si="49"/>
        <v>1000</v>
      </c>
      <c r="N428" s="2">
        <f t="shared" si="50"/>
        <v>700</v>
      </c>
      <c r="O428" s="2">
        <v>20001</v>
      </c>
    </row>
    <row r="429" spans="1:15" x14ac:dyDescent="0.35">
      <c r="A429" s="2">
        <f t="shared" si="51"/>
        <v>45882</v>
      </c>
      <c r="B429" s="2" t="str">
        <f>INDEX(D_被动技能!$C:$C,MATCH(D_伙伴技能书!J429,D_被动技能!$B:$B,0))&amp;"（"&amp;K429&amp;"级）"</f>
        <v>精·幽鬼焰狱（2级）</v>
      </c>
      <c r="C429" s="2">
        <f>INDEX(计算页!$E:$E,MATCH(INDEX(D_被动技能!$D:$D,MATCH(J429,D_被动技能!$B:$B,0)),计算页!$F:$F,0))</f>
        <v>40020</v>
      </c>
      <c r="D429" s="2" t="str">
        <f>"学习技能"&amp;RIGHT(B429,LEN(B429))&amp;"\n"&amp;INDEX(D_被动技能!$E:$E,MATCH(L429,D_被动技能!$A:$A,0))</f>
        <v>学习技能精·幽鬼焰狱（2级）\n一件很普通的宝物，看起来谁都可以用\n提升伙伴生命7680点</v>
      </c>
      <c r="E429" s="2">
        <f>INDEX(D_被动技能!$N:$N,MATCH(L429,D_被动技能!$A:$A,0))</f>
        <v>5</v>
      </c>
      <c r="F429" s="2"/>
      <c r="G429" s="2">
        <f>INDEX(D_被动技能!$J:$J,MATCH(L429,D_被动技能!$A:$A,0))</f>
        <v>0</v>
      </c>
      <c r="H429" s="2" t="str">
        <f>INDEX(D_被动技能!$K:$K,MATCH(L429,D_被动技能!$A:$A,0))</f>
        <v>所有宠物</v>
      </c>
      <c r="I429" s="2">
        <f>INDEX(D_被动技能!$M:$M,MATCH(L429,D_被动技能!$A:$A,0))</f>
        <v>1536</v>
      </c>
      <c r="J429" s="2">
        <f t="shared" si="63"/>
        <v>588</v>
      </c>
      <c r="K429" s="2">
        <f t="shared" si="47"/>
        <v>2</v>
      </c>
      <c r="L429" s="2">
        <f t="shared" si="48"/>
        <v>5880002</v>
      </c>
      <c r="M429" s="2">
        <f t="shared" si="49"/>
        <v>2000</v>
      </c>
      <c r="N429" s="2">
        <f t="shared" si="50"/>
        <v>800</v>
      </c>
      <c r="O429" s="2">
        <v>20001</v>
      </c>
    </row>
    <row r="430" spans="1:15" x14ac:dyDescent="0.35">
      <c r="A430" s="2">
        <f t="shared" si="51"/>
        <v>45883</v>
      </c>
      <c r="B430" s="2" t="str">
        <f>INDEX(D_被动技能!$C:$C,MATCH(D_伙伴技能书!J430,D_被动技能!$B:$B,0))&amp;"（"&amp;K430&amp;"级）"</f>
        <v>精·幽鬼焰狱（3级）</v>
      </c>
      <c r="C430" s="2">
        <f>INDEX(计算页!$E:$E,MATCH(INDEX(D_被动技能!$D:$D,MATCH(J430,D_被动技能!$B:$B,0)),计算页!$F:$F,0))</f>
        <v>40020</v>
      </c>
      <c r="D430" s="2" t="str">
        <f>"学习技能"&amp;RIGHT(B430,LEN(B430))&amp;"\n"&amp;INDEX(D_被动技能!$E:$E,MATCH(L430,D_被动技能!$A:$A,0))</f>
        <v>学习技能精·幽鬼焰狱（3级）\n一件很普通的宝物，看起来谁都可以用\n提升伙伴生命11520点</v>
      </c>
      <c r="E430" s="2">
        <f>INDEX(D_被动技能!$N:$N,MATCH(L430,D_被动技能!$A:$A,0))</f>
        <v>5</v>
      </c>
      <c r="F430" s="2"/>
      <c r="G430" s="2">
        <f>INDEX(D_被动技能!$J:$J,MATCH(L430,D_被动技能!$A:$A,0))</f>
        <v>0</v>
      </c>
      <c r="H430" s="2" t="str">
        <f>INDEX(D_被动技能!$K:$K,MATCH(L430,D_被动技能!$A:$A,0))</f>
        <v>所有宠物</v>
      </c>
      <c r="I430" s="2">
        <f>INDEX(D_被动技能!$M:$M,MATCH(L430,D_被动技能!$A:$A,0))</f>
        <v>2304</v>
      </c>
      <c r="J430" s="2">
        <f t="shared" si="63"/>
        <v>588</v>
      </c>
      <c r="K430" s="2">
        <f t="shared" si="47"/>
        <v>3</v>
      </c>
      <c r="L430" s="2">
        <f t="shared" si="48"/>
        <v>5880003</v>
      </c>
      <c r="M430" s="2">
        <f t="shared" si="49"/>
        <v>3000</v>
      </c>
      <c r="N430" s="2">
        <f t="shared" si="50"/>
        <v>900</v>
      </c>
      <c r="O430" s="2">
        <v>20001</v>
      </c>
    </row>
    <row r="431" spans="1:15" x14ac:dyDescent="0.35">
      <c r="A431" s="2">
        <f t="shared" si="51"/>
        <v>45891</v>
      </c>
      <c r="B431" s="2" t="str">
        <f>INDEX(D_被动技能!$C:$C,MATCH(D_伙伴技能书!J431,D_被动技能!$B:$B,0))&amp;"（"&amp;K431&amp;"级）"</f>
        <v>精·聚魂旗（1级）</v>
      </c>
      <c r="C431" s="2">
        <f>INDEX(计算页!$E:$E,MATCH(INDEX(D_被动技能!$D:$D,MATCH(J431,D_被动技能!$B:$B,0)),计算页!$F:$F,0))</f>
        <v>40010</v>
      </c>
      <c r="D431" s="2" t="str">
        <f>"学习技能"&amp;RIGHT(B431,LEN(B431))&amp;"\n"&amp;INDEX(D_被动技能!$E:$E,MATCH(L431,D_被动技能!$A:$A,0))</f>
        <v>学习技能精·聚魂旗（1级）\n一件很普通的宝物，看起来谁都可以用\n提升伙伴命中205点</v>
      </c>
      <c r="E431" s="2">
        <f>INDEX(D_被动技能!$N:$N,MATCH(L431,D_被动技能!$A:$A,0))</f>
        <v>5</v>
      </c>
      <c r="F431" s="2"/>
      <c r="G431" s="2">
        <f>INDEX(D_被动技能!$J:$J,MATCH(L431,D_被动技能!$A:$A,0))</f>
        <v>0</v>
      </c>
      <c r="H431" s="2" t="str">
        <f>INDEX(D_被动技能!$K:$K,MATCH(L431,D_被动技能!$A:$A,0))</f>
        <v>所有宠物</v>
      </c>
      <c r="I431" s="2">
        <f>INDEX(D_被动技能!$M:$M,MATCH(L431,D_被动技能!$A:$A,0))</f>
        <v>1024</v>
      </c>
      <c r="J431" s="2">
        <f t="shared" si="63"/>
        <v>589</v>
      </c>
      <c r="K431" s="2">
        <f t="shared" si="47"/>
        <v>1</v>
      </c>
      <c r="L431" s="2">
        <f t="shared" si="48"/>
        <v>5890001</v>
      </c>
      <c r="M431" s="2">
        <f t="shared" si="49"/>
        <v>1000</v>
      </c>
      <c r="N431" s="2">
        <f t="shared" si="50"/>
        <v>700</v>
      </c>
      <c r="O431" s="2">
        <v>20001</v>
      </c>
    </row>
    <row r="432" spans="1:15" x14ac:dyDescent="0.35">
      <c r="A432" s="2">
        <f t="shared" si="51"/>
        <v>45892</v>
      </c>
      <c r="B432" s="2" t="str">
        <f>INDEX(D_被动技能!$C:$C,MATCH(D_伙伴技能书!J432,D_被动技能!$B:$B,0))&amp;"（"&amp;K432&amp;"级）"</f>
        <v>精·聚魂旗（2级）</v>
      </c>
      <c r="C432" s="2">
        <f>INDEX(计算页!$E:$E,MATCH(INDEX(D_被动技能!$D:$D,MATCH(J432,D_被动技能!$B:$B,0)),计算页!$F:$F,0))</f>
        <v>40010</v>
      </c>
      <c r="D432" s="2" t="str">
        <f>"学习技能"&amp;RIGHT(B432,LEN(B432))&amp;"\n"&amp;INDEX(D_被动技能!$E:$E,MATCH(L432,D_被动技能!$A:$A,0))</f>
        <v>学习技能精·聚魂旗（2级）\n一件很普通的宝物，看起来谁都可以用\n提升伙伴命中307点</v>
      </c>
      <c r="E432" s="2">
        <f>INDEX(D_被动技能!$N:$N,MATCH(L432,D_被动技能!$A:$A,0))</f>
        <v>5</v>
      </c>
      <c r="F432" s="2"/>
      <c r="G432" s="2">
        <f>INDEX(D_被动技能!$J:$J,MATCH(L432,D_被动技能!$A:$A,0))</f>
        <v>0</v>
      </c>
      <c r="H432" s="2" t="str">
        <f>INDEX(D_被动技能!$K:$K,MATCH(L432,D_被动技能!$A:$A,0))</f>
        <v>所有宠物</v>
      </c>
      <c r="I432" s="2">
        <f>INDEX(D_被动技能!$M:$M,MATCH(L432,D_被动技能!$A:$A,0))</f>
        <v>1536</v>
      </c>
      <c r="J432" s="2">
        <f t="shared" si="63"/>
        <v>589</v>
      </c>
      <c r="K432" s="2">
        <f t="shared" si="47"/>
        <v>2</v>
      </c>
      <c r="L432" s="2">
        <f t="shared" si="48"/>
        <v>5890002</v>
      </c>
      <c r="M432" s="2">
        <f t="shared" si="49"/>
        <v>2000</v>
      </c>
      <c r="N432" s="2">
        <f t="shared" si="50"/>
        <v>800</v>
      </c>
      <c r="O432" s="2">
        <v>20001</v>
      </c>
    </row>
    <row r="433" spans="1:15" x14ac:dyDescent="0.35">
      <c r="A433" s="2">
        <f t="shared" si="51"/>
        <v>45893</v>
      </c>
      <c r="B433" s="2" t="str">
        <f>INDEX(D_被动技能!$C:$C,MATCH(D_伙伴技能书!J433,D_被动技能!$B:$B,0))&amp;"（"&amp;K433&amp;"级）"</f>
        <v>精·聚魂旗（3级）</v>
      </c>
      <c r="C433" s="2">
        <f>INDEX(计算页!$E:$E,MATCH(INDEX(D_被动技能!$D:$D,MATCH(J433,D_被动技能!$B:$B,0)),计算页!$F:$F,0))</f>
        <v>40010</v>
      </c>
      <c r="D433" s="2" t="str">
        <f>"学习技能"&amp;RIGHT(B433,LEN(B433))&amp;"\n"&amp;INDEX(D_被动技能!$E:$E,MATCH(L433,D_被动技能!$A:$A,0))</f>
        <v>学习技能精·聚魂旗（3级）\n一件很普通的宝物，看起来谁都可以用\n提升伙伴命中461点</v>
      </c>
      <c r="E433" s="2">
        <f>INDEX(D_被动技能!$N:$N,MATCH(L433,D_被动技能!$A:$A,0))</f>
        <v>5</v>
      </c>
      <c r="F433" s="2"/>
      <c r="G433" s="2">
        <f>INDEX(D_被动技能!$J:$J,MATCH(L433,D_被动技能!$A:$A,0))</f>
        <v>0</v>
      </c>
      <c r="H433" s="2" t="str">
        <f>INDEX(D_被动技能!$K:$K,MATCH(L433,D_被动技能!$A:$A,0))</f>
        <v>所有宠物</v>
      </c>
      <c r="I433" s="2">
        <f>INDEX(D_被动技能!$M:$M,MATCH(L433,D_被动技能!$A:$A,0))</f>
        <v>2304</v>
      </c>
      <c r="J433" s="2">
        <f t="shared" si="63"/>
        <v>589</v>
      </c>
      <c r="K433" s="2">
        <f t="shared" si="47"/>
        <v>3</v>
      </c>
      <c r="L433" s="2">
        <f t="shared" si="48"/>
        <v>5890003</v>
      </c>
      <c r="M433" s="2">
        <f t="shared" si="49"/>
        <v>3000</v>
      </c>
      <c r="N433" s="2">
        <f t="shared" si="50"/>
        <v>900</v>
      </c>
      <c r="O433" s="2">
        <v>20001</v>
      </c>
    </row>
    <row r="434" spans="1:15" x14ac:dyDescent="0.35">
      <c r="A434" s="2">
        <f t="shared" si="51"/>
        <v>45901</v>
      </c>
      <c r="B434" s="2" t="str">
        <f>INDEX(D_被动技能!$C:$C,MATCH(D_伙伴技能书!J434,D_被动技能!$B:$B,0))&amp;"（"&amp;K434&amp;"级）"</f>
        <v>精·迷魂汤（1级）</v>
      </c>
      <c r="C434" s="2">
        <f>INDEX(计算页!$E:$E,MATCH(INDEX(D_被动技能!$D:$D,MATCH(J434,D_被动技能!$B:$B,0)),计算页!$F:$F,0))</f>
        <v>40001</v>
      </c>
      <c r="D434" s="2" t="str">
        <f>"学习技能"&amp;RIGHT(B434,LEN(B434))&amp;"\n"&amp;INDEX(D_被动技能!$E:$E,MATCH(L434,D_被动技能!$A:$A,0))</f>
        <v>学习技能精·迷魂汤（1级）\n一件很普通的宝物，看起来谁都可以用\n提升伙伴闪避205点</v>
      </c>
      <c r="E434" s="2">
        <f>INDEX(D_被动技能!$N:$N,MATCH(L434,D_被动技能!$A:$A,0))</f>
        <v>5</v>
      </c>
      <c r="F434" s="2"/>
      <c r="G434" s="2">
        <f>INDEX(D_被动技能!$J:$J,MATCH(L434,D_被动技能!$A:$A,0))</f>
        <v>0</v>
      </c>
      <c r="H434" s="2" t="str">
        <f>INDEX(D_被动技能!$K:$K,MATCH(L434,D_被动技能!$A:$A,0))</f>
        <v>所有宠物</v>
      </c>
      <c r="I434" s="2">
        <f>INDEX(D_被动技能!$M:$M,MATCH(L434,D_被动技能!$A:$A,0))</f>
        <v>1024</v>
      </c>
      <c r="J434" s="2">
        <f t="shared" si="63"/>
        <v>590</v>
      </c>
      <c r="K434" s="2">
        <f t="shared" si="47"/>
        <v>1</v>
      </c>
      <c r="L434" s="2">
        <f t="shared" si="48"/>
        <v>5900001</v>
      </c>
      <c r="M434" s="2">
        <f t="shared" si="49"/>
        <v>1000</v>
      </c>
      <c r="N434" s="2">
        <f t="shared" si="50"/>
        <v>700</v>
      </c>
      <c r="O434" s="2">
        <v>20001</v>
      </c>
    </row>
    <row r="435" spans="1:15" x14ac:dyDescent="0.35">
      <c r="A435" s="2">
        <f t="shared" si="51"/>
        <v>45902</v>
      </c>
      <c r="B435" s="2" t="str">
        <f>INDEX(D_被动技能!$C:$C,MATCH(D_伙伴技能书!J435,D_被动技能!$B:$B,0))&amp;"（"&amp;K435&amp;"级）"</f>
        <v>精·迷魂汤（2级）</v>
      </c>
      <c r="C435" s="2">
        <f>INDEX(计算页!$E:$E,MATCH(INDEX(D_被动技能!$D:$D,MATCH(J435,D_被动技能!$B:$B,0)),计算页!$F:$F,0))</f>
        <v>40001</v>
      </c>
      <c r="D435" s="2" t="str">
        <f>"学习技能"&amp;RIGHT(B435,LEN(B435))&amp;"\n"&amp;INDEX(D_被动技能!$E:$E,MATCH(L435,D_被动技能!$A:$A,0))</f>
        <v>学习技能精·迷魂汤（2级）\n一件很普通的宝物，看起来谁都可以用\n提升伙伴闪避307点</v>
      </c>
      <c r="E435" s="2">
        <f>INDEX(D_被动技能!$N:$N,MATCH(L435,D_被动技能!$A:$A,0))</f>
        <v>5</v>
      </c>
      <c r="F435" s="2"/>
      <c r="G435" s="2">
        <f>INDEX(D_被动技能!$J:$J,MATCH(L435,D_被动技能!$A:$A,0))</f>
        <v>0</v>
      </c>
      <c r="H435" s="2" t="str">
        <f>INDEX(D_被动技能!$K:$K,MATCH(L435,D_被动技能!$A:$A,0))</f>
        <v>所有宠物</v>
      </c>
      <c r="I435" s="2">
        <f>INDEX(D_被动技能!$M:$M,MATCH(L435,D_被动技能!$A:$A,0))</f>
        <v>1536</v>
      </c>
      <c r="J435" s="2">
        <f t="shared" si="63"/>
        <v>590</v>
      </c>
      <c r="K435" s="2">
        <f t="shared" si="47"/>
        <v>2</v>
      </c>
      <c r="L435" s="2">
        <f t="shared" si="48"/>
        <v>5900002</v>
      </c>
      <c r="M435" s="2">
        <f t="shared" si="49"/>
        <v>2000</v>
      </c>
      <c r="N435" s="2">
        <f t="shared" si="50"/>
        <v>800</v>
      </c>
      <c r="O435" s="2">
        <v>20001</v>
      </c>
    </row>
    <row r="436" spans="1:15" x14ac:dyDescent="0.35">
      <c r="A436" s="2">
        <f t="shared" si="51"/>
        <v>45903</v>
      </c>
      <c r="B436" s="2" t="str">
        <f>INDEX(D_被动技能!$C:$C,MATCH(D_伙伴技能书!J436,D_被动技能!$B:$B,0))&amp;"（"&amp;K436&amp;"级）"</f>
        <v>精·迷魂汤（3级）</v>
      </c>
      <c r="C436" s="2">
        <f>INDEX(计算页!$E:$E,MATCH(INDEX(D_被动技能!$D:$D,MATCH(J436,D_被动技能!$B:$B,0)),计算页!$F:$F,0))</f>
        <v>40001</v>
      </c>
      <c r="D436" s="2" t="str">
        <f>"学习技能"&amp;RIGHT(B436,LEN(B436))&amp;"\n"&amp;INDEX(D_被动技能!$E:$E,MATCH(L436,D_被动技能!$A:$A,0))</f>
        <v>学习技能精·迷魂汤（3级）\n一件很普通的宝物，看起来谁都可以用\n提升伙伴闪避461点</v>
      </c>
      <c r="E436" s="2">
        <f>INDEX(D_被动技能!$N:$N,MATCH(L436,D_被动技能!$A:$A,0))</f>
        <v>5</v>
      </c>
      <c r="F436" s="2"/>
      <c r="G436" s="2">
        <f>INDEX(D_被动技能!$J:$J,MATCH(L436,D_被动技能!$A:$A,0))</f>
        <v>0</v>
      </c>
      <c r="H436" s="2" t="str">
        <f>INDEX(D_被动技能!$K:$K,MATCH(L436,D_被动技能!$A:$A,0))</f>
        <v>所有宠物</v>
      </c>
      <c r="I436" s="2">
        <f>INDEX(D_被动技能!$M:$M,MATCH(L436,D_被动技能!$A:$A,0))</f>
        <v>2304</v>
      </c>
      <c r="J436" s="2">
        <f t="shared" si="63"/>
        <v>590</v>
      </c>
      <c r="K436" s="2">
        <f t="shared" si="47"/>
        <v>3</v>
      </c>
      <c r="L436" s="2">
        <f t="shared" si="48"/>
        <v>5900003</v>
      </c>
      <c r="M436" s="2">
        <f t="shared" si="49"/>
        <v>3000</v>
      </c>
      <c r="N436" s="2">
        <f t="shared" si="50"/>
        <v>900</v>
      </c>
      <c r="O436" s="2">
        <v>20001</v>
      </c>
    </row>
    <row r="437" spans="1:15" x14ac:dyDescent="0.35">
      <c r="A437" s="2">
        <f t="shared" si="51"/>
        <v>45911</v>
      </c>
      <c r="B437" s="2" t="str">
        <f>INDEX(D_被动技能!$C:$C,MATCH(D_伙伴技能书!J437,D_被动技能!$B:$B,0))&amp;"（"&amp;K437&amp;"级）"</f>
        <v>精·阴阳镜（1级）</v>
      </c>
      <c r="C437" s="2">
        <f>INDEX(计算页!$E:$E,MATCH(INDEX(D_被动技能!$D:$D,MATCH(J437,D_被动技能!$B:$B,0)),计算页!$F:$F,0))</f>
        <v>40019</v>
      </c>
      <c r="D437" s="2" t="str">
        <f>"学习技能"&amp;RIGHT(B437,LEN(B437))&amp;"\n"&amp;INDEX(D_被动技能!$E:$E,MATCH(L437,D_被动技能!$A:$A,0))</f>
        <v>学习技能精·阴阳镜（1级）\n一件很普通的宝物，看起来谁都可以用\n提升伙伴攻击512点</v>
      </c>
      <c r="E437" s="2">
        <f>INDEX(D_被动技能!$N:$N,MATCH(L437,D_被动技能!$A:$A,0))</f>
        <v>5</v>
      </c>
      <c r="F437" s="2"/>
      <c r="G437" s="2">
        <f>INDEX(D_被动技能!$J:$J,MATCH(L437,D_被动技能!$A:$A,0))</f>
        <v>0</v>
      </c>
      <c r="H437" s="2" t="str">
        <f>INDEX(D_被动技能!$K:$K,MATCH(L437,D_被动技能!$A:$A,0))</f>
        <v>所有宠物</v>
      </c>
      <c r="I437" s="2">
        <f>INDEX(D_被动技能!$M:$M,MATCH(L437,D_被动技能!$A:$A,0))</f>
        <v>1024</v>
      </c>
      <c r="J437" s="2">
        <f t="shared" si="63"/>
        <v>591</v>
      </c>
      <c r="K437" s="2">
        <f t="shared" si="47"/>
        <v>1</v>
      </c>
      <c r="L437" s="2">
        <f t="shared" si="48"/>
        <v>5910001</v>
      </c>
      <c r="M437" s="2">
        <f t="shared" si="49"/>
        <v>1000</v>
      </c>
      <c r="N437" s="2">
        <f t="shared" si="50"/>
        <v>700</v>
      </c>
      <c r="O437" s="2">
        <v>20001</v>
      </c>
    </row>
    <row r="438" spans="1:15" x14ac:dyDescent="0.35">
      <c r="A438" s="2">
        <f t="shared" si="51"/>
        <v>45912</v>
      </c>
      <c r="B438" s="2" t="str">
        <f>INDEX(D_被动技能!$C:$C,MATCH(D_伙伴技能书!J438,D_被动技能!$B:$B,0))&amp;"（"&amp;K438&amp;"级）"</f>
        <v>精·阴阳镜（2级）</v>
      </c>
      <c r="C438" s="2">
        <f>INDEX(计算页!$E:$E,MATCH(INDEX(D_被动技能!$D:$D,MATCH(J438,D_被动技能!$B:$B,0)),计算页!$F:$F,0))</f>
        <v>40019</v>
      </c>
      <c r="D438" s="2" t="str">
        <f>"学习技能"&amp;RIGHT(B438,LEN(B438))&amp;"\n"&amp;INDEX(D_被动技能!$E:$E,MATCH(L438,D_被动技能!$A:$A,0))</f>
        <v>学习技能精·阴阳镜（2级）\n一件很普通的宝物，看起来谁都可以用\n提升伙伴攻击768点</v>
      </c>
      <c r="E438" s="2">
        <f>INDEX(D_被动技能!$N:$N,MATCH(L438,D_被动技能!$A:$A,0))</f>
        <v>5</v>
      </c>
      <c r="F438" s="2"/>
      <c r="G438" s="2">
        <f>INDEX(D_被动技能!$J:$J,MATCH(L438,D_被动技能!$A:$A,0))</f>
        <v>0</v>
      </c>
      <c r="H438" s="2" t="str">
        <f>INDEX(D_被动技能!$K:$K,MATCH(L438,D_被动技能!$A:$A,0))</f>
        <v>所有宠物</v>
      </c>
      <c r="I438" s="2">
        <f>INDEX(D_被动技能!$M:$M,MATCH(L438,D_被动技能!$A:$A,0))</f>
        <v>1536</v>
      </c>
      <c r="J438" s="2">
        <f t="shared" si="63"/>
        <v>591</v>
      </c>
      <c r="K438" s="2">
        <f t="shared" si="47"/>
        <v>2</v>
      </c>
      <c r="L438" s="2">
        <f t="shared" si="48"/>
        <v>5910002</v>
      </c>
      <c r="M438" s="2">
        <f t="shared" si="49"/>
        <v>2000</v>
      </c>
      <c r="N438" s="2">
        <f t="shared" si="50"/>
        <v>800</v>
      </c>
      <c r="O438" s="2">
        <v>20001</v>
      </c>
    </row>
    <row r="439" spans="1:15" x14ac:dyDescent="0.35">
      <c r="A439" s="2">
        <f t="shared" si="51"/>
        <v>45913</v>
      </c>
      <c r="B439" s="2" t="str">
        <f>INDEX(D_被动技能!$C:$C,MATCH(D_伙伴技能书!J439,D_被动技能!$B:$B,0))&amp;"（"&amp;K439&amp;"级）"</f>
        <v>精·阴阳镜（3级）</v>
      </c>
      <c r="C439" s="2">
        <f>INDEX(计算页!$E:$E,MATCH(INDEX(D_被动技能!$D:$D,MATCH(J439,D_被动技能!$B:$B,0)),计算页!$F:$F,0))</f>
        <v>40019</v>
      </c>
      <c r="D439" s="2" t="str">
        <f>"学习技能"&amp;RIGHT(B439,LEN(B439))&amp;"\n"&amp;INDEX(D_被动技能!$E:$E,MATCH(L439,D_被动技能!$A:$A,0))</f>
        <v>学习技能精·阴阳镜（3级）\n一件很普通的宝物，看起来谁都可以用\n提升伙伴攻击1152点</v>
      </c>
      <c r="E439" s="2">
        <f>INDEX(D_被动技能!$N:$N,MATCH(L439,D_被动技能!$A:$A,0))</f>
        <v>5</v>
      </c>
      <c r="F439" s="2"/>
      <c r="G439" s="2">
        <f>INDEX(D_被动技能!$J:$J,MATCH(L439,D_被动技能!$A:$A,0))</f>
        <v>0</v>
      </c>
      <c r="H439" s="2" t="str">
        <f>INDEX(D_被动技能!$K:$K,MATCH(L439,D_被动技能!$A:$A,0))</f>
        <v>所有宠物</v>
      </c>
      <c r="I439" s="2">
        <f>INDEX(D_被动技能!$M:$M,MATCH(L439,D_被动技能!$A:$A,0))</f>
        <v>2304</v>
      </c>
      <c r="J439" s="2">
        <f t="shared" si="63"/>
        <v>591</v>
      </c>
      <c r="K439" s="2">
        <f t="shared" si="47"/>
        <v>3</v>
      </c>
      <c r="L439" s="2">
        <f t="shared" si="48"/>
        <v>5910003</v>
      </c>
      <c r="M439" s="2">
        <f t="shared" si="49"/>
        <v>3000</v>
      </c>
      <c r="N439" s="2">
        <f t="shared" si="50"/>
        <v>900</v>
      </c>
      <c r="O439" s="2">
        <v>20001</v>
      </c>
    </row>
    <row r="440" spans="1:15" x14ac:dyDescent="0.35">
      <c r="A440" s="2">
        <f t="shared" si="51"/>
        <v>45921</v>
      </c>
      <c r="B440" s="2" t="str">
        <f>INDEX(D_被动技能!$C:$C,MATCH(D_伙伴技能书!J440,D_被动技能!$B:$B,0))&amp;"（"&amp;K440&amp;"级）"</f>
        <v>精·炼魂葫芦（1级）</v>
      </c>
      <c r="C440" s="2">
        <f>INDEX(计算页!$E:$E,MATCH(INDEX(D_被动技能!$D:$D,MATCH(J440,D_被动技能!$B:$B,0)),计算页!$F:$F,0))</f>
        <v>40000</v>
      </c>
      <c r="D440" s="2" t="str">
        <f>"学习技能"&amp;RIGHT(B440,LEN(B440))&amp;"\n"&amp;INDEX(D_被动技能!$E:$E,MATCH(L440,D_被动技能!$A:$A,0))</f>
        <v>学习技能精·炼魂葫芦（1级）\n一件很普通的宝物，看起来谁都可以用\n提升伙伴防御1024点</v>
      </c>
      <c r="E440" s="2">
        <f>INDEX(D_被动技能!$N:$N,MATCH(L440,D_被动技能!$A:$A,0))</f>
        <v>5</v>
      </c>
      <c r="F440" s="2"/>
      <c r="G440" s="2">
        <f>INDEX(D_被动技能!$J:$J,MATCH(L440,D_被动技能!$A:$A,0))</f>
        <v>0</v>
      </c>
      <c r="H440" s="2" t="str">
        <f>INDEX(D_被动技能!$K:$K,MATCH(L440,D_被动技能!$A:$A,0))</f>
        <v>所有宠物</v>
      </c>
      <c r="I440" s="2">
        <f>INDEX(D_被动技能!$M:$M,MATCH(L440,D_被动技能!$A:$A,0))</f>
        <v>1024</v>
      </c>
      <c r="J440" s="2">
        <f t="shared" si="63"/>
        <v>592</v>
      </c>
      <c r="K440" s="2">
        <f t="shared" si="47"/>
        <v>1</v>
      </c>
      <c r="L440" s="2">
        <f t="shared" si="48"/>
        <v>5920001</v>
      </c>
      <c r="M440" s="2">
        <f t="shared" si="49"/>
        <v>1000</v>
      </c>
      <c r="N440" s="2">
        <f t="shared" si="50"/>
        <v>700</v>
      </c>
      <c r="O440" s="2">
        <v>20001</v>
      </c>
    </row>
    <row r="441" spans="1:15" x14ac:dyDescent="0.35">
      <c r="A441" s="2">
        <f t="shared" si="51"/>
        <v>45922</v>
      </c>
      <c r="B441" s="2" t="str">
        <f>INDEX(D_被动技能!$C:$C,MATCH(D_伙伴技能书!J441,D_被动技能!$B:$B,0))&amp;"（"&amp;K441&amp;"级）"</f>
        <v>精·炼魂葫芦（2级）</v>
      </c>
      <c r="C441" s="2">
        <f>INDEX(计算页!$E:$E,MATCH(INDEX(D_被动技能!$D:$D,MATCH(J441,D_被动技能!$B:$B,0)),计算页!$F:$F,0))</f>
        <v>40000</v>
      </c>
      <c r="D441" s="2" t="str">
        <f>"学习技能"&amp;RIGHT(B441,LEN(B441))&amp;"\n"&amp;INDEX(D_被动技能!$E:$E,MATCH(L441,D_被动技能!$A:$A,0))</f>
        <v>学习技能精·炼魂葫芦（2级）\n一件很普通的宝物，看起来谁都可以用\n提升伙伴防御1536点</v>
      </c>
      <c r="E441" s="2">
        <f>INDEX(D_被动技能!$N:$N,MATCH(L441,D_被动技能!$A:$A,0))</f>
        <v>5</v>
      </c>
      <c r="F441" s="2"/>
      <c r="G441" s="2">
        <f>INDEX(D_被动技能!$J:$J,MATCH(L441,D_被动技能!$A:$A,0))</f>
        <v>0</v>
      </c>
      <c r="H441" s="2" t="str">
        <f>INDEX(D_被动技能!$K:$K,MATCH(L441,D_被动技能!$A:$A,0))</f>
        <v>所有宠物</v>
      </c>
      <c r="I441" s="2">
        <f>INDEX(D_被动技能!$M:$M,MATCH(L441,D_被动技能!$A:$A,0))</f>
        <v>1536</v>
      </c>
      <c r="J441" s="2">
        <f t="shared" si="63"/>
        <v>592</v>
      </c>
      <c r="K441" s="2">
        <f t="shared" si="47"/>
        <v>2</v>
      </c>
      <c r="L441" s="2">
        <f t="shared" si="48"/>
        <v>5920002</v>
      </c>
      <c r="M441" s="2">
        <f t="shared" si="49"/>
        <v>2000</v>
      </c>
      <c r="N441" s="2">
        <f t="shared" si="50"/>
        <v>800</v>
      </c>
      <c r="O441" s="2">
        <v>20001</v>
      </c>
    </row>
    <row r="442" spans="1:15" x14ac:dyDescent="0.35">
      <c r="A442" s="2">
        <f t="shared" si="51"/>
        <v>45923</v>
      </c>
      <c r="B442" s="2" t="str">
        <f>INDEX(D_被动技能!$C:$C,MATCH(D_伙伴技能书!J442,D_被动技能!$B:$B,0))&amp;"（"&amp;K442&amp;"级）"</f>
        <v>精·炼魂葫芦（3级）</v>
      </c>
      <c r="C442" s="2">
        <f>INDEX(计算页!$E:$E,MATCH(INDEX(D_被动技能!$D:$D,MATCH(J442,D_被动技能!$B:$B,0)),计算页!$F:$F,0))</f>
        <v>40000</v>
      </c>
      <c r="D442" s="2" t="str">
        <f>"学习技能"&amp;RIGHT(B442,LEN(B442))&amp;"\n"&amp;INDEX(D_被动技能!$E:$E,MATCH(L442,D_被动技能!$A:$A,0))</f>
        <v>学习技能精·炼魂葫芦（3级）\n一件很普通的宝物，看起来谁都可以用\n提升伙伴防御2304点</v>
      </c>
      <c r="E442" s="2">
        <f>INDEX(D_被动技能!$N:$N,MATCH(L442,D_被动技能!$A:$A,0))</f>
        <v>5</v>
      </c>
      <c r="F442" s="2"/>
      <c r="G442" s="2">
        <f>INDEX(D_被动技能!$J:$J,MATCH(L442,D_被动技能!$A:$A,0))</f>
        <v>0</v>
      </c>
      <c r="H442" s="2" t="str">
        <f>INDEX(D_被动技能!$K:$K,MATCH(L442,D_被动技能!$A:$A,0))</f>
        <v>所有宠物</v>
      </c>
      <c r="I442" s="2">
        <f>INDEX(D_被动技能!$M:$M,MATCH(L442,D_被动技能!$A:$A,0))</f>
        <v>2304</v>
      </c>
      <c r="J442" s="2">
        <f t="shared" si="63"/>
        <v>592</v>
      </c>
      <c r="K442" s="2">
        <f t="shared" si="47"/>
        <v>3</v>
      </c>
      <c r="L442" s="2">
        <f t="shared" si="48"/>
        <v>5920003</v>
      </c>
      <c r="M442" s="2">
        <f t="shared" si="49"/>
        <v>3000</v>
      </c>
      <c r="N442" s="2">
        <f t="shared" si="50"/>
        <v>900</v>
      </c>
      <c r="O442" s="2">
        <v>20001</v>
      </c>
    </row>
    <row r="443" spans="1:15" x14ac:dyDescent="0.35">
      <c r="A443" s="2">
        <f t="shared" si="51"/>
        <v>45931</v>
      </c>
      <c r="B443" s="2" t="str">
        <f>INDEX(D_被动技能!$C:$C,MATCH(D_伙伴技能书!J443,D_被动技能!$B:$B,0))&amp;"（"&amp;K443&amp;"级）"</f>
        <v>精·破虏令（1级）</v>
      </c>
      <c r="C443" s="2">
        <f>INDEX(计算页!$E:$E,MATCH(INDEX(D_被动技能!$D:$D,MATCH(J443,D_被动技能!$B:$B,0)),计算页!$F:$F,0))</f>
        <v>40016</v>
      </c>
      <c r="D443" s="2" t="str">
        <f>"学习技能"&amp;RIGHT(B443,LEN(B443))&amp;"\n"&amp;INDEX(D_被动技能!$E:$E,MATCH(L443,D_被动技能!$A:$A,0))</f>
        <v>学习技能精·破虏令（1级）\n一件很普通的宝物，看起来谁都可以用\n提升伙伴生命5120点</v>
      </c>
      <c r="E443" s="2">
        <f>INDEX(D_被动技能!$N:$N,MATCH(L443,D_被动技能!$A:$A,0))</f>
        <v>5</v>
      </c>
      <c r="F443" s="2"/>
      <c r="G443" s="2">
        <f>INDEX(D_被动技能!$J:$J,MATCH(L443,D_被动技能!$A:$A,0))</f>
        <v>0</v>
      </c>
      <c r="H443" s="2" t="str">
        <f>INDEX(D_被动技能!$K:$K,MATCH(L443,D_被动技能!$A:$A,0))</f>
        <v>所有宠物</v>
      </c>
      <c r="I443" s="2">
        <f>INDEX(D_被动技能!$M:$M,MATCH(L443,D_被动技能!$A:$A,0))</f>
        <v>1024</v>
      </c>
      <c r="J443" s="2">
        <f t="shared" si="63"/>
        <v>593</v>
      </c>
      <c r="K443" s="2">
        <f t="shared" si="47"/>
        <v>1</v>
      </c>
      <c r="L443" s="2">
        <f t="shared" si="48"/>
        <v>5930001</v>
      </c>
      <c r="M443" s="2">
        <f t="shared" si="49"/>
        <v>1000</v>
      </c>
      <c r="N443" s="2">
        <f t="shared" si="50"/>
        <v>700</v>
      </c>
      <c r="O443" s="2">
        <v>20001</v>
      </c>
    </row>
    <row r="444" spans="1:15" x14ac:dyDescent="0.35">
      <c r="A444" s="2">
        <f t="shared" si="51"/>
        <v>45932</v>
      </c>
      <c r="B444" s="2" t="str">
        <f>INDEX(D_被动技能!$C:$C,MATCH(D_伙伴技能书!J444,D_被动技能!$B:$B,0))&amp;"（"&amp;K444&amp;"级）"</f>
        <v>精·破虏令（2级）</v>
      </c>
      <c r="C444" s="2">
        <f>INDEX(计算页!$E:$E,MATCH(INDEX(D_被动技能!$D:$D,MATCH(J444,D_被动技能!$B:$B,0)),计算页!$F:$F,0))</f>
        <v>40016</v>
      </c>
      <c r="D444" s="2" t="str">
        <f>"学习技能"&amp;RIGHT(B444,LEN(B444))&amp;"\n"&amp;INDEX(D_被动技能!$E:$E,MATCH(L444,D_被动技能!$A:$A,0))</f>
        <v>学习技能精·破虏令（2级）\n一件很普通的宝物，看起来谁都可以用\n提升伙伴生命7680点</v>
      </c>
      <c r="E444" s="2">
        <f>INDEX(D_被动技能!$N:$N,MATCH(L444,D_被动技能!$A:$A,0))</f>
        <v>5</v>
      </c>
      <c r="F444" s="2"/>
      <c r="G444" s="2">
        <f>INDEX(D_被动技能!$J:$J,MATCH(L444,D_被动技能!$A:$A,0))</f>
        <v>0</v>
      </c>
      <c r="H444" s="2" t="str">
        <f>INDEX(D_被动技能!$K:$K,MATCH(L444,D_被动技能!$A:$A,0))</f>
        <v>所有宠物</v>
      </c>
      <c r="I444" s="2">
        <f>INDEX(D_被动技能!$M:$M,MATCH(L444,D_被动技能!$A:$A,0))</f>
        <v>1536</v>
      </c>
      <c r="J444" s="2">
        <f t="shared" si="63"/>
        <v>593</v>
      </c>
      <c r="K444" s="2">
        <f t="shared" si="47"/>
        <v>2</v>
      </c>
      <c r="L444" s="2">
        <f t="shared" si="48"/>
        <v>5930002</v>
      </c>
      <c r="M444" s="2">
        <f t="shared" si="49"/>
        <v>2000</v>
      </c>
      <c r="N444" s="2">
        <f t="shared" si="50"/>
        <v>800</v>
      </c>
      <c r="O444" s="2">
        <v>20001</v>
      </c>
    </row>
    <row r="445" spans="1:15" x14ac:dyDescent="0.35">
      <c r="A445" s="2">
        <f t="shared" si="51"/>
        <v>45933</v>
      </c>
      <c r="B445" s="2" t="str">
        <f>INDEX(D_被动技能!$C:$C,MATCH(D_伙伴技能书!J445,D_被动技能!$B:$B,0))&amp;"（"&amp;K445&amp;"级）"</f>
        <v>精·破虏令（3级）</v>
      </c>
      <c r="C445" s="2">
        <f>INDEX(计算页!$E:$E,MATCH(INDEX(D_被动技能!$D:$D,MATCH(J445,D_被动技能!$B:$B,0)),计算页!$F:$F,0))</f>
        <v>40016</v>
      </c>
      <c r="D445" s="2" t="str">
        <f>"学习技能"&amp;RIGHT(B445,LEN(B445))&amp;"\n"&amp;INDEX(D_被动技能!$E:$E,MATCH(L445,D_被动技能!$A:$A,0))</f>
        <v>学习技能精·破虏令（3级）\n一件很普通的宝物，看起来谁都可以用\n提升伙伴生命11520点</v>
      </c>
      <c r="E445" s="2">
        <f>INDEX(D_被动技能!$N:$N,MATCH(L445,D_被动技能!$A:$A,0))</f>
        <v>5</v>
      </c>
      <c r="F445" s="2"/>
      <c r="G445" s="2">
        <f>INDEX(D_被动技能!$J:$J,MATCH(L445,D_被动技能!$A:$A,0))</f>
        <v>0</v>
      </c>
      <c r="H445" s="2" t="str">
        <f>INDEX(D_被动技能!$K:$K,MATCH(L445,D_被动技能!$A:$A,0))</f>
        <v>所有宠物</v>
      </c>
      <c r="I445" s="2">
        <f>INDEX(D_被动技能!$M:$M,MATCH(L445,D_被动技能!$A:$A,0))</f>
        <v>2304</v>
      </c>
      <c r="J445" s="2">
        <f t="shared" si="63"/>
        <v>593</v>
      </c>
      <c r="K445" s="2">
        <f t="shared" si="47"/>
        <v>3</v>
      </c>
      <c r="L445" s="2">
        <f t="shared" si="48"/>
        <v>5930003</v>
      </c>
      <c r="M445" s="2">
        <f t="shared" si="49"/>
        <v>3000</v>
      </c>
      <c r="N445" s="2">
        <f t="shared" si="50"/>
        <v>900</v>
      </c>
      <c r="O445" s="2">
        <v>20001</v>
      </c>
    </row>
    <row r="446" spans="1:15" x14ac:dyDescent="0.35">
      <c r="A446" s="2">
        <f t="shared" si="51"/>
        <v>45941</v>
      </c>
      <c r="B446" s="2" t="str">
        <f>INDEX(D_被动技能!$C:$C,MATCH(D_伙伴技能书!J446,D_被动技能!$B:$B,0))&amp;"（"&amp;K446&amp;"级）"</f>
        <v>精·三昧真火（1级）</v>
      </c>
      <c r="C446" s="2">
        <f>INDEX(计算页!$E:$E,MATCH(INDEX(D_被动技能!$D:$D,MATCH(J446,D_被动技能!$B:$B,0)),计算页!$F:$F,0))</f>
        <v>40022</v>
      </c>
      <c r="D446" s="2" t="str">
        <f>"学习技能"&amp;RIGHT(B446,LEN(B446))&amp;"\n"&amp;INDEX(D_被动技能!$E:$E,MATCH(L446,D_被动技能!$A:$A,0))</f>
        <v>学习技能精·三昧真火（1级）\n一件很普通的宝物，看起来谁都可以用\n提升伙伴命中205点</v>
      </c>
      <c r="E446" s="2">
        <f>INDEX(D_被动技能!$N:$N,MATCH(L446,D_被动技能!$A:$A,0))</f>
        <v>5</v>
      </c>
      <c r="F446" s="2"/>
      <c r="G446" s="2">
        <f>INDEX(D_被动技能!$J:$J,MATCH(L446,D_被动技能!$A:$A,0))</f>
        <v>0</v>
      </c>
      <c r="H446" s="2" t="str">
        <f>INDEX(D_被动技能!$K:$K,MATCH(L446,D_被动技能!$A:$A,0))</f>
        <v>所有宠物</v>
      </c>
      <c r="I446" s="2">
        <f>INDEX(D_被动技能!$M:$M,MATCH(L446,D_被动技能!$A:$A,0))</f>
        <v>1024</v>
      </c>
      <c r="J446" s="2">
        <f t="shared" si="63"/>
        <v>594</v>
      </c>
      <c r="K446" s="2">
        <f t="shared" si="47"/>
        <v>1</v>
      </c>
      <c r="L446" s="2">
        <f t="shared" si="48"/>
        <v>5940001</v>
      </c>
      <c r="M446" s="2">
        <f t="shared" si="49"/>
        <v>1000</v>
      </c>
      <c r="N446" s="2">
        <f t="shared" si="50"/>
        <v>700</v>
      </c>
      <c r="O446" s="2">
        <v>20001</v>
      </c>
    </row>
    <row r="447" spans="1:15" x14ac:dyDescent="0.35">
      <c r="A447" s="2">
        <f t="shared" si="51"/>
        <v>45942</v>
      </c>
      <c r="B447" s="2" t="str">
        <f>INDEX(D_被动技能!$C:$C,MATCH(D_伙伴技能书!J447,D_被动技能!$B:$B,0))&amp;"（"&amp;K447&amp;"级）"</f>
        <v>精·三昧真火（2级）</v>
      </c>
      <c r="C447" s="2">
        <f>INDEX(计算页!$E:$E,MATCH(INDEX(D_被动技能!$D:$D,MATCH(J447,D_被动技能!$B:$B,0)),计算页!$F:$F,0))</f>
        <v>40022</v>
      </c>
      <c r="D447" s="2" t="str">
        <f>"学习技能"&amp;RIGHT(B447,LEN(B447))&amp;"\n"&amp;INDEX(D_被动技能!$E:$E,MATCH(L447,D_被动技能!$A:$A,0))</f>
        <v>学习技能精·三昧真火（2级）\n一件很普通的宝物，看起来谁都可以用\n提升伙伴命中307点</v>
      </c>
      <c r="E447" s="2">
        <f>INDEX(D_被动技能!$N:$N,MATCH(L447,D_被动技能!$A:$A,0))</f>
        <v>5</v>
      </c>
      <c r="F447" s="2"/>
      <c r="G447" s="2">
        <f>INDEX(D_被动技能!$J:$J,MATCH(L447,D_被动技能!$A:$A,0))</f>
        <v>0</v>
      </c>
      <c r="H447" s="2" t="str">
        <f>INDEX(D_被动技能!$K:$K,MATCH(L447,D_被动技能!$A:$A,0))</f>
        <v>所有宠物</v>
      </c>
      <c r="I447" s="2">
        <f>INDEX(D_被动技能!$M:$M,MATCH(L447,D_被动技能!$A:$A,0))</f>
        <v>1536</v>
      </c>
      <c r="J447" s="2">
        <f t="shared" si="63"/>
        <v>594</v>
      </c>
      <c r="K447" s="2">
        <f t="shared" si="47"/>
        <v>2</v>
      </c>
      <c r="L447" s="2">
        <f t="shared" si="48"/>
        <v>5940002</v>
      </c>
      <c r="M447" s="2">
        <f t="shared" si="49"/>
        <v>2000</v>
      </c>
      <c r="N447" s="2">
        <f t="shared" si="50"/>
        <v>800</v>
      </c>
      <c r="O447" s="2">
        <v>20001</v>
      </c>
    </row>
    <row r="448" spans="1:15" x14ac:dyDescent="0.35">
      <c r="A448" s="2">
        <f t="shared" si="51"/>
        <v>45943</v>
      </c>
      <c r="B448" s="2" t="str">
        <f>INDEX(D_被动技能!$C:$C,MATCH(D_伙伴技能书!J448,D_被动技能!$B:$B,0))&amp;"（"&amp;K448&amp;"级）"</f>
        <v>精·三昧真火（3级）</v>
      </c>
      <c r="C448" s="2">
        <f>INDEX(计算页!$E:$E,MATCH(INDEX(D_被动技能!$D:$D,MATCH(J448,D_被动技能!$B:$B,0)),计算页!$F:$F,0))</f>
        <v>40022</v>
      </c>
      <c r="D448" s="2" t="str">
        <f>"学习技能"&amp;RIGHT(B448,LEN(B448))&amp;"\n"&amp;INDEX(D_被动技能!$E:$E,MATCH(L448,D_被动技能!$A:$A,0))</f>
        <v>学习技能精·三昧真火（3级）\n一件很普通的宝物，看起来谁都可以用\n提升伙伴命中461点</v>
      </c>
      <c r="E448" s="2">
        <f>INDEX(D_被动技能!$N:$N,MATCH(L448,D_被动技能!$A:$A,0))</f>
        <v>5</v>
      </c>
      <c r="F448" s="2"/>
      <c r="G448" s="2">
        <f>INDEX(D_被动技能!$J:$J,MATCH(L448,D_被动技能!$A:$A,0))</f>
        <v>0</v>
      </c>
      <c r="H448" s="2" t="str">
        <f>INDEX(D_被动技能!$K:$K,MATCH(L448,D_被动技能!$A:$A,0))</f>
        <v>所有宠物</v>
      </c>
      <c r="I448" s="2">
        <f>INDEX(D_被动技能!$M:$M,MATCH(L448,D_被动技能!$A:$A,0))</f>
        <v>2304</v>
      </c>
      <c r="J448" s="2">
        <f t="shared" si="63"/>
        <v>594</v>
      </c>
      <c r="K448" s="2">
        <f t="shared" si="47"/>
        <v>3</v>
      </c>
      <c r="L448" s="2">
        <f t="shared" si="48"/>
        <v>5940003</v>
      </c>
      <c r="M448" s="2">
        <f t="shared" si="49"/>
        <v>3000</v>
      </c>
      <c r="N448" s="2">
        <f t="shared" si="50"/>
        <v>900</v>
      </c>
      <c r="O448" s="2">
        <v>20001</v>
      </c>
    </row>
    <row r="449" spans="1:15" x14ac:dyDescent="0.35">
      <c r="A449" s="2">
        <f t="shared" si="51"/>
        <v>45951</v>
      </c>
      <c r="B449" s="2" t="str">
        <f>INDEX(D_被动技能!$C:$C,MATCH(D_伙伴技能书!J449,D_被动技能!$B:$B,0))&amp;"（"&amp;K449&amp;"级）"</f>
        <v>精·捆仙索（1级）</v>
      </c>
      <c r="C449" s="2">
        <f>INDEX(计算页!$E:$E,MATCH(INDEX(D_被动技能!$D:$D,MATCH(J449,D_被动技能!$B:$B,0)),计算页!$F:$F,0))</f>
        <v>40007</v>
      </c>
      <c r="D449" s="2" t="str">
        <f>"学习技能"&amp;RIGHT(B449,LEN(B449))&amp;"\n"&amp;INDEX(D_被动技能!$E:$E,MATCH(L449,D_被动技能!$A:$A,0))</f>
        <v>学习技能精·捆仙索（1级）\n一件很普通的宝物，看起来谁都可以用\n提升伙伴闪避205点</v>
      </c>
      <c r="E449" s="2">
        <f>INDEX(D_被动技能!$N:$N,MATCH(L449,D_被动技能!$A:$A,0))</f>
        <v>5</v>
      </c>
      <c r="F449" s="2"/>
      <c r="G449" s="2">
        <f>INDEX(D_被动技能!$J:$J,MATCH(L449,D_被动技能!$A:$A,0))</f>
        <v>0</v>
      </c>
      <c r="H449" s="2" t="str">
        <f>INDEX(D_被动技能!$K:$K,MATCH(L449,D_被动技能!$A:$A,0))</f>
        <v>所有宠物</v>
      </c>
      <c r="I449" s="2">
        <f>INDEX(D_被动技能!$M:$M,MATCH(L449,D_被动技能!$A:$A,0))</f>
        <v>1024</v>
      </c>
      <c r="J449" s="2">
        <f t="shared" si="63"/>
        <v>595</v>
      </c>
      <c r="K449" s="2">
        <f t="shared" si="47"/>
        <v>1</v>
      </c>
      <c r="L449" s="2">
        <f t="shared" si="48"/>
        <v>5950001</v>
      </c>
      <c r="M449" s="2">
        <f t="shared" si="49"/>
        <v>1000</v>
      </c>
      <c r="N449" s="2">
        <f t="shared" si="50"/>
        <v>700</v>
      </c>
      <c r="O449" s="2">
        <v>20001</v>
      </c>
    </row>
    <row r="450" spans="1:15" x14ac:dyDescent="0.35">
      <c r="A450" s="2">
        <f t="shared" si="51"/>
        <v>45952</v>
      </c>
      <c r="B450" s="2" t="str">
        <f>INDEX(D_被动技能!$C:$C,MATCH(D_伙伴技能书!J450,D_被动技能!$B:$B,0))&amp;"（"&amp;K450&amp;"级）"</f>
        <v>精·捆仙索（2级）</v>
      </c>
      <c r="C450" s="2">
        <f>INDEX(计算页!$E:$E,MATCH(INDEX(D_被动技能!$D:$D,MATCH(J450,D_被动技能!$B:$B,0)),计算页!$F:$F,0))</f>
        <v>40007</v>
      </c>
      <c r="D450" s="2" t="str">
        <f>"学习技能"&amp;RIGHT(B450,LEN(B450))&amp;"\n"&amp;INDEX(D_被动技能!$E:$E,MATCH(L450,D_被动技能!$A:$A,0))</f>
        <v>学习技能精·捆仙索（2级）\n一件很普通的宝物，看起来谁都可以用\n提升伙伴闪避307点</v>
      </c>
      <c r="E450" s="2">
        <f>INDEX(D_被动技能!$N:$N,MATCH(L450,D_被动技能!$A:$A,0))</f>
        <v>5</v>
      </c>
      <c r="F450" s="2"/>
      <c r="G450" s="2">
        <f>INDEX(D_被动技能!$J:$J,MATCH(L450,D_被动技能!$A:$A,0))</f>
        <v>0</v>
      </c>
      <c r="H450" s="2" t="str">
        <f>INDEX(D_被动技能!$K:$K,MATCH(L450,D_被动技能!$A:$A,0))</f>
        <v>所有宠物</v>
      </c>
      <c r="I450" s="2">
        <f>INDEX(D_被动技能!$M:$M,MATCH(L450,D_被动技能!$A:$A,0))</f>
        <v>1536</v>
      </c>
      <c r="J450" s="2">
        <f t="shared" si="63"/>
        <v>595</v>
      </c>
      <c r="K450" s="2">
        <f t="shared" si="47"/>
        <v>2</v>
      </c>
      <c r="L450" s="2">
        <f t="shared" si="48"/>
        <v>5950002</v>
      </c>
      <c r="M450" s="2">
        <f t="shared" si="49"/>
        <v>2000</v>
      </c>
      <c r="N450" s="2">
        <f t="shared" si="50"/>
        <v>800</v>
      </c>
      <c r="O450" s="2">
        <v>20001</v>
      </c>
    </row>
    <row r="451" spans="1:15" x14ac:dyDescent="0.35">
      <c r="A451" s="2">
        <f t="shared" si="51"/>
        <v>45953</v>
      </c>
      <c r="B451" s="2" t="str">
        <f>INDEX(D_被动技能!$C:$C,MATCH(D_伙伴技能书!J451,D_被动技能!$B:$B,0))&amp;"（"&amp;K451&amp;"级）"</f>
        <v>精·捆仙索（3级）</v>
      </c>
      <c r="C451" s="2">
        <f>INDEX(计算页!$E:$E,MATCH(INDEX(D_被动技能!$D:$D,MATCH(J451,D_被动技能!$B:$B,0)),计算页!$F:$F,0))</f>
        <v>40007</v>
      </c>
      <c r="D451" s="2" t="str">
        <f>"学习技能"&amp;RIGHT(B451,LEN(B451))&amp;"\n"&amp;INDEX(D_被动技能!$E:$E,MATCH(L451,D_被动技能!$A:$A,0))</f>
        <v>学习技能精·捆仙索（3级）\n一件很普通的宝物，看起来谁都可以用\n提升伙伴闪避461点</v>
      </c>
      <c r="E451" s="2">
        <f>INDEX(D_被动技能!$N:$N,MATCH(L451,D_被动技能!$A:$A,0))</f>
        <v>5</v>
      </c>
      <c r="F451" s="2"/>
      <c r="G451" s="2">
        <f>INDEX(D_被动技能!$J:$J,MATCH(L451,D_被动技能!$A:$A,0))</f>
        <v>0</v>
      </c>
      <c r="H451" s="2" t="str">
        <f>INDEX(D_被动技能!$K:$K,MATCH(L451,D_被动技能!$A:$A,0))</f>
        <v>所有宠物</v>
      </c>
      <c r="I451" s="2">
        <f>INDEX(D_被动技能!$M:$M,MATCH(L451,D_被动技能!$A:$A,0))</f>
        <v>2304</v>
      </c>
      <c r="J451" s="2">
        <f t="shared" si="63"/>
        <v>595</v>
      </c>
      <c r="K451" s="2">
        <f t="shared" si="47"/>
        <v>3</v>
      </c>
      <c r="L451" s="2">
        <f t="shared" si="48"/>
        <v>5950003</v>
      </c>
      <c r="M451" s="2">
        <f t="shared" si="49"/>
        <v>3000</v>
      </c>
      <c r="N451" s="2">
        <f t="shared" si="50"/>
        <v>900</v>
      </c>
      <c r="O451" s="2">
        <v>20001</v>
      </c>
    </row>
    <row r="452" spans="1:15" x14ac:dyDescent="0.35">
      <c r="A452" s="2">
        <f t="shared" si="51"/>
        <v>45961</v>
      </c>
      <c r="B452" s="2" t="str">
        <f>INDEX(D_被动技能!$C:$C,MATCH(D_伙伴技能书!J452,D_被动技能!$B:$B,0))&amp;"（"&amp;K452&amp;"级）"</f>
        <v>精·东皇钟（1级）</v>
      </c>
      <c r="C452" s="2">
        <f>INDEX(计算页!$E:$E,MATCH(INDEX(D_被动技能!$D:$D,MATCH(J452,D_被动技能!$B:$B,0)),计算页!$F:$F,0))</f>
        <v>40004</v>
      </c>
      <c r="D452" s="2" t="str">
        <f>"学习技能"&amp;RIGHT(B452,LEN(B452))&amp;"\n"&amp;INDEX(D_被动技能!$E:$E,MATCH(L452,D_被动技能!$A:$A,0))</f>
        <v>学习技能精·东皇钟（1级）\n一件很普通的宝物，看起来谁都可以用\n提升伙伴攻击512点</v>
      </c>
      <c r="E452" s="2">
        <f>INDEX(D_被动技能!$N:$N,MATCH(L452,D_被动技能!$A:$A,0))</f>
        <v>5</v>
      </c>
      <c r="F452" s="2"/>
      <c r="G452" s="2">
        <f>INDEX(D_被动技能!$J:$J,MATCH(L452,D_被动技能!$A:$A,0))</f>
        <v>0</v>
      </c>
      <c r="H452" s="2" t="str">
        <f>INDEX(D_被动技能!$K:$K,MATCH(L452,D_被动技能!$A:$A,0))</f>
        <v>所有宠物</v>
      </c>
      <c r="I452" s="2">
        <f>INDEX(D_被动技能!$M:$M,MATCH(L452,D_被动技能!$A:$A,0))</f>
        <v>1024</v>
      </c>
      <c r="J452" s="2">
        <f t="shared" si="63"/>
        <v>596</v>
      </c>
      <c r="K452" s="2">
        <f t="shared" si="47"/>
        <v>1</v>
      </c>
      <c r="L452" s="2">
        <f t="shared" si="48"/>
        <v>5960001</v>
      </c>
      <c r="M452" s="2">
        <f t="shared" si="49"/>
        <v>1000</v>
      </c>
      <c r="N452" s="2">
        <f t="shared" si="50"/>
        <v>700</v>
      </c>
      <c r="O452" s="2">
        <v>20001</v>
      </c>
    </row>
    <row r="453" spans="1:15" x14ac:dyDescent="0.35">
      <c r="A453" s="2">
        <f t="shared" si="51"/>
        <v>45962</v>
      </c>
      <c r="B453" s="2" t="str">
        <f>INDEX(D_被动技能!$C:$C,MATCH(D_伙伴技能书!J453,D_被动技能!$B:$B,0))&amp;"（"&amp;K453&amp;"级）"</f>
        <v>精·东皇钟（2级）</v>
      </c>
      <c r="C453" s="2">
        <f>INDEX(计算页!$E:$E,MATCH(INDEX(D_被动技能!$D:$D,MATCH(J453,D_被动技能!$B:$B,0)),计算页!$F:$F,0))</f>
        <v>40004</v>
      </c>
      <c r="D453" s="2" t="str">
        <f>"学习技能"&amp;RIGHT(B453,LEN(B453))&amp;"\n"&amp;INDEX(D_被动技能!$E:$E,MATCH(L453,D_被动技能!$A:$A,0))</f>
        <v>学习技能精·东皇钟（2级）\n一件很普通的宝物，看起来谁都可以用\n提升伙伴攻击768点</v>
      </c>
      <c r="E453" s="2">
        <f>INDEX(D_被动技能!$N:$N,MATCH(L453,D_被动技能!$A:$A,0))</f>
        <v>5</v>
      </c>
      <c r="F453" s="2"/>
      <c r="G453" s="2">
        <f>INDEX(D_被动技能!$J:$J,MATCH(L453,D_被动技能!$A:$A,0))</f>
        <v>0</v>
      </c>
      <c r="H453" s="2" t="str">
        <f>INDEX(D_被动技能!$K:$K,MATCH(L453,D_被动技能!$A:$A,0))</f>
        <v>所有宠物</v>
      </c>
      <c r="I453" s="2">
        <f>INDEX(D_被动技能!$M:$M,MATCH(L453,D_被动技能!$A:$A,0))</f>
        <v>1536</v>
      </c>
      <c r="J453" s="2">
        <f t="shared" si="63"/>
        <v>596</v>
      </c>
      <c r="K453" s="2">
        <f t="shared" si="47"/>
        <v>2</v>
      </c>
      <c r="L453" s="2">
        <f t="shared" si="48"/>
        <v>5960002</v>
      </c>
      <c r="M453" s="2">
        <f t="shared" si="49"/>
        <v>2000</v>
      </c>
      <c r="N453" s="2">
        <f t="shared" si="50"/>
        <v>800</v>
      </c>
      <c r="O453" s="2">
        <v>20001</v>
      </c>
    </row>
    <row r="454" spans="1:15" x14ac:dyDescent="0.35">
      <c r="A454" s="2">
        <f t="shared" si="51"/>
        <v>45963</v>
      </c>
      <c r="B454" s="2" t="str">
        <f>INDEX(D_被动技能!$C:$C,MATCH(D_伙伴技能书!J454,D_被动技能!$B:$B,0))&amp;"（"&amp;K454&amp;"级）"</f>
        <v>精·东皇钟（3级）</v>
      </c>
      <c r="C454" s="2">
        <f>INDEX(计算页!$E:$E,MATCH(INDEX(D_被动技能!$D:$D,MATCH(J454,D_被动技能!$B:$B,0)),计算页!$F:$F,0))</f>
        <v>40004</v>
      </c>
      <c r="D454" s="2" t="str">
        <f>"学习技能"&amp;RIGHT(B454,LEN(B454))&amp;"\n"&amp;INDEX(D_被动技能!$E:$E,MATCH(L454,D_被动技能!$A:$A,0))</f>
        <v>学习技能精·东皇钟（3级）\n一件很普通的宝物，看起来谁都可以用\n提升伙伴攻击1152点</v>
      </c>
      <c r="E454" s="2">
        <f>INDEX(D_被动技能!$N:$N,MATCH(L454,D_被动技能!$A:$A,0))</f>
        <v>5</v>
      </c>
      <c r="F454" s="2"/>
      <c r="G454" s="2">
        <f>INDEX(D_被动技能!$J:$J,MATCH(L454,D_被动技能!$A:$A,0))</f>
        <v>0</v>
      </c>
      <c r="H454" s="2" t="str">
        <f>INDEX(D_被动技能!$K:$K,MATCH(L454,D_被动技能!$A:$A,0))</f>
        <v>所有宠物</v>
      </c>
      <c r="I454" s="2">
        <f>INDEX(D_被动技能!$M:$M,MATCH(L454,D_被动技能!$A:$A,0))</f>
        <v>2304</v>
      </c>
      <c r="J454" s="2">
        <f t="shared" si="63"/>
        <v>596</v>
      </c>
      <c r="K454" s="2">
        <f t="shared" si="47"/>
        <v>3</v>
      </c>
      <c r="L454" s="2">
        <f t="shared" si="48"/>
        <v>5960003</v>
      </c>
      <c r="M454" s="2">
        <f t="shared" si="49"/>
        <v>3000</v>
      </c>
      <c r="N454" s="2">
        <f t="shared" si="50"/>
        <v>900</v>
      </c>
      <c r="O454" s="2">
        <v>20001</v>
      </c>
    </row>
    <row r="455" spans="1:15" x14ac:dyDescent="0.35">
      <c r="A455" s="2">
        <f t="shared" si="51"/>
        <v>45971</v>
      </c>
      <c r="B455" s="2" t="str">
        <f>INDEX(D_被动技能!$C:$C,MATCH(D_伙伴技能书!J455,D_被动技能!$B:$B,0))&amp;"（"&amp;K455&amp;"级）"</f>
        <v>精·蟠桃（1级）</v>
      </c>
      <c r="C455" s="2">
        <f>INDEX(计算页!$E:$E,MATCH(INDEX(D_被动技能!$D:$D,MATCH(J455,D_被动技能!$B:$B,0)),计算页!$F:$F,0))</f>
        <v>40015</v>
      </c>
      <c r="D455" s="2" t="str">
        <f>"学习技能"&amp;RIGHT(B455,LEN(B455))&amp;"\n"&amp;INDEX(D_被动技能!$E:$E,MATCH(L455,D_被动技能!$A:$A,0))</f>
        <v>学习技能精·蟠桃（1级）\n一件很普通的宝物，看起来谁都可以用\n提升伙伴防御1024点</v>
      </c>
      <c r="E455" s="2">
        <f>INDEX(D_被动技能!$N:$N,MATCH(L455,D_被动技能!$A:$A,0))</f>
        <v>5</v>
      </c>
      <c r="F455" s="2"/>
      <c r="G455" s="2">
        <f>INDEX(D_被动技能!$J:$J,MATCH(L455,D_被动技能!$A:$A,0))</f>
        <v>0</v>
      </c>
      <c r="H455" s="2" t="str">
        <f>INDEX(D_被动技能!$K:$K,MATCH(L455,D_被动技能!$A:$A,0))</f>
        <v>所有宠物</v>
      </c>
      <c r="I455" s="2">
        <f>INDEX(D_被动技能!$M:$M,MATCH(L455,D_被动技能!$A:$A,0))</f>
        <v>1024</v>
      </c>
      <c r="J455" s="2">
        <f t="shared" si="63"/>
        <v>597</v>
      </c>
      <c r="K455" s="2">
        <f t="shared" si="47"/>
        <v>1</v>
      </c>
      <c r="L455" s="2">
        <f t="shared" si="48"/>
        <v>5970001</v>
      </c>
      <c r="M455" s="2">
        <f t="shared" si="49"/>
        <v>1000</v>
      </c>
      <c r="N455" s="2">
        <f t="shared" si="50"/>
        <v>700</v>
      </c>
      <c r="O455" s="2">
        <v>20001</v>
      </c>
    </row>
    <row r="456" spans="1:15" x14ac:dyDescent="0.35">
      <c r="A456" s="2">
        <f t="shared" si="51"/>
        <v>45972</v>
      </c>
      <c r="B456" s="2" t="str">
        <f>INDEX(D_被动技能!$C:$C,MATCH(D_伙伴技能书!J456,D_被动技能!$B:$B,0))&amp;"（"&amp;K456&amp;"级）"</f>
        <v>精·蟠桃（2级）</v>
      </c>
      <c r="C456" s="2">
        <f>INDEX(计算页!$E:$E,MATCH(INDEX(D_被动技能!$D:$D,MATCH(J456,D_被动技能!$B:$B,0)),计算页!$F:$F,0))</f>
        <v>40015</v>
      </c>
      <c r="D456" s="2" t="str">
        <f>"学习技能"&amp;RIGHT(B456,LEN(B456))&amp;"\n"&amp;INDEX(D_被动技能!$E:$E,MATCH(L456,D_被动技能!$A:$A,0))</f>
        <v>学习技能精·蟠桃（2级）\n一件很普通的宝物，看起来谁都可以用\n提升伙伴防御1536点</v>
      </c>
      <c r="E456" s="2">
        <f>INDEX(D_被动技能!$N:$N,MATCH(L456,D_被动技能!$A:$A,0))</f>
        <v>5</v>
      </c>
      <c r="F456" s="2"/>
      <c r="G456" s="2">
        <f>INDEX(D_被动技能!$J:$J,MATCH(L456,D_被动技能!$A:$A,0))</f>
        <v>0</v>
      </c>
      <c r="H456" s="2" t="str">
        <f>INDEX(D_被动技能!$K:$K,MATCH(L456,D_被动技能!$A:$A,0))</f>
        <v>所有宠物</v>
      </c>
      <c r="I456" s="2">
        <f>INDEX(D_被动技能!$M:$M,MATCH(L456,D_被动技能!$A:$A,0))</f>
        <v>1536</v>
      </c>
      <c r="J456" s="2">
        <f t="shared" si="63"/>
        <v>597</v>
      </c>
      <c r="K456" s="2">
        <f t="shared" si="47"/>
        <v>2</v>
      </c>
      <c r="L456" s="2">
        <f t="shared" si="48"/>
        <v>5970002</v>
      </c>
      <c r="M456" s="2">
        <f t="shared" si="49"/>
        <v>2000</v>
      </c>
      <c r="N456" s="2">
        <f t="shared" si="50"/>
        <v>800</v>
      </c>
      <c r="O456" s="2">
        <v>20001</v>
      </c>
    </row>
    <row r="457" spans="1:15" x14ac:dyDescent="0.35">
      <c r="A457" s="2">
        <f t="shared" si="51"/>
        <v>45973</v>
      </c>
      <c r="B457" s="2" t="str">
        <f>INDEX(D_被动技能!$C:$C,MATCH(D_伙伴技能书!J457,D_被动技能!$B:$B,0))&amp;"（"&amp;K457&amp;"级）"</f>
        <v>精·蟠桃（3级）</v>
      </c>
      <c r="C457" s="2">
        <f>INDEX(计算页!$E:$E,MATCH(INDEX(D_被动技能!$D:$D,MATCH(J457,D_被动技能!$B:$B,0)),计算页!$F:$F,0))</f>
        <v>40015</v>
      </c>
      <c r="D457" s="2" t="str">
        <f>"学习技能"&amp;RIGHT(B457,LEN(B457))&amp;"\n"&amp;INDEX(D_被动技能!$E:$E,MATCH(L457,D_被动技能!$A:$A,0))</f>
        <v>学习技能精·蟠桃（3级）\n一件很普通的宝物，看起来谁都可以用\n提升伙伴防御2304点</v>
      </c>
      <c r="E457" s="2">
        <f>INDEX(D_被动技能!$N:$N,MATCH(L457,D_被动技能!$A:$A,0))</f>
        <v>5</v>
      </c>
      <c r="F457" s="2"/>
      <c r="G457" s="2">
        <f>INDEX(D_被动技能!$J:$J,MATCH(L457,D_被动技能!$A:$A,0))</f>
        <v>0</v>
      </c>
      <c r="H457" s="2" t="str">
        <f>INDEX(D_被动技能!$K:$K,MATCH(L457,D_被动技能!$A:$A,0))</f>
        <v>所有宠物</v>
      </c>
      <c r="I457" s="2">
        <f>INDEX(D_被动技能!$M:$M,MATCH(L457,D_被动技能!$A:$A,0))</f>
        <v>2304</v>
      </c>
      <c r="J457" s="2">
        <f t="shared" si="63"/>
        <v>597</v>
      </c>
      <c r="K457" s="2">
        <f t="shared" si="47"/>
        <v>3</v>
      </c>
      <c r="L457" s="2">
        <f t="shared" si="48"/>
        <v>5970003</v>
      </c>
      <c r="M457" s="2">
        <f t="shared" si="49"/>
        <v>3000</v>
      </c>
      <c r="N457" s="2">
        <f t="shared" si="50"/>
        <v>900</v>
      </c>
      <c r="O457" s="2">
        <v>20001</v>
      </c>
    </row>
    <row r="458" spans="1:15" x14ac:dyDescent="0.35">
      <c r="A458" s="2">
        <f t="shared" si="51"/>
        <v>45981</v>
      </c>
      <c r="B458" s="2" t="str">
        <f>INDEX(D_被动技能!$C:$C,MATCH(D_伙伴技能书!J458,D_被动技能!$B:$B,0))&amp;"（"&amp;K458&amp;"级）"</f>
        <v>精·真龙金身（1级）</v>
      </c>
      <c r="C458" s="2">
        <f>INDEX(计算页!$E:$E,MATCH(INDEX(D_被动技能!$D:$D,MATCH(J458,D_被动技能!$B:$B,0)),计算页!$F:$F,0))</f>
        <v>40022</v>
      </c>
      <c r="D458" s="2" t="str">
        <f>"学习技能"&amp;RIGHT(B458,LEN(B458))&amp;"\n"&amp;INDEX(D_被动技能!$E:$E,MATCH(L458,D_被动技能!$A:$A,0))</f>
        <v>学习技能精·真龙金身（1级）\n一件很普通的宝物，看起来谁都可以用\n提升伙伴生命5120点</v>
      </c>
      <c r="E458" s="2">
        <f>INDEX(D_被动技能!$N:$N,MATCH(L458,D_被动技能!$A:$A,0))</f>
        <v>5</v>
      </c>
      <c r="F458" s="2"/>
      <c r="G458" s="2">
        <f>INDEX(D_被动技能!$J:$J,MATCH(L458,D_被动技能!$A:$A,0))</f>
        <v>0</v>
      </c>
      <c r="H458" s="2" t="str">
        <f>INDEX(D_被动技能!$K:$K,MATCH(L458,D_被动技能!$A:$A,0))</f>
        <v>所有宠物</v>
      </c>
      <c r="I458" s="2">
        <f>INDEX(D_被动技能!$M:$M,MATCH(L458,D_被动技能!$A:$A,0))</f>
        <v>1024</v>
      </c>
      <c r="J458" s="2">
        <f t="shared" si="63"/>
        <v>598</v>
      </c>
      <c r="K458" s="2">
        <f t="shared" si="47"/>
        <v>1</v>
      </c>
      <c r="L458" s="2">
        <f t="shared" si="48"/>
        <v>5980001</v>
      </c>
      <c r="M458" s="2">
        <f t="shared" si="49"/>
        <v>1000</v>
      </c>
      <c r="N458" s="2">
        <f t="shared" si="50"/>
        <v>700</v>
      </c>
      <c r="O458" s="2">
        <v>20001</v>
      </c>
    </row>
    <row r="459" spans="1:15" x14ac:dyDescent="0.35">
      <c r="A459" s="2">
        <f t="shared" si="51"/>
        <v>45982</v>
      </c>
      <c r="B459" s="2" t="str">
        <f>INDEX(D_被动技能!$C:$C,MATCH(D_伙伴技能书!J459,D_被动技能!$B:$B,0))&amp;"（"&amp;K459&amp;"级）"</f>
        <v>精·真龙金身（2级）</v>
      </c>
      <c r="C459" s="2">
        <f>INDEX(计算页!$E:$E,MATCH(INDEX(D_被动技能!$D:$D,MATCH(J459,D_被动技能!$B:$B,0)),计算页!$F:$F,0))</f>
        <v>40022</v>
      </c>
      <c r="D459" s="2" t="str">
        <f>"学习技能"&amp;RIGHT(B459,LEN(B459))&amp;"\n"&amp;INDEX(D_被动技能!$E:$E,MATCH(L459,D_被动技能!$A:$A,0))</f>
        <v>学习技能精·真龙金身（2级）\n一件很普通的宝物，看起来谁都可以用\n提升伙伴生命7680点</v>
      </c>
      <c r="E459" s="2">
        <f>INDEX(D_被动技能!$N:$N,MATCH(L459,D_被动技能!$A:$A,0))</f>
        <v>5</v>
      </c>
      <c r="F459" s="2"/>
      <c r="G459" s="2">
        <f>INDEX(D_被动技能!$J:$J,MATCH(L459,D_被动技能!$A:$A,0))</f>
        <v>0</v>
      </c>
      <c r="H459" s="2" t="str">
        <f>INDEX(D_被动技能!$K:$K,MATCH(L459,D_被动技能!$A:$A,0))</f>
        <v>所有宠物</v>
      </c>
      <c r="I459" s="2">
        <f>INDEX(D_被动技能!$M:$M,MATCH(L459,D_被动技能!$A:$A,0))</f>
        <v>1536</v>
      </c>
      <c r="J459" s="2">
        <f t="shared" si="63"/>
        <v>598</v>
      </c>
      <c r="K459" s="2">
        <f t="shared" si="47"/>
        <v>2</v>
      </c>
      <c r="L459" s="2">
        <f t="shared" si="48"/>
        <v>5980002</v>
      </c>
      <c r="M459" s="2">
        <f t="shared" si="49"/>
        <v>2000</v>
      </c>
      <c r="N459" s="2">
        <f t="shared" si="50"/>
        <v>800</v>
      </c>
      <c r="O459" s="2">
        <v>20001</v>
      </c>
    </row>
    <row r="460" spans="1:15" x14ac:dyDescent="0.35">
      <c r="A460" s="2">
        <f t="shared" si="51"/>
        <v>45983</v>
      </c>
      <c r="B460" s="2" t="str">
        <f>INDEX(D_被动技能!$C:$C,MATCH(D_伙伴技能书!J460,D_被动技能!$B:$B,0))&amp;"（"&amp;K460&amp;"级）"</f>
        <v>精·真龙金身（3级）</v>
      </c>
      <c r="C460" s="2">
        <f>INDEX(计算页!$E:$E,MATCH(INDEX(D_被动技能!$D:$D,MATCH(J460,D_被动技能!$B:$B,0)),计算页!$F:$F,0))</f>
        <v>40022</v>
      </c>
      <c r="D460" s="2" t="str">
        <f>"学习技能"&amp;RIGHT(B460,LEN(B460))&amp;"\n"&amp;INDEX(D_被动技能!$E:$E,MATCH(L460,D_被动技能!$A:$A,0))</f>
        <v>学习技能精·真龙金身（3级）\n一件很普通的宝物，看起来谁都可以用\n提升伙伴生命11520点</v>
      </c>
      <c r="E460" s="2">
        <f>INDEX(D_被动技能!$N:$N,MATCH(L460,D_被动技能!$A:$A,0))</f>
        <v>5</v>
      </c>
      <c r="F460" s="2"/>
      <c r="G460" s="2">
        <f>INDEX(D_被动技能!$J:$J,MATCH(L460,D_被动技能!$A:$A,0))</f>
        <v>0</v>
      </c>
      <c r="H460" s="2" t="str">
        <f>INDEX(D_被动技能!$K:$K,MATCH(L460,D_被动技能!$A:$A,0))</f>
        <v>所有宠物</v>
      </c>
      <c r="I460" s="2">
        <f>INDEX(D_被动技能!$M:$M,MATCH(L460,D_被动技能!$A:$A,0))</f>
        <v>2304</v>
      </c>
      <c r="J460" s="2">
        <f t="shared" si="63"/>
        <v>598</v>
      </c>
      <c r="K460" s="2">
        <f t="shared" si="47"/>
        <v>3</v>
      </c>
      <c r="L460" s="2">
        <f t="shared" si="48"/>
        <v>5980003</v>
      </c>
      <c r="M460" s="2">
        <f t="shared" si="49"/>
        <v>3000</v>
      </c>
      <c r="N460" s="2">
        <f t="shared" si="50"/>
        <v>900</v>
      </c>
      <c r="O460" s="2">
        <v>20001</v>
      </c>
    </row>
    <row r="461" spans="1:15" x14ac:dyDescent="0.35">
      <c r="A461" s="2">
        <f t="shared" si="51"/>
        <v>46011</v>
      </c>
      <c r="B461" s="2" t="str">
        <f>INDEX(D_被动技能!$C:$C,MATCH(D_伙伴技能书!J461,D_被动技能!$B:$B,0))&amp;"（"&amp;K461&amp;"级）"</f>
        <v>绝·罗悲净瓶（1级）</v>
      </c>
      <c r="C461" s="2">
        <f>INDEX(计算页!$E:$E,MATCH(INDEX(D_被动技能!$D:$D,MATCH(J461,D_被动技能!$B:$B,0)),计算页!$F:$F,0))</f>
        <v>40013</v>
      </c>
      <c r="D461" s="2" t="str">
        <f>"学习技能"&amp;RIGHT(B461,LEN(B461))&amp;"\n"&amp;INDEX(D_被动技能!$E:$E,MATCH(L461,D_被动技能!$A:$A,0))</f>
        <v>学习技能绝·罗悲净瓶（1级）\n</v>
      </c>
      <c r="E461" s="2">
        <f>INDEX(D_被动技能!$N:$N,MATCH(L461,D_被动技能!$A:$A,0))</f>
        <v>1</v>
      </c>
      <c r="F461" s="2"/>
      <c r="G461" s="2">
        <f>INDEX(D_被动技能!$J:$J,MATCH(L461,D_被动技能!$A:$A,0))</f>
        <v>1</v>
      </c>
      <c r="H461" s="2" t="str">
        <f>INDEX(D_被动技能!$K:$K,MATCH(L461,D_被动技能!$A:$A,0))</f>
        <v>小猪</v>
      </c>
      <c r="I461" s="2">
        <f>INDEX(D_被动技能!$M:$M,MATCH(L461,D_被动技能!$A:$A,0))</f>
        <v>78</v>
      </c>
      <c r="J461" s="2">
        <v>601</v>
      </c>
      <c r="K461" s="2">
        <f t="shared" ref="K461:K503" si="64">IF(K460=3,1,K460+1)</f>
        <v>1</v>
      </c>
      <c r="L461" s="2">
        <f t="shared" ref="L461:L503" si="65">J461*10000+K461</f>
        <v>6010001</v>
      </c>
      <c r="M461" s="2">
        <f t="shared" ref="M461:M503" si="66">K461*1000</f>
        <v>1000</v>
      </c>
      <c r="N461" s="2">
        <f t="shared" ref="N461:N503" si="67">K461*100+600</f>
        <v>700</v>
      </c>
      <c r="O461" s="2">
        <v>20001</v>
      </c>
    </row>
    <row r="462" spans="1:15" x14ac:dyDescent="0.35">
      <c r="A462" s="2">
        <f t="shared" ref="A462:A503" si="68">40000+J462*10+K462</f>
        <v>46012</v>
      </c>
      <c r="B462" s="2" t="str">
        <f>INDEX(D_被动技能!$C:$C,MATCH(D_伙伴技能书!J462,D_被动技能!$B:$B,0))&amp;"（"&amp;K462&amp;"级）"</f>
        <v>绝·罗悲净瓶（2级）</v>
      </c>
      <c r="C462" s="2">
        <f>INDEX(计算页!$E:$E,MATCH(INDEX(D_被动技能!$D:$D,MATCH(J462,D_被动技能!$B:$B,0)),计算页!$F:$F,0))</f>
        <v>40013</v>
      </c>
      <c r="D462" s="2" t="str">
        <f>"学习技能"&amp;RIGHT(B462,LEN(B462))&amp;"\n"&amp;INDEX(D_被动技能!$E:$E,MATCH(L462,D_被动技能!$A:$A,0))</f>
        <v>学习技能绝·罗悲净瓶（2级）\n</v>
      </c>
      <c r="E462" s="2">
        <f>INDEX(D_被动技能!$N:$N,MATCH(L462,D_被动技能!$A:$A,0))</f>
        <v>1</v>
      </c>
      <c r="F462" s="2"/>
      <c r="G462" s="2">
        <f>INDEX(D_被动技能!$J:$J,MATCH(L462,D_被动技能!$A:$A,0))</f>
        <v>1</v>
      </c>
      <c r="H462" s="2" t="str">
        <f>INDEX(D_被动技能!$K:$K,MATCH(L462,D_被动技能!$A:$A,0))</f>
        <v>小猪</v>
      </c>
      <c r="I462" s="2">
        <f>INDEX(D_被动技能!$M:$M,MATCH(L462,D_被动技能!$A:$A,0))</f>
        <v>117</v>
      </c>
      <c r="J462" s="2">
        <f t="shared" si="63"/>
        <v>601</v>
      </c>
      <c r="K462" s="2">
        <f t="shared" si="64"/>
        <v>2</v>
      </c>
      <c r="L462" s="2">
        <f t="shared" si="65"/>
        <v>6010002</v>
      </c>
      <c r="M462" s="2">
        <f t="shared" si="66"/>
        <v>2000</v>
      </c>
      <c r="N462" s="2">
        <f t="shared" si="67"/>
        <v>800</v>
      </c>
      <c r="O462" s="2">
        <v>20001</v>
      </c>
    </row>
    <row r="463" spans="1:15" x14ac:dyDescent="0.35">
      <c r="A463" s="2">
        <f t="shared" si="68"/>
        <v>46013</v>
      </c>
      <c r="B463" s="2" t="str">
        <f>INDEX(D_被动技能!$C:$C,MATCH(D_伙伴技能书!J463,D_被动技能!$B:$B,0))&amp;"（"&amp;K463&amp;"级）"</f>
        <v>绝·罗悲净瓶（3级）</v>
      </c>
      <c r="C463" s="2">
        <f>INDEX(计算页!$E:$E,MATCH(INDEX(D_被动技能!$D:$D,MATCH(J463,D_被动技能!$B:$B,0)),计算页!$F:$F,0))</f>
        <v>40013</v>
      </c>
      <c r="D463" s="2" t="str">
        <f>"学习技能"&amp;RIGHT(B463,LEN(B463))&amp;"\n"&amp;INDEX(D_被动技能!$E:$E,MATCH(L463,D_被动技能!$A:$A,0))</f>
        <v>学习技能绝·罗悲净瓶（3级）\n</v>
      </c>
      <c r="E463" s="2">
        <f>INDEX(D_被动技能!$N:$N,MATCH(L463,D_被动技能!$A:$A,0))</f>
        <v>1</v>
      </c>
      <c r="F463" s="2"/>
      <c r="G463" s="2">
        <f>INDEX(D_被动技能!$J:$J,MATCH(L463,D_被动技能!$A:$A,0))</f>
        <v>1</v>
      </c>
      <c r="H463" s="2" t="str">
        <f>INDEX(D_被动技能!$K:$K,MATCH(L463,D_被动技能!$A:$A,0))</f>
        <v>小猪</v>
      </c>
      <c r="I463" s="2">
        <f>INDEX(D_被动技能!$M:$M,MATCH(L463,D_被动技能!$A:$A,0))</f>
        <v>176</v>
      </c>
      <c r="J463" s="2">
        <f t="shared" si="63"/>
        <v>601</v>
      </c>
      <c r="K463" s="2">
        <f t="shared" si="64"/>
        <v>3</v>
      </c>
      <c r="L463" s="2">
        <f t="shared" si="65"/>
        <v>6010003</v>
      </c>
      <c r="M463" s="2">
        <f t="shared" si="66"/>
        <v>3000</v>
      </c>
      <c r="N463" s="2">
        <f t="shared" si="67"/>
        <v>900</v>
      </c>
      <c r="O463" s="2">
        <v>20001</v>
      </c>
    </row>
    <row r="464" spans="1:15" x14ac:dyDescent="0.35">
      <c r="A464" s="2">
        <f t="shared" si="68"/>
        <v>46021</v>
      </c>
      <c r="B464" s="2" t="str">
        <f>INDEX(D_被动技能!$C:$C,MATCH(D_伙伴技能书!J464,D_被动技能!$B:$B,0))&amp;"（"&amp;K464&amp;"级）"</f>
        <v>绝·乾坤镜（1级）</v>
      </c>
      <c r="C464" s="2">
        <f>INDEX(计算页!$E:$E,MATCH(INDEX(D_被动技能!$D:$D,MATCH(J464,D_被动技能!$B:$B,0)),计算页!$F:$F,0))</f>
        <v>40012</v>
      </c>
      <c r="D464" s="2" t="str">
        <f>"学习技能"&amp;RIGHT(B464,LEN(B464))&amp;"\n"&amp;INDEX(D_被动技能!$E:$E,MATCH(L464,D_被动技能!$A:$A,0))</f>
        <v>学习技能绝·乾坤镜（1级）\n</v>
      </c>
      <c r="E464" s="2">
        <f>INDEX(D_被动技能!$N:$N,MATCH(L464,D_被动技能!$A:$A,0))</f>
        <v>1</v>
      </c>
      <c r="F464" s="2"/>
      <c r="G464" s="2">
        <f>INDEX(D_被动技能!$J:$J,MATCH(L464,D_被动技能!$A:$A,0))</f>
        <v>2</v>
      </c>
      <c r="H464" s="2" t="str">
        <f>INDEX(D_被动技能!$K:$K,MATCH(L464,D_被动技能!$A:$A,0))</f>
        <v>小蘑菇</v>
      </c>
      <c r="I464" s="2">
        <f>INDEX(D_被动技能!$M:$M,MATCH(L464,D_被动技能!$A:$A,0))</f>
        <v>78</v>
      </c>
      <c r="J464" s="2">
        <f t="shared" si="63"/>
        <v>602</v>
      </c>
      <c r="K464" s="2">
        <f t="shared" si="64"/>
        <v>1</v>
      </c>
      <c r="L464" s="2">
        <f t="shared" si="65"/>
        <v>6020001</v>
      </c>
      <c r="M464" s="2">
        <f t="shared" si="66"/>
        <v>1000</v>
      </c>
      <c r="N464" s="2">
        <f t="shared" si="67"/>
        <v>700</v>
      </c>
      <c r="O464" s="2">
        <v>20001</v>
      </c>
    </row>
    <row r="465" spans="1:15" x14ac:dyDescent="0.35">
      <c r="A465" s="2">
        <f t="shared" si="68"/>
        <v>46022</v>
      </c>
      <c r="B465" s="2" t="str">
        <f>INDEX(D_被动技能!$C:$C,MATCH(D_伙伴技能书!J465,D_被动技能!$B:$B,0))&amp;"（"&amp;K465&amp;"级）"</f>
        <v>绝·乾坤镜（2级）</v>
      </c>
      <c r="C465" s="2">
        <f>INDEX(计算页!$E:$E,MATCH(INDEX(D_被动技能!$D:$D,MATCH(J465,D_被动技能!$B:$B,0)),计算页!$F:$F,0))</f>
        <v>40012</v>
      </c>
      <c r="D465" s="2" t="str">
        <f>"学习技能"&amp;RIGHT(B465,LEN(B465))&amp;"\n"&amp;INDEX(D_被动技能!$E:$E,MATCH(L465,D_被动技能!$A:$A,0))</f>
        <v>学习技能绝·乾坤镜（2级）\n</v>
      </c>
      <c r="E465" s="2">
        <f>INDEX(D_被动技能!$N:$N,MATCH(L465,D_被动技能!$A:$A,0))</f>
        <v>1</v>
      </c>
      <c r="F465" s="2"/>
      <c r="G465" s="2">
        <f>INDEX(D_被动技能!$J:$J,MATCH(L465,D_被动技能!$A:$A,0))</f>
        <v>2</v>
      </c>
      <c r="H465" s="2" t="str">
        <f>INDEX(D_被动技能!$K:$K,MATCH(L465,D_被动技能!$A:$A,0))</f>
        <v>小蘑菇</v>
      </c>
      <c r="I465" s="2">
        <f>INDEX(D_被动技能!$M:$M,MATCH(L465,D_被动技能!$A:$A,0))</f>
        <v>117</v>
      </c>
      <c r="J465" s="2">
        <f t="shared" si="63"/>
        <v>602</v>
      </c>
      <c r="K465" s="2">
        <f t="shared" si="64"/>
        <v>2</v>
      </c>
      <c r="L465" s="2">
        <f t="shared" si="65"/>
        <v>6020002</v>
      </c>
      <c r="M465" s="2">
        <f t="shared" si="66"/>
        <v>2000</v>
      </c>
      <c r="N465" s="2">
        <f t="shared" si="67"/>
        <v>800</v>
      </c>
      <c r="O465" s="2">
        <v>20001</v>
      </c>
    </row>
    <row r="466" spans="1:15" x14ac:dyDescent="0.35">
      <c r="A466" s="2">
        <f t="shared" si="68"/>
        <v>46023</v>
      </c>
      <c r="B466" s="2" t="str">
        <f>INDEX(D_被动技能!$C:$C,MATCH(D_伙伴技能书!J466,D_被动技能!$B:$B,0))&amp;"（"&amp;K466&amp;"级）"</f>
        <v>绝·乾坤镜（3级）</v>
      </c>
      <c r="C466" s="2">
        <f>INDEX(计算页!$E:$E,MATCH(INDEX(D_被动技能!$D:$D,MATCH(J466,D_被动技能!$B:$B,0)),计算页!$F:$F,0))</f>
        <v>40012</v>
      </c>
      <c r="D466" s="2" t="str">
        <f>"学习技能"&amp;RIGHT(B466,LEN(B466))&amp;"\n"&amp;INDEX(D_被动技能!$E:$E,MATCH(L466,D_被动技能!$A:$A,0))</f>
        <v>学习技能绝·乾坤镜（3级）\n</v>
      </c>
      <c r="E466" s="2">
        <f>INDEX(D_被动技能!$N:$N,MATCH(L466,D_被动技能!$A:$A,0))</f>
        <v>1</v>
      </c>
      <c r="F466" s="2"/>
      <c r="G466" s="2">
        <f>INDEX(D_被动技能!$J:$J,MATCH(L466,D_被动技能!$A:$A,0))</f>
        <v>2</v>
      </c>
      <c r="H466" s="2" t="str">
        <f>INDEX(D_被动技能!$K:$K,MATCH(L466,D_被动技能!$A:$A,0))</f>
        <v>小蘑菇</v>
      </c>
      <c r="I466" s="2">
        <f>INDEX(D_被动技能!$M:$M,MATCH(L466,D_被动技能!$A:$A,0))</f>
        <v>176</v>
      </c>
      <c r="J466" s="2">
        <f t="shared" si="63"/>
        <v>602</v>
      </c>
      <c r="K466" s="2">
        <f t="shared" si="64"/>
        <v>3</v>
      </c>
      <c r="L466" s="2">
        <f t="shared" si="65"/>
        <v>6020003</v>
      </c>
      <c r="M466" s="2">
        <f t="shared" si="66"/>
        <v>3000</v>
      </c>
      <c r="N466" s="2">
        <f t="shared" si="67"/>
        <v>900</v>
      </c>
      <c r="O466" s="2">
        <v>20001</v>
      </c>
    </row>
    <row r="467" spans="1:15" x14ac:dyDescent="0.35">
      <c r="A467" s="2">
        <f t="shared" si="68"/>
        <v>46031</v>
      </c>
      <c r="B467" s="2" t="str">
        <f>INDEX(D_被动技能!$C:$C,MATCH(D_伙伴技能书!J467,D_被动技能!$B:$B,0))&amp;"（"&amp;K467&amp;"级）"</f>
        <v>绝·人森果（1级）</v>
      </c>
      <c r="C467" s="2">
        <f>INDEX(计算页!$E:$E,MATCH(INDEX(D_被动技能!$D:$D,MATCH(J467,D_被动技能!$B:$B,0)),计算页!$F:$F,0))</f>
        <v>40013</v>
      </c>
      <c r="D467" s="2" t="str">
        <f>"学习技能"&amp;RIGHT(B467,LEN(B467))&amp;"\n"&amp;INDEX(D_被动技能!$E:$E,MATCH(L467,D_被动技能!$A:$A,0))</f>
        <v>学习技能绝·人森果（1级）\n</v>
      </c>
      <c r="E467" s="2">
        <f>INDEX(D_被动技能!$N:$N,MATCH(L467,D_被动技能!$A:$A,0))</f>
        <v>1</v>
      </c>
      <c r="F467" s="2"/>
      <c r="G467" s="2">
        <f>INDEX(D_被动技能!$J:$J,MATCH(L467,D_被动技能!$A:$A,0))</f>
        <v>3</v>
      </c>
      <c r="H467" s="2" t="str">
        <f>INDEX(D_被动技能!$K:$K,MATCH(L467,D_被动技能!$A:$A,0))</f>
        <v>小刺猬</v>
      </c>
      <c r="I467" s="2">
        <f>INDEX(D_被动技能!$M:$M,MATCH(L467,D_被动技能!$A:$A,0))</f>
        <v>78</v>
      </c>
      <c r="J467" s="2">
        <f t="shared" si="63"/>
        <v>603</v>
      </c>
      <c r="K467" s="2">
        <f t="shared" si="64"/>
        <v>1</v>
      </c>
      <c r="L467" s="2">
        <f t="shared" si="65"/>
        <v>6030001</v>
      </c>
      <c r="M467" s="2">
        <f t="shared" si="66"/>
        <v>1000</v>
      </c>
      <c r="N467" s="2">
        <f t="shared" si="67"/>
        <v>700</v>
      </c>
      <c r="O467" s="2">
        <v>20001</v>
      </c>
    </row>
    <row r="468" spans="1:15" x14ac:dyDescent="0.35">
      <c r="A468" s="2">
        <f t="shared" si="68"/>
        <v>46032</v>
      </c>
      <c r="B468" s="2" t="str">
        <f>INDEX(D_被动技能!$C:$C,MATCH(D_伙伴技能书!J468,D_被动技能!$B:$B,0))&amp;"（"&amp;K468&amp;"级）"</f>
        <v>绝·人森果（2级）</v>
      </c>
      <c r="C468" s="2">
        <f>INDEX(计算页!$E:$E,MATCH(INDEX(D_被动技能!$D:$D,MATCH(J468,D_被动技能!$B:$B,0)),计算页!$F:$F,0))</f>
        <v>40013</v>
      </c>
      <c r="D468" s="2" t="str">
        <f>"学习技能"&amp;RIGHT(B468,LEN(B468))&amp;"\n"&amp;INDEX(D_被动技能!$E:$E,MATCH(L468,D_被动技能!$A:$A,0))</f>
        <v>学习技能绝·人森果（2级）\n</v>
      </c>
      <c r="E468" s="2">
        <f>INDEX(D_被动技能!$N:$N,MATCH(L468,D_被动技能!$A:$A,0))</f>
        <v>1</v>
      </c>
      <c r="F468" s="2"/>
      <c r="G468" s="2">
        <f>INDEX(D_被动技能!$J:$J,MATCH(L468,D_被动技能!$A:$A,0))</f>
        <v>3</v>
      </c>
      <c r="H468" s="2" t="str">
        <f>INDEX(D_被动技能!$K:$K,MATCH(L468,D_被动技能!$A:$A,0))</f>
        <v>小刺猬</v>
      </c>
      <c r="I468" s="2">
        <f>INDEX(D_被动技能!$M:$M,MATCH(L468,D_被动技能!$A:$A,0))</f>
        <v>117</v>
      </c>
      <c r="J468" s="2">
        <f t="shared" si="63"/>
        <v>603</v>
      </c>
      <c r="K468" s="2">
        <f t="shared" si="64"/>
        <v>2</v>
      </c>
      <c r="L468" s="2">
        <f t="shared" si="65"/>
        <v>6030002</v>
      </c>
      <c r="M468" s="2">
        <f t="shared" si="66"/>
        <v>2000</v>
      </c>
      <c r="N468" s="2">
        <f t="shared" si="67"/>
        <v>800</v>
      </c>
      <c r="O468" s="2">
        <v>20001</v>
      </c>
    </row>
    <row r="469" spans="1:15" x14ac:dyDescent="0.35">
      <c r="A469" s="2">
        <f t="shared" si="68"/>
        <v>46033</v>
      </c>
      <c r="B469" s="2" t="str">
        <f>INDEX(D_被动技能!$C:$C,MATCH(D_伙伴技能书!J469,D_被动技能!$B:$B,0))&amp;"（"&amp;K469&amp;"级）"</f>
        <v>绝·人森果（3级）</v>
      </c>
      <c r="C469" s="2">
        <f>INDEX(计算页!$E:$E,MATCH(INDEX(D_被动技能!$D:$D,MATCH(J469,D_被动技能!$B:$B,0)),计算页!$F:$F,0))</f>
        <v>40013</v>
      </c>
      <c r="D469" s="2" t="str">
        <f>"学习技能"&amp;RIGHT(B469,LEN(B469))&amp;"\n"&amp;INDEX(D_被动技能!$E:$E,MATCH(L469,D_被动技能!$A:$A,0))</f>
        <v>学习技能绝·人森果（3级）\n</v>
      </c>
      <c r="E469" s="2">
        <f>INDEX(D_被动技能!$N:$N,MATCH(L469,D_被动技能!$A:$A,0))</f>
        <v>1</v>
      </c>
      <c r="F469" s="2"/>
      <c r="G469" s="2">
        <f>INDEX(D_被动技能!$J:$J,MATCH(L469,D_被动技能!$A:$A,0))</f>
        <v>3</v>
      </c>
      <c r="H469" s="2" t="str">
        <f>INDEX(D_被动技能!$K:$K,MATCH(L469,D_被动技能!$A:$A,0))</f>
        <v>小刺猬</v>
      </c>
      <c r="I469" s="2">
        <f>INDEX(D_被动技能!$M:$M,MATCH(L469,D_被动技能!$A:$A,0))</f>
        <v>176</v>
      </c>
      <c r="J469" s="2">
        <f t="shared" si="63"/>
        <v>603</v>
      </c>
      <c r="K469" s="2">
        <f t="shared" si="64"/>
        <v>3</v>
      </c>
      <c r="L469" s="2">
        <f t="shared" si="65"/>
        <v>6030003</v>
      </c>
      <c r="M469" s="2">
        <f t="shared" si="66"/>
        <v>3000</v>
      </c>
      <c r="N469" s="2">
        <f t="shared" si="67"/>
        <v>900</v>
      </c>
      <c r="O469" s="2">
        <v>20001</v>
      </c>
    </row>
    <row r="470" spans="1:15" x14ac:dyDescent="0.35">
      <c r="A470" s="2">
        <f t="shared" si="68"/>
        <v>46041</v>
      </c>
      <c r="B470" s="2" t="str">
        <f>INDEX(D_被动技能!$C:$C,MATCH(D_伙伴技能书!J470,D_被动技能!$B:$B,0))&amp;"（"&amp;K470&amp;"级）"</f>
        <v>绝·谛听（1级）</v>
      </c>
      <c r="C470" s="2">
        <f>INDEX(计算页!$E:$E,MATCH(INDEX(D_被动技能!$D:$D,MATCH(J470,D_被动技能!$B:$B,0)),计算页!$F:$F,0))</f>
        <v>40012</v>
      </c>
      <c r="D470" s="2" t="str">
        <f>"学习技能"&amp;RIGHT(B470,LEN(B470))&amp;"\n"&amp;INDEX(D_被动技能!$E:$E,MATCH(L470,D_被动技能!$A:$A,0))</f>
        <v>学习技能绝·谛听（1级）\n真货还是山寨一闻就知道\n小鹏精专用宝物，提升伙伴火攻1024点</v>
      </c>
      <c r="E470" s="2">
        <f>INDEX(D_被动技能!$N:$N,MATCH(L470,D_被动技能!$A:$A,0))</f>
        <v>6</v>
      </c>
      <c r="F470" s="2"/>
      <c r="G470" s="2">
        <f>INDEX(D_被动技能!$J:$J,MATCH(L470,D_被动技能!$A:$A,0))</f>
        <v>4</v>
      </c>
      <c r="H470" s="2" t="str">
        <f>INDEX(D_被动技能!$K:$K,MATCH(L470,D_被动技能!$A:$A,0))</f>
        <v>小鹏精</v>
      </c>
      <c r="I470" s="2">
        <f>INDEX(D_被动技能!$M:$M,MATCH(L470,D_被动技能!$A:$A,0))</f>
        <v>2662</v>
      </c>
      <c r="J470" s="2">
        <f t="shared" si="63"/>
        <v>604</v>
      </c>
      <c r="K470" s="2">
        <f t="shared" si="64"/>
        <v>1</v>
      </c>
      <c r="L470" s="2">
        <f t="shared" si="65"/>
        <v>6040001</v>
      </c>
      <c r="M470" s="2">
        <f t="shared" si="66"/>
        <v>1000</v>
      </c>
      <c r="N470" s="2">
        <f t="shared" si="67"/>
        <v>700</v>
      </c>
      <c r="O470" s="2">
        <v>20001</v>
      </c>
    </row>
    <row r="471" spans="1:15" x14ac:dyDescent="0.35">
      <c r="A471" s="2">
        <f t="shared" si="68"/>
        <v>46042</v>
      </c>
      <c r="B471" s="2" t="str">
        <f>INDEX(D_被动技能!$C:$C,MATCH(D_伙伴技能书!J471,D_被动技能!$B:$B,0))&amp;"（"&amp;K471&amp;"级）"</f>
        <v>绝·谛听（2级）</v>
      </c>
      <c r="C471" s="2">
        <f>INDEX(计算页!$E:$E,MATCH(INDEX(D_被动技能!$D:$D,MATCH(J471,D_被动技能!$B:$B,0)),计算页!$F:$F,0))</f>
        <v>40012</v>
      </c>
      <c r="D471" s="2" t="str">
        <f>"学习技能"&amp;RIGHT(B471,LEN(B471))&amp;"\n"&amp;INDEX(D_被动技能!$E:$E,MATCH(L471,D_被动技能!$A:$A,0))</f>
        <v>学习技能绝·谛听（2级）\n真货还是山寨一闻就知道\n小鹏精专用宝物，提升伙伴火攻1536点</v>
      </c>
      <c r="E471" s="2">
        <f>INDEX(D_被动技能!$N:$N,MATCH(L471,D_被动技能!$A:$A,0))</f>
        <v>6</v>
      </c>
      <c r="F471" s="2"/>
      <c r="G471" s="2">
        <f>INDEX(D_被动技能!$J:$J,MATCH(L471,D_被动技能!$A:$A,0))</f>
        <v>4</v>
      </c>
      <c r="H471" s="2" t="str">
        <f>INDEX(D_被动技能!$K:$K,MATCH(L471,D_被动技能!$A:$A,0))</f>
        <v>小鹏精</v>
      </c>
      <c r="I471" s="2">
        <f>INDEX(D_被动技能!$M:$M,MATCH(L471,D_被动技能!$A:$A,0))</f>
        <v>3994</v>
      </c>
      <c r="J471" s="2">
        <f t="shared" si="63"/>
        <v>604</v>
      </c>
      <c r="K471" s="2">
        <f t="shared" si="64"/>
        <v>2</v>
      </c>
      <c r="L471" s="2">
        <f t="shared" si="65"/>
        <v>6040002</v>
      </c>
      <c r="M471" s="2">
        <f t="shared" si="66"/>
        <v>2000</v>
      </c>
      <c r="N471" s="2">
        <f t="shared" si="67"/>
        <v>800</v>
      </c>
      <c r="O471" s="2">
        <v>20001</v>
      </c>
    </row>
    <row r="472" spans="1:15" x14ac:dyDescent="0.35">
      <c r="A472" s="2">
        <f t="shared" si="68"/>
        <v>46043</v>
      </c>
      <c r="B472" s="2" t="str">
        <f>INDEX(D_被动技能!$C:$C,MATCH(D_伙伴技能书!J472,D_被动技能!$B:$B,0))&amp;"（"&amp;K472&amp;"级）"</f>
        <v>绝·谛听（3级）</v>
      </c>
      <c r="C472" s="2">
        <f>INDEX(计算页!$E:$E,MATCH(INDEX(D_被动技能!$D:$D,MATCH(J472,D_被动技能!$B:$B,0)),计算页!$F:$F,0))</f>
        <v>40012</v>
      </c>
      <c r="D472" s="2" t="str">
        <f>"学习技能"&amp;RIGHT(B472,LEN(B472))&amp;"\n"&amp;INDEX(D_被动技能!$E:$E,MATCH(L472,D_被动技能!$A:$A,0))</f>
        <v>学习技能绝·谛听（3级）\n真货还是山寨一闻就知道\n小鹏精专用宝物，提升伙伴火攻2304点</v>
      </c>
      <c r="E472" s="2">
        <f>INDEX(D_被动技能!$N:$N,MATCH(L472,D_被动技能!$A:$A,0))</f>
        <v>6</v>
      </c>
      <c r="F472" s="2"/>
      <c r="G472" s="2">
        <f>INDEX(D_被动技能!$J:$J,MATCH(L472,D_被动技能!$A:$A,0))</f>
        <v>4</v>
      </c>
      <c r="H472" s="2" t="str">
        <f>INDEX(D_被动技能!$K:$K,MATCH(L472,D_被动技能!$A:$A,0))</f>
        <v>小鹏精</v>
      </c>
      <c r="I472" s="2">
        <f>INDEX(D_被动技能!$M:$M,MATCH(L472,D_被动技能!$A:$A,0))</f>
        <v>5990</v>
      </c>
      <c r="J472" s="2">
        <f t="shared" ref="J472:J535" si="69">IF(K471&gt;K472,J471+1,J471)</f>
        <v>604</v>
      </c>
      <c r="K472" s="2">
        <f t="shared" si="64"/>
        <v>3</v>
      </c>
      <c r="L472" s="2">
        <f t="shared" si="65"/>
        <v>6040003</v>
      </c>
      <c r="M472" s="2">
        <f t="shared" si="66"/>
        <v>3000</v>
      </c>
      <c r="N472" s="2">
        <f t="shared" si="67"/>
        <v>900</v>
      </c>
      <c r="O472" s="2">
        <v>20001</v>
      </c>
    </row>
    <row r="473" spans="1:15" x14ac:dyDescent="0.35">
      <c r="A473" s="2">
        <f t="shared" si="68"/>
        <v>46051</v>
      </c>
      <c r="B473" s="2" t="str">
        <f>INDEX(D_被动技能!$C:$C,MATCH(D_伙伴技能书!J473,D_被动技能!$B:$B,0))&amp;"（"&amp;K473&amp;"级）"</f>
        <v>绝·慧剑（1级）</v>
      </c>
      <c r="C473" s="2">
        <f>INDEX(计算页!$E:$E,MATCH(INDEX(D_被动技能!$D:$D,MATCH(J473,D_被动技能!$B:$B,0)),计算页!$F:$F,0))</f>
        <v>40013</v>
      </c>
      <c r="D473" s="2" t="str">
        <f>"学习技能"&amp;RIGHT(B473,LEN(B473))&amp;"\n"&amp;INDEX(D_被动技能!$E:$E,MATCH(L473,D_被动技能!$A:$A,0))</f>
        <v>学习技能绝·慧剑（1级）\n一刀两断，可以斩断所有烦恼\n小花妖专用宝物，提升伙伴金攻1024点</v>
      </c>
      <c r="E473" s="2">
        <f>INDEX(D_被动技能!$N:$N,MATCH(L473,D_被动技能!$A:$A,0))</f>
        <v>6</v>
      </c>
      <c r="F473" s="2"/>
      <c r="G473" s="2">
        <f>INDEX(D_被动技能!$J:$J,MATCH(L473,D_被动技能!$A:$A,0))</f>
        <v>5</v>
      </c>
      <c r="H473" s="2" t="str">
        <f>INDEX(D_被动技能!$K:$K,MATCH(L473,D_被动技能!$A:$A,0))</f>
        <v>小花妖</v>
      </c>
      <c r="I473" s="2">
        <f>INDEX(D_被动技能!$M:$M,MATCH(L473,D_被动技能!$A:$A,0))</f>
        <v>2662</v>
      </c>
      <c r="J473" s="2">
        <f t="shared" si="69"/>
        <v>605</v>
      </c>
      <c r="K473" s="2">
        <f t="shared" si="64"/>
        <v>1</v>
      </c>
      <c r="L473" s="2">
        <f t="shared" si="65"/>
        <v>6050001</v>
      </c>
      <c r="M473" s="2">
        <f t="shared" si="66"/>
        <v>1000</v>
      </c>
      <c r="N473" s="2">
        <f t="shared" si="67"/>
        <v>700</v>
      </c>
      <c r="O473" s="2">
        <v>20001</v>
      </c>
    </row>
    <row r="474" spans="1:15" x14ac:dyDescent="0.35">
      <c r="A474" s="2">
        <f t="shared" si="68"/>
        <v>46052</v>
      </c>
      <c r="B474" s="2" t="str">
        <f>INDEX(D_被动技能!$C:$C,MATCH(D_伙伴技能书!J474,D_被动技能!$B:$B,0))&amp;"（"&amp;K474&amp;"级）"</f>
        <v>绝·慧剑（2级）</v>
      </c>
      <c r="C474" s="2">
        <f>INDEX(计算页!$E:$E,MATCH(INDEX(D_被动技能!$D:$D,MATCH(J474,D_被动技能!$B:$B,0)),计算页!$F:$F,0))</f>
        <v>40013</v>
      </c>
      <c r="D474" s="2" t="str">
        <f>"学习技能"&amp;RIGHT(B474,LEN(B474))&amp;"\n"&amp;INDEX(D_被动技能!$E:$E,MATCH(L474,D_被动技能!$A:$A,0))</f>
        <v>学习技能绝·慧剑（2级）\n一刀两断，可以斩断所有烦恼\n小花妖专用宝物，提升伙伴金攻1536点</v>
      </c>
      <c r="E474" s="2">
        <f>INDEX(D_被动技能!$N:$N,MATCH(L474,D_被动技能!$A:$A,0))</f>
        <v>6</v>
      </c>
      <c r="F474" s="2"/>
      <c r="G474" s="2">
        <f>INDEX(D_被动技能!$J:$J,MATCH(L474,D_被动技能!$A:$A,0))</f>
        <v>5</v>
      </c>
      <c r="H474" s="2" t="str">
        <f>INDEX(D_被动技能!$K:$K,MATCH(L474,D_被动技能!$A:$A,0))</f>
        <v>小花妖</v>
      </c>
      <c r="I474" s="2">
        <f>INDEX(D_被动技能!$M:$M,MATCH(L474,D_被动技能!$A:$A,0))</f>
        <v>3994</v>
      </c>
      <c r="J474" s="2">
        <f t="shared" si="69"/>
        <v>605</v>
      </c>
      <c r="K474" s="2">
        <f t="shared" si="64"/>
        <v>2</v>
      </c>
      <c r="L474" s="2">
        <f t="shared" si="65"/>
        <v>6050002</v>
      </c>
      <c r="M474" s="2">
        <f t="shared" si="66"/>
        <v>2000</v>
      </c>
      <c r="N474" s="2">
        <f t="shared" si="67"/>
        <v>800</v>
      </c>
      <c r="O474" s="2">
        <v>20001</v>
      </c>
    </row>
    <row r="475" spans="1:15" x14ac:dyDescent="0.35">
      <c r="A475" s="2">
        <f t="shared" si="68"/>
        <v>46053</v>
      </c>
      <c r="B475" s="2" t="str">
        <f>INDEX(D_被动技能!$C:$C,MATCH(D_伙伴技能书!J475,D_被动技能!$B:$B,0))&amp;"（"&amp;K475&amp;"级）"</f>
        <v>绝·慧剑（3级）</v>
      </c>
      <c r="C475" s="2">
        <f>INDEX(计算页!$E:$E,MATCH(INDEX(D_被动技能!$D:$D,MATCH(J475,D_被动技能!$B:$B,0)),计算页!$F:$F,0))</f>
        <v>40013</v>
      </c>
      <c r="D475" s="2" t="str">
        <f>"学习技能"&amp;RIGHT(B475,LEN(B475))&amp;"\n"&amp;INDEX(D_被动技能!$E:$E,MATCH(L475,D_被动技能!$A:$A,0))</f>
        <v>学习技能绝·慧剑（3级）\n一刀两断，可以斩断所有烦恼\n小花妖专用宝物，提升伙伴金攻2304点</v>
      </c>
      <c r="E475" s="2">
        <f>INDEX(D_被动技能!$N:$N,MATCH(L475,D_被动技能!$A:$A,0))</f>
        <v>6</v>
      </c>
      <c r="F475" s="2"/>
      <c r="G475" s="2">
        <f>INDEX(D_被动技能!$J:$J,MATCH(L475,D_被动技能!$A:$A,0))</f>
        <v>5</v>
      </c>
      <c r="H475" s="2" t="str">
        <f>INDEX(D_被动技能!$K:$K,MATCH(L475,D_被动技能!$A:$A,0))</f>
        <v>小花妖</v>
      </c>
      <c r="I475" s="2">
        <f>INDEX(D_被动技能!$M:$M,MATCH(L475,D_被动技能!$A:$A,0))</f>
        <v>5990</v>
      </c>
      <c r="J475" s="2">
        <f t="shared" si="69"/>
        <v>605</v>
      </c>
      <c r="K475" s="2">
        <f t="shared" si="64"/>
        <v>3</v>
      </c>
      <c r="L475" s="2">
        <f t="shared" si="65"/>
        <v>6050003</v>
      </c>
      <c r="M475" s="2">
        <f t="shared" si="66"/>
        <v>3000</v>
      </c>
      <c r="N475" s="2">
        <f t="shared" si="67"/>
        <v>900</v>
      </c>
      <c r="O475" s="2">
        <v>20001</v>
      </c>
    </row>
    <row r="476" spans="1:15" x14ac:dyDescent="0.35">
      <c r="A476" s="2">
        <f t="shared" si="68"/>
        <v>46061</v>
      </c>
      <c r="B476" s="2" t="str">
        <f>INDEX(D_被动技能!$C:$C,MATCH(D_伙伴技能书!J476,D_被动技能!$B:$B,0))&amp;"（"&amp;K476&amp;"级）"</f>
        <v>绝·金刚杵（1级）</v>
      </c>
      <c r="C476" s="2">
        <f>INDEX(计算页!$E:$E,MATCH(INDEX(D_被动技能!$D:$D,MATCH(J476,D_被动技能!$B:$B,0)),计算页!$F:$F,0))</f>
        <v>40012</v>
      </c>
      <c r="D476" s="2" t="str">
        <f>"学习技能"&amp;RIGHT(B476,LEN(B476))&amp;"\n"&amp;INDEX(D_被动技能!$E:$E,MATCH(L476,D_被动技能!$A:$A,0))</f>
        <v>学习技能绝·金刚杵（1级）\n断七情，斩六欲，让你什么事情都不想做\n白骨精专用宝物，提升伙伴金攻1024点</v>
      </c>
      <c r="E476" s="2">
        <f>INDEX(D_被动技能!$N:$N,MATCH(L476,D_被动技能!$A:$A,0))</f>
        <v>6</v>
      </c>
      <c r="F476" s="2"/>
      <c r="G476" s="2">
        <f>INDEX(D_被动技能!$J:$J,MATCH(L476,D_被动技能!$A:$A,0))</f>
        <v>6</v>
      </c>
      <c r="H476" s="2" t="str">
        <f>INDEX(D_被动技能!$K:$K,MATCH(L476,D_被动技能!$A:$A,0))</f>
        <v>白骨精</v>
      </c>
      <c r="I476" s="2">
        <f>INDEX(D_被动技能!$M:$M,MATCH(L476,D_被动技能!$A:$A,0))</f>
        <v>2662</v>
      </c>
      <c r="J476" s="2">
        <f t="shared" si="69"/>
        <v>606</v>
      </c>
      <c r="K476" s="2">
        <f t="shared" si="64"/>
        <v>1</v>
      </c>
      <c r="L476" s="2">
        <f t="shared" si="65"/>
        <v>6060001</v>
      </c>
      <c r="M476" s="2">
        <f t="shared" si="66"/>
        <v>1000</v>
      </c>
      <c r="N476" s="2">
        <f t="shared" si="67"/>
        <v>700</v>
      </c>
      <c r="O476" s="2">
        <v>20001</v>
      </c>
    </row>
    <row r="477" spans="1:15" x14ac:dyDescent="0.35">
      <c r="A477" s="2">
        <f t="shared" si="68"/>
        <v>46062</v>
      </c>
      <c r="B477" s="2" t="str">
        <f>INDEX(D_被动技能!$C:$C,MATCH(D_伙伴技能书!J477,D_被动技能!$B:$B,0))&amp;"（"&amp;K477&amp;"级）"</f>
        <v>绝·金刚杵（2级）</v>
      </c>
      <c r="C477" s="2">
        <f>INDEX(计算页!$E:$E,MATCH(INDEX(D_被动技能!$D:$D,MATCH(J477,D_被动技能!$B:$B,0)),计算页!$F:$F,0))</f>
        <v>40012</v>
      </c>
      <c r="D477" s="2" t="str">
        <f>"学习技能"&amp;RIGHT(B477,LEN(B477))&amp;"\n"&amp;INDEX(D_被动技能!$E:$E,MATCH(L477,D_被动技能!$A:$A,0))</f>
        <v>学习技能绝·金刚杵（2级）\n断七情，斩六欲，让你什么事情都不想做\n白骨精专用宝物，提升伙伴金攻1536点</v>
      </c>
      <c r="E477" s="2">
        <f>INDEX(D_被动技能!$N:$N,MATCH(L477,D_被动技能!$A:$A,0))</f>
        <v>6</v>
      </c>
      <c r="F477" s="2"/>
      <c r="G477" s="2">
        <f>INDEX(D_被动技能!$J:$J,MATCH(L477,D_被动技能!$A:$A,0))</f>
        <v>6</v>
      </c>
      <c r="H477" s="2" t="str">
        <f>INDEX(D_被动技能!$K:$K,MATCH(L477,D_被动技能!$A:$A,0))</f>
        <v>白骨精</v>
      </c>
      <c r="I477" s="2">
        <f>INDEX(D_被动技能!$M:$M,MATCH(L477,D_被动技能!$A:$A,0))</f>
        <v>3994</v>
      </c>
      <c r="J477" s="2">
        <f t="shared" si="69"/>
        <v>606</v>
      </c>
      <c r="K477" s="2">
        <f t="shared" si="64"/>
        <v>2</v>
      </c>
      <c r="L477" s="2">
        <f t="shared" si="65"/>
        <v>6060002</v>
      </c>
      <c r="M477" s="2">
        <f t="shared" si="66"/>
        <v>2000</v>
      </c>
      <c r="N477" s="2">
        <f t="shared" si="67"/>
        <v>800</v>
      </c>
      <c r="O477" s="2">
        <v>20001</v>
      </c>
    </row>
    <row r="478" spans="1:15" x14ac:dyDescent="0.35">
      <c r="A478" s="2">
        <f t="shared" si="68"/>
        <v>46063</v>
      </c>
      <c r="B478" s="2" t="str">
        <f>INDEX(D_被动技能!$C:$C,MATCH(D_伙伴技能书!J478,D_被动技能!$B:$B,0))&amp;"（"&amp;K478&amp;"级）"</f>
        <v>绝·金刚杵（3级）</v>
      </c>
      <c r="C478" s="2">
        <f>INDEX(计算页!$E:$E,MATCH(INDEX(D_被动技能!$D:$D,MATCH(J478,D_被动技能!$B:$B,0)),计算页!$F:$F,0))</f>
        <v>40012</v>
      </c>
      <c r="D478" s="2" t="str">
        <f>"学习技能"&amp;RIGHT(B478,LEN(B478))&amp;"\n"&amp;INDEX(D_被动技能!$E:$E,MATCH(L478,D_被动技能!$A:$A,0))</f>
        <v>学习技能绝·金刚杵（3级）\n断七情，斩六欲，让你什么事情都不想做\n白骨精专用宝物，提升伙伴金攻2304点</v>
      </c>
      <c r="E478" s="2">
        <f>INDEX(D_被动技能!$N:$N,MATCH(L478,D_被动技能!$A:$A,0))</f>
        <v>6</v>
      </c>
      <c r="F478" s="2"/>
      <c r="G478" s="2">
        <f>INDEX(D_被动技能!$J:$J,MATCH(L478,D_被动技能!$A:$A,0))</f>
        <v>6</v>
      </c>
      <c r="H478" s="2" t="str">
        <f>INDEX(D_被动技能!$K:$K,MATCH(L478,D_被动技能!$A:$A,0))</f>
        <v>白骨精</v>
      </c>
      <c r="I478" s="2">
        <f>INDEX(D_被动技能!$M:$M,MATCH(L478,D_被动技能!$A:$A,0))</f>
        <v>5990</v>
      </c>
      <c r="J478" s="2">
        <f t="shared" si="69"/>
        <v>606</v>
      </c>
      <c r="K478" s="2">
        <f t="shared" si="64"/>
        <v>3</v>
      </c>
      <c r="L478" s="2">
        <f t="shared" si="65"/>
        <v>6060003</v>
      </c>
      <c r="M478" s="2">
        <f t="shared" si="66"/>
        <v>3000</v>
      </c>
      <c r="N478" s="2">
        <f t="shared" si="67"/>
        <v>900</v>
      </c>
      <c r="O478" s="2">
        <v>20001</v>
      </c>
    </row>
    <row r="479" spans="1:15" x14ac:dyDescent="0.35">
      <c r="A479" s="2">
        <f t="shared" si="68"/>
        <v>46071</v>
      </c>
      <c r="B479" s="2" t="str">
        <f>INDEX(D_被动技能!$C:$C,MATCH(D_伙伴技能书!J479,D_被动技能!$B:$B,0))&amp;"（"&amp;K479&amp;"级）"</f>
        <v>绝·太极拂尘（1级）</v>
      </c>
      <c r="C479" s="2">
        <f>INDEX(计算页!$E:$E,MATCH(INDEX(D_被动技能!$D:$D,MATCH(J479,D_被动技能!$B:$B,0)),计算页!$F:$F,0))</f>
        <v>40012</v>
      </c>
      <c r="D479" s="2" t="str">
        <f>"学习技能"&amp;RIGHT(B479,LEN(B479))&amp;"\n"&amp;INDEX(D_被动技能!$E:$E,MATCH(L479,D_被动技能!$A:$A,0))</f>
        <v>学习技能绝·太极拂尘（1级）\n大圣不要生气，听我拍拍马屁！\n坚强猪阿呆专用宝物，提升伙伴木攻1024点</v>
      </c>
      <c r="E479" s="2">
        <f>INDEX(D_被动技能!$N:$N,MATCH(L479,D_被动技能!$A:$A,0))</f>
        <v>6</v>
      </c>
      <c r="F479" s="2"/>
      <c r="G479" s="2">
        <f>INDEX(D_被动技能!$J:$J,MATCH(L479,D_被动技能!$A:$A,0))</f>
        <v>7</v>
      </c>
      <c r="H479" s="2" t="str">
        <f>INDEX(D_被动技能!$K:$K,MATCH(L479,D_被动技能!$A:$A,0))</f>
        <v>坚强猪阿呆</v>
      </c>
      <c r="I479" s="2">
        <f>INDEX(D_被动技能!$M:$M,MATCH(L479,D_被动技能!$A:$A,0))</f>
        <v>2662</v>
      </c>
      <c r="J479" s="2">
        <f t="shared" si="69"/>
        <v>607</v>
      </c>
      <c r="K479" s="2">
        <f t="shared" si="64"/>
        <v>1</v>
      </c>
      <c r="L479" s="2">
        <f t="shared" si="65"/>
        <v>6070001</v>
      </c>
      <c r="M479" s="2">
        <f t="shared" si="66"/>
        <v>1000</v>
      </c>
      <c r="N479" s="2">
        <f t="shared" si="67"/>
        <v>700</v>
      </c>
      <c r="O479" s="2">
        <v>20001</v>
      </c>
    </row>
    <row r="480" spans="1:15" x14ac:dyDescent="0.35">
      <c r="A480" s="2">
        <f t="shared" si="68"/>
        <v>46072</v>
      </c>
      <c r="B480" s="2" t="str">
        <f>INDEX(D_被动技能!$C:$C,MATCH(D_伙伴技能书!J480,D_被动技能!$B:$B,0))&amp;"（"&amp;K480&amp;"级）"</f>
        <v>绝·太极拂尘（2级）</v>
      </c>
      <c r="C480" s="2">
        <f>INDEX(计算页!$E:$E,MATCH(INDEX(D_被动技能!$D:$D,MATCH(J480,D_被动技能!$B:$B,0)),计算页!$F:$F,0))</f>
        <v>40012</v>
      </c>
      <c r="D480" s="2" t="str">
        <f>"学习技能"&amp;RIGHT(B480,LEN(B480))&amp;"\n"&amp;INDEX(D_被动技能!$E:$E,MATCH(L480,D_被动技能!$A:$A,0))</f>
        <v>学习技能绝·太极拂尘（2级）\n大圣不要生气，听我拍拍马屁！\n坚强猪阿呆专用宝物，提升伙伴木攻1536点</v>
      </c>
      <c r="E480" s="2">
        <f>INDEX(D_被动技能!$N:$N,MATCH(L480,D_被动技能!$A:$A,0))</f>
        <v>6</v>
      </c>
      <c r="F480" s="2"/>
      <c r="G480" s="2">
        <f>INDEX(D_被动技能!$J:$J,MATCH(L480,D_被动技能!$A:$A,0))</f>
        <v>7</v>
      </c>
      <c r="H480" s="2" t="str">
        <f>INDEX(D_被动技能!$K:$K,MATCH(L480,D_被动技能!$A:$A,0))</f>
        <v>坚强猪阿呆</v>
      </c>
      <c r="I480" s="2">
        <f>INDEX(D_被动技能!$M:$M,MATCH(L480,D_被动技能!$A:$A,0))</f>
        <v>3994</v>
      </c>
      <c r="J480" s="2">
        <f t="shared" si="69"/>
        <v>607</v>
      </c>
      <c r="K480" s="2">
        <f t="shared" si="64"/>
        <v>2</v>
      </c>
      <c r="L480" s="2">
        <f t="shared" si="65"/>
        <v>6070002</v>
      </c>
      <c r="M480" s="2">
        <f t="shared" si="66"/>
        <v>2000</v>
      </c>
      <c r="N480" s="2">
        <f t="shared" si="67"/>
        <v>800</v>
      </c>
      <c r="O480" s="2">
        <v>20001</v>
      </c>
    </row>
    <row r="481" spans="1:15" x14ac:dyDescent="0.35">
      <c r="A481" s="2">
        <f t="shared" si="68"/>
        <v>46073</v>
      </c>
      <c r="B481" s="2" t="str">
        <f>INDEX(D_被动技能!$C:$C,MATCH(D_伙伴技能书!J481,D_被动技能!$B:$B,0))&amp;"（"&amp;K481&amp;"级）"</f>
        <v>绝·太极拂尘（3级）</v>
      </c>
      <c r="C481" s="2">
        <f>INDEX(计算页!$E:$E,MATCH(INDEX(D_被动技能!$D:$D,MATCH(J481,D_被动技能!$B:$B,0)),计算页!$F:$F,0))</f>
        <v>40012</v>
      </c>
      <c r="D481" s="2" t="str">
        <f>"学习技能"&amp;RIGHT(B481,LEN(B481))&amp;"\n"&amp;INDEX(D_被动技能!$E:$E,MATCH(L481,D_被动技能!$A:$A,0))</f>
        <v>学习技能绝·太极拂尘（3级）\n大圣不要生气，听我拍拍马屁！\n坚强猪阿呆专用宝物，提升伙伴木攻2304点</v>
      </c>
      <c r="E481" s="2">
        <f>INDEX(D_被动技能!$N:$N,MATCH(L481,D_被动技能!$A:$A,0))</f>
        <v>6</v>
      </c>
      <c r="F481" s="2"/>
      <c r="G481" s="2">
        <f>INDEX(D_被动技能!$J:$J,MATCH(L481,D_被动技能!$A:$A,0))</f>
        <v>7</v>
      </c>
      <c r="H481" s="2" t="str">
        <f>INDEX(D_被动技能!$K:$K,MATCH(L481,D_被动技能!$A:$A,0))</f>
        <v>坚强猪阿呆</v>
      </c>
      <c r="I481" s="2">
        <f>INDEX(D_被动技能!$M:$M,MATCH(L481,D_被动技能!$A:$A,0))</f>
        <v>5990</v>
      </c>
      <c r="J481" s="2">
        <f t="shared" si="69"/>
        <v>607</v>
      </c>
      <c r="K481" s="2">
        <f t="shared" si="64"/>
        <v>3</v>
      </c>
      <c r="L481" s="2">
        <f t="shared" si="65"/>
        <v>6070003</v>
      </c>
      <c r="M481" s="2">
        <f t="shared" si="66"/>
        <v>3000</v>
      </c>
      <c r="N481" s="2">
        <f t="shared" si="67"/>
        <v>900</v>
      </c>
      <c r="O481" s="2">
        <v>20001</v>
      </c>
    </row>
    <row r="482" spans="1:15" x14ac:dyDescent="0.35">
      <c r="A482" s="2">
        <f t="shared" si="68"/>
        <v>46081</v>
      </c>
      <c r="B482" s="2" t="str">
        <f>INDEX(D_被动技能!$C:$C,MATCH(D_伙伴技能书!J482,D_被动技能!$B:$B,0))&amp;"（"&amp;K482&amp;"级）"</f>
        <v>绝·混元珠（1级）</v>
      </c>
      <c r="C482" s="2">
        <f>INDEX(计算页!$E:$E,MATCH(INDEX(D_被动技能!$D:$D,MATCH(J482,D_被动技能!$B:$B,0)),计算页!$F:$F,0))</f>
        <v>40012</v>
      </c>
      <c r="D482" s="2" t="str">
        <f>"学习技能"&amp;RIGHT(B482,LEN(B482))&amp;"\n"&amp;INDEX(D_被动技能!$E:$E,MATCH(L482,D_被动技能!$A:$A,0))</f>
        <v>学习技能绝·混元珠（1级）\n我就是万物之主，全世界都是韩国的，思密达！\n坚强蘑菇咕咕专用宝物，提升伙伴木攻1024点</v>
      </c>
      <c r="E482" s="2">
        <f>INDEX(D_被动技能!$N:$N,MATCH(L482,D_被动技能!$A:$A,0))</f>
        <v>6</v>
      </c>
      <c r="F482" s="2"/>
      <c r="G482" s="2">
        <f>INDEX(D_被动技能!$J:$J,MATCH(L482,D_被动技能!$A:$A,0))</f>
        <v>8</v>
      </c>
      <c r="H482" s="2" t="str">
        <f>INDEX(D_被动技能!$K:$K,MATCH(L482,D_被动技能!$A:$A,0))</f>
        <v>坚强蘑菇咕咕</v>
      </c>
      <c r="I482" s="2">
        <f>INDEX(D_被动技能!$M:$M,MATCH(L482,D_被动技能!$A:$A,0))</f>
        <v>2662</v>
      </c>
      <c r="J482" s="2">
        <f t="shared" si="69"/>
        <v>608</v>
      </c>
      <c r="K482" s="2">
        <f t="shared" si="64"/>
        <v>1</v>
      </c>
      <c r="L482" s="2">
        <f t="shared" si="65"/>
        <v>6080001</v>
      </c>
      <c r="M482" s="2">
        <f t="shared" si="66"/>
        <v>1000</v>
      </c>
      <c r="N482" s="2">
        <f t="shared" si="67"/>
        <v>700</v>
      </c>
      <c r="O482" s="2">
        <v>20001</v>
      </c>
    </row>
    <row r="483" spans="1:15" x14ac:dyDescent="0.35">
      <c r="A483" s="2">
        <f t="shared" si="68"/>
        <v>46082</v>
      </c>
      <c r="B483" s="2" t="str">
        <f>INDEX(D_被动技能!$C:$C,MATCH(D_伙伴技能书!J483,D_被动技能!$B:$B,0))&amp;"（"&amp;K483&amp;"级）"</f>
        <v>绝·混元珠（2级）</v>
      </c>
      <c r="C483" s="2">
        <f>INDEX(计算页!$E:$E,MATCH(INDEX(D_被动技能!$D:$D,MATCH(J483,D_被动技能!$B:$B,0)),计算页!$F:$F,0))</f>
        <v>40012</v>
      </c>
      <c r="D483" s="2" t="str">
        <f>"学习技能"&amp;RIGHT(B483,LEN(B483))&amp;"\n"&amp;INDEX(D_被动技能!$E:$E,MATCH(L483,D_被动技能!$A:$A,0))</f>
        <v>学习技能绝·混元珠（2级）\n我就是万物之主，全世界都是韩国的，思密达！\n坚强蘑菇咕咕专用宝物，提升伙伴木攻1536点</v>
      </c>
      <c r="E483" s="2">
        <f>INDEX(D_被动技能!$N:$N,MATCH(L483,D_被动技能!$A:$A,0))</f>
        <v>6</v>
      </c>
      <c r="F483" s="2"/>
      <c r="G483" s="2">
        <f>INDEX(D_被动技能!$J:$J,MATCH(L483,D_被动技能!$A:$A,0))</f>
        <v>8</v>
      </c>
      <c r="H483" s="2" t="str">
        <f>INDEX(D_被动技能!$K:$K,MATCH(L483,D_被动技能!$A:$A,0))</f>
        <v>坚强蘑菇咕咕</v>
      </c>
      <c r="I483" s="2">
        <f>INDEX(D_被动技能!$M:$M,MATCH(L483,D_被动技能!$A:$A,0))</f>
        <v>3994</v>
      </c>
      <c r="J483" s="2">
        <f t="shared" si="69"/>
        <v>608</v>
      </c>
      <c r="K483" s="2">
        <f t="shared" si="64"/>
        <v>2</v>
      </c>
      <c r="L483" s="2">
        <f t="shared" si="65"/>
        <v>6080002</v>
      </c>
      <c r="M483" s="2">
        <f t="shared" si="66"/>
        <v>2000</v>
      </c>
      <c r="N483" s="2">
        <f t="shared" si="67"/>
        <v>800</v>
      </c>
      <c r="O483" s="2">
        <v>20001</v>
      </c>
    </row>
    <row r="484" spans="1:15" x14ac:dyDescent="0.35">
      <c r="A484" s="2">
        <f t="shared" si="68"/>
        <v>46083</v>
      </c>
      <c r="B484" s="2" t="str">
        <f>INDEX(D_被动技能!$C:$C,MATCH(D_伙伴技能书!J484,D_被动技能!$B:$B,0))&amp;"（"&amp;K484&amp;"级）"</f>
        <v>绝·混元珠（3级）</v>
      </c>
      <c r="C484" s="2">
        <f>INDEX(计算页!$E:$E,MATCH(INDEX(D_被动技能!$D:$D,MATCH(J484,D_被动技能!$B:$B,0)),计算页!$F:$F,0))</f>
        <v>40012</v>
      </c>
      <c r="D484" s="2" t="str">
        <f>"学习技能"&amp;RIGHT(B484,LEN(B484))&amp;"\n"&amp;INDEX(D_被动技能!$E:$E,MATCH(L484,D_被动技能!$A:$A,0))</f>
        <v>学习技能绝·混元珠（3级）\n我就是万物之主，全世界都是韩国的，思密达！\n坚强蘑菇咕咕专用宝物，提升伙伴木攻2304点</v>
      </c>
      <c r="E484" s="2">
        <f>INDEX(D_被动技能!$N:$N,MATCH(L484,D_被动技能!$A:$A,0))</f>
        <v>6</v>
      </c>
      <c r="F484" s="2"/>
      <c r="G484" s="2">
        <f>INDEX(D_被动技能!$J:$J,MATCH(L484,D_被动技能!$A:$A,0))</f>
        <v>8</v>
      </c>
      <c r="H484" s="2" t="str">
        <f>INDEX(D_被动技能!$K:$K,MATCH(L484,D_被动技能!$A:$A,0))</f>
        <v>坚强蘑菇咕咕</v>
      </c>
      <c r="I484" s="2">
        <f>INDEX(D_被动技能!$M:$M,MATCH(L484,D_被动技能!$A:$A,0))</f>
        <v>5990</v>
      </c>
      <c r="J484" s="2">
        <f t="shared" si="69"/>
        <v>608</v>
      </c>
      <c r="K484" s="2">
        <f t="shared" si="64"/>
        <v>3</v>
      </c>
      <c r="L484" s="2">
        <f t="shared" si="65"/>
        <v>6080003</v>
      </c>
      <c r="M484" s="2">
        <f t="shared" si="66"/>
        <v>3000</v>
      </c>
      <c r="N484" s="2">
        <f t="shared" si="67"/>
        <v>900</v>
      </c>
      <c r="O484" s="2">
        <v>20001</v>
      </c>
    </row>
    <row r="485" spans="1:15" x14ac:dyDescent="0.35">
      <c r="A485" s="2">
        <f t="shared" si="68"/>
        <v>46091</v>
      </c>
      <c r="B485" s="2" t="str">
        <f>INDEX(D_被动技能!$C:$C,MATCH(D_伙伴技能书!J485,D_被动技能!$B:$B,0))&amp;"（"&amp;K485&amp;"级）"</f>
        <v>绝·五彩金莲（1级）</v>
      </c>
      <c r="C485" s="2">
        <f>INDEX(计算页!$E:$E,MATCH(INDEX(D_被动技能!$D:$D,MATCH(J485,D_被动技能!$B:$B,0)),计算页!$F:$F,0))</f>
        <v>40012</v>
      </c>
      <c r="D485" s="2" t="str">
        <f>"学习技能"&amp;RIGHT(B485,LEN(B485))&amp;"\n"&amp;INDEX(D_被动技能!$E:$E,MATCH(L485,D_被动技能!$A:$A,0))</f>
        <v>学习技能绝·五彩金莲（1级）\n</v>
      </c>
      <c r="E485" s="2">
        <f>INDEX(D_被动技能!$N:$N,MATCH(L485,D_被动技能!$A:$A,0))</f>
        <v>1</v>
      </c>
      <c r="F485" s="2"/>
      <c r="G485" s="2">
        <f>INDEX(D_被动技能!$J:$J,MATCH(L485,D_被动技能!$A:$A,0))</f>
        <v>1</v>
      </c>
      <c r="H485" s="2" t="str">
        <f>INDEX(D_被动技能!$K:$K,MATCH(L485,D_被动技能!$A:$A,0))</f>
        <v>小猪</v>
      </c>
      <c r="I485" s="2">
        <f>INDEX(D_被动技能!$M:$M,MATCH(L485,D_被动技能!$A:$A,0))</f>
        <v>78</v>
      </c>
      <c r="J485" s="2">
        <f t="shared" si="69"/>
        <v>609</v>
      </c>
      <c r="K485" s="2">
        <f t="shared" si="64"/>
        <v>1</v>
      </c>
      <c r="L485" s="2">
        <f t="shared" si="65"/>
        <v>6090001</v>
      </c>
      <c r="M485" s="2">
        <f t="shared" si="66"/>
        <v>1000</v>
      </c>
      <c r="N485" s="2">
        <f t="shared" si="67"/>
        <v>700</v>
      </c>
      <c r="O485" s="2">
        <v>20001</v>
      </c>
    </row>
    <row r="486" spans="1:15" x14ac:dyDescent="0.35">
      <c r="A486" s="2">
        <f t="shared" si="68"/>
        <v>46092</v>
      </c>
      <c r="B486" s="2" t="str">
        <f>INDEX(D_被动技能!$C:$C,MATCH(D_伙伴技能书!J486,D_被动技能!$B:$B,0))&amp;"（"&amp;K486&amp;"级）"</f>
        <v>绝·五彩金莲（2级）</v>
      </c>
      <c r="C486" s="2">
        <f>INDEX(计算页!$E:$E,MATCH(INDEX(D_被动技能!$D:$D,MATCH(J486,D_被动技能!$B:$B,0)),计算页!$F:$F,0))</f>
        <v>40012</v>
      </c>
      <c r="D486" s="2" t="str">
        <f>"学习技能"&amp;RIGHT(B486,LEN(B486))&amp;"\n"&amp;INDEX(D_被动技能!$E:$E,MATCH(L486,D_被动技能!$A:$A,0))</f>
        <v>学习技能绝·五彩金莲（2级）\n</v>
      </c>
      <c r="E486" s="2">
        <f>INDEX(D_被动技能!$N:$N,MATCH(L486,D_被动技能!$A:$A,0))</f>
        <v>1</v>
      </c>
      <c r="F486" s="2"/>
      <c r="G486" s="2">
        <f>INDEX(D_被动技能!$J:$J,MATCH(L486,D_被动技能!$A:$A,0))</f>
        <v>1</v>
      </c>
      <c r="H486" s="2" t="str">
        <f>INDEX(D_被动技能!$K:$K,MATCH(L486,D_被动技能!$A:$A,0))</f>
        <v>小猪</v>
      </c>
      <c r="I486" s="2">
        <f>INDEX(D_被动技能!$M:$M,MATCH(L486,D_被动技能!$A:$A,0))</f>
        <v>117</v>
      </c>
      <c r="J486" s="2">
        <f t="shared" si="69"/>
        <v>609</v>
      </c>
      <c r="K486" s="2">
        <f t="shared" si="64"/>
        <v>2</v>
      </c>
      <c r="L486" s="2">
        <f t="shared" si="65"/>
        <v>6090002</v>
      </c>
      <c r="M486" s="2">
        <f t="shared" si="66"/>
        <v>2000</v>
      </c>
      <c r="N486" s="2">
        <f t="shared" si="67"/>
        <v>800</v>
      </c>
      <c r="O486" s="2">
        <v>20001</v>
      </c>
    </row>
    <row r="487" spans="1:15" x14ac:dyDescent="0.35">
      <c r="A487" s="2">
        <f t="shared" si="68"/>
        <v>46093</v>
      </c>
      <c r="B487" s="2" t="str">
        <f>INDEX(D_被动技能!$C:$C,MATCH(D_伙伴技能书!J487,D_被动技能!$B:$B,0))&amp;"（"&amp;K487&amp;"级）"</f>
        <v>绝·五彩金莲（3级）</v>
      </c>
      <c r="C487" s="2">
        <f>INDEX(计算页!$E:$E,MATCH(INDEX(D_被动技能!$D:$D,MATCH(J487,D_被动技能!$B:$B,0)),计算页!$F:$F,0))</f>
        <v>40012</v>
      </c>
      <c r="D487" s="2" t="str">
        <f>"学习技能"&amp;RIGHT(B487,LEN(B487))&amp;"\n"&amp;INDEX(D_被动技能!$E:$E,MATCH(L487,D_被动技能!$A:$A,0))</f>
        <v>学习技能绝·五彩金莲（3级）\n</v>
      </c>
      <c r="E487" s="2">
        <f>INDEX(D_被动技能!$N:$N,MATCH(L487,D_被动技能!$A:$A,0))</f>
        <v>1</v>
      </c>
      <c r="F487" s="2"/>
      <c r="G487" s="2">
        <f>INDEX(D_被动技能!$J:$J,MATCH(L487,D_被动技能!$A:$A,0))</f>
        <v>1</v>
      </c>
      <c r="H487" s="2" t="str">
        <f>INDEX(D_被动技能!$K:$K,MATCH(L487,D_被动技能!$A:$A,0))</f>
        <v>小猪</v>
      </c>
      <c r="I487" s="2">
        <f>INDEX(D_被动技能!$M:$M,MATCH(L487,D_被动技能!$A:$A,0))</f>
        <v>176</v>
      </c>
      <c r="J487" s="2">
        <f t="shared" si="69"/>
        <v>609</v>
      </c>
      <c r="K487" s="2">
        <f t="shared" si="64"/>
        <v>3</v>
      </c>
      <c r="L487" s="2">
        <f t="shared" si="65"/>
        <v>6090003</v>
      </c>
      <c r="M487" s="2">
        <f t="shared" si="66"/>
        <v>3000</v>
      </c>
      <c r="N487" s="2">
        <f t="shared" si="67"/>
        <v>900</v>
      </c>
      <c r="O487" s="2">
        <v>20001</v>
      </c>
    </row>
    <row r="488" spans="1:15" x14ac:dyDescent="0.35">
      <c r="A488" s="2">
        <f t="shared" si="68"/>
        <v>46101</v>
      </c>
      <c r="B488" s="2" t="str">
        <f>INDEX(D_被动技能!$C:$C,MATCH(D_伙伴技能书!J488,D_被动技能!$B:$B,0))&amp;"（"&amp;K488&amp;"级）"</f>
        <v>绝·八卦炉（1级）</v>
      </c>
      <c r="C488" s="2">
        <f>INDEX(计算页!$E:$E,MATCH(INDEX(D_被动技能!$D:$D,MATCH(J488,D_被动技能!$B:$B,0)),计算页!$F:$F,0))</f>
        <v>40000</v>
      </c>
      <c r="D488" s="2" t="str">
        <f>"学习技能"&amp;RIGHT(B488,LEN(B488))&amp;"\n"&amp;INDEX(D_被动技能!$E:$E,MATCH(L488,D_被动技能!$A:$A,0))</f>
        <v>学习技能绝·八卦炉（1级）\n</v>
      </c>
      <c r="E488" s="2">
        <f>INDEX(D_被动技能!$N:$N,MATCH(L488,D_被动技能!$A:$A,0))</f>
        <v>1</v>
      </c>
      <c r="F488" s="2"/>
      <c r="G488" s="2">
        <f>INDEX(D_被动技能!$J:$J,MATCH(L488,D_被动技能!$A:$A,0))</f>
        <v>2</v>
      </c>
      <c r="H488" s="2" t="str">
        <f>INDEX(D_被动技能!$K:$K,MATCH(L488,D_被动技能!$A:$A,0))</f>
        <v>小蘑菇</v>
      </c>
      <c r="I488" s="2">
        <f>INDEX(D_被动技能!$M:$M,MATCH(L488,D_被动技能!$A:$A,0))</f>
        <v>78</v>
      </c>
      <c r="J488" s="2">
        <f t="shared" si="69"/>
        <v>610</v>
      </c>
      <c r="K488" s="2">
        <f t="shared" si="64"/>
        <v>1</v>
      </c>
      <c r="L488" s="2">
        <f t="shared" si="65"/>
        <v>6100001</v>
      </c>
      <c r="M488" s="2">
        <f t="shared" si="66"/>
        <v>1000</v>
      </c>
      <c r="N488" s="2">
        <f t="shared" si="67"/>
        <v>700</v>
      </c>
      <c r="O488" s="2">
        <v>20001</v>
      </c>
    </row>
    <row r="489" spans="1:15" x14ac:dyDescent="0.35">
      <c r="A489" s="2">
        <f t="shared" si="68"/>
        <v>46102</v>
      </c>
      <c r="B489" s="2" t="str">
        <f>INDEX(D_被动技能!$C:$C,MATCH(D_伙伴技能书!J489,D_被动技能!$B:$B,0))&amp;"（"&amp;K489&amp;"级）"</f>
        <v>绝·八卦炉（2级）</v>
      </c>
      <c r="C489" s="2">
        <f>INDEX(计算页!$E:$E,MATCH(INDEX(D_被动技能!$D:$D,MATCH(J489,D_被动技能!$B:$B,0)),计算页!$F:$F,0))</f>
        <v>40000</v>
      </c>
      <c r="D489" s="2" t="str">
        <f>"学习技能"&amp;RIGHT(B489,LEN(B489))&amp;"\n"&amp;INDEX(D_被动技能!$E:$E,MATCH(L489,D_被动技能!$A:$A,0))</f>
        <v>学习技能绝·八卦炉（2级）\n</v>
      </c>
      <c r="E489" s="2">
        <f>INDEX(D_被动技能!$N:$N,MATCH(L489,D_被动技能!$A:$A,0))</f>
        <v>1</v>
      </c>
      <c r="F489" s="2"/>
      <c r="G489" s="2">
        <f>INDEX(D_被动技能!$J:$J,MATCH(L489,D_被动技能!$A:$A,0))</f>
        <v>2</v>
      </c>
      <c r="H489" s="2" t="str">
        <f>INDEX(D_被动技能!$K:$K,MATCH(L489,D_被动技能!$A:$A,0))</f>
        <v>小蘑菇</v>
      </c>
      <c r="I489" s="2">
        <f>INDEX(D_被动技能!$M:$M,MATCH(L489,D_被动技能!$A:$A,0))</f>
        <v>117</v>
      </c>
      <c r="J489" s="2">
        <f t="shared" si="69"/>
        <v>610</v>
      </c>
      <c r="K489" s="2">
        <f t="shared" si="64"/>
        <v>2</v>
      </c>
      <c r="L489" s="2">
        <f t="shared" si="65"/>
        <v>6100002</v>
      </c>
      <c r="M489" s="2">
        <f t="shared" si="66"/>
        <v>2000</v>
      </c>
      <c r="N489" s="2">
        <f t="shared" si="67"/>
        <v>800</v>
      </c>
      <c r="O489" s="2">
        <v>20001</v>
      </c>
    </row>
    <row r="490" spans="1:15" x14ac:dyDescent="0.35">
      <c r="A490" s="2">
        <f t="shared" si="68"/>
        <v>46103</v>
      </c>
      <c r="B490" s="2" t="str">
        <f>INDEX(D_被动技能!$C:$C,MATCH(D_伙伴技能书!J490,D_被动技能!$B:$B,0))&amp;"（"&amp;K490&amp;"级）"</f>
        <v>绝·八卦炉（3级）</v>
      </c>
      <c r="C490" s="2">
        <f>INDEX(计算页!$E:$E,MATCH(INDEX(D_被动技能!$D:$D,MATCH(J490,D_被动技能!$B:$B,0)),计算页!$F:$F,0))</f>
        <v>40000</v>
      </c>
      <c r="D490" s="2" t="str">
        <f>"学习技能"&amp;RIGHT(B490,LEN(B490))&amp;"\n"&amp;INDEX(D_被动技能!$E:$E,MATCH(L490,D_被动技能!$A:$A,0))</f>
        <v>学习技能绝·八卦炉（3级）\n</v>
      </c>
      <c r="E490" s="2">
        <f>INDEX(D_被动技能!$N:$N,MATCH(L490,D_被动技能!$A:$A,0))</f>
        <v>1</v>
      </c>
      <c r="F490" s="2"/>
      <c r="G490" s="2">
        <f>INDEX(D_被动技能!$J:$J,MATCH(L490,D_被动技能!$A:$A,0))</f>
        <v>2</v>
      </c>
      <c r="H490" s="2" t="str">
        <f>INDEX(D_被动技能!$K:$K,MATCH(L490,D_被动技能!$A:$A,0))</f>
        <v>小蘑菇</v>
      </c>
      <c r="I490" s="2">
        <f>INDEX(D_被动技能!$M:$M,MATCH(L490,D_被动技能!$A:$A,0))</f>
        <v>176</v>
      </c>
      <c r="J490" s="2">
        <f t="shared" si="69"/>
        <v>610</v>
      </c>
      <c r="K490" s="2">
        <f t="shared" si="64"/>
        <v>3</v>
      </c>
      <c r="L490" s="2">
        <f t="shared" si="65"/>
        <v>6100003</v>
      </c>
      <c r="M490" s="2">
        <f t="shared" si="66"/>
        <v>3000</v>
      </c>
      <c r="N490" s="2">
        <f t="shared" si="67"/>
        <v>900</v>
      </c>
      <c r="O490" s="2">
        <v>20001</v>
      </c>
    </row>
    <row r="491" spans="1:15" x14ac:dyDescent="0.35">
      <c r="A491" s="2">
        <f t="shared" si="68"/>
        <v>46111</v>
      </c>
      <c r="B491" s="2" t="str">
        <f>INDEX(D_被动技能!$C:$C,MATCH(D_伙伴技能书!J491,D_被动技能!$B:$B,0))&amp;"（"&amp;K491&amp;"级）"</f>
        <v>绝·袖里乾坤（1级）</v>
      </c>
      <c r="C491" s="2">
        <f>INDEX(计算页!$E:$E,MATCH(INDEX(D_被动技能!$D:$D,MATCH(J491,D_被动技能!$B:$B,0)),计算页!$F:$F,0))</f>
        <v>40012</v>
      </c>
      <c r="D491" s="2" t="str">
        <f>"学习技能"&amp;RIGHT(B491,LEN(B491))&amp;"\n"&amp;INDEX(D_被动技能!$E:$E,MATCH(L491,D_被动技能!$A:$A,0))</f>
        <v>学习技能绝·袖里乾坤（1级）\n这和叮当猫的袋子功能一样，不知道是谁？那算了\n小刺猬专用宝物，提升伙伴木抗410点</v>
      </c>
      <c r="E491" s="2">
        <f>INDEX(D_被动技能!$N:$N,MATCH(L491,D_被动技能!$A:$A,0))</f>
        <v>6</v>
      </c>
      <c r="F491" s="2"/>
      <c r="G491" s="2">
        <f>INDEX(D_被动技能!$J:$J,MATCH(L491,D_被动技能!$A:$A,0))</f>
        <v>3</v>
      </c>
      <c r="H491" s="2" t="str">
        <f>INDEX(D_被动技能!$K:$K,MATCH(L491,D_被动技能!$A:$A,0))</f>
        <v>小刺猬</v>
      </c>
      <c r="I491" s="2">
        <f>INDEX(D_被动技能!$M:$M,MATCH(L491,D_被动技能!$A:$A,0))</f>
        <v>2662</v>
      </c>
      <c r="J491" s="2">
        <f t="shared" si="69"/>
        <v>611</v>
      </c>
      <c r="K491" s="2">
        <f t="shared" si="64"/>
        <v>1</v>
      </c>
      <c r="L491" s="2">
        <f t="shared" si="65"/>
        <v>6110001</v>
      </c>
      <c r="M491" s="2">
        <f t="shared" si="66"/>
        <v>1000</v>
      </c>
      <c r="N491" s="2">
        <f t="shared" si="67"/>
        <v>700</v>
      </c>
      <c r="O491" s="2">
        <v>20001</v>
      </c>
    </row>
    <row r="492" spans="1:15" x14ac:dyDescent="0.35">
      <c r="A492" s="2">
        <f t="shared" si="68"/>
        <v>46112</v>
      </c>
      <c r="B492" s="2" t="str">
        <f>INDEX(D_被动技能!$C:$C,MATCH(D_伙伴技能书!J492,D_被动技能!$B:$B,0))&amp;"（"&amp;K492&amp;"级）"</f>
        <v>绝·袖里乾坤（2级）</v>
      </c>
      <c r="C492" s="2">
        <f>INDEX(计算页!$E:$E,MATCH(INDEX(D_被动技能!$D:$D,MATCH(J492,D_被动技能!$B:$B,0)),计算页!$F:$F,0))</f>
        <v>40012</v>
      </c>
      <c r="D492" s="2" t="str">
        <f>"学习技能"&amp;RIGHT(B492,LEN(B492))&amp;"\n"&amp;INDEX(D_被动技能!$E:$E,MATCH(L492,D_被动技能!$A:$A,0))</f>
        <v>学习技能绝·袖里乾坤（2级）\n这和叮当猫的袋子功能一样，不知道是谁？那算了\n小刺猬专用宝物，提升伙伴木抗614点</v>
      </c>
      <c r="E492" s="2">
        <f>INDEX(D_被动技能!$N:$N,MATCH(L492,D_被动技能!$A:$A,0))</f>
        <v>6</v>
      </c>
      <c r="F492" s="2"/>
      <c r="G492" s="2">
        <f>INDEX(D_被动技能!$J:$J,MATCH(L492,D_被动技能!$A:$A,0))</f>
        <v>3</v>
      </c>
      <c r="H492" s="2" t="str">
        <f>INDEX(D_被动技能!$K:$K,MATCH(L492,D_被动技能!$A:$A,0))</f>
        <v>小刺猬</v>
      </c>
      <c r="I492" s="2">
        <f>INDEX(D_被动技能!$M:$M,MATCH(L492,D_被动技能!$A:$A,0))</f>
        <v>3994</v>
      </c>
      <c r="J492" s="2">
        <f t="shared" si="69"/>
        <v>611</v>
      </c>
      <c r="K492" s="2">
        <f t="shared" si="64"/>
        <v>2</v>
      </c>
      <c r="L492" s="2">
        <f t="shared" si="65"/>
        <v>6110002</v>
      </c>
      <c r="M492" s="2">
        <f t="shared" si="66"/>
        <v>2000</v>
      </c>
      <c r="N492" s="2">
        <f t="shared" si="67"/>
        <v>800</v>
      </c>
      <c r="O492" s="2">
        <v>20001</v>
      </c>
    </row>
    <row r="493" spans="1:15" x14ac:dyDescent="0.35">
      <c r="A493" s="2">
        <f t="shared" si="68"/>
        <v>46113</v>
      </c>
      <c r="B493" s="2" t="str">
        <f>INDEX(D_被动技能!$C:$C,MATCH(D_伙伴技能书!J493,D_被动技能!$B:$B,0))&amp;"（"&amp;K493&amp;"级）"</f>
        <v>绝·袖里乾坤（3级）</v>
      </c>
      <c r="C493" s="2">
        <f>INDEX(计算页!$E:$E,MATCH(INDEX(D_被动技能!$D:$D,MATCH(J493,D_被动技能!$B:$B,0)),计算页!$F:$F,0))</f>
        <v>40012</v>
      </c>
      <c r="D493" s="2" t="str">
        <f>"学习技能"&amp;RIGHT(B493,LEN(B493))&amp;"\n"&amp;INDEX(D_被动技能!$E:$E,MATCH(L493,D_被动技能!$A:$A,0))</f>
        <v>学习技能绝·袖里乾坤（3级）\n这和叮当猫的袋子功能一样，不知道是谁？那算了\n小刺猬专用宝物，提升伙伴木抗922点</v>
      </c>
      <c r="E493" s="2">
        <f>INDEX(D_被动技能!$N:$N,MATCH(L493,D_被动技能!$A:$A,0))</f>
        <v>6</v>
      </c>
      <c r="F493" s="2"/>
      <c r="G493" s="2">
        <f>INDEX(D_被动技能!$J:$J,MATCH(L493,D_被动技能!$A:$A,0))</f>
        <v>3</v>
      </c>
      <c r="H493" s="2" t="str">
        <f>INDEX(D_被动技能!$K:$K,MATCH(L493,D_被动技能!$A:$A,0))</f>
        <v>小刺猬</v>
      </c>
      <c r="I493" s="2">
        <f>INDEX(D_被动技能!$M:$M,MATCH(L493,D_被动技能!$A:$A,0))</f>
        <v>5990</v>
      </c>
      <c r="J493" s="2">
        <f t="shared" si="69"/>
        <v>611</v>
      </c>
      <c r="K493" s="2">
        <f t="shared" si="64"/>
        <v>3</v>
      </c>
      <c r="L493" s="2">
        <f t="shared" si="65"/>
        <v>6110003</v>
      </c>
      <c r="M493" s="2">
        <f t="shared" si="66"/>
        <v>3000</v>
      </c>
      <c r="N493" s="2">
        <f t="shared" si="67"/>
        <v>900</v>
      </c>
      <c r="O493" s="2">
        <v>20001</v>
      </c>
    </row>
    <row r="494" spans="1:15" x14ac:dyDescent="0.35">
      <c r="A494" s="2">
        <f t="shared" si="68"/>
        <v>46121</v>
      </c>
      <c r="B494" s="2" t="str">
        <f>INDEX(D_被动技能!$C:$C,MATCH(D_伙伴技能书!J494,D_被动技能!$B:$B,0))&amp;"（"&amp;K494&amp;"级）"</f>
        <v>绝·一心二相（1级）</v>
      </c>
      <c r="C494" s="2">
        <f>INDEX(计算页!$E:$E,MATCH(INDEX(D_被动技能!$D:$D,MATCH(J494,D_被动技能!$B:$B,0)),计算页!$F:$F,0))</f>
        <v>40014</v>
      </c>
      <c r="D494" s="2" t="str">
        <f>"学习技能"&amp;RIGHT(B494,LEN(B494))&amp;"\n"&amp;INDEX(D_被动技能!$E:$E,MATCH(L494,D_被动技能!$A:$A,0))</f>
        <v>学习技能绝·一心二相（1级）\n左手画圆，右手画方，非常高端\n小鹏精专用宝物，提升伙伴木抗410点</v>
      </c>
      <c r="E494" s="2">
        <f>INDEX(D_被动技能!$N:$N,MATCH(L494,D_被动技能!$A:$A,0))</f>
        <v>6</v>
      </c>
      <c r="F494" s="2"/>
      <c r="G494" s="2">
        <f>INDEX(D_被动技能!$J:$J,MATCH(L494,D_被动技能!$A:$A,0))</f>
        <v>4</v>
      </c>
      <c r="H494" s="2" t="str">
        <f>INDEX(D_被动技能!$K:$K,MATCH(L494,D_被动技能!$A:$A,0))</f>
        <v>小鹏精</v>
      </c>
      <c r="I494" s="2">
        <f>INDEX(D_被动技能!$M:$M,MATCH(L494,D_被动技能!$A:$A,0))</f>
        <v>2662</v>
      </c>
      <c r="J494" s="2">
        <f t="shared" si="69"/>
        <v>612</v>
      </c>
      <c r="K494" s="2">
        <f t="shared" si="64"/>
        <v>1</v>
      </c>
      <c r="L494" s="2">
        <f t="shared" si="65"/>
        <v>6120001</v>
      </c>
      <c r="M494" s="2">
        <f t="shared" si="66"/>
        <v>1000</v>
      </c>
      <c r="N494" s="2">
        <f t="shared" si="67"/>
        <v>700</v>
      </c>
      <c r="O494" s="2">
        <v>20001</v>
      </c>
    </row>
    <row r="495" spans="1:15" x14ac:dyDescent="0.35">
      <c r="A495" s="2">
        <f t="shared" si="68"/>
        <v>46122</v>
      </c>
      <c r="B495" s="2" t="str">
        <f>INDEX(D_被动技能!$C:$C,MATCH(D_伙伴技能书!J495,D_被动技能!$B:$B,0))&amp;"（"&amp;K495&amp;"级）"</f>
        <v>绝·一心二相（2级）</v>
      </c>
      <c r="C495" s="2">
        <f>INDEX(计算页!$E:$E,MATCH(INDEX(D_被动技能!$D:$D,MATCH(J495,D_被动技能!$B:$B,0)),计算页!$F:$F,0))</f>
        <v>40014</v>
      </c>
      <c r="D495" s="2" t="str">
        <f>"学习技能"&amp;RIGHT(B495,LEN(B495))&amp;"\n"&amp;INDEX(D_被动技能!$E:$E,MATCH(L495,D_被动技能!$A:$A,0))</f>
        <v>学习技能绝·一心二相（2级）\n左手画圆，右手画方，非常高端\n小鹏精专用宝物，提升伙伴木抗614点</v>
      </c>
      <c r="E495" s="2">
        <f>INDEX(D_被动技能!$N:$N,MATCH(L495,D_被动技能!$A:$A,0))</f>
        <v>6</v>
      </c>
      <c r="F495" s="2"/>
      <c r="G495" s="2">
        <f>INDEX(D_被动技能!$J:$J,MATCH(L495,D_被动技能!$A:$A,0))</f>
        <v>4</v>
      </c>
      <c r="H495" s="2" t="str">
        <f>INDEX(D_被动技能!$K:$K,MATCH(L495,D_被动技能!$A:$A,0))</f>
        <v>小鹏精</v>
      </c>
      <c r="I495" s="2">
        <f>INDEX(D_被动技能!$M:$M,MATCH(L495,D_被动技能!$A:$A,0))</f>
        <v>3994</v>
      </c>
      <c r="J495" s="2">
        <f t="shared" si="69"/>
        <v>612</v>
      </c>
      <c r="K495" s="2">
        <f t="shared" si="64"/>
        <v>2</v>
      </c>
      <c r="L495" s="2">
        <f t="shared" si="65"/>
        <v>6120002</v>
      </c>
      <c r="M495" s="2">
        <f t="shared" si="66"/>
        <v>2000</v>
      </c>
      <c r="N495" s="2">
        <f t="shared" si="67"/>
        <v>800</v>
      </c>
      <c r="O495" s="2">
        <v>20001</v>
      </c>
    </row>
    <row r="496" spans="1:15" x14ac:dyDescent="0.35">
      <c r="A496" s="2">
        <f t="shared" si="68"/>
        <v>46123</v>
      </c>
      <c r="B496" s="2" t="str">
        <f>INDEX(D_被动技能!$C:$C,MATCH(D_伙伴技能书!J496,D_被动技能!$B:$B,0))&amp;"（"&amp;K496&amp;"级）"</f>
        <v>绝·一心二相（3级）</v>
      </c>
      <c r="C496" s="2">
        <f>INDEX(计算页!$E:$E,MATCH(INDEX(D_被动技能!$D:$D,MATCH(J496,D_被动技能!$B:$B,0)),计算页!$F:$F,0))</f>
        <v>40014</v>
      </c>
      <c r="D496" s="2" t="str">
        <f>"学习技能"&amp;RIGHT(B496,LEN(B496))&amp;"\n"&amp;INDEX(D_被动技能!$E:$E,MATCH(L496,D_被动技能!$A:$A,0))</f>
        <v>学习技能绝·一心二相（3级）\n左手画圆，右手画方，非常高端\n小鹏精专用宝物，提升伙伴木抗922点</v>
      </c>
      <c r="E496" s="2">
        <f>INDEX(D_被动技能!$N:$N,MATCH(L496,D_被动技能!$A:$A,0))</f>
        <v>6</v>
      </c>
      <c r="F496" s="2"/>
      <c r="G496" s="2">
        <f>INDEX(D_被动技能!$J:$J,MATCH(L496,D_被动技能!$A:$A,0))</f>
        <v>4</v>
      </c>
      <c r="H496" s="2" t="str">
        <f>INDEX(D_被动技能!$K:$K,MATCH(L496,D_被动技能!$A:$A,0))</f>
        <v>小鹏精</v>
      </c>
      <c r="I496" s="2">
        <f>INDEX(D_被动技能!$M:$M,MATCH(L496,D_被动技能!$A:$A,0))</f>
        <v>5990</v>
      </c>
      <c r="J496" s="2">
        <f t="shared" si="69"/>
        <v>612</v>
      </c>
      <c r="K496" s="2">
        <f t="shared" si="64"/>
        <v>3</v>
      </c>
      <c r="L496" s="2">
        <f t="shared" si="65"/>
        <v>6120003</v>
      </c>
      <c r="M496" s="2">
        <f t="shared" si="66"/>
        <v>3000</v>
      </c>
      <c r="N496" s="2">
        <f t="shared" si="67"/>
        <v>900</v>
      </c>
      <c r="O496" s="2">
        <v>20001</v>
      </c>
    </row>
    <row r="497" spans="1:15" x14ac:dyDescent="0.35">
      <c r="A497" s="2">
        <f t="shared" si="68"/>
        <v>46131</v>
      </c>
      <c r="B497" s="2" t="str">
        <f>INDEX(D_被动技能!$C:$C,MATCH(D_伙伴技能书!J497,D_被动技能!$B:$B,0))&amp;"（"&amp;K497&amp;"级）"</f>
        <v>绝·智慧咒（1级）</v>
      </c>
      <c r="C497" s="2">
        <f>INDEX(计算页!$E:$E,MATCH(INDEX(D_被动技能!$D:$D,MATCH(J497,D_被动技能!$B:$B,0)),计算页!$F:$F,0))</f>
        <v>40022</v>
      </c>
      <c r="D497" s="2" t="str">
        <f>"学习技能"&amp;RIGHT(B497,LEN(B497))&amp;"\n"&amp;INDEX(D_被动技能!$E:$E,MATCH(L497,D_被动技能!$A:$A,0))</f>
        <v>学习技能绝·智慧咒（1级）\nIQ250的咒语，对所有生物造成智商碾压\n小花妖专用宝物，提升伙伴木抗410点</v>
      </c>
      <c r="E497" s="2">
        <f>INDEX(D_被动技能!$N:$N,MATCH(L497,D_被动技能!$A:$A,0))</f>
        <v>6</v>
      </c>
      <c r="F497" s="2"/>
      <c r="G497" s="2">
        <f>INDEX(D_被动技能!$J:$J,MATCH(L497,D_被动技能!$A:$A,0))</f>
        <v>5</v>
      </c>
      <c r="H497" s="2" t="str">
        <f>INDEX(D_被动技能!$K:$K,MATCH(L497,D_被动技能!$A:$A,0))</f>
        <v>小花妖</v>
      </c>
      <c r="I497" s="2">
        <f>INDEX(D_被动技能!$M:$M,MATCH(L497,D_被动技能!$A:$A,0))</f>
        <v>2662</v>
      </c>
      <c r="J497" s="2">
        <f t="shared" si="69"/>
        <v>613</v>
      </c>
      <c r="K497" s="2">
        <f t="shared" si="64"/>
        <v>1</v>
      </c>
      <c r="L497" s="2">
        <f t="shared" si="65"/>
        <v>6130001</v>
      </c>
      <c r="M497" s="2">
        <f t="shared" si="66"/>
        <v>1000</v>
      </c>
      <c r="N497" s="2">
        <f t="shared" si="67"/>
        <v>700</v>
      </c>
      <c r="O497" s="2">
        <v>20001</v>
      </c>
    </row>
    <row r="498" spans="1:15" x14ac:dyDescent="0.35">
      <c r="A498" s="2">
        <f t="shared" si="68"/>
        <v>46132</v>
      </c>
      <c r="B498" s="2" t="str">
        <f>INDEX(D_被动技能!$C:$C,MATCH(D_伙伴技能书!J498,D_被动技能!$B:$B,0))&amp;"（"&amp;K498&amp;"级）"</f>
        <v>绝·智慧咒（2级）</v>
      </c>
      <c r="C498" s="2">
        <f>INDEX(计算页!$E:$E,MATCH(INDEX(D_被动技能!$D:$D,MATCH(J498,D_被动技能!$B:$B,0)),计算页!$F:$F,0))</f>
        <v>40022</v>
      </c>
      <c r="D498" s="2" t="str">
        <f>"学习技能"&amp;RIGHT(B498,LEN(B498))&amp;"\n"&amp;INDEX(D_被动技能!$E:$E,MATCH(L498,D_被动技能!$A:$A,0))</f>
        <v>学习技能绝·智慧咒（2级）\nIQ250的咒语，对所有生物造成智商碾压\n小花妖专用宝物，提升伙伴木抗614点</v>
      </c>
      <c r="E498" s="2">
        <f>INDEX(D_被动技能!$N:$N,MATCH(L498,D_被动技能!$A:$A,0))</f>
        <v>6</v>
      </c>
      <c r="F498" s="2"/>
      <c r="G498" s="2">
        <f>INDEX(D_被动技能!$J:$J,MATCH(L498,D_被动技能!$A:$A,0))</f>
        <v>5</v>
      </c>
      <c r="H498" s="2" t="str">
        <f>INDEX(D_被动技能!$K:$K,MATCH(L498,D_被动技能!$A:$A,0))</f>
        <v>小花妖</v>
      </c>
      <c r="I498" s="2">
        <f>INDEX(D_被动技能!$M:$M,MATCH(L498,D_被动技能!$A:$A,0))</f>
        <v>3994</v>
      </c>
      <c r="J498" s="2">
        <f t="shared" si="69"/>
        <v>613</v>
      </c>
      <c r="K498" s="2">
        <f t="shared" si="64"/>
        <v>2</v>
      </c>
      <c r="L498" s="2">
        <f t="shared" si="65"/>
        <v>6130002</v>
      </c>
      <c r="M498" s="2">
        <f t="shared" si="66"/>
        <v>2000</v>
      </c>
      <c r="N498" s="2">
        <f t="shared" si="67"/>
        <v>800</v>
      </c>
      <c r="O498" s="2">
        <v>20001</v>
      </c>
    </row>
    <row r="499" spans="1:15" x14ac:dyDescent="0.35">
      <c r="A499" s="2">
        <f t="shared" si="68"/>
        <v>46133</v>
      </c>
      <c r="B499" s="2" t="str">
        <f>INDEX(D_被动技能!$C:$C,MATCH(D_伙伴技能书!J499,D_被动技能!$B:$B,0))&amp;"（"&amp;K499&amp;"级）"</f>
        <v>绝·智慧咒（3级）</v>
      </c>
      <c r="C499" s="2">
        <f>INDEX(计算页!$E:$E,MATCH(INDEX(D_被动技能!$D:$D,MATCH(J499,D_被动技能!$B:$B,0)),计算页!$F:$F,0))</f>
        <v>40022</v>
      </c>
      <c r="D499" s="2" t="str">
        <f>"学习技能"&amp;RIGHT(B499,LEN(B499))&amp;"\n"&amp;INDEX(D_被动技能!$E:$E,MATCH(L499,D_被动技能!$A:$A,0))</f>
        <v>学习技能绝·智慧咒（3级）\nIQ250的咒语，对所有生物造成智商碾压\n小花妖专用宝物，提升伙伴木抗922点</v>
      </c>
      <c r="E499" s="2">
        <f>INDEX(D_被动技能!$N:$N,MATCH(L499,D_被动技能!$A:$A,0))</f>
        <v>6</v>
      </c>
      <c r="F499" s="2"/>
      <c r="G499" s="2">
        <f>INDEX(D_被动技能!$J:$J,MATCH(L499,D_被动技能!$A:$A,0))</f>
        <v>5</v>
      </c>
      <c r="H499" s="2" t="str">
        <f>INDEX(D_被动技能!$K:$K,MATCH(L499,D_被动技能!$A:$A,0))</f>
        <v>小花妖</v>
      </c>
      <c r="I499" s="2">
        <f>INDEX(D_被动技能!$M:$M,MATCH(L499,D_被动技能!$A:$A,0))</f>
        <v>5990</v>
      </c>
      <c r="J499" s="2">
        <f t="shared" si="69"/>
        <v>613</v>
      </c>
      <c r="K499" s="2">
        <f t="shared" si="64"/>
        <v>3</v>
      </c>
      <c r="L499" s="2">
        <f t="shared" si="65"/>
        <v>6130003</v>
      </c>
      <c r="M499" s="2">
        <f t="shared" si="66"/>
        <v>3000</v>
      </c>
      <c r="N499" s="2">
        <f t="shared" si="67"/>
        <v>900</v>
      </c>
      <c r="O499" s="2">
        <v>20001</v>
      </c>
    </row>
    <row r="500" spans="1:15" x14ac:dyDescent="0.35">
      <c r="A500" s="2">
        <f t="shared" si="68"/>
        <v>46141</v>
      </c>
      <c r="B500" s="2" t="str">
        <f>INDEX(D_被动技能!$C:$C,MATCH(D_伙伴技能书!J500,D_被动技能!$B:$B,0))&amp;"（"&amp;K500&amp;"级）"</f>
        <v>绝·六牙白象（1级）</v>
      </c>
      <c r="C500" s="2">
        <f>INDEX(计算页!$E:$E,MATCH(INDEX(D_被动技能!$D:$D,MATCH(J500,D_被动技能!$B:$B,0)),计算页!$F:$F,0))</f>
        <v>40012</v>
      </c>
      <c r="D500" s="2" t="str">
        <f>"学习技能"&amp;RIGHT(B500,LEN(B500))&amp;"\n"&amp;INDEX(D_被动技能!$E:$E,MATCH(L500,D_被动技能!$A:$A,0))</f>
        <v>学习技能绝·六牙白象（1级）\n非常神圣的坐骑，光象牙可以卖很多钱呢\n白骨精专用宝物，提升伙伴木抗410点</v>
      </c>
      <c r="E500" s="2">
        <f>INDEX(D_被动技能!$N:$N,MATCH(L500,D_被动技能!$A:$A,0))</f>
        <v>6</v>
      </c>
      <c r="F500" s="2"/>
      <c r="G500" s="2">
        <f>INDEX(D_被动技能!$J:$J,MATCH(L500,D_被动技能!$A:$A,0))</f>
        <v>6</v>
      </c>
      <c r="H500" s="2" t="str">
        <f>INDEX(D_被动技能!$K:$K,MATCH(L500,D_被动技能!$A:$A,0))</f>
        <v>白骨精</v>
      </c>
      <c r="I500" s="2">
        <f>INDEX(D_被动技能!$M:$M,MATCH(L500,D_被动技能!$A:$A,0))</f>
        <v>2662</v>
      </c>
      <c r="J500" s="2">
        <f t="shared" si="69"/>
        <v>614</v>
      </c>
      <c r="K500" s="2">
        <f t="shared" si="64"/>
        <v>1</v>
      </c>
      <c r="L500" s="2">
        <f t="shared" si="65"/>
        <v>6140001</v>
      </c>
      <c r="M500" s="2">
        <f t="shared" si="66"/>
        <v>1000</v>
      </c>
      <c r="N500" s="2">
        <f t="shared" si="67"/>
        <v>700</v>
      </c>
      <c r="O500" s="2">
        <v>20001</v>
      </c>
    </row>
    <row r="501" spans="1:15" x14ac:dyDescent="0.35">
      <c r="A501" s="2">
        <f t="shared" si="68"/>
        <v>46142</v>
      </c>
      <c r="B501" s="2" t="str">
        <f>INDEX(D_被动技能!$C:$C,MATCH(D_伙伴技能书!J501,D_被动技能!$B:$B,0))&amp;"（"&amp;K501&amp;"级）"</f>
        <v>绝·六牙白象（2级）</v>
      </c>
      <c r="C501" s="2">
        <f>INDEX(计算页!$E:$E,MATCH(INDEX(D_被动技能!$D:$D,MATCH(J501,D_被动技能!$B:$B,0)),计算页!$F:$F,0))</f>
        <v>40012</v>
      </c>
      <c r="D501" s="2" t="str">
        <f>"学习技能"&amp;RIGHT(B501,LEN(B501))&amp;"\n"&amp;INDEX(D_被动技能!$E:$E,MATCH(L501,D_被动技能!$A:$A,0))</f>
        <v>学习技能绝·六牙白象（2级）\n非常神圣的坐骑，光象牙可以卖很多钱呢\n白骨精专用宝物，提升伙伴木抗614点</v>
      </c>
      <c r="E501" s="2">
        <f>INDEX(D_被动技能!$N:$N,MATCH(L501,D_被动技能!$A:$A,0))</f>
        <v>6</v>
      </c>
      <c r="F501" s="2"/>
      <c r="G501" s="2">
        <f>INDEX(D_被动技能!$J:$J,MATCH(L501,D_被动技能!$A:$A,0))</f>
        <v>6</v>
      </c>
      <c r="H501" s="2" t="str">
        <f>INDEX(D_被动技能!$K:$K,MATCH(L501,D_被动技能!$A:$A,0))</f>
        <v>白骨精</v>
      </c>
      <c r="I501" s="2">
        <f>INDEX(D_被动技能!$M:$M,MATCH(L501,D_被动技能!$A:$A,0))</f>
        <v>3994</v>
      </c>
      <c r="J501" s="2">
        <f t="shared" si="69"/>
        <v>614</v>
      </c>
      <c r="K501" s="2">
        <f t="shared" si="64"/>
        <v>2</v>
      </c>
      <c r="L501" s="2">
        <f t="shared" si="65"/>
        <v>6140002</v>
      </c>
      <c r="M501" s="2">
        <f t="shared" si="66"/>
        <v>2000</v>
      </c>
      <c r="N501" s="2">
        <f t="shared" si="67"/>
        <v>800</v>
      </c>
      <c r="O501" s="2">
        <v>20001</v>
      </c>
    </row>
    <row r="502" spans="1:15" x14ac:dyDescent="0.35">
      <c r="A502" s="2">
        <f t="shared" si="68"/>
        <v>46143</v>
      </c>
      <c r="B502" s="2" t="str">
        <f>INDEX(D_被动技能!$C:$C,MATCH(D_伙伴技能书!J502,D_被动技能!$B:$B,0))&amp;"（"&amp;K502&amp;"级）"</f>
        <v>绝·六牙白象（3级）</v>
      </c>
      <c r="C502" s="2">
        <f>INDEX(计算页!$E:$E,MATCH(INDEX(D_被动技能!$D:$D,MATCH(J502,D_被动技能!$B:$B,0)),计算页!$F:$F,0))</f>
        <v>40012</v>
      </c>
      <c r="D502" s="2" t="str">
        <f>"学习技能"&amp;RIGHT(B502,LEN(B502))&amp;"\n"&amp;INDEX(D_被动技能!$E:$E,MATCH(L502,D_被动技能!$A:$A,0))</f>
        <v>学习技能绝·六牙白象（3级）\n非常神圣的坐骑，光象牙可以卖很多钱呢\n白骨精专用宝物，提升伙伴木抗922点</v>
      </c>
      <c r="E502" s="2">
        <f>INDEX(D_被动技能!$N:$N,MATCH(L502,D_被动技能!$A:$A,0))</f>
        <v>6</v>
      </c>
      <c r="F502" s="2"/>
      <c r="G502" s="2">
        <f>INDEX(D_被动技能!$J:$J,MATCH(L502,D_被动技能!$A:$A,0))</f>
        <v>6</v>
      </c>
      <c r="H502" s="2" t="str">
        <f>INDEX(D_被动技能!$K:$K,MATCH(L502,D_被动技能!$A:$A,0))</f>
        <v>白骨精</v>
      </c>
      <c r="I502" s="2">
        <f>INDEX(D_被动技能!$M:$M,MATCH(L502,D_被动技能!$A:$A,0))</f>
        <v>5990</v>
      </c>
      <c r="J502" s="2">
        <f t="shared" si="69"/>
        <v>614</v>
      </c>
      <c r="K502" s="2">
        <f t="shared" si="64"/>
        <v>3</v>
      </c>
      <c r="L502" s="2">
        <f t="shared" si="65"/>
        <v>6140003</v>
      </c>
      <c r="M502" s="2">
        <f t="shared" si="66"/>
        <v>3000</v>
      </c>
      <c r="N502" s="2">
        <f t="shared" si="67"/>
        <v>900</v>
      </c>
      <c r="O502" s="2">
        <v>20001</v>
      </c>
    </row>
    <row r="503" spans="1:15" x14ac:dyDescent="0.35">
      <c r="A503" s="2">
        <f t="shared" si="68"/>
        <v>46151</v>
      </c>
      <c r="B503" s="2" t="str">
        <f>INDEX(D_被动技能!$C:$C,MATCH(D_伙伴技能书!J503,D_被动技能!$B:$B,0))&amp;"（"&amp;K503&amp;"级）"</f>
        <v>绝·千里传音（1级）</v>
      </c>
      <c r="C503" s="2">
        <f>INDEX(计算页!$E:$E,MATCH(INDEX(D_被动技能!$D:$D,MATCH(J503,D_被动技能!$B:$B,0)),计算页!$F:$F,0))</f>
        <v>40007</v>
      </c>
      <c r="D503" s="2" t="str">
        <f>"学习技能"&amp;RIGHT(B503,LEN(B503))&amp;"\n"&amp;INDEX(D_被动技能!$E:$E,MATCH(L503,D_被动技能!$A:$A,0))</f>
        <v>学习技能绝·千里传音（1级）\n奉天承运，玉帝诏曰…….\n坚强猪阿呆专用宝物，提升伙伴土抗410点</v>
      </c>
      <c r="E503" s="2">
        <f>INDEX(D_被动技能!$N:$N,MATCH(L503,D_被动技能!$A:$A,0))</f>
        <v>6</v>
      </c>
      <c r="F503" s="2"/>
      <c r="G503" s="2">
        <f>INDEX(D_被动技能!$J:$J,MATCH(L503,D_被动技能!$A:$A,0))</f>
        <v>7</v>
      </c>
      <c r="H503" s="2" t="str">
        <f>INDEX(D_被动技能!$K:$K,MATCH(L503,D_被动技能!$A:$A,0))</f>
        <v>坚强猪阿呆</v>
      </c>
      <c r="I503" s="2">
        <f>INDEX(D_被动技能!$M:$M,MATCH(L503,D_被动技能!$A:$A,0))</f>
        <v>2662</v>
      </c>
      <c r="J503" s="2">
        <f t="shared" si="69"/>
        <v>615</v>
      </c>
      <c r="K503" s="2">
        <f t="shared" si="64"/>
        <v>1</v>
      </c>
      <c r="L503" s="2">
        <f t="shared" si="65"/>
        <v>6150001</v>
      </c>
      <c r="M503" s="2">
        <f t="shared" si="66"/>
        <v>1000</v>
      </c>
      <c r="N503" s="2">
        <f t="shared" si="67"/>
        <v>700</v>
      </c>
      <c r="O503" s="2">
        <v>20001</v>
      </c>
    </row>
    <row r="504" spans="1:15" x14ac:dyDescent="0.35">
      <c r="A504" s="2">
        <f t="shared" ref="A504:A560" si="70">40000+J504*10+K504</f>
        <v>46152</v>
      </c>
      <c r="B504" s="2" t="str">
        <f>INDEX(D_被动技能!$C:$C,MATCH(D_伙伴技能书!J504,D_被动技能!$B:$B,0))&amp;"（"&amp;K504&amp;"级）"</f>
        <v>绝·千里传音（2级）</v>
      </c>
      <c r="C504" s="2">
        <f>INDEX(计算页!$E:$E,MATCH(INDEX(D_被动技能!$D:$D,MATCH(J504,D_被动技能!$B:$B,0)),计算页!$F:$F,0))</f>
        <v>40007</v>
      </c>
      <c r="D504" s="2" t="str">
        <f>"学习技能"&amp;RIGHT(B504,LEN(B504))&amp;"\n"&amp;INDEX(D_被动技能!$E:$E,MATCH(L504,D_被动技能!$A:$A,0))</f>
        <v>学习技能绝·千里传音（2级）\n奉天承运，玉帝诏曰…….\n坚强猪阿呆专用宝物，提升伙伴土抗614点</v>
      </c>
      <c r="E504" s="2">
        <f>INDEX(D_被动技能!$N:$N,MATCH(L504,D_被动技能!$A:$A,0))</f>
        <v>6</v>
      </c>
      <c r="F504" s="2"/>
      <c r="G504" s="2">
        <f>INDEX(D_被动技能!$J:$J,MATCH(L504,D_被动技能!$A:$A,0))</f>
        <v>7</v>
      </c>
      <c r="H504" s="2" t="str">
        <f>INDEX(D_被动技能!$K:$K,MATCH(L504,D_被动技能!$A:$A,0))</f>
        <v>坚强猪阿呆</v>
      </c>
      <c r="I504" s="2">
        <f>INDEX(D_被动技能!$M:$M,MATCH(L504,D_被动技能!$A:$A,0))</f>
        <v>3994</v>
      </c>
      <c r="J504" s="2">
        <f t="shared" si="69"/>
        <v>615</v>
      </c>
      <c r="K504" s="2">
        <f t="shared" ref="K504:K560" si="71">IF(K503=3,1,K503+1)</f>
        <v>2</v>
      </c>
      <c r="L504" s="2">
        <f t="shared" ref="L504:L560" si="72">J504*10000+K504</f>
        <v>6150002</v>
      </c>
      <c r="M504" s="2">
        <f t="shared" ref="M504:M560" si="73">K504*1000</f>
        <v>2000</v>
      </c>
      <c r="N504" s="2">
        <f t="shared" ref="N504:N560" si="74">K504*100+600</f>
        <v>800</v>
      </c>
      <c r="O504" s="2">
        <v>20001</v>
      </c>
    </row>
    <row r="505" spans="1:15" x14ac:dyDescent="0.35">
      <c r="A505" s="2">
        <f t="shared" si="70"/>
        <v>46153</v>
      </c>
      <c r="B505" s="2" t="str">
        <f>INDEX(D_被动技能!$C:$C,MATCH(D_伙伴技能书!J505,D_被动技能!$B:$B,0))&amp;"（"&amp;K505&amp;"级）"</f>
        <v>绝·千里传音（3级）</v>
      </c>
      <c r="C505" s="2">
        <f>INDEX(计算页!$E:$E,MATCH(INDEX(D_被动技能!$D:$D,MATCH(J505,D_被动技能!$B:$B,0)),计算页!$F:$F,0))</f>
        <v>40007</v>
      </c>
      <c r="D505" s="2" t="str">
        <f>"学习技能"&amp;RIGHT(B505,LEN(B505))&amp;"\n"&amp;INDEX(D_被动技能!$E:$E,MATCH(L505,D_被动技能!$A:$A,0))</f>
        <v>学习技能绝·千里传音（3级）\n奉天承运，玉帝诏曰…….\n坚强猪阿呆专用宝物，提升伙伴土抗922点</v>
      </c>
      <c r="E505" s="2">
        <f>INDEX(D_被动技能!$N:$N,MATCH(L505,D_被动技能!$A:$A,0))</f>
        <v>6</v>
      </c>
      <c r="F505" s="2"/>
      <c r="G505" s="2">
        <f>INDEX(D_被动技能!$J:$J,MATCH(L505,D_被动技能!$A:$A,0))</f>
        <v>7</v>
      </c>
      <c r="H505" s="2" t="str">
        <f>INDEX(D_被动技能!$K:$K,MATCH(L505,D_被动技能!$A:$A,0))</f>
        <v>坚强猪阿呆</v>
      </c>
      <c r="I505" s="2">
        <f>INDEX(D_被动技能!$M:$M,MATCH(L505,D_被动技能!$A:$A,0))</f>
        <v>5990</v>
      </c>
      <c r="J505" s="2">
        <f t="shared" si="69"/>
        <v>615</v>
      </c>
      <c r="K505" s="2">
        <f t="shared" si="71"/>
        <v>3</v>
      </c>
      <c r="L505" s="2">
        <f t="shared" si="72"/>
        <v>6150003</v>
      </c>
      <c r="M505" s="2">
        <f t="shared" si="73"/>
        <v>3000</v>
      </c>
      <c r="N505" s="2">
        <f t="shared" si="74"/>
        <v>900</v>
      </c>
      <c r="O505" s="2">
        <v>20001</v>
      </c>
    </row>
    <row r="506" spans="1:15" x14ac:dyDescent="0.35">
      <c r="A506" s="2">
        <f t="shared" si="70"/>
        <v>46161</v>
      </c>
      <c r="B506" s="2" t="str">
        <f>INDEX(D_被动技能!$C:$C,MATCH(D_伙伴技能书!J506,D_被动技能!$B:$B,0))&amp;"（"&amp;K506&amp;"级）"</f>
        <v>绝·三气化生（1级）</v>
      </c>
      <c r="C506" s="2">
        <f>INDEX(计算页!$E:$E,MATCH(INDEX(D_被动技能!$D:$D,MATCH(J506,D_被动技能!$B:$B,0)),计算页!$F:$F,0))</f>
        <v>40022</v>
      </c>
      <c r="D506" s="2" t="str">
        <f>"学习技能"&amp;RIGHT(B506,LEN(B506))&amp;"\n"&amp;INDEX(D_被动技能!$E:$E,MATCH(L506,D_被动技能!$A:$A,0))</f>
        <v>学习技能绝·三气化生（1级）\n肚中有三股强劲的气相互碰撞，放个屁就可以炸飞你\n坚强蘑菇咕咕专用宝物，提升伙伴土抗410点</v>
      </c>
      <c r="E506" s="2">
        <f>INDEX(D_被动技能!$N:$N,MATCH(L506,D_被动技能!$A:$A,0))</f>
        <v>6</v>
      </c>
      <c r="F506" s="2"/>
      <c r="G506" s="2">
        <f>INDEX(D_被动技能!$J:$J,MATCH(L506,D_被动技能!$A:$A,0))</f>
        <v>8</v>
      </c>
      <c r="H506" s="2" t="str">
        <f>INDEX(D_被动技能!$K:$K,MATCH(L506,D_被动技能!$A:$A,0))</f>
        <v>坚强蘑菇咕咕</v>
      </c>
      <c r="I506" s="2">
        <f>INDEX(D_被动技能!$M:$M,MATCH(L506,D_被动技能!$A:$A,0))</f>
        <v>2662</v>
      </c>
      <c r="J506" s="2">
        <f t="shared" si="69"/>
        <v>616</v>
      </c>
      <c r="K506" s="2">
        <f t="shared" si="71"/>
        <v>1</v>
      </c>
      <c r="L506" s="2">
        <f t="shared" si="72"/>
        <v>6160001</v>
      </c>
      <c r="M506" s="2">
        <f t="shared" si="73"/>
        <v>1000</v>
      </c>
      <c r="N506" s="2">
        <f t="shared" si="74"/>
        <v>700</v>
      </c>
      <c r="O506" s="2">
        <v>20001</v>
      </c>
    </row>
    <row r="507" spans="1:15" x14ac:dyDescent="0.35">
      <c r="A507" s="2">
        <f t="shared" si="70"/>
        <v>46162</v>
      </c>
      <c r="B507" s="2" t="str">
        <f>INDEX(D_被动技能!$C:$C,MATCH(D_伙伴技能书!J507,D_被动技能!$B:$B,0))&amp;"（"&amp;K507&amp;"级）"</f>
        <v>绝·三气化生（2级）</v>
      </c>
      <c r="C507" s="2">
        <f>INDEX(计算页!$E:$E,MATCH(INDEX(D_被动技能!$D:$D,MATCH(J507,D_被动技能!$B:$B,0)),计算页!$F:$F,0))</f>
        <v>40022</v>
      </c>
      <c r="D507" s="2" t="str">
        <f>"学习技能"&amp;RIGHT(B507,LEN(B507))&amp;"\n"&amp;INDEX(D_被动技能!$E:$E,MATCH(L507,D_被动技能!$A:$A,0))</f>
        <v>学习技能绝·三气化生（2级）\n肚中有三股强劲的气相互碰撞，放个屁就可以炸飞你\n坚强蘑菇咕咕专用宝物，提升伙伴土抗614点</v>
      </c>
      <c r="E507" s="2">
        <f>INDEX(D_被动技能!$N:$N,MATCH(L507,D_被动技能!$A:$A,0))</f>
        <v>6</v>
      </c>
      <c r="F507" s="2"/>
      <c r="G507" s="2">
        <f>INDEX(D_被动技能!$J:$J,MATCH(L507,D_被动技能!$A:$A,0))</f>
        <v>8</v>
      </c>
      <c r="H507" s="2" t="str">
        <f>INDEX(D_被动技能!$K:$K,MATCH(L507,D_被动技能!$A:$A,0))</f>
        <v>坚强蘑菇咕咕</v>
      </c>
      <c r="I507" s="2">
        <f>INDEX(D_被动技能!$M:$M,MATCH(L507,D_被动技能!$A:$A,0))</f>
        <v>3994</v>
      </c>
      <c r="J507" s="2">
        <f t="shared" si="69"/>
        <v>616</v>
      </c>
      <c r="K507" s="2">
        <f t="shared" si="71"/>
        <v>2</v>
      </c>
      <c r="L507" s="2">
        <f t="shared" si="72"/>
        <v>6160002</v>
      </c>
      <c r="M507" s="2">
        <f t="shared" si="73"/>
        <v>2000</v>
      </c>
      <c r="N507" s="2">
        <f t="shared" si="74"/>
        <v>800</v>
      </c>
      <c r="O507" s="2">
        <v>20001</v>
      </c>
    </row>
    <row r="508" spans="1:15" x14ac:dyDescent="0.35">
      <c r="A508" s="2">
        <f t="shared" si="70"/>
        <v>46163</v>
      </c>
      <c r="B508" s="2" t="str">
        <f>INDEX(D_被动技能!$C:$C,MATCH(D_伙伴技能书!J508,D_被动技能!$B:$B,0))&amp;"（"&amp;K508&amp;"级）"</f>
        <v>绝·三气化生（3级）</v>
      </c>
      <c r="C508" s="2">
        <f>INDEX(计算页!$E:$E,MATCH(INDEX(D_被动技能!$D:$D,MATCH(J508,D_被动技能!$B:$B,0)),计算页!$F:$F,0))</f>
        <v>40022</v>
      </c>
      <c r="D508" s="2" t="str">
        <f>"学习技能"&amp;RIGHT(B508,LEN(B508))&amp;"\n"&amp;INDEX(D_被动技能!$E:$E,MATCH(L508,D_被动技能!$A:$A,0))</f>
        <v>学习技能绝·三气化生（3级）\n肚中有三股强劲的气相互碰撞，放个屁就可以炸飞你\n坚强蘑菇咕咕专用宝物，提升伙伴土抗922点</v>
      </c>
      <c r="E508" s="2">
        <f>INDEX(D_被动技能!$N:$N,MATCH(L508,D_被动技能!$A:$A,0))</f>
        <v>6</v>
      </c>
      <c r="F508" s="2"/>
      <c r="G508" s="2">
        <f>INDEX(D_被动技能!$J:$J,MATCH(L508,D_被动技能!$A:$A,0))</f>
        <v>8</v>
      </c>
      <c r="H508" s="2" t="str">
        <f>INDEX(D_被动技能!$K:$K,MATCH(L508,D_被动技能!$A:$A,0))</f>
        <v>坚强蘑菇咕咕</v>
      </c>
      <c r="I508" s="2">
        <f>INDEX(D_被动技能!$M:$M,MATCH(L508,D_被动技能!$A:$A,0))</f>
        <v>5990</v>
      </c>
      <c r="J508" s="2">
        <f t="shared" si="69"/>
        <v>616</v>
      </c>
      <c r="K508" s="2">
        <f t="shared" si="71"/>
        <v>3</v>
      </c>
      <c r="L508" s="2">
        <f t="shared" si="72"/>
        <v>6160003</v>
      </c>
      <c r="M508" s="2">
        <f t="shared" si="73"/>
        <v>3000</v>
      </c>
      <c r="N508" s="2">
        <f t="shared" si="74"/>
        <v>900</v>
      </c>
      <c r="O508" s="2">
        <v>20001</v>
      </c>
    </row>
    <row r="509" spans="1:15" x14ac:dyDescent="0.35">
      <c r="A509" s="2">
        <f t="shared" si="70"/>
        <v>46501</v>
      </c>
      <c r="B509" s="2" t="str">
        <f>INDEX(D_被动技能!$C:$C,MATCH(D_伙伴技能书!J509,D_被动技能!$B:$B,0))&amp;"（"&amp;K509&amp;"级）"</f>
        <v>绝·天子剑（1级）</v>
      </c>
      <c r="C509" s="2">
        <f>INDEX(计算页!$E:$E,MATCH(INDEX(D_被动技能!$D:$D,MATCH(J509,D_被动技能!$B:$B,0)),计算页!$F:$F,0))</f>
        <v>40004</v>
      </c>
      <c r="D509" s="2" t="str">
        <f>"学习技能"&amp;RIGHT(B509,LEN(B509))&amp;"\n"&amp;INDEX(D_被动技能!$E:$E,MATCH(L509,D_被动技能!$A:$A,0))</f>
        <v>学习技能绝·天子剑（1级）\n一件很神奇的宝物，看起来谁都可以用\n提升伙伴破甲410点</v>
      </c>
      <c r="E509" s="2">
        <f>INDEX(D_被动技能!$N:$N,MATCH(L509,D_被动技能!$A:$A,0))</f>
        <v>6</v>
      </c>
      <c r="F509" s="2"/>
      <c r="G509" s="2">
        <f>INDEX(D_被动技能!$J:$J,MATCH(L509,D_被动技能!$A:$A,0))</f>
        <v>0</v>
      </c>
      <c r="H509" s="2" t="str">
        <f>INDEX(D_被动技能!$K:$K,MATCH(L509,D_被动技能!$A:$A,0))</f>
        <v>所有宠物</v>
      </c>
      <c r="I509" s="2">
        <f>INDEX(D_被动技能!$M:$M,MATCH(L509,D_被动技能!$A:$A,0))</f>
        <v>2458</v>
      </c>
      <c r="J509" s="2">
        <v>650</v>
      </c>
      <c r="K509" s="2">
        <f t="shared" si="71"/>
        <v>1</v>
      </c>
      <c r="L509" s="2">
        <f t="shared" si="72"/>
        <v>6500001</v>
      </c>
      <c r="M509" s="2">
        <f t="shared" si="73"/>
        <v>1000</v>
      </c>
      <c r="N509" s="2">
        <f t="shared" si="74"/>
        <v>700</v>
      </c>
      <c r="O509" s="2">
        <v>20001</v>
      </c>
    </row>
    <row r="510" spans="1:15" x14ac:dyDescent="0.35">
      <c r="A510" s="2">
        <f t="shared" si="70"/>
        <v>46502</v>
      </c>
      <c r="B510" s="2" t="str">
        <f>INDEX(D_被动技能!$C:$C,MATCH(D_伙伴技能书!J510,D_被动技能!$B:$B,0))&amp;"（"&amp;K510&amp;"级）"</f>
        <v>绝·天子剑（2级）</v>
      </c>
      <c r="C510" s="2">
        <f>INDEX(计算页!$E:$E,MATCH(INDEX(D_被动技能!$D:$D,MATCH(J510,D_被动技能!$B:$B,0)),计算页!$F:$F,0))</f>
        <v>40004</v>
      </c>
      <c r="D510" s="2" t="str">
        <f>"学习技能"&amp;RIGHT(B510,LEN(B510))&amp;"\n"&amp;INDEX(D_被动技能!$E:$E,MATCH(L510,D_被动技能!$A:$A,0))</f>
        <v>学习技能绝·天子剑（2级）\n一件很神奇的宝物，看起来谁都可以用\n提升伙伴破甲614点</v>
      </c>
      <c r="E510" s="2">
        <f>INDEX(D_被动技能!$N:$N,MATCH(L510,D_被动技能!$A:$A,0))</f>
        <v>6</v>
      </c>
      <c r="F510" s="2"/>
      <c r="G510" s="2">
        <f>INDEX(D_被动技能!$J:$J,MATCH(L510,D_被动技能!$A:$A,0))</f>
        <v>0</v>
      </c>
      <c r="H510" s="2" t="str">
        <f>INDEX(D_被动技能!$K:$K,MATCH(L510,D_被动技能!$A:$A,0))</f>
        <v>所有宠物</v>
      </c>
      <c r="I510" s="2">
        <f>INDEX(D_被动技能!$M:$M,MATCH(L510,D_被动技能!$A:$A,0))</f>
        <v>3686</v>
      </c>
      <c r="J510" s="2">
        <f t="shared" si="69"/>
        <v>650</v>
      </c>
      <c r="K510" s="2">
        <f t="shared" si="71"/>
        <v>2</v>
      </c>
      <c r="L510" s="2">
        <f t="shared" si="72"/>
        <v>6500002</v>
      </c>
      <c r="M510" s="2">
        <f t="shared" si="73"/>
        <v>2000</v>
      </c>
      <c r="N510" s="2">
        <f t="shared" si="74"/>
        <v>800</v>
      </c>
      <c r="O510" s="2">
        <v>20001</v>
      </c>
    </row>
    <row r="511" spans="1:15" x14ac:dyDescent="0.35">
      <c r="A511" s="2">
        <f t="shared" si="70"/>
        <v>46503</v>
      </c>
      <c r="B511" s="2" t="str">
        <f>INDEX(D_被动技能!$C:$C,MATCH(D_伙伴技能书!J511,D_被动技能!$B:$B,0))&amp;"（"&amp;K511&amp;"级）"</f>
        <v>绝·天子剑（3级）</v>
      </c>
      <c r="C511" s="2">
        <f>INDEX(计算页!$E:$E,MATCH(INDEX(D_被动技能!$D:$D,MATCH(J511,D_被动技能!$B:$B,0)),计算页!$F:$F,0))</f>
        <v>40004</v>
      </c>
      <c r="D511" s="2" t="str">
        <f>"学习技能"&amp;RIGHT(B511,LEN(B511))&amp;"\n"&amp;INDEX(D_被动技能!$E:$E,MATCH(L511,D_被动技能!$A:$A,0))</f>
        <v>学习技能绝·天子剑（3级）\n一件很神奇的宝物，看起来谁都可以用\n提升伙伴破甲922点</v>
      </c>
      <c r="E511" s="2">
        <f>INDEX(D_被动技能!$N:$N,MATCH(L511,D_被动技能!$A:$A,0))</f>
        <v>6</v>
      </c>
      <c r="F511" s="2"/>
      <c r="G511" s="2">
        <f>INDEX(D_被动技能!$J:$J,MATCH(L511,D_被动技能!$A:$A,0))</f>
        <v>0</v>
      </c>
      <c r="H511" s="2" t="str">
        <f>INDEX(D_被动技能!$K:$K,MATCH(L511,D_被动技能!$A:$A,0))</f>
        <v>所有宠物</v>
      </c>
      <c r="I511" s="2">
        <f>INDEX(D_被动技能!$M:$M,MATCH(L511,D_被动技能!$A:$A,0))</f>
        <v>5530</v>
      </c>
      <c r="J511" s="2">
        <f t="shared" si="69"/>
        <v>650</v>
      </c>
      <c r="K511" s="2">
        <f t="shared" si="71"/>
        <v>3</v>
      </c>
      <c r="L511" s="2">
        <f t="shared" si="72"/>
        <v>6500003</v>
      </c>
      <c r="M511" s="2">
        <f t="shared" si="73"/>
        <v>3000</v>
      </c>
      <c r="N511" s="2">
        <f t="shared" si="74"/>
        <v>900</v>
      </c>
      <c r="O511" s="2">
        <v>20001</v>
      </c>
    </row>
    <row r="512" spans="1:15" x14ac:dyDescent="0.35">
      <c r="A512" s="2">
        <f t="shared" si="70"/>
        <v>46511</v>
      </c>
      <c r="B512" s="2" t="str">
        <f>INDEX(D_被动技能!$C:$C,MATCH(D_伙伴技能书!J512,D_被动技能!$B:$B,0))&amp;"（"&amp;K512&amp;"级）"</f>
        <v>绝·万兽图腾（1级）</v>
      </c>
      <c r="C512" s="2">
        <f>INDEX(计算页!$E:$E,MATCH(INDEX(D_被动技能!$D:$D,MATCH(J512,D_被动技能!$B:$B,0)),计算页!$F:$F,0))</f>
        <v>40002</v>
      </c>
      <c r="D512" s="2" t="str">
        <f>"学习技能"&amp;RIGHT(B512,LEN(B512))&amp;"\n"&amp;INDEX(D_被动技能!$E:$E,MATCH(L512,D_被动技能!$A:$A,0))</f>
        <v>学习技能绝·万兽图腾（1级）\n一件很神奇的宝物，看起来谁都可以用\n提升伙伴暴击410点</v>
      </c>
      <c r="E512" s="2">
        <f>INDEX(D_被动技能!$N:$N,MATCH(L512,D_被动技能!$A:$A,0))</f>
        <v>6</v>
      </c>
      <c r="F512" s="2"/>
      <c r="G512" s="2">
        <f>INDEX(D_被动技能!$J:$J,MATCH(L512,D_被动技能!$A:$A,0))</f>
        <v>0</v>
      </c>
      <c r="H512" s="2" t="str">
        <f>INDEX(D_被动技能!$K:$K,MATCH(L512,D_被动技能!$A:$A,0))</f>
        <v>所有宠物</v>
      </c>
      <c r="I512" s="2">
        <f>INDEX(D_被动技能!$M:$M,MATCH(L512,D_被动技能!$A:$A,0))</f>
        <v>2458</v>
      </c>
      <c r="J512" s="2">
        <f t="shared" si="69"/>
        <v>651</v>
      </c>
      <c r="K512" s="2">
        <f t="shared" si="71"/>
        <v>1</v>
      </c>
      <c r="L512" s="2">
        <f t="shared" si="72"/>
        <v>6510001</v>
      </c>
      <c r="M512" s="2">
        <f t="shared" si="73"/>
        <v>1000</v>
      </c>
      <c r="N512" s="2">
        <f t="shared" si="74"/>
        <v>700</v>
      </c>
      <c r="O512" s="2">
        <v>20001</v>
      </c>
    </row>
    <row r="513" spans="1:15" x14ac:dyDescent="0.35">
      <c r="A513" s="2">
        <f t="shared" si="70"/>
        <v>46512</v>
      </c>
      <c r="B513" s="2" t="str">
        <f>INDEX(D_被动技能!$C:$C,MATCH(D_伙伴技能书!J513,D_被动技能!$B:$B,0))&amp;"（"&amp;K513&amp;"级）"</f>
        <v>绝·万兽图腾（2级）</v>
      </c>
      <c r="C513" s="2">
        <f>INDEX(计算页!$E:$E,MATCH(INDEX(D_被动技能!$D:$D,MATCH(J513,D_被动技能!$B:$B,0)),计算页!$F:$F,0))</f>
        <v>40002</v>
      </c>
      <c r="D513" s="2" t="str">
        <f>"学习技能"&amp;RIGHT(B513,LEN(B513))&amp;"\n"&amp;INDEX(D_被动技能!$E:$E,MATCH(L513,D_被动技能!$A:$A,0))</f>
        <v>学习技能绝·万兽图腾（2级）\n一件很神奇的宝物，看起来谁都可以用\n提升伙伴暴击614点</v>
      </c>
      <c r="E513" s="2">
        <f>INDEX(D_被动技能!$N:$N,MATCH(L513,D_被动技能!$A:$A,0))</f>
        <v>6</v>
      </c>
      <c r="F513" s="2"/>
      <c r="G513" s="2">
        <f>INDEX(D_被动技能!$J:$J,MATCH(L513,D_被动技能!$A:$A,0))</f>
        <v>0</v>
      </c>
      <c r="H513" s="2" t="str">
        <f>INDEX(D_被动技能!$K:$K,MATCH(L513,D_被动技能!$A:$A,0))</f>
        <v>所有宠物</v>
      </c>
      <c r="I513" s="2">
        <f>INDEX(D_被动技能!$M:$M,MATCH(L513,D_被动技能!$A:$A,0))</f>
        <v>3686</v>
      </c>
      <c r="J513" s="2">
        <f t="shared" si="69"/>
        <v>651</v>
      </c>
      <c r="K513" s="2">
        <f t="shared" si="71"/>
        <v>2</v>
      </c>
      <c r="L513" s="2">
        <f t="shared" si="72"/>
        <v>6510002</v>
      </c>
      <c r="M513" s="2">
        <f t="shared" si="73"/>
        <v>2000</v>
      </c>
      <c r="N513" s="2">
        <f t="shared" si="74"/>
        <v>800</v>
      </c>
      <c r="O513" s="2">
        <v>20001</v>
      </c>
    </row>
    <row r="514" spans="1:15" x14ac:dyDescent="0.35">
      <c r="A514" s="2">
        <f t="shared" si="70"/>
        <v>46513</v>
      </c>
      <c r="B514" s="2" t="str">
        <f>INDEX(D_被动技能!$C:$C,MATCH(D_伙伴技能书!J514,D_被动技能!$B:$B,0))&amp;"（"&amp;K514&amp;"级）"</f>
        <v>绝·万兽图腾（3级）</v>
      </c>
      <c r="C514" s="2">
        <f>INDEX(计算页!$E:$E,MATCH(INDEX(D_被动技能!$D:$D,MATCH(J514,D_被动技能!$B:$B,0)),计算页!$F:$F,0))</f>
        <v>40002</v>
      </c>
      <c r="D514" s="2" t="str">
        <f>"学习技能"&amp;RIGHT(B514,LEN(B514))&amp;"\n"&amp;INDEX(D_被动技能!$E:$E,MATCH(L514,D_被动技能!$A:$A,0))</f>
        <v>学习技能绝·万兽图腾（3级）\n一件很神奇的宝物，看起来谁都可以用\n提升伙伴暴击922点</v>
      </c>
      <c r="E514" s="2">
        <f>INDEX(D_被动技能!$N:$N,MATCH(L514,D_被动技能!$A:$A,0))</f>
        <v>6</v>
      </c>
      <c r="F514" s="2"/>
      <c r="G514" s="2">
        <f>INDEX(D_被动技能!$J:$J,MATCH(L514,D_被动技能!$A:$A,0))</f>
        <v>0</v>
      </c>
      <c r="H514" s="2" t="str">
        <f>INDEX(D_被动技能!$K:$K,MATCH(L514,D_被动技能!$A:$A,0))</f>
        <v>所有宠物</v>
      </c>
      <c r="I514" s="2">
        <f>INDEX(D_被动技能!$M:$M,MATCH(L514,D_被动技能!$A:$A,0))</f>
        <v>5530</v>
      </c>
      <c r="J514" s="2">
        <f t="shared" si="69"/>
        <v>651</v>
      </c>
      <c r="K514" s="2">
        <f t="shared" si="71"/>
        <v>3</v>
      </c>
      <c r="L514" s="2">
        <f t="shared" si="72"/>
        <v>6510003</v>
      </c>
      <c r="M514" s="2">
        <f t="shared" si="73"/>
        <v>3000</v>
      </c>
      <c r="N514" s="2">
        <f t="shared" si="74"/>
        <v>900</v>
      </c>
      <c r="O514" s="2">
        <v>20001</v>
      </c>
    </row>
    <row r="515" spans="1:15" x14ac:dyDescent="0.35">
      <c r="A515" s="2">
        <f t="shared" si="70"/>
        <v>46521</v>
      </c>
      <c r="B515" s="2" t="str">
        <f>INDEX(D_被动技能!$C:$C,MATCH(D_伙伴技能书!J515,D_被动技能!$B:$B,0))&amp;"（"&amp;K515&amp;"级）"</f>
        <v>绝·罗刹阵（1级）</v>
      </c>
      <c r="C515" s="2">
        <f>INDEX(计算页!$E:$E,MATCH(INDEX(D_被动技能!$D:$D,MATCH(J515,D_被动技能!$B:$B,0)),计算页!$F:$F,0))</f>
        <v>40001</v>
      </c>
      <c r="D515" s="2" t="str">
        <f>"学习技能"&amp;RIGHT(B515,LEN(B515))&amp;"\n"&amp;INDEX(D_被动技能!$E:$E,MATCH(L515,D_被动技能!$A:$A,0))</f>
        <v>学习技能绝·罗刹阵（1级）\n一件很神奇的宝物，看起来谁都可以用\n提升伙伴抗暴410点</v>
      </c>
      <c r="E515" s="2">
        <f>INDEX(D_被动技能!$N:$N,MATCH(L515,D_被动技能!$A:$A,0))</f>
        <v>6</v>
      </c>
      <c r="F515" s="2"/>
      <c r="G515" s="2">
        <f>INDEX(D_被动技能!$J:$J,MATCH(L515,D_被动技能!$A:$A,0))</f>
        <v>0</v>
      </c>
      <c r="H515" s="2" t="str">
        <f>INDEX(D_被动技能!$K:$K,MATCH(L515,D_被动技能!$A:$A,0))</f>
        <v>所有宠物</v>
      </c>
      <c r="I515" s="2">
        <f>INDEX(D_被动技能!$M:$M,MATCH(L515,D_被动技能!$A:$A,0))</f>
        <v>2458</v>
      </c>
      <c r="J515" s="2">
        <f t="shared" si="69"/>
        <v>652</v>
      </c>
      <c r="K515" s="2">
        <f t="shared" si="71"/>
        <v>1</v>
      </c>
      <c r="L515" s="2">
        <f t="shared" si="72"/>
        <v>6520001</v>
      </c>
      <c r="M515" s="2">
        <f t="shared" si="73"/>
        <v>1000</v>
      </c>
      <c r="N515" s="2">
        <f t="shared" si="74"/>
        <v>700</v>
      </c>
      <c r="O515" s="2">
        <v>20001</v>
      </c>
    </row>
    <row r="516" spans="1:15" x14ac:dyDescent="0.35">
      <c r="A516" s="2">
        <f t="shared" si="70"/>
        <v>46522</v>
      </c>
      <c r="B516" s="2" t="str">
        <f>INDEX(D_被动技能!$C:$C,MATCH(D_伙伴技能书!J516,D_被动技能!$B:$B,0))&amp;"（"&amp;K516&amp;"级）"</f>
        <v>绝·罗刹阵（2级）</v>
      </c>
      <c r="C516" s="2">
        <f>INDEX(计算页!$E:$E,MATCH(INDEX(D_被动技能!$D:$D,MATCH(J516,D_被动技能!$B:$B,0)),计算页!$F:$F,0))</f>
        <v>40001</v>
      </c>
      <c r="D516" s="2" t="str">
        <f>"学习技能"&amp;RIGHT(B516,LEN(B516))&amp;"\n"&amp;INDEX(D_被动技能!$E:$E,MATCH(L516,D_被动技能!$A:$A,0))</f>
        <v>学习技能绝·罗刹阵（2级）\n一件很神奇的宝物，看起来谁都可以用\n提升伙伴抗暴614点</v>
      </c>
      <c r="E516" s="2">
        <f>INDEX(D_被动技能!$N:$N,MATCH(L516,D_被动技能!$A:$A,0))</f>
        <v>6</v>
      </c>
      <c r="F516" s="2"/>
      <c r="G516" s="2">
        <f>INDEX(D_被动技能!$J:$J,MATCH(L516,D_被动技能!$A:$A,0))</f>
        <v>0</v>
      </c>
      <c r="H516" s="2" t="str">
        <f>INDEX(D_被动技能!$K:$K,MATCH(L516,D_被动技能!$A:$A,0))</f>
        <v>所有宠物</v>
      </c>
      <c r="I516" s="2">
        <f>INDEX(D_被动技能!$M:$M,MATCH(L516,D_被动技能!$A:$A,0))</f>
        <v>3686</v>
      </c>
      <c r="J516" s="2">
        <f t="shared" si="69"/>
        <v>652</v>
      </c>
      <c r="K516" s="2">
        <f t="shared" si="71"/>
        <v>2</v>
      </c>
      <c r="L516" s="2">
        <f t="shared" si="72"/>
        <v>6520002</v>
      </c>
      <c r="M516" s="2">
        <f t="shared" si="73"/>
        <v>2000</v>
      </c>
      <c r="N516" s="2">
        <f t="shared" si="74"/>
        <v>800</v>
      </c>
      <c r="O516" s="2">
        <v>20001</v>
      </c>
    </row>
    <row r="517" spans="1:15" x14ac:dyDescent="0.35">
      <c r="A517" s="2">
        <f t="shared" si="70"/>
        <v>46523</v>
      </c>
      <c r="B517" s="2" t="str">
        <f>INDEX(D_被动技能!$C:$C,MATCH(D_伙伴技能书!J517,D_被动技能!$B:$B,0))&amp;"（"&amp;K517&amp;"级）"</f>
        <v>绝·罗刹阵（3级）</v>
      </c>
      <c r="C517" s="2">
        <f>INDEX(计算页!$E:$E,MATCH(INDEX(D_被动技能!$D:$D,MATCH(J517,D_被动技能!$B:$B,0)),计算页!$F:$F,0))</f>
        <v>40001</v>
      </c>
      <c r="D517" s="2" t="str">
        <f>"学习技能"&amp;RIGHT(B517,LEN(B517))&amp;"\n"&amp;INDEX(D_被动技能!$E:$E,MATCH(L517,D_被动技能!$A:$A,0))</f>
        <v>学习技能绝·罗刹阵（3级）\n一件很神奇的宝物，看起来谁都可以用\n提升伙伴抗暴922点</v>
      </c>
      <c r="E517" s="2">
        <f>INDEX(D_被动技能!$N:$N,MATCH(L517,D_被动技能!$A:$A,0))</f>
        <v>6</v>
      </c>
      <c r="F517" s="2"/>
      <c r="G517" s="2">
        <f>INDEX(D_被动技能!$J:$J,MATCH(L517,D_被动技能!$A:$A,0))</f>
        <v>0</v>
      </c>
      <c r="H517" s="2" t="str">
        <f>INDEX(D_被动技能!$K:$K,MATCH(L517,D_被动技能!$A:$A,0))</f>
        <v>所有宠物</v>
      </c>
      <c r="I517" s="2">
        <f>INDEX(D_被动技能!$M:$M,MATCH(L517,D_被动技能!$A:$A,0))</f>
        <v>5530</v>
      </c>
      <c r="J517" s="2">
        <f t="shared" si="69"/>
        <v>652</v>
      </c>
      <c r="K517" s="2">
        <f t="shared" si="71"/>
        <v>3</v>
      </c>
      <c r="L517" s="2">
        <f t="shared" si="72"/>
        <v>6520003</v>
      </c>
      <c r="M517" s="2">
        <f t="shared" si="73"/>
        <v>3000</v>
      </c>
      <c r="N517" s="2">
        <f t="shared" si="74"/>
        <v>900</v>
      </c>
      <c r="O517" s="2">
        <v>20001</v>
      </c>
    </row>
    <row r="518" spans="1:15" x14ac:dyDescent="0.35">
      <c r="A518" s="2">
        <f t="shared" si="70"/>
        <v>46531</v>
      </c>
      <c r="B518" s="2" t="str">
        <f>INDEX(D_被动技能!$C:$C,MATCH(D_伙伴技能书!J518,D_被动技能!$B:$B,0))&amp;"（"&amp;K518&amp;"级）"</f>
        <v>绝·蛊惑众生（1级）</v>
      </c>
      <c r="C518" s="2">
        <f>INDEX(计算页!$E:$E,MATCH(INDEX(D_被动技能!$D:$D,MATCH(J518,D_被动技能!$B:$B,0)),计算页!$F:$F,0))</f>
        <v>40020</v>
      </c>
      <c r="D518" s="2" t="str">
        <f>"学习技能"&amp;RIGHT(B518,LEN(B518))&amp;"\n"&amp;INDEX(D_被动技能!$E:$E,MATCH(L518,D_被动技能!$A:$A,0))</f>
        <v>学习技能绝·蛊惑众生（1级）\n一件很神奇的宝物，看起来谁都可以用\n提升伙伴破甲410点</v>
      </c>
      <c r="E518" s="2">
        <f>INDEX(D_被动技能!$N:$N,MATCH(L518,D_被动技能!$A:$A,0))</f>
        <v>6</v>
      </c>
      <c r="F518" s="2"/>
      <c r="G518" s="2">
        <f>INDEX(D_被动技能!$J:$J,MATCH(L518,D_被动技能!$A:$A,0))</f>
        <v>0</v>
      </c>
      <c r="H518" s="2" t="str">
        <f>INDEX(D_被动技能!$K:$K,MATCH(L518,D_被动技能!$A:$A,0))</f>
        <v>所有宠物</v>
      </c>
      <c r="I518" s="2">
        <f>INDEX(D_被动技能!$M:$M,MATCH(L518,D_被动技能!$A:$A,0))</f>
        <v>2458</v>
      </c>
      <c r="J518" s="2">
        <f t="shared" si="69"/>
        <v>653</v>
      </c>
      <c r="K518" s="2">
        <f t="shared" si="71"/>
        <v>1</v>
      </c>
      <c r="L518" s="2">
        <f t="shared" si="72"/>
        <v>6530001</v>
      </c>
      <c r="M518" s="2">
        <f t="shared" si="73"/>
        <v>1000</v>
      </c>
      <c r="N518" s="2">
        <f t="shared" si="74"/>
        <v>700</v>
      </c>
      <c r="O518" s="2">
        <v>20001</v>
      </c>
    </row>
    <row r="519" spans="1:15" x14ac:dyDescent="0.35">
      <c r="A519" s="2">
        <f t="shared" si="70"/>
        <v>46532</v>
      </c>
      <c r="B519" s="2" t="str">
        <f>INDEX(D_被动技能!$C:$C,MATCH(D_伙伴技能书!J519,D_被动技能!$B:$B,0))&amp;"（"&amp;K519&amp;"级）"</f>
        <v>绝·蛊惑众生（2级）</v>
      </c>
      <c r="C519" s="2">
        <f>INDEX(计算页!$E:$E,MATCH(INDEX(D_被动技能!$D:$D,MATCH(J519,D_被动技能!$B:$B,0)),计算页!$F:$F,0))</f>
        <v>40020</v>
      </c>
      <c r="D519" s="2" t="str">
        <f>"学习技能"&amp;RIGHT(B519,LEN(B519))&amp;"\n"&amp;INDEX(D_被动技能!$E:$E,MATCH(L519,D_被动技能!$A:$A,0))</f>
        <v>学习技能绝·蛊惑众生（2级）\n一件很神奇的宝物，看起来谁都可以用\n提升伙伴破甲614点</v>
      </c>
      <c r="E519" s="2">
        <f>INDEX(D_被动技能!$N:$N,MATCH(L519,D_被动技能!$A:$A,0))</f>
        <v>6</v>
      </c>
      <c r="F519" s="2"/>
      <c r="G519" s="2">
        <f>INDEX(D_被动技能!$J:$J,MATCH(L519,D_被动技能!$A:$A,0))</f>
        <v>0</v>
      </c>
      <c r="H519" s="2" t="str">
        <f>INDEX(D_被动技能!$K:$K,MATCH(L519,D_被动技能!$A:$A,0))</f>
        <v>所有宠物</v>
      </c>
      <c r="I519" s="2">
        <f>INDEX(D_被动技能!$M:$M,MATCH(L519,D_被动技能!$A:$A,0))</f>
        <v>3686</v>
      </c>
      <c r="J519" s="2">
        <f t="shared" si="69"/>
        <v>653</v>
      </c>
      <c r="K519" s="2">
        <f t="shared" si="71"/>
        <v>2</v>
      </c>
      <c r="L519" s="2">
        <f t="shared" si="72"/>
        <v>6530002</v>
      </c>
      <c r="M519" s="2">
        <f t="shared" si="73"/>
        <v>2000</v>
      </c>
      <c r="N519" s="2">
        <f t="shared" si="74"/>
        <v>800</v>
      </c>
      <c r="O519" s="2">
        <v>20001</v>
      </c>
    </row>
    <row r="520" spans="1:15" x14ac:dyDescent="0.35">
      <c r="A520" s="2">
        <f t="shared" si="70"/>
        <v>46533</v>
      </c>
      <c r="B520" s="2" t="str">
        <f>INDEX(D_被动技能!$C:$C,MATCH(D_伙伴技能书!J520,D_被动技能!$B:$B,0))&amp;"（"&amp;K520&amp;"级）"</f>
        <v>绝·蛊惑众生（3级）</v>
      </c>
      <c r="C520" s="2">
        <f>INDEX(计算页!$E:$E,MATCH(INDEX(D_被动技能!$D:$D,MATCH(J520,D_被动技能!$B:$B,0)),计算页!$F:$F,0))</f>
        <v>40020</v>
      </c>
      <c r="D520" s="2" t="str">
        <f>"学习技能"&amp;RIGHT(B520,LEN(B520))&amp;"\n"&amp;INDEX(D_被动技能!$E:$E,MATCH(L520,D_被动技能!$A:$A,0))</f>
        <v>学习技能绝·蛊惑众生（3级）\n一件很神奇的宝物，看起来谁都可以用\n提升伙伴破甲922点</v>
      </c>
      <c r="E520" s="2">
        <f>INDEX(D_被动技能!$N:$N,MATCH(L520,D_被动技能!$A:$A,0))</f>
        <v>6</v>
      </c>
      <c r="F520" s="2"/>
      <c r="G520" s="2">
        <f>INDEX(D_被动技能!$J:$J,MATCH(L520,D_被动技能!$A:$A,0))</f>
        <v>0</v>
      </c>
      <c r="H520" s="2" t="str">
        <f>INDEX(D_被动技能!$K:$K,MATCH(L520,D_被动技能!$A:$A,0))</f>
        <v>所有宠物</v>
      </c>
      <c r="I520" s="2">
        <f>INDEX(D_被动技能!$M:$M,MATCH(L520,D_被动技能!$A:$A,0))</f>
        <v>5530</v>
      </c>
      <c r="J520" s="2">
        <f t="shared" si="69"/>
        <v>653</v>
      </c>
      <c r="K520" s="2">
        <f t="shared" si="71"/>
        <v>3</v>
      </c>
      <c r="L520" s="2">
        <f t="shared" si="72"/>
        <v>6530003</v>
      </c>
      <c r="M520" s="2">
        <f t="shared" si="73"/>
        <v>3000</v>
      </c>
      <c r="N520" s="2">
        <f t="shared" si="74"/>
        <v>900</v>
      </c>
      <c r="O520" s="2">
        <v>20001</v>
      </c>
    </row>
    <row r="521" spans="1:15" x14ac:dyDescent="0.35">
      <c r="A521" s="2">
        <f t="shared" si="70"/>
        <v>46541</v>
      </c>
      <c r="B521" s="2" t="str">
        <f>INDEX(D_被动技能!$C:$C,MATCH(D_伙伴技能书!J521,D_被动技能!$B:$B,0))&amp;"（"&amp;K521&amp;"级）"</f>
        <v>绝·日曜石（1级）</v>
      </c>
      <c r="C521" s="2">
        <f>INDEX(计算页!$E:$E,MATCH(INDEX(D_被动技能!$D:$D,MATCH(J521,D_被动技能!$B:$B,0)),计算页!$F:$F,0))</f>
        <v>40022</v>
      </c>
      <c r="D521" s="2" t="str">
        <f>"学习技能"&amp;RIGHT(B521,LEN(B521))&amp;"\n"&amp;INDEX(D_被动技能!$E:$E,MATCH(L521,D_被动技能!$A:$A,0))</f>
        <v>学习技能绝·日曜石（1级）\n一件很神奇的宝物，看起来谁都可以用\n提升伙伴暴击410点</v>
      </c>
      <c r="E521" s="2">
        <f>INDEX(D_被动技能!$N:$N,MATCH(L521,D_被动技能!$A:$A,0))</f>
        <v>6</v>
      </c>
      <c r="F521" s="2"/>
      <c r="G521" s="2">
        <f>INDEX(D_被动技能!$J:$J,MATCH(L521,D_被动技能!$A:$A,0))</f>
        <v>0</v>
      </c>
      <c r="H521" s="2" t="str">
        <f>INDEX(D_被动技能!$K:$K,MATCH(L521,D_被动技能!$A:$A,0))</f>
        <v>所有宠物</v>
      </c>
      <c r="I521" s="2">
        <f>INDEX(D_被动技能!$M:$M,MATCH(L521,D_被动技能!$A:$A,0))</f>
        <v>2458</v>
      </c>
      <c r="J521" s="2">
        <f t="shared" si="69"/>
        <v>654</v>
      </c>
      <c r="K521" s="2">
        <f t="shared" si="71"/>
        <v>1</v>
      </c>
      <c r="L521" s="2">
        <f t="shared" si="72"/>
        <v>6540001</v>
      </c>
      <c r="M521" s="2">
        <f t="shared" si="73"/>
        <v>1000</v>
      </c>
      <c r="N521" s="2">
        <f t="shared" si="74"/>
        <v>700</v>
      </c>
      <c r="O521" s="2">
        <v>20001</v>
      </c>
    </row>
    <row r="522" spans="1:15" x14ac:dyDescent="0.35">
      <c r="A522" s="2">
        <f t="shared" si="70"/>
        <v>46542</v>
      </c>
      <c r="B522" s="2" t="str">
        <f>INDEX(D_被动技能!$C:$C,MATCH(D_伙伴技能书!J522,D_被动技能!$B:$B,0))&amp;"（"&amp;K522&amp;"级）"</f>
        <v>绝·日曜石（2级）</v>
      </c>
      <c r="C522" s="2">
        <f>INDEX(计算页!$E:$E,MATCH(INDEX(D_被动技能!$D:$D,MATCH(J522,D_被动技能!$B:$B,0)),计算页!$F:$F,0))</f>
        <v>40022</v>
      </c>
      <c r="D522" s="2" t="str">
        <f>"学习技能"&amp;RIGHT(B522,LEN(B522))&amp;"\n"&amp;INDEX(D_被动技能!$E:$E,MATCH(L522,D_被动技能!$A:$A,0))</f>
        <v>学习技能绝·日曜石（2级）\n一件很神奇的宝物，看起来谁都可以用\n提升伙伴暴击614点</v>
      </c>
      <c r="E522" s="2">
        <f>INDEX(D_被动技能!$N:$N,MATCH(L522,D_被动技能!$A:$A,0))</f>
        <v>6</v>
      </c>
      <c r="F522" s="2"/>
      <c r="G522" s="2">
        <f>INDEX(D_被动技能!$J:$J,MATCH(L522,D_被动技能!$A:$A,0))</f>
        <v>0</v>
      </c>
      <c r="H522" s="2" t="str">
        <f>INDEX(D_被动技能!$K:$K,MATCH(L522,D_被动技能!$A:$A,0))</f>
        <v>所有宠物</v>
      </c>
      <c r="I522" s="2">
        <f>INDEX(D_被动技能!$M:$M,MATCH(L522,D_被动技能!$A:$A,0))</f>
        <v>3686</v>
      </c>
      <c r="J522" s="2">
        <f t="shared" si="69"/>
        <v>654</v>
      </c>
      <c r="K522" s="2">
        <f t="shared" si="71"/>
        <v>2</v>
      </c>
      <c r="L522" s="2">
        <f t="shared" si="72"/>
        <v>6540002</v>
      </c>
      <c r="M522" s="2">
        <f t="shared" si="73"/>
        <v>2000</v>
      </c>
      <c r="N522" s="2">
        <f t="shared" si="74"/>
        <v>800</v>
      </c>
      <c r="O522" s="2">
        <v>20001</v>
      </c>
    </row>
    <row r="523" spans="1:15" x14ac:dyDescent="0.35">
      <c r="A523" s="2">
        <f t="shared" si="70"/>
        <v>46543</v>
      </c>
      <c r="B523" s="2" t="str">
        <f>INDEX(D_被动技能!$C:$C,MATCH(D_伙伴技能书!J523,D_被动技能!$B:$B,0))&amp;"（"&amp;K523&amp;"级）"</f>
        <v>绝·日曜石（3级）</v>
      </c>
      <c r="C523" s="2">
        <f>INDEX(计算页!$E:$E,MATCH(INDEX(D_被动技能!$D:$D,MATCH(J523,D_被动技能!$B:$B,0)),计算页!$F:$F,0))</f>
        <v>40022</v>
      </c>
      <c r="D523" s="2" t="str">
        <f>"学习技能"&amp;RIGHT(B523,LEN(B523))&amp;"\n"&amp;INDEX(D_被动技能!$E:$E,MATCH(L523,D_被动技能!$A:$A,0))</f>
        <v>学习技能绝·日曜石（3级）\n一件很神奇的宝物，看起来谁都可以用\n提升伙伴暴击922点</v>
      </c>
      <c r="E523" s="2">
        <f>INDEX(D_被动技能!$N:$N,MATCH(L523,D_被动技能!$A:$A,0))</f>
        <v>6</v>
      </c>
      <c r="F523" s="2"/>
      <c r="G523" s="2">
        <f>INDEX(D_被动技能!$J:$J,MATCH(L523,D_被动技能!$A:$A,0))</f>
        <v>0</v>
      </c>
      <c r="H523" s="2" t="str">
        <f>INDEX(D_被动技能!$K:$K,MATCH(L523,D_被动技能!$A:$A,0))</f>
        <v>所有宠物</v>
      </c>
      <c r="I523" s="2">
        <f>INDEX(D_被动技能!$M:$M,MATCH(L523,D_被动技能!$A:$A,0))</f>
        <v>5530</v>
      </c>
      <c r="J523" s="2">
        <f t="shared" si="69"/>
        <v>654</v>
      </c>
      <c r="K523" s="2">
        <f t="shared" si="71"/>
        <v>3</v>
      </c>
      <c r="L523" s="2">
        <f t="shared" si="72"/>
        <v>6540003</v>
      </c>
      <c r="M523" s="2">
        <f t="shared" si="73"/>
        <v>3000</v>
      </c>
      <c r="N523" s="2">
        <f t="shared" si="74"/>
        <v>900</v>
      </c>
      <c r="O523" s="2">
        <v>20001</v>
      </c>
    </row>
    <row r="524" spans="1:15" x14ac:dyDescent="0.35">
      <c r="A524" s="2">
        <f t="shared" si="70"/>
        <v>46551</v>
      </c>
      <c r="B524" s="2" t="str">
        <f>INDEX(D_被动技能!$C:$C,MATCH(D_伙伴技能书!J524,D_被动技能!$B:$B,0))&amp;"（"&amp;K524&amp;"级）"</f>
        <v>绝·灵墟宝鼎（1级）</v>
      </c>
      <c r="C524" s="2">
        <f>INDEX(计算页!$E:$E,MATCH(INDEX(D_被动技能!$D:$D,MATCH(J524,D_被动技能!$B:$B,0)),计算页!$F:$F,0))</f>
        <v>40004</v>
      </c>
      <c r="D524" s="2" t="str">
        <f>"学习技能"&amp;RIGHT(B524,LEN(B524))&amp;"\n"&amp;INDEX(D_被动技能!$E:$E,MATCH(L524,D_被动技能!$A:$A,0))</f>
        <v>学习技能绝·灵墟宝鼎（1级）\n一件很神奇的宝物，看起来谁都可以用\n提升伙伴抗暴410点</v>
      </c>
      <c r="E524" s="2">
        <f>INDEX(D_被动技能!$N:$N,MATCH(L524,D_被动技能!$A:$A,0))</f>
        <v>6</v>
      </c>
      <c r="F524" s="2"/>
      <c r="G524" s="2">
        <f>INDEX(D_被动技能!$J:$J,MATCH(L524,D_被动技能!$A:$A,0))</f>
        <v>0</v>
      </c>
      <c r="H524" s="2" t="str">
        <f>INDEX(D_被动技能!$K:$K,MATCH(L524,D_被动技能!$A:$A,0))</f>
        <v>所有宠物</v>
      </c>
      <c r="I524" s="2">
        <f>INDEX(D_被动技能!$M:$M,MATCH(L524,D_被动技能!$A:$A,0))</f>
        <v>2458</v>
      </c>
      <c r="J524" s="2">
        <f t="shared" si="69"/>
        <v>655</v>
      </c>
      <c r="K524" s="2">
        <f t="shared" si="71"/>
        <v>1</v>
      </c>
      <c r="L524" s="2">
        <f t="shared" si="72"/>
        <v>6550001</v>
      </c>
      <c r="M524" s="2">
        <f t="shared" si="73"/>
        <v>1000</v>
      </c>
      <c r="N524" s="2">
        <f t="shared" si="74"/>
        <v>700</v>
      </c>
      <c r="O524" s="2">
        <v>20001</v>
      </c>
    </row>
    <row r="525" spans="1:15" x14ac:dyDescent="0.35">
      <c r="A525" s="2">
        <f t="shared" si="70"/>
        <v>46552</v>
      </c>
      <c r="B525" s="2" t="str">
        <f>INDEX(D_被动技能!$C:$C,MATCH(D_伙伴技能书!J525,D_被动技能!$B:$B,0))&amp;"（"&amp;K525&amp;"级）"</f>
        <v>绝·灵墟宝鼎（2级）</v>
      </c>
      <c r="C525" s="2">
        <f>INDEX(计算页!$E:$E,MATCH(INDEX(D_被动技能!$D:$D,MATCH(J525,D_被动技能!$B:$B,0)),计算页!$F:$F,0))</f>
        <v>40004</v>
      </c>
      <c r="D525" s="2" t="str">
        <f>"学习技能"&amp;RIGHT(B525,LEN(B525))&amp;"\n"&amp;INDEX(D_被动技能!$E:$E,MATCH(L525,D_被动技能!$A:$A,0))</f>
        <v>学习技能绝·灵墟宝鼎（2级）\n一件很神奇的宝物，看起来谁都可以用\n提升伙伴抗暴614点</v>
      </c>
      <c r="E525" s="2">
        <f>INDEX(D_被动技能!$N:$N,MATCH(L525,D_被动技能!$A:$A,0))</f>
        <v>6</v>
      </c>
      <c r="F525" s="2"/>
      <c r="G525" s="2">
        <f>INDEX(D_被动技能!$J:$J,MATCH(L525,D_被动技能!$A:$A,0))</f>
        <v>0</v>
      </c>
      <c r="H525" s="2" t="str">
        <f>INDEX(D_被动技能!$K:$K,MATCH(L525,D_被动技能!$A:$A,0))</f>
        <v>所有宠物</v>
      </c>
      <c r="I525" s="2">
        <f>INDEX(D_被动技能!$M:$M,MATCH(L525,D_被动技能!$A:$A,0))</f>
        <v>3686</v>
      </c>
      <c r="J525" s="2">
        <f t="shared" si="69"/>
        <v>655</v>
      </c>
      <c r="K525" s="2">
        <f t="shared" si="71"/>
        <v>2</v>
      </c>
      <c r="L525" s="2">
        <f t="shared" si="72"/>
        <v>6550002</v>
      </c>
      <c r="M525" s="2">
        <f t="shared" si="73"/>
        <v>2000</v>
      </c>
      <c r="N525" s="2">
        <f t="shared" si="74"/>
        <v>800</v>
      </c>
      <c r="O525" s="2">
        <v>20001</v>
      </c>
    </row>
    <row r="526" spans="1:15" x14ac:dyDescent="0.35">
      <c r="A526" s="2">
        <f t="shared" si="70"/>
        <v>46553</v>
      </c>
      <c r="B526" s="2" t="str">
        <f>INDEX(D_被动技能!$C:$C,MATCH(D_伙伴技能书!J526,D_被动技能!$B:$B,0))&amp;"（"&amp;K526&amp;"级）"</f>
        <v>绝·灵墟宝鼎（3级）</v>
      </c>
      <c r="C526" s="2">
        <f>INDEX(计算页!$E:$E,MATCH(INDEX(D_被动技能!$D:$D,MATCH(J526,D_被动技能!$B:$B,0)),计算页!$F:$F,0))</f>
        <v>40004</v>
      </c>
      <c r="D526" s="2" t="str">
        <f>"学习技能"&amp;RIGHT(B526,LEN(B526))&amp;"\n"&amp;INDEX(D_被动技能!$E:$E,MATCH(L526,D_被动技能!$A:$A,0))</f>
        <v>学习技能绝·灵墟宝鼎（3级）\n一件很神奇的宝物，看起来谁都可以用\n提升伙伴抗暴922点</v>
      </c>
      <c r="E526" s="2">
        <f>INDEX(D_被动技能!$N:$N,MATCH(L526,D_被动技能!$A:$A,0))</f>
        <v>6</v>
      </c>
      <c r="F526" s="2"/>
      <c r="G526" s="2">
        <f>INDEX(D_被动技能!$J:$J,MATCH(L526,D_被动技能!$A:$A,0))</f>
        <v>0</v>
      </c>
      <c r="H526" s="2" t="str">
        <f>INDEX(D_被动技能!$K:$K,MATCH(L526,D_被动技能!$A:$A,0))</f>
        <v>所有宠物</v>
      </c>
      <c r="I526" s="2">
        <f>INDEX(D_被动技能!$M:$M,MATCH(L526,D_被动技能!$A:$A,0))</f>
        <v>5530</v>
      </c>
      <c r="J526" s="2">
        <f t="shared" si="69"/>
        <v>655</v>
      </c>
      <c r="K526" s="2">
        <f t="shared" si="71"/>
        <v>3</v>
      </c>
      <c r="L526" s="2">
        <f t="shared" si="72"/>
        <v>6550003</v>
      </c>
      <c r="M526" s="2">
        <f t="shared" si="73"/>
        <v>3000</v>
      </c>
      <c r="N526" s="2">
        <f t="shared" si="74"/>
        <v>900</v>
      </c>
      <c r="O526" s="2">
        <v>20001</v>
      </c>
    </row>
    <row r="527" spans="1:15" x14ac:dyDescent="0.35">
      <c r="A527" s="2">
        <f t="shared" si="70"/>
        <v>46811</v>
      </c>
      <c r="B527" s="2" t="str">
        <f>INDEX(D_被动技能!$C:$C,MATCH(D_伙伴技能书!J527,D_被动技能!$B:$B,0))&amp;"（"&amp;K527&amp;"级）"</f>
        <v>绝·浮行如意（1级）</v>
      </c>
      <c r="C527" s="2">
        <f>INDEX(计算页!$E:$E,MATCH(INDEX(D_被动技能!$D:$D,MATCH(J527,D_被动技能!$B:$B,0)),计算页!$F:$F,0))</f>
        <v>40005</v>
      </c>
      <c r="D527" s="2" t="str">
        <f>"学习技能"&amp;RIGHT(B527,LEN(B527))&amp;"\n"&amp;INDEX(D_被动技能!$E:$E,MATCH(L527,D_被动技能!$A:$A,0))</f>
        <v>学习技能绝·浮行如意（1级）\n一件很神奇的宝物，看起来谁都可以用\n提升伙伴攻击1024点</v>
      </c>
      <c r="E527" s="2">
        <f>INDEX(D_被动技能!$N:$N,MATCH(L527,D_被动技能!$A:$A,0))</f>
        <v>6</v>
      </c>
      <c r="F527" s="2"/>
      <c r="G527" s="2">
        <f>INDEX(D_被动技能!$J:$J,MATCH(L527,D_被动技能!$A:$A,0))</f>
        <v>0</v>
      </c>
      <c r="H527" s="2" t="str">
        <f>INDEX(D_被动技能!$K:$K,MATCH(L527,D_被动技能!$A:$A,0))</f>
        <v>所有宠物</v>
      </c>
      <c r="I527" s="2">
        <f>INDEX(D_被动技能!$M:$M,MATCH(L527,D_被动技能!$A:$A,0))</f>
        <v>2048</v>
      </c>
      <c r="J527" s="2">
        <v>681</v>
      </c>
      <c r="K527" s="2">
        <f t="shared" si="71"/>
        <v>1</v>
      </c>
      <c r="L527" s="2">
        <f t="shared" si="72"/>
        <v>6810001</v>
      </c>
      <c r="M527" s="2">
        <f t="shared" si="73"/>
        <v>1000</v>
      </c>
      <c r="N527" s="2">
        <f t="shared" si="74"/>
        <v>700</v>
      </c>
      <c r="O527" s="2">
        <v>20001</v>
      </c>
    </row>
    <row r="528" spans="1:15" x14ac:dyDescent="0.35">
      <c r="A528" s="2">
        <f t="shared" si="70"/>
        <v>46812</v>
      </c>
      <c r="B528" s="2" t="str">
        <f>INDEX(D_被动技能!$C:$C,MATCH(D_伙伴技能书!J528,D_被动技能!$B:$B,0))&amp;"（"&amp;K528&amp;"级）"</f>
        <v>绝·浮行如意（2级）</v>
      </c>
      <c r="C528" s="2">
        <f>INDEX(计算页!$E:$E,MATCH(INDEX(D_被动技能!$D:$D,MATCH(J528,D_被动技能!$B:$B,0)),计算页!$F:$F,0))</f>
        <v>40005</v>
      </c>
      <c r="D528" s="2" t="str">
        <f>"学习技能"&amp;RIGHT(B528,LEN(B528))&amp;"\n"&amp;INDEX(D_被动技能!$E:$E,MATCH(L528,D_被动技能!$A:$A,0))</f>
        <v>学习技能绝·浮行如意（2级）\n一件很神奇的宝物，看起来谁都可以用\n提升伙伴攻击1536点</v>
      </c>
      <c r="E528" s="2">
        <f>INDEX(D_被动技能!$N:$N,MATCH(L528,D_被动技能!$A:$A,0))</f>
        <v>6</v>
      </c>
      <c r="F528" s="2"/>
      <c r="G528" s="2">
        <f>INDEX(D_被动技能!$J:$J,MATCH(L528,D_被动技能!$A:$A,0))</f>
        <v>0</v>
      </c>
      <c r="H528" s="2" t="str">
        <f>INDEX(D_被动技能!$K:$K,MATCH(L528,D_被动技能!$A:$A,0))</f>
        <v>所有宠物</v>
      </c>
      <c r="I528" s="2">
        <f>INDEX(D_被动技能!$M:$M,MATCH(L528,D_被动技能!$A:$A,0))</f>
        <v>3072</v>
      </c>
      <c r="J528" s="2">
        <f t="shared" si="69"/>
        <v>681</v>
      </c>
      <c r="K528" s="2">
        <f t="shared" si="71"/>
        <v>2</v>
      </c>
      <c r="L528" s="2">
        <f t="shared" si="72"/>
        <v>6810002</v>
      </c>
      <c r="M528" s="2">
        <f t="shared" si="73"/>
        <v>2000</v>
      </c>
      <c r="N528" s="2">
        <f t="shared" si="74"/>
        <v>800</v>
      </c>
      <c r="O528" s="2">
        <v>20001</v>
      </c>
    </row>
    <row r="529" spans="1:15" x14ac:dyDescent="0.35">
      <c r="A529" s="2">
        <f t="shared" si="70"/>
        <v>46813</v>
      </c>
      <c r="B529" s="2" t="str">
        <f>INDEX(D_被动技能!$C:$C,MATCH(D_伙伴技能书!J529,D_被动技能!$B:$B,0))&amp;"（"&amp;K529&amp;"级）"</f>
        <v>绝·浮行如意（3级）</v>
      </c>
      <c r="C529" s="2">
        <f>INDEX(计算页!$E:$E,MATCH(INDEX(D_被动技能!$D:$D,MATCH(J529,D_被动技能!$B:$B,0)),计算页!$F:$F,0))</f>
        <v>40005</v>
      </c>
      <c r="D529" s="2" t="str">
        <f>"学习技能"&amp;RIGHT(B529,LEN(B529))&amp;"\n"&amp;INDEX(D_被动技能!$E:$E,MATCH(L529,D_被动技能!$A:$A,0))</f>
        <v>学习技能绝·浮行如意（3级）\n一件很神奇的宝物，看起来谁都可以用\n提升伙伴攻击2304点</v>
      </c>
      <c r="E529" s="2">
        <f>INDEX(D_被动技能!$N:$N,MATCH(L529,D_被动技能!$A:$A,0))</f>
        <v>6</v>
      </c>
      <c r="F529" s="2"/>
      <c r="G529" s="2">
        <f>INDEX(D_被动技能!$J:$J,MATCH(L529,D_被动技能!$A:$A,0))</f>
        <v>0</v>
      </c>
      <c r="H529" s="2" t="str">
        <f>INDEX(D_被动技能!$K:$K,MATCH(L529,D_被动技能!$A:$A,0))</f>
        <v>所有宠物</v>
      </c>
      <c r="I529" s="2">
        <f>INDEX(D_被动技能!$M:$M,MATCH(L529,D_被动技能!$A:$A,0))</f>
        <v>4608</v>
      </c>
      <c r="J529" s="2">
        <f t="shared" si="69"/>
        <v>681</v>
      </c>
      <c r="K529" s="2">
        <f t="shared" si="71"/>
        <v>3</v>
      </c>
      <c r="L529" s="2">
        <f t="shared" si="72"/>
        <v>6810003</v>
      </c>
      <c r="M529" s="2">
        <f t="shared" si="73"/>
        <v>3000</v>
      </c>
      <c r="N529" s="2">
        <f t="shared" si="74"/>
        <v>900</v>
      </c>
      <c r="O529" s="2">
        <v>20001</v>
      </c>
    </row>
    <row r="530" spans="1:15" x14ac:dyDescent="0.35">
      <c r="A530" s="2">
        <f t="shared" si="70"/>
        <v>46821</v>
      </c>
      <c r="B530" s="2" t="str">
        <f>INDEX(D_被动技能!$C:$C,MATCH(D_伙伴技能书!J530,D_被动技能!$B:$B,0))&amp;"（"&amp;K530&amp;"级）"</f>
        <v>绝·青龙印（1级）</v>
      </c>
      <c r="C530" s="2">
        <f>INDEX(计算页!$E:$E,MATCH(INDEX(D_被动技能!$D:$D,MATCH(J530,D_被动技能!$B:$B,0)),计算页!$F:$F,0))</f>
        <v>40016</v>
      </c>
      <c r="D530" s="2" t="str">
        <f>"学习技能"&amp;RIGHT(B530,LEN(B530))&amp;"\n"&amp;INDEX(D_被动技能!$E:$E,MATCH(L530,D_被动技能!$A:$A,0))</f>
        <v>学习技能绝·青龙印（1级）\n一件很神奇的宝物，看起来谁都可以用\n提升伙伴防御2048点</v>
      </c>
      <c r="E530" s="2">
        <f>INDEX(D_被动技能!$N:$N,MATCH(L530,D_被动技能!$A:$A,0))</f>
        <v>6</v>
      </c>
      <c r="F530" s="2"/>
      <c r="G530" s="2">
        <f>INDEX(D_被动技能!$J:$J,MATCH(L530,D_被动技能!$A:$A,0))</f>
        <v>0</v>
      </c>
      <c r="H530" s="2" t="str">
        <f>INDEX(D_被动技能!$K:$K,MATCH(L530,D_被动技能!$A:$A,0))</f>
        <v>所有宠物</v>
      </c>
      <c r="I530" s="2">
        <f>INDEX(D_被动技能!$M:$M,MATCH(L530,D_被动技能!$A:$A,0))</f>
        <v>2048</v>
      </c>
      <c r="J530" s="2">
        <f t="shared" si="69"/>
        <v>682</v>
      </c>
      <c r="K530" s="2">
        <f t="shared" si="71"/>
        <v>1</v>
      </c>
      <c r="L530" s="2">
        <f t="shared" si="72"/>
        <v>6820001</v>
      </c>
      <c r="M530" s="2">
        <f t="shared" si="73"/>
        <v>1000</v>
      </c>
      <c r="N530" s="2">
        <f t="shared" si="74"/>
        <v>700</v>
      </c>
      <c r="O530" s="2">
        <v>20001</v>
      </c>
    </row>
    <row r="531" spans="1:15" x14ac:dyDescent="0.35">
      <c r="A531" s="2">
        <f t="shared" si="70"/>
        <v>46822</v>
      </c>
      <c r="B531" s="2" t="str">
        <f>INDEX(D_被动技能!$C:$C,MATCH(D_伙伴技能书!J531,D_被动技能!$B:$B,0))&amp;"（"&amp;K531&amp;"级）"</f>
        <v>绝·青龙印（2级）</v>
      </c>
      <c r="C531" s="2">
        <f>INDEX(计算页!$E:$E,MATCH(INDEX(D_被动技能!$D:$D,MATCH(J531,D_被动技能!$B:$B,0)),计算页!$F:$F,0))</f>
        <v>40016</v>
      </c>
      <c r="D531" s="2" t="str">
        <f>"学习技能"&amp;RIGHT(B531,LEN(B531))&amp;"\n"&amp;INDEX(D_被动技能!$E:$E,MATCH(L531,D_被动技能!$A:$A,0))</f>
        <v>学习技能绝·青龙印（2级）\n一件很神奇的宝物，看起来谁都可以用\n提升伙伴防御3072点</v>
      </c>
      <c r="E531" s="2">
        <f>INDEX(D_被动技能!$N:$N,MATCH(L531,D_被动技能!$A:$A,0))</f>
        <v>6</v>
      </c>
      <c r="F531" s="2"/>
      <c r="G531" s="2">
        <f>INDEX(D_被动技能!$J:$J,MATCH(L531,D_被动技能!$A:$A,0))</f>
        <v>0</v>
      </c>
      <c r="H531" s="2" t="str">
        <f>INDEX(D_被动技能!$K:$K,MATCH(L531,D_被动技能!$A:$A,0))</f>
        <v>所有宠物</v>
      </c>
      <c r="I531" s="2">
        <f>INDEX(D_被动技能!$M:$M,MATCH(L531,D_被动技能!$A:$A,0))</f>
        <v>3072</v>
      </c>
      <c r="J531" s="2">
        <f t="shared" si="69"/>
        <v>682</v>
      </c>
      <c r="K531" s="2">
        <f t="shared" si="71"/>
        <v>2</v>
      </c>
      <c r="L531" s="2">
        <f t="shared" si="72"/>
        <v>6820002</v>
      </c>
      <c r="M531" s="2">
        <f t="shared" si="73"/>
        <v>2000</v>
      </c>
      <c r="N531" s="2">
        <f t="shared" si="74"/>
        <v>800</v>
      </c>
      <c r="O531" s="2">
        <v>20001</v>
      </c>
    </row>
    <row r="532" spans="1:15" x14ac:dyDescent="0.35">
      <c r="A532" s="2">
        <f t="shared" si="70"/>
        <v>46823</v>
      </c>
      <c r="B532" s="2" t="str">
        <f>INDEX(D_被动技能!$C:$C,MATCH(D_伙伴技能书!J532,D_被动技能!$B:$B,0))&amp;"（"&amp;K532&amp;"级）"</f>
        <v>绝·青龙印（3级）</v>
      </c>
      <c r="C532" s="2">
        <f>INDEX(计算页!$E:$E,MATCH(INDEX(D_被动技能!$D:$D,MATCH(J532,D_被动技能!$B:$B,0)),计算页!$F:$F,0))</f>
        <v>40016</v>
      </c>
      <c r="D532" s="2" t="str">
        <f>"学习技能"&amp;RIGHT(B532,LEN(B532))&amp;"\n"&amp;INDEX(D_被动技能!$E:$E,MATCH(L532,D_被动技能!$A:$A,0))</f>
        <v>学习技能绝·青龙印（3级）\n一件很神奇的宝物，看起来谁都可以用\n提升伙伴防御4608点</v>
      </c>
      <c r="E532" s="2">
        <f>INDEX(D_被动技能!$N:$N,MATCH(L532,D_被动技能!$A:$A,0))</f>
        <v>6</v>
      </c>
      <c r="F532" s="2"/>
      <c r="G532" s="2">
        <f>INDEX(D_被动技能!$J:$J,MATCH(L532,D_被动技能!$A:$A,0))</f>
        <v>0</v>
      </c>
      <c r="H532" s="2" t="str">
        <f>INDEX(D_被动技能!$K:$K,MATCH(L532,D_被动技能!$A:$A,0))</f>
        <v>所有宠物</v>
      </c>
      <c r="I532" s="2">
        <f>INDEX(D_被动技能!$M:$M,MATCH(L532,D_被动技能!$A:$A,0))</f>
        <v>4608</v>
      </c>
      <c r="J532" s="2">
        <f t="shared" si="69"/>
        <v>682</v>
      </c>
      <c r="K532" s="2">
        <f t="shared" si="71"/>
        <v>3</v>
      </c>
      <c r="L532" s="2">
        <f t="shared" si="72"/>
        <v>6820003</v>
      </c>
      <c r="M532" s="2">
        <f t="shared" si="73"/>
        <v>3000</v>
      </c>
      <c r="N532" s="2">
        <f t="shared" si="74"/>
        <v>900</v>
      </c>
      <c r="O532" s="2">
        <v>20001</v>
      </c>
    </row>
    <row r="533" spans="1:15" x14ac:dyDescent="0.35">
      <c r="A533" s="2">
        <f t="shared" si="70"/>
        <v>46831</v>
      </c>
      <c r="B533" s="2" t="str">
        <f>INDEX(D_被动技能!$C:$C,MATCH(D_伙伴技能书!J533,D_被动技能!$B:$B,0))&amp;"（"&amp;K533&amp;"级）"</f>
        <v>绝·乾坤扇（1级）</v>
      </c>
      <c r="C533" s="2">
        <f>INDEX(计算页!$E:$E,MATCH(INDEX(D_被动技能!$D:$D,MATCH(J533,D_被动技能!$B:$B,0)),计算页!$F:$F,0))</f>
        <v>40003</v>
      </c>
      <c r="D533" s="2" t="str">
        <f>"学习技能"&amp;RIGHT(B533,LEN(B533))&amp;"\n"&amp;INDEX(D_被动技能!$E:$E,MATCH(L533,D_被动技能!$A:$A,0))</f>
        <v>学习技能绝·乾坤扇（1级）\n一件很神奇的宝物，看起来谁都可以用\n提升伙伴生命10240点</v>
      </c>
      <c r="E533" s="2">
        <f>INDEX(D_被动技能!$N:$N,MATCH(L533,D_被动技能!$A:$A,0))</f>
        <v>6</v>
      </c>
      <c r="F533" s="2"/>
      <c r="G533" s="2">
        <f>INDEX(D_被动技能!$J:$J,MATCH(L533,D_被动技能!$A:$A,0))</f>
        <v>0</v>
      </c>
      <c r="H533" s="2" t="str">
        <f>INDEX(D_被动技能!$K:$K,MATCH(L533,D_被动技能!$A:$A,0))</f>
        <v>所有宠物</v>
      </c>
      <c r="I533" s="2">
        <f>INDEX(D_被动技能!$M:$M,MATCH(L533,D_被动技能!$A:$A,0))</f>
        <v>2048</v>
      </c>
      <c r="J533" s="2">
        <f t="shared" si="69"/>
        <v>683</v>
      </c>
      <c r="K533" s="2">
        <f t="shared" si="71"/>
        <v>1</v>
      </c>
      <c r="L533" s="2">
        <f t="shared" si="72"/>
        <v>6830001</v>
      </c>
      <c r="M533" s="2">
        <f t="shared" si="73"/>
        <v>1000</v>
      </c>
      <c r="N533" s="2">
        <f t="shared" si="74"/>
        <v>700</v>
      </c>
      <c r="O533" s="2">
        <v>20001</v>
      </c>
    </row>
    <row r="534" spans="1:15" x14ac:dyDescent="0.35">
      <c r="A534" s="2">
        <f t="shared" si="70"/>
        <v>46832</v>
      </c>
      <c r="B534" s="2" t="str">
        <f>INDEX(D_被动技能!$C:$C,MATCH(D_伙伴技能书!J534,D_被动技能!$B:$B,0))&amp;"（"&amp;K534&amp;"级）"</f>
        <v>绝·乾坤扇（2级）</v>
      </c>
      <c r="C534" s="2">
        <f>INDEX(计算页!$E:$E,MATCH(INDEX(D_被动技能!$D:$D,MATCH(J534,D_被动技能!$B:$B,0)),计算页!$F:$F,0))</f>
        <v>40003</v>
      </c>
      <c r="D534" s="2" t="str">
        <f>"学习技能"&amp;RIGHT(B534,LEN(B534))&amp;"\n"&amp;INDEX(D_被动技能!$E:$E,MATCH(L534,D_被动技能!$A:$A,0))</f>
        <v>学习技能绝·乾坤扇（2级）\n一件很神奇的宝物，看起来谁都可以用\n提升伙伴生命15360点</v>
      </c>
      <c r="E534" s="2">
        <f>INDEX(D_被动技能!$N:$N,MATCH(L534,D_被动技能!$A:$A,0))</f>
        <v>6</v>
      </c>
      <c r="F534" s="2"/>
      <c r="G534" s="2">
        <f>INDEX(D_被动技能!$J:$J,MATCH(L534,D_被动技能!$A:$A,0))</f>
        <v>0</v>
      </c>
      <c r="H534" s="2" t="str">
        <f>INDEX(D_被动技能!$K:$K,MATCH(L534,D_被动技能!$A:$A,0))</f>
        <v>所有宠物</v>
      </c>
      <c r="I534" s="2">
        <f>INDEX(D_被动技能!$M:$M,MATCH(L534,D_被动技能!$A:$A,0))</f>
        <v>3072</v>
      </c>
      <c r="J534" s="2">
        <f t="shared" si="69"/>
        <v>683</v>
      </c>
      <c r="K534" s="2">
        <f t="shared" si="71"/>
        <v>2</v>
      </c>
      <c r="L534" s="2">
        <f t="shared" si="72"/>
        <v>6830002</v>
      </c>
      <c r="M534" s="2">
        <f t="shared" si="73"/>
        <v>2000</v>
      </c>
      <c r="N534" s="2">
        <f t="shared" si="74"/>
        <v>800</v>
      </c>
      <c r="O534" s="2">
        <v>20001</v>
      </c>
    </row>
    <row r="535" spans="1:15" x14ac:dyDescent="0.35">
      <c r="A535" s="2">
        <f t="shared" si="70"/>
        <v>46833</v>
      </c>
      <c r="B535" s="2" t="str">
        <f>INDEX(D_被动技能!$C:$C,MATCH(D_伙伴技能书!J535,D_被动技能!$B:$B,0))&amp;"（"&amp;K535&amp;"级）"</f>
        <v>绝·乾坤扇（3级）</v>
      </c>
      <c r="C535" s="2">
        <f>INDEX(计算页!$E:$E,MATCH(INDEX(D_被动技能!$D:$D,MATCH(J535,D_被动技能!$B:$B,0)),计算页!$F:$F,0))</f>
        <v>40003</v>
      </c>
      <c r="D535" s="2" t="str">
        <f>"学习技能"&amp;RIGHT(B535,LEN(B535))&amp;"\n"&amp;INDEX(D_被动技能!$E:$E,MATCH(L535,D_被动技能!$A:$A,0))</f>
        <v>学习技能绝·乾坤扇（3级）\n一件很神奇的宝物，看起来谁都可以用\n提升伙伴生命23040点</v>
      </c>
      <c r="E535" s="2">
        <f>INDEX(D_被动技能!$N:$N,MATCH(L535,D_被动技能!$A:$A,0))</f>
        <v>6</v>
      </c>
      <c r="F535" s="2"/>
      <c r="G535" s="2">
        <f>INDEX(D_被动技能!$J:$J,MATCH(L535,D_被动技能!$A:$A,0))</f>
        <v>0</v>
      </c>
      <c r="H535" s="2" t="str">
        <f>INDEX(D_被动技能!$K:$K,MATCH(L535,D_被动技能!$A:$A,0))</f>
        <v>所有宠物</v>
      </c>
      <c r="I535" s="2">
        <f>INDEX(D_被动技能!$M:$M,MATCH(L535,D_被动技能!$A:$A,0))</f>
        <v>4608</v>
      </c>
      <c r="J535" s="2">
        <f t="shared" si="69"/>
        <v>683</v>
      </c>
      <c r="K535" s="2">
        <f t="shared" si="71"/>
        <v>3</v>
      </c>
      <c r="L535" s="2">
        <f t="shared" si="72"/>
        <v>6830003</v>
      </c>
      <c r="M535" s="2">
        <f t="shared" si="73"/>
        <v>3000</v>
      </c>
      <c r="N535" s="2">
        <f t="shared" si="74"/>
        <v>900</v>
      </c>
      <c r="O535" s="2">
        <v>20001</v>
      </c>
    </row>
    <row r="536" spans="1:15" x14ac:dyDescent="0.35">
      <c r="A536" s="2">
        <f t="shared" si="70"/>
        <v>46841</v>
      </c>
      <c r="B536" s="2" t="str">
        <f>INDEX(D_被动技能!$C:$C,MATCH(D_伙伴技能书!J536,D_被动技能!$B:$B,0))&amp;"（"&amp;K536&amp;"级）"</f>
        <v>绝·湮月环（1级）</v>
      </c>
      <c r="C536" s="2">
        <f>INDEX(计算页!$E:$E,MATCH(INDEX(D_被动技能!$D:$D,MATCH(J536,D_被动技能!$B:$B,0)),计算页!$F:$F,0))</f>
        <v>40018</v>
      </c>
      <c r="D536" s="2" t="str">
        <f>"学习技能"&amp;RIGHT(B536,LEN(B536))&amp;"\n"&amp;INDEX(D_被动技能!$E:$E,MATCH(L536,D_被动技能!$A:$A,0))</f>
        <v>学习技能绝·湮月环（1级）\n一件很神奇的宝物，看起来谁都可以用\n提升伙伴命中410点</v>
      </c>
      <c r="E536" s="2">
        <f>INDEX(D_被动技能!$N:$N,MATCH(L536,D_被动技能!$A:$A,0))</f>
        <v>6</v>
      </c>
      <c r="F536" s="2"/>
      <c r="G536" s="2">
        <f>INDEX(D_被动技能!$J:$J,MATCH(L536,D_被动技能!$A:$A,0))</f>
        <v>0</v>
      </c>
      <c r="H536" s="2" t="str">
        <f>INDEX(D_被动技能!$K:$K,MATCH(L536,D_被动技能!$A:$A,0))</f>
        <v>所有宠物</v>
      </c>
      <c r="I536" s="2">
        <f>INDEX(D_被动技能!$M:$M,MATCH(L536,D_被动技能!$A:$A,0))</f>
        <v>2048</v>
      </c>
      <c r="J536" s="2">
        <f t="shared" ref="J536:J580" si="75">IF(K535&gt;K536,J535+1,J535)</f>
        <v>684</v>
      </c>
      <c r="K536" s="2">
        <f t="shared" si="71"/>
        <v>1</v>
      </c>
      <c r="L536" s="2">
        <f t="shared" si="72"/>
        <v>6840001</v>
      </c>
      <c r="M536" s="2">
        <f t="shared" si="73"/>
        <v>1000</v>
      </c>
      <c r="N536" s="2">
        <f t="shared" si="74"/>
        <v>700</v>
      </c>
      <c r="O536" s="2">
        <v>20001</v>
      </c>
    </row>
    <row r="537" spans="1:15" x14ac:dyDescent="0.35">
      <c r="A537" s="2">
        <f t="shared" si="70"/>
        <v>46842</v>
      </c>
      <c r="B537" s="2" t="str">
        <f>INDEX(D_被动技能!$C:$C,MATCH(D_伙伴技能书!J537,D_被动技能!$B:$B,0))&amp;"（"&amp;K537&amp;"级）"</f>
        <v>绝·湮月环（2级）</v>
      </c>
      <c r="C537" s="2">
        <f>INDEX(计算页!$E:$E,MATCH(INDEX(D_被动技能!$D:$D,MATCH(J537,D_被动技能!$B:$B,0)),计算页!$F:$F,0))</f>
        <v>40018</v>
      </c>
      <c r="D537" s="2" t="str">
        <f>"学习技能"&amp;RIGHT(B537,LEN(B537))&amp;"\n"&amp;INDEX(D_被动技能!$E:$E,MATCH(L537,D_被动技能!$A:$A,0))</f>
        <v>学习技能绝·湮月环（2级）\n一件很神奇的宝物，看起来谁都可以用\n提升伙伴命中614点</v>
      </c>
      <c r="E537" s="2">
        <f>INDEX(D_被动技能!$N:$N,MATCH(L537,D_被动技能!$A:$A,0))</f>
        <v>6</v>
      </c>
      <c r="F537" s="2"/>
      <c r="G537" s="2">
        <f>INDEX(D_被动技能!$J:$J,MATCH(L537,D_被动技能!$A:$A,0))</f>
        <v>0</v>
      </c>
      <c r="H537" s="2" t="str">
        <f>INDEX(D_被动技能!$K:$K,MATCH(L537,D_被动技能!$A:$A,0))</f>
        <v>所有宠物</v>
      </c>
      <c r="I537" s="2">
        <f>INDEX(D_被动技能!$M:$M,MATCH(L537,D_被动技能!$A:$A,0))</f>
        <v>3072</v>
      </c>
      <c r="J537" s="2">
        <f t="shared" si="75"/>
        <v>684</v>
      </c>
      <c r="K537" s="2">
        <f t="shared" si="71"/>
        <v>2</v>
      </c>
      <c r="L537" s="2">
        <f t="shared" si="72"/>
        <v>6840002</v>
      </c>
      <c r="M537" s="2">
        <f t="shared" si="73"/>
        <v>2000</v>
      </c>
      <c r="N537" s="2">
        <f t="shared" si="74"/>
        <v>800</v>
      </c>
      <c r="O537" s="2">
        <v>20001</v>
      </c>
    </row>
    <row r="538" spans="1:15" x14ac:dyDescent="0.35">
      <c r="A538" s="2">
        <f t="shared" si="70"/>
        <v>46843</v>
      </c>
      <c r="B538" s="2" t="str">
        <f>INDEX(D_被动技能!$C:$C,MATCH(D_伙伴技能书!J538,D_被动技能!$B:$B,0))&amp;"（"&amp;K538&amp;"级）"</f>
        <v>绝·湮月环（3级）</v>
      </c>
      <c r="C538" s="2">
        <f>INDEX(计算页!$E:$E,MATCH(INDEX(D_被动技能!$D:$D,MATCH(J538,D_被动技能!$B:$B,0)),计算页!$F:$F,0))</f>
        <v>40018</v>
      </c>
      <c r="D538" s="2" t="str">
        <f>"学习技能"&amp;RIGHT(B538,LEN(B538))&amp;"\n"&amp;INDEX(D_被动技能!$E:$E,MATCH(L538,D_被动技能!$A:$A,0))</f>
        <v>学习技能绝·湮月环（3级）\n一件很神奇的宝物，看起来谁都可以用\n提升伙伴命中922点</v>
      </c>
      <c r="E538" s="2">
        <f>INDEX(D_被动技能!$N:$N,MATCH(L538,D_被动技能!$A:$A,0))</f>
        <v>6</v>
      </c>
      <c r="F538" s="2"/>
      <c r="G538" s="2">
        <f>INDEX(D_被动技能!$J:$J,MATCH(L538,D_被动技能!$A:$A,0))</f>
        <v>0</v>
      </c>
      <c r="H538" s="2" t="str">
        <f>INDEX(D_被动技能!$K:$K,MATCH(L538,D_被动技能!$A:$A,0))</f>
        <v>所有宠物</v>
      </c>
      <c r="I538" s="2">
        <f>INDEX(D_被动技能!$M:$M,MATCH(L538,D_被动技能!$A:$A,0))</f>
        <v>4608</v>
      </c>
      <c r="J538" s="2">
        <f t="shared" si="75"/>
        <v>684</v>
      </c>
      <c r="K538" s="2">
        <f t="shared" si="71"/>
        <v>3</v>
      </c>
      <c r="L538" s="2">
        <f t="shared" si="72"/>
        <v>6840003</v>
      </c>
      <c r="M538" s="2">
        <f t="shared" si="73"/>
        <v>3000</v>
      </c>
      <c r="N538" s="2">
        <f t="shared" si="74"/>
        <v>900</v>
      </c>
      <c r="O538" s="2">
        <v>20001</v>
      </c>
    </row>
    <row r="539" spans="1:15" x14ac:dyDescent="0.35">
      <c r="A539" s="2">
        <f t="shared" si="70"/>
        <v>46851</v>
      </c>
      <c r="B539" s="2" t="str">
        <f>INDEX(D_被动技能!$C:$C,MATCH(D_伙伴技能书!J539,D_被动技能!$B:$B,0))&amp;"（"&amp;K539&amp;"级）"</f>
        <v>绝·灵兽内丹（1级）</v>
      </c>
      <c r="C539" s="2">
        <f>INDEX(计算页!$E:$E,MATCH(INDEX(D_被动技能!$D:$D,MATCH(J539,D_被动技能!$B:$B,0)),计算页!$F:$F,0))</f>
        <v>40002</v>
      </c>
      <c r="D539" s="2" t="str">
        <f>"学习技能"&amp;RIGHT(B539,LEN(B539))&amp;"\n"&amp;INDEX(D_被动技能!$E:$E,MATCH(L539,D_被动技能!$A:$A,0))</f>
        <v>学习技能绝·灵兽内丹（1级）\n一件很神奇的宝物，看起来谁都可以用\n提升伙伴闪避410点</v>
      </c>
      <c r="E539" s="2">
        <f>INDEX(D_被动技能!$N:$N,MATCH(L539,D_被动技能!$A:$A,0))</f>
        <v>6</v>
      </c>
      <c r="F539" s="2"/>
      <c r="G539" s="2">
        <f>INDEX(D_被动技能!$J:$J,MATCH(L539,D_被动技能!$A:$A,0))</f>
        <v>0</v>
      </c>
      <c r="H539" s="2" t="str">
        <f>INDEX(D_被动技能!$K:$K,MATCH(L539,D_被动技能!$A:$A,0))</f>
        <v>所有宠物</v>
      </c>
      <c r="I539" s="2">
        <f>INDEX(D_被动技能!$M:$M,MATCH(L539,D_被动技能!$A:$A,0))</f>
        <v>2048</v>
      </c>
      <c r="J539" s="2">
        <f t="shared" si="75"/>
        <v>685</v>
      </c>
      <c r="K539" s="2">
        <f t="shared" si="71"/>
        <v>1</v>
      </c>
      <c r="L539" s="2">
        <f t="shared" si="72"/>
        <v>6850001</v>
      </c>
      <c r="M539" s="2">
        <f t="shared" si="73"/>
        <v>1000</v>
      </c>
      <c r="N539" s="2">
        <f t="shared" si="74"/>
        <v>700</v>
      </c>
      <c r="O539" s="2">
        <v>20001</v>
      </c>
    </row>
    <row r="540" spans="1:15" x14ac:dyDescent="0.35">
      <c r="A540" s="2">
        <f t="shared" si="70"/>
        <v>46852</v>
      </c>
      <c r="B540" s="2" t="str">
        <f>INDEX(D_被动技能!$C:$C,MATCH(D_伙伴技能书!J540,D_被动技能!$B:$B,0))&amp;"（"&amp;K540&amp;"级）"</f>
        <v>绝·灵兽内丹（2级）</v>
      </c>
      <c r="C540" s="2">
        <f>INDEX(计算页!$E:$E,MATCH(INDEX(D_被动技能!$D:$D,MATCH(J540,D_被动技能!$B:$B,0)),计算页!$F:$F,0))</f>
        <v>40002</v>
      </c>
      <c r="D540" s="2" t="str">
        <f>"学习技能"&amp;RIGHT(B540,LEN(B540))&amp;"\n"&amp;INDEX(D_被动技能!$E:$E,MATCH(L540,D_被动技能!$A:$A,0))</f>
        <v>学习技能绝·灵兽内丹（2级）\n一件很神奇的宝物，看起来谁都可以用\n提升伙伴闪避614点</v>
      </c>
      <c r="E540" s="2">
        <f>INDEX(D_被动技能!$N:$N,MATCH(L540,D_被动技能!$A:$A,0))</f>
        <v>6</v>
      </c>
      <c r="F540" s="2"/>
      <c r="G540" s="2">
        <f>INDEX(D_被动技能!$J:$J,MATCH(L540,D_被动技能!$A:$A,0))</f>
        <v>0</v>
      </c>
      <c r="H540" s="2" t="str">
        <f>INDEX(D_被动技能!$K:$K,MATCH(L540,D_被动技能!$A:$A,0))</f>
        <v>所有宠物</v>
      </c>
      <c r="I540" s="2">
        <f>INDEX(D_被动技能!$M:$M,MATCH(L540,D_被动技能!$A:$A,0))</f>
        <v>3072</v>
      </c>
      <c r="J540" s="2">
        <f t="shared" si="75"/>
        <v>685</v>
      </c>
      <c r="K540" s="2">
        <f t="shared" si="71"/>
        <v>2</v>
      </c>
      <c r="L540" s="2">
        <f t="shared" si="72"/>
        <v>6850002</v>
      </c>
      <c r="M540" s="2">
        <f t="shared" si="73"/>
        <v>2000</v>
      </c>
      <c r="N540" s="2">
        <f t="shared" si="74"/>
        <v>800</v>
      </c>
      <c r="O540" s="2">
        <v>20001</v>
      </c>
    </row>
    <row r="541" spans="1:15" x14ac:dyDescent="0.35">
      <c r="A541" s="2">
        <f t="shared" si="70"/>
        <v>46853</v>
      </c>
      <c r="B541" s="2" t="str">
        <f>INDEX(D_被动技能!$C:$C,MATCH(D_伙伴技能书!J541,D_被动技能!$B:$B,0))&amp;"（"&amp;K541&amp;"级）"</f>
        <v>绝·灵兽内丹（3级）</v>
      </c>
      <c r="C541" s="2">
        <f>INDEX(计算页!$E:$E,MATCH(INDEX(D_被动技能!$D:$D,MATCH(J541,D_被动技能!$B:$B,0)),计算页!$F:$F,0))</f>
        <v>40002</v>
      </c>
      <c r="D541" s="2" t="str">
        <f>"学习技能"&amp;RIGHT(B541,LEN(B541))&amp;"\n"&amp;INDEX(D_被动技能!$E:$E,MATCH(L541,D_被动技能!$A:$A,0))</f>
        <v>学习技能绝·灵兽内丹（3级）\n一件很神奇的宝物，看起来谁都可以用\n提升伙伴闪避922点</v>
      </c>
      <c r="E541" s="2">
        <f>INDEX(D_被动技能!$N:$N,MATCH(L541,D_被动技能!$A:$A,0))</f>
        <v>6</v>
      </c>
      <c r="F541" s="2"/>
      <c r="G541" s="2">
        <f>INDEX(D_被动技能!$J:$J,MATCH(L541,D_被动技能!$A:$A,0))</f>
        <v>0</v>
      </c>
      <c r="H541" s="2" t="str">
        <f>INDEX(D_被动技能!$K:$K,MATCH(L541,D_被动技能!$A:$A,0))</f>
        <v>所有宠物</v>
      </c>
      <c r="I541" s="2">
        <f>INDEX(D_被动技能!$M:$M,MATCH(L541,D_被动技能!$A:$A,0))</f>
        <v>4608</v>
      </c>
      <c r="J541" s="2">
        <f t="shared" si="75"/>
        <v>685</v>
      </c>
      <c r="K541" s="2">
        <f t="shared" si="71"/>
        <v>3</v>
      </c>
      <c r="L541" s="2">
        <f t="shared" si="72"/>
        <v>6850003</v>
      </c>
      <c r="M541" s="2">
        <f t="shared" si="73"/>
        <v>3000</v>
      </c>
      <c r="N541" s="2">
        <f t="shared" si="74"/>
        <v>900</v>
      </c>
      <c r="O541" s="2">
        <v>20001</v>
      </c>
    </row>
    <row r="542" spans="1:15" x14ac:dyDescent="0.35">
      <c r="A542" s="2">
        <f t="shared" si="70"/>
        <v>46861</v>
      </c>
      <c r="B542" s="2" t="str">
        <f>INDEX(D_被动技能!$C:$C,MATCH(D_伙伴技能书!J542,D_被动技能!$B:$B,0))&amp;"（"&amp;K542&amp;"级）"</f>
        <v>绝·野性图腾（1级）</v>
      </c>
      <c r="C542" s="2">
        <f>INDEX(计算页!$E:$E,MATCH(INDEX(D_被动技能!$D:$D,MATCH(J542,D_被动技能!$B:$B,0)),计算页!$F:$F,0))</f>
        <v>40006</v>
      </c>
      <c r="D542" s="2" t="str">
        <f>"学习技能"&amp;RIGHT(B542,LEN(B542))&amp;"\n"&amp;INDEX(D_被动技能!$E:$E,MATCH(L542,D_被动技能!$A:$A,0))</f>
        <v>学习技能绝·野性图腾（1级）\n一件很神奇的宝物，看起来谁都可以用\n提升伙伴攻击1024点</v>
      </c>
      <c r="E542" s="2">
        <f>INDEX(D_被动技能!$N:$N,MATCH(L542,D_被动技能!$A:$A,0))</f>
        <v>6</v>
      </c>
      <c r="F542" s="2"/>
      <c r="G542" s="2">
        <f>INDEX(D_被动技能!$J:$J,MATCH(L542,D_被动技能!$A:$A,0))</f>
        <v>0</v>
      </c>
      <c r="H542" s="2" t="str">
        <f>INDEX(D_被动技能!$K:$K,MATCH(L542,D_被动技能!$A:$A,0))</f>
        <v>所有宠物</v>
      </c>
      <c r="I542" s="2">
        <f>INDEX(D_被动技能!$M:$M,MATCH(L542,D_被动技能!$A:$A,0))</f>
        <v>2048</v>
      </c>
      <c r="J542" s="2">
        <f t="shared" si="75"/>
        <v>686</v>
      </c>
      <c r="K542" s="2">
        <f t="shared" si="71"/>
        <v>1</v>
      </c>
      <c r="L542" s="2">
        <f t="shared" si="72"/>
        <v>6860001</v>
      </c>
      <c r="M542" s="2">
        <f t="shared" si="73"/>
        <v>1000</v>
      </c>
      <c r="N542" s="2">
        <f t="shared" si="74"/>
        <v>700</v>
      </c>
      <c r="O542" s="2">
        <v>20001</v>
      </c>
    </row>
    <row r="543" spans="1:15" x14ac:dyDescent="0.35">
      <c r="A543" s="2">
        <f t="shared" si="70"/>
        <v>46862</v>
      </c>
      <c r="B543" s="2" t="str">
        <f>INDEX(D_被动技能!$C:$C,MATCH(D_伙伴技能书!J543,D_被动技能!$B:$B,0))&amp;"（"&amp;K543&amp;"级）"</f>
        <v>绝·野性图腾（2级）</v>
      </c>
      <c r="C543" s="2">
        <f>INDEX(计算页!$E:$E,MATCH(INDEX(D_被动技能!$D:$D,MATCH(J543,D_被动技能!$B:$B,0)),计算页!$F:$F,0))</f>
        <v>40006</v>
      </c>
      <c r="D543" s="2" t="str">
        <f>"学习技能"&amp;RIGHT(B543,LEN(B543))&amp;"\n"&amp;INDEX(D_被动技能!$E:$E,MATCH(L543,D_被动技能!$A:$A,0))</f>
        <v>学习技能绝·野性图腾（2级）\n一件很神奇的宝物，看起来谁都可以用\n提升伙伴攻击1536点</v>
      </c>
      <c r="E543" s="2">
        <f>INDEX(D_被动技能!$N:$N,MATCH(L543,D_被动技能!$A:$A,0))</f>
        <v>6</v>
      </c>
      <c r="F543" s="2"/>
      <c r="G543" s="2">
        <f>INDEX(D_被动技能!$J:$J,MATCH(L543,D_被动技能!$A:$A,0))</f>
        <v>0</v>
      </c>
      <c r="H543" s="2" t="str">
        <f>INDEX(D_被动技能!$K:$K,MATCH(L543,D_被动技能!$A:$A,0))</f>
        <v>所有宠物</v>
      </c>
      <c r="I543" s="2">
        <f>INDEX(D_被动技能!$M:$M,MATCH(L543,D_被动技能!$A:$A,0))</f>
        <v>3072</v>
      </c>
      <c r="J543" s="2">
        <f t="shared" si="75"/>
        <v>686</v>
      </c>
      <c r="K543" s="2">
        <f t="shared" si="71"/>
        <v>2</v>
      </c>
      <c r="L543" s="2">
        <f t="shared" si="72"/>
        <v>6860002</v>
      </c>
      <c r="M543" s="2">
        <f t="shared" si="73"/>
        <v>2000</v>
      </c>
      <c r="N543" s="2">
        <f t="shared" si="74"/>
        <v>800</v>
      </c>
      <c r="O543" s="2">
        <v>20001</v>
      </c>
    </row>
    <row r="544" spans="1:15" x14ac:dyDescent="0.35">
      <c r="A544" s="2">
        <f t="shared" si="70"/>
        <v>46863</v>
      </c>
      <c r="B544" s="2" t="str">
        <f>INDEX(D_被动技能!$C:$C,MATCH(D_伙伴技能书!J544,D_被动技能!$B:$B,0))&amp;"（"&amp;K544&amp;"级）"</f>
        <v>绝·野性图腾（3级）</v>
      </c>
      <c r="C544" s="2">
        <f>INDEX(计算页!$E:$E,MATCH(INDEX(D_被动技能!$D:$D,MATCH(J544,D_被动技能!$B:$B,0)),计算页!$F:$F,0))</f>
        <v>40006</v>
      </c>
      <c r="D544" s="2" t="str">
        <f>"学习技能"&amp;RIGHT(B544,LEN(B544))&amp;"\n"&amp;INDEX(D_被动技能!$E:$E,MATCH(L544,D_被动技能!$A:$A,0))</f>
        <v>学习技能绝·野性图腾（3级）\n一件很神奇的宝物，看起来谁都可以用\n提升伙伴攻击2304点</v>
      </c>
      <c r="E544" s="2">
        <f>INDEX(D_被动技能!$N:$N,MATCH(L544,D_被动技能!$A:$A,0))</f>
        <v>6</v>
      </c>
      <c r="F544" s="2"/>
      <c r="G544" s="2">
        <f>INDEX(D_被动技能!$J:$J,MATCH(L544,D_被动技能!$A:$A,0))</f>
        <v>0</v>
      </c>
      <c r="H544" s="2" t="str">
        <f>INDEX(D_被动技能!$K:$K,MATCH(L544,D_被动技能!$A:$A,0))</f>
        <v>所有宠物</v>
      </c>
      <c r="I544" s="2">
        <f>INDEX(D_被动技能!$M:$M,MATCH(L544,D_被动技能!$A:$A,0))</f>
        <v>4608</v>
      </c>
      <c r="J544" s="2">
        <f t="shared" si="75"/>
        <v>686</v>
      </c>
      <c r="K544" s="2">
        <f t="shared" si="71"/>
        <v>3</v>
      </c>
      <c r="L544" s="2">
        <f t="shared" si="72"/>
        <v>6860003</v>
      </c>
      <c r="M544" s="2">
        <f t="shared" si="73"/>
        <v>3000</v>
      </c>
      <c r="N544" s="2">
        <f t="shared" si="74"/>
        <v>900</v>
      </c>
      <c r="O544" s="2">
        <v>20001</v>
      </c>
    </row>
    <row r="545" spans="1:15" x14ac:dyDescent="0.35">
      <c r="A545" s="2">
        <f t="shared" si="70"/>
        <v>46871</v>
      </c>
      <c r="B545" s="2" t="str">
        <f>INDEX(D_被动技能!$C:$C,MATCH(D_伙伴技能书!J545,D_被动技能!$B:$B,0))&amp;"（"&amp;K545&amp;"级）"</f>
        <v>绝·百鬼珠（1级）</v>
      </c>
      <c r="C545" s="2">
        <f>INDEX(计算页!$E:$E,MATCH(INDEX(D_被动技能!$D:$D,MATCH(J545,D_被动技能!$B:$B,0)),计算页!$F:$F,0))</f>
        <v>40001</v>
      </c>
      <c r="D545" s="2" t="str">
        <f>"学习技能"&amp;RIGHT(B545,LEN(B545))&amp;"\n"&amp;INDEX(D_被动技能!$E:$E,MATCH(L545,D_被动技能!$A:$A,0))</f>
        <v>学习技能绝·百鬼珠（1级）\n一件很神奇的宝物，看起来谁都可以用\n提升伙伴防御2048点</v>
      </c>
      <c r="E545" s="2">
        <f>INDEX(D_被动技能!$N:$N,MATCH(L545,D_被动技能!$A:$A,0))</f>
        <v>6</v>
      </c>
      <c r="F545" s="2"/>
      <c r="G545" s="2">
        <f>INDEX(D_被动技能!$J:$J,MATCH(L545,D_被动技能!$A:$A,0))</f>
        <v>0</v>
      </c>
      <c r="H545" s="2" t="str">
        <f>INDEX(D_被动技能!$K:$K,MATCH(L545,D_被动技能!$A:$A,0))</f>
        <v>所有宠物</v>
      </c>
      <c r="I545" s="2">
        <f>INDEX(D_被动技能!$M:$M,MATCH(L545,D_被动技能!$A:$A,0))</f>
        <v>2048</v>
      </c>
      <c r="J545" s="2">
        <f t="shared" si="75"/>
        <v>687</v>
      </c>
      <c r="K545" s="2">
        <f t="shared" si="71"/>
        <v>1</v>
      </c>
      <c r="L545" s="2">
        <f t="shared" si="72"/>
        <v>6870001</v>
      </c>
      <c r="M545" s="2">
        <f t="shared" si="73"/>
        <v>1000</v>
      </c>
      <c r="N545" s="2">
        <f t="shared" si="74"/>
        <v>700</v>
      </c>
      <c r="O545" s="2">
        <v>20001</v>
      </c>
    </row>
    <row r="546" spans="1:15" x14ac:dyDescent="0.35">
      <c r="A546" s="2">
        <f t="shared" si="70"/>
        <v>46872</v>
      </c>
      <c r="B546" s="2" t="str">
        <f>INDEX(D_被动技能!$C:$C,MATCH(D_伙伴技能书!J546,D_被动技能!$B:$B,0))&amp;"（"&amp;K546&amp;"级）"</f>
        <v>绝·百鬼珠（2级）</v>
      </c>
      <c r="C546" s="2">
        <f>INDEX(计算页!$E:$E,MATCH(INDEX(D_被动技能!$D:$D,MATCH(J546,D_被动技能!$B:$B,0)),计算页!$F:$F,0))</f>
        <v>40001</v>
      </c>
      <c r="D546" s="2" t="str">
        <f>"学习技能"&amp;RIGHT(B546,LEN(B546))&amp;"\n"&amp;INDEX(D_被动技能!$E:$E,MATCH(L546,D_被动技能!$A:$A,0))</f>
        <v>学习技能绝·百鬼珠（2级）\n一件很神奇的宝物，看起来谁都可以用\n提升伙伴防御3072点</v>
      </c>
      <c r="E546" s="2">
        <f>INDEX(D_被动技能!$N:$N,MATCH(L546,D_被动技能!$A:$A,0))</f>
        <v>6</v>
      </c>
      <c r="F546" s="2"/>
      <c r="G546" s="2">
        <f>INDEX(D_被动技能!$J:$J,MATCH(L546,D_被动技能!$A:$A,0))</f>
        <v>0</v>
      </c>
      <c r="H546" s="2" t="str">
        <f>INDEX(D_被动技能!$K:$K,MATCH(L546,D_被动技能!$A:$A,0))</f>
        <v>所有宠物</v>
      </c>
      <c r="I546" s="2">
        <f>INDEX(D_被动技能!$M:$M,MATCH(L546,D_被动技能!$A:$A,0))</f>
        <v>3072</v>
      </c>
      <c r="J546" s="2">
        <f t="shared" si="75"/>
        <v>687</v>
      </c>
      <c r="K546" s="2">
        <f t="shared" si="71"/>
        <v>2</v>
      </c>
      <c r="L546" s="2">
        <f t="shared" si="72"/>
        <v>6870002</v>
      </c>
      <c r="M546" s="2">
        <f t="shared" si="73"/>
        <v>2000</v>
      </c>
      <c r="N546" s="2">
        <f t="shared" si="74"/>
        <v>800</v>
      </c>
      <c r="O546" s="2">
        <v>20001</v>
      </c>
    </row>
    <row r="547" spans="1:15" x14ac:dyDescent="0.35">
      <c r="A547" s="2">
        <f t="shared" si="70"/>
        <v>46873</v>
      </c>
      <c r="B547" s="2" t="str">
        <f>INDEX(D_被动技能!$C:$C,MATCH(D_伙伴技能书!J547,D_被动技能!$B:$B,0))&amp;"（"&amp;K547&amp;"级）"</f>
        <v>绝·百鬼珠（3级）</v>
      </c>
      <c r="C547" s="2">
        <f>INDEX(计算页!$E:$E,MATCH(INDEX(D_被动技能!$D:$D,MATCH(J547,D_被动技能!$B:$B,0)),计算页!$F:$F,0))</f>
        <v>40001</v>
      </c>
      <c r="D547" s="2" t="str">
        <f>"学习技能"&amp;RIGHT(B547,LEN(B547))&amp;"\n"&amp;INDEX(D_被动技能!$E:$E,MATCH(L547,D_被动技能!$A:$A,0))</f>
        <v>学习技能绝·百鬼珠（3级）\n一件很神奇的宝物，看起来谁都可以用\n提升伙伴防御4608点</v>
      </c>
      <c r="E547" s="2">
        <f>INDEX(D_被动技能!$N:$N,MATCH(L547,D_被动技能!$A:$A,0))</f>
        <v>6</v>
      </c>
      <c r="F547" s="2"/>
      <c r="G547" s="2">
        <f>INDEX(D_被动技能!$J:$J,MATCH(L547,D_被动技能!$A:$A,0))</f>
        <v>0</v>
      </c>
      <c r="H547" s="2" t="str">
        <f>INDEX(D_被动技能!$K:$K,MATCH(L547,D_被动技能!$A:$A,0))</f>
        <v>所有宠物</v>
      </c>
      <c r="I547" s="2">
        <f>INDEX(D_被动技能!$M:$M,MATCH(L547,D_被动技能!$A:$A,0))</f>
        <v>4608</v>
      </c>
      <c r="J547" s="2">
        <f t="shared" si="75"/>
        <v>687</v>
      </c>
      <c r="K547" s="2">
        <f t="shared" si="71"/>
        <v>3</v>
      </c>
      <c r="L547" s="2">
        <f t="shared" si="72"/>
        <v>6870003</v>
      </c>
      <c r="M547" s="2">
        <f t="shared" si="73"/>
        <v>3000</v>
      </c>
      <c r="N547" s="2">
        <f t="shared" si="74"/>
        <v>900</v>
      </c>
      <c r="O547" s="2">
        <v>20001</v>
      </c>
    </row>
    <row r="548" spans="1:15" x14ac:dyDescent="0.35">
      <c r="A548" s="2">
        <f t="shared" si="70"/>
        <v>46881</v>
      </c>
      <c r="B548" s="2" t="str">
        <f>INDEX(D_被动技能!$C:$C,MATCH(D_伙伴技能书!J548,D_被动技能!$B:$B,0))&amp;"（"&amp;K548&amp;"级）"</f>
        <v>绝·幽鬼焰狱（1级）</v>
      </c>
      <c r="C548" s="2">
        <f>INDEX(计算页!$E:$E,MATCH(INDEX(D_被动技能!$D:$D,MATCH(J548,D_被动技能!$B:$B,0)),计算页!$F:$F,0))</f>
        <v>40020</v>
      </c>
      <c r="D548" s="2" t="str">
        <f>"学习技能"&amp;RIGHT(B548,LEN(B548))&amp;"\n"&amp;INDEX(D_被动技能!$E:$E,MATCH(L548,D_被动技能!$A:$A,0))</f>
        <v>学习技能绝·幽鬼焰狱（1级）\n一件很神奇的宝物，看起来谁都可以用\n提升伙伴生命10240点</v>
      </c>
      <c r="E548" s="2">
        <f>INDEX(D_被动技能!$N:$N,MATCH(L548,D_被动技能!$A:$A,0))</f>
        <v>6</v>
      </c>
      <c r="F548" s="2"/>
      <c r="G548" s="2">
        <f>INDEX(D_被动技能!$J:$J,MATCH(L548,D_被动技能!$A:$A,0))</f>
        <v>0</v>
      </c>
      <c r="H548" s="2" t="str">
        <f>INDEX(D_被动技能!$K:$K,MATCH(L548,D_被动技能!$A:$A,0))</f>
        <v>所有宠物</v>
      </c>
      <c r="I548" s="2">
        <f>INDEX(D_被动技能!$M:$M,MATCH(L548,D_被动技能!$A:$A,0))</f>
        <v>2048</v>
      </c>
      <c r="J548" s="2">
        <f t="shared" si="75"/>
        <v>688</v>
      </c>
      <c r="K548" s="2">
        <f t="shared" si="71"/>
        <v>1</v>
      </c>
      <c r="L548" s="2">
        <f t="shared" si="72"/>
        <v>6880001</v>
      </c>
      <c r="M548" s="2">
        <f t="shared" si="73"/>
        <v>1000</v>
      </c>
      <c r="N548" s="2">
        <f t="shared" si="74"/>
        <v>700</v>
      </c>
      <c r="O548" s="2">
        <v>20001</v>
      </c>
    </row>
    <row r="549" spans="1:15" x14ac:dyDescent="0.35">
      <c r="A549" s="2">
        <f t="shared" si="70"/>
        <v>46882</v>
      </c>
      <c r="B549" s="2" t="str">
        <f>INDEX(D_被动技能!$C:$C,MATCH(D_伙伴技能书!J549,D_被动技能!$B:$B,0))&amp;"（"&amp;K549&amp;"级）"</f>
        <v>绝·幽鬼焰狱（2级）</v>
      </c>
      <c r="C549" s="2">
        <f>INDEX(计算页!$E:$E,MATCH(INDEX(D_被动技能!$D:$D,MATCH(J549,D_被动技能!$B:$B,0)),计算页!$F:$F,0))</f>
        <v>40020</v>
      </c>
      <c r="D549" s="2" t="str">
        <f>"学习技能"&amp;RIGHT(B549,LEN(B549))&amp;"\n"&amp;INDEX(D_被动技能!$E:$E,MATCH(L549,D_被动技能!$A:$A,0))</f>
        <v>学习技能绝·幽鬼焰狱（2级）\n一件很神奇的宝物，看起来谁都可以用\n提升伙伴生命15360点</v>
      </c>
      <c r="E549" s="2">
        <f>INDEX(D_被动技能!$N:$N,MATCH(L549,D_被动技能!$A:$A,0))</f>
        <v>6</v>
      </c>
      <c r="F549" s="2"/>
      <c r="G549" s="2">
        <f>INDEX(D_被动技能!$J:$J,MATCH(L549,D_被动技能!$A:$A,0))</f>
        <v>0</v>
      </c>
      <c r="H549" s="2" t="str">
        <f>INDEX(D_被动技能!$K:$K,MATCH(L549,D_被动技能!$A:$A,0))</f>
        <v>所有宠物</v>
      </c>
      <c r="I549" s="2">
        <f>INDEX(D_被动技能!$M:$M,MATCH(L549,D_被动技能!$A:$A,0))</f>
        <v>3072</v>
      </c>
      <c r="J549" s="2">
        <f t="shared" si="75"/>
        <v>688</v>
      </c>
      <c r="K549" s="2">
        <f t="shared" si="71"/>
        <v>2</v>
      </c>
      <c r="L549" s="2">
        <f t="shared" si="72"/>
        <v>6880002</v>
      </c>
      <c r="M549" s="2">
        <f t="shared" si="73"/>
        <v>2000</v>
      </c>
      <c r="N549" s="2">
        <f t="shared" si="74"/>
        <v>800</v>
      </c>
      <c r="O549" s="2">
        <v>20001</v>
      </c>
    </row>
    <row r="550" spans="1:15" x14ac:dyDescent="0.35">
      <c r="A550" s="2">
        <f t="shared" si="70"/>
        <v>46883</v>
      </c>
      <c r="B550" s="2" t="str">
        <f>INDEX(D_被动技能!$C:$C,MATCH(D_伙伴技能书!J550,D_被动技能!$B:$B,0))&amp;"（"&amp;K550&amp;"级）"</f>
        <v>绝·幽鬼焰狱（3级）</v>
      </c>
      <c r="C550" s="2">
        <f>INDEX(计算页!$E:$E,MATCH(INDEX(D_被动技能!$D:$D,MATCH(J550,D_被动技能!$B:$B,0)),计算页!$F:$F,0))</f>
        <v>40020</v>
      </c>
      <c r="D550" s="2" t="str">
        <f>"学习技能"&amp;RIGHT(B550,LEN(B550))&amp;"\n"&amp;INDEX(D_被动技能!$E:$E,MATCH(L550,D_被动技能!$A:$A,0))</f>
        <v>学习技能绝·幽鬼焰狱（3级）\n一件很神奇的宝物，看起来谁都可以用\n提升伙伴生命23040点</v>
      </c>
      <c r="E550" s="2">
        <f>INDEX(D_被动技能!$N:$N,MATCH(L550,D_被动技能!$A:$A,0))</f>
        <v>6</v>
      </c>
      <c r="F550" s="2"/>
      <c r="G550" s="2">
        <f>INDEX(D_被动技能!$J:$J,MATCH(L550,D_被动技能!$A:$A,0))</f>
        <v>0</v>
      </c>
      <c r="H550" s="2" t="str">
        <f>INDEX(D_被动技能!$K:$K,MATCH(L550,D_被动技能!$A:$A,0))</f>
        <v>所有宠物</v>
      </c>
      <c r="I550" s="2">
        <f>INDEX(D_被动技能!$M:$M,MATCH(L550,D_被动技能!$A:$A,0))</f>
        <v>4608</v>
      </c>
      <c r="J550" s="2">
        <f t="shared" si="75"/>
        <v>688</v>
      </c>
      <c r="K550" s="2">
        <f t="shared" si="71"/>
        <v>3</v>
      </c>
      <c r="L550" s="2">
        <f t="shared" si="72"/>
        <v>6880003</v>
      </c>
      <c r="M550" s="2">
        <f t="shared" si="73"/>
        <v>3000</v>
      </c>
      <c r="N550" s="2">
        <f t="shared" si="74"/>
        <v>900</v>
      </c>
      <c r="O550" s="2">
        <v>20001</v>
      </c>
    </row>
    <row r="551" spans="1:15" x14ac:dyDescent="0.35">
      <c r="A551" s="2">
        <f t="shared" si="70"/>
        <v>46891</v>
      </c>
      <c r="B551" s="2" t="str">
        <f>INDEX(D_被动技能!$C:$C,MATCH(D_伙伴技能书!J551,D_被动技能!$B:$B,0))&amp;"（"&amp;K551&amp;"级）"</f>
        <v>绝·聚魂旗（1级）</v>
      </c>
      <c r="C551" s="2">
        <f>INDEX(计算页!$E:$E,MATCH(INDEX(D_被动技能!$D:$D,MATCH(J551,D_被动技能!$B:$B,0)),计算页!$F:$F,0))</f>
        <v>40010</v>
      </c>
      <c r="D551" s="2" t="str">
        <f>"学习技能"&amp;RIGHT(B551,LEN(B551))&amp;"\n"&amp;INDEX(D_被动技能!$E:$E,MATCH(L551,D_被动技能!$A:$A,0))</f>
        <v>学习技能绝·聚魂旗（1级）\n一件很神奇的宝物，看起来谁都可以用\n提升伙伴命中410点</v>
      </c>
      <c r="E551" s="2">
        <f>INDEX(D_被动技能!$N:$N,MATCH(L551,D_被动技能!$A:$A,0))</f>
        <v>6</v>
      </c>
      <c r="F551" s="2"/>
      <c r="G551" s="2">
        <f>INDEX(D_被动技能!$J:$J,MATCH(L551,D_被动技能!$A:$A,0))</f>
        <v>0</v>
      </c>
      <c r="H551" s="2" t="str">
        <f>INDEX(D_被动技能!$K:$K,MATCH(L551,D_被动技能!$A:$A,0))</f>
        <v>所有宠物</v>
      </c>
      <c r="I551" s="2">
        <f>INDEX(D_被动技能!$M:$M,MATCH(L551,D_被动技能!$A:$A,0))</f>
        <v>2048</v>
      </c>
      <c r="J551" s="2">
        <f t="shared" si="75"/>
        <v>689</v>
      </c>
      <c r="K551" s="2">
        <f t="shared" si="71"/>
        <v>1</v>
      </c>
      <c r="L551" s="2">
        <f t="shared" si="72"/>
        <v>6890001</v>
      </c>
      <c r="M551" s="2">
        <f t="shared" si="73"/>
        <v>1000</v>
      </c>
      <c r="N551" s="2">
        <f t="shared" si="74"/>
        <v>700</v>
      </c>
      <c r="O551" s="2">
        <v>20001</v>
      </c>
    </row>
    <row r="552" spans="1:15" x14ac:dyDescent="0.35">
      <c r="A552" s="2">
        <f t="shared" si="70"/>
        <v>46892</v>
      </c>
      <c r="B552" s="2" t="str">
        <f>INDEX(D_被动技能!$C:$C,MATCH(D_伙伴技能书!J552,D_被动技能!$B:$B,0))&amp;"（"&amp;K552&amp;"级）"</f>
        <v>绝·聚魂旗（2级）</v>
      </c>
      <c r="C552" s="2">
        <f>INDEX(计算页!$E:$E,MATCH(INDEX(D_被动技能!$D:$D,MATCH(J552,D_被动技能!$B:$B,0)),计算页!$F:$F,0))</f>
        <v>40010</v>
      </c>
      <c r="D552" s="2" t="str">
        <f>"学习技能"&amp;RIGHT(B552,LEN(B552))&amp;"\n"&amp;INDEX(D_被动技能!$E:$E,MATCH(L552,D_被动技能!$A:$A,0))</f>
        <v>学习技能绝·聚魂旗（2级）\n一件很神奇的宝物，看起来谁都可以用\n提升伙伴命中614点</v>
      </c>
      <c r="E552" s="2">
        <f>INDEX(D_被动技能!$N:$N,MATCH(L552,D_被动技能!$A:$A,0))</f>
        <v>6</v>
      </c>
      <c r="F552" s="2"/>
      <c r="G552" s="2">
        <f>INDEX(D_被动技能!$J:$J,MATCH(L552,D_被动技能!$A:$A,0))</f>
        <v>0</v>
      </c>
      <c r="H552" s="2" t="str">
        <f>INDEX(D_被动技能!$K:$K,MATCH(L552,D_被动技能!$A:$A,0))</f>
        <v>所有宠物</v>
      </c>
      <c r="I552" s="2">
        <f>INDEX(D_被动技能!$M:$M,MATCH(L552,D_被动技能!$A:$A,0))</f>
        <v>3072</v>
      </c>
      <c r="J552" s="2">
        <f t="shared" si="75"/>
        <v>689</v>
      </c>
      <c r="K552" s="2">
        <f t="shared" si="71"/>
        <v>2</v>
      </c>
      <c r="L552" s="2">
        <f t="shared" si="72"/>
        <v>6890002</v>
      </c>
      <c r="M552" s="2">
        <f t="shared" si="73"/>
        <v>2000</v>
      </c>
      <c r="N552" s="2">
        <f t="shared" si="74"/>
        <v>800</v>
      </c>
      <c r="O552" s="2">
        <v>20001</v>
      </c>
    </row>
    <row r="553" spans="1:15" x14ac:dyDescent="0.35">
      <c r="A553" s="2">
        <f t="shared" si="70"/>
        <v>46893</v>
      </c>
      <c r="B553" s="2" t="str">
        <f>INDEX(D_被动技能!$C:$C,MATCH(D_伙伴技能书!J553,D_被动技能!$B:$B,0))&amp;"（"&amp;K553&amp;"级）"</f>
        <v>绝·聚魂旗（3级）</v>
      </c>
      <c r="C553" s="2">
        <f>INDEX(计算页!$E:$E,MATCH(INDEX(D_被动技能!$D:$D,MATCH(J553,D_被动技能!$B:$B,0)),计算页!$F:$F,0))</f>
        <v>40010</v>
      </c>
      <c r="D553" s="2" t="str">
        <f>"学习技能"&amp;RIGHT(B553,LEN(B553))&amp;"\n"&amp;INDEX(D_被动技能!$E:$E,MATCH(L553,D_被动技能!$A:$A,0))</f>
        <v>学习技能绝·聚魂旗（3级）\n一件很神奇的宝物，看起来谁都可以用\n提升伙伴命中922点</v>
      </c>
      <c r="E553" s="2">
        <f>INDEX(D_被动技能!$N:$N,MATCH(L553,D_被动技能!$A:$A,0))</f>
        <v>6</v>
      </c>
      <c r="F553" s="2"/>
      <c r="G553" s="2">
        <f>INDEX(D_被动技能!$J:$J,MATCH(L553,D_被动技能!$A:$A,0))</f>
        <v>0</v>
      </c>
      <c r="H553" s="2" t="str">
        <f>INDEX(D_被动技能!$K:$K,MATCH(L553,D_被动技能!$A:$A,0))</f>
        <v>所有宠物</v>
      </c>
      <c r="I553" s="2">
        <f>INDEX(D_被动技能!$M:$M,MATCH(L553,D_被动技能!$A:$A,0))</f>
        <v>4608</v>
      </c>
      <c r="J553" s="2">
        <f t="shared" si="75"/>
        <v>689</v>
      </c>
      <c r="K553" s="2">
        <f t="shared" si="71"/>
        <v>3</v>
      </c>
      <c r="L553" s="2">
        <f t="shared" si="72"/>
        <v>6890003</v>
      </c>
      <c r="M553" s="2">
        <f t="shared" si="73"/>
        <v>3000</v>
      </c>
      <c r="N553" s="2">
        <f t="shared" si="74"/>
        <v>900</v>
      </c>
      <c r="O553" s="2">
        <v>20001</v>
      </c>
    </row>
    <row r="554" spans="1:15" x14ac:dyDescent="0.35">
      <c r="A554" s="2">
        <f t="shared" si="70"/>
        <v>46901</v>
      </c>
      <c r="B554" s="2" t="str">
        <f>INDEX(D_被动技能!$C:$C,MATCH(D_伙伴技能书!J554,D_被动技能!$B:$B,0))&amp;"（"&amp;K554&amp;"级）"</f>
        <v>绝·迷魂汤（1级）</v>
      </c>
      <c r="C554" s="2">
        <f>INDEX(计算页!$E:$E,MATCH(INDEX(D_被动技能!$D:$D,MATCH(J554,D_被动技能!$B:$B,0)),计算页!$F:$F,0))</f>
        <v>40001</v>
      </c>
      <c r="D554" s="2" t="str">
        <f>"学习技能"&amp;RIGHT(B554,LEN(B554))&amp;"\n"&amp;INDEX(D_被动技能!$E:$E,MATCH(L554,D_被动技能!$A:$A,0))</f>
        <v>学习技能绝·迷魂汤（1级）\n一件很神奇的宝物，看起来谁都可以用\n提升伙伴闪避410点</v>
      </c>
      <c r="E554" s="2">
        <f>INDEX(D_被动技能!$N:$N,MATCH(L554,D_被动技能!$A:$A,0))</f>
        <v>6</v>
      </c>
      <c r="F554" s="2"/>
      <c r="G554" s="2">
        <f>INDEX(D_被动技能!$J:$J,MATCH(L554,D_被动技能!$A:$A,0))</f>
        <v>0</v>
      </c>
      <c r="H554" s="2" t="str">
        <f>INDEX(D_被动技能!$K:$K,MATCH(L554,D_被动技能!$A:$A,0))</f>
        <v>所有宠物</v>
      </c>
      <c r="I554" s="2">
        <f>INDEX(D_被动技能!$M:$M,MATCH(L554,D_被动技能!$A:$A,0))</f>
        <v>2048</v>
      </c>
      <c r="J554" s="2">
        <f t="shared" si="75"/>
        <v>690</v>
      </c>
      <c r="K554" s="2">
        <f t="shared" si="71"/>
        <v>1</v>
      </c>
      <c r="L554" s="2">
        <f t="shared" si="72"/>
        <v>6900001</v>
      </c>
      <c r="M554" s="2">
        <f t="shared" si="73"/>
        <v>1000</v>
      </c>
      <c r="N554" s="2">
        <f t="shared" si="74"/>
        <v>700</v>
      </c>
      <c r="O554" s="2">
        <v>20001</v>
      </c>
    </row>
    <row r="555" spans="1:15" x14ac:dyDescent="0.35">
      <c r="A555" s="2">
        <f t="shared" si="70"/>
        <v>46902</v>
      </c>
      <c r="B555" s="2" t="str">
        <f>INDEX(D_被动技能!$C:$C,MATCH(D_伙伴技能书!J555,D_被动技能!$B:$B,0))&amp;"（"&amp;K555&amp;"级）"</f>
        <v>绝·迷魂汤（2级）</v>
      </c>
      <c r="C555" s="2">
        <f>INDEX(计算页!$E:$E,MATCH(INDEX(D_被动技能!$D:$D,MATCH(J555,D_被动技能!$B:$B,0)),计算页!$F:$F,0))</f>
        <v>40001</v>
      </c>
      <c r="D555" s="2" t="str">
        <f>"学习技能"&amp;RIGHT(B555,LEN(B555))&amp;"\n"&amp;INDEX(D_被动技能!$E:$E,MATCH(L555,D_被动技能!$A:$A,0))</f>
        <v>学习技能绝·迷魂汤（2级）\n一件很神奇的宝物，看起来谁都可以用\n提升伙伴闪避614点</v>
      </c>
      <c r="E555" s="2">
        <f>INDEX(D_被动技能!$N:$N,MATCH(L555,D_被动技能!$A:$A,0))</f>
        <v>6</v>
      </c>
      <c r="F555" s="2"/>
      <c r="G555" s="2">
        <f>INDEX(D_被动技能!$J:$J,MATCH(L555,D_被动技能!$A:$A,0))</f>
        <v>0</v>
      </c>
      <c r="H555" s="2" t="str">
        <f>INDEX(D_被动技能!$K:$K,MATCH(L555,D_被动技能!$A:$A,0))</f>
        <v>所有宠物</v>
      </c>
      <c r="I555" s="2">
        <f>INDEX(D_被动技能!$M:$M,MATCH(L555,D_被动技能!$A:$A,0))</f>
        <v>3072</v>
      </c>
      <c r="J555" s="2">
        <f t="shared" si="75"/>
        <v>690</v>
      </c>
      <c r="K555" s="2">
        <f t="shared" si="71"/>
        <v>2</v>
      </c>
      <c r="L555" s="2">
        <f t="shared" si="72"/>
        <v>6900002</v>
      </c>
      <c r="M555" s="2">
        <f t="shared" si="73"/>
        <v>2000</v>
      </c>
      <c r="N555" s="2">
        <f t="shared" si="74"/>
        <v>800</v>
      </c>
      <c r="O555" s="2">
        <v>20001</v>
      </c>
    </row>
    <row r="556" spans="1:15" x14ac:dyDescent="0.35">
      <c r="A556" s="2">
        <f t="shared" si="70"/>
        <v>46903</v>
      </c>
      <c r="B556" s="2" t="str">
        <f>INDEX(D_被动技能!$C:$C,MATCH(D_伙伴技能书!J556,D_被动技能!$B:$B,0))&amp;"（"&amp;K556&amp;"级）"</f>
        <v>绝·迷魂汤（3级）</v>
      </c>
      <c r="C556" s="2">
        <f>INDEX(计算页!$E:$E,MATCH(INDEX(D_被动技能!$D:$D,MATCH(J556,D_被动技能!$B:$B,0)),计算页!$F:$F,0))</f>
        <v>40001</v>
      </c>
      <c r="D556" s="2" t="str">
        <f>"学习技能"&amp;RIGHT(B556,LEN(B556))&amp;"\n"&amp;INDEX(D_被动技能!$E:$E,MATCH(L556,D_被动技能!$A:$A,0))</f>
        <v>学习技能绝·迷魂汤（3级）\n一件很神奇的宝物，看起来谁都可以用\n提升伙伴闪避922点</v>
      </c>
      <c r="E556" s="2">
        <f>INDEX(D_被动技能!$N:$N,MATCH(L556,D_被动技能!$A:$A,0))</f>
        <v>6</v>
      </c>
      <c r="F556" s="2"/>
      <c r="G556" s="2">
        <f>INDEX(D_被动技能!$J:$J,MATCH(L556,D_被动技能!$A:$A,0))</f>
        <v>0</v>
      </c>
      <c r="H556" s="2" t="str">
        <f>INDEX(D_被动技能!$K:$K,MATCH(L556,D_被动技能!$A:$A,0))</f>
        <v>所有宠物</v>
      </c>
      <c r="I556" s="2">
        <f>INDEX(D_被动技能!$M:$M,MATCH(L556,D_被动技能!$A:$A,0))</f>
        <v>4608</v>
      </c>
      <c r="J556" s="2">
        <f t="shared" si="75"/>
        <v>690</v>
      </c>
      <c r="K556" s="2">
        <f t="shared" si="71"/>
        <v>3</v>
      </c>
      <c r="L556" s="2">
        <f t="shared" si="72"/>
        <v>6900003</v>
      </c>
      <c r="M556" s="2">
        <f t="shared" si="73"/>
        <v>3000</v>
      </c>
      <c r="N556" s="2">
        <f t="shared" si="74"/>
        <v>900</v>
      </c>
      <c r="O556" s="2">
        <v>20001</v>
      </c>
    </row>
    <row r="557" spans="1:15" x14ac:dyDescent="0.35">
      <c r="A557" s="2">
        <f t="shared" si="70"/>
        <v>46911</v>
      </c>
      <c r="B557" s="2" t="str">
        <f>INDEX(D_被动技能!$C:$C,MATCH(D_伙伴技能书!J557,D_被动技能!$B:$B,0))&amp;"（"&amp;K557&amp;"级）"</f>
        <v>绝·阴阳镜（1级）</v>
      </c>
      <c r="C557" s="2">
        <f>INDEX(计算页!$E:$E,MATCH(INDEX(D_被动技能!$D:$D,MATCH(J557,D_被动技能!$B:$B,0)),计算页!$F:$F,0))</f>
        <v>40019</v>
      </c>
      <c r="D557" s="2" t="str">
        <f>"学习技能"&amp;RIGHT(B557,LEN(B557))&amp;"\n"&amp;INDEX(D_被动技能!$E:$E,MATCH(L557,D_被动技能!$A:$A,0))</f>
        <v>学习技能绝·阴阳镜（1级）\n一件很神奇的宝物，看起来谁都可以用\n提升伙伴攻击1024点</v>
      </c>
      <c r="E557" s="2">
        <f>INDEX(D_被动技能!$N:$N,MATCH(L557,D_被动技能!$A:$A,0))</f>
        <v>6</v>
      </c>
      <c r="F557" s="2"/>
      <c r="G557" s="2">
        <f>INDEX(D_被动技能!$J:$J,MATCH(L557,D_被动技能!$A:$A,0))</f>
        <v>0</v>
      </c>
      <c r="H557" s="2" t="str">
        <f>INDEX(D_被动技能!$K:$K,MATCH(L557,D_被动技能!$A:$A,0))</f>
        <v>所有宠物</v>
      </c>
      <c r="I557" s="2">
        <f>INDEX(D_被动技能!$M:$M,MATCH(L557,D_被动技能!$A:$A,0))</f>
        <v>2048</v>
      </c>
      <c r="J557" s="2">
        <f t="shared" si="75"/>
        <v>691</v>
      </c>
      <c r="K557" s="2">
        <f t="shared" si="71"/>
        <v>1</v>
      </c>
      <c r="L557" s="2">
        <f t="shared" si="72"/>
        <v>6910001</v>
      </c>
      <c r="M557" s="2">
        <f t="shared" si="73"/>
        <v>1000</v>
      </c>
      <c r="N557" s="2">
        <f t="shared" si="74"/>
        <v>700</v>
      </c>
      <c r="O557" s="2">
        <v>20001</v>
      </c>
    </row>
    <row r="558" spans="1:15" x14ac:dyDescent="0.35">
      <c r="A558" s="2">
        <f t="shared" si="70"/>
        <v>46912</v>
      </c>
      <c r="B558" s="2" t="str">
        <f>INDEX(D_被动技能!$C:$C,MATCH(D_伙伴技能书!J558,D_被动技能!$B:$B,0))&amp;"（"&amp;K558&amp;"级）"</f>
        <v>绝·阴阳镜（2级）</v>
      </c>
      <c r="C558" s="2">
        <f>INDEX(计算页!$E:$E,MATCH(INDEX(D_被动技能!$D:$D,MATCH(J558,D_被动技能!$B:$B,0)),计算页!$F:$F,0))</f>
        <v>40019</v>
      </c>
      <c r="D558" s="2" t="str">
        <f>"学习技能"&amp;RIGHT(B558,LEN(B558))&amp;"\n"&amp;INDEX(D_被动技能!$E:$E,MATCH(L558,D_被动技能!$A:$A,0))</f>
        <v>学习技能绝·阴阳镜（2级）\n一件很神奇的宝物，看起来谁都可以用\n提升伙伴攻击1536点</v>
      </c>
      <c r="E558" s="2">
        <f>INDEX(D_被动技能!$N:$N,MATCH(L558,D_被动技能!$A:$A,0))</f>
        <v>6</v>
      </c>
      <c r="F558" s="2"/>
      <c r="G558" s="2">
        <f>INDEX(D_被动技能!$J:$J,MATCH(L558,D_被动技能!$A:$A,0))</f>
        <v>0</v>
      </c>
      <c r="H558" s="2" t="str">
        <f>INDEX(D_被动技能!$K:$K,MATCH(L558,D_被动技能!$A:$A,0))</f>
        <v>所有宠物</v>
      </c>
      <c r="I558" s="2">
        <f>INDEX(D_被动技能!$M:$M,MATCH(L558,D_被动技能!$A:$A,0))</f>
        <v>3072</v>
      </c>
      <c r="J558" s="2">
        <f t="shared" si="75"/>
        <v>691</v>
      </c>
      <c r="K558" s="2">
        <f t="shared" si="71"/>
        <v>2</v>
      </c>
      <c r="L558" s="2">
        <f t="shared" si="72"/>
        <v>6910002</v>
      </c>
      <c r="M558" s="2">
        <f t="shared" si="73"/>
        <v>2000</v>
      </c>
      <c r="N558" s="2">
        <f t="shared" si="74"/>
        <v>800</v>
      </c>
      <c r="O558" s="2">
        <v>20001</v>
      </c>
    </row>
    <row r="559" spans="1:15" x14ac:dyDescent="0.35">
      <c r="A559" s="2">
        <f t="shared" si="70"/>
        <v>46913</v>
      </c>
      <c r="B559" s="2" t="str">
        <f>INDEX(D_被动技能!$C:$C,MATCH(D_伙伴技能书!J559,D_被动技能!$B:$B,0))&amp;"（"&amp;K559&amp;"级）"</f>
        <v>绝·阴阳镜（3级）</v>
      </c>
      <c r="C559" s="2">
        <f>INDEX(计算页!$E:$E,MATCH(INDEX(D_被动技能!$D:$D,MATCH(J559,D_被动技能!$B:$B,0)),计算页!$F:$F,0))</f>
        <v>40019</v>
      </c>
      <c r="D559" s="2" t="str">
        <f>"学习技能"&amp;RIGHT(B559,LEN(B559))&amp;"\n"&amp;INDEX(D_被动技能!$E:$E,MATCH(L559,D_被动技能!$A:$A,0))</f>
        <v>学习技能绝·阴阳镜（3级）\n一件很神奇的宝物，看起来谁都可以用\n提升伙伴攻击2304点</v>
      </c>
      <c r="E559" s="2">
        <f>INDEX(D_被动技能!$N:$N,MATCH(L559,D_被动技能!$A:$A,0))</f>
        <v>6</v>
      </c>
      <c r="F559" s="2"/>
      <c r="G559" s="2">
        <f>INDEX(D_被动技能!$J:$J,MATCH(L559,D_被动技能!$A:$A,0))</f>
        <v>0</v>
      </c>
      <c r="H559" s="2" t="str">
        <f>INDEX(D_被动技能!$K:$K,MATCH(L559,D_被动技能!$A:$A,0))</f>
        <v>所有宠物</v>
      </c>
      <c r="I559" s="2">
        <f>INDEX(D_被动技能!$M:$M,MATCH(L559,D_被动技能!$A:$A,0))</f>
        <v>4608</v>
      </c>
      <c r="J559" s="2">
        <f t="shared" si="75"/>
        <v>691</v>
      </c>
      <c r="K559" s="2">
        <f t="shared" si="71"/>
        <v>3</v>
      </c>
      <c r="L559" s="2">
        <f t="shared" si="72"/>
        <v>6910003</v>
      </c>
      <c r="M559" s="2">
        <f t="shared" si="73"/>
        <v>3000</v>
      </c>
      <c r="N559" s="2">
        <f t="shared" si="74"/>
        <v>900</v>
      </c>
      <c r="O559" s="2">
        <v>20001</v>
      </c>
    </row>
    <row r="560" spans="1:15" x14ac:dyDescent="0.35">
      <c r="A560" s="2">
        <f t="shared" si="70"/>
        <v>46921</v>
      </c>
      <c r="B560" s="2" t="str">
        <f>INDEX(D_被动技能!$C:$C,MATCH(D_伙伴技能书!J560,D_被动技能!$B:$B,0))&amp;"（"&amp;K560&amp;"级）"</f>
        <v>绝·炼魂葫芦（1级）</v>
      </c>
      <c r="C560" s="2">
        <f>INDEX(计算页!$E:$E,MATCH(INDEX(D_被动技能!$D:$D,MATCH(J560,D_被动技能!$B:$B,0)),计算页!$F:$F,0))</f>
        <v>40000</v>
      </c>
      <c r="D560" s="2" t="str">
        <f>"学习技能"&amp;RIGHT(B560,LEN(B560))&amp;"\n"&amp;INDEX(D_被动技能!$E:$E,MATCH(L560,D_被动技能!$A:$A,0))</f>
        <v>学习技能绝·炼魂葫芦（1级）\n一件很神奇的宝物，看起来谁都可以用\n提升伙伴防御2048点</v>
      </c>
      <c r="E560" s="2">
        <f>INDEX(D_被动技能!$N:$N,MATCH(L560,D_被动技能!$A:$A,0))</f>
        <v>6</v>
      </c>
      <c r="F560" s="2"/>
      <c r="G560" s="2">
        <f>INDEX(D_被动技能!$J:$J,MATCH(L560,D_被动技能!$A:$A,0))</f>
        <v>0</v>
      </c>
      <c r="H560" s="2" t="str">
        <f>INDEX(D_被动技能!$K:$K,MATCH(L560,D_被动技能!$A:$A,0))</f>
        <v>所有宠物</v>
      </c>
      <c r="I560" s="2">
        <f>INDEX(D_被动技能!$M:$M,MATCH(L560,D_被动技能!$A:$A,0))</f>
        <v>2048</v>
      </c>
      <c r="J560" s="2">
        <f t="shared" si="75"/>
        <v>692</v>
      </c>
      <c r="K560" s="2">
        <f t="shared" si="71"/>
        <v>1</v>
      </c>
      <c r="L560" s="2">
        <f t="shared" si="72"/>
        <v>6920001</v>
      </c>
      <c r="M560" s="2">
        <f t="shared" si="73"/>
        <v>1000</v>
      </c>
      <c r="N560" s="2">
        <f t="shared" si="74"/>
        <v>700</v>
      </c>
      <c r="O560" s="2">
        <v>20001</v>
      </c>
    </row>
    <row r="561" spans="1:15" x14ac:dyDescent="0.35">
      <c r="A561" s="2">
        <f t="shared" ref="A561:A580" si="76">40000+J561*10+K561</f>
        <v>46922</v>
      </c>
      <c r="B561" s="2" t="str">
        <f>INDEX(D_被动技能!$C:$C,MATCH(D_伙伴技能书!J561,D_被动技能!$B:$B,0))&amp;"（"&amp;K561&amp;"级）"</f>
        <v>绝·炼魂葫芦（2级）</v>
      </c>
      <c r="C561" s="2">
        <f>INDEX(计算页!$E:$E,MATCH(INDEX(D_被动技能!$D:$D,MATCH(J561,D_被动技能!$B:$B,0)),计算页!$F:$F,0))</f>
        <v>40000</v>
      </c>
      <c r="D561" s="2" t="str">
        <f>"学习技能"&amp;RIGHT(B561,LEN(B561))&amp;"\n"&amp;INDEX(D_被动技能!$E:$E,MATCH(L561,D_被动技能!$A:$A,0))</f>
        <v>学习技能绝·炼魂葫芦（2级）\n一件很神奇的宝物，看起来谁都可以用\n提升伙伴防御3072点</v>
      </c>
      <c r="E561" s="2">
        <f>INDEX(D_被动技能!$N:$N,MATCH(L561,D_被动技能!$A:$A,0))</f>
        <v>6</v>
      </c>
      <c r="F561" s="2"/>
      <c r="G561" s="2">
        <f>INDEX(D_被动技能!$J:$J,MATCH(L561,D_被动技能!$A:$A,0))</f>
        <v>0</v>
      </c>
      <c r="H561" s="2" t="str">
        <f>INDEX(D_被动技能!$K:$K,MATCH(L561,D_被动技能!$A:$A,0))</f>
        <v>所有宠物</v>
      </c>
      <c r="I561" s="2">
        <f>INDEX(D_被动技能!$M:$M,MATCH(L561,D_被动技能!$A:$A,0))</f>
        <v>3072</v>
      </c>
      <c r="J561" s="2">
        <f t="shared" si="75"/>
        <v>692</v>
      </c>
      <c r="K561" s="2">
        <f t="shared" ref="K561:K580" si="77">IF(K560=3,1,K560+1)</f>
        <v>2</v>
      </c>
      <c r="L561" s="2">
        <f t="shared" ref="L561:L580" si="78">J561*10000+K561</f>
        <v>6920002</v>
      </c>
      <c r="M561" s="2">
        <f t="shared" ref="M561:M580" si="79">K561*1000</f>
        <v>2000</v>
      </c>
      <c r="N561" s="2">
        <f t="shared" ref="N561:N580" si="80">K561*100+600</f>
        <v>800</v>
      </c>
      <c r="O561" s="2">
        <v>20001</v>
      </c>
    </row>
    <row r="562" spans="1:15" x14ac:dyDescent="0.35">
      <c r="A562" s="2">
        <f t="shared" si="76"/>
        <v>46923</v>
      </c>
      <c r="B562" s="2" t="str">
        <f>INDEX(D_被动技能!$C:$C,MATCH(D_伙伴技能书!J562,D_被动技能!$B:$B,0))&amp;"（"&amp;K562&amp;"级）"</f>
        <v>绝·炼魂葫芦（3级）</v>
      </c>
      <c r="C562" s="2">
        <f>INDEX(计算页!$E:$E,MATCH(INDEX(D_被动技能!$D:$D,MATCH(J562,D_被动技能!$B:$B,0)),计算页!$F:$F,0))</f>
        <v>40000</v>
      </c>
      <c r="D562" s="2" t="str">
        <f>"学习技能"&amp;RIGHT(B562,LEN(B562))&amp;"\n"&amp;INDEX(D_被动技能!$E:$E,MATCH(L562,D_被动技能!$A:$A,0))</f>
        <v>学习技能绝·炼魂葫芦（3级）\n一件很神奇的宝物，看起来谁都可以用\n提升伙伴防御4608点</v>
      </c>
      <c r="E562" s="2">
        <f>INDEX(D_被动技能!$N:$N,MATCH(L562,D_被动技能!$A:$A,0))</f>
        <v>6</v>
      </c>
      <c r="F562" s="2"/>
      <c r="G562" s="2">
        <f>INDEX(D_被动技能!$J:$J,MATCH(L562,D_被动技能!$A:$A,0))</f>
        <v>0</v>
      </c>
      <c r="H562" s="2" t="str">
        <f>INDEX(D_被动技能!$K:$K,MATCH(L562,D_被动技能!$A:$A,0))</f>
        <v>所有宠物</v>
      </c>
      <c r="I562" s="2">
        <f>INDEX(D_被动技能!$M:$M,MATCH(L562,D_被动技能!$A:$A,0))</f>
        <v>4608</v>
      </c>
      <c r="J562" s="2">
        <f t="shared" si="75"/>
        <v>692</v>
      </c>
      <c r="K562" s="2">
        <f t="shared" si="77"/>
        <v>3</v>
      </c>
      <c r="L562" s="2">
        <f t="shared" si="78"/>
        <v>6920003</v>
      </c>
      <c r="M562" s="2">
        <f t="shared" si="79"/>
        <v>3000</v>
      </c>
      <c r="N562" s="2">
        <f t="shared" si="80"/>
        <v>900</v>
      </c>
      <c r="O562" s="2">
        <v>20001</v>
      </c>
    </row>
    <row r="563" spans="1:15" x14ac:dyDescent="0.35">
      <c r="A563" s="2">
        <f t="shared" si="76"/>
        <v>46931</v>
      </c>
      <c r="B563" s="2" t="str">
        <f>INDEX(D_被动技能!$C:$C,MATCH(D_伙伴技能书!J563,D_被动技能!$B:$B,0))&amp;"（"&amp;K563&amp;"级）"</f>
        <v>绝·破虏令（1级）</v>
      </c>
      <c r="C563" s="2">
        <f>INDEX(计算页!$E:$E,MATCH(INDEX(D_被动技能!$D:$D,MATCH(J563,D_被动技能!$B:$B,0)),计算页!$F:$F,0))</f>
        <v>40016</v>
      </c>
      <c r="D563" s="2" t="str">
        <f>"学习技能"&amp;RIGHT(B563,LEN(B563))&amp;"\n"&amp;INDEX(D_被动技能!$E:$E,MATCH(L563,D_被动技能!$A:$A,0))</f>
        <v>学习技能绝·破虏令（1级）\n一件很神奇的宝物，看起来谁都可以用\n提升伙伴生命10240点</v>
      </c>
      <c r="E563" s="2">
        <f>INDEX(D_被动技能!$N:$N,MATCH(L563,D_被动技能!$A:$A,0))</f>
        <v>6</v>
      </c>
      <c r="F563" s="2"/>
      <c r="G563" s="2">
        <f>INDEX(D_被动技能!$J:$J,MATCH(L563,D_被动技能!$A:$A,0))</f>
        <v>0</v>
      </c>
      <c r="H563" s="2" t="str">
        <f>INDEX(D_被动技能!$K:$K,MATCH(L563,D_被动技能!$A:$A,0))</f>
        <v>所有宠物</v>
      </c>
      <c r="I563" s="2">
        <f>INDEX(D_被动技能!$M:$M,MATCH(L563,D_被动技能!$A:$A,0))</f>
        <v>2048</v>
      </c>
      <c r="J563" s="2">
        <f t="shared" si="75"/>
        <v>693</v>
      </c>
      <c r="K563" s="2">
        <f t="shared" si="77"/>
        <v>1</v>
      </c>
      <c r="L563" s="2">
        <f t="shared" si="78"/>
        <v>6930001</v>
      </c>
      <c r="M563" s="2">
        <f t="shared" si="79"/>
        <v>1000</v>
      </c>
      <c r="N563" s="2">
        <f t="shared" si="80"/>
        <v>700</v>
      </c>
      <c r="O563" s="2">
        <v>20001</v>
      </c>
    </row>
    <row r="564" spans="1:15" x14ac:dyDescent="0.35">
      <c r="A564" s="2">
        <f t="shared" si="76"/>
        <v>46932</v>
      </c>
      <c r="B564" s="2" t="str">
        <f>INDEX(D_被动技能!$C:$C,MATCH(D_伙伴技能书!J564,D_被动技能!$B:$B,0))&amp;"（"&amp;K564&amp;"级）"</f>
        <v>绝·破虏令（2级）</v>
      </c>
      <c r="C564" s="2">
        <f>INDEX(计算页!$E:$E,MATCH(INDEX(D_被动技能!$D:$D,MATCH(J564,D_被动技能!$B:$B,0)),计算页!$F:$F,0))</f>
        <v>40016</v>
      </c>
      <c r="D564" s="2" t="str">
        <f>"学习技能"&amp;RIGHT(B564,LEN(B564))&amp;"\n"&amp;INDEX(D_被动技能!$E:$E,MATCH(L564,D_被动技能!$A:$A,0))</f>
        <v>学习技能绝·破虏令（2级）\n一件很神奇的宝物，看起来谁都可以用\n提升伙伴生命15360点</v>
      </c>
      <c r="E564" s="2">
        <f>INDEX(D_被动技能!$N:$N,MATCH(L564,D_被动技能!$A:$A,0))</f>
        <v>6</v>
      </c>
      <c r="F564" s="2"/>
      <c r="G564" s="2">
        <f>INDEX(D_被动技能!$J:$J,MATCH(L564,D_被动技能!$A:$A,0))</f>
        <v>0</v>
      </c>
      <c r="H564" s="2" t="str">
        <f>INDEX(D_被动技能!$K:$K,MATCH(L564,D_被动技能!$A:$A,0))</f>
        <v>所有宠物</v>
      </c>
      <c r="I564" s="2">
        <f>INDEX(D_被动技能!$M:$M,MATCH(L564,D_被动技能!$A:$A,0))</f>
        <v>3072</v>
      </c>
      <c r="J564" s="2">
        <f t="shared" si="75"/>
        <v>693</v>
      </c>
      <c r="K564" s="2">
        <f t="shared" si="77"/>
        <v>2</v>
      </c>
      <c r="L564" s="2">
        <f t="shared" si="78"/>
        <v>6930002</v>
      </c>
      <c r="M564" s="2">
        <f t="shared" si="79"/>
        <v>2000</v>
      </c>
      <c r="N564" s="2">
        <f t="shared" si="80"/>
        <v>800</v>
      </c>
      <c r="O564" s="2">
        <v>20001</v>
      </c>
    </row>
    <row r="565" spans="1:15" x14ac:dyDescent="0.35">
      <c r="A565" s="2">
        <f t="shared" si="76"/>
        <v>46933</v>
      </c>
      <c r="B565" s="2" t="str">
        <f>INDEX(D_被动技能!$C:$C,MATCH(D_伙伴技能书!J565,D_被动技能!$B:$B,0))&amp;"（"&amp;K565&amp;"级）"</f>
        <v>绝·破虏令（3级）</v>
      </c>
      <c r="C565" s="2">
        <f>INDEX(计算页!$E:$E,MATCH(INDEX(D_被动技能!$D:$D,MATCH(J565,D_被动技能!$B:$B,0)),计算页!$F:$F,0))</f>
        <v>40016</v>
      </c>
      <c r="D565" s="2" t="str">
        <f>"学习技能"&amp;RIGHT(B565,LEN(B565))&amp;"\n"&amp;INDEX(D_被动技能!$E:$E,MATCH(L565,D_被动技能!$A:$A,0))</f>
        <v>学习技能绝·破虏令（3级）\n一件很神奇的宝物，看起来谁都可以用\n提升伙伴生命23040点</v>
      </c>
      <c r="E565" s="2">
        <f>INDEX(D_被动技能!$N:$N,MATCH(L565,D_被动技能!$A:$A,0))</f>
        <v>6</v>
      </c>
      <c r="F565" s="2"/>
      <c r="G565" s="2">
        <f>INDEX(D_被动技能!$J:$J,MATCH(L565,D_被动技能!$A:$A,0))</f>
        <v>0</v>
      </c>
      <c r="H565" s="2" t="str">
        <f>INDEX(D_被动技能!$K:$K,MATCH(L565,D_被动技能!$A:$A,0))</f>
        <v>所有宠物</v>
      </c>
      <c r="I565" s="2">
        <f>INDEX(D_被动技能!$M:$M,MATCH(L565,D_被动技能!$A:$A,0))</f>
        <v>4608</v>
      </c>
      <c r="J565" s="2">
        <f t="shared" si="75"/>
        <v>693</v>
      </c>
      <c r="K565" s="2">
        <f t="shared" si="77"/>
        <v>3</v>
      </c>
      <c r="L565" s="2">
        <f t="shared" si="78"/>
        <v>6930003</v>
      </c>
      <c r="M565" s="2">
        <f t="shared" si="79"/>
        <v>3000</v>
      </c>
      <c r="N565" s="2">
        <f t="shared" si="80"/>
        <v>900</v>
      </c>
      <c r="O565" s="2">
        <v>20001</v>
      </c>
    </row>
    <row r="566" spans="1:15" x14ac:dyDescent="0.35">
      <c r="A566" s="2">
        <f t="shared" si="76"/>
        <v>46941</v>
      </c>
      <c r="B566" s="2" t="str">
        <f>INDEX(D_被动技能!$C:$C,MATCH(D_伙伴技能书!J566,D_被动技能!$B:$B,0))&amp;"（"&amp;K566&amp;"级）"</f>
        <v>绝·三昧真火（1级）</v>
      </c>
      <c r="C566" s="2">
        <f>INDEX(计算页!$E:$E,MATCH(INDEX(D_被动技能!$D:$D,MATCH(J566,D_被动技能!$B:$B,0)),计算页!$F:$F,0))</f>
        <v>40022</v>
      </c>
      <c r="D566" s="2" t="str">
        <f>"学习技能"&amp;RIGHT(B566,LEN(B566))&amp;"\n"&amp;INDEX(D_被动技能!$E:$E,MATCH(L566,D_被动技能!$A:$A,0))</f>
        <v>学习技能绝·三昧真火（1级）\n一件很神奇的宝物，看起来谁都可以用\n提升伙伴命中410点</v>
      </c>
      <c r="E566" s="2">
        <f>INDEX(D_被动技能!$N:$N,MATCH(L566,D_被动技能!$A:$A,0))</f>
        <v>6</v>
      </c>
      <c r="F566" s="2"/>
      <c r="G566" s="2">
        <f>INDEX(D_被动技能!$J:$J,MATCH(L566,D_被动技能!$A:$A,0))</f>
        <v>0</v>
      </c>
      <c r="H566" s="2" t="str">
        <f>INDEX(D_被动技能!$K:$K,MATCH(L566,D_被动技能!$A:$A,0))</f>
        <v>所有宠物</v>
      </c>
      <c r="I566" s="2">
        <f>INDEX(D_被动技能!$M:$M,MATCH(L566,D_被动技能!$A:$A,0))</f>
        <v>2048</v>
      </c>
      <c r="J566" s="2">
        <f t="shared" si="75"/>
        <v>694</v>
      </c>
      <c r="K566" s="2">
        <f t="shared" si="77"/>
        <v>1</v>
      </c>
      <c r="L566" s="2">
        <f t="shared" si="78"/>
        <v>6940001</v>
      </c>
      <c r="M566" s="2">
        <f t="shared" si="79"/>
        <v>1000</v>
      </c>
      <c r="N566" s="2">
        <f t="shared" si="80"/>
        <v>700</v>
      </c>
      <c r="O566" s="2">
        <v>20001</v>
      </c>
    </row>
    <row r="567" spans="1:15" x14ac:dyDescent="0.35">
      <c r="A567" s="2">
        <f t="shared" si="76"/>
        <v>46942</v>
      </c>
      <c r="B567" s="2" t="str">
        <f>INDEX(D_被动技能!$C:$C,MATCH(D_伙伴技能书!J567,D_被动技能!$B:$B,0))&amp;"（"&amp;K567&amp;"级）"</f>
        <v>绝·三昧真火（2级）</v>
      </c>
      <c r="C567" s="2">
        <f>INDEX(计算页!$E:$E,MATCH(INDEX(D_被动技能!$D:$D,MATCH(J567,D_被动技能!$B:$B,0)),计算页!$F:$F,0))</f>
        <v>40022</v>
      </c>
      <c r="D567" s="2" t="str">
        <f>"学习技能"&amp;RIGHT(B567,LEN(B567))&amp;"\n"&amp;INDEX(D_被动技能!$E:$E,MATCH(L567,D_被动技能!$A:$A,0))</f>
        <v>学习技能绝·三昧真火（2级）\n一件很神奇的宝物，看起来谁都可以用\n提升伙伴命中614点</v>
      </c>
      <c r="E567" s="2">
        <f>INDEX(D_被动技能!$N:$N,MATCH(L567,D_被动技能!$A:$A,0))</f>
        <v>6</v>
      </c>
      <c r="F567" s="2"/>
      <c r="G567" s="2">
        <f>INDEX(D_被动技能!$J:$J,MATCH(L567,D_被动技能!$A:$A,0))</f>
        <v>0</v>
      </c>
      <c r="H567" s="2" t="str">
        <f>INDEX(D_被动技能!$K:$K,MATCH(L567,D_被动技能!$A:$A,0))</f>
        <v>所有宠物</v>
      </c>
      <c r="I567" s="2">
        <f>INDEX(D_被动技能!$M:$M,MATCH(L567,D_被动技能!$A:$A,0))</f>
        <v>3072</v>
      </c>
      <c r="J567" s="2">
        <f t="shared" si="75"/>
        <v>694</v>
      </c>
      <c r="K567" s="2">
        <f t="shared" si="77"/>
        <v>2</v>
      </c>
      <c r="L567" s="2">
        <f t="shared" si="78"/>
        <v>6940002</v>
      </c>
      <c r="M567" s="2">
        <f t="shared" si="79"/>
        <v>2000</v>
      </c>
      <c r="N567" s="2">
        <f t="shared" si="80"/>
        <v>800</v>
      </c>
      <c r="O567" s="2">
        <v>20001</v>
      </c>
    </row>
    <row r="568" spans="1:15" x14ac:dyDescent="0.35">
      <c r="A568" s="2">
        <f t="shared" si="76"/>
        <v>46943</v>
      </c>
      <c r="B568" s="2" t="str">
        <f>INDEX(D_被动技能!$C:$C,MATCH(D_伙伴技能书!J568,D_被动技能!$B:$B,0))&amp;"（"&amp;K568&amp;"级）"</f>
        <v>绝·三昧真火（3级）</v>
      </c>
      <c r="C568" s="2">
        <f>INDEX(计算页!$E:$E,MATCH(INDEX(D_被动技能!$D:$D,MATCH(J568,D_被动技能!$B:$B,0)),计算页!$F:$F,0))</f>
        <v>40022</v>
      </c>
      <c r="D568" s="2" t="str">
        <f>"学习技能"&amp;RIGHT(B568,LEN(B568))&amp;"\n"&amp;INDEX(D_被动技能!$E:$E,MATCH(L568,D_被动技能!$A:$A,0))</f>
        <v>学习技能绝·三昧真火（3级）\n一件很神奇的宝物，看起来谁都可以用\n提升伙伴命中922点</v>
      </c>
      <c r="E568" s="2">
        <f>INDEX(D_被动技能!$N:$N,MATCH(L568,D_被动技能!$A:$A,0))</f>
        <v>6</v>
      </c>
      <c r="F568" s="2"/>
      <c r="G568" s="2">
        <f>INDEX(D_被动技能!$J:$J,MATCH(L568,D_被动技能!$A:$A,0))</f>
        <v>0</v>
      </c>
      <c r="H568" s="2" t="str">
        <f>INDEX(D_被动技能!$K:$K,MATCH(L568,D_被动技能!$A:$A,0))</f>
        <v>所有宠物</v>
      </c>
      <c r="I568" s="2">
        <f>INDEX(D_被动技能!$M:$M,MATCH(L568,D_被动技能!$A:$A,0))</f>
        <v>4608</v>
      </c>
      <c r="J568" s="2">
        <f t="shared" si="75"/>
        <v>694</v>
      </c>
      <c r="K568" s="2">
        <f t="shared" si="77"/>
        <v>3</v>
      </c>
      <c r="L568" s="2">
        <f t="shared" si="78"/>
        <v>6940003</v>
      </c>
      <c r="M568" s="2">
        <f t="shared" si="79"/>
        <v>3000</v>
      </c>
      <c r="N568" s="2">
        <f t="shared" si="80"/>
        <v>900</v>
      </c>
      <c r="O568" s="2">
        <v>20001</v>
      </c>
    </row>
    <row r="569" spans="1:15" x14ac:dyDescent="0.35">
      <c r="A569" s="2">
        <f t="shared" si="76"/>
        <v>46951</v>
      </c>
      <c r="B569" s="2" t="str">
        <f>INDEX(D_被动技能!$C:$C,MATCH(D_伙伴技能书!J569,D_被动技能!$B:$B,0))&amp;"（"&amp;K569&amp;"级）"</f>
        <v>绝·捆仙索（1级）</v>
      </c>
      <c r="C569" s="2">
        <f>INDEX(计算页!$E:$E,MATCH(INDEX(D_被动技能!$D:$D,MATCH(J569,D_被动技能!$B:$B,0)),计算页!$F:$F,0))</f>
        <v>40007</v>
      </c>
      <c r="D569" s="2" t="str">
        <f>"学习技能"&amp;RIGHT(B569,LEN(B569))&amp;"\n"&amp;INDEX(D_被动技能!$E:$E,MATCH(L569,D_被动技能!$A:$A,0))</f>
        <v>学习技能绝·捆仙索（1级）\n一件很神奇的宝物，看起来谁都可以用\n提升伙伴闪避410点</v>
      </c>
      <c r="E569" s="2">
        <f>INDEX(D_被动技能!$N:$N,MATCH(L569,D_被动技能!$A:$A,0))</f>
        <v>6</v>
      </c>
      <c r="F569" s="2"/>
      <c r="G569" s="2">
        <f>INDEX(D_被动技能!$J:$J,MATCH(L569,D_被动技能!$A:$A,0))</f>
        <v>0</v>
      </c>
      <c r="H569" s="2" t="str">
        <f>INDEX(D_被动技能!$K:$K,MATCH(L569,D_被动技能!$A:$A,0))</f>
        <v>所有宠物</v>
      </c>
      <c r="I569" s="2">
        <f>INDEX(D_被动技能!$M:$M,MATCH(L569,D_被动技能!$A:$A,0))</f>
        <v>2048</v>
      </c>
      <c r="J569" s="2">
        <f t="shared" si="75"/>
        <v>695</v>
      </c>
      <c r="K569" s="2">
        <f t="shared" si="77"/>
        <v>1</v>
      </c>
      <c r="L569" s="2">
        <f t="shared" si="78"/>
        <v>6950001</v>
      </c>
      <c r="M569" s="2">
        <f t="shared" si="79"/>
        <v>1000</v>
      </c>
      <c r="N569" s="2">
        <f t="shared" si="80"/>
        <v>700</v>
      </c>
      <c r="O569" s="2">
        <v>20001</v>
      </c>
    </row>
    <row r="570" spans="1:15" x14ac:dyDescent="0.35">
      <c r="A570" s="2">
        <f t="shared" si="76"/>
        <v>46952</v>
      </c>
      <c r="B570" s="2" t="str">
        <f>INDEX(D_被动技能!$C:$C,MATCH(D_伙伴技能书!J570,D_被动技能!$B:$B,0))&amp;"（"&amp;K570&amp;"级）"</f>
        <v>绝·捆仙索（2级）</v>
      </c>
      <c r="C570" s="2">
        <f>INDEX(计算页!$E:$E,MATCH(INDEX(D_被动技能!$D:$D,MATCH(J570,D_被动技能!$B:$B,0)),计算页!$F:$F,0))</f>
        <v>40007</v>
      </c>
      <c r="D570" s="2" t="str">
        <f>"学习技能"&amp;RIGHT(B570,LEN(B570))&amp;"\n"&amp;INDEX(D_被动技能!$E:$E,MATCH(L570,D_被动技能!$A:$A,0))</f>
        <v>学习技能绝·捆仙索（2级）\n一件很神奇的宝物，看起来谁都可以用\n提升伙伴闪避614点</v>
      </c>
      <c r="E570" s="2">
        <f>INDEX(D_被动技能!$N:$N,MATCH(L570,D_被动技能!$A:$A,0))</f>
        <v>6</v>
      </c>
      <c r="F570" s="2"/>
      <c r="G570" s="2">
        <f>INDEX(D_被动技能!$J:$J,MATCH(L570,D_被动技能!$A:$A,0))</f>
        <v>0</v>
      </c>
      <c r="H570" s="2" t="str">
        <f>INDEX(D_被动技能!$K:$K,MATCH(L570,D_被动技能!$A:$A,0))</f>
        <v>所有宠物</v>
      </c>
      <c r="I570" s="2">
        <f>INDEX(D_被动技能!$M:$M,MATCH(L570,D_被动技能!$A:$A,0))</f>
        <v>3072</v>
      </c>
      <c r="J570" s="2">
        <f t="shared" si="75"/>
        <v>695</v>
      </c>
      <c r="K570" s="2">
        <f t="shared" si="77"/>
        <v>2</v>
      </c>
      <c r="L570" s="2">
        <f t="shared" si="78"/>
        <v>6950002</v>
      </c>
      <c r="M570" s="2">
        <f t="shared" si="79"/>
        <v>2000</v>
      </c>
      <c r="N570" s="2">
        <f t="shared" si="80"/>
        <v>800</v>
      </c>
      <c r="O570" s="2">
        <v>20001</v>
      </c>
    </row>
    <row r="571" spans="1:15" x14ac:dyDescent="0.35">
      <c r="A571" s="2">
        <f t="shared" si="76"/>
        <v>46953</v>
      </c>
      <c r="B571" s="2" t="str">
        <f>INDEX(D_被动技能!$C:$C,MATCH(D_伙伴技能书!J571,D_被动技能!$B:$B,0))&amp;"（"&amp;K571&amp;"级）"</f>
        <v>绝·捆仙索（3级）</v>
      </c>
      <c r="C571" s="2">
        <f>INDEX(计算页!$E:$E,MATCH(INDEX(D_被动技能!$D:$D,MATCH(J571,D_被动技能!$B:$B,0)),计算页!$F:$F,0))</f>
        <v>40007</v>
      </c>
      <c r="D571" s="2" t="str">
        <f>"学习技能"&amp;RIGHT(B571,LEN(B571))&amp;"\n"&amp;INDEX(D_被动技能!$E:$E,MATCH(L571,D_被动技能!$A:$A,0))</f>
        <v>学习技能绝·捆仙索（3级）\n一件很神奇的宝物，看起来谁都可以用\n提升伙伴闪避922点</v>
      </c>
      <c r="E571" s="2">
        <f>INDEX(D_被动技能!$N:$N,MATCH(L571,D_被动技能!$A:$A,0))</f>
        <v>6</v>
      </c>
      <c r="F571" s="2"/>
      <c r="G571" s="2">
        <f>INDEX(D_被动技能!$J:$J,MATCH(L571,D_被动技能!$A:$A,0))</f>
        <v>0</v>
      </c>
      <c r="H571" s="2" t="str">
        <f>INDEX(D_被动技能!$K:$K,MATCH(L571,D_被动技能!$A:$A,0))</f>
        <v>所有宠物</v>
      </c>
      <c r="I571" s="2">
        <f>INDEX(D_被动技能!$M:$M,MATCH(L571,D_被动技能!$A:$A,0))</f>
        <v>4608</v>
      </c>
      <c r="J571" s="2">
        <f t="shared" si="75"/>
        <v>695</v>
      </c>
      <c r="K571" s="2">
        <f t="shared" si="77"/>
        <v>3</v>
      </c>
      <c r="L571" s="2">
        <f t="shared" si="78"/>
        <v>6950003</v>
      </c>
      <c r="M571" s="2">
        <f t="shared" si="79"/>
        <v>3000</v>
      </c>
      <c r="N571" s="2">
        <f t="shared" si="80"/>
        <v>900</v>
      </c>
      <c r="O571" s="2">
        <v>20001</v>
      </c>
    </row>
    <row r="572" spans="1:15" x14ac:dyDescent="0.35">
      <c r="A572" s="2">
        <f t="shared" si="76"/>
        <v>46961</v>
      </c>
      <c r="B572" s="2" t="str">
        <f>INDEX(D_被动技能!$C:$C,MATCH(D_伙伴技能书!J572,D_被动技能!$B:$B,0))&amp;"（"&amp;K572&amp;"级）"</f>
        <v>绝·东皇钟（1级）</v>
      </c>
      <c r="C572" s="2">
        <f>INDEX(计算页!$E:$E,MATCH(INDEX(D_被动技能!$D:$D,MATCH(J572,D_被动技能!$B:$B,0)),计算页!$F:$F,0))</f>
        <v>40004</v>
      </c>
      <c r="D572" s="2" t="str">
        <f>"学习技能"&amp;RIGHT(B572,LEN(B572))&amp;"\n"&amp;INDEX(D_被动技能!$E:$E,MATCH(L572,D_被动技能!$A:$A,0))</f>
        <v>学习技能绝·东皇钟（1级）\n一件很神奇的宝物，看起来谁都可以用\n提升伙伴攻击1024点</v>
      </c>
      <c r="E572" s="2">
        <f>INDEX(D_被动技能!$N:$N,MATCH(L572,D_被动技能!$A:$A,0))</f>
        <v>6</v>
      </c>
      <c r="F572" s="2"/>
      <c r="G572" s="2">
        <f>INDEX(D_被动技能!$J:$J,MATCH(L572,D_被动技能!$A:$A,0))</f>
        <v>0</v>
      </c>
      <c r="H572" s="2" t="str">
        <f>INDEX(D_被动技能!$K:$K,MATCH(L572,D_被动技能!$A:$A,0))</f>
        <v>所有宠物</v>
      </c>
      <c r="I572" s="2">
        <f>INDEX(D_被动技能!$M:$M,MATCH(L572,D_被动技能!$A:$A,0))</f>
        <v>2048</v>
      </c>
      <c r="J572" s="2">
        <f t="shared" si="75"/>
        <v>696</v>
      </c>
      <c r="K572" s="2">
        <f t="shared" si="77"/>
        <v>1</v>
      </c>
      <c r="L572" s="2">
        <f t="shared" si="78"/>
        <v>6960001</v>
      </c>
      <c r="M572" s="2">
        <f t="shared" si="79"/>
        <v>1000</v>
      </c>
      <c r="N572" s="2">
        <f t="shared" si="80"/>
        <v>700</v>
      </c>
      <c r="O572" s="2">
        <v>20001</v>
      </c>
    </row>
    <row r="573" spans="1:15" x14ac:dyDescent="0.35">
      <c r="A573" s="2">
        <f t="shared" si="76"/>
        <v>46962</v>
      </c>
      <c r="B573" s="2" t="str">
        <f>INDEX(D_被动技能!$C:$C,MATCH(D_伙伴技能书!J573,D_被动技能!$B:$B,0))&amp;"（"&amp;K573&amp;"级）"</f>
        <v>绝·东皇钟（2级）</v>
      </c>
      <c r="C573" s="2">
        <f>INDEX(计算页!$E:$E,MATCH(INDEX(D_被动技能!$D:$D,MATCH(J573,D_被动技能!$B:$B,0)),计算页!$F:$F,0))</f>
        <v>40004</v>
      </c>
      <c r="D573" s="2" t="str">
        <f>"学习技能"&amp;RIGHT(B573,LEN(B573))&amp;"\n"&amp;INDEX(D_被动技能!$E:$E,MATCH(L573,D_被动技能!$A:$A,0))</f>
        <v>学习技能绝·东皇钟（2级）\n一件很神奇的宝物，看起来谁都可以用\n提升伙伴攻击1536点</v>
      </c>
      <c r="E573" s="2">
        <f>INDEX(D_被动技能!$N:$N,MATCH(L573,D_被动技能!$A:$A,0))</f>
        <v>6</v>
      </c>
      <c r="F573" s="2"/>
      <c r="G573" s="2">
        <f>INDEX(D_被动技能!$J:$J,MATCH(L573,D_被动技能!$A:$A,0))</f>
        <v>0</v>
      </c>
      <c r="H573" s="2" t="str">
        <f>INDEX(D_被动技能!$K:$K,MATCH(L573,D_被动技能!$A:$A,0))</f>
        <v>所有宠物</v>
      </c>
      <c r="I573" s="2">
        <f>INDEX(D_被动技能!$M:$M,MATCH(L573,D_被动技能!$A:$A,0))</f>
        <v>3072</v>
      </c>
      <c r="J573" s="2">
        <f t="shared" si="75"/>
        <v>696</v>
      </c>
      <c r="K573" s="2">
        <f t="shared" si="77"/>
        <v>2</v>
      </c>
      <c r="L573" s="2">
        <f t="shared" si="78"/>
        <v>6960002</v>
      </c>
      <c r="M573" s="2">
        <f t="shared" si="79"/>
        <v>2000</v>
      </c>
      <c r="N573" s="2">
        <f t="shared" si="80"/>
        <v>800</v>
      </c>
      <c r="O573" s="2">
        <v>20001</v>
      </c>
    </row>
    <row r="574" spans="1:15" x14ac:dyDescent="0.35">
      <c r="A574" s="2">
        <f t="shared" si="76"/>
        <v>46963</v>
      </c>
      <c r="B574" s="2" t="str">
        <f>INDEX(D_被动技能!$C:$C,MATCH(D_伙伴技能书!J574,D_被动技能!$B:$B,0))&amp;"（"&amp;K574&amp;"级）"</f>
        <v>绝·东皇钟（3级）</v>
      </c>
      <c r="C574" s="2">
        <f>INDEX(计算页!$E:$E,MATCH(INDEX(D_被动技能!$D:$D,MATCH(J574,D_被动技能!$B:$B,0)),计算页!$F:$F,0))</f>
        <v>40004</v>
      </c>
      <c r="D574" s="2" t="str">
        <f>"学习技能"&amp;RIGHT(B574,LEN(B574))&amp;"\n"&amp;INDEX(D_被动技能!$E:$E,MATCH(L574,D_被动技能!$A:$A,0))</f>
        <v>学习技能绝·东皇钟（3级）\n一件很神奇的宝物，看起来谁都可以用\n提升伙伴攻击2304点</v>
      </c>
      <c r="E574" s="2">
        <f>INDEX(D_被动技能!$N:$N,MATCH(L574,D_被动技能!$A:$A,0))</f>
        <v>6</v>
      </c>
      <c r="F574" s="2"/>
      <c r="G574" s="2">
        <f>INDEX(D_被动技能!$J:$J,MATCH(L574,D_被动技能!$A:$A,0))</f>
        <v>0</v>
      </c>
      <c r="H574" s="2" t="str">
        <f>INDEX(D_被动技能!$K:$K,MATCH(L574,D_被动技能!$A:$A,0))</f>
        <v>所有宠物</v>
      </c>
      <c r="I574" s="2">
        <f>INDEX(D_被动技能!$M:$M,MATCH(L574,D_被动技能!$A:$A,0))</f>
        <v>4608</v>
      </c>
      <c r="J574" s="2">
        <f t="shared" si="75"/>
        <v>696</v>
      </c>
      <c r="K574" s="2">
        <f t="shared" si="77"/>
        <v>3</v>
      </c>
      <c r="L574" s="2">
        <f t="shared" si="78"/>
        <v>6960003</v>
      </c>
      <c r="M574" s="2">
        <f t="shared" si="79"/>
        <v>3000</v>
      </c>
      <c r="N574" s="2">
        <f t="shared" si="80"/>
        <v>900</v>
      </c>
      <c r="O574" s="2">
        <v>20001</v>
      </c>
    </row>
    <row r="575" spans="1:15" x14ac:dyDescent="0.35">
      <c r="A575" s="2">
        <f t="shared" si="76"/>
        <v>46971</v>
      </c>
      <c r="B575" s="2" t="str">
        <f>INDEX(D_被动技能!$C:$C,MATCH(D_伙伴技能书!J575,D_被动技能!$B:$B,0))&amp;"（"&amp;K575&amp;"级）"</f>
        <v>绝·蟠桃（1级）</v>
      </c>
      <c r="C575" s="2">
        <f>INDEX(计算页!$E:$E,MATCH(INDEX(D_被动技能!$D:$D,MATCH(J575,D_被动技能!$B:$B,0)),计算页!$F:$F,0))</f>
        <v>40015</v>
      </c>
      <c r="D575" s="2" t="str">
        <f>"学习技能"&amp;RIGHT(B575,LEN(B575))&amp;"\n"&amp;INDEX(D_被动技能!$E:$E,MATCH(L575,D_被动技能!$A:$A,0))</f>
        <v>学习技能绝·蟠桃（1级）\n一件很神奇的宝物，看起来谁都可以用\n提升伙伴防御2048点</v>
      </c>
      <c r="E575" s="2">
        <f>INDEX(D_被动技能!$N:$N,MATCH(L575,D_被动技能!$A:$A,0))</f>
        <v>6</v>
      </c>
      <c r="F575" s="2"/>
      <c r="G575" s="2">
        <f>INDEX(D_被动技能!$J:$J,MATCH(L575,D_被动技能!$A:$A,0))</f>
        <v>0</v>
      </c>
      <c r="H575" s="2" t="str">
        <f>INDEX(D_被动技能!$K:$K,MATCH(L575,D_被动技能!$A:$A,0))</f>
        <v>所有宠物</v>
      </c>
      <c r="I575" s="2">
        <f>INDEX(D_被动技能!$M:$M,MATCH(L575,D_被动技能!$A:$A,0))</f>
        <v>2048</v>
      </c>
      <c r="J575" s="2">
        <f t="shared" si="75"/>
        <v>697</v>
      </c>
      <c r="K575" s="2">
        <f t="shared" si="77"/>
        <v>1</v>
      </c>
      <c r="L575" s="2">
        <f t="shared" si="78"/>
        <v>6970001</v>
      </c>
      <c r="M575" s="2">
        <f t="shared" si="79"/>
        <v>1000</v>
      </c>
      <c r="N575" s="2">
        <f t="shared" si="80"/>
        <v>700</v>
      </c>
      <c r="O575" s="2">
        <v>20001</v>
      </c>
    </row>
    <row r="576" spans="1:15" x14ac:dyDescent="0.35">
      <c r="A576" s="2">
        <f t="shared" si="76"/>
        <v>46972</v>
      </c>
      <c r="B576" s="2" t="str">
        <f>INDEX(D_被动技能!$C:$C,MATCH(D_伙伴技能书!J576,D_被动技能!$B:$B,0))&amp;"（"&amp;K576&amp;"级）"</f>
        <v>绝·蟠桃（2级）</v>
      </c>
      <c r="C576" s="2">
        <f>INDEX(计算页!$E:$E,MATCH(INDEX(D_被动技能!$D:$D,MATCH(J576,D_被动技能!$B:$B,0)),计算页!$F:$F,0))</f>
        <v>40015</v>
      </c>
      <c r="D576" s="2" t="str">
        <f>"学习技能"&amp;RIGHT(B576,LEN(B576))&amp;"\n"&amp;INDEX(D_被动技能!$E:$E,MATCH(L576,D_被动技能!$A:$A,0))</f>
        <v>学习技能绝·蟠桃（2级）\n一件很神奇的宝物，看起来谁都可以用\n提升伙伴防御3072点</v>
      </c>
      <c r="E576" s="2">
        <f>INDEX(D_被动技能!$N:$N,MATCH(L576,D_被动技能!$A:$A,0))</f>
        <v>6</v>
      </c>
      <c r="F576" s="2"/>
      <c r="G576" s="2">
        <f>INDEX(D_被动技能!$J:$J,MATCH(L576,D_被动技能!$A:$A,0))</f>
        <v>0</v>
      </c>
      <c r="H576" s="2" t="str">
        <f>INDEX(D_被动技能!$K:$K,MATCH(L576,D_被动技能!$A:$A,0))</f>
        <v>所有宠物</v>
      </c>
      <c r="I576" s="2">
        <f>INDEX(D_被动技能!$M:$M,MATCH(L576,D_被动技能!$A:$A,0))</f>
        <v>3072</v>
      </c>
      <c r="J576" s="2">
        <f t="shared" si="75"/>
        <v>697</v>
      </c>
      <c r="K576" s="2">
        <f t="shared" si="77"/>
        <v>2</v>
      </c>
      <c r="L576" s="2">
        <f t="shared" si="78"/>
        <v>6970002</v>
      </c>
      <c r="M576" s="2">
        <f t="shared" si="79"/>
        <v>2000</v>
      </c>
      <c r="N576" s="2">
        <f t="shared" si="80"/>
        <v>800</v>
      </c>
      <c r="O576" s="2">
        <v>20001</v>
      </c>
    </row>
    <row r="577" spans="1:15" x14ac:dyDescent="0.35">
      <c r="A577" s="2">
        <f t="shared" si="76"/>
        <v>46973</v>
      </c>
      <c r="B577" s="2" t="str">
        <f>INDEX(D_被动技能!$C:$C,MATCH(D_伙伴技能书!J577,D_被动技能!$B:$B,0))&amp;"（"&amp;K577&amp;"级）"</f>
        <v>绝·蟠桃（3级）</v>
      </c>
      <c r="C577" s="2">
        <f>INDEX(计算页!$E:$E,MATCH(INDEX(D_被动技能!$D:$D,MATCH(J577,D_被动技能!$B:$B,0)),计算页!$F:$F,0))</f>
        <v>40015</v>
      </c>
      <c r="D577" s="2" t="str">
        <f>"学习技能"&amp;RIGHT(B577,LEN(B577))&amp;"\n"&amp;INDEX(D_被动技能!$E:$E,MATCH(L577,D_被动技能!$A:$A,0))</f>
        <v>学习技能绝·蟠桃（3级）\n一件很神奇的宝物，看起来谁都可以用\n提升伙伴防御4608点</v>
      </c>
      <c r="E577" s="2">
        <f>INDEX(D_被动技能!$N:$N,MATCH(L577,D_被动技能!$A:$A,0))</f>
        <v>6</v>
      </c>
      <c r="F577" s="2"/>
      <c r="G577" s="2">
        <f>INDEX(D_被动技能!$J:$J,MATCH(L577,D_被动技能!$A:$A,0))</f>
        <v>0</v>
      </c>
      <c r="H577" s="2" t="str">
        <f>INDEX(D_被动技能!$K:$K,MATCH(L577,D_被动技能!$A:$A,0))</f>
        <v>所有宠物</v>
      </c>
      <c r="I577" s="2">
        <f>INDEX(D_被动技能!$M:$M,MATCH(L577,D_被动技能!$A:$A,0))</f>
        <v>4608</v>
      </c>
      <c r="J577" s="2">
        <f t="shared" si="75"/>
        <v>697</v>
      </c>
      <c r="K577" s="2">
        <f t="shared" si="77"/>
        <v>3</v>
      </c>
      <c r="L577" s="2">
        <f t="shared" si="78"/>
        <v>6970003</v>
      </c>
      <c r="M577" s="2">
        <f t="shared" si="79"/>
        <v>3000</v>
      </c>
      <c r="N577" s="2">
        <f t="shared" si="80"/>
        <v>900</v>
      </c>
      <c r="O577" s="2">
        <v>20001</v>
      </c>
    </row>
    <row r="578" spans="1:15" x14ac:dyDescent="0.35">
      <c r="A578" s="2">
        <f t="shared" si="76"/>
        <v>46981</v>
      </c>
      <c r="B578" s="2" t="str">
        <f>INDEX(D_被动技能!$C:$C,MATCH(D_伙伴技能书!J578,D_被动技能!$B:$B,0))&amp;"（"&amp;K578&amp;"级）"</f>
        <v>绝·真龙金身（1级）</v>
      </c>
      <c r="C578" s="2">
        <f>INDEX(计算页!$E:$E,MATCH(INDEX(D_被动技能!$D:$D,MATCH(J578,D_被动技能!$B:$B,0)),计算页!$F:$F,0))</f>
        <v>40022</v>
      </c>
      <c r="D578" s="2" t="str">
        <f>"学习技能"&amp;RIGHT(B578,LEN(B578))&amp;"\n"&amp;INDEX(D_被动技能!$E:$E,MATCH(L578,D_被动技能!$A:$A,0))</f>
        <v>学习技能绝·真龙金身（1级）\n一件很神奇的宝物，看起来谁都可以用\n提升伙伴生命10240点</v>
      </c>
      <c r="E578" s="2">
        <f>INDEX(D_被动技能!$N:$N,MATCH(L578,D_被动技能!$A:$A,0))</f>
        <v>6</v>
      </c>
      <c r="F578" s="2"/>
      <c r="G578" s="2">
        <f>INDEX(D_被动技能!$J:$J,MATCH(L578,D_被动技能!$A:$A,0))</f>
        <v>0</v>
      </c>
      <c r="H578" s="2" t="str">
        <f>INDEX(D_被动技能!$K:$K,MATCH(L578,D_被动技能!$A:$A,0))</f>
        <v>所有宠物</v>
      </c>
      <c r="I578" s="2">
        <f>INDEX(D_被动技能!$M:$M,MATCH(L578,D_被动技能!$A:$A,0))</f>
        <v>2048</v>
      </c>
      <c r="J578" s="2">
        <f t="shared" si="75"/>
        <v>698</v>
      </c>
      <c r="K578" s="2">
        <f t="shared" si="77"/>
        <v>1</v>
      </c>
      <c r="L578" s="2">
        <f t="shared" si="78"/>
        <v>6980001</v>
      </c>
      <c r="M578" s="2">
        <f t="shared" si="79"/>
        <v>1000</v>
      </c>
      <c r="N578" s="2">
        <f t="shared" si="80"/>
        <v>700</v>
      </c>
      <c r="O578" s="2">
        <v>20001</v>
      </c>
    </row>
    <row r="579" spans="1:15" x14ac:dyDescent="0.35">
      <c r="A579" s="2">
        <f t="shared" si="76"/>
        <v>46982</v>
      </c>
      <c r="B579" s="2" t="str">
        <f>INDEX(D_被动技能!$C:$C,MATCH(D_伙伴技能书!J579,D_被动技能!$B:$B,0))&amp;"（"&amp;K579&amp;"级）"</f>
        <v>绝·真龙金身（2级）</v>
      </c>
      <c r="C579" s="2">
        <f>INDEX(计算页!$E:$E,MATCH(INDEX(D_被动技能!$D:$D,MATCH(J579,D_被动技能!$B:$B,0)),计算页!$F:$F,0))</f>
        <v>40022</v>
      </c>
      <c r="D579" s="2" t="str">
        <f>"学习技能"&amp;RIGHT(B579,LEN(B579))&amp;"\n"&amp;INDEX(D_被动技能!$E:$E,MATCH(L579,D_被动技能!$A:$A,0))</f>
        <v>学习技能绝·真龙金身（2级）\n一件很神奇的宝物，看起来谁都可以用\n提升伙伴生命15360点</v>
      </c>
      <c r="E579" s="2">
        <f>INDEX(D_被动技能!$N:$N,MATCH(L579,D_被动技能!$A:$A,0))</f>
        <v>6</v>
      </c>
      <c r="F579" s="2"/>
      <c r="G579" s="2">
        <f>INDEX(D_被动技能!$J:$J,MATCH(L579,D_被动技能!$A:$A,0))</f>
        <v>0</v>
      </c>
      <c r="H579" s="2" t="str">
        <f>INDEX(D_被动技能!$K:$K,MATCH(L579,D_被动技能!$A:$A,0))</f>
        <v>所有宠物</v>
      </c>
      <c r="I579" s="2">
        <f>INDEX(D_被动技能!$M:$M,MATCH(L579,D_被动技能!$A:$A,0))</f>
        <v>3072</v>
      </c>
      <c r="J579" s="2">
        <f t="shared" si="75"/>
        <v>698</v>
      </c>
      <c r="K579" s="2">
        <f t="shared" si="77"/>
        <v>2</v>
      </c>
      <c r="L579" s="2">
        <f t="shared" si="78"/>
        <v>6980002</v>
      </c>
      <c r="M579" s="2">
        <f t="shared" si="79"/>
        <v>2000</v>
      </c>
      <c r="N579" s="2">
        <f t="shared" si="80"/>
        <v>800</v>
      </c>
      <c r="O579" s="2">
        <v>20001</v>
      </c>
    </row>
    <row r="580" spans="1:15" x14ac:dyDescent="0.35">
      <c r="A580" s="2">
        <f t="shared" si="76"/>
        <v>46983</v>
      </c>
      <c r="B580" s="2" t="str">
        <f>INDEX(D_被动技能!$C:$C,MATCH(D_伙伴技能书!J580,D_被动技能!$B:$B,0))&amp;"（"&amp;K580&amp;"级）"</f>
        <v>绝·真龙金身（3级）</v>
      </c>
      <c r="C580" s="2">
        <f>INDEX(计算页!$E:$E,MATCH(INDEX(D_被动技能!$D:$D,MATCH(J580,D_被动技能!$B:$B,0)),计算页!$F:$F,0))</f>
        <v>40022</v>
      </c>
      <c r="D580" s="2" t="str">
        <f>"学习技能"&amp;RIGHT(B580,LEN(B580))&amp;"\n"&amp;INDEX(D_被动技能!$E:$E,MATCH(L580,D_被动技能!$A:$A,0))</f>
        <v>学习技能绝·真龙金身（3级）\n一件很神奇的宝物，看起来谁都可以用\n提升伙伴生命23040点</v>
      </c>
      <c r="E580" s="2">
        <f>INDEX(D_被动技能!$N:$N,MATCH(L580,D_被动技能!$A:$A,0))</f>
        <v>6</v>
      </c>
      <c r="F580" s="2"/>
      <c r="G580" s="2">
        <f>INDEX(D_被动技能!$J:$J,MATCH(L580,D_被动技能!$A:$A,0))</f>
        <v>0</v>
      </c>
      <c r="H580" s="2" t="str">
        <f>INDEX(D_被动技能!$K:$K,MATCH(L580,D_被动技能!$A:$A,0))</f>
        <v>所有宠物</v>
      </c>
      <c r="I580" s="2">
        <f>INDEX(D_被动技能!$M:$M,MATCH(L580,D_被动技能!$A:$A,0))</f>
        <v>4608</v>
      </c>
      <c r="J580" s="2">
        <f t="shared" si="75"/>
        <v>698</v>
      </c>
      <c r="K580" s="2">
        <f t="shared" si="77"/>
        <v>3</v>
      </c>
      <c r="L580" s="2">
        <f t="shared" si="78"/>
        <v>6980003</v>
      </c>
      <c r="M580" s="2">
        <f t="shared" si="79"/>
        <v>3000</v>
      </c>
      <c r="N580" s="2">
        <f t="shared" si="80"/>
        <v>900</v>
      </c>
      <c r="O580" s="2">
        <v>20001</v>
      </c>
    </row>
  </sheetData>
  <phoneticPr fontId="4" type="noConversion"/>
  <conditionalFormatting sqref="J144:J196">
    <cfRule type="cellIs" dxfId="27" priority="3" stopIfTrue="1" operator="notEqual">
      <formula>INDIRECT("Dummy_for_Comparison15!"&amp;ADDRESS(ROW(),COLUMN()))</formula>
    </cfRule>
  </conditionalFormatting>
  <conditionalFormatting sqref="J462:J580">
    <cfRule type="cellIs" dxfId="26" priority="1" stopIfTrue="1" operator="notEqual">
      <formula>INDIRECT("Dummy_for_Comparison15!"&amp;ADDRESS(ROW(),COLUMN()))</formula>
    </cfRule>
  </conditionalFormatting>
  <conditionalFormatting sqref="L1:L137">
    <cfRule type="cellIs" dxfId="25" priority="23" stopIfTrue="1" operator="notEqual">
      <formula>INDIRECT("Dummy_for_Comparison15!"&amp;ADDRESS(ROW(),COLUMN()))</formula>
    </cfRule>
  </conditionalFormatting>
  <conditionalFormatting sqref="L138:L144">
    <cfRule type="cellIs" dxfId="24" priority="21" stopIfTrue="1" operator="notEqual">
      <formula>INDIRECT("Dummy_for_Comparison15!"&amp;ADDRESS(ROW(),COLUMN()))</formula>
    </cfRule>
  </conditionalFormatting>
  <conditionalFormatting sqref="L145:L151">
    <cfRule type="cellIs" dxfId="23" priority="19" stopIfTrue="1" operator="notEqual">
      <formula>INDIRECT("Dummy_for_Comparison15!"&amp;ADDRESS(ROW(),COLUMN()))</formula>
    </cfRule>
  </conditionalFormatting>
  <conditionalFormatting sqref="L152:L158">
    <cfRule type="cellIs" dxfId="22" priority="17" stopIfTrue="1" operator="notEqual">
      <formula>INDIRECT("Dummy_for_Comparison15!"&amp;ADDRESS(ROW(),COLUMN()))</formula>
    </cfRule>
  </conditionalFormatting>
  <conditionalFormatting sqref="L159:L165">
    <cfRule type="cellIs" dxfId="21" priority="15" stopIfTrue="1" operator="notEqual">
      <formula>INDIRECT("Dummy_for_Comparison15!"&amp;ADDRESS(ROW(),COLUMN()))</formula>
    </cfRule>
  </conditionalFormatting>
  <conditionalFormatting sqref="L166:L172">
    <cfRule type="cellIs" dxfId="20" priority="13" stopIfTrue="1" operator="notEqual">
      <formula>INDIRECT("Dummy_for_Comparison15!"&amp;ADDRESS(ROW(),COLUMN()))</formula>
    </cfRule>
  </conditionalFormatting>
  <conditionalFormatting sqref="L173:L179">
    <cfRule type="cellIs" dxfId="19" priority="10" stopIfTrue="1" operator="notEqual">
      <formula>INDIRECT("Dummy_for_Comparison15!"&amp;ADDRESS(ROW(),COLUMN()))</formula>
    </cfRule>
  </conditionalFormatting>
  <conditionalFormatting sqref="L180:L186">
    <cfRule type="cellIs" dxfId="18" priority="8" stopIfTrue="1" operator="notEqual">
      <formula>INDIRECT("Dummy_for_Comparison15!"&amp;ADDRESS(ROW(),COLUMN()))</formula>
    </cfRule>
  </conditionalFormatting>
  <conditionalFormatting sqref="L187:L193">
    <cfRule type="cellIs" dxfId="17" priority="6" stopIfTrue="1" operator="notEqual">
      <formula>INDIRECT("Dummy_for_Comparison15!"&amp;ADDRESS(ROW(),COLUMN()))</formula>
    </cfRule>
  </conditionalFormatting>
  <conditionalFormatting sqref="A581:XFD1048576 M1:XFD137 B6:B137 A1:K4 F6:F137 J7:J143 A5:G5 J5:K6 G6:G400 H5:I400 M201:XFD580 K7:K580 A6:A580 C6:E580 G401:I580 B194:B580 F194:F580 L194:L580 J198:J461">
    <cfRule type="cellIs" dxfId="16" priority="24" stopIfTrue="1" operator="notEqual">
      <formula>INDIRECT("Dummy_for_Comparison15!"&amp;ADDRESS(ROW(),COLUMN()))</formula>
    </cfRule>
  </conditionalFormatting>
  <conditionalFormatting sqref="M138:XFD144 B138:B144 F138:F144">
    <cfRule type="cellIs" dxfId="15" priority="22" stopIfTrue="1" operator="notEqual">
      <formula>INDIRECT("Dummy_for_Comparison15!"&amp;ADDRESS(ROW(),COLUMN()))</formula>
    </cfRule>
  </conditionalFormatting>
  <conditionalFormatting sqref="M145:XFD151 B145:B151 F145:F151">
    <cfRule type="cellIs" dxfId="14" priority="20" stopIfTrue="1" operator="notEqual">
      <formula>INDIRECT("Dummy_for_Comparison15!"&amp;ADDRESS(ROW(),COLUMN()))</formula>
    </cfRule>
  </conditionalFormatting>
  <conditionalFormatting sqref="M152:XFD158 B152:B158 F152:F158">
    <cfRule type="cellIs" dxfId="13" priority="18" stopIfTrue="1" operator="notEqual">
      <formula>INDIRECT("Dummy_for_Comparison15!"&amp;ADDRESS(ROW(),COLUMN()))</formula>
    </cfRule>
  </conditionalFormatting>
  <conditionalFormatting sqref="M159:XFD165 B159:B165 F159:F165">
    <cfRule type="cellIs" dxfId="12" priority="16" stopIfTrue="1" operator="notEqual">
      <formula>INDIRECT("Dummy_for_Comparison15!"&amp;ADDRESS(ROW(),COLUMN()))</formula>
    </cfRule>
  </conditionalFormatting>
  <conditionalFormatting sqref="M166:XFD172 B166:B172 F166:F172">
    <cfRule type="cellIs" dxfId="11" priority="14" stopIfTrue="1" operator="notEqual">
      <formula>INDIRECT("Dummy_for_Comparison15!"&amp;ADDRESS(ROW(),COLUMN()))</formula>
    </cfRule>
  </conditionalFormatting>
  <conditionalFormatting sqref="M173:XFD179 B173:B179 F173:F179">
    <cfRule type="cellIs" dxfId="10" priority="11" stopIfTrue="1" operator="notEqual">
      <formula>INDIRECT("Dummy_for_Comparison15!"&amp;ADDRESS(ROW(),COLUMN()))</formula>
    </cfRule>
  </conditionalFormatting>
  <conditionalFormatting sqref="M180:XFD186 B180:B186 F180:F186">
    <cfRule type="cellIs" dxfId="9" priority="9" stopIfTrue="1" operator="notEqual">
      <formula>INDIRECT("Dummy_for_Comparison15!"&amp;ADDRESS(ROW(),COLUMN()))</formula>
    </cfRule>
  </conditionalFormatting>
  <conditionalFormatting sqref="M187:XFD193 B187:B193 F187:F193">
    <cfRule type="cellIs" dxfId="8" priority="7" stopIfTrue="1" operator="notEqual">
      <formula>INDIRECT("Dummy_for_Comparison15!"&amp;ADDRESS(ROW(),COLUMN()))</formula>
    </cfRule>
  </conditionalFormatting>
  <conditionalFormatting sqref="M194:XFD200 J197">
    <cfRule type="cellIs" dxfId="7" priority="5" stopIfTrue="1" operator="notEqual">
      <formula>INDIRECT("Dummy_for_Comparison15!"&amp;ADDRESS(ROW(),COLUMN()))</formula>
    </cfRule>
  </conditionalFormatting>
  <pageMargins left="0.69930555555555596" right="0.69930555555555596" top="0.75" bottom="0.75" header="0.3" footer="0.3"/>
  <pageSetup paperSize="9" orientation="portrai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1"/>
  <sheetViews>
    <sheetView workbookViewId="0">
      <selection activeCell="E8" sqref="E8"/>
    </sheetView>
  </sheetViews>
  <sheetFormatPr defaultColWidth="9" defaultRowHeight="16.5" x14ac:dyDescent="0.35"/>
  <cols>
    <col min="1" max="1" width="9" style="2"/>
    <col min="2" max="2" width="17.125" style="2" customWidth="1"/>
    <col min="3" max="3" width="15.125" style="2" customWidth="1"/>
    <col min="4" max="4" width="15.875" style="2" customWidth="1"/>
    <col min="5" max="5" width="16.375" style="2" customWidth="1"/>
    <col min="6" max="6" width="15.125" style="2" customWidth="1"/>
    <col min="7" max="7" width="17.375" style="2" customWidth="1"/>
    <col min="8" max="16384" width="9" style="1"/>
  </cols>
  <sheetData>
    <row r="1" spans="1:7" x14ac:dyDescent="0.35">
      <c r="A1" s="2" t="s">
        <v>258</v>
      </c>
      <c r="B1" s="2" t="s">
        <v>220</v>
      </c>
      <c r="C1" s="2" t="s">
        <v>228</v>
      </c>
      <c r="D1" s="2" t="s">
        <v>753</v>
      </c>
      <c r="E1" s="2" t="s">
        <v>754</v>
      </c>
      <c r="F1" s="2" t="s">
        <v>755</v>
      </c>
      <c r="G1" s="2" t="s">
        <v>756</v>
      </c>
    </row>
    <row r="2" spans="1:7" x14ac:dyDescent="0.35">
      <c r="A2" s="2" t="s">
        <v>96</v>
      </c>
      <c r="B2" s="2" t="s">
        <v>96</v>
      </c>
      <c r="C2" s="2" t="s">
        <v>96</v>
      </c>
      <c r="D2" s="2" t="s">
        <v>96</v>
      </c>
      <c r="E2" s="2" t="s">
        <v>96</v>
      </c>
      <c r="F2" s="2" t="s">
        <v>96</v>
      </c>
      <c r="G2" s="2" t="s">
        <v>96</v>
      </c>
    </row>
    <row r="3" spans="1:7" x14ac:dyDescent="0.35">
      <c r="A3" s="2" t="s">
        <v>61</v>
      </c>
      <c r="B3" s="2" t="s">
        <v>757</v>
      </c>
      <c r="C3" s="2" t="s">
        <v>758</v>
      </c>
      <c r="D3" s="2" t="s">
        <v>759</v>
      </c>
      <c r="E3" s="2" t="s">
        <v>760</v>
      </c>
      <c r="F3" s="2" t="s">
        <v>309</v>
      </c>
      <c r="G3" s="2" t="s">
        <v>761</v>
      </c>
    </row>
    <row r="4" spans="1:7" x14ac:dyDescent="0.35">
      <c r="A4" s="2" t="s">
        <v>92</v>
      </c>
      <c r="B4" s="2" t="s">
        <v>92</v>
      </c>
      <c r="C4" s="2" t="s">
        <v>93</v>
      </c>
      <c r="D4" s="2" t="s">
        <v>92</v>
      </c>
      <c r="E4" s="2" t="s">
        <v>92</v>
      </c>
      <c r="F4" s="2" t="s">
        <v>92</v>
      </c>
      <c r="G4" s="2" t="s">
        <v>92</v>
      </c>
    </row>
    <row r="5" spans="1:7" x14ac:dyDescent="0.35">
      <c r="A5" s="2">
        <v>1</v>
      </c>
      <c r="B5" s="2">
        <v>1</v>
      </c>
      <c r="C5" s="2" t="str">
        <f>IF(B5="","",INDEX(D_阵列表!$B:$B,MATCH(B5,D_阵列表!$A:$A,0)))</f>
        <v>阵法一</v>
      </c>
      <c r="D5" s="2">
        <v>0</v>
      </c>
      <c r="E5" s="2">
        <v>0</v>
      </c>
      <c r="F5" s="2">
        <f t="shared" ref="E5:F31" si="0">10000-G5</f>
        <v>10000</v>
      </c>
      <c r="G5" s="2">
        <v>0</v>
      </c>
    </row>
    <row r="6" spans="1:7" x14ac:dyDescent="0.35">
      <c r="A6" s="2">
        <v>2</v>
      </c>
      <c r="B6" s="2">
        <v>1</v>
      </c>
      <c r="C6" s="2" t="str">
        <f>IF(B6="","",INDEX(D_阵列表!$B:$B,MATCH(B6,D_阵列表!$A:$A,0)))</f>
        <v>阵法一</v>
      </c>
      <c r="D6" s="2">
        <v>1</v>
      </c>
      <c r="E6" s="2">
        <f t="shared" si="0"/>
        <v>5000</v>
      </c>
      <c r="F6" s="2">
        <v>5000</v>
      </c>
      <c r="G6" s="2">
        <f>IF(ISERROR(ROUND(1/(F6/10000)*1.5,0)),0,ROUND(1/(F6/10000)*1.5,0))</f>
        <v>3</v>
      </c>
    </row>
    <row r="7" spans="1:7" x14ac:dyDescent="0.35">
      <c r="A7" s="2">
        <v>3</v>
      </c>
      <c r="B7" s="2">
        <v>1</v>
      </c>
      <c r="C7" s="2" t="str">
        <f>IF(B7="","",INDEX(D_阵列表!$B:$B,MATCH(B7,D_阵列表!$A:$A,0)))</f>
        <v>阵法一</v>
      </c>
      <c r="D7" s="2">
        <v>2</v>
      </c>
      <c r="E7" s="2">
        <f t="shared" si="0"/>
        <v>6500</v>
      </c>
      <c r="F7" s="2">
        <v>3500</v>
      </c>
      <c r="G7" s="2">
        <f t="shared" ref="G7:G31" si="1">IF(ISERROR(ROUND(1/(F7/10000)*1.5,0)),0,ROUND(1/(F7/10000)*1.5,0))</f>
        <v>4</v>
      </c>
    </row>
    <row r="8" spans="1:7" x14ac:dyDescent="0.35">
      <c r="A8" s="2">
        <v>4</v>
      </c>
      <c r="B8" s="2">
        <v>1</v>
      </c>
      <c r="C8" s="2" t="str">
        <f>IF(B8="","",INDEX(D_阵列表!$B:$B,MATCH(B8,D_阵列表!$A:$A,0)))</f>
        <v>阵法一</v>
      </c>
      <c r="D8" s="2">
        <v>3</v>
      </c>
      <c r="E8" s="2">
        <f t="shared" si="0"/>
        <v>7500</v>
      </c>
      <c r="F8" s="2">
        <v>2500</v>
      </c>
      <c r="G8" s="2">
        <f t="shared" si="1"/>
        <v>6</v>
      </c>
    </row>
    <row r="9" spans="1:7" x14ac:dyDescent="0.35">
      <c r="A9" s="2">
        <v>5</v>
      </c>
      <c r="B9" s="2">
        <v>1</v>
      </c>
      <c r="C9" s="2" t="str">
        <f>IF(B9="","",INDEX(D_阵列表!$B:$B,MATCH(B9,D_阵列表!$A:$A,0)))</f>
        <v>阵法一</v>
      </c>
      <c r="D9" s="2">
        <v>4</v>
      </c>
      <c r="E9" s="2">
        <f t="shared" si="0"/>
        <v>8500</v>
      </c>
      <c r="F9" s="2">
        <v>1500</v>
      </c>
      <c r="G9" s="2">
        <f t="shared" si="1"/>
        <v>10</v>
      </c>
    </row>
    <row r="10" spans="1:7" x14ac:dyDescent="0.35">
      <c r="A10" s="2">
        <v>6</v>
      </c>
      <c r="B10" s="2">
        <v>1</v>
      </c>
      <c r="C10" s="2" t="str">
        <f>IF(B10="","",INDEX(D_阵列表!$B:$B,MATCH(B10,D_阵列表!$A:$A,0)))</f>
        <v>阵法一</v>
      </c>
      <c r="D10" s="2">
        <v>5</v>
      </c>
      <c r="E10" s="2">
        <f t="shared" si="0"/>
        <v>9000</v>
      </c>
      <c r="F10" s="2">
        <v>1000</v>
      </c>
      <c r="G10" s="2">
        <f t="shared" si="1"/>
        <v>15</v>
      </c>
    </row>
    <row r="11" spans="1:7" x14ac:dyDescent="0.35">
      <c r="A11" s="2">
        <v>7</v>
      </c>
      <c r="B11" s="2">
        <v>1</v>
      </c>
      <c r="C11" s="2" t="str">
        <f>IF(B11="","",INDEX(D_阵列表!$B:$B,MATCH(B11,D_阵列表!$A:$A,0)))</f>
        <v>阵法一</v>
      </c>
      <c r="D11" s="2">
        <v>6</v>
      </c>
      <c r="E11" s="2">
        <f t="shared" si="0"/>
        <v>9100</v>
      </c>
      <c r="F11" s="2">
        <v>900</v>
      </c>
      <c r="G11" s="2">
        <f t="shared" si="1"/>
        <v>17</v>
      </c>
    </row>
    <row r="12" spans="1:7" x14ac:dyDescent="0.35">
      <c r="A12" s="2">
        <v>8</v>
      </c>
      <c r="B12" s="2">
        <v>1</v>
      </c>
      <c r="C12" s="2" t="str">
        <f>IF(B12="","",INDEX(D_阵列表!$B:$B,MATCH(B12,D_阵列表!$A:$A,0)))</f>
        <v>阵法一</v>
      </c>
      <c r="D12" s="2">
        <v>7</v>
      </c>
      <c r="E12" s="2">
        <f t="shared" si="0"/>
        <v>9500</v>
      </c>
      <c r="F12" s="2">
        <v>500</v>
      </c>
      <c r="G12" s="2">
        <f t="shared" si="1"/>
        <v>30</v>
      </c>
    </row>
    <row r="13" spans="1:7" x14ac:dyDescent="0.35">
      <c r="A13" s="2">
        <v>9</v>
      </c>
      <c r="B13" s="2">
        <v>1</v>
      </c>
      <c r="C13" s="2" t="str">
        <f>IF(B13="","",INDEX(D_阵列表!$B:$B,MATCH(B13,D_阵列表!$A:$A,0)))</f>
        <v>阵法一</v>
      </c>
      <c r="D13" s="2">
        <v>8</v>
      </c>
      <c r="E13" s="2">
        <f t="shared" si="0"/>
        <v>10000</v>
      </c>
      <c r="F13" s="2">
        <v>0</v>
      </c>
      <c r="G13" s="2">
        <f t="shared" si="1"/>
        <v>0</v>
      </c>
    </row>
    <row r="14" spans="1:7" x14ac:dyDescent="0.35">
      <c r="A14" s="2">
        <v>10</v>
      </c>
      <c r="B14" s="2">
        <v>2</v>
      </c>
      <c r="C14" s="2" t="str">
        <f>IF(B14="","",INDEX(D_阵列表!$B:$B,MATCH(B14,D_阵列表!$A:$A,0)))</f>
        <v>阵法二</v>
      </c>
      <c r="D14" s="2">
        <v>0</v>
      </c>
      <c r="E14" s="2">
        <v>0</v>
      </c>
      <c r="F14" s="2">
        <f t="shared" si="0"/>
        <v>10000</v>
      </c>
      <c r="G14" s="2">
        <v>0</v>
      </c>
    </row>
    <row r="15" spans="1:7" x14ac:dyDescent="0.35">
      <c r="A15" s="2">
        <v>11</v>
      </c>
      <c r="B15" s="2">
        <v>2</v>
      </c>
      <c r="C15" s="2" t="str">
        <f>IF(B15="","",INDEX(D_阵列表!$B:$B,MATCH(B15,D_阵列表!$A:$A,0)))</f>
        <v>阵法二</v>
      </c>
      <c r="D15" s="2">
        <v>1</v>
      </c>
      <c r="E15" s="2">
        <f t="shared" si="0"/>
        <v>5000</v>
      </c>
      <c r="F15" s="2">
        <v>5000</v>
      </c>
      <c r="G15" s="2">
        <f t="shared" si="1"/>
        <v>3</v>
      </c>
    </row>
    <row r="16" spans="1:7" x14ac:dyDescent="0.35">
      <c r="A16" s="2">
        <v>12</v>
      </c>
      <c r="B16" s="2">
        <v>2</v>
      </c>
      <c r="C16" s="2" t="str">
        <f>IF(B16="","",INDEX(D_阵列表!$B:$B,MATCH(B16,D_阵列表!$A:$A,0)))</f>
        <v>阵法二</v>
      </c>
      <c r="D16" s="2">
        <v>2</v>
      </c>
      <c r="E16" s="2">
        <f t="shared" si="0"/>
        <v>6500</v>
      </c>
      <c r="F16" s="2">
        <v>3500</v>
      </c>
      <c r="G16" s="2">
        <f t="shared" si="1"/>
        <v>4</v>
      </c>
    </row>
    <row r="17" spans="1:7" x14ac:dyDescent="0.35">
      <c r="A17" s="2">
        <v>13</v>
      </c>
      <c r="B17" s="2">
        <v>2</v>
      </c>
      <c r="C17" s="2" t="str">
        <f>IF(B17="","",INDEX(D_阵列表!$B:$B,MATCH(B17,D_阵列表!$A:$A,0)))</f>
        <v>阵法二</v>
      </c>
      <c r="D17" s="2">
        <v>3</v>
      </c>
      <c r="E17" s="2">
        <f t="shared" si="0"/>
        <v>7500</v>
      </c>
      <c r="F17" s="2">
        <v>2500</v>
      </c>
      <c r="G17" s="2">
        <f t="shared" si="1"/>
        <v>6</v>
      </c>
    </row>
    <row r="18" spans="1:7" x14ac:dyDescent="0.35">
      <c r="A18" s="2">
        <v>14</v>
      </c>
      <c r="B18" s="2">
        <v>2</v>
      </c>
      <c r="C18" s="2" t="str">
        <f>IF(B18="","",INDEX(D_阵列表!$B:$B,MATCH(B18,D_阵列表!$A:$A,0)))</f>
        <v>阵法二</v>
      </c>
      <c r="D18" s="2">
        <v>4</v>
      </c>
      <c r="E18" s="2">
        <f t="shared" si="0"/>
        <v>8500</v>
      </c>
      <c r="F18" s="2">
        <v>1500</v>
      </c>
      <c r="G18" s="2">
        <f t="shared" si="1"/>
        <v>10</v>
      </c>
    </row>
    <row r="19" spans="1:7" x14ac:dyDescent="0.35">
      <c r="A19" s="2">
        <v>15</v>
      </c>
      <c r="B19" s="2">
        <v>2</v>
      </c>
      <c r="C19" s="2" t="str">
        <f>IF(B19="","",INDEX(D_阵列表!$B:$B,MATCH(B19,D_阵列表!$A:$A,0)))</f>
        <v>阵法二</v>
      </c>
      <c r="D19" s="2">
        <v>5</v>
      </c>
      <c r="E19" s="2">
        <f t="shared" si="0"/>
        <v>9000</v>
      </c>
      <c r="F19" s="2">
        <v>1000</v>
      </c>
      <c r="G19" s="2">
        <f t="shared" si="1"/>
        <v>15</v>
      </c>
    </row>
    <row r="20" spans="1:7" x14ac:dyDescent="0.35">
      <c r="A20" s="2">
        <v>16</v>
      </c>
      <c r="B20" s="2">
        <v>2</v>
      </c>
      <c r="C20" s="2" t="str">
        <f>IF(B20="","",INDEX(D_阵列表!$B:$B,MATCH(B20,D_阵列表!$A:$A,0)))</f>
        <v>阵法二</v>
      </c>
      <c r="D20" s="2">
        <v>6</v>
      </c>
      <c r="E20" s="2">
        <f t="shared" si="0"/>
        <v>9100</v>
      </c>
      <c r="F20" s="2">
        <v>900</v>
      </c>
      <c r="G20" s="2">
        <f t="shared" si="1"/>
        <v>17</v>
      </c>
    </row>
    <row r="21" spans="1:7" x14ac:dyDescent="0.35">
      <c r="A21" s="2">
        <v>17</v>
      </c>
      <c r="B21" s="2">
        <v>2</v>
      </c>
      <c r="C21" s="2" t="str">
        <f>IF(B21="","",INDEX(D_阵列表!$B:$B,MATCH(B21,D_阵列表!$A:$A,0)))</f>
        <v>阵法二</v>
      </c>
      <c r="D21" s="2">
        <v>7</v>
      </c>
      <c r="E21" s="2">
        <f t="shared" si="0"/>
        <v>9500</v>
      </c>
      <c r="F21" s="2">
        <v>500</v>
      </c>
      <c r="G21" s="2">
        <f t="shared" si="1"/>
        <v>30</v>
      </c>
    </row>
    <row r="22" spans="1:7" x14ac:dyDescent="0.35">
      <c r="A22" s="2">
        <v>18</v>
      </c>
      <c r="B22" s="2">
        <v>2</v>
      </c>
      <c r="C22" s="2" t="str">
        <f>IF(B22="","",INDEX(D_阵列表!$B:$B,MATCH(B22,D_阵列表!$A:$A,0)))</f>
        <v>阵法二</v>
      </c>
      <c r="D22" s="2">
        <v>8</v>
      </c>
      <c r="E22" s="2">
        <f t="shared" si="0"/>
        <v>10000</v>
      </c>
      <c r="F22" s="2">
        <v>0</v>
      </c>
      <c r="G22" s="2">
        <f t="shared" si="1"/>
        <v>0</v>
      </c>
    </row>
    <row r="23" spans="1:7" x14ac:dyDescent="0.35">
      <c r="A23" s="2">
        <v>19</v>
      </c>
      <c r="B23" s="2">
        <v>3</v>
      </c>
      <c r="C23" s="2" t="str">
        <f>IF(B23="","",INDEX(D_阵列表!$B:$B,MATCH(B23,D_阵列表!$A:$A,0)))</f>
        <v>阵法三</v>
      </c>
      <c r="D23" s="2">
        <v>0</v>
      </c>
      <c r="E23" s="2">
        <v>0</v>
      </c>
      <c r="F23" s="2">
        <f t="shared" si="0"/>
        <v>10000</v>
      </c>
      <c r="G23" s="2">
        <v>0</v>
      </c>
    </row>
    <row r="24" spans="1:7" x14ac:dyDescent="0.35">
      <c r="A24" s="2">
        <v>20</v>
      </c>
      <c r="B24" s="2">
        <v>3</v>
      </c>
      <c r="C24" s="2" t="str">
        <f>IF(B24="","",INDEX(D_阵列表!$B:$B,MATCH(B24,D_阵列表!$A:$A,0)))</f>
        <v>阵法三</v>
      </c>
      <c r="D24" s="2">
        <v>1</v>
      </c>
      <c r="E24" s="2">
        <f t="shared" si="0"/>
        <v>5000</v>
      </c>
      <c r="F24" s="2">
        <v>5000</v>
      </c>
      <c r="G24" s="2">
        <f t="shared" si="1"/>
        <v>3</v>
      </c>
    </row>
    <row r="25" spans="1:7" x14ac:dyDescent="0.35">
      <c r="A25" s="2">
        <v>21</v>
      </c>
      <c r="B25" s="2">
        <v>3</v>
      </c>
      <c r="C25" s="2" t="str">
        <f>IF(B25="","",INDEX(D_阵列表!$B:$B,MATCH(B25,D_阵列表!$A:$A,0)))</f>
        <v>阵法三</v>
      </c>
      <c r="D25" s="2">
        <v>2</v>
      </c>
      <c r="E25" s="2">
        <f t="shared" si="0"/>
        <v>6500</v>
      </c>
      <c r="F25" s="2">
        <v>3500</v>
      </c>
      <c r="G25" s="2">
        <f t="shared" si="1"/>
        <v>4</v>
      </c>
    </row>
    <row r="26" spans="1:7" x14ac:dyDescent="0.35">
      <c r="A26" s="2">
        <v>22</v>
      </c>
      <c r="B26" s="2">
        <v>3</v>
      </c>
      <c r="C26" s="2" t="str">
        <f>IF(B26="","",INDEX(D_阵列表!$B:$B,MATCH(B26,D_阵列表!$A:$A,0)))</f>
        <v>阵法三</v>
      </c>
      <c r="D26" s="2">
        <v>3</v>
      </c>
      <c r="E26" s="2">
        <f t="shared" si="0"/>
        <v>7500</v>
      </c>
      <c r="F26" s="2">
        <v>2500</v>
      </c>
      <c r="G26" s="2">
        <f t="shared" si="1"/>
        <v>6</v>
      </c>
    </row>
    <row r="27" spans="1:7" x14ac:dyDescent="0.35">
      <c r="A27" s="2">
        <v>23</v>
      </c>
      <c r="B27" s="2">
        <v>3</v>
      </c>
      <c r="C27" s="2" t="str">
        <f>IF(B27="","",INDEX(D_阵列表!$B:$B,MATCH(B27,D_阵列表!$A:$A,0)))</f>
        <v>阵法三</v>
      </c>
      <c r="D27" s="2">
        <v>4</v>
      </c>
      <c r="E27" s="2">
        <f t="shared" si="0"/>
        <v>8500</v>
      </c>
      <c r="F27" s="2">
        <v>1500</v>
      </c>
      <c r="G27" s="2">
        <f t="shared" si="1"/>
        <v>10</v>
      </c>
    </row>
    <row r="28" spans="1:7" x14ac:dyDescent="0.35">
      <c r="A28" s="2">
        <v>24</v>
      </c>
      <c r="B28" s="2">
        <v>3</v>
      </c>
      <c r="C28" s="2" t="str">
        <f>IF(B28="","",INDEX(D_阵列表!$B:$B,MATCH(B28,D_阵列表!$A:$A,0)))</f>
        <v>阵法三</v>
      </c>
      <c r="D28" s="2">
        <v>5</v>
      </c>
      <c r="E28" s="2">
        <f t="shared" si="0"/>
        <v>9000</v>
      </c>
      <c r="F28" s="2">
        <v>1000</v>
      </c>
      <c r="G28" s="2">
        <f t="shared" si="1"/>
        <v>15</v>
      </c>
    </row>
    <row r="29" spans="1:7" x14ac:dyDescent="0.35">
      <c r="A29" s="2">
        <v>25</v>
      </c>
      <c r="B29" s="2">
        <v>3</v>
      </c>
      <c r="C29" s="2" t="str">
        <f>IF(B29="","",INDEX(D_阵列表!$B:$B,MATCH(B29,D_阵列表!$A:$A,0)))</f>
        <v>阵法三</v>
      </c>
      <c r="D29" s="2">
        <v>6</v>
      </c>
      <c r="E29" s="2">
        <f t="shared" si="0"/>
        <v>9100</v>
      </c>
      <c r="F29" s="2">
        <v>900</v>
      </c>
      <c r="G29" s="2">
        <f t="shared" si="1"/>
        <v>17</v>
      </c>
    </row>
    <row r="30" spans="1:7" x14ac:dyDescent="0.35">
      <c r="A30" s="2">
        <v>26</v>
      </c>
      <c r="B30" s="2">
        <v>3</v>
      </c>
      <c r="C30" s="2" t="str">
        <f>IF(B30="","",INDEX(D_阵列表!$B:$B,MATCH(B30,D_阵列表!$A:$A,0)))</f>
        <v>阵法三</v>
      </c>
      <c r="D30" s="2">
        <v>7</v>
      </c>
      <c r="E30" s="2">
        <f t="shared" si="0"/>
        <v>9500</v>
      </c>
      <c r="F30" s="2">
        <v>500</v>
      </c>
      <c r="G30" s="2">
        <f t="shared" si="1"/>
        <v>30</v>
      </c>
    </row>
    <row r="31" spans="1:7" x14ac:dyDescent="0.35">
      <c r="A31" s="2">
        <v>27</v>
      </c>
      <c r="B31" s="2">
        <v>3</v>
      </c>
      <c r="C31" s="2" t="str">
        <f>IF(B31="","",INDEX(D_阵列表!$B:$B,MATCH(B31,D_阵列表!$A:$A,0)))</f>
        <v>阵法三</v>
      </c>
      <c r="D31" s="2">
        <v>8</v>
      </c>
      <c r="E31" s="2">
        <f t="shared" si="0"/>
        <v>10000</v>
      </c>
      <c r="F31" s="2">
        <v>0</v>
      </c>
      <c r="G31" s="2">
        <f t="shared" si="1"/>
        <v>0</v>
      </c>
    </row>
  </sheetData>
  <phoneticPr fontId="4" type="noConversion"/>
  <conditionalFormatting sqref="A1:XFD1048576">
    <cfRule type="cellIs" dxfId="6" priority="1" stopIfTrue="1" operator="notEqual">
      <formula>INDIRECT("Dummy_for_Comparison16!"&amp;ADDRESS(ROW(),COLUMN()))</formula>
    </cfRule>
  </conditionalFormatting>
  <pageMargins left="0.69930555555555596" right="0.69930555555555596" top="0.75" bottom="0.75" header="0.3" footer="0.3"/>
  <pageSetup orientation="portrait" horizontalDpi="200" verticalDpi="20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62"/>
  <sheetViews>
    <sheetView workbookViewId="0">
      <selection activeCell="E18" sqref="E18"/>
    </sheetView>
  </sheetViews>
  <sheetFormatPr defaultColWidth="9" defaultRowHeight="16.5" x14ac:dyDescent="0.35"/>
  <cols>
    <col min="1" max="8" width="9" style="1"/>
    <col min="9" max="11" width="11.375" style="1" customWidth="1"/>
    <col min="12" max="14" width="9" style="1"/>
    <col min="15" max="17" width="11.375" style="1" customWidth="1"/>
    <col min="18" max="20" width="9" style="1"/>
    <col min="21" max="22" width="11.375" style="1" customWidth="1"/>
    <col min="23" max="16384" width="9" style="1"/>
  </cols>
  <sheetData>
    <row r="1" spans="1:23" x14ac:dyDescent="0.35">
      <c r="A1" s="1">
        <v>1</v>
      </c>
      <c r="B1" s="1" t="s">
        <v>97</v>
      </c>
      <c r="C1" s="1">
        <v>0.2</v>
      </c>
      <c r="G1" s="1" t="s">
        <v>762</v>
      </c>
      <c r="H1" s="1" t="s">
        <v>763</v>
      </c>
      <c r="I1" s="1" t="s">
        <v>764</v>
      </c>
      <c r="M1" s="1" t="s">
        <v>762</v>
      </c>
      <c r="N1" s="1" t="s">
        <v>763</v>
      </c>
      <c r="O1" s="1" t="s">
        <v>764</v>
      </c>
      <c r="S1" s="1" t="s">
        <v>762</v>
      </c>
      <c r="T1" s="1" t="s">
        <v>763</v>
      </c>
      <c r="U1" s="1" t="s">
        <v>764</v>
      </c>
    </row>
    <row r="2" spans="1:23" x14ac:dyDescent="0.35">
      <c r="A2" s="1">
        <v>2</v>
      </c>
      <c r="B2" s="1" t="s">
        <v>765</v>
      </c>
      <c r="C2" s="1">
        <v>1</v>
      </c>
      <c r="F2" s="1" t="s">
        <v>766</v>
      </c>
      <c r="G2" s="1">
        <v>0.45</v>
      </c>
      <c r="H2" s="1">
        <v>0.31</v>
      </c>
      <c r="I2" s="1">
        <v>0.77</v>
      </c>
      <c r="L2" s="1" t="s">
        <v>766</v>
      </c>
      <c r="M2" s="1">
        <v>0.4</v>
      </c>
      <c r="N2" s="1">
        <v>0.2</v>
      </c>
      <c r="O2" s="1">
        <v>0.8</v>
      </c>
      <c r="R2" s="1" t="s">
        <v>766</v>
      </c>
      <c r="S2" s="1">
        <v>0.4</v>
      </c>
      <c r="T2" s="1">
        <v>0.2</v>
      </c>
      <c r="U2" s="1">
        <v>0.8</v>
      </c>
    </row>
    <row r="3" spans="1:23" x14ac:dyDescent="0.35">
      <c r="A3" s="1">
        <v>3</v>
      </c>
      <c r="B3" s="1" t="s">
        <v>101</v>
      </c>
      <c r="C3" s="1">
        <v>2</v>
      </c>
      <c r="E3" s="2" t="s">
        <v>767</v>
      </c>
      <c r="F3" s="2" t="s">
        <v>768</v>
      </c>
      <c r="G3" s="2" t="s">
        <v>769</v>
      </c>
      <c r="H3" s="2" t="s">
        <v>770</v>
      </c>
      <c r="I3" s="2" t="s">
        <v>771</v>
      </c>
      <c r="J3" s="2" t="s">
        <v>772</v>
      </c>
      <c r="K3" s="1" t="s">
        <v>773</v>
      </c>
      <c r="L3" s="2" t="s">
        <v>774</v>
      </c>
      <c r="M3" s="2" t="s">
        <v>769</v>
      </c>
      <c r="N3" s="2" t="s">
        <v>770</v>
      </c>
      <c r="O3" s="2" t="s">
        <v>771</v>
      </c>
      <c r="P3" s="2" t="s">
        <v>772</v>
      </c>
      <c r="Q3" s="1" t="s">
        <v>773</v>
      </c>
      <c r="R3" s="2" t="s">
        <v>775</v>
      </c>
      <c r="S3" s="2" t="s">
        <v>769</v>
      </c>
      <c r="T3" s="2" t="s">
        <v>770</v>
      </c>
      <c r="U3" s="2" t="s">
        <v>771</v>
      </c>
      <c r="V3" s="2" t="s">
        <v>772</v>
      </c>
      <c r="W3" s="1" t="s">
        <v>773</v>
      </c>
    </row>
    <row r="4" spans="1:23" x14ac:dyDescent="0.35">
      <c r="A4" s="1">
        <v>4</v>
      </c>
      <c r="B4" s="1" t="s">
        <v>98</v>
      </c>
      <c r="C4" s="1">
        <v>1</v>
      </c>
      <c r="E4" s="2" t="s">
        <v>776</v>
      </c>
      <c r="F4" s="2">
        <v>80</v>
      </c>
      <c r="G4" s="2">
        <v>0</v>
      </c>
      <c r="H4" s="2">
        <f>ROUND(F4*$G$2/(G4*($H$2+$I$2)/2+$G$2),0)</f>
        <v>80</v>
      </c>
      <c r="I4" s="2">
        <f>IF(G4=0,0,ROUND(F4*$H$2/(G4*($H$2+$I$2)/2+$G$2),0))</f>
        <v>0</v>
      </c>
      <c r="J4" s="2">
        <f>IF(G4=0,0,ROUND(F4*$I$2/(G4*($H$2+$I$2)/2+$G$2),0))</f>
        <v>0</v>
      </c>
      <c r="K4" s="1">
        <v>1</v>
      </c>
      <c r="L4" s="2">
        <v>320</v>
      </c>
      <c r="M4" s="2">
        <v>0</v>
      </c>
      <c r="N4" s="2">
        <f>ROUND(L4*$M$2/(M4*($N$2+$O$2)/2+$M$2),0)</f>
        <v>320</v>
      </c>
      <c r="O4" s="2">
        <f>IF(M4=0,0,ROUND(L4*$N$2/(M4*($N$2+$O$2)/2+$M$2),0))</f>
        <v>0</v>
      </c>
      <c r="P4" s="2">
        <f>IF(M4=0,0,ROUND(L4*$O$2/(M4*($N$2+$O$2)/2+$M$2),0))</f>
        <v>0</v>
      </c>
      <c r="Q4" s="1">
        <v>1</v>
      </c>
      <c r="R4" s="2">
        <v>1280</v>
      </c>
      <c r="S4" s="2">
        <v>0</v>
      </c>
      <c r="T4" s="2">
        <f>ROUND(R4*$S$2/(S4*($T$2+$U$2)/2+$S$2),0)</f>
        <v>1280</v>
      </c>
      <c r="U4" s="2">
        <f>IF(S4=0,0,ROUND(R4*$T$2/(S4*($T$2+$U$2)/2+$S$2),0))</f>
        <v>0</v>
      </c>
      <c r="V4" s="2">
        <f>IF(S4=0,0,ROUND(R4*$U$2/(S4*($T$2+$U$2)/2+$S$2),0))</f>
        <v>0</v>
      </c>
      <c r="W4" s="1">
        <v>1</v>
      </c>
    </row>
    <row r="5" spans="1:23" x14ac:dyDescent="0.35">
      <c r="A5" s="1">
        <v>5</v>
      </c>
      <c r="B5" s="1" t="s">
        <v>140</v>
      </c>
      <c r="C5" s="1">
        <v>5</v>
      </c>
      <c r="E5" s="2" t="s">
        <v>777</v>
      </c>
      <c r="F5" s="2">
        <f>F4*1.5</f>
        <v>120</v>
      </c>
      <c r="G5" s="2">
        <v>0</v>
      </c>
      <c r="H5" s="2">
        <f t="shared" ref="H5:H9" si="0">ROUND(F5*$G$2/(G5*($H$2+$I$2)/2+$G$2),0)</f>
        <v>120</v>
      </c>
      <c r="I5" s="2">
        <f t="shared" ref="I5:I9" si="1">IF(G5=0,0,ROUND(F5*$H$2/(G5*($H$2+$I$2)/2+$G$2),0))</f>
        <v>0</v>
      </c>
      <c r="J5" s="2">
        <f t="shared" ref="J5:J9" si="2">IF(G5=0,0,ROUND(F5*$I$2/(G5*($H$2+$I$2)/2+$G$2),0))</f>
        <v>0</v>
      </c>
      <c r="K5" s="1">
        <v>1</v>
      </c>
      <c r="L5" s="2">
        <f>L4*1.5</f>
        <v>480</v>
      </c>
      <c r="M5" s="2">
        <v>0</v>
      </c>
      <c r="N5" s="2">
        <f t="shared" ref="N5:N9" si="3">ROUND(L5*$M$2/(M5*($N$2+$O$2)/2+$M$2),0)</f>
        <v>480</v>
      </c>
      <c r="O5" s="2">
        <f t="shared" ref="O5:O9" si="4">IF(M5=0,0,ROUND(L5*$N$2/(M5*($N$2+$O$2)/2+$M$2),0))</f>
        <v>0</v>
      </c>
      <c r="P5" s="2">
        <f t="shared" ref="P5:P9" si="5">IF(M5=0,0,ROUND(L5*$O$2/(M5*($N$2+$O$2)/2+$M$2),0))</f>
        <v>0</v>
      </c>
      <c r="Q5" s="1">
        <v>1</v>
      </c>
      <c r="R5" s="2">
        <f>R4*1.5</f>
        <v>1920</v>
      </c>
      <c r="S5" s="2">
        <v>0</v>
      </c>
      <c r="T5" s="2">
        <f t="shared" ref="T5:T9" si="6">ROUND(R5*$S$2/(S5*($T$2+$U$2)/2+$S$2),0)</f>
        <v>1920</v>
      </c>
      <c r="U5" s="2">
        <f t="shared" ref="U5:U9" si="7">IF(S5=0,0,ROUND(R5*$T$2/(S5*($T$2+$U$2)/2+$S$2),0))</f>
        <v>0</v>
      </c>
      <c r="V5" s="2">
        <f t="shared" ref="V5:V9" si="8">IF(S5=0,0,ROUND(R5*$U$2/(S5*($T$2+$U$2)/2+$S$2),0))</f>
        <v>0</v>
      </c>
      <c r="W5" s="1">
        <v>1</v>
      </c>
    </row>
    <row r="6" spans="1:23" x14ac:dyDescent="0.35">
      <c r="A6" s="1">
        <v>6</v>
      </c>
      <c r="B6" s="1" t="s">
        <v>545</v>
      </c>
      <c r="C6" s="1">
        <v>5</v>
      </c>
      <c r="E6" s="2" t="s">
        <v>778</v>
      </c>
      <c r="F6" s="2">
        <f>F5*2</f>
        <v>240</v>
      </c>
      <c r="G6" s="2">
        <v>0</v>
      </c>
      <c r="H6" s="2">
        <f t="shared" si="0"/>
        <v>240</v>
      </c>
      <c r="I6" s="2">
        <f t="shared" si="1"/>
        <v>0</v>
      </c>
      <c r="J6" s="2">
        <f t="shared" si="2"/>
        <v>0</v>
      </c>
      <c r="K6" s="1">
        <v>2</v>
      </c>
      <c r="L6" s="2">
        <f>L5*3</f>
        <v>1440</v>
      </c>
      <c r="M6" s="2">
        <v>1</v>
      </c>
      <c r="N6" s="2">
        <f t="shared" si="3"/>
        <v>640</v>
      </c>
      <c r="O6" s="2">
        <f t="shared" si="4"/>
        <v>320</v>
      </c>
      <c r="P6" s="2">
        <f t="shared" si="5"/>
        <v>1280</v>
      </c>
      <c r="Q6" s="1">
        <v>2</v>
      </c>
      <c r="R6" s="2">
        <f>R5*3</f>
        <v>5760</v>
      </c>
      <c r="S6" s="2">
        <v>1</v>
      </c>
      <c r="T6" s="2">
        <f t="shared" si="6"/>
        <v>2560</v>
      </c>
      <c r="U6" s="2">
        <f t="shared" si="7"/>
        <v>1280</v>
      </c>
      <c r="V6" s="2">
        <f t="shared" si="8"/>
        <v>5120</v>
      </c>
      <c r="W6" s="1">
        <v>2</v>
      </c>
    </row>
    <row r="7" spans="1:23" x14ac:dyDescent="0.35">
      <c r="A7" s="1">
        <v>7</v>
      </c>
      <c r="B7" s="1" t="s">
        <v>548</v>
      </c>
      <c r="C7" s="1">
        <v>5</v>
      </c>
      <c r="E7" s="2" t="s">
        <v>779</v>
      </c>
      <c r="F7" s="2">
        <f>F6*4</f>
        <v>960</v>
      </c>
      <c r="G7" s="2">
        <v>1</v>
      </c>
      <c r="H7" s="2">
        <f t="shared" si="0"/>
        <v>436</v>
      </c>
      <c r="I7" s="2">
        <f t="shared" si="1"/>
        <v>301</v>
      </c>
      <c r="J7" s="2">
        <f t="shared" si="2"/>
        <v>747</v>
      </c>
      <c r="K7" s="1">
        <v>2</v>
      </c>
      <c r="L7" s="2">
        <f>L6*2.5</f>
        <v>3600</v>
      </c>
      <c r="M7" s="2">
        <v>2</v>
      </c>
      <c r="N7" s="2">
        <f t="shared" si="3"/>
        <v>1029</v>
      </c>
      <c r="O7" s="2">
        <f t="shared" si="4"/>
        <v>514</v>
      </c>
      <c r="P7" s="2">
        <f t="shared" si="5"/>
        <v>2057</v>
      </c>
      <c r="Q7" s="1">
        <v>2</v>
      </c>
      <c r="R7" s="2">
        <f>R6*2.5</f>
        <v>14400</v>
      </c>
      <c r="S7" s="2">
        <v>2</v>
      </c>
      <c r="T7" s="2">
        <f t="shared" si="6"/>
        <v>4114</v>
      </c>
      <c r="U7" s="2">
        <f t="shared" si="7"/>
        <v>2057</v>
      </c>
      <c r="V7" s="2">
        <f t="shared" si="8"/>
        <v>8229</v>
      </c>
      <c r="W7" s="1">
        <v>2</v>
      </c>
    </row>
    <row r="8" spans="1:23" x14ac:dyDescent="0.35">
      <c r="A8" s="1">
        <v>8</v>
      </c>
      <c r="B8" s="1" t="s">
        <v>135</v>
      </c>
      <c r="C8" s="1">
        <v>5</v>
      </c>
      <c r="E8" s="2" t="s">
        <v>780</v>
      </c>
      <c r="F8" s="2">
        <f>F7*2.5</f>
        <v>2400</v>
      </c>
      <c r="G8" s="2">
        <v>2</v>
      </c>
      <c r="H8" s="2">
        <f t="shared" si="0"/>
        <v>706</v>
      </c>
      <c r="I8" s="2">
        <f t="shared" si="1"/>
        <v>486</v>
      </c>
      <c r="J8" s="2">
        <f t="shared" si="2"/>
        <v>1208</v>
      </c>
      <c r="K8" s="1">
        <v>3</v>
      </c>
      <c r="L8" s="2">
        <f>L7*2</f>
        <v>7200</v>
      </c>
      <c r="M8" s="2">
        <v>3</v>
      </c>
      <c r="N8" s="2">
        <f t="shared" si="3"/>
        <v>1516</v>
      </c>
      <c r="O8" s="2">
        <f t="shared" si="4"/>
        <v>758</v>
      </c>
      <c r="P8" s="2">
        <f t="shared" si="5"/>
        <v>3032</v>
      </c>
      <c r="Q8" s="1">
        <v>3</v>
      </c>
      <c r="R8" s="2">
        <f>R7*2</f>
        <v>28800</v>
      </c>
      <c r="S8" s="2">
        <v>3</v>
      </c>
      <c r="T8" s="2">
        <f t="shared" si="6"/>
        <v>6063</v>
      </c>
      <c r="U8" s="2">
        <f t="shared" si="7"/>
        <v>3032</v>
      </c>
      <c r="V8" s="2">
        <f t="shared" si="8"/>
        <v>12126</v>
      </c>
      <c r="W8" s="1">
        <v>3</v>
      </c>
    </row>
    <row r="9" spans="1:23" x14ac:dyDescent="0.35">
      <c r="A9" s="1">
        <v>9</v>
      </c>
      <c r="B9" s="1" t="s">
        <v>567</v>
      </c>
      <c r="C9" s="1">
        <v>5</v>
      </c>
      <c r="E9" s="2" t="s">
        <v>781</v>
      </c>
      <c r="F9" s="2">
        <f>F8*2.5</f>
        <v>6000</v>
      </c>
      <c r="G9" s="2">
        <v>4</v>
      </c>
      <c r="H9" s="2">
        <f t="shared" si="0"/>
        <v>1034</v>
      </c>
      <c r="I9" s="2">
        <f t="shared" si="1"/>
        <v>713</v>
      </c>
      <c r="J9" s="2">
        <f t="shared" si="2"/>
        <v>1770</v>
      </c>
      <c r="K9" s="1">
        <v>3</v>
      </c>
      <c r="L9" s="2">
        <f>L8*2</f>
        <v>14400</v>
      </c>
      <c r="M9" s="2">
        <v>5</v>
      </c>
      <c r="N9" s="2">
        <f t="shared" si="3"/>
        <v>1986</v>
      </c>
      <c r="O9" s="2">
        <f t="shared" si="4"/>
        <v>993</v>
      </c>
      <c r="P9" s="2">
        <f t="shared" si="5"/>
        <v>3972</v>
      </c>
      <c r="Q9" s="1">
        <v>3</v>
      </c>
      <c r="R9" s="2">
        <f>R8*2</f>
        <v>57600</v>
      </c>
      <c r="S9" s="2">
        <v>5</v>
      </c>
      <c r="T9" s="2">
        <f t="shared" si="6"/>
        <v>7945</v>
      </c>
      <c r="U9" s="2">
        <f t="shared" si="7"/>
        <v>3972</v>
      </c>
      <c r="V9" s="2">
        <f t="shared" si="8"/>
        <v>15890</v>
      </c>
      <c r="W9" s="1">
        <v>3</v>
      </c>
    </row>
    <row r="10" spans="1:23" x14ac:dyDescent="0.35">
      <c r="A10" s="1">
        <v>11</v>
      </c>
      <c r="B10" s="1" t="s">
        <v>516</v>
      </c>
      <c r="C10" s="1">
        <v>2</v>
      </c>
    </row>
    <row r="11" spans="1:23" x14ac:dyDescent="0.35">
      <c r="A11" s="1">
        <v>12</v>
      </c>
      <c r="B11" s="1" t="s">
        <v>526</v>
      </c>
      <c r="C11" s="1">
        <v>2</v>
      </c>
      <c r="E11" s="2" t="s">
        <v>782</v>
      </c>
      <c r="F11" s="2" t="s">
        <v>101</v>
      </c>
      <c r="G11" s="2" t="s">
        <v>98</v>
      </c>
      <c r="H11" s="2" t="s">
        <v>97</v>
      </c>
      <c r="I11" s="2" t="s">
        <v>783</v>
      </c>
    </row>
    <row r="12" spans="1:23" x14ac:dyDescent="0.35">
      <c r="A12" s="1">
        <v>13</v>
      </c>
      <c r="B12" s="1" t="s">
        <v>505</v>
      </c>
      <c r="C12" s="1">
        <v>2</v>
      </c>
      <c r="E12" s="2" t="s">
        <v>253</v>
      </c>
      <c r="F12" s="2"/>
      <c r="G12" s="2">
        <v>0.4</v>
      </c>
      <c r="H12" s="2">
        <v>0.6</v>
      </c>
      <c r="I12" s="2" t="s">
        <v>784</v>
      </c>
      <c r="N12" s="1" t="s">
        <v>785</v>
      </c>
    </row>
    <row r="13" spans="1:23" x14ac:dyDescent="0.35">
      <c r="A13" s="1">
        <v>14</v>
      </c>
      <c r="B13" s="1" t="s">
        <v>493</v>
      </c>
      <c r="C13" s="1">
        <v>2</v>
      </c>
      <c r="E13" s="2" t="s">
        <v>254</v>
      </c>
      <c r="F13" s="2">
        <v>0.3</v>
      </c>
      <c r="G13" s="2"/>
      <c r="H13" s="2">
        <v>0.4</v>
      </c>
      <c r="I13" s="2" t="s">
        <v>786</v>
      </c>
      <c r="N13" s="2" t="s">
        <v>787</v>
      </c>
      <c r="O13" s="2" t="s">
        <v>788</v>
      </c>
      <c r="P13" s="2" t="s">
        <v>782</v>
      </c>
      <c r="Q13" s="2" t="s">
        <v>789</v>
      </c>
      <c r="R13" s="2" t="s">
        <v>767</v>
      </c>
      <c r="T13" s="1" t="s">
        <v>767</v>
      </c>
    </row>
    <row r="14" spans="1:23" x14ac:dyDescent="0.35">
      <c r="A14" s="1">
        <v>15</v>
      </c>
      <c r="B14" s="1" t="s">
        <v>790</v>
      </c>
      <c r="C14" s="1">
        <v>2</v>
      </c>
      <c r="E14" s="2" t="s">
        <v>255</v>
      </c>
      <c r="F14" s="2"/>
      <c r="G14" s="2">
        <v>0.5</v>
      </c>
      <c r="H14" s="2">
        <v>0.5</v>
      </c>
      <c r="I14" s="2" t="s">
        <v>786</v>
      </c>
      <c r="N14" s="2">
        <v>1</v>
      </c>
      <c r="O14" s="2" t="s">
        <v>791</v>
      </c>
      <c r="P14" s="2" t="s">
        <v>792</v>
      </c>
      <c r="Q14" s="2" t="s">
        <v>687</v>
      </c>
      <c r="R14" s="2" t="s">
        <v>793</v>
      </c>
      <c r="T14" s="2" t="s">
        <v>776</v>
      </c>
      <c r="U14" s="2"/>
      <c r="V14" s="2"/>
      <c r="W14" s="2"/>
    </row>
    <row r="15" spans="1:23" x14ac:dyDescent="0.35">
      <c r="A15" s="1">
        <v>21</v>
      </c>
      <c r="B15" s="1" t="s">
        <v>794</v>
      </c>
      <c r="C15" s="1">
        <v>5</v>
      </c>
      <c r="E15" s="2" t="s">
        <v>257</v>
      </c>
      <c r="F15" s="2">
        <v>0.5</v>
      </c>
      <c r="G15" s="2"/>
      <c r="H15" s="2">
        <v>0.5</v>
      </c>
      <c r="I15" s="2" t="s">
        <v>795</v>
      </c>
      <c r="N15" s="2">
        <v>2</v>
      </c>
      <c r="O15" s="2" t="s">
        <v>796</v>
      </c>
      <c r="P15" s="2" t="s">
        <v>792</v>
      </c>
      <c r="Q15" s="2" t="s">
        <v>687</v>
      </c>
      <c r="R15" s="2" t="s">
        <v>793</v>
      </c>
      <c r="T15" s="2" t="s">
        <v>777</v>
      </c>
      <c r="U15" s="2"/>
      <c r="V15" s="2"/>
      <c r="W15" s="2"/>
    </row>
    <row r="16" spans="1:23" x14ac:dyDescent="0.35">
      <c r="A16" s="1">
        <v>22</v>
      </c>
      <c r="B16" s="1" t="s">
        <v>508</v>
      </c>
      <c r="C16" s="1">
        <v>5</v>
      </c>
      <c r="E16" s="2" t="s">
        <v>1139</v>
      </c>
      <c r="F16" s="2">
        <v>0.4</v>
      </c>
      <c r="G16" s="2">
        <v>0.6</v>
      </c>
      <c r="H16" s="2"/>
      <c r="I16" s="2" t="s">
        <v>795</v>
      </c>
      <c r="N16" s="2">
        <v>3</v>
      </c>
      <c r="O16" s="2" t="s">
        <v>797</v>
      </c>
      <c r="P16" s="2" t="s">
        <v>792</v>
      </c>
      <c r="Q16" s="2" t="s">
        <v>687</v>
      </c>
      <c r="R16" s="2" t="s">
        <v>793</v>
      </c>
      <c r="T16" s="2" t="s">
        <v>778</v>
      </c>
      <c r="U16" s="2" t="s">
        <v>798</v>
      </c>
      <c r="V16" s="2" t="s">
        <v>799</v>
      </c>
      <c r="W16" s="2" t="s">
        <v>800</v>
      </c>
    </row>
    <row r="17" spans="1:23" x14ac:dyDescent="0.35">
      <c r="A17" s="1">
        <v>23</v>
      </c>
      <c r="B17" s="1" t="s">
        <v>497</v>
      </c>
      <c r="C17" s="1">
        <v>5</v>
      </c>
      <c r="E17" s="2" t="s">
        <v>1140</v>
      </c>
      <c r="F17" s="2">
        <v>0.7</v>
      </c>
      <c r="G17" s="2">
        <v>0.3</v>
      </c>
      <c r="H17" s="2"/>
      <c r="I17" s="2" t="s">
        <v>784</v>
      </c>
      <c r="N17" s="2">
        <v>4</v>
      </c>
      <c r="O17" s="2" t="s">
        <v>801</v>
      </c>
      <c r="P17" s="2" t="s">
        <v>792</v>
      </c>
      <c r="Q17" s="2" t="s">
        <v>687</v>
      </c>
      <c r="R17" s="2" t="s">
        <v>793</v>
      </c>
      <c r="T17" s="2" t="s">
        <v>779</v>
      </c>
      <c r="U17" s="2" t="s">
        <v>802</v>
      </c>
      <c r="V17" s="2" t="s">
        <v>799</v>
      </c>
      <c r="W17" s="2" t="s">
        <v>800</v>
      </c>
    </row>
    <row r="18" spans="1:23" x14ac:dyDescent="0.35">
      <c r="A18" s="1">
        <v>24</v>
      </c>
      <c r="B18" s="1" t="s">
        <v>803</v>
      </c>
      <c r="C18" s="1">
        <v>5</v>
      </c>
      <c r="F18" s="1">
        <f t="shared" ref="F18:H18" si="9">SUM(F12:F17)</f>
        <v>1.9000000000000001</v>
      </c>
      <c r="G18" s="1">
        <f t="shared" si="9"/>
        <v>1.8</v>
      </c>
      <c r="H18" s="1">
        <f t="shared" si="9"/>
        <v>2</v>
      </c>
      <c r="N18" s="2">
        <v>5</v>
      </c>
      <c r="O18" s="2" t="s">
        <v>804</v>
      </c>
      <c r="P18" s="2" t="s">
        <v>792</v>
      </c>
      <c r="Q18" s="2" t="s">
        <v>687</v>
      </c>
      <c r="R18" s="2" t="s">
        <v>793</v>
      </c>
      <c r="T18" s="2" t="s">
        <v>780</v>
      </c>
      <c r="U18" s="2" t="s">
        <v>805</v>
      </c>
      <c r="V18" s="2" t="s">
        <v>806</v>
      </c>
      <c r="W18" s="2" t="s">
        <v>800</v>
      </c>
    </row>
    <row r="19" spans="1:23" x14ac:dyDescent="0.35">
      <c r="A19" s="1">
        <v>25</v>
      </c>
      <c r="B19" s="1" t="s">
        <v>530</v>
      </c>
      <c r="C19" s="1">
        <v>5</v>
      </c>
      <c r="N19" s="2">
        <v>6</v>
      </c>
      <c r="O19" s="2" t="s">
        <v>791</v>
      </c>
      <c r="P19" s="2" t="s">
        <v>807</v>
      </c>
      <c r="Q19" s="2" t="s">
        <v>538</v>
      </c>
      <c r="R19" s="2" t="s">
        <v>808</v>
      </c>
      <c r="T19" s="2" t="s">
        <v>781</v>
      </c>
      <c r="U19" s="2" t="s">
        <v>809</v>
      </c>
      <c r="V19" s="2" t="s">
        <v>806</v>
      </c>
      <c r="W19" s="2" t="s">
        <v>800</v>
      </c>
    </row>
    <row r="20" spans="1:23" x14ac:dyDescent="0.35">
      <c r="A20" s="1">
        <v>31</v>
      </c>
      <c r="B20" s="1" t="s">
        <v>810</v>
      </c>
      <c r="C20" s="1">
        <v>5</v>
      </c>
      <c r="E20" s="1" t="s">
        <v>811</v>
      </c>
      <c r="J20" s="1" t="s">
        <v>812</v>
      </c>
      <c r="N20" s="2">
        <v>7</v>
      </c>
      <c r="O20" s="2" t="s">
        <v>796</v>
      </c>
      <c r="P20" s="2" t="s">
        <v>807</v>
      </c>
      <c r="Q20" s="2" t="s">
        <v>538</v>
      </c>
      <c r="R20" s="2" t="s">
        <v>808</v>
      </c>
    </row>
    <row r="21" spans="1:23" x14ac:dyDescent="0.35">
      <c r="A21" s="1">
        <v>32</v>
      </c>
      <c r="B21" s="1" t="s">
        <v>813</v>
      </c>
      <c r="C21" s="1">
        <v>5</v>
      </c>
      <c r="E21" s="2" t="s">
        <v>767</v>
      </c>
      <c r="F21" s="2" t="s">
        <v>768</v>
      </c>
      <c r="G21" s="2" t="s">
        <v>774</v>
      </c>
      <c r="H21" s="2" t="s">
        <v>775</v>
      </c>
      <c r="J21" s="2" t="s">
        <v>812</v>
      </c>
      <c r="K21" s="2" t="s">
        <v>814</v>
      </c>
      <c r="N21" s="2">
        <v>8</v>
      </c>
      <c r="O21" s="2" t="s">
        <v>797</v>
      </c>
      <c r="P21" s="2" t="s">
        <v>807</v>
      </c>
      <c r="Q21" s="2" t="s">
        <v>538</v>
      </c>
      <c r="R21" s="2" t="s">
        <v>808</v>
      </c>
    </row>
    <row r="22" spans="1:23" x14ac:dyDescent="0.35">
      <c r="A22" s="1">
        <v>33</v>
      </c>
      <c r="B22" s="1" t="s">
        <v>815</v>
      </c>
      <c r="C22" s="1">
        <v>5</v>
      </c>
      <c r="E22" s="2" t="s">
        <v>776</v>
      </c>
      <c r="F22" s="2">
        <f>ROUND(H4*0.75,0)</f>
        <v>60</v>
      </c>
      <c r="G22" s="2">
        <f>N4*3</f>
        <v>960</v>
      </c>
      <c r="H22" s="2">
        <f>T4*3</f>
        <v>3840</v>
      </c>
      <c r="J22" s="2" t="s">
        <v>687</v>
      </c>
      <c r="K22" s="2">
        <v>0.6</v>
      </c>
      <c r="N22" s="2">
        <v>9</v>
      </c>
      <c r="O22" s="2" t="s">
        <v>801</v>
      </c>
      <c r="P22" s="2" t="s">
        <v>816</v>
      </c>
      <c r="Q22" s="2" t="s">
        <v>538</v>
      </c>
      <c r="R22" s="2" t="s">
        <v>808</v>
      </c>
    </row>
    <row r="23" spans="1:23" x14ac:dyDescent="0.35">
      <c r="A23" s="1">
        <v>34</v>
      </c>
      <c r="B23" s="1" t="s">
        <v>817</v>
      </c>
      <c r="C23" s="1">
        <v>5</v>
      </c>
      <c r="E23" s="2" t="s">
        <v>777</v>
      </c>
      <c r="F23" s="2">
        <f>ROUND(H5*1,0)</f>
        <v>120</v>
      </c>
      <c r="G23" s="2">
        <f t="shared" ref="G23:G27" si="10">N5*3</f>
        <v>1440</v>
      </c>
      <c r="H23" s="2">
        <f t="shared" ref="H23:H27" si="11">T5*3</f>
        <v>5760</v>
      </c>
      <c r="J23" s="2" t="s">
        <v>538</v>
      </c>
      <c r="K23" s="2">
        <v>1</v>
      </c>
      <c r="N23" s="2">
        <v>10</v>
      </c>
      <c r="O23" s="2" t="s">
        <v>804</v>
      </c>
      <c r="P23" s="2" t="s">
        <v>816</v>
      </c>
      <c r="Q23" s="2" t="s">
        <v>538</v>
      </c>
      <c r="R23" s="2" t="s">
        <v>808</v>
      </c>
    </row>
    <row r="24" spans="1:23" x14ac:dyDescent="0.35">
      <c r="A24" s="1">
        <v>35</v>
      </c>
      <c r="B24" s="1" t="s">
        <v>818</v>
      </c>
      <c r="C24" s="1">
        <v>5</v>
      </c>
      <c r="E24" s="2" t="s">
        <v>778</v>
      </c>
      <c r="F24" s="2">
        <f>ROUND(H6*1,0)</f>
        <v>240</v>
      </c>
      <c r="G24" s="2">
        <f t="shared" si="10"/>
        <v>1920</v>
      </c>
      <c r="H24" s="2">
        <f t="shared" si="11"/>
        <v>7680</v>
      </c>
      <c r="J24" s="2" t="s">
        <v>564</v>
      </c>
      <c r="K24" s="2">
        <v>1.2</v>
      </c>
      <c r="N24" s="2">
        <v>11</v>
      </c>
      <c r="O24" s="2" t="s">
        <v>791</v>
      </c>
      <c r="P24" s="2" t="s">
        <v>816</v>
      </c>
      <c r="Q24" s="2" t="s">
        <v>538</v>
      </c>
      <c r="R24" s="2" t="s">
        <v>808</v>
      </c>
    </row>
    <row r="25" spans="1:23" x14ac:dyDescent="0.35">
      <c r="A25" s="1">
        <v>101</v>
      </c>
      <c r="B25" s="1" t="s">
        <v>819</v>
      </c>
      <c r="E25" s="2" t="s">
        <v>779</v>
      </c>
      <c r="F25" s="2">
        <f>ROUND(H7*1.147,0)</f>
        <v>500</v>
      </c>
      <c r="G25" s="2">
        <f t="shared" si="10"/>
        <v>3087</v>
      </c>
      <c r="H25" s="2">
        <f t="shared" si="11"/>
        <v>12342</v>
      </c>
      <c r="J25" s="2" t="s">
        <v>492</v>
      </c>
      <c r="K25" s="2">
        <v>1.3</v>
      </c>
      <c r="N25" s="2">
        <v>12</v>
      </c>
      <c r="O25" s="2" t="s">
        <v>796</v>
      </c>
      <c r="P25" s="2" t="s">
        <v>820</v>
      </c>
      <c r="Q25" s="2" t="s">
        <v>538</v>
      </c>
      <c r="R25" s="2" t="s">
        <v>808</v>
      </c>
    </row>
    <row r="26" spans="1:23" x14ac:dyDescent="0.35">
      <c r="A26" s="1">
        <v>102</v>
      </c>
      <c r="B26" s="1" t="s">
        <v>821</v>
      </c>
      <c r="E26" s="2" t="s">
        <v>780</v>
      </c>
      <c r="F26" s="2">
        <f>ROUND(H8*1.45,0)</f>
        <v>1024</v>
      </c>
      <c r="G26" s="2">
        <f t="shared" si="10"/>
        <v>4548</v>
      </c>
      <c r="H26" s="2">
        <f t="shared" si="11"/>
        <v>18189</v>
      </c>
      <c r="N26" s="2">
        <v>13</v>
      </c>
      <c r="O26" s="2" t="s">
        <v>797</v>
      </c>
      <c r="P26" s="2" t="s">
        <v>820</v>
      </c>
      <c r="Q26" s="2" t="s">
        <v>538</v>
      </c>
      <c r="R26" s="2" t="s">
        <v>808</v>
      </c>
    </row>
    <row r="27" spans="1:23" x14ac:dyDescent="0.35">
      <c r="A27" s="1">
        <v>103</v>
      </c>
      <c r="B27" s="1" t="s">
        <v>822</v>
      </c>
      <c r="E27" s="2" t="s">
        <v>781</v>
      </c>
      <c r="F27" s="2">
        <f>ROUND(H9*1.981,0)</f>
        <v>2048</v>
      </c>
      <c r="G27" s="2">
        <f t="shared" si="10"/>
        <v>5958</v>
      </c>
      <c r="H27" s="2">
        <f t="shared" si="11"/>
        <v>23835</v>
      </c>
      <c r="N27" s="2">
        <v>14</v>
      </c>
      <c r="O27" s="2" t="s">
        <v>801</v>
      </c>
      <c r="P27" s="2" t="s">
        <v>820</v>
      </c>
      <c r="Q27" s="2" t="s">
        <v>538</v>
      </c>
      <c r="R27" s="2" t="s">
        <v>808</v>
      </c>
    </row>
    <row r="28" spans="1:23" x14ac:dyDescent="0.35">
      <c r="A28" s="1">
        <v>104</v>
      </c>
      <c r="B28" s="1" t="s">
        <v>823</v>
      </c>
      <c r="N28" s="2">
        <v>15</v>
      </c>
      <c r="O28" s="2" t="s">
        <v>804</v>
      </c>
      <c r="P28" s="2" t="s">
        <v>824</v>
      </c>
      <c r="Q28" s="2" t="s">
        <v>538</v>
      </c>
      <c r="R28" s="2" t="s">
        <v>808</v>
      </c>
    </row>
    <row r="29" spans="1:23" x14ac:dyDescent="0.35">
      <c r="A29" s="1">
        <v>105</v>
      </c>
      <c r="B29" s="1" t="s">
        <v>825</v>
      </c>
      <c r="N29" s="2">
        <v>16</v>
      </c>
      <c r="O29" s="2" t="s">
        <v>791</v>
      </c>
      <c r="P29" s="2" t="s">
        <v>824</v>
      </c>
      <c r="Q29" s="2" t="s">
        <v>538</v>
      </c>
      <c r="R29" s="2" t="s">
        <v>808</v>
      </c>
    </row>
    <row r="30" spans="1:23" x14ac:dyDescent="0.35">
      <c r="A30" s="1">
        <v>106</v>
      </c>
      <c r="B30" s="1" t="s">
        <v>826</v>
      </c>
      <c r="E30" s="1">
        <v>40000</v>
      </c>
      <c r="F30" s="1" t="s">
        <v>501</v>
      </c>
      <c r="H30" s="1">
        <v>2019</v>
      </c>
      <c r="I30" s="1" t="s">
        <v>144</v>
      </c>
      <c r="J30" s="1">
        <v>0.56000000000000005</v>
      </c>
      <c r="N30" s="2">
        <v>17</v>
      </c>
      <c r="O30" s="2" t="s">
        <v>796</v>
      </c>
      <c r="P30" s="2" t="s">
        <v>824</v>
      </c>
      <c r="Q30" s="2" t="s">
        <v>538</v>
      </c>
      <c r="R30" s="2" t="s">
        <v>808</v>
      </c>
    </row>
    <row r="31" spans="1:23" x14ac:dyDescent="0.35">
      <c r="A31" s="1">
        <v>107</v>
      </c>
      <c r="B31" s="1" t="s">
        <v>827</v>
      </c>
      <c r="E31" s="1">
        <v>40001</v>
      </c>
      <c r="F31" s="1" t="s">
        <v>552</v>
      </c>
      <c r="H31" s="1">
        <v>2017</v>
      </c>
      <c r="I31" s="1" t="s">
        <v>139</v>
      </c>
      <c r="J31" s="1">
        <v>0.42</v>
      </c>
      <c r="N31" s="2">
        <v>18</v>
      </c>
      <c r="O31" s="2" t="s">
        <v>797</v>
      </c>
      <c r="P31" s="2" t="s">
        <v>828</v>
      </c>
      <c r="Q31" s="2" t="s">
        <v>538</v>
      </c>
      <c r="R31" s="2" t="s">
        <v>808</v>
      </c>
    </row>
    <row r="32" spans="1:23" x14ac:dyDescent="0.35">
      <c r="A32" s="1">
        <v>108</v>
      </c>
      <c r="B32" s="1" t="s">
        <v>829</v>
      </c>
      <c r="E32" s="1">
        <v>40002</v>
      </c>
      <c r="F32" s="1" t="s">
        <v>547</v>
      </c>
      <c r="H32" s="1">
        <v>2009</v>
      </c>
      <c r="I32" s="1" t="s">
        <v>162</v>
      </c>
      <c r="J32" s="1">
        <v>0.53</v>
      </c>
      <c r="N32" s="2">
        <v>19</v>
      </c>
      <c r="O32" s="2" t="s">
        <v>801</v>
      </c>
      <c r="P32" s="2" t="s">
        <v>828</v>
      </c>
      <c r="Q32" s="2" t="s">
        <v>538</v>
      </c>
      <c r="R32" s="2" t="s">
        <v>808</v>
      </c>
    </row>
    <row r="33" spans="1:18" x14ac:dyDescent="0.35">
      <c r="A33" s="1">
        <v>109</v>
      </c>
      <c r="B33" s="1" t="s">
        <v>830</v>
      </c>
      <c r="E33" s="1">
        <v>40003</v>
      </c>
      <c r="F33" s="1" t="s">
        <v>542</v>
      </c>
      <c r="H33" s="1">
        <v>2011</v>
      </c>
      <c r="I33" s="1" t="s">
        <v>134</v>
      </c>
      <c r="J33" s="1">
        <v>0.28999999999999998</v>
      </c>
      <c r="N33" s="2">
        <v>20</v>
      </c>
      <c r="O33" s="2" t="s">
        <v>804</v>
      </c>
      <c r="P33" s="2" t="s">
        <v>828</v>
      </c>
      <c r="Q33" s="2" t="s">
        <v>538</v>
      </c>
      <c r="R33" s="2" t="s">
        <v>808</v>
      </c>
    </row>
    <row r="34" spans="1:18" x14ac:dyDescent="0.35">
      <c r="A34" s="1">
        <v>111</v>
      </c>
      <c r="B34" s="1" t="s">
        <v>831</v>
      </c>
      <c r="E34" s="1">
        <v>40004</v>
      </c>
      <c r="F34" s="1" t="s">
        <v>561</v>
      </c>
      <c r="H34" s="1">
        <v>2013</v>
      </c>
      <c r="I34" s="1" t="s">
        <v>137</v>
      </c>
      <c r="J34" s="1">
        <v>0.5</v>
      </c>
      <c r="N34" s="2">
        <v>21</v>
      </c>
      <c r="O34" s="2" t="s">
        <v>791</v>
      </c>
      <c r="P34" s="2" t="s">
        <v>832</v>
      </c>
      <c r="Q34" s="2" t="s">
        <v>538</v>
      </c>
      <c r="R34" s="2" t="s">
        <v>808</v>
      </c>
    </row>
    <row r="35" spans="1:18" x14ac:dyDescent="0.35">
      <c r="A35" s="1">
        <v>112</v>
      </c>
      <c r="B35" s="1" t="s">
        <v>833</v>
      </c>
      <c r="E35" s="1">
        <v>40005</v>
      </c>
      <c r="F35" s="1" t="s">
        <v>536</v>
      </c>
      <c r="H35" s="1">
        <v>2003</v>
      </c>
      <c r="I35" s="1" t="s">
        <v>107</v>
      </c>
      <c r="J35" s="1">
        <v>0.8</v>
      </c>
      <c r="N35" s="2">
        <v>22</v>
      </c>
      <c r="O35" s="2" t="s">
        <v>796</v>
      </c>
      <c r="P35" s="2" t="s">
        <v>832</v>
      </c>
      <c r="Q35" s="2" t="s">
        <v>538</v>
      </c>
      <c r="R35" s="2" t="s">
        <v>808</v>
      </c>
    </row>
    <row r="36" spans="1:18" x14ac:dyDescent="0.35">
      <c r="A36" s="1">
        <v>113</v>
      </c>
      <c r="B36" s="1" t="s">
        <v>834</v>
      </c>
      <c r="E36" s="1">
        <v>40006</v>
      </c>
      <c r="F36" s="1" t="s">
        <v>550</v>
      </c>
      <c r="H36" s="1">
        <v>2008</v>
      </c>
      <c r="I36" s="1" t="s">
        <v>835</v>
      </c>
      <c r="J36" s="1">
        <v>0.85</v>
      </c>
      <c r="N36" s="2">
        <v>23</v>
      </c>
      <c r="O36" s="2" t="s">
        <v>797</v>
      </c>
      <c r="P36" s="2" t="s">
        <v>832</v>
      </c>
      <c r="Q36" s="2" t="s">
        <v>538</v>
      </c>
      <c r="R36" s="2" t="s">
        <v>808</v>
      </c>
    </row>
    <row r="37" spans="1:18" x14ac:dyDescent="0.35">
      <c r="A37" s="1">
        <v>114</v>
      </c>
      <c r="B37" s="1" t="s">
        <v>836</v>
      </c>
      <c r="E37" s="1">
        <v>40007</v>
      </c>
      <c r="F37" s="1" t="s">
        <v>528</v>
      </c>
      <c r="H37" s="1">
        <v>2005</v>
      </c>
      <c r="I37" s="1" t="s">
        <v>837</v>
      </c>
      <c r="J37" s="1">
        <v>0.47</v>
      </c>
      <c r="N37" s="2">
        <v>24</v>
      </c>
      <c r="O37" s="2" t="s">
        <v>140</v>
      </c>
      <c r="P37" s="2" t="s">
        <v>807</v>
      </c>
      <c r="Q37" s="2" t="s">
        <v>564</v>
      </c>
      <c r="R37" s="2" t="s">
        <v>838</v>
      </c>
    </row>
    <row r="38" spans="1:18" x14ac:dyDescent="0.35">
      <c r="A38" s="1">
        <v>115</v>
      </c>
      <c r="B38" s="1" t="s">
        <v>839</v>
      </c>
      <c r="E38" s="1">
        <v>40008</v>
      </c>
      <c r="F38" s="1" t="s">
        <v>574</v>
      </c>
      <c r="H38" s="1">
        <v>2006</v>
      </c>
      <c r="I38" s="1" t="s">
        <v>103</v>
      </c>
      <c r="J38" s="1">
        <v>0.82</v>
      </c>
      <c r="N38" s="2">
        <v>25</v>
      </c>
      <c r="O38" s="2" t="s">
        <v>135</v>
      </c>
      <c r="P38" s="2" t="s">
        <v>816</v>
      </c>
      <c r="Q38" s="2" t="s">
        <v>564</v>
      </c>
      <c r="R38" s="2" t="s">
        <v>838</v>
      </c>
    </row>
    <row r="39" spans="1:18" x14ac:dyDescent="0.35">
      <c r="A39" s="1">
        <v>116</v>
      </c>
      <c r="B39" s="1" t="s">
        <v>840</v>
      </c>
      <c r="E39" s="1">
        <v>40009</v>
      </c>
      <c r="F39" s="1" t="s">
        <v>579</v>
      </c>
      <c r="H39" s="1">
        <v>2004</v>
      </c>
      <c r="I39" s="1" t="s">
        <v>160</v>
      </c>
      <c r="J39" s="1">
        <v>0.75</v>
      </c>
      <c r="N39" s="2">
        <v>26</v>
      </c>
      <c r="O39" s="2" t="s">
        <v>567</v>
      </c>
      <c r="P39" s="2" t="s">
        <v>820</v>
      </c>
      <c r="Q39" s="2" t="s">
        <v>564</v>
      </c>
      <c r="R39" s="2" t="s">
        <v>838</v>
      </c>
    </row>
    <row r="40" spans="1:18" x14ac:dyDescent="0.35">
      <c r="A40" s="1">
        <v>121</v>
      </c>
      <c r="B40" s="1" t="s">
        <v>433</v>
      </c>
      <c r="C40" s="1">
        <v>2</v>
      </c>
      <c r="E40" s="1">
        <v>40010</v>
      </c>
      <c r="F40" s="1" t="s">
        <v>556</v>
      </c>
      <c r="H40" s="1">
        <v>2016</v>
      </c>
      <c r="I40" s="1" t="s">
        <v>195</v>
      </c>
      <c r="J40" s="1">
        <v>0.28000000000000003</v>
      </c>
      <c r="N40" s="2">
        <v>27</v>
      </c>
      <c r="O40" s="2" t="s">
        <v>140</v>
      </c>
      <c r="P40" s="2" t="s">
        <v>824</v>
      </c>
      <c r="Q40" s="2" t="s">
        <v>564</v>
      </c>
      <c r="R40" s="2" t="s">
        <v>838</v>
      </c>
    </row>
    <row r="41" spans="1:18" x14ac:dyDescent="0.35">
      <c r="A41" s="1">
        <v>122</v>
      </c>
      <c r="B41" s="1" t="s">
        <v>841</v>
      </c>
      <c r="C41" s="1">
        <v>2</v>
      </c>
      <c r="E41" s="1">
        <v>40011</v>
      </c>
      <c r="F41" s="1" t="s">
        <v>592</v>
      </c>
      <c r="H41" s="1">
        <v>2007</v>
      </c>
      <c r="I41" s="1" t="s">
        <v>105</v>
      </c>
      <c r="J41" s="1">
        <v>0.53</v>
      </c>
      <c r="N41" s="2">
        <v>28</v>
      </c>
      <c r="O41" s="2" t="s">
        <v>135</v>
      </c>
      <c r="P41" s="2" t="s">
        <v>828</v>
      </c>
      <c r="Q41" s="2" t="s">
        <v>564</v>
      </c>
      <c r="R41" s="2" t="s">
        <v>838</v>
      </c>
    </row>
    <row r="42" spans="1:18" x14ac:dyDescent="0.35">
      <c r="A42" s="1">
        <v>126</v>
      </c>
      <c r="B42" s="1" t="s">
        <v>842</v>
      </c>
      <c r="C42" s="1">
        <v>2</v>
      </c>
      <c r="E42" s="1">
        <v>40012</v>
      </c>
      <c r="F42" s="1" t="s">
        <v>495</v>
      </c>
      <c r="H42" s="1">
        <v>2020</v>
      </c>
      <c r="I42" s="1" t="s">
        <v>843</v>
      </c>
      <c r="J42" s="1">
        <v>1</v>
      </c>
      <c r="N42" s="2">
        <v>29</v>
      </c>
      <c r="O42" s="2" t="s">
        <v>567</v>
      </c>
      <c r="P42" s="2" t="s">
        <v>832</v>
      </c>
      <c r="Q42" s="2" t="s">
        <v>564</v>
      </c>
      <c r="R42" s="2" t="s">
        <v>838</v>
      </c>
    </row>
    <row r="43" spans="1:18" x14ac:dyDescent="0.35">
      <c r="A43" s="1">
        <v>131</v>
      </c>
      <c r="B43" s="1" t="s">
        <v>844</v>
      </c>
      <c r="E43" s="1">
        <v>40013</v>
      </c>
      <c r="F43" s="1" t="s">
        <v>490</v>
      </c>
      <c r="H43" s="1">
        <v>2001</v>
      </c>
      <c r="I43" s="1" t="s">
        <v>158</v>
      </c>
      <c r="J43" s="1">
        <v>0.55000000000000004</v>
      </c>
      <c r="N43" s="2">
        <v>30</v>
      </c>
      <c r="O43" s="2" t="s">
        <v>845</v>
      </c>
      <c r="P43" s="2" t="s">
        <v>807</v>
      </c>
      <c r="Q43" s="2" t="s">
        <v>492</v>
      </c>
      <c r="R43" s="2" t="s">
        <v>846</v>
      </c>
    </row>
    <row r="44" spans="1:18" x14ac:dyDescent="0.35">
      <c r="A44" s="1">
        <v>132</v>
      </c>
      <c r="B44" s="1" t="s">
        <v>847</v>
      </c>
      <c r="E44" s="1">
        <v>40014</v>
      </c>
      <c r="F44" s="1" t="s">
        <v>512</v>
      </c>
      <c r="H44" s="1">
        <v>2002</v>
      </c>
      <c r="I44" s="1" t="s">
        <v>156</v>
      </c>
      <c r="J44" s="1">
        <v>0.55000000000000004</v>
      </c>
      <c r="N44" s="2">
        <v>31</v>
      </c>
      <c r="O44" s="2" t="s">
        <v>848</v>
      </c>
      <c r="P44" s="2" t="s">
        <v>816</v>
      </c>
      <c r="Q44" s="2" t="s">
        <v>492</v>
      </c>
      <c r="R44" s="2" t="s">
        <v>846</v>
      </c>
    </row>
    <row r="45" spans="1:18" x14ac:dyDescent="0.35">
      <c r="A45" s="1">
        <v>134</v>
      </c>
      <c r="B45" s="1" t="s">
        <v>849</v>
      </c>
      <c r="E45" s="1">
        <v>40015</v>
      </c>
      <c r="F45" s="1" t="s">
        <v>562</v>
      </c>
      <c r="H45" s="1">
        <v>2010</v>
      </c>
      <c r="I45" s="1" t="s">
        <v>100</v>
      </c>
      <c r="J45" s="1">
        <v>1</v>
      </c>
      <c r="N45" s="2">
        <v>32</v>
      </c>
      <c r="O45" s="2" t="s">
        <v>845</v>
      </c>
      <c r="P45" s="2" t="s">
        <v>820</v>
      </c>
      <c r="Q45" s="2" t="s">
        <v>492</v>
      </c>
      <c r="R45" s="2" t="s">
        <v>846</v>
      </c>
    </row>
    <row r="46" spans="1:18" x14ac:dyDescent="0.35">
      <c r="E46" s="1">
        <v>40016</v>
      </c>
      <c r="F46" s="1" t="s">
        <v>540</v>
      </c>
      <c r="H46" s="1">
        <v>2014</v>
      </c>
      <c r="I46" s="1" t="s">
        <v>95</v>
      </c>
      <c r="J46" s="1">
        <v>0.7</v>
      </c>
      <c r="N46" s="2">
        <v>33</v>
      </c>
      <c r="O46" s="2" t="s">
        <v>848</v>
      </c>
      <c r="P46" s="2" t="s">
        <v>824</v>
      </c>
      <c r="Q46" s="2" t="s">
        <v>492</v>
      </c>
      <c r="R46" s="2" t="s">
        <v>846</v>
      </c>
    </row>
    <row r="47" spans="1:18" x14ac:dyDescent="0.35">
      <c r="E47" s="1">
        <v>40017</v>
      </c>
      <c r="F47" s="1" t="s">
        <v>850</v>
      </c>
      <c r="H47" s="1">
        <v>2015</v>
      </c>
      <c r="I47" s="1" t="s">
        <v>164</v>
      </c>
      <c r="J47" s="1">
        <v>0.55000000000000004</v>
      </c>
      <c r="N47" s="2">
        <v>34</v>
      </c>
      <c r="O47" s="2" t="s">
        <v>845</v>
      </c>
      <c r="P47" s="2" t="s">
        <v>828</v>
      </c>
      <c r="Q47" s="2" t="s">
        <v>492</v>
      </c>
      <c r="R47" s="2" t="s">
        <v>846</v>
      </c>
    </row>
    <row r="48" spans="1:18" x14ac:dyDescent="0.35">
      <c r="E48" s="1">
        <v>40018</v>
      </c>
      <c r="F48" s="1" t="s">
        <v>544</v>
      </c>
      <c r="H48" s="1">
        <v>2012</v>
      </c>
      <c r="I48" s="1" t="s">
        <v>142</v>
      </c>
      <c r="J48" s="1">
        <v>0.53</v>
      </c>
      <c r="N48" s="2">
        <v>35</v>
      </c>
      <c r="O48" s="2" t="s">
        <v>848</v>
      </c>
      <c r="P48" s="2" t="s">
        <v>832</v>
      </c>
      <c r="Q48" s="2" t="s">
        <v>492</v>
      </c>
      <c r="R48" s="2" t="s">
        <v>846</v>
      </c>
    </row>
    <row r="49" spans="5:10" x14ac:dyDescent="0.35">
      <c r="E49" s="1">
        <v>40019</v>
      </c>
      <c r="F49" s="1" t="s">
        <v>559</v>
      </c>
      <c r="I49" s="1" t="s">
        <v>1059</v>
      </c>
      <c r="J49" s="1">
        <v>0.4</v>
      </c>
    </row>
    <row r="50" spans="5:10" x14ac:dyDescent="0.35">
      <c r="E50" s="1">
        <v>40020</v>
      </c>
      <c r="F50" s="1" t="s">
        <v>554</v>
      </c>
      <c r="I50" s="1" t="s">
        <v>1062</v>
      </c>
      <c r="J50" s="1">
        <v>0.5</v>
      </c>
    </row>
    <row r="51" spans="5:10" x14ac:dyDescent="0.35">
      <c r="E51" s="1">
        <v>40021</v>
      </c>
      <c r="F51" s="1" t="s">
        <v>601</v>
      </c>
      <c r="H51" s="1">
        <v>11904</v>
      </c>
      <c r="I51" s="1" t="s">
        <v>967</v>
      </c>
      <c r="J51" s="1">
        <v>0.6</v>
      </c>
    </row>
    <row r="52" spans="5:10" x14ac:dyDescent="0.35">
      <c r="E52" s="1">
        <v>40022</v>
      </c>
      <c r="F52" s="1" t="s">
        <v>518</v>
      </c>
      <c r="H52" s="1">
        <v>10703</v>
      </c>
      <c r="I52" s="1" t="s">
        <v>1063</v>
      </c>
      <c r="J52" s="1">
        <v>0.7</v>
      </c>
    </row>
    <row r="53" spans="5:10" x14ac:dyDescent="0.35">
      <c r="E53" s="1">
        <v>40023</v>
      </c>
      <c r="F53" s="1" t="s">
        <v>851</v>
      </c>
      <c r="H53" s="1">
        <v>10806</v>
      </c>
      <c r="I53" s="1" t="s">
        <v>1064</v>
      </c>
      <c r="J53" s="1">
        <v>0.4</v>
      </c>
    </row>
    <row r="54" spans="5:10" x14ac:dyDescent="0.35">
      <c r="H54" s="1">
        <v>11403</v>
      </c>
      <c r="I54" s="1" t="s">
        <v>1065</v>
      </c>
      <c r="J54" s="1">
        <v>0.5</v>
      </c>
    </row>
    <row r="55" spans="5:10" x14ac:dyDescent="0.35">
      <c r="H55" s="1">
        <v>11203</v>
      </c>
      <c r="I55" s="1" t="s">
        <v>1066</v>
      </c>
      <c r="J55" s="1">
        <v>0.4</v>
      </c>
    </row>
    <row r="56" spans="5:10" x14ac:dyDescent="0.35">
      <c r="H56" s="1">
        <v>11404</v>
      </c>
      <c r="I56" s="1" t="s">
        <v>979</v>
      </c>
      <c r="J56" s="1">
        <v>0.7</v>
      </c>
    </row>
    <row r="57" spans="5:10" x14ac:dyDescent="0.35">
      <c r="H57" s="1">
        <v>10704</v>
      </c>
      <c r="I57" s="1" t="s">
        <v>1067</v>
      </c>
      <c r="J57" s="1">
        <v>0.6</v>
      </c>
    </row>
    <row r="58" spans="5:10" x14ac:dyDescent="0.35">
      <c r="H58" s="1">
        <v>10702</v>
      </c>
      <c r="I58" s="1" t="s">
        <v>1068</v>
      </c>
      <c r="J58" s="1">
        <v>0.8</v>
      </c>
    </row>
    <row r="59" spans="5:10" x14ac:dyDescent="0.35">
      <c r="H59" s="1">
        <v>10601</v>
      </c>
      <c r="I59" s="1" t="s">
        <v>1069</v>
      </c>
      <c r="J59" s="1">
        <v>0.6</v>
      </c>
    </row>
    <row r="60" spans="5:10" x14ac:dyDescent="0.35">
      <c r="H60" s="1">
        <v>12502</v>
      </c>
      <c r="I60" s="1" t="s">
        <v>195</v>
      </c>
      <c r="J60" s="1">
        <v>0.28000000000000003</v>
      </c>
    </row>
    <row r="61" spans="5:10" x14ac:dyDescent="0.35">
      <c r="H61" s="1">
        <v>12602</v>
      </c>
      <c r="I61" s="1" t="s">
        <v>1070</v>
      </c>
      <c r="J61" s="1">
        <v>0.2</v>
      </c>
    </row>
    <row r="62" spans="5:10" x14ac:dyDescent="0.35">
      <c r="H62" s="1">
        <v>10804</v>
      </c>
      <c r="I62" s="1" t="s">
        <v>1071</v>
      </c>
      <c r="J62" s="1">
        <v>0.8</v>
      </c>
    </row>
  </sheetData>
  <phoneticPr fontId="4" type="noConversion"/>
  <conditionalFormatting sqref="A1:D9 V1:XFD2 E3:XFD9 A10:XFD1048576">
    <cfRule type="cellIs" dxfId="5" priority="1" stopIfTrue="1" operator="notEqual">
      <formula>INDIRECT("Dummy_for_Comparison17!"&amp;ADDRESS(ROW(),COLUMN()))</formula>
    </cfRule>
  </conditionalFormatting>
  <pageMargins left="0.69930555555555596" right="0.69930555555555596" top="0.75" bottom="0.75" header="0.3" footer="0.3"/>
  <pageSetup orientation="portrait" horizontalDpi="200" verticalDpi="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workbookViewId="0">
      <selection activeCell="D19" sqref="D19"/>
    </sheetView>
  </sheetViews>
  <sheetFormatPr defaultColWidth="9" defaultRowHeight="16.5" x14ac:dyDescent="0.35"/>
  <cols>
    <col min="1" max="1" width="9" style="2"/>
    <col min="2" max="3" width="11.375" style="2" customWidth="1"/>
    <col min="4" max="16384" width="9" style="1"/>
  </cols>
  <sheetData>
    <row r="1" spans="1:4" x14ac:dyDescent="0.35">
      <c r="A1" s="2" t="s">
        <v>206</v>
      </c>
      <c r="B1" s="2" t="s">
        <v>207</v>
      </c>
      <c r="C1" s="2" t="s">
        <v>208</v>
      </c>
    </row>
    <row r="3" spans="1:4" x14ac:dyDescent="0.35">
      <c r="A3" s="2" t="s">
        <v>61</v>
      </c>
      <c r="B3" s="2" t="s">
        <v>209</v>
      </c>
      <c r="C3" s="2" t="s">
        <v>210</v>
      </c>
    </row>
    <row r="4" spans="1:4" x14ac:dyDescent="0.35">
      <c r="A4" s="2" t="s">
        <v>92</v>
      </c>
      <c r="B4" s="2" t="s">
        <v>92</v>
      </c>
      <c r="C4" s="2" t="s">
        <v>92</v>
      </c>
    </row>
    <row r="5" spans="1:4" x14ac:dyDescent="0.35">
      <c r="A5" s="2">
        <v>14</v>
      </c>
      <c r="B5" s="2">
        <v>1103</v>
      </c>
      <c r="C5" s="2">
        <v>2103</v>
      </c>
      <c r="D5" s="1" t="s">
        <v>890</v>
      </c>
    </row>
    <row r="6" spans="1:4" x14ac:dyDescent="0.35">
      <c r="A6" s="2">
        <v>15</v>
      </c>
      <c r="B6" s="2">
        <v>1111</v>
      </c>
      <c r="C6" s="2">
        <v>2111</v>
      </c>
      <c r="D6" s="1" t="s">
        <v>891</v>
      </c>
    </row>
    <row r="7" spans="1:4" x14ac:dyDescent="0.35">
      <c r="A7" s="2">
        <v>55</v>
      </c>
      <c r="B7" s="2">
        <v>1301</v>
      </c>
      <c r="C7" s="2">
        <v>2301</v>
      </c>
      <c r="D7" s="1" t="s">
        <v>888</v>
      </c>
    </row>
    <row r="8" spans="1:4" x14ac:dyDescent="0.35">
      <c r="A8" s="2">
        <v>56</v>
      </c>
      <c r="B8" s="2">
        <v>1501</v>
      </c>
      <c r="C8" s="2">
        <v>2501</v>
      </c>
      <c r="D8" s="1" t="s">
        <v>889</v>
      </c>
    </row>
    <row r="9" spans="1:4" x14ac:dyDescent="0.35">
      <c r="A9" s="2">
        <v>64</v>
      </c>
      <c r="B9" s="2">
        <v>1201</v>
      </c>
      <c r="C9" s="2">
        <v>2201</v>
      </c>
      <c r="D9" s="1" t="s">
        <v>892</v>
      </c>
    </row>
  </sheetData>
  <phoneticPr fontId="4" type="noConversion"/>
  <pageMargins left="0.69930555555555596" right="0.69930555555555596" top="0.75" bottom="0.75" header="0.3" footer="0.3"/>
  <pageSetup paperSize="9" orientation="portrai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C101"/>
  <sheetViews>
    <sheetView workbookViewId="0">
      <selection activeCell="Q21" sqref="Q21"/>
    </sheetView>
  </sheetViews>
  <sheetFormatPr defaultColWidth="9" defaultRowHeight="16.5" x14ac:dyDescent="0.35"/>
  <cols>
    <col min="1" max="1" width="4.75" style="1" customWidth="1"/>
    <col min="2" max="16384" width="9" style="1"/>
  </cols>
  <sheetData>
    <row r="1" spans="1:55" x14ac:dyDescent="0.35">
      <c r="A1" s="1" t="s">
        <v>302</v>
      </c>
      <c r="B1" s="1" t="s">
        <v>852</v>
      </c>
      <c r="C1" s="1" t="s">
        <v>853</v>
      </c>
      <c r="D1" s="1">
        <f>INT(RIGHT(C1,3))</f>
        <v>101</v>
      </c>
      <c r="E1" s="1" t="s">
        <v>854</v>
      </c>
      <c r="F1" s="1" t="s">
        <v>855</v>
      </c>
      <c r="G1" s="1">
        <f>INT(RIGHT(F1,3))</f>
        <v>102</v>
      </c>
      <c r="H1" s="1" t="s">
        <v>856</v>
      </c>
      <c r="I1" s="1" t="s">
        <v>857</v>
      </c>
      <c r="J1" s="1">
        <f>INT(RIGHT(I1,3))</f>
        <v>103</v>
      </c>
      <c r="K1" s="1" t="s">
        <v>858</v>
      </c>
      <c r="L1" s="1" t="s">
        <v>859</v>
      </c>
      <c r="M1" s="1">
        <f>INT(RIGHT(L1,3))</f>
        <v>104</v>
      </c>
      <c r="N1" s="1" t="s">
        <v>860</v>
      </c>
      <c r="O1" s="1" t="s">
        <v>861</v>
      </c>
      <c r="P1" s="1">
        <f>INT(RIGHT(O1,3))</f>
        <v>105</v>
      </c>
      <c r="Q1" s="1" t="s">
        <v>862</v>
      </c>
      <c r="R1" s="1" t="s">
        <v>863</v>
      </c>
      <c r="S1" s="1">
        <f>INT(RIGHT(R1,3))</f>
        <v>106</v>
      </c>
      <c r="T1" s="1" t="s">
        <v>864</v>
      </c>
      <c r="U1" s="1" t="s">
        <v>865</v>
      </c>
      <c r="V1" s="1">
        <f>INT(RIGHT(U1,3))</f>
        <v>201</v>
      </c>
      <c r="W1" s="1" t="s">
        <v>866</v>
      </c>
      <c r="X1" s="1" t="s">
        <v>867</v>
      </c>
      <c r="Y1" s="1">
        <f>INT(RIGHT(X1,3))</f>
        <v>202</v>
      </c>
      <c r="Z1" s="1" t="s">
        <v>868</v>
      </c>
      <c r="AA1" s="1" t="s">
        <v>869</v>
      </c>
      <c r="AB1" s="1">
        <f>INT(RIGHT(AA1,3))</f>
        <v>203</v>
      </c>
      <c r="AC1" s="1" t="s">
        <v>870</v>
      </c>
      <c r="AD1" s="1" t="s">
        <v>871</v>
      </c>
      <c r="AE1" s="1">
        <f>INT(RIGHT(AD1,3))</f>
        <v>204</v>
      </c>
      <c r="AF1" s="1" t="s">
        <v>872</v>
      </c>
      <c r="AG1" s="1" t="s">
        <v>873</v>
      </c>
      <c r="AH1" s="1">
        <f>INT(RIGHT(AG1,3))</f>
        <v>205</v>
      </c>
      <c r="AI1" s="1" t="s">
        <v>874</v>
      </c>
      <c r="AJ1" s="1" t="s">
        <v>875</v>
      </c>
      <c r="AK1" s="1">
        <f>INT(RIGHT(AJ1,3))</f>
        <v>206</v>
      </c>
      <c r="AL1" s="1" t="s">
        <v>876</v>
      </c>
      <c r="AM1" s="1" t="s">
        <v>877</v>
      </c>
      <c r="AN1" s="1">
        <f>INT(RIGHT(AM1,3))</f>
        <v>301</v>
      </c>
      <c r="AO1" s="1" t="s">
        <v>878</v>
      </c>
      <c r="AP1" s="1" t="s">
        <v>879</v>
      </c>
      <c r="AQ1" s="1">
        <f>INT(RIGHT(AP1,3))</f>
        <v>302</v>
      </c>
      <c r="AR1" s="1" t="s">
        <v>880</v>
      </c>
      <c r="AS1" s="1" t="s">
        <v>881</v>
      </c>
      <c r="AT1" s="1">
        <f>INT(RIGHT(AS1,3))</f>
        <v>303</v>
      </c>
      <c r="AU1" s="1" t="s">
        <v>882</v>
      </c>
      <c r="AV1" s="1" t="s">
        <v>883</v>
      </c>
      <c r="AW1" s="1">
        <f>INT(RIGHT(AV1,3))</f>
        <v>304</v>
      </c>
      <c r="AX1" s="1" t="s">
        <v>884</v>
      </c>
      <c r="AY1" s="1" t="s">
        <v>885</v>
      </c>
      <c r="AZ1" s="1">
        <f>INT(RIGHT(AY1,3))</f>
        <v>305</v>
      </c>
      <c r="BA1" s="1" t="s">
        <v>886</v>
      </c>
      <c r="BB1" s="1" t="s">
        <v>887</v>
      </c>
      <c r="BC1" s="1">
        <f>INT(RIGHT(BB1,3))</f>
        <v>306</v>
      </c>
    </row>
    <row r="2" spans="1:55" x14ac:dyDescent="0.35">
      <c r="A2" s="1">
        <v>1</v>
      </c>
      <c r="B2" s="1">
        <f>ROUND(计算页!$H$4*D2/10000,0)</f>
        <v>12</v>
      </c>
      <c r="C2" s="1">
        <f>D2</f>
        <v>1500</v>
      </c>
      <c r="D2" s="1">
        <v>1500</v>
      </c>
      <c r="E2" s="1">
        <f>ROUND(计算页!$H$5*G2/10000,0)</f>
        <v>13</v>
      </c>
      <c r="F2" s="1">
        <f>G2</f>
        <v>1100</v>
      </c>
      <c r="G2" s="1">
        <v>1100</v>
      </c>
      <c r="H2" s="1">
        <f>ROUND(计算页!$H$6*J2/10000,0)</f>
        <v>14</v>
      </c>
      <c r="I2" s="1">
        <f>J2</f>
        <v>600</v>
      </c>
      <c r="J2" s="1">
        <v>600</v>
      </c>
      <c r="K2" s="1">
        <f>ROUND(计算页!$H$7*M2/10000,0)</f>
        <v>17</v>
      </c>
      <c r="L2" s="1">
        <f>M2</f>
        <v>400</v>
      </c>
      <c r="M2" s="1">
        <v>400</v>
      </c>
      <c r="N2" s="1">
        <f>ROUND(计算页!$H$8*P2/10000,0)</f>
        <v>21</v>
      </c>
      <c r="O2" s="1">
        <f>P2</f>
        <v>300</v>
      </c>
      <c r="P2" s="1">
        <v>300</v>
      </c>
      <c r="Q2" s="1">
        <f>ROUND(计算页!$H$9*S2/10000,0)</f>
        <v>26</v>
      </c>
      <c r="R2" s="1">
        <f>S2</f>
        <v>250</v>
      </c>
      <c r="S2" s="1">
        <v>250</v>
      </c>
      <c r="T2" s="1">
        <f>ROUND(计算页!$N$4*V2/10000,0)</f>
        <v>15</v>
      </c>
      <c r="U2" s="1">
        <f>V2</f>
        <v>460</v>
      </c>
      <c r="V2" s="1">
        <v>460</v>
      </c>
      <c r="W2" s="1">
        <f>ROUND(计算页!$N$5*Y2/10000,0)</f>
        <v>17</v>
      </c>
      <c r="X2" s="1">
        <f>Y2</f>
        <v>350</v>
      </c>
      <c r="Y2" s="1">
        <v>350</v>
      </c>
      <c r="Z2" s="1">
        <f>ROUND(计算页!$N$6*AB2/10000,0)</f>
        <v>19</v>
      </c>
      <c r="AA2" s="1">
        <f>AB2</f>
        <v>300</v>
      </c>
      <c r="AB2" s="1">
        <v>300</v>
      </c>
      <c r="AC2" s="1">
        <f>ROUND(计算页!$N$7*AE2/10000,0)</f>
        <v>23</v>
      </c>
      <c r="AD2" s="1">
        <f>AE2</f>
        <v>220</v>
      </c>
      <c r="AE2" s="1">
        <v>220</v>
      </c>
      <c r="AF2" s="1">
        <f>ROUND(计算页!$N$8*AH2/10000,0)</f>
        <v>27</v>
      </c>
      <c r="AG2" s="1">
        <f>AH2</f>
        <v>180</v>
      </c>
      <c r="AH2" s="1">
        <v>180</v>
      </c>
      <c r="AI2" s="1">
        <f>ROUND(计算页!$N$9*AK2/10000,0)</f>
        <v>32</v>
      </c>
      <c r="AJ2" s="1">
        <f>AK2</f>
        <v>160</v>
      </c>
      <c r="AK2" s="1">
        <v>160</v>
      </c>
      <c r="AL2" s="1">
        <f>ROUND(计算页!$T$4*AN2/10000,0)</f>
        <v>23</v>
      </c>
      <c r="AM2" s="1">
        <f>AN2</f>
        <v>180</v>
      </c>
      <c r="AN2" s="1">
        <v>180</v>
      </c>
      <c r="AO2" s="1">
        <f>ROUND(计算页!$T$5*AQ2/10000,0)</f>
        <v>25</v>
      </c>
      <c r="AP2" s="1">
        <f>AQ2</f>
        <v>130</v>
      </c>
      <c r="AQ2" s="1">
        <v>130</v>
      </c>
      <c r="AR2" s="1">
        <f>ROUND(计算页!$T$6*AT2/10000,0)</f>
        <v>28</v>
      </c>
      <c r="AS2" s="1">
        <f>AT2</f>
        <v>110</v>
      </c>
      <c r="AT2" s="1">
        <v>110</v>
      </c>
      <c r="AU2" s="1">
        <f>ROUND(计算页!$T$7*AW2/10000,0)</f>
        <v>33</v>
      </c>
      <c r="AV2" s="1">
        <f>AW2</f>
        <v>80</v>
      </c>
      <c r="AW2" s="1">
        <v>80</v>
      </c>
      <c r="AX2" s="1">
        <f>ROUND(计算页!$T$8*AZ2/10000,0)</f>
        <v>39</v>
      </c>
      <c r="AY2" s="1">
        <f>AZ2</f>
        <v>65</v>
      </c>
      <c r="AZ2" s="1">
        <v>65</v>
      </c>
      <c r="BA2" s="1">
        <f>ROUND(计算页!$T$9*BC2/10000,0)</f>
        <v>44</v>
      </c>
      <c r="BB2" s="1">
        <f>BC2</f>
        <v>55</v>
      </c>
      <c r="BC2" s="1">
        <v>55</v>
      </c>
    </row>
    <row r="3" spans="1:55" x14ac:dyDescent="0.35">
      <c r="A3" s="1">
        <v>2</v>
      </c>
      <c r="B3" s="1">
        <f>ROUND(计算页!$H$4*D3/10000,0)</f>
        <v>12</v>
      </c>
      <c r="C3" s="1">
        <f>D3+C2</f>
        <v>3000</v>
      </c>
      <c r="D3" s="1">
        <v>1500</v>
      </c>
      <c r="E3" s="1">
        <f>ROUND(计算页!$H$5*G3/10000,0)</f>
        <v>13</v>
      </c>
      <c r="F3" s="1">
        <f>F2+G3</f>
        <v>2200</v>
      </c>
      <c r="G3" s="1">
        <f>G2</f>
        <v>1100</v>
      </c>
      <c r="H3" s="1">
        <f>ROUND(计算页!$H$6*J3/10000,0)</f>
        <v>14</v>
      </c>
      <c r="I3" s="1">
        <f>I2+J3</f>
        <v>1200</v>
      </c>
      <c r="J3" s="1">
        <f>J2</f>
        <v>600</v>
      </c>
      <c r="K3" s="1">
        <f>ROUND(计算页!$H$7*M3/10000,0)</f>
        <v>17</v>
      </c>
      <c r="L3" s="1">
        <f>L2+M3</f>
        <v>800</v>
      </c>
      <c r="M3" s="1">
        <f>M2</f>
        <v>400</v>
      </c>
      <c r="N3" s="1">
        <f>ROUND(计算页!$H$8*P3/10000,0)</f>
        <v>21</v>
      </c>
      <c r="O3" s="1">
        <f>O2+P3</f>
        <v>600</v>
      </c>
      <c r="P3" s="1">
        <f>P2</f>
        <v>300</v>
      </c>
      <c r="Q3" s="1">
        <f>ROUND(计算页!$H$9*S3/10000,0)</f>
        <v>26</v>
      </c>
      <c r="R3" s="1">
        <f>R2+S3</f>
        <v>500</v>
      </c>
      <c r="S3" s="1">
        <f>S2</f>
        <v>250</v>
      </c>
      <c r="T3" s="1">
        <f>ROUND(计算页!$N$4*V3/10000,0)</f>
        <v>15</v>
      </c>
      <c r="U3" s="1">
        <f>U2+V3</f>
        <v>920</v>
      </c>
      <c r="V3" s="1">
        <f>V2</f>
        <v>460</v>
      </c>
      <c r="W3" s="1">
        <f>ROUND(计算页!$N$5*Y3/10000,0)</f>
        <v>17</v>
      </c>
      <c r="X3" s="1">
        <f>X2+Y3</f>
        <v>700</v>
      </c>
      <c r="Y3" s="1">
        <f>Y2</f>
        <v>350</v>
      </c>
      <c r="Z3" s="1">
        <f>ROUND(计算页!$N$6*AB3/10000,0)</f>
        <v>19</v>
      </c>
      <c r="AA3" s="1">
        <f>AA2+AB3</f>
        <v>600</v>
      </c>
      <c r="AB3" s="1">
        <f>AB2</f>
        <v>300</v>
      </c>
      <c r="AC3" s="1">
        <f>ROUND(计算页!$N$7*AE3/10000,0)</f>
        <v>23</v>
      </c>
      <c r="AD3" s="1">
        <f>AD2+AE3</f>
        <v>440</v>
      </c>
      <c r="AE3" s="1">
        <f>AE2</f>
        <v>220</v>
      </c>
      <c r="AF3" s="1">
        <f>ROUND(计算页!$N$8*AH3/10000,0)</f>
        <v>27</v>
      </c>
      <c r="AG3" s="1">
        <f>AG2+AH3</f>
        <v>360</v>
      </c>
      <c r="AH3" s="1">
        <f>AH2</f>
        <v>180</v>
      </c>
      <c r="AI3" s="1">
        <f>ROUND(计算页!$N$9*AK3/10000,0)</f>
        <v>32</v>
      </c>
      <c r="AJ3" s="1">
        <f>AJ2+AK3</f>
        <v>320</v>
      </c>
      <c r="AK3" s="1">
        <f>AK2</f>
        <v>160</v>
      </c>
      <c r="AL3" s="1">
        <f>ROUND(计算页!$T$4*AN3/10000,0)</f>
        <v>23</v>
      </c>
      <c r="AM3" s="1">
        <f>AM2+AN3</f>
        <v>360</v>
      </c>
      <c r="AN3" s="1">
        <f>AN2</f>
        <v>180</v>
      </c>
      <c r="AO3" s="1">
        <f>ROUND(计算页!$T$5*AQ3/10000,0)</f>
        <v>25</v>
      </c>
      <c r="AP3" s="1">
        <f>AP2+AQ3</f>
        <v>260</v>
      </c>
      <c r="AQ3" s="1">
        <f>AQ2</f>
        <v>130</v>
      </c>
      <c r="AR3" s="1">
        <f>ROUND(计算页!$T$6*AT3/10000,0)</f>
        <v>28</v>
      </c>
      <c r="AS3" s="1">
        <f>AS2+AT3</f>
        <v>220</v>
      </c>
      <c r="AT3" s="1">
        <f>AT2</f>
        <v>110</v>
      </c>
      <c r="AU3" s="1">
        <f>ROUND(计算页!$T$7*AW3/10000,0)</f>
        <v>33</v>
      </c>
      <c r="AV3" s="1">
        <f>AV2+AW3</f>
        <v>160</v>
      </c>
      <c r="AW3" s="1">
        <f>AW2</f>
        <v>80</v>
      </c>
      <c r="AX3" s="1">
        <f>ROUND(计算页!$T$8*AZ3/10000,0)</f>
        <v>39</v>
      </c>
      <c r="AY3" s="1">
        <f>AY2+AZ3</f>
        <v>130</v>
      </c>
      <c r="AZ3" s="1">
        <f>AZ2</f>
        <v>65</v>
      </c>
      <c r="BA3" s="1">
        <f>ROUND(计算页!$T$9*BC3/10000,0)</f>
        <v>44</v>
      </c>
      <c r="BB3" s="1">
        <f>BB2+BC3</f>
        <v>110</v>
      </c>
      <c r="BC3" s="1">
        <f>BC2</f>
        <v>55</v>
      </c>
    </row>
    <row r="4" spans="1:55" x14ac:dyDescent="0.35">
      <c r="A4" s="1">
        <v>3</v>
      </c>
      <c r="B4" s="1">
        <f>ROUND(计算页!$H$4*D4/10000,0)</f>
        <v>12</v>
      </c>
      <c r="C4" s="1">
        <f t="shared" ref="C4:C67" si="0">D4+C3</f>
        <v>4500</v>
      </c>
      <c r="D4" s="1">
        <v>1500</v>
      </c>
      <c r="E4" s="1">
        <f>ROUND(计算页!$H$5*G4/10000,0)</f>
        <v>13</v>
      </c>
      <c r="F4" s="1">
        <f t="shared" ref="F4:F67" si="1">F3+G4</f>
        <v>3300</v>
      </c>
      <c r="G4" s="1">
        <f t="shared" ref="G4:G6" si="2">G3</f>
        <v>1100</v>
      </c>
      <c r="H4" s="1">
        <f>ROUND(计算页!$H$6*J4/10000,0)</f>
        <v>14</v>
      </c>
      <c r="I4" s="1">
        <f t="shared" ref="I4:I67" si="3">I3+J4</f>
        <v>1800</v>
      </c>
      <c r="J4" s="1">
        <f t="shared" ref="J4:J6" si="4">J3</f>
        <v>600</v>
      </c>
      <c r="K4" s="1">
        <f>ROUND(计算页!$H$7*M4/10000,0)</f>
        <v>17</v>
      </c>
      <c r="L4" s="1">
        <f t="shared" ref="L4:L67" si="5">L3+M4</f>
        <v>1200</v>
      </c>
      <c r="M4" s="1">
        <f t="shared" ref="M4:M6" si="6">M3</f>
        <v>400</v>
      </c>
      <c r="N4" s="1">
        <f>ROUND(计算页!$H$8*P4/10000,0)</f>
        <v>21</v>
      </c>
      <c r="O4" s="1">
        <f t="shared" ref="O4:O67" si="7">O3+P4</f>
        <v>900</v>
      </c>
      <c r="P4" s="1">
        <f t="shared" ref="P4:P6" si="8">P3</f>
        <v>300</v>
      </c>
      <c r="Q4" s="1">
        <f>ROUND(计算页!$H$9*S4/10000,0)</f>
        <v>26</v>
      </c>
      <c r="R4" s="1">
        <f t="shared" ref="R4:R67" si="9">R3+S4</f>
        <v>750</v>
      </c>
      <c r="S4" s="1">
        <f t="shared" ref="S4:S6" si="10">S3</f>
        <v>250</v>
      </c>
      <c r="T4" s="1">
        <f>ROUND(计算页!$N$4*V4/10000,0)</f>
        <v>15</v>
      </c>
      <c r="U4" s="1">
        <f t="shared" ref="U4:U67" si="11">U3+V4</f>
        <v>1380</v>
      </c>
      <c r="V4" s="1">
        <f t="shared" ref="V4:V6" si="12">V3</f>
        <v>460</v>
      </c>
      <c r="W4" s="1">
        <f>ROUND(计算页!$N$5*Y4/10000,0)</f>
        <v>17</v>
      </c>
      <c r="X4" s="1">
        <f t="shared" ref="X4:X67" si="13">X3+Y4</f>
        <v>1050</v>
      </c>
      <c r="Y4" s="1">
        <f t="shared" ref="Y4:Y6" si="14">Y3</f>
        <v>350</v>
      </c>
      <c r="Z4" s="1">
        <f>ROUND(计算页!$N$6*AB4/10000,0)</f>
        <v>19</v>
      </c>
      <c r="AA4" s="1">
        <f t="shared" ref="AA4:AA67" si="15">AA3+AB4</f>
        <v>900</v>
      </c>
      <c r="AB4" s="1">
        <f t="shared" ref="AB4:AB6" si="16">AB3</f>
        <v>300</v>
      </c>
      <c r="AC4" s="1">
        <f>ROUND(计算页!$N$7*AE4/10000,0)</f>
        <v>23</v>
      </c>
      <c r="AD4" s="1">
        <f t="shared" ref="AD4:AD67" si="17">AD3+AE4</f>
        <v>660</v>
      </c>
      <c r="AE4" s="1">
        <f t="shared" ref="AE4:AE6" si="18">AE3</f>
        <v>220</v>
      </c>
      <c r="AF4" s="1">
        <f>ROUND(计算页!$N$8*AH4/10000,0)</f>
        <v>27</v>
      </c>
      <c r="AG4" s="1">
        <f t="shared" ref="AG4:AG67" si="19">AG3+AH4</f>
        <v>540</v>
      </c>
      <c r="AH4" s="1">
        <f t="shared" ref="AH4:AH6" si="20">AH3</f>
        <v>180</v>
      </c>
      <c r="AI4" s="1">
        <f>ROUND(计算页!$N$9*AK4/10000,0)</f>
        <v>32</v>
      </c>
      <c r="AJ4" s="1">
        <f t="shared" ref="AJ4:AJ67" si="21">AJ3+AK4</f>
        <v>480</v>
      </c>
      <c r="AK4" s="1">
        <f t="shared" ref="AK4:AK6" si="22">AK3</f>
        <v>160</v>
      </c>
      <c r="AL4" s="1">
        <f>ROUND(计算页!$T$4*AN4/10000,0)</f>
        <v>23</v>
      </c>
      <c r="AM4" s="1">
        <f t="shared" ref="AM4:AM67" si="23">AM3+AN4</f>
        <v>540</v>
      </c>
      <c r="AN4" s="1">
        <f t="shared" ref="AN4:AN6" si="24">AN3</f>
        <v>180</v>
      </c>
      <c r="AO4" s="1">
        <f>ROUND(计算页!$T$5*AQ4/10000,0)</f>
        <v>25</v>
      </c>
      <c r="AP4" s="1">
        <f t="shared" ref="AP4:AP67" si="25">AP3+AQ4</f>
        <v>390</v>
      </c>
      <c r="AQ4" s="1">
        <f t="shared" ref="AQ4:AQ6" si="26">AQ3</f>
        <v>130</v>
      </c>
      <c r="AR4" s="1">
        <f>ROUND(计算页!$T$6*AT4/10000,0)</f>
        <v>28</v>
      </c>
      <c r="AS4" s="1">
        <f t="shared" ref="AS4:AS67" si="27">AS3+AT4</f>
        <v>330</v>
      </c>
      <c r="AT4" s="1">
        <f t="shared" ref="AT4:AT6" si="28">AT3</f>
        <v>110</v>
      </c>
      <c r="AU4" s="1">
        <f>ROUND(计算页!$T$7*AW4/10000,0)</f>
        <v>33</v>
      </c>
      <c r="AV4" s="1">
        <f t="shared" ref="AV4:AV67" si="29">AV3+AW4</f>
        <v>240</v>
      </c>
      <c r="AW4" s="1">
        <f t="shared" ref="AW4:AW6" si="30">AW3</f>
        <v>80</v>
      </c>
      <c r="AX4" s="1">
        <f>ROUND(计算页!$T$8*AZ4/10000,0)</f>
        <v>39</v>
      </c>
      <c r="AY4" s="1">
        <f t="shared" ref="AY4:AY67" si="31">AY3+AZ4</f>
        <v>195</v>
      </c>
      <c r="AZ4" s="1">
        <f t="shared" ref="AZ4:AZ6" si="32">AZ3</f>
        <v>65</v>
      </c>
      <c r="BA4" s="1">
        <f>ROUND(计算页!$T$9*BC4/10000,0)</f>
        <v>44</v>
      </c>
      <c r="BB4" s="1">
        <f t="shared" ref="BB4:BB67" si="33">BB3+BC4</f>
        <v>165</v>
      </c>
      <c r="BC4" s="1">
        <f t="shared" ref="BC4:BC6" si="34">BC3</f>
        <v>55</v>
      </c>
    </row>
    <row r="5" spans="1:55" x14ac:dyDescent="0.35">
      <c r="A5" s="1">
        <v>4</v>
      </c>
      <c r="B5" s="1">
        <f>ROUND(计算页!$H$4*D5/10000,0)</f>
        <v>12</v>
      </c>
      <c r="C5" s="1">
        <f t="shared" si="0"/>
        <v>6000</v>
      </c>
      <c r="D5" s="1">
        <v>1500</v>
      </c>
      <c r="E5" s="1">
        <f>ROUND(计算页!$H$5*G5/10000,0)</f>
        <v>13</v>
      </c>
      <c r="F5" s="1">
        <f t="shared" si="1"/>
        <v>4400</v>
      </c>
      <c r="G5" s="1">
        <f t="shared" si="2"/>
        <v>1100</v>
      </c>
      <c r="H5" s="1">
        <f>ROUND(计算页!$H$6*J5/10000,0)</f>
        <v>14</v>
      </c>
      <c r="I5" s="1">
        <f t="shared" si="3"/>
        <v>2400</v>
      </c>
      <c r="J5" s="1">
        <f t="shared" si="4"/>
        <v>600</v>
      </c>
      <c r="K5" s="1">
        <f>ROUND(计算页!$H$7*M5/10000,0)</f>
        <v>17</v>
      </c>
      <c r="L5" s="1">
        <f t="shared" si="5"/>
        <v>1600</v>
      </c>
      <c r="M5" s="1">
        <f t="shared" si="6"/>
        <v>400</v>
      </c>
      <c r="N5" s="1">
        <f>ROUND(计算页!$H$8*P5/10000,0)</f>
        <v>21</v>
      </c>
      <c r="O5" s="1">
        <f t="shared" si="7"/>
        <v>1200</v>
      </c>
      <c r="P5" s="1">
        <f t="shared" si="8"/>
        <v>300</v>
      </c>
      <c r="Q5" s="1">
        <f>ROUND(计算页!$H$9*S5/10000,0)</f>
        <v>26</v>
      </c>
      <c r="R5" s="1">
        <f t="shared" si="9"/>
        <v>1000</v>
      </c>
      <c r="S5" s="1">
        <f t="shared" si="10"/>
        <v>250</v>
      </c>
      <c r="T5" s="1">
        <f>ROUND(计算页!$N$4*V5/10000,0)</f>
        <v>15</v>
      </c>
      <c r="U5" s="1">
        <f t="shared" si="11"/>
        <v>1840</v>
      </c>
      <c r="V5" s="1">
        <f t="shared" si="12"/>
        <v>460</v>
      </c>
      <c r="W5" s="1">
        <f>ROUND(计算页!$N$5*Y5/10000,0)</f>
        <v>17</v>
      </c>
      <c r="X5" s="1">
        <f t="shared" si="13"/>
        <v>1400</v>
      </c>
      <c r="Y5" s="1">
        <f t="shared" si="14"/>
        <v>350</v>
      </c>
      <c r="Z5" s="1">
        <f>ROUND(计算页!$N$6*AB5/10000,0)</f>
        <v>19</v>
      </c>
      <c r="AA5" s="1">
        <f t="shared" si="15"/>
        <v>1200</v>
      </c>
      <c r="AB5" s="1">
        <f t="shared" si="16"/>
        <v>300</v>
      </c>
      <c r="AC5" s="1">
        <f>ROUND(计算页!$N$7*AE5/10000,0)</f>
        <v>23</v>
      </c>
      <c r="AD5" s="1">
        <f t="shared" si="17"/>
        <v>880</v>
      </c>
      <c r="AE5" s="1">
        <f t="shared" si="18"/>
        <v>220</v>
      </c>
      <c r="AF5" s="1">
        <f>ROUND(计算页!$N$8*AH5/10000,0)</f>
        <v>27</v>
      </c>
      <c r="AG5" s="1">
        <f t="shared" si="19"/>
        <v>720</v>
      </c>
      <c r="AH5" s="1">
        <f t="shared" si="20"/>
        <v>180</v>
      </c>
      <c r="AI5" s="1">
        <f>ROUND(计算页!$N$9*AK5/10000,0)</f>
        <v>32</v>
      </c>
      <c r="AJ5" s="1">
        <f t="shared" si="21"/>
        <v>640</v>
      </c>
      <c r="AK5" s="1">
        <f t="shared" si="22"/>
        <v>160</v>
      </c>
      <c r="AL5" s="1">
        <f>ROUND(计算页!$T$4*AN5/10000,0)</f>
        <v>23</v>
      </c>
      <c r="AM5" s="1">
        <f t="shared" si="23"/>
        <v>720</v>
      </c>
      <c r="AN5" s="1">
        <f t="shared" si="24"/>
        <v>180</v>
      </c>
      <c r="AO5" s="1">
        <f>ROUND(计算页!$T$5*AQ5/10000,0)</f>
        <v>25</v>
      </c>
      <c r="AP5" s="1">
        <f t="shared" si="25"/>
        <v>520</v>
      </c>
      <c r="AQ5" s="1">
        <f t="shared" si="26"/>
        <v>130</v>
      </c>
      <c r="AR5" s="1">
        <f>ROUND(计算页!$T$6*AT5/10000,0)</f>
        <v>28</v>
      </c>
      <c r="AS5" s="1">
        <f t="shared" si="27"/>
        <v>440</v>
      </c>
      <c r="AT5" s="1">
        <f t="shared" si="28"/>
        <v>110</v>
      </c>
      <c r="AU5" s="1">
        <f>ROUND(计算页!$T$7*AW5/10000,0)</f>
        <v>33</v>
      </c>
      <c r="AV5" s="1">
        <f t="shared" si="29"/>
        <v>320</v>
      </c>
      <c r="AW5" s="1">
        <f t="shared" si="30"/>
        <v>80</v>
      </c>
      <c r="AX5" s="1">
        <f>ROUND(计算页!$T$8*AZ5/10000,0)</f>
        <v>39</v>
      </c>
      <c r="AY5" s="1">
        <f t="shared" si="31"/>
        <v>260</v>
      </c>
      <c r="AZ5" s="1">
        <f t="shared" si="32"/>
        <v>65</v>
      </c>
      <c r="BA5" s="1">
        <f>ROUND(计算页!$T$9*BC5/10000,0)</f>
        <v>44</v>
      </c>
      <c r="BB5" s="1">
        <f t="shared" si="33"/>
        <v>220</v>
      </c>
      <c r="BC5" s="1">
        <f t="shared" si="34"/>
        <v>55</v>
      </c>
    </row>
    <row r="6" spans="1:55" x14ac:dyDescent="0.35">
      <c r="A6" s="1">
        <v>5</v>
      </c>
      <c r="B6" s="1">
        <f>ROUND(计算页!$H$4*D6/10000,0)</f>
        <v>12</v>
      </c>
      <c r="C6" s="1">
        <f t="shared" si="0"/>
        <v>7500</v>
      </c>
      <c r="D6" s="1">
        <v>1500</v>
      </c>
      <c r="E6" s="1">
        <f>ROUND(计算页!$H$5*G6/10000,0)</f>
        <v>13</v>
      </c>
      <c r="F6" s="1">
        <f t="shared" si="1"/>
        <v>5500</v>
      </c>
      <c r="G6" s="1">
        <f t="shared" si="2"/>
        <v>1100</v>
      </c>
      <c r="H6" s="1">
        <f>ROUND(计算页!$H$6*J6/10000,0)</f>
        <v>14</v>
      </c>
      <c r="I6" s="1">
        <f t="shared" si="3"/>
        <v>3000</v>
      </c>
      <c r="J6" s="1">
        <f t="shared" si="4"/>
        <v>600</v>
      </c>
      <c r="K6" s="1">
        <f>ROUND(计算页!$H$7*M6/10000,0)</f>
        <v>17</v>
      </c>
      <c r="L6" s="1">
        <f t="shared" si="5"/>
        <v>2000</v>
      </c>
      <c r="M6" s="1">
        <f t="shared" si="6"/>
        <v>400</v>
      </c>
      <c r="N6" s="1">
        <f>ROUND(计算页!$H$8*P6/10000,0)</f>
        <v>21</v>
      </c>
      <c r="O6" s="1">
        <f t="shared" si="7"/>
        <v>1500</v>
      </c>
      <c r="P6" s="1">
        <f t="shared" si="8"/>
        <v>300</v>
      </c>
      <c r="Q6" s="1">
        <f>ROUND(计算页!$H$9*S6/10000,0)</f>
        <v>26</v>
      </c>
      <c r="R6" s="1">
        <f t="shared" si="9"/>
        <v>1250</v>
      </c>
      <c r="S6" s="1">
        <f t="shared" si="10"/>
        <v>250</v>
      </c>
      <c r="T6" s="1">
        <f>ROUND(计算页!$N$4*V6/10000,0)</f>
        <v>15</v>
      </c>
      <c r="U6" s="1">
        <f t="shared" si="11"/>
        <v>2300</v>
      </c>
      <c r="V6" s="1">
        <f t="shared" si="12"/>
        <v>460</v>
      </c>
      <c r="W6" s="1">
        <f>ROUND(计算页!$N$5*Y6/10000,0)</f>
        <v>17</v>
      </c>
      <c r="X6" s="1">
        <f t="shared" si="13"/>
        <v>1750</v>
      </c>
      <c r="Y6" s="1">
        <f t="shared" si="14"/>
        <v>350</v>
      </c>
      <c r="Z6" s="1">
        <f>ROUND(计算页!$N$6*AB6/10000,0)</f>
        <v>19</v>
      </c>
      <c r="AA6" s="1">
        <f t="shared" si="15"/>
        <v>1500</v>
      </c>
      <c r="AB6" s="1">
        <f t="shared" si="16"/>
        <v>300</v>
      </c>
      <c r="AC6" s="1">
        <f>ROUND(计算页!$N$7*AE6/10000,0)</f>
        <v>23</v>
      </c>
      <c r="AD6" s="1">
        <f t="shared" si="17"/>
        <v>1100</v>
      </c>
      <c r="AE6" s="1">
        <f t="shared" si="18"/>
        <v>220</v>
      </c>
      <c r="AF6" s="1">
        <f>ROUND(计算页!$N$8*AH6/10000,0)</f>
        <v>27</v>
      </c>
      <c r="AG6" s="1">
        <f t="shared" si="19"/>
        <v>900</v>
      </c>
      <c r="AH6" s="1">
        <f t="shared" si="20"/>
        <v>180</v>
      </c>
      <c r="AI6" s="1">
        <f>ROUND(计算页!$N$9*AK6/10000,0)</f>
        <v>32</v>
      </c>
      <c r="AJ6" s="1">
        <f t="shared" si="21"/>
        <v>800</v>
      </c>
      <c r="AK6" s="1">
        <f t="shared" si="22"/>
        <v>160</v>
      </c>
      <c r="AL6" s="1">
        <f>ROUND(计算页!$T$4*AN6/10000,0)</f>
        <v>23</v>
      </c>
      <c r="AM6" s="1">
        <f t="shared" si="23"/>
        <v>900</v>
      </c>
      <c r="AN6" s="1">
        <f t="shared" si="24"/>
        <v>180</v>
      </c>
      <c r="AO6" s="1">
        <f>ROUND(计算页!$T$5*AQ6/10000,0)</f>
        <v>25</v>
      </c>
      <c r="AP6" s="1">
        <f t="shared" si="25"/>
        <v>650</v>
      </c>
      <c r="AQ6" s="1">
        <f t="shared" si="26"/>
        <v>130</v>
      </c>
      <c r="AR6" s="1">
        <f>ROUND(计算页!$T$6*AT6/10000,0)</f>
        <v>28</v>
      </c>
      <c r="AS6" s="1">
        <f t="shared" si="27"/>
        <v>550</v>
      </c>
      <c r="AT6" s="1">
        <f t="shared" si="28"/>
        <v>110</v>
      </c>
      <c r="AU6" s="1">
        <f>ROUND(计算页!$T$7*AW6/10000,0)</f>
        <v>33</v>
      </c>
      <c r="AV6" s="1">
        <f t="shared" si="29"/>
        <v>400</v>
      </c>
      <c r="AW6" s="1">
        <f t="shared" si="30"/>
        <v>80</v>
      </c>
      <c r="AX6" s="1">
        <f>ROUND(计算页!$T$8*AZ6/10000,0)</f>
        <v>39</v>
      </c>
      <c r="AY6" s="1">
        <f t="shared" si="31"/>
        <v>325</v>
      </c>
      <c r="AZ6" s="1">
        <f t="shared" si="32"/>
        <v>65</v>
      </c>
      <c r="BA6" s="1">
        <f>ROUND(计算页!$T$9*BC6/10000,0)</f>
        <v>44</v>
      </c>
      <c r="BB6" s="1">
        <f t="shared" si="33"/>
        <v>275</v>
      </c>
      <c r="BC6" s="1">
        <f t="shared" si="34"/>
        <v>55</v>
      </c>
    </row>
    <row r="7" spans="1:55" x14ac:dyDescent="0.35">
      <c r="A7" s="1">
        <v>6</v>
      </c>
      <c r="B7" s="1">
        <f>ROUND(计算页!$H$4*D7/10000,0)</f>
        <v>13</v>
      </c>
      <c r="C7" s="1">
        <f t="shared" si="0"/>
        <v>9105</v>
      </c>
      <c r="D7" s="1">
        <f>ROUND(D2*1.07,0)</f>
        <v>1605</v>
      </c>
      <c r="E7" s="1">
        <f>ROUND(计算页!$H$5*G7/10000,0)</f>
        <v>14</v>
      </c>
      <c r="F7" s="1">
        <f t="shared" si="1"/>
        <v>6677</v>
      </c>
      <c r="G7" s="1">
        <f>ROUND(G2*1.07,0)</f>
        <v>1177</v>
      </c>
      <c r="H7" s="1">
        <f>ROUND(计算页!$H$6*J7/10000,0)</f>
        <v>15</v>
      </c>
      <c r="I7" s="1">
        <f t="shared" si="3"/>
        <v>3642</v>
      </c>
      <c r="J7" s="1">
        <f>ROUND(J2*1.07,0)</f>
        <v>642</v>
      </c>
      <c r="K7" s="1">
        <f>ROUND(计算页!$H$7*M7/10000,0)</f>
        <v>19</v>
      </c>
      <c r="L7" s="1">
        <f t="shared" si="5"/>
        <v>2428</v>
      </c>
      <c r="M7" s="1">
        <f>ROUND(M2*1.07,0)</f>
        <v>428</v>
      </c>
      <c r="N7" s="1">
        <f>ROUND(计算页!$H$8*P7/10000,0)</f>
        <v>23</v>
      </c>
      <c r="O7" s="1">
        <f t="shared" si="7"/>
        <v>1821</v>
      </c>
      <c r="P7" s="1">
        <f>ROUND(P2*1.07,0)</f>
        <v>321</v>
      </c>
      <c r="Q7" s="1">
        <f>ROUND(计算页!$H$9*S7/10000,0)</f>
        <v>28</v>
      </c>
      <c r="R7" s="1">
        <f t="shared" si="9"/>
        <v>1518</v>
      </c>
      <c r="S7" s="1">
        <f>ROUND(S2*1.07,0)</f>
        <v>268</v>
      </c>
      <c r="T7" s="1">
        <f>ROUND(计算页!$N$4*V7/10000,0)</f>
        <v>16</v>
      </c>
      <c r="U7" s="1">
        <f t="shared" si="11"/>
        <v>2792</v>
      </c>
      <c r="V7" s="1">
        <f>ROUND(V2*1.07,0)</f>
        <v>492</v>
      </c>
      <c r="W7" s="1">
        <f>ROUND(计算页!$N$5*Y7/10000,0)</f>
        <v>18</v>
      </c>
      <c r="X7" s="1">
        <f t="shared" si="13"/>
        <v>2125</v>
      </c>
      <c r="Y7" s="1">
        <f>ROUND(Y2*1.07,0)</f>
        <v>375</v>
      </c>
      <c r="Z7" s="1">
        <f>ROUND(计算页!$N$6*AB7/10000,0)</f>
        <v>21</v>
      </c>
      <c r="AA7" s="1">
        <f t="shared" si="15"/>
        <v>1821</v>
      </c>
      <c r="AB7" s="1">
        <f>ROUND(AB2*1.07,0)</f>
        <v>321</v>
      </c>
      <c r="AC7" s="1">
        <f>ROUND(计算页!$N$7*AE7/10000,0)</f>
        <v>24</v>
      </c>
      <c r="AD7" s="1">
        <f t="shared" si="17"/>
        <v>1335</v>
      </c>
      <c r="AE7" s="1">
        <f>ROUND(AE2*1.07,0)</f>
        <v>235</v>
      </c>
      <c r="AF7" s="1">
        <f>ROUND(计算页!$N$8*AH7/10000,0)</f>
        <v>29</v>
      </c>
      <c r="AG7" s="1">
        <f t="shared" si="19"/>
        <v>1093</v>
      </c>
      <c r="AH7" s="1">
        <f>ROUND(AH2*1.07,0)</f>
        <v>193</v>
      </c>
      <c r="AI7" s="1">
        <f>ROUND(计算页!$N$9*AK7/10000,0)</f>
        <v>34</v>
      </c>
      <c r="AJ7" s="1">
        <f t="shared" si="21"/>
        <v>971</v>
      </c>
      <c r="AK7" s="1">
        <f>ROUND(AK2*1.07,0)</f>
        <v>171</v>
      </c>
      <c r="AL7" s="1">
        <f>ROUND(计算页!$T$4*AN7/10000,0)</f>
        <v>25</v>
      </c>
      <c r="AM7" s="1">
        <f t="shared" si="23"/>
        <v>1093</v>
      </c>
      <c r="AN7" s="1">
        <f>ROUND(AN2*1.07,0)</f>
        <v>193</v>
      </c>
      <c r="AO7" s="1">
        <f>ROUND(计算页!$T$5*AQ7/10000,0)</f>
        <v>27</v>
      </c>
      <c r="AP7" s="1">
        <f t="shared" si="25"/>
        <v>789</v>
      </c>
      <c r="AQ7" s="1">
        <f>ROUND(AQ2*1.07,0)</f>
        <v>139</v>
      </c>
      <c r="AR7" s="1">
        <f>ROUND(计算页!$T$6*AT7/10000,0)</f>
        <v>30</v>
      </c>
      <c r="AS7" s="1">
        <f t="shared" si="27"/>
        <v>668</v>
      </c>
      <c r="AT7" s="1">
        <f>ROUND(AT2*1.07,0)</f>
        <v>118</v>
      </c>
      <c r="AU7" s="1">
        <f>ROUND(计算页!$T$7*AW7/10000,0)</f>
        <v>35</v>
      </c>
      <c r="AV7" s="1">
        <f t="shared" si="29"/>
        <v>486</v>
      </c>
      <c r="AW7" s="1">
        <f>ROUND(AW2*1.07,0)</f>
        <v>86</v>
      </c>
      <c r="AX7" s="1">
        <f>ROUND(计算页!$T$8*AZ7/10000,0)</f>
        <v>42</v>
      </c>
      <c r="AY7" s="1">
        <f t="shared" si="31"/>
        <v>395</v>
      </c>
      <c r="AZ7" s="1">
        <f>ROUND(AZ2*1.07,0)</f>
        <v>70</v>
      </c>
      <c r="BA7" s="1">
        <f>ROUND(计算页!$T$9*BC7/10000,0)</f>
        <v>47</v>
      </c>
      <c r="BB7" s="1">
        <f t="shared" si="33"/>
        <v>334</v>
      </c>
      <c r="BC7" s="1">
        <f>ROUND(BC2*1.07,0)</f>
        <v>59</v>
      </c>
    </row>
    <row r="8" spans="1:55" x14ac:dyDescent="0.35">
      <c r="A8" s="1">
        <v>7</v>
      </c>
      <c r="B8" s="1">
        <f>ROUND(计算页!$H$4*D8/10000,0)</f>
        <v>13</v>
      </c>
      <c r="C8" s="1">
        <f t="shared" si="0"/>
        <v>10710</v>
      </c>
      <c r="D8" s="1">
        <f>D7</f>
        <v>1605</v>
      </c>
      <c r="E8" s="1">
        <f>ROUND(计算页!$H$5*G8/10000,0)</f>
        <v>14</v>
      </c>
      <c r="F8" s="1">
        <f t="shared" si="1"/>
        <v>7854</v>
      </c>
      <c r="G8" s="1">
        <f>G7</f>
        <v>1177</v>
      </c>
      <c r="H8" s="1">
        <f>ROUND(计算页!$H$6*J8/10000,0)</f>
        <v>15</v>
      </c>
      <c r="I8" s="1">
        <f t="shared" si="3"/>
        <v>4284</v>
      </c>
      <c r="J8" s="1">
        <f>J7</f>
        <v>642</v>
      </c>
      <c r="K8" s="1">
        <f>ROUND(计算页!$H$7*M8/10000,0)</f>
        <v>19</v>
      </c>
      <c r="L8" s="1">
        <f t="shared" si="5"/>
        <v>2856</v>
      </c>
      <c r="M8" s="1">
        <f>M7</f>
        <v>428</v>
      </c>
      <c r="N8" s="1">
        <f>ROUND(计算页!$H$8*P8/10000,0)</f>
        <v>23</v>
      </c>
      <c r="O8" s="1">
        <f t="shared" si="7"/>
        <v>2142</v>
      </c>
      <c r="P8" s="1">
        <f>P7</f>
        <v>321</v>
      </c>
      <c r="Q8" s="1">
        <f>ROUND(计算页!$H$9*S8/10000,0)</f>
        <v>28</v>
      </c>
      <c r="R8" s="1">
        <f t="shared" si="9"/>
        <v>1786</v>
      </c>
      <c r="S8" s="1">
        <f>S7</f>
        <v>268</v>
      </c>
      <c r="T8" s="1">
        <f>ROUND(计算页!$N$4*V8/10000,0)</f>
        <v>16</v>
      </c>
      <c r="U8" s="1">
        <f t="shared" si="11"/>
        <v>3284</v>
      </c>
      <c r="V8" s="1">
        <f>V7</f>
        <v>492</v>
      </c>
      <c r="W8" s="1">
        <f>ROUND(计算页!$N$5*Y8/10000,0)</f>
        <v>18</v>
      </c>
      <c r="X8" s="1">
        <f t="shared" si="13"/>
        <v>2500</v>
      </c>
      <c r="Y8" s="1">
        <f>Y7</f>
        <v>375</v>
      </c>
      <c r="Z8" s="1">
        <f>ROUND(计算页!$N$6*AB8/10000,0)</f>
        <v>21</v>
      </c>
      <c r="AA8" s="1">
        <f t="shared" si="15"/>
        <v>2142</v>
      </c>
      <c r="AB8" s="1">
        <f>AB7</f>
        <v>321</v>
      </c>
      <c r="AC8" s="1">
        <f>ROUND(计算页!$N$7*AE8/10000,0)</f>
        <v>24</v>
      </c>
      <c r="AD8" s="1">
        <f t="shared" si="17"/>
        <v>1570</v>
      </c>
      <c r="AE8" s="1">
        <f>AE7</f>
        <v>235</v>
      </c>
      <c r="AF8" s="1">
        <f>ROUND(计算页!$N$8*AH8/10000,0)</f>
        <v>29</v>
      </c>
      <c r="AG8" s="1">
        <f t="shared" si="19"/>
        <v>1286</v>
      </c>
      <c r="AH8" s="1">
        <f>AH7</f>
        <v>193</v>
      </c>
      <c r="AI8" s="1">
        <f>ROUND(计算页!$N$9*AK8/10000,0)</f>
        <v>34</v>
      </c>
      <c r="AJ8" s="1">
        <f t="shared" si="21"/>
        <v>1142</v>
      </c>
      <c r="AK8" s="1">
        <f>AK7</f>
        <v>171</v>
      </c>
      <c r="AL8" s="1">
        <f>ROUND(计算页!$T$4*AN8/10000,0)</f>
        <v>25</v>
      </c>
      <c r="AM8" s="1">
        <f t="shared" si="23"/>
        <v>1286</v>
      </c>
      <c r="AN8" s="1">
        <f>AN7</f>
        <v>193</v>
      </c>
      <c r="AO8" s="1">
        <f>ROUND(计算页!$T$5*AQ8/10000,0)</f>
        <v>27</v>
      </c>
      <c r="AP8" s="1">
        <f t="shared" si="25"/>
        <v>928</v>
      </c>
      <c r="AQ8" s="1">
        <f>AQ7</f>
        <v>139</v>
      </c>
      <c r="AR8" s="1">
        <f>ROUND(计算页!$T$6*AT8/10000,0)</f>
        <v>30</v>
      </c>
      <c r="AS8" s="1">
        <f t="shared" si="27"/>
        <v>786</v>
      </c>
      <c r="AT8" s="1">
        <f>AT7</f>
        <v>118</v>
      </c>
      <c r="AU8" s="1">
        <f>ROUND(计算页!$T$7*AW8/10000,0)</f>
        <v>35</v>
      </c>
      <c r="AV8" s="1">
        <f t="shared" si="29"/>
        <v>572</v>
      </c>
      <c r="AW8" s="1">
        <f>AW7</f>
        <v>86</v>
      </c>
      <c r="AX8" s="1">
        <f>ROUND(计算页!$T$8*AZ8/10000,0)</f>
        <v>42</v>
      </c>
      <c r="AY8" s="1">
        <f t="shared" si="31"/>
        <v>465</v>
      </c>
      <c r="AZ8" s="1">
        <f>AZ7</f>
        <v>70</v>
      </c>
      <c r="BA8" s="1">
        <f>ROUND(计算页!$T$9*BC8/10000,0)</f>
        <v>47</v>
      </c>
      <c r="BB8" s="1">
        <f t="shared" si="33"/>
        <v>393</v>
      </c>
      <c r="BC8" s="1">
        <f>BC7</f>
        <v>59</v>
      </c>
    </row>
    <row r="9" spans="1:55" x14ac:dyDescent="0.35">
      <c r="A9" s="1">
        <v>8</v>
      </c>
      <c r="B9" s="1">
        <f>ROUND(计算页!$H$4*D9/10000,0)</f>
        <v>13</v>
      </c>
      <c r="C9" s="1">
        <f t="shared" si="0"/>
        <v>12315</v>
      </c>
      <c r="D9" s="1">
        <f t="shared" ref="D9:D11" si="35">D8</f>
        <v>1605</v>
      </c>
      <c r="E9" s="1">
        <f>ROUND(计算页!$H$5*G9/10000,0)</f>
        <v>14</v>
      </c>
      <c r="F9" s="1">
        <f t="shared" si="1"/>
        <v>9031</v>
      </c>
      <c r="G9" s="1">
        <f t="shared" ref="G9:G11" si="36">G8</f>
        <v>1177</v>
      </c>
      <c r="H9" s="1">
        <f>ROUND(计算页!$H$6*J9/10000,0)</f>
        <v>15</v>
      </c>
      <c r="I9" s="1">
        <f t="shared" si="3"/>
        <v>4926</v>
      </c>
      <c r="J9" s="1">
        <f t="shared" ref="J9:J11" si="37">J8</f>
        <v>642</v>
      </c>
      <c r="K9" s="1">
        <f>ROUND(计算页!$H$7*M9/10000,0)</f>
        <v>19</v>
      </c>
      <c r="L9" s="1">
        <f t="shared" si="5"/>
        <v>3284</v>
      </c>
      <c r="M9" s="1">
        <f t="shared" ref="M9:M11" si="38">M8</f>
        <v>428</v>
      </c>
      <c r="N9" s="1">
        <f>ROUND(计算页!$H$8*P9/10000,0)</f>
        <v>23</v>
      </c>
      <c r="O9" s="1">
        <f t="shared" si="7"/>
        <v>2463</v>
      </c>
      <c r="P9" s="1">
        <f t="shared" ref="P9:P11" si="39">P8</f>
        <v>321</v>
      </c>
      <c r="Q9" s="1">
        <f>ROUND(计算页!$H$9*S9/10000,0)</f>
        <v>28</v>
      </c>
      <c r="R9" s="1">
        <f t="shared" si="9"/>
        <v>2054</v>
      </c>
      <c r="S9" s="1">
        <f t="shared" ref="S9:S11" si="40">S8</f>
        <v>268</v>
      </c>
      <c r="T9" s="1">
        <f>ROUND(计算页!$N$4*V9/10000,0)</f>
        <v>16</v>
      </c>
      <c r="U9" s="1">
        <f t="shared" si="11"/>
        <v>3776</v>
      </c>
      <c r="V9" s="1">
        <f t="shared" ref="V9:V11" si="41">V8</f>
        <v>492</v>
      </c>
      <c r="W9" s="1">
        <f>ROUND(计算页!$N$5*Y9/10000,0)</f>
        <v>18</v>
      </c>
      <c r="X9" s="1">
        <f t="shared" si="13"/>
        <v>2875</v>
      </c>
      <c r="Y9" s="1">
        <f t="shared" ref="Y9:Y11" si="42">Y8</f>
        <v>375</v>
      </c>
      <c r="Z9" s="1">
        <f>ROUND(计算页!$N$6*AB9/10000,0)</f>
        <v>21</v>
      </c>
      <c r="AA9" s="1">
        <f t="shared" si="15"/>
        <v>2463</v>
      </c>
      <c r="AB9" s="1">
        <f t="shared" ref="AB9:AB11" si="43">AB8</f>
        <v>321</v>
      </c>
      <c r="AC9" s="1">
        <f>ROUND(计算页!$N$7*AE9/10000,0)</f>
        <v>24</v>
      </c>
      <c r="AD9" s="1">
        <f t="shared" si="17"/>
        <v>1805</v>
      </c>
      <c r="AE9" s="1">
        <f t="shared" ref="AE9:AE11" si="44">AE8</f>
        <v>235</v>
      </c>
      <c r="AF9" s="1">
        <f>ROUND(计算页!$N$8*AH9/10000,0)</f>
        <v>29</v>
      </c>
      <c r="AG9" s="1">
        <f t="shared" si="19"/>
        <v>1479</v>
      </c>
      <c r="AH9" s="1">
        <f t="shared" ref="AH9:AH11" si="45">AH8</f>
        <v>193</v>
      </c>
      <c r="AI9" s="1">
        <f>ROUND(计算页!$N$9*AK9/10000,0)</f>
        <v>34</v>
      </c>
      <c r="AJ9" s="1">
        <f t="shared" si="21"/>
        <v>1313</v>
      </c>
      <c r="AK9" s="1">
        <f t="shared" ref="AK9:AK11" si="46">AK8</f>
        <v>171</v>
      </c>
      <c r="AL9" s="1">
        <f>ROUND(计算页!$T$4*AN9/10000,0)</f>
        <v>25</v>
      </c>
      <c r="AM9" s="1">
        <f t="shared" si="23"/>
        <v>1479</v>
      </c>
      <c r="AN9" s="1">
        <f t="shared" ref="AN9:AN11" si="47">AN8</f>
        <v>193</v>
      </c>
      <c r="AO9" s="1">
        <f>ROUND(计算页!$T$5*AQ9/10000,0)</f>
        <v>27</v>
      </c>
      <c r="AP9" s="1">
        <f t="shared" si="25"/>
        <v>1067</v>
      </c>
      <c r="AQ9" s="1">
        <f t="shared" ref="AQ9:AQ11" si="48">AQ8</f>
        <v>139</v>
      </c>
      <c r="AR9" s="1">
        <f>ROUND(计算页!$T$6*AT9/10000,0)</f>
        <v>30</v>
      </c>
      <c r="AS9" s="1">
        <f t="shared" si="27"/>
        <v>904</v>
      </c>
      <c r="AT9" s="1">
        <f t="shared" ref="AT9:AT11" si="49">AT8</f>
        <v>118</v>
      </c>
      <c r="AU9" s="1">
        <f>ROUND(计算页!$T$7*AW9/10000,0)</f>
        <v>35</v>
      </c>
      <c r="AV9" s="1">
        <f t="shared" si="29"/>
        <v>658</v>
      </c>
      <c r="AW9" s="1">
        <f t="shared" ref="AW9:AW11" si="50">AW8</f>
        <v>86</v>
      </c>
      <c r="AX9" s="1">
        <f>ROUND(计算页!$T$8*AZ9/10000,0)</f>
        <v>42</v>
      </c>
      <c r="AY9" s="1">
        <f t="shared" si="31"/>
        <v>535</v>
      </c>
      <c r="AZ9" s="1">
        <f t="shared" ref="AZ9:AZ11" si="51">AZ8</f>
        <v>70</v>
      </c>
      <c r="BA9" s="1">
        <f>ROUND(计算页!$T$9*BC9/10000,0)</f>
        <v>47</v>
      </c>
      <c r="BB9" s="1">
        <f t="shared" si="33"/>
        <v>452</v>
      </c>
      <c r="BC9" s="1">
        <f t="shared" ref="BC9:BC11" si="52">BC8</f>
        <v>59</v>
      </c>
    </row>
    <row r="10" spans="1:55" x14ac:dyDescent="0.35">
      <c r="A10" s="1">
        <v>9</v>
      </c>
      <c r="B10" s="1">
        <f>ROUND(计算页!$H$4*D10/10000,0)</f>
        <v>13</v>
      </c>
      <c r="C10" s="1">
        <f t="shared" si="0"/>
        <v>13920</v>
      </c>
      <c r="D10" s="1">
        <f t="shared" si="35"/>
        <v>1605</v>
      </c>
      <c r="E10" s="1">
        <f>ROUND(计算页!$H$5*G10/10000,0)</f>
        <v>14</v>
      </c>
      <c r="F10" s="1">
        <f t="shared" si="1"/>
        <v>10208</v>
      </c>
      <c r="G10" s="1">
        <f t="shared" si="36"/>
        <v>1177</v>
      </c>
      <c r="H10" s="1">
        <f>ROUND(计算页!$H$6*J10/10000,0)</f>
        <v>15</v>
      </c>
      <c r="I10" s="1">
        <f t="shared" si="3"/>
        <v>5568</v>
      </c>
      <c r="J10" s="1">
        <f t="shared" si="37"/>
        <v>642</v>
      </c>
      <c r="K10" s="1">
        <f>ROUND(计算页!$H$7*M10/10000,0)</f>
        <v>19</v>
      </c>
      <c r="L10" s="1">
        <f t="shared" si="5"/>
        <v>3712</v>
      </c>
      <c r="M10" s="1">
        <f t="shared" si="38"/>
        <v>428</v>
      </c>
      <c r="N10" s="1">
        <f>ROUND(计算页!$H$8*P10/10000,0)</f>
        <v>23</v>
      </c>
      <c r="O10" s="1">
        <f t="shared" si="7"/>
        <v>2784</v>
      </c>
      <c r="P10" s="1">
        <f t="shared" si="39"/>
        <v>321</v>
      </c>
      <c r="Q10" s="1">
        <f>ROUND(计算页!$H$9*S10/10000,0)</f>
        <v>28</v>
      </c>
      <c r="R10" s="1">
        <f t="shared" si="9"/>
        <v>2322</v>
      </c>
      <c r="S10" s="1">
        <f t="shared" si="40"/>
        <v>268</v>
      </c>
      <c r="T10" s="1">
        <f>ROUND(计算页!$N$4*V10/10000,0)</f>
        <v>16</v>
      </c>
      <c r="U10" s="1">
        <f t="shared" si="11"/>
        <v>4268</v>
      </c>
      <c r="V10" s="1">
        <f t="shared" si="41"/>
        <v>492</v>
      </c>
      <c r="W10" s="1">
        <f>ROUND(计算页!$N$5*Y10/10000,0)</f>
        <v>18</v>
      </c>
      <c r="X10" s="1">
        <f t="shared" si="13"/>
        <v>3250</v>
      </c>
      <c r="Y10" s="1">
        <f t="shared" si="42"/>
        <v>375</v>
      </c>
      <c r="Z10" s="1">
        <f>ROUND(计算页!$N$6*AB10/10000,0)</f>
        <v>21</v>
      </c>
      <c r="AA10" s="1">
        <f t="shared" si="15"/>
        <v>2784</v>
      </c>
      <c r="AB10" s="1">
        <f t="shared" si="43"/>
        <v>321</v>
      </c>
      <c r="AC10" s="1">
        <f>ROUND(计算页!$N$7*AE10/10000,0)</f>
        <v>24</v>
      </c>
      <c r="AD10" s="1">
        <f t="shared" si="17"/>
        <v>2040</v>
      </c>
      <c r="AE10" s="1">
        <f t="shared" si="44"/>
        <v>235</v>
      </c>
      <c r="AF10" s="1">
        <f>ROUND(计算页!$N$8*AH10/10000,0)</f>
        <v>29</v>
      </c>
      <c r="AG10" s="1">
        <f t="shared" si="19"/>
        <v>1672</v>
      </c>
      <c r="AH10" s="1">
        <f t="shared" si="45"/>
        <v>193</v>
      </c>
      <c r="AI10" s="1">
        <f>ROUND(计算页!$N$9*AK10/10000,0)</f>
        <v>34</v>
      </c>
      <c r="AJ10" s="1">
        <f t="shared" si="21"/>
        <v>1484</v>
      </c>
      <c r="AK10" s="1">
        <f t="shared" si="46"/>
        <v>171</v>
      </c>
      <c r="AL10" s="1">
        <f>ROUND(计算页!$T$4*AN10/10000,0)</f>
        <v>25</v>
      </c>
      <c r="AM10" s="1">
        <f t="shared" si="23"/>
        <v>1672</v>
      </c>
      <c r="AN10" s="1">
        <f t="shared" si="47"/>
        <v>193</v>
      </c>
      <c r="AO10" s="1">
        <f>ROUND(计算页!$T$5*AQ10/10000,0)</f>
        <v>27</v>
      </c>
      <c r="AP10" s="1">
        <f t="shared" si="25"/>
        <v>1206</v>
      </c>
      <c r="AQ10" s="1">
        <f t="shared" si="48"/>
        <v>139</v>
      </c>
      <c r="AR10" s="1">
        <f>ROUND(计算页!$T$6*AT10/10000,0)</f>
        <v>30</v>
      </c>
      <c r="AS10" s="1">
        <f t="shared" si="27"/>
        <v>1022</v>
      </c>
      <c r="AT10" s="1">
        <f t="shared" si="49"/>
        <v>118</v>
      </c>
      <c r="AU10" s="1">
        <f>ROUND(计算页!$T$7*AW10/10000,0)</f>
        <v>35</v>
      </c>
      <c r="AV10" s="1">
        <f t="shared" si="29"/>
        <v>744</v>
      </c>
      <c r="AW10" s="1">
        <f t="shared" si="50"/>
        <v>86</v>
      </c>
      <c r="AX10" s="1">
        <f>ROUND(计算页!$T$8*AZ10/10000,0)</f>
        <v>42</v>
      </c>
      <c r="AY10" s="1">
        <f t="shared" si="31"/>
        <v>605</v>
      </c>
      <c r="AZ10" s="1">
        <f t="shared" si="51"/>
        <v>70</v>
      </c>
      <c r="BA10" s="1">
        <f>ROUND(计算页!$T$9*BC10/10000,0)</f>
        <v>47</v>
      </c>
      <c r="BB10" s="1">
        <f t="shared" si="33"/>
        <v>511</v>
      </c>
      <c r="BC10" s="1">
        <f t="shared" si="52"/>
        <v>59</v>
      </c>
    </row>
    <row r="11" spans="1:55" x14ac:dyDescent="0.35">
      <c r="A11" s="1">
        <v>10</v>
      </c>
      <c r="B11" s="1">
        <f>ROUND(计算页!$H$4*D11/10000,0)</f>
        <v>13</v>
      </c>
      <c r="C11" s="1">
        <f t="shared" si="0"/>
        <v>15525</v>
      </c>
      <c r="D11" s="1">
        <f t="shared" si="35"/>
        <v>1605</v>
      </c>
      <c r="E11" s="1">
        <f>ROUND(计算页!$H$5*G11/10000,0)</f>
        <v>14</v>
      </c>
      <c r="F11" s="1">
        <f t="shared" si="1"/>
        <v>11385</v>
      </c>
      <c r="G11" s="1">
        <f t="shared" si="36"/>
        <v>1177</v>
      </c>
      <c r="H11" s="1">
        <f>ROUND(计算页!$H$6*J11/10000,0)</f>
        <v>15</v>
      </c>
      <c r="I11" s="1">
        <f t="shared" si="3"/>
        <v>6210</v>
      </c>
      <c r="J11" s="1">
        <f t="shared" si="37"/>
        <v>642</v>
      </c>
      <c r="K11" s="1">
        <f>ROUND(计算页!$H$7*M11/10000,0)</f>
        <v>19</v>
      </c>
      <c r="L11" s="1">
        <f t="shared" si="5"/>
        <v>4140</v>
      </c>
      <c r="M11" s="1">
        <f t="shared" si="38"/>
        <v>428</v>
      </c>
      <c r="N11" s="1">
        <f>ROUND(计算页!$H$8*P11/10000,0)</f>
        <v>23</v>
      </c>
      <c r="O11" s="1">
        <f t="shared" si="7"/>
        <v>3105</v>
      </c>
      <c r="P11" s="1">
        <f t="shared" si="39"/>
        <v>321</v>
      </c>
      <c r="Q11" s="1">
        <f>ROUND(计算页!$H$9*S11/10000,0)</f>
        <v>28</v>
      </c>
      <c r="R11" s="1">
        <f t="shared" si="9"/>
        <v>2590</v>
      </c>
      <c r="S11" s="1">
        <f t="shared" si="40"/>
        <v>268</v>
      </c>
      <c r="T11" s="1">
        <f>ROUND(计算页!$N$4*V11/10000,0)</f>
        <v>16</v>
      </c>
      <c r="U11" s="1">
        <f t="shared" si="11"/>
        <v>4760</v>
      </c>
      <c r="V11" s="1">
        <f t="shared" si="41"/>
        <v>492</v>
      </c>
      <c r="W11" s="1">
        <f>ROUND(计算页!$N$5*Y11/10000,0)</f>
        <v>18</v>
      </c>
      <c r="X11" s="1">
        <f t="shared" si="13"/>
        <v>3625</v>
      </c>
      <c r="Y11" s="1">
        <f t="shared" si="42"/>
        <v>375</v>
      </c>
      <c r="Z11" s="1">
        <f>ROUND(计算页!$N$6*AB11/10000,0)</f>
        <v>21</v>
      </c>
      <c r="AA11" s="1">
        <f t="shared" si="15"/>
        <v>3105</v>
      </c>
      <c r="AB11" s="1">
        <f t="shared" si="43"/>
        <v>321</v>
      </c>
      <c r="AC11" s="1">
        <f>ROUND(计算页!$N$7*AE11/10000,0)</f>
        <v>24</v>
      </c>
      <c r="AD11" s="1">
        <f t="shared" si="17"/>
        <v>2275</v>
      </c>
      <c r="AE11" s="1">
        <f t="shared" si="44"/>
        <v>235</v>
      </c>
      <c r="AF11" s="1">
        <f>ROUND(计算页!$N$8*AH11/10000,0)</f>
        <v>29</v>
      </c>
      <c r="AG11" s="1">
        <f t="shared" si="19"/>
        <v>1865</v>
      </c>
      <c r="AH11" s="1">
        <f t="shared" si="45"/>
        <v>193</v>
      </c>
      <c r="AI11" s="1">
        <f>ROUND(计算页!$N$9*AK11/10000,0)</f>
        <v>34</v>
      </c>
      <c r="AJ11" s="1">
        <f t="shared" si="21"/>
        <v>1655</v>
      </c>
      <c r="AK11" s="1">
        <f t="shared" si="46"/>
        <v>171</v>
      </c>
      <c r="AL11" s="1">
        <f>ROUND(计算页!$T$4*AN11/10000,0)</f>
        <v>25</v>
      </c>
      <c r="AM11" s="1">
        <f t="shared" si="23"/>
        <v>1865</v>
      </c>
      <c r="AN11" s="1">
        <f t="shared" si="47"/>
        <v>193</v>
      </c>
      <c r="AO11" s="1">
        <f>ROUND(计算页!$T$5*AQ11/10000,0)</f>
        <v>27</v>
      </c>
      <c r="AP11" s="1">
        <f t="shared" si="25"/>
        <v>1345</v>
      </c>
      <c r="AQ11" s="1">
        <f t="shared" si="48"/>
        <v>139</v>
      </c>
      <c r="AR11" s="1">
        <f>ROUND(计算页!$T$6*AT11/10000,0)</f>
        <v>30</v>
      </c>
      <c r="AS11" s="1">
        <f t="shared" si="27"/>
        <v>1140</v>
      </c>
      <c r="AT11" s="1">
        <f t="shared" si="49"/>
        <v>118</v>
      </c>
      <c r="AU11" s="1">
        <f>ROUND(计算页!$T$7*AW11/10000,0)</f>
        <v>35</v>
      </c>
      <c r="AV11" s="1">
        <f t="shared" si="29"/>
        <v>830</v>
      </c>
      <c r="AW11" s="1">
        <f t="shared" si="50"/>
        <v>86</v>
      </c>
      <c r="AX11" s="1">
        <f>ROUND(计算页!$T$8*AZ11/10000,0)</f>
        <v>42</v>
      </c>
      <c r="AY11" s="1">
        <f t="shared" si="31"/>
        <v>675</v>
      </c>
      <c r="AZ11" s="1">
        <f t="shared" si="51"/>
        <v>70</v>
      </c>
      <c r="BA11" s="1">
        <f>ROUND(计算页!$T$9*BC11/10000,0)</f>
        <v>47</v>
      </c>
      <c r="BB11" s="1">
        <f t="shared" si="33"/>
        <v>570</v>
      </c>
      <c r="BC11" s="1">
        <f t="shared" si="52"/>
        <v>59</v>
      </c>
    </row>
    <row r="12" spans="1:55" x14ac:dyDescent="0.35">
      <c r="A12" s="1">
        <v>11</v>
      </c>
      <c r="B12" s="1">
        <f>ROUND(计算页!$H$4*D12/10000,0)</f>
        <v>14</v>
      </c>
      <c r="C12" s="1">
        <f t="shared" si="0"/>
        <v>17242</v>
      </c>
      <c r="D12" s="1">
        <f>ROUND(D7*1.07,0)</f>
        <v>1717</v>
      </c>
      <c r="E12" s="1">
        <f>ROUND(计算页!$H$5*G12/10000,0)</f>
        <v>15</v>
      </c>
      <c r="F12" s="1">
        <f t="shared" si="1"/>
        <v>12644</v>
      </c>
      <c r="G12" s="1">
        <f>ROUND(G7*1.07,0)</f>
        <v>1259</v>
      </c>
      <c r="H12" s="1">
        <f>ROUND(计算页!$H$6*J12/10000,0)</f>
        <v>16</v>
      </c>
      <c r="I12" s="1">
        <f t="shared" si="3"/>
        <v>6897</v>
      </c>
      <c r="J12" s="1">
        <f>ROUND(J7*1.07,0)</f>
        <v>687</v>
      </c>
      <c r="K12" s="1">
        <f>ROUND(计算页!$H$7*M12/10000,0)</f>
        <v>20</v>
      </c>
      <c r="L12" s="1">
        <f t="shared" si="5"/>
        <v>4598</v>
      </c>
      <c r="M12" s="1">
        <f>ROUND(M7*1.07,0)</f>
        <v>458</v>
      </c>
      <c r="N12" s="1">
        <f>ROUND(计算页!$H$8*P12/10000,0)</f>
        <v>24</v>
      </c>
      <c r="O12" s="1">
        <f t="shared" si="7"/>
        <v>3448</v>
      </c>
      <c r="P12" s="1">
        <f>ROUND(P7*1.07,0)</f>
        <v>343</v>
      </c>
      <c r="Q12" s="1">
        <f>ROUND(计算页!$H$9*S12/10000,0)</f>
        <v>30</v>
      </c>
      <c r="R12" s="1">
        <f t="shared" si="9"/>
        <v>2877</v>
      </c>
      <c r="S12" s="1">
        <f>ROUND(S7*1.07,0)</f>
        <v>287</v>
      </c>
      <c r="T12" s="1">
        <f>ROUND(计算页!$N$4*V12/10000,0)</f>
        <v>17</v>
      </c>
      <c r="U12" s="1">
        <f t="shared" si="11"/>
        <v>5286</v>
      </c>
      <c r="V12" s="1">
        <f>ROUND(V7*1.07,0)</f>
        <v>526</v>
      </c>
      <c r="W12" s="1">
        <f>ROUND(计算页!$N$5*Y12/10000,0)</f>
        <v>19</v>
      </c>
      <c r="X12" s="1">
        <f t="shared" si="13"/>
        <v>4026</v>
      </c>
      <c r="Y12" s="1">
        <f>ROUND(Y7*1.07,0)</f>
        <v>401</v>
      </c>
      <c r="Z12" s="1">
        <f>ROUND(计算页!$N$6*AB12/10000,0)</f>
        <v>22</v>
      </c>
      <c r="AA12" s="1">
        <f t="shared" si="15"/>
        <v>3448</v>
      </c>
      <c r="AB12" s="1">
        <f>ROUND(AB7*1.07,0)</f>
        <v>343</v>
      </c>
      <c r="AC12" s="1">
        <f>ROUND(计算页!$N$7*AE12/10000,0)</f>
        <v>26</v>
      </c>
      <c r="AD12" s="1">
        <f t="shared" si="17"/>
        <v>2526</v>
      </c>
      <c r="AE12" s="1">
        <f>ROUND(AE7*1.07,0)</f>
        <v>251</v>
      </c>
      <c r="AF12" s="1">
        <f>ROUND(计算页!$N$8*AH12/10000,0)</f>
        <v>31</v>
      </c>
      <c r="AG12" s="1">
        <f t="shared" si="19"/>
        <v>2072</v>
      </c>
      <c r="AH12" s="1">
        <f>ROUND(AH7*1.07,0)</f>
        <v>207</v>
      </c>
      <c r="AI12" s="1">
        <f>ROUND(计算页!$N$9*AK12/10000,0)</f>
        <v>36</v>
      </c>
      <c r="AJ12" s="1">
        <f t="shared" si="21"/>
        <v>1838</v>
      </c>
      <c r="AK12" s="1">
        <f>ROUND(AK7*1.07,0)</f>
        <v>183</v>
      </c>
      <c r="AL12" s="1">
        <f>ROUND(计算页!$T$4*AN12/10000,0)</f>
        <v>26</v>
      </c>
      <c r="AM12" s="1">
        <f t="shared" si="23"/>
        <v>2072</v>
      </c>
      <c r="AN12" s="1">
        <f>ROUND(AN7*1.07,0)</f>
        <v>207</v>
      </c>
      <c r="AO12" s="1">
        <f>ROUND(计算页!$T$5*AQ12/10000,0)</f>
        <v>29</v>
      </c>
      <c r="AP12" s="1">
        <f t="shared" si="25"/>
        <v>1494</v>
      </c>
      <c r="AQ12" s="1">
        <f>ROUND(AQ7*1.07,0)</f>
        <v>149</v>
      </c>
      <c r="AR12" s="1">
        <f>ROUND(计算页!$T$6*AT12/10000,0)</f>
        <v>32</v>
      </c>
      <c r="AS12" s="1">
        <f t="shared" si="27"/>
        <v>1266</v>
      </c>
      <c r="AT12" s="1">
        <f>ROUND(AT7*1.07,0)</f>
        <v>126</v>
      </c>
      <c r="AU12" s="1">
        <f>ROUND(计算页!$T$7*AW12/10000,0)</f>
        <v>38</v>
      </c>
      <c r="AV12" s="1">
        <f t="shared" si="29"/>
        <v>922</v>
      </c>
      <c r="AW12" s="1">
        <f>ROUND(AW7*1.07,0)</f>
        <v>92</v>
      </c>
      <c r="AX12" s="1">
        <f>ROUND(计算页!$T$8*AZ12/10000,0)</f>
        <v>45</v>
      </c>
      <c r="AY12" s="1">
        <f t="shared" si="31"/>
        <v>750</v>
      </c>
      <c r="AZ12" s="1">
        <f>ROUND(AZ7*1.07,0)</f>
        <v>75</v>
      </c>
      <c r="BA12" s="1">
        <f>ROUND(计算页!$T$9*BC12/10000,0)</f>
        <v>50</v>
      </c>
      <c r="BB12" s="1">
        <f t="shared" si="33"/>
        <v>633</v>
      </c>
      <c r="BC12" s="1">
        <f>ROUND(BC7*1.07,0)</f>
        <v>63</v>
      </c>
    </row>
    <row r="13" spans="1:55" x14ac:dyDescent="0.35">
      <c r="A13" s="1">
        <v>12</v>
      </c>
      <c r="B13" s="1">
        <f>ROUND(计算页!$H$4*D13/10000,0)</f>
        <v>14</v>
      </c>
      <c r="C13" s="1">
        <f t="shared" si="0"/>
        <v>18959</v>
      </c>
      <c r="D13" s="1">
        <f>D12</f>
        <v>1717</v>
      </c>
      <c r="E13" s="1">
        <f>ROUND(计算页!$H$5*G13/10000,0)</f>
        <v>15</v>
      </c>
      <c r="F13" s="1">
        <f t="shared" si="1"/>
        <v>13903</v>
      </c>
      <c r="G13" s="1">
        <f>G12</f>
        <v>1259</v>
      </c>
      <c r="H13" s="1">
        <f>ROUND(计算页!$H$6*J13/10000,0)</f>
        <v>16</v>
      </c>
      <c r="I13" s="1">
        <f t="shared" si="3"/>
        <v>7584</v>
      </c>
      <c r="J13" s="1">
        <f>J12</f>
        <v>687</v>
      </c>
      <c r="K13" s="1">
        <f>ROUND(计算页!$H$7*M13/10000,0)</f>
        <v>20</v>
      </c>
      <c r="L13" s="1">
        <f t="shared" si="5"/>
        <v>5056</v>
      </c>
      <c r="M13" s="1">
        <f>M12</f>
        <v>458</v>
      </c>
      <c r="N13" s="1">
        <f>ROUND(计算页!$H$8*P13/10000,0)</f>
        <v>24</v>
      </c>
      <c r="O13" s="1">
        <f t="shared" si="7"/>
        <v>3791</v>
      </c>
      <c r="P13" s="1">
        <f>P12</f>
        <v>343</v>
      </c>
      <c r="Q13" s="1">
        <f>ROUND(计算页!$H$9*S13/10000,0)</f>
        <v>30</v>
      </c>
      <c r="R13" s="1">
        <f t="shared" si="9"/>
        <v>3164</v>
      </c>
      <c r="S13" s="1">
        <f>S12</f>
        <v>287</v>
      </c>
      <c r="T13" s="1">
        <f>ROUND(计算页!$N$4*V13/10000,0)</f>
        <v>17</v>
      </c>
      <c r="U13" s="1">
        <f t="shared" si="11"/>
        <v>5812</v>
      </c>
      <c r="V13" s="1">
        <f>V12</f>
        <v>526</v>
      </c>
      <c r="W13" s="1">
        <f>ROUND(计算页!$N$5*Y13/10000,0)</f>
        <v>19</v>
      </c>
      <c r="X13" s="1">
        <f t="shared" si="13"/>
        <v>4427</v>
      </c>
      <c r="Y13" s="1">
        <f>Y12</f>
        <v>401</v>
      </c>
      <c r="Z13" s="1">
        <f>ROUND(计算页!$N$6*AB13/10000,0)</f>
        <v>22</v>
      </c>
      <c r="AA13" s="1">
        <f t="shared" si="15"/>
        <v>3791</v>
      </c>
      <c r="AB13" s="1">
        <f>AB12</f>
        <v>343</v>
      </c>
      <c r="AC13" s="1">
        <f>ROUND(计算页!$N$7*AE13/10000,0)</f>
        <v>26</v>
      </c>
      <c r="AD13" s="1">
        <f t="shared" si="17"/>
        <v>2777</v>
      </c>
      <c r="AE13" s="1">
        <f>AE12</f>
        <v>251</v>
      </c>
      <c r="AF13" s="1">
        <f>ROUND(计算页!$N$8*AH13/10000,0)</f>
        <v>31</v>
      </c>
      <c r="AG13" s="1">
        <f t="shared" si="19"/>
        <v>2279</v>
      </c>
      <c r="AH13" s="1">
        <f>AH12</f>
        <v>207</v>
      </c>
      <c r="AI13" s="1">
        <f>ROUND(计算页!$N$9*AK13/10000,0)</f>
        <v>36</v>
      </c>
      <c r="AJ13" s="1">
        <f t="shared" si="21"/>
        <v>2021</v>
      </c>
      <c r="AK13" s="1">
        <f>AK12</f>
        <v>183</v>
      </c>
      <c r="AL13" s="1">
        <f>ROUND(计算页!$T$4*AN13/10000,0)</f>
        <v>26</v>
      </c>
      <c r="AM13" s="1">
        <f t="shared" si="23"/>
        <v>2279</v>
      </c>
      <c r="AN13" s="1">
        <f>AN12</f>
        <v>207</v>
      </c>
      <c r="AO13" s="1">
        <f>ROUND(计算页!$T$5*AQ13/10000,0)</f>
        <v>29</v>
      </c>
      <c r="AP13" s="1">
        <f t="shared" si="25"/>
        <v>1643</v>
      </c>
      <c r="AQ13" s="1">
        <f>AQ12</f>
        <v>149</v>
      </c>
      <c r="AR13" s="1">
        <f>ROUND(计算页!$T$6*AT13/10000,0)</f>
        <v>32</v>
      </c>
      <c r="AS13" s="1">
        <f t="shared" si="27"/>
        <v>1392</v>
      </c>
      <c r="AT13" s="1">
        <f>AT12</f>
        <v>126</v>
      </c>
      <c r="AU13" s="1">
        <f>ROUND(计算页!$T$7*AW13/10000,0)</f>
        <v>38</v>
      </c>
      <c r="AV13" s="1">
        <f t="shared" si="29"/>
        <v>1014</v>
      </c>
      <c r="AW13" s="1">
        <f>AW12</f>
        <v>92</v>
      </c>
      <c r="AX13" s="1">
        <f>ROUND(计算页!$T$8*AZ13/10000,0)</f>
        <v>45</v>
      </c>
      <c r="AY13" s="1">
        <f t="shared" si="31"/>
        <v>825</v>
      </c>
      <c r="AZ13" s="1">
        <f>AZ12</f>
        <v>75</v>
      </c>
      <c r="BA13" s="1">
        <f>ROUND(计算页!$T$9*BC13/10000,0)</f>
        <v>50</v>
      </c>
      <c r="BB13" s="1">
        <f t="shared" si="33"/>
        <v>696</v>
      </c>
      <c r="BC13" s="1">
        <f>BC12</f>
        <v>63</v>
      </c>
    </row>
    <row r="14" spans="1:55" x14ac:dyDescent="0.35">
      <c r="A14" s="1">
        <v>13</v>
      </c>
      <c r="B14" s="1">
        <f>ROUND(计算页!$H$4*D14/10000,0)</f>
        <v>14</v>
      </c>
      <c r="C14" s="1">
        <f t="shared" si="0"/>
        <v>20676</v>
      </c>
      <c r="D14" s="1">
        <f t="shared" ref="D14:D16" si="53">D13</f>
        <v>1717</v>
      </c>
      <c r="E14" s="1">
        <f>ROUND(计算页!$H$5*G14/10000,0)</f>
        <v>15</v>
      </c>
      <c r="F14" s="1">
        <f t="shared" si="1"/>
        <v>15162</v>
      </c>
      <c r="G14" s="1">
        <f t="shared" ref="G14:G16" si="54">G13</f>
        <v>1259</v>
      </c>
      <c r="H14" s="1">
        <f>ROUND(计算页!$H$6*J14/10000,0)</f>
        <v>16</v>
      </c>
      <c r="I14" s="1">
        <f t="shared" si="3"/>
        <v>8271</v>
      </c>
      <c r="J14" s="1">
        <f t="shared" ref="J14:J16" si="55">J13</f>
        <v>687</v>
      </c>
      <c r="K14" s="1">
        <f>ROUND(计算页!$H$7*M14/10000,0)</f>
        <v>20</v>
      </c>
      <c r="L14" s="1">
        <f t="shared" si="5"/>
        <v>5514</v>
      </c>
      <c r="M14" s="1">
        <f t="shared" ref="M14:M16" si="56">M13</f>
        <v>458</v>
      </c>
      <c r="N14" s="1">
        <f>ROUND(计算页!$H$8*P14/10000,0)</f>
        <v>24</v>
      </c>
      <c r="O14" s="1">
        <f t="shared" si="7"/>
        <v>4134</v>
      </c>
      <c r="P14" s="1">
        <f t="shared" ref="P14:P16" si="57">P13</f>
        <v>343</v>
      </c>
      <c r="Q14" s="1">
        <f>ROUND(计算页!$H$9*S14/10000,0)</f>
        <v>30</v>
      </c>
      <c r="R14" s="1">
        <f t="shared" si="9"/>
        <v>3451</v>
      </c>
      <c r="S14" s="1">
        <f t="shared" ref="S14:S16" si="58">S13</f>
        <v>287</v>
      </c>
      <c r="T14" s="1">
        <f>ROUND(计算页!$N$4*V14/10000,0)</f>
        <v>17</v>
      </c>
      <c r="U14" s="1">
        <f t="shared" si="11"/>
        <v>6338</v>
      </c>
      <c r="V14" s="1">
        <f t="shared" ref="V14:V16" si="59">V13</f>
        <v>526</v>
      </c>
      <c r="W14" s="1">
        <f>ROUND(计算页!$N$5*Y14/10000,0)</f>
        <v>19</v>
      </c>
      <c r="X14" s="1">
        <f t="shared" si="13"/>
        <v>4828</v>
      </c>
      <c r="Y14" s="1">
        <f t="shared" ref="Y14:Y16" si="60">Y13</f>
        <v>401</v>
      </c>
      <c r="Z14" s="1">
        <f>ROUND(计算页!$N$6*AB14/10000,0)</f>
        <v>22</v>
      </c>
      <c r="AA14" s="1">
        <f t="shared" si="15"/>
        <v>4134</v>
      </c>
      <c r="AB14" s="1">
        <f t="shared" ref="AB14:AB16" si="61">AB13</f>
        <v>343</v>
      </c>
      <c r="AC14" s="1">
        <f>ROUND(计算页!$N$7*AE14/10000,0)</f>
        <v>26</v>
      </c>
      <c r="AD14" s="1">
        <f t="shared" si="17"/>
        <v>3028</v>
      </c>
      <c r="AE14" s="1">
        <f t="shared" ref="AE14:AE16" si="62">AE13</f>
        <v>251</v>
      </c>
      <c r="AF14" s="1">
        <f>ROUND(计算页!$N$8*AH14/10000,0)</f>
        <v>31</v>
      </c>
      <c r="AG14" s="1">
        <f t="shared" si="19"/>
        <v>2486</v>
      </c>
      <c r="AH14" s="1">
        <f t="shared" ref="AH14:AH16" si="63">AH13</f>
        <v>207</v>
      </c>
      <c r="AI14" s="1">
        <f>ROUND(计算页!$N$9*AK14/10000,0)</f>
        <v>36</v>
      </c>
      <c r="AJ14" s="1">
        <f t="shared" si="21"/>
        <v>2204</v>
      </c>
      <c r="AK14" s="1">
        <f t="shared" ref="AK14:AK16" si="64">AK13</f>
        <v>183</v>
      </c>
      <c r="AL14" s="1">
        <f>ROUND(计算页!$T$4*AN14/10000,0)</f>
        <v>26</v>
      </c>
      <c r="AM14" s="1">
        <f t="shared" si="23"/>
        <v>2486</v>
      </c>
      <c r="AN14" s="1">
        <f t="shared" ref="AN14:AN16" si="65">AN13</f>
        <v>207</v>
      </c>
      <c r="AO14" s="1">
        <f>ROUND(计算页!$T$5*AQ14/10000,0)</f>
        <v>29</v>
      </c>
      <c r="AP14" s="1">
        <f t="shared" si="25"/>
        <v>1792</v>
      </c>
      <c r="AQ14" s="1">
        <f t="shared" ref="AQ14:AQ16" si="66">AQ13</f>
        <v>149</v>
      </c>
      <c r="AR14" s="1">
        <f>ROUND(计算页!$T$6*AT14/10000,0)</f>
        <v>32</v>
      </c>
      <c r="AS14" s="1">
        <f t="shared" si="27"/>
        <v>1518</v>
      </c>
      <c r="AT14" s="1">
        <f t="shared" ref="AT14:AT16" si="67">AT13</f>
        <v>126</v>
      </c>
      <c r="AU14" s="1">
        <f>ROUND(计算页!$T$7*AW14/10000,0)</f>
        <v>38</v>
      </c>
      <c r="AV14" s="1">
        <f t="shared" si="29"/>
        <v>1106</v>
      </c>
      <c r="AW14" s="1">
        <f t="shared" ref="AW14:AW16" si="68">AW13</f>
        <v>92</v>
      </c>
      <c r="AX14" s="1">
        <f>ROUND(计算页!$T$8*AZ14/10000,0)</f>
        <v>45</v>
      </c>
      <c r="AY14" s="1">
        <f t="shared" si="31"/>
        <v>900</v>
      </c>
      <c r="AZ14" s="1">
        <f t="shared" ref="AZ14:AZ16" si="69">AZ13</f>
        <v>75</v>
      </c>
      <c r="BA14" s="1">
        <f>ROUND(计算页!$T$9*BC14/10000,0)</f>
        <v>50</v>
      </c>
      <c r="BB14" s="1">
        <f t="shared" si="33"/>
        <v>759</v>
      </c>
      <c r="BC14" s="1">
        <f t="shared" ref="BC14:BC16" si="70">BC13</f>
        <v>63</v>
      </c>
    </row>
    <row r="15" spans="1:55" x14ac:dyDescent="0.35">
      <c r="A15" s="1">
        <v>14</v>
      </c>
      <c r="B15" s="1">
        <f>ROUND(计算页!$H$4*D15/10000,0)</f>
        <v>14</v>
      </c>
      <c r="C15" s="1">
        <f t="shared" si="0"/>
        <v>22393</v>
      </c>
      <c r="D15" s="1">
        <f t="shared" si="53"/>
        <v>1717</v>
      </c>
      <c r="E15" s="1">
        <f>ROUND(计算页!$H$5*G15/10000,0)</f>
        <v>15</v>
      </c>
      <c r="F15" s="1">
        <f t="shared" si="1"/>
        <v>16421</v>
      </c>
      <c r="G15" s="1">
        <f t="shared" si="54"/>
        <v>1259</v>
      </c>
      <c r="H15" s="1">
        <f>ROUND(计算页!$H$6*J15/10000,0)</f>
        <v>16</v>
      </c>
      <c r="I15" s="1">
        <f t="shared" si="3"/>
        <v>8958</v>
      </c>
      <c r="J15" s="1">
        <f t="shared" si="55"/>
        <v>687</v>
      </c>
      <c r="K15" s="1">
        <f>ROUND(计算页!$H$7*M15/10000,0)</f>
        <v>20</v>
      </c>
      <c r="L15" s="1">
        <f t="shared" si="5"/>
        <v>5972</v>
      </c>
      <c r="M15" s="1">
        <f t="shared" si="56"/>
        <v>458</v>
      </c>
      <c r="N15" s="1">
        <f>ROUND(计算页!$H$8*P15/10000,0)</f>
        <v>24</v>
      </c>
      <c r="O15" s="1">
        <f t="shared" si="7"/>
        <v>4477</v>
      </c>
      <c r="P15" s="1">
        <f t="shared" si="57"/>
        <v>343</v>
      </c>
      <c r="Q15" s="1">
        <f>ROUND(计算页!$H$9*S15/10000,0)</f>
        <v>30</v>
      </c>
      <c r="R15" s="1">
        <f t="shared" si="9"/>
        <v>3738</v>
      </c>
      <c r="S15" s="1">
        <f t="shared" si="58"/>
        <v>287</v>
      </c>
      <c r="T15" s="1">
        <f>ROUND(计算页!$N$4*V15/10000,0)</f>
        <v>17</v>
      </c>
      <c r="U15" s="1">
        <f t="shared" si="11"/>
        <v>6864</v>
      </c>
      <c r="V15" s="1">
        <f t="shared" si="59"/>
        <v>526</v>
      </c>
      <c r="W15" s="1">
        <f>ROUND(计算页!$N$5*Y15/10000,0)</f>
        <v>19</v>
      </c>
      <c r="X15" s="1">
        <f t="shared" si="13"/>
        <v>5229</v>
      </c>
      <c r="Y15" s="1">
        <f t="shared" si="60"/>
        <v>401</v>
      </c>
      <c r="Z15" s="1">
        <f>ROUND(计算页!$N$6*AB15/10000,0)</f>
        <v>22</v>
      </c>
      <c r="AA15" s="1">
        <f t="shared" si="15"/>
        <v>4477</v>
      </c>
      <c r="AB15" s="1">
        <f t="shared" si="61"/>
        <v>343</v>
      </c>
      <c r="AC15" s="1">
        <f>ROUND(计算页!$N$7*AE15/10000,0)</f>
        <v>26</v>
      </c>
      <c r="AD15" s="1">
        <f t="shared" si="17"/>
        <v>3279</v>
      </c>
      <c r="AE15" s="1">
        <f t="shared" si="62"/>
        <v>251</v>
      </c>
      <c r="AF15" s="1">
        <f>ROUND(计算页!$N$8*AH15/10000,0)</f>
        <v>31</v>
      </c>
      <c r="AG15" s="1">
        <f t="shared" si="19"/>
        <v>2693</v>
      </c>
      <c r="AH15" s="1">
        <f t="shared" si="63"/>
        <v>207</v>
      </c>
      <c r="AI15" s="1">
        <f>ROUND(计算页!$N$9*AK15/10000,0)</f>
        <v>36</v>
      </c>
      <c r="AJ15" s="1">
        <f t="shared" si="21"/>
        <v>2387</v>
      </c>
      <c r="AK15" s="1">
        <f t="shared" si="64"/>
        <v>183</v>
      </c>
      <c r="AL15" s="1">
        <f>ROUND(计算页!$T$4*AN15/10000,0)</f>
        <v>26</v>
      </c>
      <c r="AM15" s="1">
        <f t="shared" si="23"/>
        <v>2693</v>
      </c>
      <c r="AN15" s="1">
        <f t="shared" si="65"/>
        <v>207</v>
      </c>
      <c r="AO15" s="1">
        <f>ROUND(计算页!$T$5*AQ15/10000,0)</f>
        <v>29</v>
      </c>
      <c r="AP15" s="1">
        <f t="shared" si="25"/>
        <v>1941</v>
      </c>
      <c r="AQ15" s="1">
        <f t="shared" si="66"/>
        <v>149</v>
      </c>
      <c r="AR15" s="1">
        <f>ROUND(计算页!$T$6*AT15/10000,0)</f>
        <v>32</v>
      </c>
      <c r="AS15" s="1">
        <f t="shared" si="27"/>
        <v>1644</v>
      </c>
      <c r="AT15" s="1">
        <f t="shared" si="67"/>
        <v>126</v>
      </c>
      <c r="AU15" s="1">
        <f>ROUND(计算页!$T$7*AW15/10000,0)</f>
        <v>38</v>
      </c>
      <c r="AV15" s="1">
        <f t="shared" si="29"/>
        <v>1198</v>
      </c>
      <c r="AW15" s="1">
        <f t="shared" si="68"/>
        <v>92</v>
      </c>
      <c r="AX15" s="1">
        <f>ROUND(计算页!$T$8*AZ15/10000,0)</f>
        <v>45</v>
      </c>
      <c r="AY15" s="1">
        <f t="shared" si="31"/>
        <v>975</v>
      </c>
      <c r="AZ15" s="1">
        <f t="shared" si="69"/>
        <v>75</v>
      </c>
      <c r="BA15" s="1">
        <f>ROUND(计算页!$T$9*BC15/10000,0)</f>
        <v>50</v>
      </c>
      <c r="BB15" s="1">
        <f t="shared" si="33"/>
        <v>822</v>
      </c>
      <c r="BC15" s="1">
        <f t="shared" si="70"/>
        <v>63</v>
      </c>
    </row>
    <row r="16" spans="1:55" x14ac:dyDescent="0.35">
      <c r="A16" s="1">
        <v>15</v>
      </c>
      <c r="B16" s="1">
        <f>ROUND(计算页!$H$4*D16/10000,0)</f>
        <v>14</v>
      </c>
      <c r="C16" s="1">
        <f t="shared" si="0"/>
        <v>24110</v>
      </c>
      <c r="D16" s="1">
        <f t="shared" si="53"/>
        <v>1717</v>
      </c>
      <c r="E16" s="1">
        <f>ROUND(计算页!$H$5*G16/10000,0)</f>
        <v>15</v>
      </c>
      <c r="F16" s="1">
        <f t="shared" si="1"/>
        <v>17680</v>
      </c>
      <c r="G16" s="1">
        <f t="shared" si="54"/>
        <v>1259</v>
      </c>
      <c r="H16" s="1">
        <f>ROUND(计算页!$H$6*J16/10000,0)</f>
        <v>16</v>
      </c>
      <c r="I16" s="1">
        <f t="shared" si="3"/>
        <v>9645</v>
      </c>
      <c r="J16" s="1">
        <f t="shared" si="55"/>
        <v>687</v>
      </c>
      <c r="K16" s="1">
        <f>ROUND(计算页!$H$7*M16/10000,0)</f>
        <v>20</v>
      </c>
      <c r="L16" s="1">
        <f t="shared" si="5"/>
        <v>6430</v>
      </c>
      <c r="M16" s="1">
        <f t="shared" si="56"/>
        <v>458</v>
      </c>
      <c r="N16" s="1">
        <f>ROUND(计算页!$H$8*P16/10000,0)</f>
        <v>24</v>
      </c>
      <c r="O16" s="1">
        <f t="shared" si="7"/>
        <v>4820</v>
      </c>
      <c r="P16" s="1">
        <f t="shared" si="57"/>
        <v>343</v>
      </c>
      <c r="Q16" s="1">
        <f>ROUND(计算页!$H$9*S16/10000,0)</f>
        <v>30</v>
      </c>
      <c r="R16" s="1">
        <f t="shared" si="9"/>
        <v>4025</v>
      </c>
      <c r="S16" s="1">
        <f t="shared" si="58"/>
        <v>287</v>
      </c>
      <c r="T16" s="1">
        <f>ROUND(计算页!$N$4*V16/10000,0)</f>
        <v>17</v>
      </c>
      <c r="U16" s="1">
        <f t="shared" si="11"/>
        <v>7390</v>
      </c>
      <c r="V16" s="1">
        <f t="shared" si="59"/>
        <v>526</v>
      </c>
      <c r="W16" s="1">
        <f>ROUND(计算页!$N$5*Y16/10000,0)</f>
        <v>19</v>
      </c>
      <c r="X16" s="1">
        <f t="shared" si="13"/>
        <v>5630</v>
      </c>
      <c r="Y16" s="1">
        <f t="shared" si="60"/>
        <v>401</v>
      </c>
      <c r="Z16" s="1">
        <f>ROUND(计算页!$N$6*AB16/10000,0)</f>
        <v>22</v>
      </c>
      <c r="AA16" s="1">
        <f t="shared" si="15"/>
        <v>4820</v>
      </c>
      <c r="AB16" s="1">
        <f t="shared" si="61"/>
        <v>343</v>
      </c>
      <c r="AC16" s="1">
        <f>ROUND(计算页!$N$7*AE16/10000,0)</f>
        <v>26</v>
      </c>
      <c r="AD16" s="1">
        <f t="shared" si="17"/>
        <v>3530</v>
      </c>
      <c r="AE16" s="1">
        <f t="shared" si="62"/>
        <v>251</v>
      </c>
      <c r="AF16" s="1">
        <f>ROUND(计算页!$N$8*AH16/10000,0)</f>
        <v>31</v>
      </c>
      <c r="AG16" s="1">
        <f t="shared" si="19"/>
        <v>2900</v>
      </c>
      <c r="AH16" s="1">
        <f t="shared" si="63"/>
        <v>207</v>
      </c>
      <c r="AI16" s="1">
        <f>ROUND(计算页!$N$9*AK16/10000,0)</f>
        <v>36</v>
      </c>
      <c r="AJ16" s="1">
        <f t="shared" si="21"/>
        <v>2570</v>
      </c>
      <c r="AK16" s="1">
        <f t="shared" si="64"/>
        <v>183</v>
      </c>
      <c r="AL16" s="1">
        <f>ROUND(计算页!$T$4*AN16/10000,0)</f>
        <v>26</v>
      </c>
      <c r="AM16" s="1">
        <f t="shared" si="23"/>
        <v>2900</v>
      </c>
      <c r="AN16" s="1">
        <f t="shared" si="65"/>
        <v>207</v>
      </c>
      <c r="AO16" s="1">
        <f>ROUND(计算页!$T$5*AQ16/10000,0)</f>
        <v>29</v>
      </c>
      <c r="AP16" s="1">
        <f t="shared" si="25"/>
        <v>2090</v>
      </c>
      <c r="AQ16" s="1">
        <f t="shared" si="66"/>
        <v>149</v>
      </c>
      <c r="AR16" s="1">
        <f>ROUND(计算页!$T$6*AT16/10000,0)</f>
        <v>32</v>
      </c>
      <c r="AS16" s="1">
        <f t="shared" si="27"/>
        <v>1770</v>
      </c>
      <c r="AT16" s="1">
        <f t="shared" si="67"/>
        <v>126</v>
      </c>
      <c r="AU16" s="1">
        <f>ROUND(计算页!$T$7*AW16/10000,0)</f>
        <v>38</v>
      </c>
      <c r="AV16" s="1">
        <f t="shared" si="29"/>
        <v>1290</v>
      </c>
      <c r="AW16" s="1">
        <f t="shared" si="68"/>
        <v>92</v>
      </c>
      <c r="AX16" s="1">
        <f>ROUND(计算页!$T$8*AZ16/10000,0)</f>
        <v>45</v>
      </c>
      <c r="AY16" s="1">
        <f t="shared" si="31"/>
        <v>1050</v>
      </c>
      <c r="AZ16" s="1">
        <f t="shared" si="69"/>
        <v>75</v>
      </c>
      <c r="BA16" s="1">
        <f>ROUND(计算页!$T$9*BC16/10000,0)</f>
        <v>50</v>
      </c>
      <c r="BB16" s="1">
        <f t="shared" si="33"/>
        <v>885</v>
      </c>
      <c r="BC16" s="1">
        <f t="shared" si="70"/>
        <v>63</v>
      </c>
    </row>
    <row r="17" spans="1:55" x14ac:dyDescent="0.35">
      <c r="A17" s="1">
        <v>16</v>
      </c>
      <c r="B17" s="1">
        <f>ROUND(计算页!$H$4*D17/10000,0)</f>
        <v>15</v>
      </c>
      <c r="C17" s="1">
        <f t="shared" si="0"/>
        <v>25947</v>
      </c>
      <c r="D17" s="1">
        <f>ROUND(D12*1.07,0)</f>
        <v>1837</v>
      </c>
      <c r="E17" s="1">
        <f>ROUND(计算页!$H$5*G17/10000,0)</f>
        <v>16</v>
      </c>
      <c r="F17" s="1">
        <f t="shared" si="1"/>
        <v>19027</v>
      </c>
      <c r="G17" s="1">
        <f>ROUND(G12*1.07,0)</f>
        <v>1347</v>
      </c>
      <c r="H17" s="1">
        <f>ROUND(计算页!$H$6*J17/10000,0)</f>
        <v>18</v>
      </c>
      <c r="I17" s="1">
        <f t="shared" si="3"/>
        <v>10380</v>
      </c>
      <c r="J17" s="1">
        <f>ROUND(J12*1.07,0)</f>
        <v>735</v>
      </c>
      <c r="K17" s="1">
        <f>ROUND(计算页!$H$7*M17/10000,0)</f>
        <v>21</v>
      </c>
      <c r="L17" s="1">
        <f t="shared" si="5"/>
        <v>6920</v>
      </c>
      <c r="M17" s="1">
        <f>ROUND(M12*1.07,0)</f>
        <v>490</v>
      </c>
      <c r="N17" s="1">
        <f>ROUND(计算页!$H$8*P17/10000,0)</f>
        <v>26</v>
      </c>
      <c r="O17" s="1">
        <f t="shared" si="7"/>
        <v>5187</v>
      </c>
      <c r="P17" s="1">
        <f>ROUND(P12*1.07,0)</f>
        <v>367</v>
      </c>
      <c r="Q17" s="1">
        <f>ROUND(计算页!$H$9*S17/10000,0)</f>
        <v>32</v>
      </c>
      <c r="R17" s="1">
        <f t="shared" si="9"/>
        <v>4332</v>
      </c>
      <c r="S17" s="1">
        <f>ROUND(S12*1.07,0)</f>
        <v>307</v>
      </c>
      <c r="T17" s="1">
        <f>ROUND(计算页!$N$4*V17/10000,0)</f>
        <v>18</v>
      </c>
      <c r="U17" s="1">
        <f t="shared" si="11"/>
        <v>7953</v>
      </c>
      <c r="V17" s="1">
        <f>ROUND(V12*1.07,0)</f>
        <v>563</v>
      </c>
      <c r="W17" s="1">
        <f>ROUND(计算页!$N$5*Y17/10000,0)</f>
        <v>21</v>
      </c>
      <c r="X17" s="1">
        <f t="shared" si="13"/>
        <v>6059</v>
      </c>
      <c r="Y17" s="1">
        <f>ROUND(Y12*1.07,0)</f>
        <v>429</v>
      </c>
      <c r="Z17" s="1">
        <f>ROUND(计算页!$N$6*AB17/10000,0)</f>
        <v>23</v>
      </c>
      <c r="AA17" s="1">
        <f t="shared" si="15"/>
        <v>5187</v>
      </c>
      <c r="AB17" s="1">
        <f>ROUND(AB12*1.07,0)</f>
        <v>367</v>
      </c>
      <c r="AC17" s="1">
        <f>ROUND(计算页!$N$7*AE17/10000,0)</f>
        <v>28</v>
      </c>
      <c r="AD17" s="1">
        <f t="shared" si="17"/>
        <v>3799</v>
      </c>
      <c r="AE17" s="1">
        <f>ROUND(AE12*1.07,0)</f>
        <v>269</v>
      </c>
      <c r="AF17" s="1">
        <f>ROUND(计算页!$N$8*AH17/10000,0)</f>
        <v>34</v>
      </c>
      <c r="AG17" s="1">
        <f t="shared" si="19"/>
        <v>3121</v>
      </c>
      <c r="AH17" s="1">
        <f>ROUND(AH12*1.07,0)</f>
        <v>221</v>
      </c>
      <c r="AI17" s="1">
        <f>ROUND(计算页!$N$9*AK17/10000,0)</f>
        <v>39</v>
      </c>
      <c r="AJ17" s="1">
        <f t="shared" si="21"/>
        <v>2766</v>
      </c>
      <c r="AK17" s="1">
        <f>ROUND(AK12*1.07,0)</f>
        <v>196</v>
      </c>
      <c r="AL17" s="1">
        <f>ROUND(计算页!$T$4*AN17/10000,0)</f>
        <v>28</v>
      </c>
      <c r="AM17" s="1">
        <f t="shared" si="23"/>
        <v>3121</v>
      </c>
      <c r="AN17" s="1">
        <f>ROUND(AN12*1.07,0)</f>
        <v>221</v>
      </c>
      <c r="AO17" s="1">
        <f>ROUND(计算页!$T$5*AQ17/10000,0)</f>
        <v>31</v>
      </c>
      <c r="AP17" s="1">
        <f t="shared" si="25"/>
        <v>2249</v>
      </c>
      <c r="AQ17" s="1">
        <f>ROUND(AQ12*1.07,0)</f>
        <v>159</v>
      </c>
      <c r="AR17" s="1">
        <f>ROUND(计算页!$T$6*AT17/10000,0)</f>
        <v>35</v>
      </c>
      <c r="AS17" s="1">
        <f t="shared" si="27"/>
        <v>1905</v>
      </c>
      <c r="AT17" s="1">
        <f>ROUND(AT12*1.07,0)</f>
        <v>135</v>
      </c>
      <c r="AU17" s="1">
        <f>ROUND(计算页!$T$7*AW17/10000,0)</f>
        <v>40</v>
      </c>
      <c r="AV17" s="1">
        <f t="shared" si="29"/>
        <v>1388</v>
      </c>
      <c r="AW17" s="1">
        <f>ROUND(AW12*1.07,0)</f>
        <v>98</v>
      </c>
      <c r="AX17" s="1">
        <f>ROUND(计算页!$T$8*AZ17/10000,0)</f>
        <v>49</v>
      </c>
      <c r="AY17" s="1">
        <f t="shared" si="31"/>
        <v>1130</v>
      </c>
      <c r="AZ17" s="1">
        <f>ROUND(AZ12*1.07,0)</f>
        <v>80</v>
      </c>
      <c r="BA17" s="1">
        <f>ROUND(计算页!$T$9*BC17/10000,0)</f>
        <v>53</v>
      </c>
      <c r="BB17" s="1">
        <f t="shared" si="33"/>
        <v>952</v>
      </c>
      <c r="BC17" s="1">
        <f>ROUND(BC12*1.07,0)</f>
        <v>67</v>
      </c>
    </row>
    <row r="18" spans="1:55" x14ac:dyDescent="0.35">
      <c r="A18" s="1">
        <v>17</v>
      </c>
      <c r="B18" s="1">
        <f>ROUND(计算页!$H$4*D18/10000,0)</f>
        <v>15</v>
      </c>
      <c r="C18" s="1">
        <f t="shared" si="0"/>
        <v>27784</v>
      </c>
      <c r="D18" s="1">
        <f>D17</f>
        <v>1837</v>
      </c>
      <c r="E18" s="1">
        <f>ROUND(计算页!$H$5*G18/10000,0)</f>
        <v>16</v>
      </c>
      <c r="F18" s="1">
        <f t="shared" si="1"/>
        <v>20374</v>
      </c>
      <c r="G18" s="1">
        <f>G17</f>
        <v>1347</v>
      </c>
      <c r="H18" s="1">
        <f>ROUND(计算页!$H$6*J18/10000,0)</f>
        <v>18</v>
      </c>
      <c r="I18" s="1">
        <f t="shared" si="3"/>
        <v>11115</v>
      </c>
      <c r="J18" s="1">
        <f>J17</f>
        <v>735</v>
      </c>
      <c r="K18" s="1">
        <f>ROUND(计算页!$H$7*M18/10000,0)</f>
        <v>21</v>
      </c>
      <c r="L18" s="1">
        <f t="shared" si="5"/>
        <v>7410</v>
      </c>
      <c r="M18" s="1">
        <f>M17</f>
        <v>490</v>
      </c>
      <c r="N18" s="1">
        <f>ROUND(计算页!$H$8*P18/10000,0)</f>
        <v>26</v>
      </c>
      <c r="O18" s="1">
        <f t="shared" si="7"/>
        <v>5554</v>
      </c>
      <c r="P18" s="1">
        <f>P17</f>
        <v>367</v>
      </c>
      <c r="Q18" s="1">
        <f>ROUND(计算页!$H$9*S18/10000,0)</f>
        <v>32</v>
      </c>
      <c r="R18" s="1">
        <f t="shared" si="9"/>
        <v>4639</v>
      </c>
      <c r="S18" s="1">
        <f>S17</f>
        <v>307</v>
      </c>
      <c r="T18" s="1">
        <f>ROUND(计算页!$N$4*V18/10000,0)</f>
        <v>18</v>
      </c>
      <c r="U18" s="1">
        <f t="shared" si="11"/>
        <v>8516</v>
      </c>
      <c r="V18" s="1">
        <f>V17</f>
        <v>563</v>
      </c>
      <c r="W18" s="1">
        <f>ROUND(计算页!$N$5*Y18/10000,0)</f>
        <v>21</v>
      </c>
      <c r="X18" s="1">
        <f t="shared" si="13"/>
        <v>6488</v>
      </c>
      <c r="Y18" s="1">
        <f>Y17</f>
        <v>429</v>
      </c>
      <c r="Z18" s="1">
        <f>ROUND(计算页!$N$6*AB18/10000,0)</f>
        <v>23</v>
      </c>
      <c r="AA18" s="1">
        <f t="shared" si="15"/>
        <v>5554</v>
      </c>
      <c r="AB18" s="1">
        <f>AB17</f>
        <v>367</v>
      </c>
      <c r="AC18" s="1">
        <f>ROUND(计算页!$N$7*AE18/10000,0)</f>
        <v>28</v>
      </c>
      <c r="AD18" s="1">
        <f t="shared" si="17"/>
        <v>4068</v>
      </c>
      <c r="AE18" s="1">
        <f>AE17</f>
        <v>269</v>
      </c>
      <c r="AF18" s="1">
        <f>ROUND(计算页!$N$8*AH18/10000,0)</f>
        <v>34</v>
      </c>
      <c r="AG18" s="1">
        <f t="shared" si="19"/>
        <v>3342</v>
      </c>
      <c r="AH18" s="1">
        <f>AH17</f>
        <v>221</v>
      </c>
      <c r="AI18" s="1">
        <f>ROUND(计算页!$N$9*AK18/10000,0)</f>
        <v>39</v>
      </c>
      <c r="AJ18" s="1">
        <f t="shared" si="21"/>
        <v>2962</v>
      </c>
      <c r="AK18" s="1">
        <f>AK17</f>
        <v>196</v>
      </c>
      <c r="AL18" s="1">
        <f>ROUND(计算页!$T$4*AN18/10000,0)</f>
        <v>28</v>
      </c>
      <c r="AM18" s="1">
        <f t="shared" si="23"/>
        <v>3342</v>
      </c>
      <c r="AN18" s="1">
        <f>AN17</f>
        <v>221</v>
      </c>
      <c r="AO18" s="1">
        <f>ROUND(计算页!$T$5*AQ18/10000,0)</f>
        <v>31</v>
      </c>
      <c r="AP18" s="1">
        <f t="shared" si="25"/>
        <v>2408</v>
      </c>
      <c r="AQ18" s="1">
        <f>AQ17</f>
        <v>159</v>
      </c>
      <c r="AR18" s="1">
        <f>ROUND(计算页!$T$6*AT18/10000,0)</f>
        <v>35</v>
      </c>
      <c r="AS18" s="1">
        <f t="shared" si="27"/>
        <v>2040</v>
      </c>
      <c r="AT18" s="1">
        <f>AT17</f>
        <v>135</v>
      </c>
      <c r="AU18" s="1">
        <f>ROUND(计算页!$T$7*AW18/10000,0)</f>
        <v>40</v>
      </c>
      <c r="AV18" s="1">
        <f t="shared" si="29"/>
        <v>1486</v>
      </c>
      <c r="AW18" s="1">
        <f>AW17</f>
        <v>98</v>
      </c>
      <c r="AX18" s="1">
        <f>ROUND(计算页!$T$8*AZ18/10000,0)</f>
        <v>49</v>
      </c>
      <c r="AY18" s="1">
        <f t="shared" si="31"/>
        <v>1210</v>
      </c>
      <c r="AZ18" s="1">
        <f>AZ17</f>
        <v>80</v>
      </c>
      <c r="BA18" s="1">
        <f>ROUND(计算页!$T$9*BC18/10000,0)</f>
        <v>53</v>
      </c>
      <c r="BB18" s="1">
        <f t="shared" si="33"/>
        <v>1019</v>
      </c>
      <c r="BC18" s="1">
        <f>BC17</f>
        <v>67</v>
      </c>
    </row>
    <row r="19" spans="1:55" x14ac:dyDescent="0.35">
      <c r="A19" s="1">
        <v>18</v>
      </c>
      <c r="B19" s="1">
        <f>ROUND(计算页!$H$4*D19/10000,0)</f>
        <v>15</v>
      </c>
      <c r="C19" s="1">
        <f t="shared" si="0"/>
        <v>29621</v>
      </c>
      <c r="D19" s="1">
        <f t="shared" ref="D19:D21" si="71">D18</f>
        <v>1837</v>
      </c>
      <c r="E19" s="1">
        <f>ROUND(计算页!$H$5*G19/10000,0)</f>
        <v>16</v>
      </c>
      <c r="F19" s="1">
        <f t="shared" si="1"/>
        <v>21721</v>
      </c>
      <c r="G19" s="1">
        <f t="shared" ref="G19:G21" si="72">G18</f>
        <v>1347</v>
      </c>
      <c r="H19" s="1">
        <f>ROUND(计算页!$H$6*J19/10000,0)</f>
        <v>18</v>
      </c>
      <c r="I19" s="1">
        <f t="shared" si="3"/>
        <v>11850</v>
      </c>
      <c r="J19" s="1">
        <f t="shared" ref="J19:J21" si="73">J18</f>
        <v>735</v>
      </c>
      <c r="K19" s="1">
        <f>ROUND(计算页!$H$7*M19/10000,0)</f>
        <v>21</v>
      </c>
      <c r="L19" s="1">
        <f t="shared" si="5"/>
        <v>7900</v>
      </c>
      <c r="M19" s="1">
        <f t="shared" ref="M19:M21" si="74">M18</f>
        <v>490</v>
      </c>
      <c r="N19" s="1">
        <f>ROUND(计算页!$H$8*P19/10000,0)</f>
        <v>26</v>
      </c>
      <c r="O19" s="1">
        <f t="shared" si="7"/>
        <v>5921</v>
      </c>
      <c r="P19" s="1">
        <f t="shared" ref="P19:P21" si="75">P18</f>
        <v>367</v>
      </c>
      <c r="Q19" s="1">
        <f>ROUND(计算页!$H$9*S19/10000,0)</f>
        <v>32</v>
      </c>
      <c r="R19" s="1">
        <f t="shared" si="9"/>
        <v>4946</v>
      </c>
      <c r="S19" s="1">
        <f t="shared" ref="S19:S21" si="76">S18</f>
        <v>307</v>
      </c>
      <c r="T19" s="1">
        <f>ROUND(计算页!$N$4*V19/10000,0)</f>
        <v>18</v>
      </c>
      <c r="U19" s="1">
        <f t="shared" si="11"/>
        <v>9079</v>
      </c>
      <c r="V19" s="1">
        <f t="shared" ref="V19:V21" si="77">V18</f>
        <v>563</v>
      </c>
      <c r="W19" s="1">
        <f>ROUND(计算页!$N$5*Y19/10000,0)</f>
        <v>21</v>
      </c>
      <c r="X19" s="1">
        <f t="shared" si="13"/>
        <v>6917</v>
      </c>
      <c r="Y19" s="1">
        <f t="shared" ref="Y19:Y21" si="78">Y18</f>
        <v>429</v>
      </c>
      <c r="Z19" s="1">
        <f>ROUND(计算页!$N$6*AB19/10000,0)</f>
        <v>23</v>
      </c>
      <c r="AA19" s="1">
        <f t="shared" si="15"/>
        <v>5921</v>
      </c>
      <c r="AB19" s="1">
        <f t="shared" ref="AB19:AB21" si="79">AB18</f>
        <v>367</v>
      </c>
      <c r="AC19" s="1">
        <f>ROUND(计算页!$N$7*AE19/10000,0)</f>
        <v>28</v>
      </c>
      <c r="AD19" s="1">
        <f t="shared" si="17"/>
        <v>4337</v>
      </c>
      <c r="AE19" s="1">
        <f t="shared" ref="AE19:AE21" si="80">AE18</f>
        <v>269</v>
      </c>
      <c r="AF19" s="1">
        <f>ROUND(计算页!$N$8*AH19/10000,0)</f>
        <v>34</v>
      </c>
      <c r="AG19" s="1">
        <f t="shared" si="19"/>
        <v>3563</v>
      </c>
      <c r="AH19" s="1">
        <f t="shared" ref="AH19:AH21" si="81">AH18</f>
        <v>221</v>
      </c>
      <c r="AI19" s="1">
        <f>ROUND(计算页!$N$9*AK19/10000,0)</f>
        <v>39</v>
      </c>
      <c r="AJ19" s="1">
        <f t="shared" si="21"/>
        <v>3158</v>
      </c>
      <c r="AK19" s="1">
        <f t="shared" ref="AK19:AK21" si="82">AK18</f>
        <v>196</v>
      </c>
      <c r="AL19" s="1">
        <f>ROUND(计算页!$T$4*AN19/10000,0)</f>
        <v>28</v>
      </c>
      <c r="AM19" s="1">
        <f t="shared" si="23"/>
        <v>3563</v>
      </c>
      <c r="AN19" s="1">
        <f t="shared" ref="AN19:AN21" si="83">AN18</f>
        <v>221</v>
      </c>
      <c r="AO19" s="1">
        <f>ROUND(计算页!$T$5*AQ19/10000,0)</f>
        <v>31</v>
      </c>
      <c r="AP19" s="1">
        <f t="shared" si="25"/>
        <v>2567</v>
      </c>
      <c r="AQ19" s="1">
        <f t="shared" ref="AQ19:AQ21" si="84">AQ18</f>
        <v>159</v>
      </c>
      <c r="AR19" s="1">
        <f>ROUND(计算页!$T$6*AT19/10000,0)</f>
        <v>35</v>
      </c>
      <c r="AS19" s="1">
        <f t="shared" si="27"/>
        <v>2175</v>
      </c>
      <c r="AT19" s="1">
        <f t="shared" ref="AT19:AT21" si="85">AT18</f>
        <v>135</v>
      </c>
      <c r="AU19" s="1">
        <f>ROUND(计算页!$T$7*AW19/10000,0)</f>
        <v>40</v>
      </c>
      <c r="AV19" s="1">
        <f t="shared" si="29"/>
        <v>1584</v>
      </c>
      <c r="AW19" s="1">
        <f t="shared" ref="AW19:AW21" si="86">AW18</f>
        <v>98</v>
      </c>
      <c r="AX19" s="1">
        <f>ROUND(计算页!$T$8*AZ19/10000,0)</f>
        <v>49</v>
      </c>
      <c r="AY19" s="1">
        <f t="shared" si="31"/>
        <v>1290</v>
      </c>
      <c r="AZ19" s="1">
        <f t="shared" ref="AZ19:AZ21" si="87">AZ18</f>
        <v>80</v>
      </c>
      <c r="BA19" s="1">
        <f>ROUND(计算页!$T$9*BC19/10000,0)</f>
        <v>53</v>
      </c>
      <c r="BB19" s="1">
        <f t="shared" si="33"/>
        <v>1086</v>
      </c>
      <c r="BC19" s="1">
        <f t="shared" ref="BC19:BC21" si="88">BC18</f>
        <v>67</v>
      </c>
    </row>
    <row r="20" spans="1:55" x14ac:dyDescent="0.35">
      <c r="A20" s="1">
        <v>19</v>
      </c>
      <c r="B20" s="1">
        <f>ROUND(计算页!$H$4*D20/10000,0)</f>
        <v>15</v>
      </c>
      <c r="C20" s="1">
        <f t="shared" si="0"/>
        <v>31458</v>
      </c>
      <c r="D20" s="1">
        <f t="shared" si="71"/>
        <v>1837</v>
      </c>
      <c r="E20" s="1">
        <f>ROUND(计算页!$H$5*G20/10000,0)</f>
        <v>16</v>
      </c>
      <c r="F20" s="1">
        <f t="shared" si="1"/>
        <v>23068</v>
      </c>
      <c r="G20" s="1">
        <f t="shared" si="72"/>
        <v>1347</v>
      </c>
      <c r="H20" s="1">
        <f>ROUND(计算页!$H$6*J20/10000,0)</f>
        <v>18</v>
      </c>
      <c r="I20" s="1">
        <f t="shared" si="3"/>
        <v>12585</v>
      </c>
      <c r="J20" s="1">
        <f t="shared" si="73"/>
        <v>735</v>
      </c>
      <c r="K20" s="1">
        <f>ROUND(计算页!$H$7*M20/10000,0)</f>
        <v>21</v>
      </c>
      <c r="L20" s="1">
        <f t="shared" si="5"/>
        <v>8390</v>
      </c>
      <c r="M20" s="1">
        <f t="shared" si="74"/>
        <v>490</v>
      </c>
      <c r="N20" s="1">
        <f>ROUND(计算页!$H$8*P20/10000,0)</f>
        <v>26</v>
      </c>
      <c r="O20" s="1">
        <f t="shared" si="7"/>
        <v>6288</v>
      </c>
      <c r="P20" s="1">
        <f t="shared" si="75"/>
        <v>367</v>
      </c>
      <c r="Q20" s="1">
        <f>ROUND(计算页!$H$9*S20/10000,0)</f>
        <v>32</v>
      </c>
      <c r="R20" s="1">
        <f t="shared" si="9"/>
        <v>5253</v>
      </c>
      <c r="S20" s="1">
        <f t="shared" si="76"/>
        <v>307</v>
      </c>
      <c r="T20" s="1">
        <f>ROUND(计算页!$N$4*V20/10000,0)</f>
        <v>18</v>
      </c>
      <c r="U20" s="1">
        <f t="shared" si="11"/>
        <v>9642</v>
      </c>
      <c r="V20" s="1">
        <f t="shared" si="77"/>
        <v>563</v>
      </c>
      <c r="W20" s="1">
        <f>ROUND(计算页!$N$5*Y20/10000,0)</f>
        <v>21</v>
      </c>
      <c r="X20" s="1">
        <f t="shared" si="13"/>
        <v>7346</v>
      </c>
      <c r="Y20" s="1">
        <f t="shared" si="78"/>
        <v>429</v>
      </c>
      <c r="Z20" s="1">
        <f>ROUND(计算页!$N$6*AB20/10000,0)</f>
        <v>23</v>
      </c>
      <c r="AA20" s="1">
        <f t="shared" si="15"/>
        <v>6288</v>
      </c>
      <c r="AB20" s="1">
        <f t="shared" si="79"/>
        <v>367</v>
      </c>
      <c r="AC20" s="1">
        <f>ROUND(计算页!$N$7*AE20/10000,0)</f>
        <v>28</v>
      </c>
      <c r="AD20" s="1">
        <f t="shared" si="17"/>
        <v>4606</v>
      </c>
      <c r="AE20" s="1">
        <f t="shared" si="80"/>
        <v>269</v>
      </c>
      <c r="AF20" s="1">
        <f>ROUND(计算页!$N$8*AH20/10000,0)</f>
        <v>34</v>
      </c>
      <c r="AG20" s="1">
        <f t="shared" si="19"/>
        <v>3784</v>
      </c>
      <c r="AH20" s="1">
        <f t="shared" si="81"/>
        <v>221</v>
      </c>
      <c r="AI20" s="1">
        <f>ROUND(计算页!$N$9*AK20/10000,0)</f>
        <v>39</v>
      </c>
      <c r="AJ20" s="1">
        <f t="shared" si="21"/>
        <v>3354</v>
      </c>
      <c r="AK20" s="1">
        <f t="shared" si="82"/>
        <v>196</v>
      </c>
      <c r="AL20" s="1">
        <f>ROUND(计算页!$T$4*AN20/10000,0)</f>
        <v>28</v>
      </c>
      <c r="AM20" s="1">
        <f t="shared" si="23"/>
        <v>3784</v>
      </c>
      <c r="AN20" s="1">
        <f t="shared" si="83"/>
        <v>221</v>
      </c>
      <c r="AO20" s="1">
        <f>ROUND(计算页!$T$5*AQ20/10000,0)</f>
        <v>31</v>
      </c>
      <c r="AP20" s="1">
        <f t="shared" si="25"/>
        <v>2726</v>
      </c>
      <c r="AQ20" s="1">
        <f t="shared" si="84"/>
        <v>159</v>
      </c>
      <c r="AR20" s="1">
        <f>ROUND(计算页!$T$6*AT20/10000,0)</f>
        <v>35</v>
      </c>
      <c r="AS20" s="1">
        <f t="shared" si="27"/>
        <v>2310</v>
      </c>
      <c r="AT20" s="1">
        <f t="shared" si="85"/>
        <v>135</v>
      </c>
      <c r="AU20" s="1">
        <f>ROUND(计算页!$T$7*AW20/10000,0)</f>
        <v>40</v>
      </c>
      <c r="AV20" s="1">
        <f t="shared" si="29"/>
        <v>1682</v>
      </c>
      <c r="AW20" s="1">
        <f t="shared" si="86"/>
        <v>98</v>
      </c>
      <c r="AX20" s="1">
        <f>ROUND(计算页!$T$8*AZ20/10000,0)</f>
        <v>49</v>
      </c>
      <c r="AY20" s="1">
        <f t="shared" si="31"/>
        <v>1370</v>
      </c>
      <c r="AZ20" s="1">
        <f t="shared" si="87"/>
        <v>80</v>
      </c>
      <c r="BA20" s="1">
        <f>ROUND(计算页!$T$9*BC20/10000,0)</f>
        <v>53</v>
      </c>
      <c r="BB20" s="1">
        <f t="shared" si="33"/>
        <v>1153</v>
      </c>
      <c r="BC20" s="1">
        <f t="shared" si="88"/>
        <v>67</v>
      </c>
    </row>
    <row r="21" spans="1:55" x14ac:dyDescent="0.35">
      <c r="A21" s="1">
        <v>20</v>
      </c>
      <c r="B21" s="1">
        <f>ROUND(计算页!$H$4*D21/10000,0)</f>
        <v>15</v>
      </c>
      <c r="C21" s="1">
        <f t="shared" si="0"/>
        <v>33295</v>
      </c>
      <c r="D21" s="1">
        <f t="shared" si="71"/>
        <v>1837</v>
      </c>
      <c r="E21" s="1">
        <f>ROUND(计算页!$H$5*G21/10000,0)</f>
        <v>16</v>
      </c>
      <c r="F21" s="1">
        <f t="shared" si="1"/>
        <v>24415</v>
      </c>
      <c r="G21" s="1">
        <f t="shared" si="72"/>
        <v>1347</v>
      </c>
      <c r="H21" s="1">
        <f>ROUND(计算页!$H$6*J21/10000,0)</f>
        <v>18</v>
      </c>
      <c r="I21" s="1">
        <f t="shared" si="3"/>
        <v>13320</v>
      </c>
      <c r="J21" s="1">
        <f t="shared" si="73"/>
        <v>735</v>
      </c>
      <c r="K21" s="1">
        <f>ROUND(计算页!$H$7*M21/10000,0)</f>
        <v>21</v>
      </c>
      <c r="L21" s="1">
        <f t="shared" si="5"/>
        <v>8880</v>
      </c>
      <c r="M21" s="1">
        <f t="shared" si="74"/>
        <v>490</v>
      </c>
      <c r="N21" s="1">
        <f>ROUND(计算页!$H$8*P21/10000,0)</f>
        <v>26</v>
      </c>
      <c r="O21" s="1">
        <f t="shared" si="7"/>
        <v>6655</v>
      </c>
      <c r="P21" s="1">
        <f t="shared" si="75"/>
        <v>367</v>
      </c>
      <c r="Q21" s="1">
        <f>ROUND(计算页!$H$9*S21/10000,0)</f>
        <v>32</v>
      </c>
      <c r="R21" s="1">
        <f t="shared" si="9"/>
        <v>5560</v>
      </c>
      <c r="S21" s="1">
        <f t="shared" si="76"/>
        <v>307</v>
      </c>
      <c r="T21" s="1">
        <f>ROUND(计算页!$N$4*V21/10000,0)</f>
        <v>18</v>
      </c>
      <c r="U21" s="1">
        <f t="shared" si="11"/>
        <v>10205</v>
      </c>
      <c r="V21" s="1">
        <f t="shared" si="77"/>
        <v>563</v>
      </c>
      <c r="W21" s="1">
        <f>ROUND(计算页!$N$5*Y21/10000,0)</f>
        <v>21</v>
      </c>
      <c r="X21" s="1">
        <f t="shared" si="13"/>
        <v>7775</v>
      </c>
      <c r="Y21" s="1">
        <f t="shared" si="78"/>
        <v>429</v>
      </c>
      <c r="Z21" s="1">
        <f>ROUND(计算页!$N$6*AB21/10000,0)</f>
        <v>23</v>
      </c>
      <c r="AA21" s="1">
        <f t="shared" si="15"/>
        <v>6655</v>
      </c>
      <c r="AB21" s="1">
        <f t="shared" si="79"/>
        <v>367</v>
      </c>
      <c r="AC21" s="1">
        <f>ROUND(计算页!$N$7*AE21/10000,0)</f>
        <v>28</v>
      </c>
      <c r="AD21" s="1">
        <f t="shared" si="17"/>
        <v>4875</v>
      </c>
      <c r="AE21" s="1">
        <f t="shared" si="80"/>
        <v>269</v>
      </c>
      <c r="AF21" s="1">
        <f>ROUND(计算页!$N$8*AH21/10000,0)</f>
        <v>34</v>
      </c>
      <c r="AG21" s="1">
        <f t="shared" si="19"/>
        <v>4005</v>
      </c>
      <c r="AH21" s="1">
        <f t="shared" si="81"/>
        <v>221</v>
      </c>
      <c r="AI21" s="1">
        <f>ROUND(计算页!$N$9*AK21/10000,0)</f>
        <v>39</v>
      </c>
      <c r="AJ21" s="1">
        <f t="shared" si="21"/>
        <v>3550</v>
      </c>
      <c r="AK21" s="1">
        <f t="shared" si="82"/>
        <v>196</v>
      </c>
      <c r="AL21" s="1">
        <f>ROUND(计算页!$T$4*AN21/10000,0)</f>
        <v>28</v>
      </c>
      <c r="AM21" s="1">
        <f t="shared" si="23"/>
        <v>4005</v>
      </c>
      <c r="AN21" s="1">
        <f t="shared" si="83"/>
        <v>221</v>
      </c>
      <c r="AO21" s="1">
        <f>ROUND(计算页!$T$5*AQ21/10000,0)</f>
        <v>31</v>
      </c>
      <c r="AP21" s="1">
        <f t="shared" si="25"/>
        <v>2885</v>
      </c>
      <c r="AQ21" s="1">
        <f t="shared" si="84"/>
        <v>159</v>
      </c>
      <c r="AR21" s="1">
        <f>ROUND(计算页!$T$6*AT21/10000,0)</f>
        <v>35</v>
      </c>
      <c r="AS21" s="1">
        <f t="shared" si="27"/>
        <v>2445</v>
      </c>
      <c r="AT21" s="1">
        <f t="shared" si="85"/>
        <v>135</v>
      </c>
      <c r="AU21" s="1">
        <f>ROUND(计算页!$T$7*AW21/10000,0)</f>
        <v>40</v>
      </c>
      <c r="AV21" s="1">
        <f t="shared" si="29"/>
        <v>1780</v>
      </c>
      <c r="AW21" s="1">
        <f t="shared" si="86"/>
        <v>98</v>
      </c>
      <c r="AX21" s="1">
        <f>ROUND(计算页!$T$8*AZ21/10000,0)</f>
        <v>49</v>
      </c>
      <c r="AY21" s="1">
        <f t="shared" si="31"/>
        <v>1450</v>
      </c>
      <c r="AZ21" s="1">
        <f t="shared" si="87"/>
        <v>80</v>
      </c>
      <c r="BA21" s="1">
        <f>ROUND(计算页!$T$9*BC21/10000,0)</f>
        <v>53</v>
      </c>
      <c r="BB21" s="1">
        <f t="shared" si="33"/>
        <v>1220</v>
      </c>
      <c r="BC21" s="1">
        <f t="shared" si="88"/>
        <v>67</v>
      </c>
    </row>
    <row r="22" spans="1:55" x14ac:dyDescent="0.35">
      <c r="A22" s="1">
        <v>21</v>
      </c>
      <c r="B22" s="1">
        <f>ROUND(计算页!$H$4*D22/10000,0)</f>
        <v>16</v>
      </c>
      <c r="C22" s="1">
        <f t="shared" si="0"/>
        <v>35261</v>
      </c>
      <c r="D22" s="1">
        <f>ROUND(D17*1.07,0)</f>
        <v>1966</v>
      </c>
      <c r="E22" s="1">
        <f>ROUND(计算页!$H$5*G22/10000,0)</f>
        <v>17</v>
      </c>
      <c r="F22" s="1">
        <f t="shared" si="1"/>
        <v>25856</v>
      </c>
      <c r="G22" s="1">
        <f>ROUND(G17*1.07,0)</f>
        <v>1441</v>
      </c>
      <c r="H22" s="1">
        <f>ROUND(计算页!$H$6*J22/10000,0)</f>
        <v>19</v>
      </c>
      <c r="I22" s="1">
        <f t="shared" si="3"/>
        <v>14106</v>
      </c>
      <c r="J22" s="1">
        <f>ROUND(J17*1.07,0)</f>
        <v>786</v>
      </c>
      <c r="K22" s="1">
        <f>ROUND(计算页!$H$7*M22/10000,0)</f>
        <v>23</v>
      </c>
      <c r="L22" s="1">
        <f t="shared" si="5"/>
        <v>9404</v>
      </c>
      <c r="M22" s="1">
        <f>ROUND(M17*1.07,0)</f>
        <v>524</v>
      </c>
      <c r="N22" s="1">
        <f>ROUND(计算页!$H$8*P22/10000,0)</f>
        <v>28</v>
      </c>
      <c r="O22" s="1">
        <f t="shared" si="7"/>
        <v>7048</v>
      </c>
      <c r="P22" s="1">
        <f>ROUND(P17*1.07,0)</f>
        <v>393</v>
      </c>
      <c r="Q22" s="1">
        <f>ROUND(计算页!$H$9*S22/10000,0)</f>
        <v>34</v>
      </c>
      <c r="R22" s="1">
        <f t="shared" si="9"/>
        <v>5888</v>
      </c>
      <c r="S22" s="1">
        <f>ROUND(S17*1.07,0)</f>
        <v>328</v>
      </c>
      <c r="T22" s="1">
        <f>ROUND(计算页!$N$4*V22/10000,0)</f>
        <v>19</v>
      </c>
      <c r="U22" s="1">
        <f t="shared" si="11"/>
        <v>10807</v>
      </c>
      <c r="V22" s="1">
        <f>ROUND(V17*1.07,0)</f>
        <v>602</v>
      </c>
      <c r="W22" s="1">
        <f>ROUND(计算页!$N$5*Y22/10000,0)</f>
        <v>22</v>
      </c>
      <c r="X22" s="1">
        <f t="shared" si="13"/>
        <v>8234</v>
      </c>
      <c r="Y22" s="1">
        <f>ROUND(Y17*1.07,0)</f>
        <v>459</v>
      </c>
      <c r="Z22" s="1">
        <f>ROUND(计算页!$N$6*AB22/10000,0)</f>
        <v>25</v>
      </c>
      <c r="AA22" s="1">
        <f t="shared" si="15"/>
        <v>7048</v>
      </c>
      <c r="AB22" s="1">
        <f>ROUND(AB17*1.07,0)</f>
        <v>393</v>
      </c>
      <c r="AC22" s="1">
        <f>ROUND(计算页!$N$7*AE22/10000,0)</f>
        <v>30</v>
      </c>
      <c r="AD22" s="1">
        <f t="shared" si="17"/>
        <v>5163</v>
      </c>
      <c r="AE22" s="1">
        <f>ROUND(AE17*1.07,0)</f>
        <v>288</v>
      </c>
      <c r="AF22" s="1">
        <f>ROUND(计算页!$N$8*AH22/10000,0)</f>
        <v>36</v>
      </c>
      <c r="AG22" s="1">
        <f t="shared" si="19"/>
        <v>4241</v>
      </c>
      <c r="AH22" s="1">
        <f>ROUND(AH17*1.07,0)</f>
        <v>236</v>
      </c>
      <c r="AI22" s="1">
        <f>ROUND(计算页!$N$9*AK22/10000,0)</f>
        <v>42</v>
      </c>
      <c r="AJ22" s="1">
        <f t="shared" si="21"/>
        <v>3760</v>
      </c>
      <c r="AK22" s="1">
        <f>ROUND(AK17*1.07,0)</f>
        <v>210</v>
      </c>
      <c r="AL22" s="1">
        <f>ROUND(计算页!$T$4*AN22/10000,0)</f>
        <v>30</v>
      </c>
      <c r="AM22" s="1">
        <f t="shared" si="23"/>
        <v>4241</v>
      </c>
      <c r="AN22" s="1">
        <f>ROUND(AN17*1.07,0)</f>
        <v>236</v>
      </c>
      <c r="AO22" s="1">
        <f>ROUND(计算页!$T$5*AQ22/10000,0)</f>
        <v>33</v>
      </c>
      <c r="AP22" s="1">
        <f t="shared" si="25"/>
        <v>3055</v>
      </c>
      <c r="AQ22" s="1">
        <f>ROUND(AQ17*1.07,0)</f>
        <v>170</v>
      </c>
      <c r="AR22" s="1">
        <f>ROUND(计算页!$T$6*AT22/10000,0)</f>
        <v>37</v>
      </c>
      <c r="AS22" s="1">
        <f t="shared" si="27"/>
        <v>2589</v>
      </c>
      <c r="AT22" s="1">
        <f>ROUND(AT17*1.07,0)</f>
        <v>144</v>
      </c>
      <c r="AU22" s="1">
        <f>ROUND(计算页!$T$7*AW22/10000,0)</f>
        <v>43</v>
      </c>
      <c r="AV22" s="1">
        <f t="shared" si="29"/>
        <v>1885</v>
      </c>
      <c r="AW22" s="1">
        <f>ROUND(AW17*1.07,0)</f>
        <v>105</v>
      </c>
      <c r="AX22" s="1">
        <f>ROUND(计算页!$T$8*AZ22/10000,0)</f>
        <v>52</v>
      </c>
      <c r="AY22" s="1">
        <f t="shared" si="31"/>
        <v>1536</v>
      </c>
      <c r="AZ22" s="1">
        <f>ROUND(AZ17*1.07,0)</f>
        <v>86</v>
      </c>
      <c r="BA22" s="1">
        <f>ROUND(计算页!$T$9*BC22/10000,0)</f>
        <v>57</v>
      </c>
      <c r="BB22" s="1">
        <f t="shared" si="33"/>
        <v>1292</v>
      </c>
      <c r="BC22" s="1">
        <f>ROUND(BC17*1.07,0)</f>
        <v>72</v>
      </c>
    </row>
    <row r="23" spans="1:55" x14ac:dyDescent="0.35">
      <c r="A23" s="1">
        <v>22</v>
      </c>
      <c r="B23" s="1">
        <f>ROUND(计算页!$H$4*D23/10000,0)</f>
        <v>16</v>
      </c>
      <c r="C23" s="1">
        <f t="shared" si="0"/>
        <v>37227</v>
      </c>
      <c r="D23" s="1">
        <f>D22</f>
        <v>1966</v>
      </c>
      <c r="E23" s="1">
        <f>ROUND(计算页!$H$5*G23/10000,0)</f>
        <v>17</v>
      </c>
      <c r="F23" s="1">
        <f t="shared" si="1"/>
        <v>27297</v>
      </c>
      <c r="G23" s="1">
        <f>G22</f>
        <v>1441</v>
      </c>
      <c r="H23" s="1">
        <f>ROUND(计算页!$H$6*J23/10000,0)</f>
        <v>19</v>
      </c>
      <c r="I23" s="1">
        <f t="shared" si="3"/>
        <v>14892</v>
      </c>
      <c r="J23" s="1">
        <f>J22</f>
        <v>786</v>
      </c>
      <c r="K23" s="1">
        <f>ROUND(计算页!$H$7*M23/10000,0)</f>
        <v>23</v>
      </c>
      <c r="L23" s="1">
        <f t="shared" si="5"/>
        <v>9928</v>
      </c>
      <c r="M23" s="1">
        <f>M22</f>
        <v>524</v>
      </c>
      <c r="N23" s="1">
        <f>ROUND(计算页!$H$8*P23/10000,0)</f>
        <v>28</v>
      </c>
      <c r="O23" s="1">
        <f t="shared" si="7"/>
        <v>7441</v>
      </c>
      <c r="P23" s="1">
        <f>P22</f>
        <v>393</v>
      </c>
      <c r="Q23" s="1">
        <f>ROUND(计算页!$H$9*S23/10000,0)</f>
        <v>34</v>
      </c>
      <c r="R23" s="1">
        <f t="shared" si="9"/>
        <v>6216</v>
      </c>
      <c r="S23" s="1">
        <f>S22</f>
        <v>328</v>
      </c>
      <c r="T23" s="1">
        <f>ROUND(计算页!$N$4*V23/10000,0)</f>
        <v>19</v>
      </c>
      <c r="U23" s="1">
        <f t="shared" si="11"/>
        <v>11409</v>
      </c>
      <c r="V23" s="1">
        <f>V22</f>
        <v>602</v>
      </c>
      <c r="W23" s="1">
        <f>ROUND(计算页!$N$5*Y23/10000,0)</f>
        <v>22</v>
      </c>
      <c r="X23" s="1">
        <f t="shared" si="13"/>
        <v>8693</v>
      </c>
      <c r="Y23" s="1">
        <f>Y22</f>
        <v>459</v>
      </c>
      <c r="Z23" s="1">
        <f>ROUND(计算页!$N$6*AB23/10000,0)</f>
        <v>25</v>
      </c>
      <c r="AA23" s="1">
        <f t="shared" si="15"/>
        <v>7441</v>
      </c>
      <c r="AB23" s="1">
        <f>AB22</f>
        <v>393</v>
      </c>
      <c r="AC23" s="1">
        <f>ROUND(计算页!$N$7*AE23/10000,0)</f>
        <v>30</v>
      </c>
      <c r="AD23" s="1">
        <f t="shared" si="17"/>
        <v>5451</v>
      </c>
      <c r="AE23" s="1">
        <f>AE22</f>
        <v>288</v>
      </c>
      <c r="AF23" s="1">
        <f>ROUND(计算页!$N$8*AH23/10000,0)</f>
        <v>36</v>
      </c>
      <c r="AG23" s="1">
        <f t="shared" si="19"/>
        <v>4477</v>
      </c>
      <c r="AH23" s="1">
        <f>AH22</f>
        <v>236</v>
      </c>
      <c r="AI23" s="1">
        <f>ROUND(计算页!$N$9*AK23/10000,0)</f>
        <v>42</v>
      </c>
      <c r="AJ23" s="1">
        <f t="shared" si="21"/>
        <v>3970</v>
      </c>
      <c r="AK23" s="1">
        <f>AK22</f>
        <v>210</v>
      </c>
      <c r="AL23" s="1">
        <f>ROUND(计算页!$T$4*AN23/10000,0)</f>
        <v>30</v>
      </c>
      <c r="AM23" s="1">
        <f t="shared" si="23"/>
        <v>4477</v>
      </c>
      <c r="AN23" s="1">
        <f>AN22</f>
        <v>236</v>
      </c>
      <c r="AO23" s="1">
        <f>ROUND(计算页!$T$5*AQ23/10000,0)</f>
        <v>33</v>
      </c>
      <c r="AP23" s="1">
        <f t="shared" si="25"/>
        <v>3225</v>
      </c>
      <c r="AQ23" s="1">
        <f>AQ22</f>
        <v>170</v>
      </c>
      <c r="AR23" s="1">
        <f>ROUND(计算页!$T$6*AT23/10000,0)</f>
        <v>37</v>
      </c>
      <c r="AS23" s="1">
        <f t="shared" si="27"/>
        <v>2733</v>
      </c>
      <c r="AT23" s="1">
        <f>AT22</f>
        <v>144</v>
      </c>
      <c r="AU23" s="1">
        <f>ROUND(计算页!$T$7*AW23/10000,0)</f>
        <v>43</v>
      </c>
      <c r="AV23" s="1">
        <f t="shared" si="29"/>
        <v>1990</v>
      </c>
      <c r="AW23" s="1">
        <f>AW22</f>
        <v>105</v>
      </c>
      <c r="AX23" s="1">
        <f>ROUND(计算页!$T$8*AZ23/10000,0)</f>
        <v>52</v>
      </c>
      <c r="AY23" s="1">
        <f t="shared" si="31"/>
        <v>1622</v>
      </c>
      <c r="AZ23" s="1">
        <f>AZ22</f>
        <v>86</v>
      </c>
      <c r="BA23" s="1">
        <f>ROUND(计算页!$T$9*BC23/10000,0)</f>
        <v>57</v>
      </c>
      <c r="BB23" s="1">
        <f t="shared" si="33"/>
        <v>1364</v>
      </c>
      <c r="BC23" s="1">
        <f>BC22</f>
        <v>72</v>
      </c>
    </row>
    <row r="24" spans="1:55" x14ac:dyDescent="0.35">
      <c r="A24" s="1">
        <v>23</v>
      </c>
      <c r="B24" s="1">
        <f>ROUND(计算页!$H$4*D24/10000,0)</f>
        <v>16</v>
      </c>
      <c r="C24" s="1">
        <f t="shared" si="0"/>
        <v>39193</v>
      </c>
      <c r="D24" s="1">
        <f t="shared" ref="D24:D26" si="89">D23</f>
        <v>1966</v>
      </c>
      <c r="E24" s="1">
        <f>ROUND(计算页!$H$5*G24/10000,0)</f>
        <v>17</v>
      </c>
      <c r="F24" s="1">
        <f t="shared" si="1"/>
        <v>28738</v>
      </c>
      <c r="G24" s="1">
        <f t="shared" ref="G24:G26" si="90">G23</f>
        <v>1441</v>
      </c>
      <c r="H24" s="1">
        <f>ROUND(计算页!$H$6*J24/10000,0)</f>
        <v>19</v>
      </c>
      <c r="I24" s="1">
        <f t="shared" si="3"/>
        <v>15678</v>
      </c>
      <c r="J24" s="1">
        <f t="shared" ref="J24:J26" si="91">J23</f>
        <v>786</v>
      </c>
      <c r="K24" s="1">
        <f>ROUND(计算页!$H$7*M24/10000,0)</f>
        <v>23</v>
      </c>
      <c r="L24" s="1">
        <f t="shared" si="5"/>
        <v>10452</v>
      </c>
      <c r="M24" s="1">
        <f t="shared" ref="M24:M26" si="92">M23</f>
        <v>524</v>
      </c>
      <c r="N24" s="1">
        <f>ROUND(计算页!$H$8*P24/10000,0)</f>
        <v>28</v>
      </c>
      <c r="O24" s="1">
        <f t="shared" si="7"/>
        <v>7834</v>
      </c>
      <c r="P24" s="1">
        <f t="shared" ref="P24:P26" si="93">P23</f>
        <v>393</v>
      </c>
      <c r="Q24" s="1">
        <f>ROUND(计算页!$H$9*S24/10000,0)</f>
        <v>34</v>
      </c>
      <c r="R24" s="1">
        <f t="shared" si="9"/>
        <v>6544</v>
      </c>
      <c r="S24" s="1">
        <f t="shared" ref="S24:S26" si="94">S23</f>
        <v>328</v>
      </c>
      <c r="T24" s="1">
        <f>ROUND(计算页!$N$4*V24/10000,0)</f>
        <v>19</v>
      </c>
      <c r="U24" s="1">
        <f t="shared" si="11"/>
        <v>12011</v>
      </c>
      <c r="V24" s="1">
        <f t="shared" ref="V24:V26" si="95">V23</f>
        <v>602</v>
      </c>
      <c r="W24" s="1">
        <f>ROUND(计算页!$N$5*Y24/10000,0)</f>
        <v>22</v>
      </c>
      <c r="X24" s="1">
        <f t="shared" si="13"/>
        <v>9152</v>
      </c>
      <c r="Y24" s="1">
        <f t="shared" ref="Y24:Y26" si="96">Y23</f>
        <v>459</v>
      </c>
      <c r="Z24" s="1">
        <f>ROUND(计算页!$N$6*AB24/10000,0)</f>
        <v>25</v>
      </c>
      <c r="AA24" s="1">
        <f t="shared" si="15"/>
        <v>7834</v>
      </c>
      <c r="AB24" s="1">
        <f t="shared" ref="AB24:AB26" si="97">AB23</f>
        <v>393</v>
      </c>
      <c r="AC24" s="1">
        <f>ROUND(计算页!$N$7*AE24/10000,0)</f>
        <v>30</v>
      </c>
      <c r="AD24" s="1">
        <f t="shared" si="17"/>
        <v>5739</v>
      </c>
      <c r="AE24" s="1">
        <f t="shared" ref="AE24:AE26" si="98">AE23</f>
        <v>288</v>
      </c>
      <c r="AF24" s="1">
        <f>ROUND(计算页!$N$8*AH24/10000,0)</f>
        <v>36</v>
      </c>
      <c r="AG24" s="1">
        <f t="shared" si="19"/>
        <v>4713</v>
      </c>
      <c r="AH24" s="1">
        <f t="shared" ref="AH24:AH26" si="99">AH23</f>
        <v>236</v>
      </c>
      <c r="AI24" s="1">
        <f>ROUND(计算页!$N$9*AK24/10000,0)</f>
        <v>42</v>
      </c>
      <c r="AJ24" s="1">
        <f t="shared" si="21"/>
        <v>4180</v>
      </c>
      <c r="AK24" s="1">
        <f t="shared" ref="AK24:AK26" si="100">AK23</f>
        <v>210</v>
      </c>
      <c r="AL24" s="1">
        <f>ROUND(计算页!$T$4*AN24/10000,0)</f>
        <v>30</v>
      </c>
      <c r="AM24" s="1">
        <f t="shared" si="23"/>
        <v>4713</v>
      </c>
      <c r="AN24" s="1">
        <f t="shared" ref="AN24:AN26" si="101">AN23</f>
        <v>236</v>
      </c>
      <c r="AO24" s="1">
        <f>ROUND(计算页!$T$5*AQ24/10000,0)</f>
        <v>33</v>
      </c>
      <c r="AP24" s="1">
        <f t="shared" si="25"/>
        <v>3395</v>
      </c>
      <c r="AQ24" s="1">
        <f t="shared" ref="AQ24:AQ26" si="102">AQ23</f>
        <v>170</v>
      </c>
      <c r="AR24" s="1">
        <f>ROUND(计算页!$T$6*AT24/10000,0)</f>
        <v>37</v>
      </c>
      <c r="AS24" s="1">
        <f t="shared" si="27"/>
        <v>2877</v>
      </c>
      <c r="AT24" s="1">
        <f t="shared" ref="AT24:AT26" si="103">AT23</f>
        <v>144</v>
      </c>
      <c r="AU24" s="1">
        <f>ROUND(计算页!$T$7*AW24/10000,0)</f>
        <v>43</v>
      </c>
      <c r="AV24" s="1">
        <f t="shared" si="29"/>
        <v>2095</v>
      </c>
      <c r="AW24" s="1">
        <f t="shared" ref="AW24:AW26" si="104">AW23</f>
        <v>105</v>
      </c>
      <c r="AX24" s="1">
        <f>ROUND(计算页!$T$8*AZ24/10000,0)</f>
        <v>52</v>
      </c>
      <c r="AY24" s="1">
        <f t="shared" si="31"/>
        <v>1708</v>
      </c>
      <c r="AZ24" s="1">
        <f t="shared" ref="AZ24:AZ26" si="105">AZ23</f>
        <v>86</v>
      </c>
      <c r="BA24" s="1">
        <f>ROUND(计算页!$T$9*BC24/10000,0)</f>
        <v>57</v>
      </c>
      <c r="BB24" s="1">
        <f t="shared" si="33"/>
        <v>1436</v>
      </c>
      <c r="BC24" s="1">
        <f t="shared" ref="BC24:BC26" si="106">BC23</f>
        <v>72</v>
      </c>
    </row>
    <row r="25" spans="1:55" x14ac:dyDescent="0.35">
      <c r="A25" s="1">
        <v>24</v>
      </c>
      <c r="B25" s="1">
        <f>ROUND(计算页!$H$4*D25/10000,0)</f>
        <v>16</v>
      </c>
      <c r="C25" s="1">
        <f t="shared" si="0"/>
        <v>41159</v>
      </c>
      <c r="D25" s="1">
        <f t="shared" si="89"/>
        <v>1966</v>
      </c>
      <c r="E25" s="1">
        <f>ROUND(计算页!$H$5*G25/10000,0)</f>
        <v>17</v>
      </c>
      <c r="F25" s="1">
        <f t="shared" si="1"/>
        <v>30179</v>
      </c>
      <c r="G25" s="1">
        <f t="shared" si="90"/>
        <v>1441</v>
      </c>
      <c r="H25" s="1">
        <f>ROUND(计算页!$H$6*J25/10000,0)</f>
        <v>19</v>
      </c>
      <c r="I25" s="1">
        <f t="shared" si="3"/>
        <v>16464</v>
      </c>
      <c r="J25" s="1">
        <f t="shared" si="91"/>
        <v>786</v>
      </c>
      <c r="K25" s="1">
        <f>ROUND(计算页!$H$7*M25/10000,0)</f>
        <v>23</v>
      </c>
      <c r="L25" s="1">
        <f t="shared" si="5"/>
        <v>10976</v>
      </c>
      <c r="M25" s="1">
        <f t="shared" si="92"/>
        <v>524</v>
      </c>
      <c r="N25" s="1">
        <f>ROUND(计算页!$H$8*P25/10000,0)</f>
        <v>28</v>
      </c>
      <c r="O25" s="1">
        <f t="shared" si="7"/>
        <v>8227</v>
      </c>
      <c r="P25" s="1">
        <f t="shared" si="93"/>
        <v>393</v>
      </c>
      <c r="Q25" s="1">
        <f>ROUND(计算页!$H$9*S25/10000,0)</f>
        <v>34</v>
      </c>
      <c r="R25" s="1">
        <f t="shared" si="9"/>
        <v>6872</v>
      </c>
      <c r="S25" s="1">
        <f t="shared" si="94"/>
        <v>328</v>
      </c>
      <c r="T25" s="1">
        <f>ROUND(计算页!$N$4*V25/10000,0)</f>
        <v>19</v>
      </c>
      <c r="U25" s="1">
        <f t="shared" si="11"/>
        <v>12613</v>
      </c>
      <c r="V25" s="1">
        <f t="shared" si="95"/>
        <v>602</v>
      </c>
      <c r="W25" s="1">
        <f>ROUND(计算页!$N$5*Y25/10000,0)</f>
        <v>22</v>
      </c>
      <c r="X25" s="1">
        <f t="shared" si="13"/>
        <v>9611</v>
      </c>
      <c r="Y25" s="1">
        <f t="shared" si="96"/>
        <v>459</v>
      </c>
      <c r="Z25" s="1">
        <f>ROUND(计算页!$N$6*AB25/10000,0)</f>
        <v>25</v>
      </c>
      <c r="AA25" s="1">
        <f t="shared" si="15"/>
        <v>8227</v>
      </c>
      <c r="AB25" s="1">
        <f t="shared" si="97"/>
        <v>393</v>
      </c>
      <c r="AC25" s="1">
        <f>ROUND(计算页!$N$7*AE25/10000,0)</f>
        <v>30</v>
      </c>
      <c r="AD25" s="1">
        <f t="shared" si="17"/>
        <v>6027</v>
      </c>
      <c r="AE25" s="1">
        <f t="shared" si="98"/>
        <v>288</v>
      </c>
      <c r="AF25" s="1">
        <f>ROUND(计算页!$N$8*AH25/10000,0)</f>
        <v>36</v>
      </c>
      <c r="AG25" s="1">
        <f t="shared" si="19"/>
        <v>4949</v>
      </c>
      <c r="AH25" s="1">
        <f t="shared" si="99"/>
        <v>236</v>
      </c>
      <c r="AI25" s="1">
        <f>ROUND(计算页!$N$9*AK25/10000,0)</f>
        <v>42</v>
      </c>
      <c r="AJ25" s="1">
        <f t="shared" si="21"/>
        <v>4390</v>
      </c>
      <c r="AK25" s="1">
        <f t="shared" si="100"/>
        <v>210</v>
      </c>
      <c r="AL25" s="1">
        <f>ROUND(计算页!$T$4*AN25/10000,0)</f>
        <v>30</v>
      </c>
      <c r="AM25" s="1">
        <f t="shared" si="23"/>
        <v>4949</v>
      </c>
      <c r="AN25" s="1">
        <f t="shared" si="101"/>
        <v>236</v>
      </c>
      <c r="AO25" s="1">
        <f>ROUND(计算页!$T$5*AQ25/10000,0)</f>
        <v>33</v>
      </c>
      <c r="AP25" s="1">
        <f t="shared" si="25"/>
        <v>3565</v>
      </c>
      <c r="AQ25" s="1">
        <f t="shared" si="102"/>
        <v>170</v>
      </c>
      <c r="AR25" s="1">
        <f>ROUND(计算页!$T$6*AT25/10000,0)</f>
        <v>37</v>
      </c>
      <c r="AS25" s="1">
        <f t="shared" si="27"/>
        <v>3021</v>
      </c>
      <c r="AT25" s="1">
        <f t="shared" si="103"/>
        <v>144</v>
      </c>
      <c r="AU25" s="1">
        <f>ROUND(计算页!$T$7*AW25/10000,0)</f>
        <v>43</v>
      </c>
      <c r="AV25" s="1">
        <f t="shared" si="29"/>
        <v>2200</v>
      </c>
      <c r="AW25" s="1">
        <f t="shared" si="104"/>
        <v>105</v>
      </c>
      <c r="AX25" s="1">
        <f>ROUND(计算页!$T$8*AZ25/10000,0)</f>
        <v>52</v>
      </c>
      <c r="AY25" s="1">
        <f t="shared" si="31"/>
        <v>1794</v>
      </c>
      <c r="AZ25" s="1">
        <f t="shared" si="105"/>
        <v>86</v>
      </c>
      <c r="BA25" s="1">
        <f>ROUND(计算页!$T$9*BC25/10000,0)</f>
        <v>57</v>
      </c>
      <c r="BB25" s="1">
        <f t="shared" si="33"/>
        <v>1508</v>
      </c>
      <c r="BC25" s="1">
        <f t="shared" si="106"/>
        <v>72</v>
      </c>
    </row>
    <row r="26" spans="1:55" x14ac:dyDescent="0.35">
      <c r="A26" s="1">
        <v>25</v>
      </c>
      <c r="B26" s="1">
        <f>ROUND(计算页!$H$4*D26/10000,0)</f>
        <v>16</v>
      </c>
      <c r="C26" s="1">
        <f t="shared" si="0"/>
        <v>43125</v>
      </c>
      <c r="D26" s="1">
        <f t="shared" si="89"/>
        <v>1966</v>
      </c>
      <c r="E26" s="1">
        <f>ROUND(计算页!$H$5*G26/10000,0)</f>
        <v>17</v>
      </c>
      <c r="F26" s="1">
        <f t="shared" si="1"/>
        <v>31620</v>
      </c>
      <c r="G26" s="1">
        <f t="shared" si="90"/>
        <v>1441</v>
      </c>
      <c r="H26" s="1">
        <f>ROUND(计算页!$H$6*J26/10000,0)</f>
        <v>19</v>
      </c>
      <c r="I26" s="1">
        <f t="shared" si="3"/>
        <v>17250</v>
      </c>
      <c r="J26" s="1">
        <f t="shared" si="91"/>
        <v>786</v>
      </c>
      <c r="K26" s="1">
        <f>ROUND(计算页!$H$7*M26/10000,0)</f>
        <v>23</v>
      </c>
      <c r="L26" s="1">
        <f t="shared" si="5"/>
        <v>11500</v>
      </c>
      <c r="M26" s="1">
        <f t="shared" si="92"/>
        <v>524</v>
      </c>
      <c r="N26" s="1">
        <f>ROUND(计算页!$H$8*P26/10000,0)</f>
        <v>28</v>
      </c>
      <c r="O26" s="1">
        <f t="shared" si="7"/>
        <v>8620</v>
      </c>
      <c r="P26" s="1">
        <f t="shared" si="93"/>
        <v>393</v>
      </c>
      <c r="Q26" s="1">
        <f>ROUND(计算页!$H$9*S26/10000,0)</f>
        <v>34</v>
      </c>
      <c r="R26" s="1">
        <f t="shared" si="9"/>
        <v>7200</v>
      </c>
      <c r="S26" s="1">
        <f t="shared" si="94"/>
        <v>328</v>
      </c>
      <c r="T26" s="1">
        <f>ROUND(计算页!$N$4*V26/10000,0)</f>
        <v>19</v>
      </c>
      <c r="U26" s="1">
        <f t="shared" si="11"/>
        <v>13215</v>
      </c>
      <c r="V26" s="1">
        <f t="shared" si="95"/>
        <v>602</v>
      </c>
      <c r="W26" s="1">
        <f>ROUND(计算页!$N$5*Y26/10000,0)</f>
        <v>22</v>
      </c>
      <c r="X26" s="1">
        <f t="shared" si="13"/>
        <v>10070</v>
      </c>
      <c r="Y26" s="1">
        <f t="shared" si="96"/>
        <v>459</v>
      </c>
      <c r="Z26" s="1">
        <f>ROUND(计算页!$N$6*AB26/10000,0)</f>
        <v>25</v>
      </c>
      <c r="AA26" s="1">
        <f t="shared" si="15"/>
        <v>8620</v>
      </c>
      <c r="AB26" s="1">
        <f t="shared" si="97"/>
        <v>393</v>
      </c>
      <c r="AC26" s="1">
        <f>ROUND(计算页!$N$7*AE26/10000,0)</f>
        <v>30</v>
      </c>
      <c r="AD26" s="1">
        <f t="shared" si="17"/>
        <v>6315</v>
      </c>
      <c r="AE26" s="1">
        <f t="shared" si="98"/>
        <v>288</v>
      </c>
      <c r="AF26" s="1">
        <f>ROUND(计算页!$N$8*AH26/10000,0)</f>
        <v>36</v>
      </c>
      <c r="AG26" s="1">
        <f t="shared" si="19"/>
        <v>5185</v>
      </c>
      <c r="AH26" s="1">
        <f t="shared" si="99"/>
        <v>236</v>
      </c>
      <c r="AI26" s="1">
        <f>ROUND(计算页!$N$9*AK26/10000,0)</f>
        <v>42</v>
      </c>
      <c r="AJ26" s="1">
        <f t="shared" si="21"/>
        <v>4600</v>
      </c>
      <c r="AK26" s="1">
        <f t="shared" si="100"/>
        <v>210</v>
      </c>
      <c r="AL26" s="1">
        <f>ROUND(计算页!$T$4*AN26/10000,0)</f>
        <v>30</v>
      </c>
      <c r="AM26" s="1">
        <f t="shared" si="23"/>
        <v>5185</v>
      </c>
      <c r="AN26" s="1">
        <f t="shared" si="101"/>
        <v>236</v>
      </c>
      <c r="AO26" s="1">
        <f>ROUND(计算页!$T$5*AQ26/10000,0)</f>
        <v>33</v>
      </c>
      <c r="AP26" s="1">
        <f t="shared" si="25"/>
        <v>3735</v>
      </c>
      <c r="AQ26" s="1">
        <f t="shared" si="102"/>
        <v>170</v>
      </c>
      <c r="AR26" s="1">
        <f>ROUND(计算页!$T$6*AT26/10000,0)</f>
        <v>37</v>
      </c>
      <c r="AS26" s="1">
        <f t="shared" si="27"/>
        <v>3165</v>
      </c>
      <c r="AT26" s="1">
        <f t="shared" si="103"/>
        <v>144</v>
      </c>
      <c r="AU26" s="1">
        <f>ROUND(计算页!$T$7*AW26/10000,0)</f>
        <v>43</v>
      </c>
      <c r="AV26" s="1">
        <f t="shared" si="29"/>
        <v>2305</v>
      </c>
      <c r="AW26" s="1">
        <f t="shared" si="104"/>
        <v>105</v>
      </c>
      <c r="AX26" s="1">
        <f>ROUND(计算页!$T$8*AZ26/10000,0)</f>
        <v>52</v>
      </c>
      <c r="AY26" s="1">
        <f t="shared" si="31"/>
        <v>1880</v>
      </c>
      <c r="AZ26" s="1">
        <f t="shared" si="105"/>
        <v>86</v>
      </c>
      <c r="BA26" s="1">
        <f>ROUND(计算页!$T$9*BC26/10000,0)</f>
        <v>57</v>
      </c>
      <c r="BB26" s="1">
        <f t="shared" si="33"/>
        <v>1580</v>
      </c>
      <c r="BC26" s="1">
        <f t="shared" si="106"/>
        <v>72</v>
      </c>
    </row>
    <row r="27" spans="1:55" x14ac:dyDescent="0.35">
      <c r="A27" s="1">
        <v>26</v>
      </c>
      <c r="B27" s="1">
        <f>ROUND(计算页!$H$4*D27/10000,0)</f>
        <v>17</v>
      </c>
      <c r="C27" s="1">
        <f t="shared" si="0"/>
        <v>45229</v>
      </c>
      <c r="D27" s="1">
        <f>ROUND(D22*1.07,0)</f>
        <v>2104</v>
      </c>
      <c r="E27" s="1">
        <f>ROUND(计算页!$H$5*G27/10000,0)</f>
        <v>19</v>
      </c>
      <c r="F27" s="1">
        <f t="shared" si="1"/>
        <v>33162</v>
      </c>
      <c r="G27" s="1">
        <f>ROUND(G22*1.07,0)</f>
        <v>1542</v>
      </c>
      <c r="H27" s="1">
        <f>ROUND(计算页!$H$6*J27/10000,0)</f>
        <v>20</v>
      </c>
      <c r="I27" s="1">
        <f t="shared" si="3"/>
        <v>18091</v>
      </c>
      <c r="J27" s="1">
        <f>ROUND(J22*1.07,0)</f>
        <v>841</v>
      </c>
      <c r="K27" s="1">
        <f>ROUND(计算页!$H$7*M27/10000,0)</f>
        <v>24</v>
      </c>
      <c r="L27" s="1">
        <f t="shared" si="5"/>
        <v>12061</v>
      </c>
      <c r="M27" s="1">
        <f>ROUND(M22*1.07,0)</f>
        <v>561</v>
      </c>
      <c r="N27" s="1">
        <f>ROUND(计算页!$H$8*P27/10000,0)</f>
        <v>30</v>
      </c>
      <c r="O27" s="1">
        <f t="shared" si="7"/>
        <v>9041</v>
      </c>
      <c r="P27" s="1">
        <f>ROUND(P22*1.07,0)</f>
        <v>421</v>
      </c>
      <c r="Q27" s="1">
        <f>ROUND(计算页!$H$9*S27/10000,0)</f>
        <v>36</v>
      </c>
      <c r="R27" s="1">
        <f t="shared" si="9"/>
        <v>7551</v>
      </c>
      <c r="S27" s="1">
        <f>ROUND(S22*1.07,0)</f>
        <v>351</v>
      </c>
      <c r="T27" s="1">
        <f>ROUND(计算页!$N$4*V27/10000,0)</f>
        <v>21</v>
      </c>
      <c r="U27" s="1">
        <f t="shared" si="11"/>
        <v>13859</v>
      </c>
      <c r="V27" s="1">
        <f>ROUND(V22*1.07,0)</f>
        <v>644</v>
      </c>
      <c r="W27" s="1">
        <f>ROUND(计算页!$N$5*Y27/10000,0)</f>
        <v>24</v>
      </c>
      <c r="X27" s="1">
        <f t="shared" si="13"/>
        <v>10561</v>
      </c>
      <c r="Y27" s="1">
        <f>ROUND(Y22*1.07,0)</f>
        <v>491</v>
      </c>
      <c r="Z27" s="1">
        <f>ROUND(计算页!$N$6*AB27/10000,0)</f>
        <v>27</v>
      </c>
      <c r="AA27" s="1">
        <f t="shared" si="15"/>
        <v>9041</v>
      </c>
      <c r="AB27" s="1">
        <f>ROUND(AB22*1.07,0)</f>
        <v>421</v>
      </c>
      <c r="AC27" s="1">
        <f>ROUND(计算页!$N$7*AE27/10000,0)</f>
        <v>32</v>
      </c>
      <c r="AD27" s="1">
        <f t="shared" si="17"/>
        <v>6623</v>
      </c>
      <c r="AE27" s="1">
        <f>ROUND(AE22*1.07,0)</f>
        <v>308</v>
      </c>
      <c r="AF27" s="1">
        <f>ROUND(计算页!$N$8*AH27/10000,0)</f>
        <v>38</v>
      </c>
      <c r="AG27" s="1">
        <f t="shared" si="19"/>
        <v>5438</v>
      </c>
      <c r="AH27" s="1">
        <f>ROUND(AH22*1.07,0)</f>
        <v>253</v>
      </c>
      <c r="AI27" s="1">
        <f>ROUND(计算页!$N$9*AK27/10000,0)</f>
        <v>45</v>
      </c>
      <c r="AJ27" s="1">
        <f t="shared" si="21"/>
        <v>4825</v>
      </c>
      <c r="AK27" s="1">
        <f>ROUND(AK22*1.07,0)</f>
        <v>225</v>
      </c>
      <c r="AL27" s="1">
        <f>ROUND(计算页!$T$4*AN27/10000,0)</f>
        <v>32</v>
      </c>
      <c r="AM27" s="1">
        <f t="shared" si="23"/>
        <v>5438</v>
      </c>
      <c r="AN27" s="1">
        <f>ROUND(AN22*1.07,0)</f>
        <v>253</v>
      </c>
      <c r="AO27" s="1">
        <f>ROUND(计算页!$T$5*AQ27/10000,0)</f>
        <v>35</v>
      </c>
      <c r="AP27" s="1">
        <f t="shared" si="25"/>
        <v>3917</v>
      </c>
      <c r="AQ27" s="1">
        <f>ROUND(AQ22*1.07,0)</f>
        <v>182</v>
      </c>
      <c r="AR27" s="1">
        <f>ROUND(计算页!$T$6*AT27/10000,0)</f>
        <v>39</v>
      </c>
      <c r="AS27" s="1">
        <f t="shared" si="27"/>
        <v>3319</v>
      </c>
      <c r="AT27" s="1">
        <f>ROUND(AT22*1.07,0)</f>
        <v>154</v>
      </c>
      <c r="AU27" s="1">
        <f>ROUND(计算页!$T$7*AW27/10000,0)</f>
        <v>46</v>
      </c>
      <c r="AV27" s="1">
        <f t="shared" si="29"/>
        <v>2417</v>
      </c>
      <c r="AW27" s="1">
        <f>ROUND(AW22*1.07,0)</f>
        <v>112</v>
      </c>
      <c r="AX27" s="1">
        <f>ROUND(计算页!$T$8*AZ27/10000,0)</f>
        <v>56</v>
      </c>
      <c r="AY27" s="1">
        <f t="shared" si="31"/>
        <v>1972</v>
      </c>
      <c r="AZ27" s="1">
        <f>ROUND(AZ22*1.07,0)</f>
        <v>92</v>
      </c>
      <c r="BA27" s="1">
        <f>ROUND(计算页!$T$9*BC27/10000,0)</f>
        <v>61</v>
      </c>
      <c r="BB27" s="1">
        <f t="shared" si="33"/>
        <v>1657</v>
      </c>
      <c r="BC27" s="1">
        <f>ROUND(BC22*1.07,0)</f>
        <v>77</v>
      </c>
    </row>
    <row r="28" spans="1:55" x14ac:dyDescent="0.35">
      <c r="A28" s="1">
        <v>27</v>
      </c>
      <c r="B28" s="1">
        <f>ROUND(计算页!$H$4*D28/10000,0)</f>
        <v>17</v>
      </c>
      <c r="C28" s="1">
        <f t="shared" si="0"/>
        <v>47333</v>
      </c>
      <c r="D28" s="1">
        <f>D27</f>
        <v>2104</v>
      </c>
      <c r="E28" s="1">
        <f>ROUND(计算页!$H$5*G28/10000,0)</f>
        <v>19</v>
      </c>
      <c r="F28" s="1">
        <f t="shared" si="1"/>
        <v>34704</v>
      </c>
      <c r="G28" s="1">
        <f>G27</f>
        <v>1542</v>
      </c>
      <c r="H28" s="1">
        <f>ROUND(计算页!$H$6*J28/10000,0)</f>
        <v>20</v>
      </c>
      <c r="I28" s="1">
        <f t="shared" si="3"/>
        <v>18932</v>
      </c>
      <c r="J28" s="1">
        <f>J27</f>
        <v>841</v>
      </c>
      <c r="K28" s="1">
        <f>ROUND(计算页!$H$7*M28/10000,0)</f>
        <v>24</v>
      </c>
      <c r="L28" s="1">
        <f t="shared" si="5"/>
        <v>12622</v>
      </c>
      <c r="M28" s="1">
        <f>M27</f>
        <v>561</v>
      </c>
      <c r="N28" s="1">
        <f>ROUND(计算页!$H$8*P28/10000,0)</f>
        <v>30</v>
      </c>
      <c r="O28" s="1">
        <f t="shared" si="7"/>
        <v>9462</v>
      </c>
      <c r="P28" s="1">
        <f>P27</f>
        <v>421</v>
      </c>
      <c r="Q28" s="1">
        <f>ROUND(计算页!$H$9*S28/10000,0)</f>
        <v>36</v>
      </c>
      <c r="R28" s="1">
        <f t="shared" si="9"/>
        <v>7902</v>
      </c>
      <c r="S28" s="1">
        <f>S27</f>
        <v>351</v>
      </c>
      <c r="T28" s="1">
        <f>ROUND(计算页!$N$4*V28/10000,0)</f>
        <v>21</v>
      </c>
      <c r="U28" s="1">
        <f t="shared" si="11"/>
        <v>14503</v>
      </c>
      <c r="V28" s="1">
        <f>V27</f>
        <v>644</v>
      </c>
      <c r="W28" s="1">
        <f>ROUND(计算页!$N$5*Y28/10000,0)</f>
        <v>24</v>
      </c>
      <c r="X28" s="1">
        <f t="shared" si="13"/>
        <v>11052</v>
      </c>
      <c r="Y28" s="1">
        <f>Y27</f>
        <v>491</v>
      </c>
      <c r="Z28" s="1">
        <f>ROUND(计算页!$N$6*AB28/10000,0)</f>
        <v>27</v>
      </c>
      <c r="AA28" s="1">
        <f t="shared" si="15"/>
        <v>9462</v>
      </c>
      <c r="AB28" s="1">
        <f>AB27</f>
        <v>421</v>
      </c>
      <c r="AC28" s="1">
        <f>ROUND(计算页!$N$7*AE28/10000,0)</f>
        <v>32</v>
      </c>
      <c r="AD28" s="1">
        <f t="shared" si="17"/>
        <v>6931</v>
      </c>
      <c r="AE28" s="1">
        <f>AE27</f>
        <v>308</v>
      </c>
      <c r="AF28" s="1">
        <f>ROUND(计算页!$N$8*AH28/10000,0)</f>
        <v>38</v>
      </c>
      <c r="AG28" s="1">
        <f t="shared" si="19"/>
        <v>5691</v>
      </c>
      <c r="AH28" s="1">
        <f>AH27</f>
        <v>253</v>
      </c>
      <c r="AI28" s="1">
        <f>ROUND(计算页!$N$9*AK28/10000,0)</f>
        <v>45</v>
      </c>
      <c r="AJ28" s="1">
        <f t="shared" si="21"/>
        <v>5050</v>
      </c>
      <c r="AK28" s="1">
        <f>AK27</f>
        <v>225</v>
      </c>
      <c r="AL28" s="1">
        <f>ROUND(计算页!$T$4*AN28/10000,0)</f>
        <v>32</v>
      </c>
      <c r="AM28" s="1">
        <f t="shared" si="23"/>
        <v>5691</v>
      </c>
      <c r="AN28" s="1">
        <f>AN27</f>
        <v>253</v>
      </c>
      <c r="AO28" s="1">
        <f>ROUND(计算页!$T$5*AQ28/10000,0)</f>
        <v>35</v>
      </c>
      <c r="AP28" s="1">
        <f t="shared" si="25"/>
        <v>4099</v>
      </c>
      <c r="AQ28" s="1">
        <f>AQ27</f>
        <v>182</v>
      </c>
      <c r="AR28" s="1">
        <f>ROUND(计算页!$T$6*AT28/10000,0)</f>
        <v>39</v>
      </c>
      <c r="AS28" s="1">
        <f t="shared" si="27"/>
        <v>3473</v>
      </c>
      <c r="AT28" s="1">
        <f>AT27</f>
        <v>154</v>
      </c>
      <c r="AU28" s="1">
        <f>ROUND(计算页!$T$7*AW28/10000,0)</f>
        <v>46</v>
      </c>
      <c r="AV28" s="1">
        <f t="shared" si="29"/>
        <v>2529</v>
      </c>
      <c r="AW28" s="1">
        <f>AW27</f>
        <v>112</v>
      </c>
      <c r="AX28" s="1">
        <f>ROUND(计算页!$T$8*AZ28/10000,0)</f>
        <v>56</v>
      </c>
      <c r="AY28" s="1">
        <f t="shared" si="31"/>
        <v>2064</v>
      </c>
      <c r="AZ28" s="1">
        <f>AZ27</f>
        <v>92</v>
      </c>
      <c r="BA28" s="1">
        <f>ROUND(计算页!$T$9*BC28/10000,0)</f>
        <v>61</v>
      </c>
      <c r="BB28" s="1">
        <f t="shared" si="33"/>
        <v>1734</v>
      </c>
      <c r="BC28" s="1">
        <f>BC27</f>
        <v>77</v>
      </c>
    </row>
    <row r="29" spans="1:55" x14ac:dyDescent="0.35">
      <c r="A29" s="1">
        <v>28</v>
      </c>
      <c r="B29" s="1">
        <f>ROUND(计算页!$H$4*D29/10000,0)</f>
        <v>17</v>
      </c>
      <c r="C29" s="1">
        <f t="shared" si="0"/>
        <v>49437</v>
      </c>
      <c r="D29" s="1">
        <f t="shared" ref="D29:D31" si="107">D28</f>
        <v>2104</v>
      </c>
      <c r="E29" s="1">
        <f>ROUND(计算页!$H$5*G29/10000,0)</f>
        <v>19</v>
      </c>
      <c r="F29" s="1">
        <f t="shared" si="1"/>
        <v>36246</v>
      </c>
      <c r="G29" s="1">
        <f t="shared" ref="G29:G31" si="108">G28</f>
        <v>1542</v>
      </c>
      <c r="H29" s="1">
        <f>ROUND(计算页!$H$6*J29/10000,0)</f>
        <v>20</v>
      </c>
      <c r="I29" s="1">
        <f t="shared" si="3"/>
        <v>19773</v>
      </c>
      <c r="J29" s="1">
        <f t="shared" ref="J29:J31" si="109">J28</f>
        <v>841</v>
      </c>
      <c r="K29" s="1">
        <f>ROUND(计算页!$H$7*M29/10000,0)</f>
        <v>24</v>
      </c>
      <c r="L29" s="1">
        <f t="shared" si="5"/>
        <v>13183</v>
      </c>
      <c r="M29" s="1">
        <f t="shared" ref="M29:M31" si="110">M28</f>
        <v>561</v>
      </c>
      <c r="N29" s="1">
        <f>ROUND(计算页!$H$8*P29/10000,0)</f>
        <v>30</v>
      </c>
      <c r="O29" s="1">
        <f t="shared" si="7"/>
        <v>9883</v>
      </c>
      <c r="P29" s="1">
        <f t="shared" ref="P29:P31" si="111">P28</f>
        <v>421</v>
      </c>
      <c r="Q29" s="1">
        <f>ROUND(计算页!$H$9*S29/10000,0)</f>
        <v>36</v>
      </c>
      <c r="R29" s="1">
        <f t="shared" si="9"/>
        <v>8253</v>
      </c>
      <c r="S29" s="1">
        <f t="shared" ref="S29:S31" si="112">S28</f>
        <v>351</v>
      </c>
      <c r="T29" s="1">
        <f>ROUND(计算页!$N$4*V29/10000,0)</f>
        <v>21</v>
      </c>
      <c r="U29" s="1">
        <f t="shared" si="11"/>
        <v>15147</v>
      </c>
      <c r="V29" s="1">
        <f t="shared" ref="V29:V31" si="113">V28</f>
        <v>644</v>
      </c>
      <c r="W29" s="1">
        <f>ROUND(计算页!$N$5*Y29/10000,0)</f>
        <v>24</v>
      </c>
      <c r="X29" s="1">
        <f t="shared" si="13"/>
        <v>11543</v>
      </c>
      <c r="Y29" s="1">
        <f t="shared" ref="Y29:Y31" si="114">Y28</f>
        <v>491</v>
      </c>
      <c r="Z29" s="1">
        <f>ROUND(计算页!$N$6*AB29/10000,0)</f>
        <v>27</v>
      </c>
      <c r="AA29" s="1">
        <f t="shared" si="15"/>
        <v>9883</v>
      </c>
      <c r="AB29" s="1">
        <f t="shared" ref="AB29:AB31" si="115">AB28</f>
        <v>421</v>
      </c>
      <c r="AC29" s="1">
        <f>ROUND(计算页!$N$7*AE29/10000,0)</f>
        <v>32</v>
      </c>
      <c r="AD29" s="1">
        <f t="shared" si="17"/>
        <v>7239</v>
      </c>
      <c r="AE29" s="1">
        <f t="shared" ref="AE29:AE31" si="116">AE28</f>
        <v>308</v>
      </c>
      <c r="AF29" s="1">
        <f>ROUND(计算页!$N$8*AH29/10000,0)</f>
        <v>38</v>
      </c>
      <c r="AG29" s="1">
        <f t="shared" si="19"/>
        <v>5944</v>
      </c>
      <c r="AH29" s="1">
        <f t="shared" ref="AH29:AH31" si="117">AH28</f>
        <v>253</v>
      </c>
      <c r="AI29" s="1">
        <f>ROUND(计算页!$N$9*AK29/10000,0)</f>
        <v>45</v>
      </c>
      <c r="AJ29" s="1">
        <f t="shared" si="21"/>
        <v>5275</v>
      </c>
      <c r="AK29" s="1">
        <f t="shared" ref="AK29:AK31" si="118">AK28</f>
        <v>225</v>
      </c>
      <c r="AL29" s="1">
        <f>ROUND(计算页!$T$4*AN29/10000,0)</f>
        <v>32</v>
      </c>
      <c r="AM29" s="1">
        <f t="shared" si="23"/>
        <v>5944</v>
      </c>
      <c r="AN29" s="1">
        <f t="shared" ref="AN29:AN31" si="119">AN28</f>
        <v>253</v>
      </c>
      <c r="AO29" s="1">
        <f>ROUND(计算页!$T$5*AQ29/10000,0)</f>
        <v>35</v>
      </c>
      <c r="AP29" s="1">
        <f t="shared" si="25"/>
        <v>4281</v>
      </c>
      <c r="AQ29" s="1">
        <f t="shared" ref="AQ29:AQ31" si="120">AQ28</f>
        <v>182</v>
      </c>
      <c r="AR29" s="1">
        <f>ROUND(计算页!$T$6*AT29/10000,0)</f>
        <v>39</v>
      </c>
      <c r="AS29" s="1">
        <f t="shared" si="27"/>
        <v>3627</v>
      </c>
      <c r="AT29" s="1">
        <f t="shared" ref="AT29:AT31" si="121">AT28</f>
        <v>154</v>
      </c>
      <c r="AU29" s="1">
        <f>ROUND(计算页!$T$7*AW29/10000,0)</f>
        <v>46</v>
      </c>
      <c r="AV29" s="1">
        <f t="shared" si="29"/>
        <v>2641</v>
      </c>
      <c r="AW29" s="1">
        <f t="shared" ref="AW29:AW31" si="122">AW28</f>
        <v>112</v>
      </c>
      <c r="AX29" s="1">
        <f>ROUND(计算页!$T$8*AZ29/10000,0)</f>
        <v>56</v>
      </c>
      <c r="AY29" s="1">
        <f t="shared" si="31"/>
        <v>2156</v>
      </c>
      <c r="AZ29" s="1">
        <f t="shared" ref="AZ29:AZ31" si="123">AZ28</f>
        <v>92</v>
      </c>
      <c r="BA29" s="1">
        <f>ROUND(计算页!$T$9*BC29/10000,0)</f>
        <v>61</v>
      </c>
      <c r="BB29" s="1">
        <f t="shared" si="33"/>
        <v>1811</v>
      </c>
      <c r="BC29" s="1">
        <f t="shared" ref="BC29:BC31" si="124">BC28</f>
        <v>77</v>
      </c>
    </row>
    <row r="30" spans="1:55" x14ac:dyDescent="0.35">
      <c r="A30" s="1">
        <v>29</v>
      </c>
      <c r="B30" s="1">
        <f>ROUND(计算页!$H$4*D30/10000,0)</f>
        <v>17</v>
      </c>
      <c r="C30" s="1">
        <f t="shared" si="0"/>
        <v>51541</v>
      </c>
      <c r="D30" s="1">
        <f t="shared" si="107"/>
        <v>2104</v>
      </c>
      <c r="E30" s="1">
        <f>ROUND(计算页!$H$5*G30/10000,0)</f>
        <v>19</v>
      </c>
      <c r="F30" s="1">
        <f t="shared" si="1"/>
        <v>37788</v>
      </c>
      <c r="G30" s="1">
        <f t="shared" si="108"/>
        <v>1542</v>
      </c>
      <c r="H30" s="1">
        <f>ROUND(计算页!$H$6*J30/10000,0)</f>
        <v>20</v>
      </c>
      <c r="I30" s="1">
        <f t="shared" si="3"/>
        <v>20614</v>
      </c>
      <c r="J30" s="1">
        <f t="shared" si="109"/>
        <v>841</v>
      </c>
      <c r="K30" s="1">
        <f>ROUND(计算页!$H$7*M30/10000,0)</f>
        <v>24</v>
      </c>
      <c r="L30" s="1">
        <f t="shared" si="5"/>
        <v>13744</v>
      </c>
      <c r="M30" s="1">
        <f t="shared" si="110"/>
        <v>561</v>
      </c>
      <c r="N30" s="1">
        <f>ROUND(计算页!$H$8*P30/10000,0)</f>
        <v>30</v>
      </c>
      <c r="O30" s="1">
        <f t="shared" si="7"/>
        <v>10304</v>
      </c>
      <c r="P30" s="1">
        <f t="shared" si="111"/>
        <v>421</v>
      </c>
      <c r="Q30" s="1">
        <f>ROUND(计算页!$H$9*S30/10000,0)</f>
        <v>36</v>
      </c>
      <c r="R30" s="1">
        <f t="shared" si="9"/>
        <v>8604</v>
      </c>
      <c r="S30" s="1">
        <f t="shared" si="112"/>
        <v>351</v>
      </c>
      <c r="T30" s="1">
        <f>ROUND(计算页!$N$4*V30/10000,0)</f>
        <v>21</v>
      </c>
      <c r="U30" s="1">
        <f t="shared" si="11"/>
        <v>15791</v>
      </c>
      <c r="V30" s="1">
        <f t="shared" si="113"/>
        <v>644</v>
      </c>
      <c r="W30" s="1">
        <f>ROUND(计算页!$N$5*Y30/10000,0)</f>
        <v>24</v>
      </c>
      <c r="X30" s="1">
        <f t="shared" si="13"/>
        <v>12034</v>
      </c>
      <c r="Y30" s="1">
        <f t="shared" si="114"/>
        <v>491</v>
      </c>
      <c r="Z30" s="1">
        <f>ROUND(计算页!$N$6*AB30/10000,0)</f>
        <v>27</v>
      </c>
      <c r="AA30" s="1">
        <f t="shared" si="15"/>
        <v>10304</v>
      </c>
      <c r="AB30" s="1">
        <f t="shared" si="115"/>
        <v>421</v>
      </c>
      <c r="AC30" s="1">
        <f>ROUND(计算页!$N$7*AE30/10000,0)</f>
        <v>32</v>
      </c>
      <c r="AD30" s="1">
        <f t="shared" si="17"/>
        <v>7547</v>
      </c>
      <c r="AE30" s="1">
        <f t="shared" si="116"/>
        <v>308</v>
      </c>
      <c r="AF30" s="1">
        <f>ROUND(计算页!$N$8*AH30/10000,0)</f>
        <v>38</v>
      </c>
      <c r="AG30" s="1">
        <f t="shared" si="19"/>
        <v>6197</v>
      </c>
      <c r="AH30" s="1">
        <f t="shared" si="117"/>
        <v>253</v>
      </c>
      <c r="AI30" s="1">
        <f>ROUND(计算页!$N$9*AK30/10000,0)</f>
        <v>45</v>
      </c>
      <c r="AJ30" s="1">
        <f t="shared" si="21"/>
        <v>5500</v>
      </c>
      <c r="AK30" s="1">
        <f t="shared" si="118"/>
        <v>225</v>
      </c>
      <c r="AL30" s="1">
        <f>ROUND(计算页!$T$4*AN30/10000,0)</f>
        <v>32</v>
      </c>
      <c r="AM30" s="1">
        <f t="shared" si="23"/>
        <v>6197</v>
      </c>
      <c r="AN30" s="1">
        <f t="shared" si="119"/>
        <v>253</v>
      </c>
      <c r="AO30" s="1">
        <f>ROUND(计算页!$T$5*AQ30/10000,0)</f>
        <v>35</v>
      </c>
      <c r="AP30" s="1">
        <f t="shared" si="25"/>
        <v>4463</v>
      </c>
      <c r="AQ30" s="1">
        <f t="shared" si="120"/>
        <v>182</v>
      </c>
      <c r="AR30" s="1">
        <f>ROUND(计算页!$T$6*AT30/10000,0)</f>
        <v>39</v>
      </c>
      <c r="AS30" s="1">
        <f t="shared" si="27"/>
        <v>3781</v>
      </c>
      <c r="AT30" s="1">
        <f t="shared" si="121"/>
        <v>154</v>
      </c>
      <c r="AU30" s="1">
        <f>ROUND(计算页!$T$7*AW30/10000,0)</f>
        <v>46</v>
      </c>
      <c r="AV30" s="1">
        <f t="shared" si="29"/>
        <v>2753</v>
      </c>
      <c r="AW30" s="1">
        <f t="shared" si="122"/>
        <v>112</v>
      </c>
      <c r="AX30" s="1">
        <f>ROUND(计算页!$T$8*AZ30/10000,0)</f>
        <v>56</v>
      </c>
      <c r="AY30" s="1">
        <f t="shared" si="31"/>
        <v>2248</v>
      </c>
      <c r="AZ30" s="1">
        <f t="shared" si="123"/>
        <v>92</v>
      </c>
      <c r="BA30" s="1">
        <f>ROUND(计算页!$T$9*BC30/10000,0)</f>
        <v>61</v>
      </c>
      <c r="BB30" s="1">
        <f t="shared" si="33"/>
        <v>1888</v>
      </c>
      <c r="BC30" s="1">
        <f t="shared" si="124"/>
        <v>77</v>
      </c>
    </row>
    <row r="31" spans="1:55" x14ac:dyDescent="0.35">
      <c r="A31" s="1">
        <v>30</v>
      </c>
      <c r="B31" s="1">
        <f>ROUND(计算页!$H$4*D31/10000,0)</f>
        <v>17</v>
      </c>
      <c r="C31" s="1">
        <f t="shared" si="0"/>
        <v>53645</v>
      </c>
      <c r="D31" s="1">
        <f t="shared" si="107"/>
        <v>2104</v>
      </c>
      <c r="E31" s="1">
        <f>ROUND(计算页!$H$5*G31/10000,0)</f>
        <v>19</v>
      </c>
      <c r="F31" s="1">
        <f t="shared" si="1"/>
        <v>39330</v>
      </c>
      <c r="G31" s="1">
        <f t="shared" si="108"/>
        <v>1542</v>
      </c>
      <c r="H31" s="1">
        <f>ROUND(计算页!$H$6*J31/10000,0)</f>
        <v>20</v>
      </c>
      <c r="I31" s="1">
        <f t="shared" si="3"/>
        <v>21455</v>
      </c>
      <c r="J31" s="1">
        <f t="shared" si="109"/>
        <v>841</v>
      </c>
      <c r="K31" s="1">
        <f>ROUND(计算页!$H$7*M31/10000,0)</f>
        <v>24</v>
      </c>
      <c r="L31" s="1">
        <f t="shared" si="5"/>
        <v>14305</v>
      </c>
      <c r="M31" s="1">
        <f t="shared" si="110"/>
        <v>561</v>
      </c>
      <c r="N31" s="1">
        <f>ROUND(计算页!$H$8*P31/10000,0)</f>
        <v>30</v>
      </c>
      <c r="O31" s="1">
        <f t="shared" si="7"/>
        <v>10725</v>
      </c>
      <c r="P31" s="1">
        <f t="shared" si="111"/>
        <v>421</v>
      </c>
      <c r="Q31" s="1">
        <f>ROUND(计算页!$H$9*S31/10000,0)</f>
        <v>36</v>
      </c>
      <c r="R31" s="1">
        <f t="shared" si="9"/>
        <v>8955</v>
      </c>
      <c r="S31" s="1">
        <f t="shared" si="112"/>
        <v>351</v>
      </c>
      <c r="T31" s="1">
        <f>ROUND(计算页!$N$4*V31/10000,0)</f>
        <v>21</v>
      </c>
      <c r="U31" s="1">
        <f t="shared" si="11"/>
        <v>16435</v>
      </c>
      <c r="V31" s="1">
        <f t="shared" si="113"/>
        <v>644</v>
      </c>
      <c r="W31" s="1">
        <f>ROUND(计算页!$N$5*Y31/10000,0)</f>
        <v>24</v>
      </c>
      <c r="X31" s="1">
        <f t="shared" si="13"/>
        <v>12525</v>
      </c>
      <c r="Y31" s="1">
        <f t="shared" si="114"/>
        <v>491</v>
      </c>
      <c r="Z31" s="1">
        <f>ROUND(计算页!$N$6*AB31/10000,0)</f>
        <v>27</v>
      </c>
      <c r="AA31" s="1">
        <f t="shared" si="15"/>
        <v>10725</v>
      </c>
      <c r="AB31" s="1">
        <f t="shared" si="115"/>
        <v>421</v>
      </c>
      <c r="AC31" s="1">
        <f>ROUND(计算页!$N$7*AE31/10000,0)</f>
        <v>32</v>
      </c>
      <c r="AD31" s="1">
        <f t="shared" si="17"/>
        <v>7855</v>
      </c>
      <c r="AE31" s="1">
        <f t="shared" si="116"/>
        <v>308</v>
      </c>
      <c r="AF31" s="1">
        <f>ROUND(计算页!$N$8*AH31/10000,0)</f>
        <v>38</v>
      </c>
      <c r="AG31" s="1">
        <f t="shared" si="19"/>
        <v>6450</v>
      </c>
      <c r="AH31" s="1">
        <f t="shared" si="117"/>
        <v>253</v>
      </c>
      <c r="AI31" s="1">
        <f>ROUND(计算页!$N$9*AK31/10000,0)</f>
        <v>45</v>
      </c>
      <c r="AJ31" s="1">
        <f t="shared" si="21"/>
        <v>5725</v>
      </c>
      <c r="AK31" s="1">
        <f t="shared" si="118"/>
        <v>225</v>
      </c>
      <c r="AL31" s="1">
        <f>ROUND(计算页!$T$4*AN31/10000,0)</f>
        <v>32</v>
      </c>
      <c r="AM31" s="1">
        <f t="shared" si="23"/>
        <v>6450</v>
      </c>
      <c r="AN31" s="1">
        <f t="shared" si="119"/>
        <v>253</v>
      </c>
      <c r="AO31" s="1">
        <f>ROUND(计算页!$T$5*AQ31/10000,0)</f>
        <v>35</v>
      </c>
      <c r="AP31" s="1">
        <f t="shared" si="25"/>
        <v>4645</v>
      </c>
      <c r="AQ31" s="1">
        <f t="shared" si="120"/>
        <v>182</v>
      </c>
      <c r="AR31" s="1">
        <f>ROUND(计算页!$T$6*AT31/10000,0)</f>
        <v>39</v>
      </c>
      <c r="AS31" s="1">
        <f t="shared" si="27"/>
        <v>3935</v>
      </c>
      <c r="AT31" s="1">
        <f t="shared" si="121"/>
        <v>154</v>
      </c>
      <c r="AU31" s="1">
        <f>ROUND(计算页!$T$7*AW31/10000,0)</f>
        <v>46</v>
      </c>
      <c r="AV31" s="1">
        <f t="shared" si="29"/>
        <v>2865</v>
      </c>
      <c r="AW31" s="1">
        <f t="shared" si="122"/>
        <v>112</v>
      </c>
      <c r="AX31" s="1">
        <f>ROUND(计算页!$T$8*AZ31/10000,0)</f>
        <v>56</v>
      </c>
      <c r="AY31" s="1">
        <f t="shared" si="31"/>
        <v>2340</v>
      </c>
      <c r="AZ31" s="1">
        <f t="shared" si="123"/>
        <v>92</v>
      </c>
      <c r="BA31" s="1">
        <f>ROUND(计算页!$T$9*BC31/10000,0)</f>
        <v>61</v>
      </c>
      <c r="BB31" s="1">
        <f t="shared" si="33"/>
        <v>1965</v>
      </c>
      <c r="BC31" s="1">
        <f t="shared" si="124"/>
        <v>77</v>
      </c>
    </row>
    <row r="32" spans="1:55" x14ac:dyDescent="0.35">
      <c r="A32" s="1">
        <v>31</v>
      </c>
      <c r="B32" s="1">
        <f>ROUND(计算页!$H$4*D32/10000,0)</f>
        <v>18</v>
      </c>
      <c r="C32" s="1">
        <f t="shared" si="0"/>
        <v>55896</v>
      </c>
      <c r="D32" s="1">
        <f>ROUND(D27*1.07,0)</f>
        <v>2251</v>
      </c>
      <c r="E32" s="1">
        <f>ROUND(计算页!$H$5*G32/10000,0)</f>
        <v>20</v>
      </c>
      <c r="F32" s="1">
        <f t="shared" si="1"/>
        <v>40980</v>
      </c>
      <c r="G32" s="1">
        <f>ROUND(G27*1.07,0)</f>
        <v>1650</v>
      </c>
      <c r="H32" s="1">
        <f>ROUND(计算页!$H$6*J32/10000,0)</f>
        <v>22</v>
      </c>
      <c r="I32" s="1">
        <f t="shared" si="3"/>
        <v>22355</v>
      </c>
      <c r="J32" s="1">
        <f>ROUND(J27*1.07,0)</f>
        <v>900</v>
      </c>
      <c r="K32" s="1">
        <f>ROUND(计算页!$H$7*M32/10000,0)</f>
        <v>26</v>
      </c>
      <c r="L32" s="1">
        <f t="shared" si="5"/>
        <v>14905</v>
      </c>
      <c r="M32" s="1">
        <f>ROUND(M27*1.07,0)</f>
        <v>600</v>
      </c>
      <c r="N32" s="1">
        <f>ROUND(计算页!$H$8*P32/10000,0)</f>
        <v>32</v>
      </c>
      <c r="O32" s="1">
        <f t="shared" si="7"/>
        <v>11175</v>
      </c>
      <c r="P32" s="1">
        <f>ROUND(P27*1.07,0)</f>
        <v>450</v>
      </c>
      <c r="Q32" s="1">
        <f>ROUND(计算页!$H$9*S32/10000,0)</f>
        <v>39</v>
      </c>
      <c r="R32" s="1">
        <f t="shared" si="9"/>
        <v>9331</v>
      </c>
      <c r="S32" s="1">
        <f>ROUND(S27*1.07,0)</f>
        <v>376</v>
      </c>
      <c r="T32" s="1">
        <f>ROUND(计算页!$N$4*V32/10000,0)</f>
        <v>22</v>
      </c>
      <c r="U32" s="1">
        <f t="shared" si="11"/>
        <v>17124</v>
      </c>
      <c r="V32" s="1">
        <f>ROUND(V27*1.07,0)</f>
        <v>689</v>
      </c>
      <c r="W32" s="1">
        <f>ROUND(计算页!$N$5*Y32/10000,0)</f>
        <v>25</v>
      </c>
      <c r="X32" s="1">
        <f t="shared" si="13"/>
        <v>13050</v>
      </c>
      <c r="Y32" s="1">
        <f>ROUND(Y27*1.07,0)</f>
        <v>525</v>
      </c>
      <c r="Z32" s="1">
        <f>ROUND(计算页!$N$6*AB32/10000,0)</f>
        <v>29</v>
      </c>
      <c r="AA32" s="1">
        <f t="shared" si="15"/>
        <v>11175</v>
      </c>
      <c r="AB32" s="1">
        <f>ROUND(AB27*1.07,0)</f>
        <v>450</v>
      </c>
      <c r="AC32" s="1">
        <f>ROUND(计算页!$N$7*AE32/10000,0)</f>
        <v>34</v>
      </c>
      <c r="AD32" s="1">
        <f t="shared" si="17"/>
        <v>8185</v>
      </c>
      <c r="AE32" s="1">
        <f>ROUND(AE27*1.07,0)</f>
        <v>330</v>
      </c>
      <c r="AF32" s="1">
        <f>ROUND(计算页!$N$8*AH32/10000,0)</f>
        <v>41</v>
      </c>
      <c r="AG32" s="1">
        <f t="shared" si="19"/>
        <v>6721</v>
      </c>
      <c r="AH32" s="1">
        <f>ROUND(AH27*1.07,0)</f>
        <v>271</v>
      </c>
      <c r="AI32" s="1">
        <f>ROUND(计算页!$N$9*AK32/10000,0)</f>
        <v>48</v>
      </c>
      <c r="AJ32" s="1">
        <f t="shared" si="21"/>
        <v>5966</v>
      </c>
      <c r="AK32" s="1">
        <f>ROUND(AK27*1.07,0)</f>
        <v>241</v>
      </c>
      <c r="AL32" s="1">
        <f>ROUND(计算页!$T$4*AN32/10000,0)</f>
        <v>35</v>
      </c>
      <c r="AM32" s="1">
        <f t="shared" si="23"/>
        <v>6721</v>
      </c>
      <c r="AN32" s="1">
        <f>ROUND(AN27*1.07,0)</f>
        <v>271</v>
      </c>
      <c r="AO32" s="1">
        <f>ROUND(计算页!$T$5*AQ32/10000,0)</f>
        <v>37</v>
      </c>
      <c r="AP32" s="1">
        <f t="shared" si="25"/>
        <v>4840</v>
      </c>
      <c r="AQ32" s="1">
        <f>ROUND(AQ27*1.07,0)</f>
        <v>195</v>
      </c>
      <c r="AR32" s="1">
        <f>ROUND(计算页!$T$6*AT32/10000,0)</f>
        <v>42</v>
      </c>
      <c r="AS32" s="1">
        <f t="shared" si="27"/>
        <v>4100</v>
      </c>
      <c r="AT32" s="1">
        <f>ROUND(AT27*1.07,0)</f>
        <v>165</v>
      </c>
      <c r="AU32" s="1">
        <f>ROUND(计算页!$T$7*AW32/10000,0)</f>
        <v>49</v>
      </c>
      <c r="AV32" s="1">
        <f t="shared" si="29"/>
        <v>2985</v>
      </c>
      <c r="AW32" s="1">
        <f>ROUND(AW27*1.07,0)</f>
        <v>120</v>
      </c>
      <c r="AX32" s="1">
        <f>ROUND(计算页!$T$8*AZ32/10000,0)</f>
        <v>59</v>
      </c>
      <c r="AY32" s="1">
        <f t="shared" si="31"/>
        <v>2438</v>
      </c>
      <c r="AZ32" s="1">
        <f>ROUND(AZ27*1.07,0)</f>
        <v>98</v>
      </c>
      <c r="BA32" s="1">
        <f>ROUND(计算页!$T$9*BC32/10000,0)</f>
        <v>65</v>
      </c>
      <c r="BB32" s="1">
        <f t="shared" si="33"/>
        <v>2047</v>
      </c>
      <c r="BC32" s="1">
        <f>ROUND(BC27*1.07,0)</f>
        <v>82</v>
      </c>
    </row>
    <row r="33" spans="1:55" x14ac:dyDescent="0.35">
      <c r="A33" s="1">
        <v>32</v>
      </c>
      <c r="B33" s="1">
        <f>ROUND(计算页!$H$4*D33/10000,0)</f>
        <v>18</v>
      </c>
      <c r="C33" s="1">
        <f t="shared" si="0"/>
        <v>58147</v>
      </c>
      <c r="D33" s="1">
        <f>D32</f>
        <v>2251</v>
      </c>
      <c r="E33" s="1">
        <f>ROUND(计算页!$H$5*G33/10000,0)</f>
        <v>20</v>
      </c>
      <c r="F33" s="1">
        <f t="shared" si="1"/>
        <v>42630</v>
      </c>
      <c r="G33" s="1">
        <f>G32</f>
        <v>1650</v>
      </c>
      <c r="H33" s="1">
        <f>ROUND(计算页!$H$6*J33/10000,0)</f>
        <v>22</v>
      </c>
      <c r="I33" s="1">
        <f t="shared" si="3"/>
        <v>23255</v>
      </c>
      <c r="J33" s="1">
        <f>J32</f>
        <v>900</v>
      </c>
      <c r="K33" s="1">
        <f>ROUND(计算页!$H$7*M33/10000,0)</f>
        <v>26</v>
      </c>
      <c r="L33" s="1">
        <f t="shared" si="5"/>
        <v>15505</v>
      </c>
      <c r="M33" s="1">
        <f>M32</f>
        <v>600</v>
      </c>
      <c r="N33" s="1">
        <f>ROUND(计算页!$H$8*P33/10000,0)</f>
        <v>32</v>
      </c>
      <c r="O33" s="1">
        <f t="shared" si="7"/>
        <v>11625</v>
      </c>
      <c r="P33" s="1">
        <f>P32</f>
        <v>450</v>
      </c>
      <c r="Q33" s="1">
        <f>ROUND(计算页!$H$9*S33/10000,0)</f>
        <v>39</v>
      </c>
      <c r="R33" s="1">
        <f t="shared" si="9"/>
        <v>9707</v>
      </c>
      <c r="S33" s="1">
        <f>S32</f>
        <v>376</v>
      </c>
      <c r="T33" s="1">
        <f>ROUND(计算页!$N$4*V33/10000,0)</f>
        <v>22</v>
      </c>
      <c r="U33" s="1">
        <f t="shared" si="11"/>
        <v>17813</v>
      </c>
      <c r="V33" s="1">
        <f>V32</f>
        <v>689</v>
      </c>
      <c r="W33" s="1">
        <f>ROUND(计算页!$N$5*Y33/10000,0)</f>
        <v>25</v>
      </c>
      <c r="X33" s="1">
        <f t="shared" si="13"/>
        <v>13575</v>
      </c>
      <c r="Y33" s="1">
        <f>Y32</f>
        <v>525</v>
      </c>
      <c r="Z33" s="1">
        <f>ROUND(计算页!$N$6*AB33/10000,0)</f>
        <v>29</v>
      </c>
      <c r="AA33" s="1">
        <f t="shared" si="15"/>
        <v>11625</v>
      </c>
      <c r="AB33" s="1">
        <f>AB32</f>
        <v>450</v>
      </c>
      <c r="AC33" s="1">
        <f>ROUND(计算页!$N$7*AE33/10000,0)</f>
        <v>34</v>
      </c>
      <c r="AD33" s="1">
        <f t="shared" si="17"/>
        <v>8515</v>
      </c>
      <c r="AE33" s="1">
        <f>AE32</f>
        <v>330</v>
      </c>
      <c r="AF33" s="1">
        <f>ROUND(计算页!$N$8*AH33/10000,0)</f>
        <v>41</v>
      </c>
      <c r="AG33" s="1">
        <f t="shared" si="19"/>
        <v>6992</v>
      </c>
      <c r="AH33" s="1">
        <f>AH32</f>
        <v>271</v>
      </c>
      <c r="AI33" s="1">
        <f>ROUND(计算页!$N$9*AK33/10000,0)</f>
        <v>48</v>
      </c>
      <c r="AJ33" s="1">
        <f t="shared" si="21"/>
        <v>6207</v>
      </c>
      <c r="AK33" s="1">
        <f>AK32</f>
        <v>241</v>
      </c>
      <c r="AL33" s="1">
        <f>ROUND(计算页!$T$4*AN33/10000,0)</f>
        <v>35</v>
      </c>
      <c r="AM33" s="1">
        <f t="shared" si="23"/>
        <v>6992</v>
      </c>
      <c r="AN33" s="1">
        <f>AN32</f>
        <v>271</v>
      </c>
      <c r="AO33" s="1">
        <f>ROUND(计算页!$T$5*AQ33/10000,0)</f>
        <v>37</v>
      </c>
      <c r="AP33" s="1">
        <f t="shared" si="25"/>
        <v>5035</v>
      </c>
      <c r="AQ33" s="1">
        <f>AQ32</f>
        <v>195</v>
      </c>
      <c r="AR33" s="1">
        <f>ROUND(计算页!$T$6*AT33/10000,0)</f>
        <v>42</v>
      </c>
      <c r="AS33" s="1">
        <f t="shared" si="27"/>
        <v>4265</v>
      </c>
      <c r="AT33" s="1">
        <f>AT32</f>
        <v>165</v>
      </c>
      <c r="AU33" s="1">
        <f>ROUND(计算页!$T$7*AW33/10000,0)</f>
        <v>49</v>
      </c>
      <c r="AV33" s="1">
        <f t="shared" si="29"/>
        <v>3105</v>
      </c>
      <c r="AW33" s="1">
        <f>AW32</f>
        <v>120</v>
      </c>
      <c r="AX33" s="1">
        <f>ROUND(计算页!$T$8*AZ33/10000,0)</f>
        <v>59</v>
      </c>
      <c r="AY33" s="1">
        <f t="shared" si="31"/>
        <v>2536</v>
      </c>
      <c r="AZ33" s="1">
        <f>AZ32</f>
        <v>98</v>
      </c>
      <c r="BA33" s="1">
        <f>ROUND(计算页!$T$9*BC33/10000,0)</f>
        <v>65</v>
      </c>
      <c r="BB33" s="1">
        <f t="shared" si="33"/>
        <v>2129</v>
      </c>
      <c r="BC33" s="1">
        <f>BC32</f>
        <v>82</v>
      </c>
    </row>
    <row r="34" spans="1:55" x14ac:dyDescent="0.35">
      <c r="A34" s="1">
        <v>33</v>
      </c>
      <c r="B34" s="1">
        <f>ROUND(计算页!$H$4*D34/10000,0)</f>
        <v>18</v>
      </c>
      <c r="C34" s="1">
        <f t="shared" si="0"/>
        <v>60398</v>
      </c>
      <c r="D34" s="1">
        <f t="shared" ref="D34:D36" si="125">D33</f>
        <v>2251</v>
      </c>
      <c r="E34" s="1">
        <f>ROUND(计算页!$H$5*G34/10000,0)</f>
        <v>20</v>
      </c>
      <c r="F34" s="1">
        <f t="shared" si="1"/>
        <v>44280</v>
      </c>
      <c r="G34" s="1">
        <f t="shared" ref="G34:G36" si="126">G33</f>
        <v>1650</v>
      </c>
      <c r="H34" s="1">
        <f>ROUND(计算页!$H$6*J34/10000,0)</f>
        <v>22</v>
      </c>
      <c r="I34" s="1">
        <f t="shared" si="3"/>
        <v>24155</v>
      </c>
      <c r="J34" s="1">
        <f t="shared" ref="J34:J36" si="127">J33</f>
        <v>900</v>
      </c>
      <c r="K34" s="1">
        <f>ROUND(计算页!$H$7*M34/10000,0)</f>
        <v>26</v>
      </c>
      <c r="L34" s="1">
        <f t="shared" si="5"/>
        <v>16105</v>
      </c>
      <c r="M34" s="1">
        <f t="shared" ref="M34:M36" si="128">M33</f>
        <v>600</v>
      </c>
      <c r="N34" s="1">
        <f>ROUND(计算页!$H$8*P34/10000,0)</f>
        <v>32</v>
      </c>
      <c r="O34" s="1">
        <f t="shared" si="7"/>
        <v>12075</v>
      </c>
      <c r="P34" s="1">
        <f t="shared" ref="P34:P36" si="129">P33</f>
        <v>450</v>
      </c>
      <c r="Q34" s="1">
        <f>ROUND(计算页!$H$9*S34/10000,0)</f>
        <v>39</v>
      </c>
      <c r="R34" s="1">
        <f t="shared" si="9"/>
        <v>10083</v>
      </c>
      <c r="S34" s="1">
        <f t="shared" ref="S34:S36" si="130">S33</f>
        <v>376</v>
      </c>
      <c r="T34" s="1">
        <f>ROUND(计算页!$N$4*V34/10000,0)</f>
        <v>22</v>
      </c>
      <c r="U34" s="1">
        <f t="shared" si="11"/>
        <v>18502</v>
      </c>
      <c r="V34" s="1">
        <f t="shared" ref="V34:V36" si="131">V33</f>
        <v>689</v>
      </c>
      <c r="W34" s="1">
        <f>ROUND(计算页!$N$5*Y34/10000,0)</f>
        <v>25</v>
      </c>
      <c r="X34" s="1">
        <f t="shared" si="13"/>
        <v>14100</v>
      </c>
      <c r="Y34" s="1">
        <f t="shared" ref="Y34:Y36" si="132">Y33</f>
        <v>525</v>
      </c>
      <c r="Z34" s="1">
        <f>ROUND(计算页!$N$6*AB34/10000,0)</f>
        <v>29</v>
      </c>
      <c r="AA34" s="1">
        <f t="shared" si="15"/>
        <v>12075</v>
      </c>
      <c r="AB34" s="1">
        <f t="shared" ref="AB34:AB36" si="133">AB33</f>
        <v>450</v>
      </c>
      <c r="AC34" s="1">
        <f>ROUND(计算页!$N$7*AE34/10000,0)</f>
        <v>34</v>
      </c>
      <c r="AD34" s="1">
        <f t="shared" si="17"/>
        <v>8845</v>
      </c>
      <c r="AE34" s="1">
        <f t="shared" ref="AE34:AE36" si="134">AE33</f>
        <v>330</v>
      </c>
      <c r="AF34" s="1">
        <f>ROUND(计算页!$N$8*AH34/10000,0)</f>
        <v>41</v>
      </c>
      <c r="AG34" s="1">
        <f t="shared" si="19"/>
        <v>7263</v>
      </c>
      <c r="AH34" s="1">
        <f t="shared" ref="AH34:AH36" si="135">AH33</f>
        <v>271</v>
      </c>
      <c r="AI34" s="1">
        <f>ROUND(计算页!$N$9*AK34/10000,0)</f>
        <v>48</v>
      </c>
      <c r="AJ34" s="1">
        <f t="shared" si="21"/>
        <v>6448</v>
      </c>
      <c r="AK34" s="1">
        <f t="shared" ref="AK34:AK36" si="136">AK33</f>
        <v>241</v>
      </c>
      <c r="AL34" s="1">
        <f>ROUND(计算页!$T$4*AN34/10000,0)</f>
        <v>35</v>
      </c>
      <c r="AM34" s="1">
        <f t="shared" si="23"/>
        <v>7263</v>
      </c>
      <c r="AN34" s="1">
        <f t="shared" ref="AN34:AN36" si="137">AN33</f>
        <v>271</v>
      </c>
      <c r="AO34" s="1">
        <f>ROUND(计算页!$T$5*AQ34/10000,0)</f>
        <v>37</v>
      </c>
      <c r="AP34" s="1">
        <f t="shared" si="25"/>
        <v>5230</v>
      </c>
      <c r="AQ34" s="1">
        <f t="shared" ref="AQ34:AQ36" si="138">AQ33</f>
        <v>195</v>
      </c>
      <c r="AR34" s="1">
        <f>ROUND(计算页!$T$6*AT34/10000,0)</f>
        <v>42</v>
      </c>
      <c r="AS34" s="1">
        <f t="shared" si="27"/>
        <v>4430</v>
      </c>
      <c r="AT34" s="1">
        <f t="shared" ref="AT34:AT36" si="139">AT33</f>
        <v>165</v>
      </c>
      <c r="AU34" s="1">
        <f>ROUND(计算页!$T$7*AW34/10000,0)</f>
        <v>49</v>
      </c>
      <c r="AV34" s="1">
        <f t="shared" si="29"/>
        <v>3225</v>
      </c>
      <c r="AW34" s="1">
        <f t="shared" ref="AW34:AW36" si="140">AW33</f>
        <v>120</v>
      </c>
      <c r="AX34" s="1">
        <f>ROUND(计算页!$T$8*AZ34/10000,0)</f>
        <v>59</v>
      </c>
      <c r="AY34" s="1">
        <f t="shared" si="31"/>
        <v>2634</v>
      </c>
      <c r="AZ34" s="1">
        <f t="shared" ref="AZ34:AZ36" si="141">AZ33</f>
        <v>98</v>
      </c>
      <c r="BA34" s="1">
        <f>ROUND(计算页!$T$9*BC34/10000,0)</f>
        <v>65</v>
      </c>
      <c r="BB34" s="1">
        <f t="shared" si="33"/>
        <v>2211</v>
      </c>
      <c r="BC34" s="1">
        <f t="shared" ref="BC34:BC36" si="142">BC33</f>
        <v>82</v>
      </c>
    </row>
    <row r="35" spans="1:55" x14ac:dyDescent="0.35">
      <c r="A35" s="1">
        <v>34</v>
      </c>
      <c r="B35" s="1">
        <f>ROUND(计算页!$H$4*D35/10000,0)</f>
        <v>18</v>
      </c>
      <c r="C35" s="1">
        <f t="shared" si="0"/>
        <v>62649</v>
      </c>
      <c r="D35" s="1">
        <f t="shared" si="125"/>
        <v>2251</v>
      </c>
      <c r="E35" s="1">
        <f>ROUND(计算页!$H$5*G35/10000,0)</f>
        <v>20</v>
      </c>
      <c r="F35" s="1">
        <f t="shared" si="1"/>
        <v>45930</v>
      </c>
      <c r="G35" s="1">
        <f t="shared" si="126"/>
        <v>1650</v>
      </c>
      <c r="H35" s="1">
        <f>ROUND(计算页!$H$6*J35/10000,0)</f>
        <v>22</v>
      </c>
      <c r="I35" s="1">
        <f t="shared" si="3"/>
        <v>25055</v>
      </c>
      <c r="J35" s="1">
        <f t="shared" si="127"/>
        <v>900</v>
      </c>
      <c r="K35" s="1">
        <f>ROUND(计算页!$H$7*M35/10000,0)</f>
        <v>26</v>
      </c>
      <c r="L35" s="1">
        <f t="shared" si="5"/>
        <v>16705</v>
      </c>
      <c r="M35" s="1">
        <f t="shared" si="128"/>
        <v>600</v>
      </c>
      <c r="N35" s="1">
        <f>ROUND(计算页!$H$8*P35/10000,0)</f>
        <v>32</v>
      </c>
      <c r="O35" s="1">
        <f t="shared" si="7"/>
        <v>12525</v>
      </c>
      <c r="P35" s="1">
        <f t="shared" si="129"/>
        <v>450</v>
      </c>
      <c r="Q35" s="1">
        <f>ROUND(计算页!$H$9*S35/10000,0)</f>
        <v>39</v>
      </c>
      <c r="R35" s="1">
        <f t="shared" si="9"/>
        <v>10459</v>
      </c>
      <c r="S35" s="1">
        <f t="shared" si="130"/>
        <v>376</v>
      </c>
      <c r="T35" s="1">
        <f>ROUND(计算页!$N$4*V35/10000,0)</f>
        <v>22</v>
      </c>
      <c r="U35" s="1">
        <f t="shared" si="11"/>
        <v>19191</v>
      </c>
      <c r="V35" s="1">
        <f t="shared" si="131"/>
        <v>689</v>
      </c>
      <c r="W35" s="1">
        <f>ROUND(计算页!$N$5*Y35/10000,0)</f>
        <v>25</v>
      </c>
      <c r="X35" s="1">
        <f t="shared" si="13"/>
        <v>14625</v>
      </c>
      <c r="Y35" s="1">
        <f t="shared" si="132"/>
        <v>525</v>
      </c>
      <c r="Z35" s="1">
        <f>ROUND(计算页!$N$6*AB35/10000,0)</f>
        <v>29</v>
      </c>
      <c r="AA35" s="1">
        <f t="shared" si="15"/>
        <v>12525</v>
      </c>
      <c r="AB35" s="1">
        <f t="shared" si="133"/>
        <v>450</v>
      </c>
      <c r="AC35" s="1">
        <f>ROUND(计算页!$N$7*AE35/10000,0)</f>
        <v>34</v>
      </c>
      <c r="AD35" s="1">
        <f t="shared" si="17"/>
        <v>9175</v>
      </c>
      <c r="AE35" s="1">
        <f t="shared" si="134"/>
        <v>330</v>
      </c>
      <c r="AF35" s="1">
        <f>ROUND(计算页!$N$8*AH35/10000,0)</f>
        <v>41</v>
      </c>
      <c r="AG35" s="1">
        <f t="shared" si="19"/>
        <v>7534</v>
      </c>
      <c r="AH35" s="1">
        <f t="shared" si="135"/>
        <v>271</v>
      </c>
      <c r="AI35" s="1">
        <f>ROUND(计算页!$N$9*AK35/10000,0)</f>
        <v>48</v>
      </c>
      <c r="AJ35" s="1">
        <f t="shared" si="21"/>
        <v>6689</v>
      </c>
      <c r="AK35" s="1">
        <f t="shared" si="136"/>
        <v>241</v>
      </c>
      <c r="AL35" s="1">
        <f>ROUND(计算页!$T$4*AN35/10000,0)</f>
        <v>35</v>
      </c>
      <c r="AM35" s="1">
        <f t="shared" si="23"/>
        <v>7534</v>
      </c>
      <c r="AN35" s="1">
        <f t="shared" si="137"/>
        <v>271</v>
      </c>
      <c r="AO35" s="1">
        <f>ROUND(计算页!$T$5*AQ35/10000,0)</f>
        <v>37</v>
      </c>
      <c r="AP35" s="1">
        <f t="shared" si="25"/>
        <v>5425</v>
      </c>
      <c r="AQ35" s="1">
        <f t="shared" si="138"/>
        <v>195</v>
      </c>
      <c r="AR35" s="1">
        <f>ROUND(计算页!$T$6*AT35/10000,0)</f>
        <v>42</v>
      </c>
      <c r="AS35" s="1">
        <f t="shared" si="27"/>
        <v>4595</v>
      </c>
      <c r="AT35" s="1">
        <f t="shared" si="139"/>
        <v>165</v>
      </c>
      <c r="AU35" s="1">
        <f>ROUND(计算页!$T$7*AW35/10000,0)</f>
        <v>49</v>
      </c>
      <c r="AV35" s="1">
        <f t="shared" si="29"/>
        <v>3345</v>
      </c>
      <c r="AW35" s="1">
        <f t="shared" si="140"/>
        <v>120</v>
      </c>
      <c r="AX35" s="1">
        <f>ROUND(计算页!$T$8*AZ35/10000,0)</f>
        <v>59</v>
      </c>
      <c r="AY35" s="1">
        <f t="shared" si="31"/>
        <v>2732</v>
      </c>
      <c r="AZ35" s="1">
        <f t="shared" si="141"/>
        <v>98</v>
      </c>
      <c r="BA35" s="1">
        <f>ROUND(计算页!$T$9*BC35/10000,0)</f>
        <v>65</v>
      </c>
      <c r="BB35" s="1">
        <f t="shared" si="33"/>
        <v>2293</v>
      </c>
      <c r="BC35" s="1">
        <f t="shared" si="142"/>
        <v>82</v>
      </c>
    </row>
    <row r="36" spans="1:55" x14ac:dyDescent="0.35">
      <c r="A36" s="1">
        <v>35</v>
      </c>
      <c r="B36" s="1">
        <f>ROUND(计算页!$H$4*D36/10000,0)</f>
        <v>18</v>
      </c>
      <c r="C36" s="1">
        <f t="shared" si="0"/>
        <v>64900</v>
      </c>
      <c r="D36" s="1">
        <f t="shared" si="125"/>
        <v>2251</v>
      </c>
      <c r="E36" s="1">
        <f>ROUND(计算页!$H$5*G36/10000,0)</f>
        <v>20</v>
      </c>
      <c r="F36" s="1">
        <f t="shared" si="1"/>
        <v>47580</v>
      </c>
      <c r="G36" s="1">
        <f t="shared" si="126"/>
        <v>1650</v>
      </c>
      <c r="H36" s="1">
        <f>ROUND(计算页!$H$6*J36/10000,0)</f>
        <v>22</v>
      </c>
      <c r="I36" s="1">
        <f t="shared" si="3"/>
        <v>25955</v>
      </c>
      <c r="J36" s="1">
        <f t="shared" si="127"/>
        <v>900</v>
      </c>
      <c r="K36" s="1">
        <f>ROUND(计算页!$H$7*M36/10000,0)</f>
        <v>26</v>
      </c>
      <c r="L36" s="1">
        <f t="shared" si="5"/>
        <v>17305</v>
      </c>
      <c r="M36" s="1">
        <f t="shared" si="128"/>
        <v>600</v>
      </c>
      <c r="N36" s="1">
        <f>ROUND(计算页!$H$8*P36/10000,0)</f>
        <v>32</v>
      </c>
      <c r="O36" s="1">
        <f t="shared" si="7"/>
        <v>12975</v>
      </c>
      <c r="P36" s="1">
        <f t="shared" si="129"/>
        <v>450</v>
      </c>
      <c r="Q36" s="1">
        <f>ROUND(计算页!$H$9*S36/10000,0)</f>
        <v>39</v>
      </c>
      <c r="R36" s="1">
        <f t="shared" si="9"/>
        <v>10835</v>
      </c>
      <c r="S36" s="1">
        <f t="shared" si="130"/>
        <v>376</v>
      </c>
      <c r="T36" s="1">
        <f>ROUND(计算页!$N$4*V36/10000,0)</f>
        <v>22</v>
      </c>
      <c r="U36" s="1">
        <f t="shared" si="11"/>
        <v>19880</v>
      </c>
      <c r="V36" s="1">
        <f t="shared" si="131"/>
        <v>689</v>
      </c>
      <c r="W36" s="1">
        <f>ROUND(计算页!$N$5*Y36/10000,0)</f>
        <v>25</v>
      </c>
      <c r="X36" s="1">
        <f t="shared" si="13"/>
        <v>15150</v>
      </c>
      <c r="Y36" s="1">
        <f t="shared" si="132"/>
        <v>525</v>
      </c>
      <c r="Z36" s="1">
        <f>ROUND(计算页!$N$6*AB36/10000,0)</f>
        <v>29</v>
      </c>
      <c r="AA36" s="1">
        <f t="shared" si="15"/>
        <v>12975</v>
      </c>
      <c r="AB36" s="1">
        <f t="shared" si="133"/>
        <v>450</v>
      </c>
      <c r="AC36" s="1">
        <f>ROUND(计算页!$N$7*AE36/10000,0)</f>
        <v>34</v>
      </c>
      <c r="AD36" s="1">
        <f t="shared" si="17"/>
        <v>9505</v>
      </c>
      <c r="AE36" s="1">
        <f t="shared" si="134"/>
        <v>330</v>
      </c>
      <c r="AF36" s="1">
        <f>ROUND(计算页!$N$8*AH36/10000,0)</f>
        <v>41</v>
      </c>
      <c r="AG36" s="1">
        <f t="shared" si="19"/>
        <v>7805</v>
      </c>
      <c r="AH36" s="1">
        <f t="shared" si="135"/>
        <v>271</v>
      </c>
      <c r="AI36" s="1">
        <f>ROUND(计算页!$N$9*AK36/10000,0)</f>
        <v>48</v>
      </c>
      <c r="AJ36" s="1">
        <f t="shared" si="21"/>
        <v>6930</v>
      </c>
      <c r="AK36" s="1">
        <f t="shared" si="136"/>
        <v>241</v>
      </c>
      <c r="AL36" s="1">
        <f>ROUND(计算页!$T$4*AN36/10000,0)</f>
        <v>35</v>
      </c>
      <c r="AM36" s="1">
        <f t="shared" si="23"/>
        <v>7805</v>
      </c>
      <c r="AN36" s="1">
        <f t="shared" si="137"/>
        <v>271</v>
      </c>
      <c r="AO36" s="1">
        <f>ROUND(计算页!$T$5*AQ36/10000,0)</f>
        <v>37</v>
      </c>
      <c r="AP36" s="1">
        <f t="shared" si="25"/>
        <v>5620</v>
      </c>
      <c r="AQ36" s="1">
        <f t="shared" si="138"/>
        <v>195</v>
      </c>
      <c r="AR36" s="1">
        <f>ROUND(计算页!$T$6*AT36/10000,0)</f>
        <v>42</v>
      </c>
      <c r="AS36" s="1">
        <f t="shared" si="27"/>
        <v>4760</v>
      </c>
      <c r="AT36" s="1">
        <f t="shared" si="139"/>
        <v>165</v>
      </c>
      <c r="AU36" s="1">
        <f>ROUND(计算页!$T$7*AW36/10000,0)</f>
        <v>49</v>
      </c>
      <c r="AV36" s="1">
        <f t="shared" si="29"/>
        <v>3465</v>
      </c>
      <c r="AW36" s="1">
        <f t="shared" si="140"/>
        <v>120</v>
      </c>
      <c r="AX36" s="1">
        <f>ROUND(计算页!$T$8*AZ36/10000,0)</f>
        <v>59</v>
      </c>
      <c r="AY36" s="1">
        <f t="shared" si="31"/>
        <v>2830</v>
      </c>
      <c r="AZ36" s="1">
        <f t="shared" si="141"/>
        <v>98</v>
      </c>
      <c r="BA36" s="1">
        <f>ROUND(计算页!$T$9*BC36/10000,0)</f>
        <v>65</v>
      </c>
      <c r="BB36" s="1">
        <f t="shared" si="33"/>
        <v>2375</v>
      </c>
      <c r="BC36" s="1">
        <f t="shared" si="142"/>
        <v>82</v>
      </c>
    </row>
    <row r="37" spans="1:55" x14ac:dyDescent="0.35">
      <c r="A37" s="1">
        <v>36</v>
      </c>
      <c r="B37" s="1">
        <f>ROUND(计算页!$H$4*D37/10000,0)</f>
        <v>19</v>
      </c>
      <c r="C37" s="1">
        <f t="shared" si="0"/>
        <v>67309</v>
      </c>
      <c r="D37" s="1">
        <f>ROUND(D32*1.07,0)</f>
        <v>2409</v>
      </c>
      <c r="E37" s="1">
        <f>ROUND(计算页!$H$5*G37/10000,0)</f>
        <v>21</v>
      </c>
      <c r="F37" s="1">
        <f t="shared" si="1"/>
        <v>49346</v>
      </c>
      <c r="G37" s="1">
        <f>ROUND(G32*1.07,0)</f>
        <v>1766</v>
      </c>
      <c r="H37" s="1">
        <f>ROUND(计算页!$H$6*J37/10000,0)</f>
        <v>23</v>
      </c>
      <c r="I37" s="1">
        <f t="shared" si="3"/>
        <v>26918</v>
      </c>
      <c r="J37" s="1">
        <f>ROUND(J32*1.07,0)</f>
        <v>963</v>
      </c>
      <c r="K37" s="1">
        <f>ROUND(计算页!$H$7*M37/10000,0)</f>
        <v>28</v>
      </c>
      <c r="L37" s="1">
        <f t="shared" si="5"/>
        <v>17947</v>
      </c>
      <c r="M37" s="1">
        <f>ROUND(M32*1.07,0)</f>
        <v>642</v>
      </c>
      <c r="N37" s="1">
        <f>ROUND(计算页!$H$8*P37/10000,0)</f>
        <v>34</v>
      </c>
      <c r="O37" s="1">
        <f t="shared" si="7"/>
        <v>13457</v>
      </c>
      <c r="P37" s="1">
        <f>ROUND(P32*1.07,0)</f>
        <v>482</v>
      </c>
      <c r="Q37" s="1">
        <f>ROUND(计算页!$H$9*S37/10000,0)</f>
        <v>42</v>
      </c>
      <c r="R37" s="1">
        <f t="shared" si="9"/>
        <v>11237</v>
      </c>
      <c r="S37" s="1">
        <f>ROUND(S32*1.07,0)</f>
        <v>402</v>
      </c>
      <c r="T37" s="1">
        <f>ROUND(计算页!$N$4*V37/10000,0)</f>
        <v>24</v>
      </c>
      <c r="U37" s="1">
        <f t="shared" si="11"/>
        <v>20617</v>
      </c>
      <c r="V37" s="1">
        <f>ROUND(V32*1.07,0)</f>
        <v>737</v>
      </c>
      <c r="W37" s="1">
        <f>ROUND(计算页!$N$5*Y37/10000,0)</f>
        <v>27</v>
      </c>
      <c r="X37" s="1">
        <f t="shared" si="13"/>
        <v>15712</v>
      </c>
      <c r="Y37" s="1">
        <f>ROUND(Y32*1.07,0)</f>
        <v>562</v>
      </c>
      <c r="Z37" s="1">
        <f>ROUND(计算页!$N$6*AB37/10000,0)</f>
        <v>31</v>
      </c>
      <c r="AA37" s="1">
        <f t="shared" si="15"/>
        <v>13457</v>
      </c>
      <c r="AB37" s="1">
        <f>ROUND(AB32*1.07,0)</f>
        <v>482</v>
      </c>
      <c r="AC37" s="1">
        <f>ROUND(计算页!$N$7*AE37/10000,0)</f>
        <v>36</v>
      </c>
      <c r="AD37" s="1">
        <f t="shared" si="17"/>
        <v>9858</v>
      </c>
      <c r="AE37" s="1">
        <f>ROUND(AE32*1.07,0)</f>
        <v>353</v>
      </c>
      <c r="AF37" s="1">
        <f>ROUND(计算页!$N$8*AH37/10000,0)</f>
        <v>44</v>
      </c>
      <c r="AG37" s="1">
        <f t="shared" si="19"/>
        <v>8095</v>
      </c>
      <c r="AH37" s="1">
        <f>ROUND(AH32*1.07,0)</f>
        <v>290</v>
      </c>
      <c r="AI37" s="1">
        <f>ROUND(计算页!$N$9*AK37/10000,0)</f>
        <v>51</v>
      </c>
      <c r="AJ37" s="1">
        <f t="shared" si="21"/>
        <v>7188</v>
      </c>
      <c r="AK37" s="1">
        <f>ROUND(AK32*1.07,0)</f>
        <v>258</v>
      </c>
      <c r="AL37" s="1">
        <f>ROUND(计算页!$T$4*AN37/10000,0)</f>
        <v>37</v>
      </c>
      <c r="AM37" s="1">
        <f t="shared" si="23"/>
        <v>8095</v>
      </c>
      <c r="AN37" s="1">
        <f>ROUND(AN32*1.07,0)</f>
        <v>290</v>
      </c>
      <c r="AO37" s="1">
        <f>ROUND(计算页!$T$5*AQ37/10000,0)</f>
        <v>40</v>
      </c>
      <c r="AP37" s="1">
        <f t="shared" si="25"/>
        <v>5829</v>
      </c>
      <c r="AQ37" s="1">
        <f>ROUND(AQ32*1.07,0)</f>
        <v>209</v>
      </c>
      <c r="AR37" s="1">
        <f>ROUND(计算页!$T$6*AT37/10000,0)</f>
        <v>45</v>
      </c>
      <c r="AS37" s="1">
        <f t="shared" si="27"/>
        <v>4937</v>
      </c>
      <c r="AT37" s="1">
        <f>ROUND(AT32*1.07,0)</f>
        <v>177</v>
      </c>
      <c r="AU37" s="1">
        <f>ROUND(计算页!$T$7*AW37/10000,0)</f>
        <v>53</v>
      </c>
      <c r="AV37" s="1">
        <f t="shared" si="29"/>
        <v>3593</v>
      </c>
      <c r="AW37" s="1">
        <f>ROUND(AW32*1.07,0)</f>
        <v>128</v>
      </c>
      <c r="AX37" s="1">
        <f>ROUND(计算页!$T$8*AZ37/10000,0)</f>
        <v>64</v>
      </c>
      <c r="AY37" s="1">
        <f t="shared" si="31"/>
        <v>2935</v>
      </c>
      <c r="AZ37" s="1">
        <f>ROUND(AZ32*1.07,0)</f>
        <v>105</v>
      </c>
      <c r="BA37" s="1">
        <f>ROUND(计算页!$T$9*BC37/10000,0)</f>
        <v>70</v>
      </c>
      <c r="BB37" s="1">
        <f t="shared" si="33"/>
        <v>2463</v>
      </c>
      <c r="BC37" s="1">
        <f>ROUND(BC32*1.07,0)</f>
        <v>88</v>
      </c>
    </row>
    <row r="38" spans="1:55" x14ac:dyDescent="0.35">
      <c r="A38" s="1">
        <v>37</v>
      </c>
      <c r="B38" s="1">
        <f>ROUND(计算页!$H$4*D38/10000,0)</f>
        <v>19</v>
      </c>
      <c r="C38" s="1">
        <f t="shared" si="0"/>
        <v>69718</v>
      </c>
      <c r="D38" s="1">
        <f>D37</f>
        <v>2409</v>
      </c>
      <c r="E38" s="1">
        <f>ROUND(计算页!$H$5*G38/10000,0)</f>
        <v>21</v>
      </c>
      <c r="F38" s="1">
        <f t="shared" si="1"/>
        <v>51112</v>
      </c>
      <c r="G38" s="1">
        <f>G37</f>
        <v>1766</v>
      </c>
      <c r="H38" s="1">
        <f>ROUND(计算页!$H$6*J38/10000,0)</f>
        <v>23</v>
      </c>
      <c r="I38" s="1">
        <f t="shared" si="3"/>
        <v>27881</v>
      </c>
      <c r="J38" s="1">
        <f>J37</f>
        <v>963</v>
      </c>
      <c r="K38" s="1">
        <f>ROUND(计算页!$H$7*M38/10000,0)</f>
        <v>28</v>
      </c>
      <c r="L38" s="1">
        <f t="shared" si="5"/>
        <v>18589</v>
      </c>
      <c r="M38" s="1">
        <f>M37</f>
        <v>642</v>
      </c>
      <c r="N38" s="1">
        <f>ROUND(计算页!$H$8*P38/10000,0)</f>
        <v>34</v>
      </c>
      <c r="O38" s="1">
        <f t="shared" si="7"/>
        <v>13939</v>
      </c>
      <c r="P38" s="1">
        <f>P37</f>
        <v>482</v>
      </c>
      <c r="Q38" s="1">
        <f>ROUND(计算页!$H$9*S38/10000,0)</f>
        <v>42</v>
      </c>
      <c r="R38" s="1">
        <f t="shared" si="9"/>
        <v>11639</v>
      </c>
      <c r="S38" s="1">
        <f>S37</f>
        <v>402</v>
      </c>
      <c r="T38" s="1">
        <f>ROUND(计算页!$N$4*V38/10000,0)</f>
        <v>24</v>
      </c>
      <c r="U38" s="1">
        <f t="shared" si="11"/>
        <v>21354</v>
      </c>
      <c r="V38" s="1">
        <f>V37</f>
        <v>737</v>
      </c>
      <c r="W38" s="1">
        <f>ROUND(计算页!$N$5*Y38/10000,0)</f>
        <v>27</v>
      </c>
      <c r="X38" s="1">
        <f t="shared" si="13"/>
        <v>16274</v>
      </c>
      <c r="Y38" s="1">
        <f>Y37</f>
        <v>562</v>
      </c>
      <c r="Z38" s="1">
        <f>ROUND(计算页!$N$6*AB38/10000,0)</f>
        <v>31</v>
      </c>
      <c r="AA38" s="1">
        <f t="shared" si="15"/>
        <v>13939</v>
      </c>
      <c r="AB38" s="1">
        <f>AB37</f>
        <v>482</v>
      </c>
      <c r="AC38" s="1">
        <f>ROUND(计算页!$N$7*AE38/10000,0)</f>
        <v>36</v>
      </c>
      <c r="AD38" s="1">
        <f t="shared" si="17"/>
        <v>10211</v>
      </c>
      <c r="AE38" s="1">
        <f>AE37</f>
        <v>353</v>
      </c>
      <c r="AF38" s="1">
        <f>ROUND(计算页!$N$8*AH38/10000,0)</f>
        <v>44</v>
      </c>
      <c r="AG38" s="1">
        <f t="shared" si="19"/>
        <v>8385</v>
      </c>
      <c r="AH38" s="1">
        <f>AH37</f>
        <v>290</v>
      </c>
      <c r="AI38" s="1">
        <f>ROUND(计算页!$N$9*AK38/10000,0)</f>
        <v>51</v>
      </c>
      <c r="AJ38" s="1">
        <f t="shared" si="21"/>
        <v>7446</v>
      </c>
      <c r="AK38" s="1">
        <f>AK37</f>
        <v>258</v>
      </c>
      <c r="AL38" s="1">
        <f>ROUND(计算页!$T$4*AN38/10000,0)</f>
        <v>37</v>
      </c>
      <c r="AM38" s="1">
        <f t="shared" si="23"/>
        <v>8385</v>
      </c>
      <c r="AN38" s="1">
        <f>AN37</f>
        <v>290</v>
      </c>
      <c r="AO38" s="1">
        <f>ROUND(计算页!$T$5*AQ38/10000,0)</f>
        <v>40</v>
      </c>
      <c r="AP38" s="1">
        <f t="shared" si="25"/>
        <v>6038</v>
      </c>
      <c r="AQ38" s="1">
        <f>AQ37</f>
        <v>209</v>
      </c>
      <c r="AR38" s="1">
        <f>ROUND(计算页!$T$6*AT38/10000,0)</f>
        <v>45</v>
      </c>
      <c r="AS38" s="1">
        <f t="shared" si="27"/>
        <v>5114</v>
      </c>
      <c r="AT38" s="1">
        <f>AT37</f>
        <v>177</v>
      </c>
      <c r="AU38" s="1">
        <f>ROUND(计算页!$T$7*AW38/10000,0)</f>
        <v>53</v>
      </c>
      <c r="AV38" s="1">
        <f t="shared" si="29"/>
        <v>3721</v>
      </c>
      <c r="AW38" s="1">
        <f>AW37</f>
        <v>128</v>
      </c>
      <c r="AX38" s="1">
        <f>ROUND(计算页!$T$8*AZ38/10000,0)</f>
        <v>64</v>
      </c>
      <c r="AY38" s="1">
        <f t="shared" si="31"/>
        <v>3040</v>
      </c>
      <c r="AZ38" s="1">
        <f>AZ37</f>
        <v>105</v>
      </c>
      <c r="BA38" s="1">
        <f>ROUND(计算页!$T$9*BC38/10000,0)</f>
        <v>70</v>
      </c>
      <c r="BB38" s="1">
        <f t="shared" si="33"/>
        <v>2551</v>
      </c>
      <c r="BC38" s="1">
        <f>BC37</f>
        <v>88</v>
      </c>
    </row>
    <row r="39" spans="1:55" x14ac:dyDescent="0.35">
      <c r="A39" s="1">
        <v>38</v>
      </c>
      <c r="B39" s="1">
        <f>ROUND(计算页!$H$4*D39/10000,0)</f>
        <v>19</v>
      </c>
      <c r="C39" s="1">
        <f t="shared" si="0"/>
        <v>72127</v>
      </c>
      <c r="D39" s="1">
        <f t="shared" ref="D39:D41" si="143">D38</f>
        <v>2409</v>
      </c>
      <c r="E39" s="1">
        <f>ROUND(计算页!$H$5*G39/10000,0)</f>
        <v>21</v>
      </c>
      <c r="F39" s="1">
        <f t="shared" si="1"/>
        <v>52878</v>
      </c>
      <c r="G39" s="1">
        <f t="shared" ref="G39:G41" si="144">G38</f>
        <v>1766</v>
      </c>
      <c r="H39" s="1">
        <f>ROUND(计算页!$H$6*J39/10000,0)</f>
        <v>23</v>
      </c>
      <c r="I39" s="1">
        <f t="shared" si="3"/>
        <v>28844</v>
      </c>
      <c r="J39" s="1">
        <f t="shared" ref="J39:J41" si="145">J38</f>
        <v>963</v>
      </c>
      <c r="K39" s="1">
        <f>ROUND(计算页!$H$7*M39/10000,0)</f>
        <v>28</v>
      </c>
      <c r="L39" s="1">
        <f t="shared" si="5"/>
        <v>19231</v>
      </c>
      <c r="M39" s="1">
        <f t="shared" ref="M39:M41" si="146">M38</f>
        <v>642</v>
      </c>
      <c r="N39" s="1">
        <f>ROUND(计算页!$H$8*P39/10000,0)</f>
        <v>34</v>
      </c>
      <c r="O39" s="1">
        <f t="shared" si="7"/>
        <v>14421</v>
      </c>
      <c r="P39" s="1">
        <f t="shared" ref="P39:P41" si="147">P38</f>
        <v>482</v>
      </c>
      <c r="Q39" s="1">
        <f>ROUND(计算页!$H$9*S39/10000,0)</f>
        <v>42</v>
      </c>
      <c r="R39" s="1">
        <f t="shared" si="9"/>
        <v>12041</v>
      </c>
      <c r="S39" s="1">
        <f t="shared" ref="S39:S41" si="148">S38</f>
        <v>402</v>
      </c>
      <c r="T39" s="1">
        <f>ROUND(计算页!$N$4*V39/10000,0)</f>
        <v>24</v>
      </c>
      <c r="U39" s="1">
        <f t="shared" si="11"/>
        <v>22091</v>
      </c>
      <c r="V39" s="1">
        <f t="shared" ref="V39:V41" si="149">V38</f>
        <v>737</v>
      </c>
      <c r="W39" s="1">
        <f>ROUND(计算页!$N$5*Y39/10000,0)</f>
        <v>27</v>
      </c>
      <c r="X39" s="1">
        <f t="shared" si="13"/>
        <v>16836</v>
      </c>
      <c r="Y39" s="1">
        <f t="shared" ref="Y39:Y41" si="150">Y38</f>
        <v>562</v>
      </c>
      <c r="Z39" s="1">
        <f>ROUND(计算页!$N$6*AB39/10000,0)</f>
        <v>31</v>
      </c>
      <c r="AA39" s="1">
        <f t="shared" si="15"/>
        <v>14421</v>
      </c>
      <c r="AB39" s="1">
        <f t="shared" ref="AB39:AB41" si="151">AB38</f>
        <v>482</v>
      </c>
      <c r="AC39" s="1">
        <f>ROUND(计算页!$N$7*AE39/10000,0)</f>
        <v>36</v>
      </c>
      <c r="AD39" s="1">
        <f t="shared" si="17"/>
        <v>10564</v>
      </c>
      <c r="AE39" s="1">
        <f t="shared" ref="AE39:AE41" si="152">AE38</f>
        <v>353</v>
      </c>
      <c r="AF39" s="1">
        <f>ROUND(计算页!$N$8*AH39/10000,0)</f>
        <v>44</v>
      </c>
      <c r="AG39" s="1">
        <f t="shared" si="19"/>
        <v>8675</v>
      </c>
      <c r="AH39" s="1">
        <f t="shared" ref="AH39:AH41" si="153">AH38</f>
        <v>290</v>
      </c>
      <c r="AI39" s="1">
        <f>ROUND(计算页!$N$9*AK39/10000,0)</f>
        <v>51</v>
      </c>
      <c r="AJ39" s="1">
        <f t="shared" si="21"/>
        <v>7704</v>
      </c>
      <c r="AK39" s="1">
        <f t="shared" ref="AK39:AK41" si="154">AK38</f>
        <v>258</v>
      </c>
      <c r="AL39" s="1">
        <f>ROUND(计算页!$T$4*AN39/10000,0)</f>
        <v>37</v>
      </c>
      <c r="AM39" s="1">
        <f t="shared" si="23"/>
        <v>8675</v>
      </c>
      <c r="AN39" s="1">
        <f t="shared" ref="AN39:AN41" si="155">AN38</f>
        <v>290</v>
      </c>
      <c r="AO39" s="1">
        <f>ROUND(计算页!$T$5*AQ39/10000,0)</f>
        <v>40</v>
      </c>
      <c r="AP39" s="1">
        <f t="shared" si="25"/>
        <v>6247</v>
      </c>
      <c r="AQ39" s="1">
        <f t="shared" ref="AQ39:AQ41" si="156">AQ38</f>
        <v>209</v>
      </c>
      <c r="AR39" s="1">
        <f>ROUND(计算页!$T$6*AT39/10000,0)</f>
        <v>45</v>
      </c>
      <c r="AS39" s="1">
        <f t="shared" si="27"/>
        <v>5291</v>
      </c>
      <c r="AT39" s="1">
        <f t="shared" ref="AT39:AT41" si="157">AT38</f>
        <v>177</v>
      </c>
      <c r="AU39" s="1">
        <f>ROUND(计算页!$T$7*AW39/10000,0)</f>
        <v>53</v>
      </c>
      <c r="AV39" s="1">
        <f t="shared" si="29"/>
        <v>3849</v>
      </c>
      <c r="AW39" s="1">
        <f t="shared" ref="AW39:AW41" si="158">AW38</f>
        <v>128</v>
      </c>
      <c r="AX39" s="1">
        <f>ROUND(计算页!$T$8*AZ39/10000,0)</f>
        <v>64</v>
      </c>
      <c r="AY39" s="1">
        <f t="shared" si="31"/>
        <v>3145</v>
      </c>
      <c r="AZ39" s="1">
        <f t="shared" ref="AZ39:AZ41" si="159">AZ38</f>
        <v>105</v>
      </c>
      <c r="BA39" s="1">
        <f>ROUND(计算页!$T$9*BC39/10000,0)</f>
        <v>70</v>
      </c>
      <c r="BB39" s="1">
        <f t="shared" si="33"/>
        <v>2639</v>
      </c>
      <c r="BC39" s="1">
        <f t="shared" ref="BC39:BC41" si="160">BC38</f>
        <v>88</v>
      </c>
    </row>
    <row r="40" spans="1:55" x14ac:dyDescent="0.35">
      <c r="A40" s="1">
        <v>39</v>
      </c>
      <c r="B40" s="1">
        <f>ROUND(计算页!$H$4*D40/10000,0)</f>
        <v>19</v>
      </c>
      <c r="C40" s="1">
        <f t="shared" si="0"/>
        <v>74536</v>
      </c>
      <c r="D40" s="1">
        <f t="shared" si="143"/>
        <v>2409</v>
      </c>
      <c r="E40" s="1">
        <f>ROUND(计算页!$H$5*G40/10000,0)</f>
        <v>21</v>
      </c>
      <c r="F40" s="1">
        <f t="shared" si="1"/>
        <v>54644</v>
      </c>
      <c r="G40" s="1">
        <f t="shared" si="144"/>
        <v>1766</v>
      </c>
      <c r="H40" s="1">
        <f>ROUND(计算页!$H$6*J40/10000,0)</f>
        <v>23</v>
      </c>
      <c r="I40" s="1">
        <f t="shared" si="3"/>
        <v>29807</v>
      </c>
      <c r="J40" s="1">
        <f t="shared" si="145"/>
        <v>963</v>
      </c>
      <c r="K40" s="1">
        <f>ROUND(计算页!$H$7*M40/10000,0)</f>
        <v>28</v>
      </c>
      <c r="L40" s="1">
        <f t="shared" si="5"/>
        <v>19873</v>
      </c>
      <c r="M40" s="1">
        <f t="shared" si="146"/>
        <v>642</v>
      </c>
      <c r="N40" s="1">
        <f>ROUND(计算页!$H$8*P40/10000,0)</f>
        <v>34</v>
      </c>
      <c r="O40" s="1">
        <f t="shared" si="7"/>
        <v>14903</v>
      </c>
      <c r="P40" s="1">
        <f t="shared" si="147"/>
        <v>482</v>
      </c>
      <c r="Q40" s="1">
        <f>ROUND(计算页!$H$9*S40/10000,0)</f>
        <v>42</v>
      </c>
      <c r="R40" s="1">
        <f t="shared" si="9"/>
        <v>12443</v>
      </c>
      <c r="S40" s="1">
        <f t="shared" si="148"/>
        <v>402</v>
      </c>
      <c r="T40" s="1">
        <f>ROUND(计算页!$N$4*V40/10000,0)</f>
        <v>24</v>
      </c>
      <c r="U40" s="1">
        <f t="shared" si="11"/>
        <v>22828</v>
      </c>
      <c r="V40" s="1">
        <f t="shared" si="149"/>
        <v>737</v>
      </c>
      <c r="W40" s="1">
        <f>ROUND(计算页!$N$5*Y40/10000,0)</f>
        <v>27</v>
      </c>
      <c r="X40" s="1">
        <f t="shared" si="13"/>
        <v>17398</v>
      </c>
      <c r="Y40" s="1">
        <f t="shared" si="150"/>
        <v>562</v>
      </c>
      <c r="Z40" s="1">
        <f>ROUND(计算页!$N$6*AB40/10000,0)</f>
        <v>31</v>
      </c>
      <c r="AA40" s="1">
        <f t="shared" si="15"/>
        <v>14903</v>
      </c>
      <c r="AB40" s="1">
        <f t="shared" si="151"/>
        <v>482</v>
      </c>
      <c r="AC40" s="1">
        <f>ROUND(计算页!$N$7*AE40/10000,0)</f>
        <v>36</v>
      </c>
      <c r="AD40" s="1">
        <f t="shared" si="17"/>
        <v>10917</v>
      </c>
      <c r="AE40" s="1">
        <f t="shared" si="152"/>
        <v>353</v>
      </c>
      <c r="AF40" s="1">
        <f>ROUND(计算页!$N$8*AH40/10000,0)</f>
        <v>44</v>
      </c>
      <c r="AG40" s="1">
        <f t="shared" si="19"/>
        <v>8965</v>
      </c>
      <c r="AH40" s="1">
        <f t="shared" si="153"/>
        <v>290</v>
      </c>
      <c r="AI40" s="1">
        <f>ROUND(计算页!$N$9*AK40/10000,0)</f>
        <v>51</v>
      </c>
      <c r="AJ40" s="1">
        <f t="shared" si="21"/>
        <v>7962</v>
      </c>
      <c r="AK40" s="1">
        <f t="shared" si="154"/>
        <v>258</v>
      </c>
      <c r="AL40" s="1">
        <f>ROUND(计算页!$T$4*AN40/10000,0)</f>
        <v>37</v>
      </c>
      <c r="AM40" s="1">
        <f t="shared" si="23"/>
        <v>8965</v>
      </c>
      <c r="AN40" s="1">
        <f t="shared" si="155"/>
        <v>290</v>
      </c>
      <c r="AO40" s="1">
        <f>ROUND(计算页!$T$5*AQ40/10000,0)</f>
        <v>40</v>
      </c>
      <c r="AP40" s="1">
        <f t="shared" si="25"/>
        <v>6456</v>
      </c>
      <c r="AQ40" s="1">
        <f t="shared" si="156"/>
        <v>209</v>
      </c>
      <c r="AR40" s="1">
        <f>ROUND(计算页!$T$6*AT40/10000,0)</f>
        <v>45</v>
      </c>
      <c r="AS40" s="1">
        <f t="shared" si="27"/>
        <v>5468</v>
      </c>
      <c r="AT40" s="1">
        <f t="shared" si="157"/>
        <v>177</v>
      </c>
      <c r="AU40" s="1">
        <f>ROUND(计算页!$T$7*AW40/10000,0)</f>
        <v>53</v>
      </c>
      <c r="AV40" s="1">
        <f t="shared" si="29"/>
        <v>3977</v>
      </c>
      <c r="AW40" s="1">
        <f t="shared" si="158"/>
        <v>128</v>
      </c>
      <c r="AX40" s="1">
        <f>ROUND(计算页!$T$8*AZ40/10000,0)</f>
        <v>64</v>
      </c>
      <c r="AY40" s="1">
        <f t="shared" si="31"/>
        <v>3250</v>
      </c>
      <c r="AZ40" s="1">
        <f t="shared" si="159"/>
        <v>105</v>
      </c>
      <c r="BA40" s="1">
        <f>ROUND(计算页!$T$9*BC40/10000,0)</f>
        <v>70</v>
      </c>
      <c r="BB40" s="1">
        <f t="shared" si="33"/>
        <v>2727</v>
      </c>
      <c r="BC40" s="1">
        <f t="shared" si="160"/>
        <v>88</v>
      </c>
    </row>
    <row r="41" spans="1:55" x14ac:dyDescent="0.35">
      <c r="A41" s="1">
        <v>40</v>
      </c>
      <c r="B41" s="1">
        <f>ROUND(计算页!$H$4*D41/10000,0)</f>
        <v>19</v>
      </c>
      <c r="C41" s="1">
        <f t="shared" si="0"/>
        <v>76945</v>
      </c>
      <c r="D41" s="1">
        <f t="shared" si="143"/>
        <v>2409</v>
      </c>
      <c r="E41" s="1">
        <f>ROUND(计算页!$H$5*G41/10000,0)</f>
        <v>21</v>
      </c>
      <c r="F41" s="1">
        <f t="shared" si="1"/>
        <v>56410</v>
      </c>
      <c r="G41" s="1">
        <f t="shared" si="144"/>
        <v>1766</v>
      </c>
      <c r="H41" s="1">
        <f>ROUND(计算页!$H$6*J41/10000,0)</f>
        <v>23</v>
      </c>
      <c r="I41" s="1">
        <f t="shared" si="3"/>
        <v>30770</v>
      </c>
      <c r="J41" s="1">
        <f t="shared" si="145"/>
        <v>963</v>
      </c>
      <c r="K41" s="1">
        <f>ROUND(计算页!$H$7*M41/10000,0)</f>
        <v>28</v>
      </c>
      <c r="L41" s="1">
        <f t="shared" si="5"/>
        <v>20515</v>
      </c>
      <c r="M41" s="1">
        <f t="shared" si="146"/>
        <v>642</v>
      </c>
      <c r="N41" s="1">
        <f>ROUND(计算页!$H$8*P41/10000,0)</f>
        <v>34</v>
      </c>
      <c r="O41" s="1">
        <f t="shared" si="7"/>
        <v>15385</v>
      </c>
      <c r="P41" s="1">
        <f t="shared" si="147"/>
        <v>482</v>
      </c>
      <c r="Q41" s="1">
        <f>ROUND(计算页!$H$9*S41/10000,0)</f>
        <v>42</v>
      </c>
      <c r="R41" s="1">
        <f t="shared" si="9"/>
        <v>12845</v>
      </c>
      <c r="S41" s="1">
        <f t="shared" si="148"/>
        <v>402</v>
      </c>
      <c r="T41" s="1">
        <f>ROUND(计算页!$N$4*V41/10000,0)</f>
        <v>24</v>
      </c>
      <c r="U41" s="1">
        <f t="shared" si="11"/>
        <v>23565</v>
      </c>
      <c r="V41" s="1">
        <f t="shared" si="149"/>
        <v>737</v>
      </c>
      <c r="W41" s="1">
        <f>ROUND(计算页!$N$5*Y41/10000,0)</f>
        <v>27</v>
      </c>
      <c r="X41" s="1">
        <f t="shared" si="13"/>
        <v>17960</v>
      </c>
      <c r="Y41" s="1">
        <f t="shared" si="150"/>
        <v>562</v>
      </c>
      <c r="Z41" s="1">
        <f>ROUND(计算页!$N$6*AB41/10000,0)</f>
        <v>31</v>
      </c>
      <c r="AA41" s="1">
        <f t="shared" si="15"/>
        <v>15385</v>
      </c>
      <c r="AB41" s="1">
        <f t="shared" si="151"/>
        <v>482</v>
      </c>
      <c r="AC41" s="1">
        <f>ROUND(计算页!$N$7*AE41/10000,0)</f>
        <v>36</v>
      </c>
      <c r="AD41" s="1">
        <f t="shared" si="17"/>
        <v>11270</v>
      </c>
      <c r="AE41" s="1">
        <f t="shared" si="152"/>
        <v>353</v>
      </c>
      <c r="AF41" s="1">
        <f>ROUND(计算页!$N$8*AH41/10000,0)</f>
        <v>44</v>
      </c>
      <c r="AG41" s="1">
        <f t="shared" si="19"/>
        <v>9255</v>
      </c>
      <c r="AH41" s="1">
        <f t="shared" si="153"/>
        <v>290</v>
      </c>
      <c r="AI41" s="1">
        <f>ROUND(计算页!$N$9*AK41/10000,0)</f>
        <v>51</v>
      </c>
      <c r="AJ41" s="1">
        <f t="shared" si="21"/>
        <v>8220</v>
      </c>
      <c r="AK41" s="1">
        <f t="shared" si="154"/>
        <v>258</v>
      </c>
      <c r="AL41" s="1">
        <f>ROUND(计算页!$T$4*AN41/10000,0)</f>
        <v>37</v>
      </c>
      <c r="AM41" s="1">
        <f t="shared" si="23"/>
        <v>9255</v>
      </c>
      <c r="AN41" s="1">
        <f t="shared" si="155"/>
        <v>290</v>
      </c>
      <c r="AO41" s="1">
        <f>ROUND(计算页!$T$5*AQ41/10000,0)</f>
        <v>40</v>
      </c>
      <c r="AP41" s="1">
        <f t="shared" si="25"/>
        <v>6665</v>
      </c>
      <c r="AQ41" s="1">
        <f t="shared" si="156"/>
        <v>209</v>
      </c>
      <c r="AR41" s="1">
        <f>ROUND(计算页!$T$6*AT41/10000,0)</f>
        <v>45</v>
      </c>
      <c r="AS41" s="1">
        <f t="shared" si="27"/>
        <v>5645</v>
      </c>
      <c r="AT41" s="1">
        <f t="shared" si="157"/>
        <v>177</v>
      </c>
      <c r="AU41" s="1">
        <f>ROUND(计算页!$T$7*AW41/10000,0)</f>
        <v>53</v>
      </c>
      <c r="AV41" s="1">
        <f t="shared" si="29"/>
        <v>4105</v>
      </c>
      <c r="AW41" s="1">
        <f t="shared" si="158"/>
        <v>128</v>
      </c>
      <c r="AX41" s="1">
        <f>ROUND(计算页!$T$8*AZ41/10000,0)</f>
        <v>64</v>
      </c>
      <c r="AY41" s="1">
        <f t="shared" si="31"/>
        <v>3355</v>
      </c>
      <c r="AZ41" s="1">
        <f t="shared" si="159"/>
        <v>105</v>
      </c>
      <c r="BA41" s="1">
        <f>ROUND(计算页!$T$9*BC41/10000,0)</f>
        <v>70</v>
      </c>
      <c r="BB41" s="1">
        <f t="shared" si="33"/>
        <v>2815</v>
      </c>
      <c r="BC41" s="1">
        <f t="shared" si="160"/>
        <v>88</v>
      </c>
    </row>
    <row r="42" spans="1:55" x14ac:dyDescent="0.35">
      <c r="A42" s="1">
        <v>41</v>
      </c>
      <c r="B42" s="1">
        <f>ROUND(计算页!$H$4*D42/10000,0)</f>
        <v>21</v>
      </c>
      <c r="C42" s="1">
        <f t="shared" si="0"/>
        <v>79523</v>
      </c>
      <c r="D42" s="1">
        <f>ROUND(D37*1.07,0)</f>
        <v>2578</v>
      </c>
      <c r="E42" s="1">
        <f>ROUND(计算页!$H$5*G42/10000,0)</f>
        <v>23</v>
      </c>
      <c r="F42" s="1">
        <f t="shared" si="1"/>
        <v>58300</v>
      </c>
      <c r="G42" s="1">
        <f>ROUND(G37*1.07,0)</f>
        <v>1890</v>
      </c>
      <c r="H42" s="1">
        <f>ROUND(计算页!$H$6*J42/10000,0)</f>
        <v>25</v>
      </c>
      <c r="I42" s="1">
        <f t="shared" si="3"/>
        <v>31800</v>
      </c>
      <c r="J42" s="1">
        <f>ROUND(J37*1.07,0)</f>
        <v>1030</v>
      </c>
      <c r="K42" s="1">
        <f>ROUND(计算页!$H$7*M42/10000,0)</f>
        <v>30</v>
      </c>
      <c r="L42" s="1">
        <f t="shared" si="5"/>
        <v>21202</v>
      </c>
      <c r="M42" s="1">
        <f>ROUND(M37*1.07,0)</f>
        <v>687</v>
      </c>
      <c r="N42" s="1">
        <f>ROUND(计算页!$H$8*P42/10000,0)</f>
        <v>36</v>
      </c>
      <c r="O42" s="1">
        <f t="shared" si="7"/>
        <v>15901</v>
      </c>
      <c r="P42" s="1">
        <f>ROUND(P37*1.07,0)</f>
        <v>516</v>
      </c>
      <c r="Q42" s="1">
        <f>ROUND(计算页!$H$9*S42/10000,0)</f>
        <v>44</v>
      </c>
      <c r="R42" s="1">
        <f t="shared" si="9"/>
        <v>13275</v>
      </c>
      <c r="S42" s="1">
        <f>ROUND(S37*1.07,0)</f>
        <v>430</v>
      </c>
      <c r="T42" s="1">
        <f>ROUND(计算页!$N$4*V42/10000,0)</f>
        <v>25</v>
      </c>
      <c r="U42" s="1">
        <f t="shared" si="11"/>
        <v>24354</v>
      </c>
      <c r="V42" s="1">
        <f>ROUND(V37*1.07,0)</f>
        <v>789</v>
      </c>
      <c r="W42" s="1">
        <f>ROUND(计算页!$N$5*Y42/10000,0)</f>
        <v>29</v>
      </c>
      <c r="X42" s="1">
        <f t="shared" si="13"/>
        <v>18561</v>
      </c>
      <c r="Y42" s="1">
        <f>ROUND(Y37*1.07,0)</f>
        <v>601</v>
      </c>
      <c r="Z42" s="1">
        <f>ROUND(计算页!$N$6*AB42/10000,0)</f>
        <v>33</v>
      </c>
      <c r="AA42" s="1">
        <f t="shared" si="15"/>
        <v>15901</v>
      </c>
      <c r="AB42" s="1">
        <f>ROUND(AB37*1.07,0)</f>
        <v>516</v>
      </c>
      <c r="AC42" s="1">
        <f>ROUND(计算页!$N$7*AE42/10000,0)</f>
        <v>39</v>
      </c>
      <c r="AD42" s="1">
        <f t="shared" si="17"/>
        <v>11648</v>
      </c>
      <c r="AE42" s="1">
        <f>ROUND(AE37*1.07,0)</f>
        <v>378</v>
      </c>
      <c r="AF42" s="1">
        <f>ROUND(计算页!$N$8*AH42/10000,0)</f>
        <v>47</v>
      </c>
      <c r="AG42" s="1">
        <f t="shared" si="19"/>
        <v>9565</v>
      </c>
      <c r="AH42" s="1">
        <f>ROUND(AH37*1.07,0)</f>
        <v>310</v>
      </c>
      <c r="AI42" s="1">
        <f>ROUND(计算页!$N$9*AK42/10000,0)</f>
        <v>55</v>
      </c>
      <c r="AJ42" s="1">
        <f t="shared" si="21"/>
        <v>8496</v>
      </c>
      <c r="AK42" s="1">
        <f>ROUND(AK37*1.07,0)</f>
        <v>276</v>
      </c>
      <c r="AL42" s="1">
        <f>ROUND(计算页!$T$4*AN42/10000,0)</f>
        <v>40</v>
      </c>
      <c r="AM42" s="1">
        <f t="shared" si="23"/>
        <v>9565</v>
      </c>
      <c r="AN42" s="1">
        <f>ROUND(AN37*1.07,0)</f>
        <v>310</v>
      </c>
      <c r="AO42" s="1">
        <f>ROUND(计算页!$T$5*AQ42/10000,0)</f>
        <v>43</v>
      </c>
      <c r="AP42" s="1">
        <f t="shared" si="25"/>
        <v>6889</v>
      </c>
      <c r="AQ42" s="1">
        <f>ROUND(AQ37*1.07,0)</f>
        <v>224</v>
      </c>
      <c r="AR42" s="1">
        <f>ROUND(计算页!$T$6*AT42/10000,0)</f>
        <v>48</v>
      </c>
      <c r="AS42" s="1">
        <f t="shared" si="27"/>
        <v>5834</v>
      </c>
      <c r="AT42" s="1">
        <f>ROUND(AT37*1.07,0)</f>
        <v>189</v>
      </c>
      <c r="AU42" s="1">
        <f>ROUND(计算页!$T$7*AW42/10000,0)</f>
        <v>56</v>
      </c>
      <c r="AV42" s="1">
        <f t="shared" si="29"/>
        <v>4242</v>
      </c>
      <c r="AW42" s="1">
        <f>ROUND(AW37*1.07,0)</f>
        <v>137</v>
      </c>
      <c r="AX42" s="1">
        <f>ROUND(计算页!$T$8*AZ42/10000,0)</f>
        <v>68</v>
      </c>
      <c r="AY42" s="1">
        <f t="shared" si="31"/>
        <v>3467</v>
      </c>
      <c r="AZ42" s="1">
        <f>ROUND(AZ37*1.07,0)</f>
        <v>112</v>
      </c>
      <c r="BA42" s="1">
        <f>ROUND(计算页!$T$9*BC42/10000,0)</f>
        <v>75</v>
      </c>
      <c r="BB42" s="1">
        <f t="shared" si="33"/>
        <v>2909</v>
      </c>
      <c r="BC42" s="1">
        <f>ROUND(BC37*1.07,0)</f>
        <v>94</v>
      </c>
    </row>
    <row r="43" spans="1:55" x14ac:dyDescent="0.35">
      <c r="A43" s="1">
        <v>42</v>
      </c>
      <c r="B43" s="1">
        <f>ROUND(计算页!$H$4*D43/10000,0)</f>
        <v>21</v>
      </c>
      <c r="C43" s="1">
        <f t="shared" si="0"/>
        <v>82101</v>
      </c>
      <c r="D43" s="1">
        <f>D42</f>
        <v>2578</v>
      </c>
      <c r="E43" s="1">
        <f>ROUND(计算页!$H$5*G43/10000,0)</f>
        <v>23</v>
      </c>
      <c r="F43" s="1">
        <f t="shared" si="1"/>
        <v>60190</v>
      </c>
      <c r="G43" s="1">
        <f>G42</f>
        <v>1890</v>
      </c>
      <c r="H43" s="1">
        <f>ROUND(计算页!$H$6*J43/10000,0)</f>
        <v>25</v>
      </c>
      <c r="I43" s="1">
        <f t="shared" si="3"/>
        <v>32830</v>
      </c>
      <c r="J43" s="1">
        <f>J42</f>
        <v>1030</v>
      </c>
      <c r="K43" s="1">
        <f>ROUND(计算页!$H$7*M43/10000,0)</f>
        <v>30</v>
      </c>
      <c r="L43" s="1">
        <f t="shared" si="5"/>
        <v>21889</v>
      </c>
      <c r="M43" s="1">
        <f>M42</f>
        <v>687</v>
      </c>
      <c r="N43" s="1">
        <f>ROUND(计算页!$H$8*P43/10000,0)</f>
        <v>36</v>
      </c>
      <c r="O43" s="1">
        <f t="shared" si="7"/>
        <v>16417</v>
      </c>
      <c r="P43" s="1">
        <f>P42</f>
        <v>516</v>
      </c>
      <c r="Q43" s="1">
        <f>ROUND(计算页!$H$9*S43/10000,0)</f>
        <v>44</v>
      </c>
      <c r="R43" s="1">
        <f t="shared" si="9"/>
        <v>13705</v>
      </c>
      <c r="S43" s="1">
        <f>S42</f>
        <v>430</v>
      </c>
      <c r="T43" s="1">
        <f>ROUND(计算页!$N$4*V43/10000,0)</f>
        <v>25</v>
      </c>
      <c r="U43" s="1">
        <f t="shared" si="11"/>
        <v>25143</v>
      </c>
      <c r="V43" s="1">
        <f>V42</f>
        <v>789</v>
      </c>
      <c r="W43" s="1">
        <f>ROUND(计算页!$N$5*Y43/10000,0)</f>
        <v>29</v>
      </c>
      <c r="X43" s="1">
        <f t="shared" si="13"/>
        <v>19162</v>
      </c>
      <c r="Y43" s="1">
        <f>Y42</f>
        <v>601</v>
      </c>
      <c r="Z43" s="1">
        <f>ROUND(计算页!$N$6*AB43/10000,0)</f>
        <v>33</v>
      </c>
      <c r="AA43" s="1">
        <f t="shared" si="15"/>
        <v>16417</v>
      </c>
      <c r="AB43" s="1">
        <f>AB42</f>
        <v>516</v>
      </c>
      <c r="AC43" s="1">
        <f>ROUND(计算页!$N$7*AE43/10000,0)</f>
        <v>39</v>
      </c>
      <c r="AD43" s="1">
        <f t="shared" si="17"/>
        <v>12026</v>
      </c>
      <c r="AE43" s="1">
        <f>AE42</f>
        <v>378</v>
      </c>
      <c r="AF43" s="1">
        <f>ROUND(计算页!$N$8*AH43/10000,0)</f>
        <v>47</v>
      </c>
      <c r="AG43" s="1">
        <f t="shared" si="19"/>
        <v>9875</v>
      </c>
      <c r="AH43" s="1">
        <f>AH42</f>
        <v>310</v>
      </c>
      <c r="AI43" s="1">
        <f>ROUND(计算页!$N$9*AK43/10000,0)</f>
        <v>55</v>
      </c>
      <c r="AJ43" s="1">
        <f t="shared" si="21"/>
        <v>8772</v>
      </c>
      <c r="AK43" s="1">
        <f>AK42</f>
        <v>276</v>
      </c>
      <c r="AL43" s="1">
        <f>ROUND(计算页!$T$4*AN43/10000,0)</f>
        <v>40</v>
      </c>
      <c r="AM43" s="1">
        <f t="shared" si="23"/>
        <v>9875</v>
      </c>
      <c r="AN43" s="1">
        <f>AN42</f>
        <v>310</v>
      </c>
      <c r="AO43" s="1">
        <f>ROUND(计算页!$T$5*AQ43/10000,0)</f>
        <v>43</v>
      </c>
      <c r="AP43" s="1">
        <f t="shared" si="25"/>
        <v>7113</v>
      </c>
      <c r="AQ43" s="1">
        <f>AQ42</f>
        <v>224</v>
      </c>
      <c r="AR43" s="1">
        <f>ROUND(计算页!$T$6*AT43/10000,0)</f>
        <v>48</v>
      </c>
      <c r="AS43" s="1">
        <f t="shared" si="27"/>
        <v>6023</v>
      </c>
      <c r="AT43" s="1">
        <f>AT42</f>
        <v>189</v>
      </c>
      <c r="AU43" s="1">
        <f>ROUND(计算页!$T$7*AW43/10000,0)</f>
        <v>56</v>
      </c>
      <c r="AV43" s="1">
        <f t="shared" si="29"/>
        <v>4379</v>
      </c>
      <c r="AW43" s="1">
        <f>AW42</f>
        <v>137</v>
      </c>
      <c r="AX43" s="1">
        <f>ROUND(计算页!$T$8*AZ43/10000,0)</f>
        <v>68</v>
      </c>
      <c r="AY43" s="1">
        <f t="shared" si="31"/>
        <v>3579</v>
      </c>
      <c r="AZ43" s="1">
        <f>AZ42</f>
        <v>112</v>
      </c>
      <c r="BA43" s="1">
        <f>ROUND(计算页!$T$9*BC43/10000,0)</f>
        <v>75</v>
      </c>
      <c r="BB43" s="1">
        <f t="shared" si="33"/>
        <v>3003</v>
      </c>
      <c r="BC43" s="1">
        <f>BC42</f>
        <v>94</v>
      </c>
    </row>
    <row r="44" spans="1:55" x14ac:dyDescent="0.35">
      <c r="A44" s="1">
        <v>43</v>
      </c>
      <c r="B44" s="1">
        <f>ROUND(计算页!$H$4*D44/10000,0)</f>
        <v>21</v>
      </c>
      <c r="C44" s="1">
        <f t="shared" si="0"/>
        <v>84679</v>
      </c>
      <c r="D44" s="1">
        <f t="shared" ref="D44:D46" si="161">D43</f>
        <v>2578</v>
      </c>
      <c r="E44" s="1">
        <f>ROUND(计算页!$H$5*G44/10000,0)</f>
        <v>23</v>
      </c>
      <c r="F44" s="1">
        <f t="shared" si="1"/>
        <v>62080</v>
      </c>
      <c r="G44" s="1">
        <f t="shared" ref="G44:G46" si="162">G43</f>
        <v>1890</v>
      </c>
      <c r="H44" s="1">
        <f>ROUND(计算页!$H$6*J44/10000,0)</f>
        <v>25</v>
      </c>
      <c r="I44" s="1">
        <f t="shared" si="3"/>
        <v>33860</v>
      </c>
      <c r="J44" s="1">
        <f t="shared" ref="J44:J46" si="163">J43</f>
        <v>1030</v>
      </c>
      <c r="K44" s="1">
        <f>ROUND(计算页!$H$7*M44/10000,0)</f>
        <v>30</v>
      </c>
      <c r="L44" s="1">
        <f t="shared" si="5"/>
        <v>22576</v>
      </c>
      <c r="M44" s="1">
        <f t="shared" ref="M44:M46" si="164">M43</f>
        <v>687</v>
      </c>
      <c r="N44" s="1">
        <f>ROUND(计算页!$H$8*P44/10000,0)</f>
        <v>36</v>
      </c>
      <c r="O44" s="1">
        <f t="shared" si="7"/>
        <v>16933</v>
      </c>
      <c r="P44" s="1">
        <f t="shared" ref="P44:P46" si="165">P43</f>
        <v>516</v>
      </c>
      <c r="Q44" s="1">
        <f>ROUND(计算页!$H$9*S44/10000,0)</f>
        <v>44</v>
      </c>
      <c r="R44" s="1">
        <f t="shared" si="9"/>
        <v>14135</v>
      </c>
      <c r="S44" s="1">
        <f t="shared" ref="S44:S46" si="166">S43</f>
        <v>430</v>
      </c>
      <c r="T44" s="1">
        <f>ROUND(计算页!$N$4*V44/10000,0)</f>
        <v>25</v>
      </c>
      <c r="U44" s="1">
        <f t="shared" si="11"/>
        <v>25932</v>
      </c>
      <c r="V44" s="1">
        <f t="shared" ref="V44:V46" si="167">V43</f>
        <v>789</v>
      </c>
      <c r="W44" s="1">
        <f>ROUND(计算页!$N$5*Y44/10000,0)</f>
        <v>29</v>
      </c>
      <c r="X44" s="1">
        <f t="shared" si="13"/>
        <v>19763</v>
      </c>
      <c r="Y44" s="1">
        <f t="shared" ref="Y44:Y46" si="168">Y43</f>
        <v>601</v>
      </c>
      <c r="Z44" s="1">
        <f>ROUND(计算页!$N$6*AB44/10000,0)</f>
        <v>33</v>
      </c>
      <c r="AA44" s="1">
        <f t="shared" si="15"/>
        <v>16933</v>
      </c>
      <c r="AB44" s="1">
        <f t="shared" ref="AB44:AB46" si="169">AB43</f>
        <v>516</v>
      </c>
      <c r="AC44" s="1">
        <f>ROUND(计算页!$N$7*AE44/10000,0)</f>
        <v>39</v>
      </c>
      <c r="AD44" s="1">
        <f t="shared" si="17"/>
        <v>12404</v>
      </c>
      <c r="AE44" s="1">
        <f t="shared" ref="AE44:AE46" si="170">AE43</f>
        <v>378</v>
      </c>
      <c r="AF44" s="1">
        <f>ROUND(计算页!$N$8*AH44/10000,0)</f>
        <v>47</v>
      </c>
      <c r="AG44" s="1">
        <f t="shared" si="19"/>
        <v>10185</v>
      </c>
      <c r="AH44" s="1">
        <f t="shared" ref="AH44:AH46" si="171">AH43</f>
        <v>310</v>
      </c>
      <c r="AI44" s="1">
        <f>ROUND(计算页!$N$9*AK44/10000,0)</f>
        <v>55</v>
      </c>
      <c r="AJ44" s="1">
        <f t="shared" si="21"/>
        <v>9048</v>
      </c>
      <c r="AK44" s="1">
        <f t="shared" ref="AK44:AK46" si="172">AK43</f>
        <v>276</v>
      </c>
      <c r="AL44" s="1">
        <f>ROUND(计算页!$T$4*AN44/10000,0)</f>
        <v>40</v>
      </c>
      <c r="AM44" s="1">
        <f t="shared" si="23"/>
        <v>10185</v>
      </c>
      <c r="AN44" s="1">
        <f t="shared" ref="AN44:AN46" si="173">AN43</f>
        <v>310</v>
      </c>
      <c r="AO44" s="1">
        <f>ROUND(计算页!$T$5*AQ44/10000,0)</f>
        <v>43</v>
      </c>
      <c r="AP44" s="1">
        <f t="shared" si="25"/>
        <v>7337</v>
      </c>
      <c r="AQ44" s="1">
        <f t="shared" ref="AQ44:AQ46" si="174">AQ43</f>
        <v>224</v>
      </c>
      <c r="AR44" s="1">
        <f>ROUND(计算页!$T$6*AT44/10000,0)</f>
        <v>48</v>
      </c>
      <c r="AS44" s="1">
        <f t="shared" si="27"/>
        <v>6212</v>
      </c>
      <c r="AT44" s="1">
        <f t="shared" ref="AT44:AT46" si="175">AT43</f>
        <v>189</v>
      </c>
      <c r="AU44" s="1">
        <f>ROUND(计算页!$T$7*AW44/10000,0)</f>
        <v>56</v>
      </c>
      <c r="AV44" s="1">
        <f t="shared" si="29"/>
        <v>4516</v>
      </c>
      <c r="AW44" s="1">
        <f t="shared" ref="AW44:AW46" si="176">AW43</f>
        <v>137</v>
      </c>
      <c r="AX44" s="1">
        <f>ROUND(计算页!$T$8*AZ44/10000,0)</f>
        <v>68</v>
      </c>
      <c r="AY44" s="1">
        <f t="shared" si="31"/>
        <v>3691</v>
      </c>
      <c r="AZ44" s="1">
        <f t="shared" ref="AZ44:AZ46" si="177">AZ43</f>
        <v>112</v>
      </c>
      <c r="BA44" s="1">
        <f>ROUND(计算页!$T$9*BC44/10000,0)</f>
        <v>75</v>
      </c>
      <c r="BB44" s="1">
        <f t="shared" si="33"/>
        <v>3097</v>
      </c>
      <c r="BC44" s="1">
        <f t="shared" ref="BC44:BC46" si="178">BC43</f>
        <v>94</v>
      </c>
    </row>
    <row r="45" spans="1:55" x14ac:dyDescent="0.35">
      <c r="A45" s="1">
        <v>44</v>
      </c>
      <c r="B45" s="1">
        <f>ROUND(计算页!$H$4*D45/10000,0)</f>
        <v>21</v>
      </c>
      <c r="C45" s="1">
        <f t="shared" si="0"/>
        <v>87257</v>
      </c>
      <c r="D45" s="1">
        <f t="shared" si="161"/>
        <v>2578</v>
      </c>
      <c r="E45" s="1">
        <f>ROUND(计算页!$H$5*G45/10000,0)</f>
        <v>23</v>
      </c>
      <c r="F45" s="1">
        <f t="shared" si="1"/>
        <v>63970</v>
      </c>
      <c r="G45" s="1">
        <f t="shared" si="162"/>
        <v>1890</v>
      </c>
      <c r="H45" s="1">
        <f>ROUND(计算页!$H$6*J45/10000,0)</f>
        <v>25</v>
      </c>
      <c r="I45" s="1">
        <f t="shared" si="3"/>
        <v>34890</v>
      </c>
      <c r="J45" s="1">
        <f t="shared" si="163"/>
        <v>1030</v>
      </c>
      <c r="K45" s="1">
        <f>ROUND(计算页!$H$7*M45/10000,0)</f>
        <v>30</v>
      </c>
      <c r="L45" s="1">
        <f t="shared" si="5"/>
        <v>23263</v>
      </c>
      <c r="M45" s="1">
        <f t="shared" si="164"/>
        <v>687</v>
      </c>
      <c r="N45" s="1">
        <f>ROUND(计算页!$H$8*P45/10000,0)</f>
        <v>36</v>
      </c>
      <c r="O45" s="1">
        <f t="shared" si="7"/>
        <v>17449</v>
      </c>
      <c r="P45" s="1">
        <f t="shared" si="165"/>
        <v>516</v>
      </c>
      <c r="Q45" s="1">
        <f>ROUND(计算页!$H$9*S45/10000,0)</f>
        <v>44</v>
      </c>
      <c r="R45" s="1">
        <f t="shared" si="9"/>
        <v>14565</v>
      </c>
      <c r="S45" s="1">
        <f t="shared" si="166"/>
        <v>430</v>
      </c>
      <c r="T45" s="1">
        <f>ROUND(计算页!$N$4*V45/10000,0)</f>
        <v>25</v>
      </c>
      <c r="U45" s="1">
        <f t="shared" si="11"/>
        <v>26721</v>
      </c>
      <c r="V45" s="1">
        <f t="shared" si="167"/>
        <v>789</v>
      </c>
      <c r="W45" s="1">
        <f>ROUND(计算页!$N$5*Y45/10000,0)</f>
        <v>29</v>
      </c>
      <c r="X45" s="1">
        <f t="shared" si="13"/>
        <v>20364</v>
      </c>
      <c r="Y45" s="1">
        <f t="shared" si="168"/>
        <v>601</v>
      </c>
      <c r="Z45" s="1">
        <f>ROUND(计算页!$N$6*AB45/10000,0)</f>
        <v>33</v>
      </c>
      <c r="AA45" s="1">
        <f t="shared" si="15"/>
        <v>17449</v>
      </c>
      <c r="AB45" s="1">
        <f t="shared" si="169"/>
        <v>516</v>
      </c>
      <c r="AC45" s="1">
        <f>ROUND(计算页!$N$7*AE45/10000,0)</f>
        <v>39</v>
      </c>
      <c r="AD45" s="1">
        <f t="shared" si="17"/>
        <v>12782</v>
      </c>
      <c r="AE45" s="1">
        <f t="shared" si="170"/>
        <v>378</v>
      </c>
      <c r="AF45" s="1">
        <f>ROUND(计算页!$N$8*AH45/10000,0)</f>
        <v>47</v>
      </c>
      <c r="AG45" s="1">
        <f t="shared" si="19"/>
        <v>10495</v>
      </c>
      <c r="AH45" s="1">
        <f t="shared" si="171"/>
        <v>310</v>
      </c>
      <c r="AI45" s="1">
        <f>ROUND(计算页!$N$9*AK45/10000,0)</f>
        <v>55</v>
      </c>
      <c r="AJ45" s="1">
        <f t="shared" si="21"/>
        <v>9324</v>
      </c>
      <c r="AK45" s="1">
        <f t="shared" si="172"/>
        <v>276</v>
      </c>
      <c r="AL45" s="1">
        <f>ROUND(计算页!$T$4*AN45/10000,0)</f>
        <v>40</v>
      </c>
      <c r="AM45" s="1">
        <f t="shared" si="23"/>
        <v>10495</v>
      </c>
      <c r="AN45" s="1">
        <f t="shared" si="173"/>
        <v>310</v>
      </c>
      <c r="AO45" s="1">
        <f>ROUND(计算页!$T$5*AQ45/10000,0)</f>
        <v>43</v>
      </c>
      <c r="AP45" s="1">
        <f t="shared" si="25"/>
        <v>7561</v>
      </c>
      <c r="AQ45" s="1">
        <f t="shared" si="174"/>
        <v>224</v>
      </c>
      <c r="AR45" s="1">
        <f>ROUND(计算页!$T$6*AT45/10000,0)</f>
        <v>48</v>
      </c>
      <c r="AS45" s="1">
        <f t="shared" si="27"/>
        <v>6401</v>
      </c>
      <c r="AT45" s="1">
        <f t="shared" si="175"/>
        <v>189</v>
      </c>
      <c r="AU45" s="1">
        <f>ROUND(计算页!$T$7*AW45/10000,0)</f>
        <v>56</v>
      </c>
      <c r="AV45" s="1">
        <f t="shared" si="29"/>
        <v>4653</v>
      </c>
      <c r="AW45" s="1">
        <f t="shared" si="176"/>
        <v>137</v>
      </c>
      <c r="AX45" s="1">
        <f>ROUND(计算页!$T$8*AZ45/10000,0)</f>
        <v>68</v>
      </c>
      <c r="AY45" s="1">
        <f t="shared" si="31"/>
        <v>3803</v>
      </c>
      <c r="AZ45" s="1">
        <f t="shared" si="177"/>
        <v>112</v>
      </c>
      <c r="BA45" s="1">
        <f>ROUND(计算页!$T$9*BC45/10000,0)</f>
        <v>75</v>
      </c>
      <c r="BB45" s="1">
        <f t="shared" si="33"/>
        <v>3191</v>
      </c>
      <c r="BC45" s="1">
        <f t="shared" si="178"/>
        <v>94</v>
      </c>
    </row>
    <row r="46" spans="1:55" x14ac:dyDescent="0.35">
      <c r="A46" s="1">
        <v>45</v>
      </c>
      <c r="B46" s="1">
        <f>ROUND(计算页!$H$4*D46/10000,0)</f>
        <v>21</v>
      </c>
      <c r="C46" s="1">
        <f t="shared" si="0"/>
        <v>89835</v>
      </c>
      <c r="D46" s="1">
        <f t="shared" si="161"/>
        <v>2578</v>
      </c>
      <c r="E46" s="1">
        <f>ROUND(计算页!$H$5*G46/10000,0)</f>
        <v>23</v>
      </c>
      <c r="F46" s="1">
        <f t="shared" si="1"/>
        <v>65860</v>
      </c>
      <c r="G46" s="1">
        <f t="shared" si="162"/>
        <v>1890</v>
      </c>
      <c r="H46" s="1">
        <f>ROUND(计算页!$H$6*J46/10000,0)</f>
        <v>25</v>
      </c>
      <c r="I46" s="1">
        <f t="shared" si="3"/>
        <v>35920</v>
      </c>
      <c r="J46" s="1">
        <f t="shared" si="163"/>
        <v>1030</v>
      </c>
      <c r="K46" s="1">
        <f>ROUND(计算页!$H$7*M46/10000,0)</f>
        <v>30</v>
      </c>
      <c r="L46" s="1">
        <f t="shared" si="5"/>
        <v>23950</v>
      </c>
      <c r="M46" s="1">
        <f t="shared" si="164"/>
        <v>687</v>
      </c>
      <c r="N46" s="1">
        <f>ROUND(计算页!$H$8*P46/10000,0)</f>
        <v>36</v>
      </c>
      <c r="O46" s="1">
        <f t="shared" si="7"/>
        <v>17965</v>
      </c>
      <c r="P46" s="1">
        <f t="shared" si="165"/>
        <v>516</v>
      </c>
      <c r="Q46" s="1">
        <f>ROUND(计算页!$H$9*S46/10000,0)</f>
        <v>44</v>
      </c>
      <c r="R46" s="1">
        <f t="shared" si="9"/>
        <v>14995</v>
      </c>
      <c r="S46" s="1">
        <f t="shared" si="166"/>
        <v>430</v>
      </c>
      <c r="T46" s="1">
        <f>ROUND(计算页!$N$4*V46/10000,0)</f>
        <v>25</v>
      </c>
      <c r="U46" s="1">
        <f t="shared" si="11"/>
        <v>27510</v>
      </c>
      <c r="V46" s="1">
        <f t="shared" si="167"/>
        <v>789</v>
      </c>
      <c r="W46" s="1">
        <f>ROUND(计算页!$N$5*Y46/10000,0)</f>
        <v>29</v>
      </c>
      <c r="X46" s="1">
        <f t="shared" si="13"/>
        <v>20965</v>
      </c>
      <c r="Y46" s="1">
        <f t="shared" si="168"/>
        <v>601</v>
      </c>
      <c r="Z46" s="1">
        <f>ROUND(计算页!$N$6*AB46/10000,0)</f>
        <v>33</v>
      </c>
      <c r="AA46" s="1">
        <f t="shared" si="15"/>
        <v>17965</v>
      </c>
      <c r="AB46" s="1">
        <f t="shared" si="169"/>
        <v>516</v>
      </c>
      <c r="AC46" s="1">
        <f>ROUND(计算页!$N$7*AE46/10000,0)</f>
        <v>39</v>
      </c>
      <c r="AD46" s="1">
        <f t="shared" si="17"/>
        <v>13160</v>
      </c>
      <c r="AE46" s="1">
        <f t="shared" si="170"/>
        <v>378</v>
      </c>
      <c r="AF46" s="1">
        <f>ROUND(计算页!$N$8*AH46/10000,0)</f>
        <v>47</v>
      </c>
      <c r="AG46" s="1">
        <f t="shared" si="19"/>
        <v>10805</v>
      </c>
      <c r="AH46" s="1">
        <f t="shared" si="171"/>
        <v>310</v>
      </c>
      <c r="AI46" s="1">
        <f>ROUND(计算页!$N$9*AK46/10000,0)</f>
        <v>55</v>
      </c>
      <c r="AJ46" s="1">
        <f t="shared" si="21"/>
        <v>9600</v>
      </c>
      <c r="AK46" s="1">
        <f t="shared" si="172"/>
        <v>276</v>
      </c>
      <c r="AL46" s="1">
        <f>ROUND(计算页!$T$4*AN46/10000,0)</f>
        <v>40</v>
      </c>
      <c r="AM46" s="1">
        <f t="shared" si="23"/>
        <v>10805</v>
      </c>
      <c r="AN46" s="1">
        <f t="shared" si="173"/>
        <v>310</v>
      </c>
      <c r="AO46" s="1">
        <f>ROUND(计算页!$T$5*AQ46/10000,0)</f>
        <v>43</v>
      </c>
      <c r="AP46" s="1">
        <f t="shared" si="25"/>
        <v>7785</v>
      </c>
      <c r="AQ46" s="1">
        <f t="shared" si="174"/>
        <v>224</v>
      </c>
      <c r="AR46" s="1">
        <f>ROUND(计算页!$T$6*AT46/10000,0)</f>
        <v>48</v>
      </c>
      <c r="AS46" s="1">
        <f t="shared" si="27"/>
        <v>6590</v>
      </c>
      <c r="AT46" s="1">
        <f t="shared" si="175"/>
        <v>189</v>
      </c>
      <c r="AU46" s="1">
        <f>ROUND(计算页!$T$7*AW46/10000,0)</f>
        <v>56</v>
      </c>
      <c r="AV46" s="1">
        <f t="shared" si="29"/>
        <v>4790</v>
      </c>
      <c r="AW46" s="1">
        <f t="shared" si="176"/>
        <v>137</v>
      </c>
      <c r="AX46" s="1">
        <f>ROUND(计算页!$T$8*AZ46/10000,0)</f>
        <v>68</v>
      </c>
      <c r="AY46" s="1">
        <f t="shared" si="31"/>
        <v>3915</v>
      </c>
      <c r="AZ46" s="1">
        <f t="shared" si="177"/>
        <v>112</v>
      </c>
      <c r="BA46" s="1">
        <f>ROUND(计算页!$T$9*BC46/10000,0)</f>
        <v>75</v>
      </c>
      <c r="BB46" s="1">
        <f t="shared" si="33"/>
        <v>3285</v>
      </c>
      <c r="BC46" s="1">
        <f t="shared" si="178"/>
        <v>94</v>
      </c>
    </row>
    <row r="47" spans="1:55" x14ac:dyDescent="0.35">
      <c r="A47" s="1">
        <v>46</v>
      </c>
      <c r="B47" s="1">
        <f>ROUND(计算页!$H$4*D47/10000,0)</f>
        <v>22</v>
      </c>
      <c r="C47" s="1">
        <f t="shared" si="0"/>
        <v>92593</v>
      </c>
      <c r="D47" s="1">
        <f>ROUND(D42*1.07,0)</f>
        <v>2758</v>
      </c>
      <c r="E47" s="1">
        <f>ROUND(计算页!$H$5*G47/10000,0)</f>
        <v>24</v>
      </c>
      <c r="F47" s="1">
        <f t="shared" si="1"/>
        <v>67882</v>
      </c>
      <c r="G47" s="1">
        <f>ROUND(G42*1.07,0)</f>
        <v>2022</v>
      </c>
      <c r="H47" s="1">
        <f>ROUND(计算页!$H$6*J47/10000,0)</f>
        <v>26</v>
      </c>
      <c r="I47" s="1">
        <f t="shared" si="3"/>
        <v>37022</v>
      </c>
      <c r="J47" s="1">
        <f>ROUND(J42*1.07,0)</f>
        <v>1102</v>
      </c>
      <c r="K47" s="1">
        <f>ROUND(计算页!$H$7*M47/10000,0)</f>
        <v>32</v>
      </c>
      <c r="L47" s="1">
        <f t="shared" si="5"/>
        <v>24685</v>
      </c>
      <c r="M47" s="1">
        <f>ROUND(M42*1.07,0)</f>
        <v>735</v>
      </c>
      <c r="N47" s="1">
        <f>ROUND(计算页!$H$8*P47/10000,0)</f>
        <v>39</v>
      </c>
      <c r="O47" s="1">
        <f t="shared" si="7"/>
        <v>18517</v>
      </c>
      <c r="P47" s="1">
        <f>ROUND(P42*1.07,0)</f>
        <v>552</v>
      </c>
      <c r="Q47" s="1">
        <f>ROUND(计算页!$H$9*S47/10000,0)</f>
        <v>48</v>
      </c>
      <c r="R47" s="1">
        <f t="shared" si="9"/>
        <v>15455</v>
      </c>
      <c r="S47" s="1">
        <f>ROUND(S42*1.07,0)</f>
        <v>460</v>
      </c>
      <c r="T47" s="1">
        <f>ROUND(计算页!$N$4*V47/10000,0)</f>
        <v>27</v>
      </c>
      <c r="U47" s="1">
        <f t="shared" si="11"/>
        <v>28354</v>
      </c>
      <c r="V47" s="1">
        <f>ROUND(V42*1.07,0)</f>
        <v>844</v>
      </c>
      <c r="W47" s="1">
        <f>ROUND(计算页!$N$5*Y47/10000,0)</f>
        <v>31</v>
      </c>
      <c r="X47" s="1">
        <f t="shared" si="13"/>
        <v>21608</v>
      </c>
      <c r="Y47" s="1">
        <f>ROUND(Y42*1.07,0)</f>
        <v>643</v>
      </c>
      <c r="Z47" s="1">
        <f>ROUND(计算页!$N$6*AB47/10000,0)</f>
        <v>35</v>
      </c>
      <c r="AA47" s="1">
        <f t="shared" si="15"/>
        <v>18517</v>
      </c>
      <c r="AB47" s="1">
        <f>ROUND(AB42*1.07,0)</f>
        <v>552</v>
      </c>
      <c r="AC47" s="1">
        <f>ROUND(计算页!$N$7*AE47/10000,0)</f>
        <v>42</v>
      </c>
      <c r="AD47" s="1">
        <f t="shared" si="17"/>
        <v>13564</v>
      </c>
      <c r="AE47" s="1">
        <f>ROUND(AE42*1.07,0)</f>
        <v>404</v>
      </c>
      <c r="AF47" s="1">
        <f>ROUND(计算页!$N$8*AH47/10000,0)</f>
        <v>50</v>
      </c>
      <c r="AG47" s="1">
        <f t="shared" si="19"/>
        <v>11137</v>
      </c>
      <c r="AH47" s="1">
        <f>ROUND(AH42*1.07,0)</f>
        <v>332</v>
      </c>
      <c r="AI47" s="1">
        <f>ROUND(计算页!$N$9*AK47/10000,0)</f>
        <v>59</v>
      </c>
      <c r="AJ47" s="1">
        <f t="shared" si="21"/>
        <v>9895</v>
      </c>
      <c r="AK47" s="1">
        <f>ROUND(AK42*1.07,0)</f>
        <v>295</v>
      </c>
      <c r="AL47" s="1">
        <f>ROUND(计算页!$T$4*AN47/10000,0)</f>
        <v>42</v>
      </c>
      <c r="AM47" s="1">
        <f t="shared" si="23"/>
        <v>11137</v>
      </c>
      <c r="AN47" s="1">
        <f>ROUND(AN42*1.07,0)</f>
        <v>332</v>
      </c>
      <c r="AO47" s="1">
        <f>ROUND(计算页!$T$5*AQ47/10000,0)</f>
        <v>46</v>
      </c>
      <c r="AP47" s="1">
        <f t="shared" si="25"/>
        <v>8025</v>
      </c>
      <c r="AQ47" s="1">
        <f>ROUND(AQ42*1.07,0)</f>
        <v>240</v>
      </c>
      <c r="AR47" s="1">
        <f>ROUND(计算页!$T$6*AT47/10000,0)</f>
        <v>52</v>
      </c>
      <c r="AS47" s="1">
        <f t="shared" si="27"/>
        <v>6792</v>
      </c>
      <c r="AT47" s="1">
        <f>ROUND(AT42*1.07,0)</f>
        <v>202</v>
      </c>
      <c r="AU47" s="1">
        <f>ROUND(计算页!$T$7*AW47/10000,0)</f>
        <v>60</v>
      </c>
      <c r="AV47" s="1">
        <f t="shared" si="29"/>
        <v>4937</v>
      </c>
      <c r="AW47" s="1">
        <f>ROUND(AW42*1.07,0)</f>
        <v>147</v>
      </c>
      <c r="AX47" s="1">
        <f>ROUND(计算页!$T$8*AZ47/10000,0)</f>
        <v>73</v>
      </c>
      <c r="AY47" s="1">
        <f t="shared" si="31"/>
        <v>4035</v>
      </c>
      <c r="AZ47" s="1">
        <f>ROUND(AZ42*1.07,0)</f>
        <v>120</v>
      </c>
      <c r="BA47" s="1">
        <f>ROUND(计算页!$T$9*BC47/10000,0)</f>
        <v>80</v>
      </c>
      <c r="BB47" s="1">
        <f t="shared" si="33"/>
        <v>3386</v>
      </c>
      <c r="BC47" s="1">
        <f>ROUND(BC42*1.07,0)</f>
        <v>101</v>
      </c>
    </row>
    <row r="48" spans="1:55" x14ac:dyDescent="0.35">
      <c r="A48" s="1">
        <v>47</v>
      </c>
      <c r="B48" s="1">
        <f>ROUND(计算页!$H$4*D48/10000,0)</f>
        <v>22</v>
      </c>
      <c r="C48" s="1">
        <f t="shared" si="0"/>
        <v>95351</v>
      </c>
      <c r="D48" s="1">
        <f>D47</f>
        <v>2758</v>
      </c>
      <c r="E48" s="1">
        <f>ROUND(计算页!$H$5*G48/10000,0)</f>
        <v>24</v>
      </c>
      <c r="F48" s="1">
        <f t="shared" si="1"/>
        <v>69904</v>
      </c>
      <c r="G48" s="1">
        <f>G47</f>
        <v>2022</v>
      </c>
      <c r="H48" s="1">
        <f>ROUND(计算页!$H$6*J48/10000,0)</f>
        <v>26</v>
      </c>
      <c r="I48" s="1">
        <f t="shared" si="3"/>
        <v>38124</v>
      </c>
      <c r="J48" s="1">
        <f>J47</f>
        <v>1102</v>
      </c>
      <c r="K48" s="1">
        <f>ROUND(计算页!$H$7*M48/10000,0)</f>
        <v>32</v>
      </c>
      <c r="L48" s="1">
        <f t="shared" si="5"/>
        <v>25420</v>
      </c>
      <c r="M48" s="1">
        <f>M47</f>
        <v>735</v>
      </c>
      <c r="N48" s="1">
        <f>ROUND(计算页!$H$8*P48/10000,0)</f>
        <v>39</v>
      </c>
      <c r="O48" s="1">
        <f t="shared" si="7"/>
        <v>19069</v>
      </c>
      <c r="P48" s="1">
        <f>P47</f>
        <v>552</v>
      </c>
      <c r="Q48" s="1">
        <f>ROUND(计算页!$H$9*S48/10000,0)</f>
        <v>48</v>
      </c>
      <c r="R48" s="1">
        <f t="shared" si="9"/>
        <v>15915</v>
      </c>
      <c r="S48" s="1">
        <f>S47</f>
        <v>460</v>
      </c>
      <c r="T48" s="1">
        <f>ROUND(计算页!$N$4*V48/10000,0)</f>
        <v>27</v>
      </c>
      <c r="U48" s="1">
        <f t="shared" si="11"/>
        <v>29198</v>
      </c>
      <c r="V48" s="1">
        <f>V47</f>
        <v>844</v>
      </c>
      <c r="W48" s="1">
        <f>ROUND(计算页!$N$5*Y48/10000,0)</f>
        <v>31</v>
      </c>
      <c r="X48" s="1">
        <f t="shared" si="13"/>
        <v>22251</v>
      </c>
      <c r="Y48" s="1">
        <f>Y47</f>
        <v>643</v>
      </c>
      <c r="Z48" s="1">
        <f>ROUND(计算页!$N$6*AB48/10000,0)</f>
        <v>35</v>
      </c>
      <c r="AA48" s="1">
        <f t="shared" si="15"/>
        <v>19069</v>
      </c>
      <c r="AB48" s="1">
        <f>AB47</f>
        <v>552</v>
      </c>
      <c r="AC48" s="1">
        <f>ROUND(计算页!$N$7*AE48/10000,0)</f>
        <v>42</v>
      </c>
      <c r="AD48" s="1">
        <f t="shared" si="17"/>
        <v>13968</v>
      </c>
      <c r="AE48" s="1">
        <f>AE47</f>
        <v>404</v>
      </c>
      <c r="AF48" s="1">
        <f>ROUND(计算页!$N$8*AH48/10000,0)</f>
        <v>50</v>
      </c>
      <c r="AG48" s="1">
        <f t="shared" si="19"/>
        <v>11469</v>
      </c>
      <c r="AH48" s="1">
        <f>AH47</f>
        <v>332</v>
      </c>
      <c r="AI48" s="1">
        <f>ROUND(计算页!$N$9*AK48/10000,0)</f>
        <v>59</v>
      </c>
      <c r="AJ48" s="1">
        <f t="shared" si="21"/>
        <v>10190</v>
      </c>
      <c r="AK48" s="1">
        <f>AK47</f>
        <v>295</v>
      </c>
      <c r="AL48" s="1">
        <f>ROUND(计算页!$T$4*AN48/10000,0)</f>
        <v>42</v>
      </c>
      <c r="AM48" s="1">
        <f t="shared" si="23"/>
        <v>11469</v>
      </c>
      <c r="AN48" s="1">
        <f>AN47</f>
        <v>332</v>
      </c>
      <c r="AO48" s="1">
        <f>ROUND(计算页!$T$5*AQ48/10000,0)</f>
        <v>46</v>
      </c>
      <c r="AP48" s="1">
        <f t="shared" si="25"/>
        <v>8265</v>
      </c>
      <c r="AQ48" s="1">
        <f>AQ47</f>
        <v>240</v>
      </c>
      <c r="AR48" s="1">
        <f>ROUND(计算页!$T$6*AT48/10000,0)</f>
        <v>52</v>
      </c>
      <c r="AS48" s="1">
        <f t="shared" si="27"/>
        <v>6994</v>
      </c>
      <c r="AT48" s="1">
        <f>AT47</f>
        <v>202</v>
      </c>
      <c r="AU48" s="1">
        <f>ROUND(计算页!$T$7*AW48/10000,0)</f>
        <v>60</v>
      </c>
      <c r="AV48" s="1">
        <f t="shared" si="29"/>
        <v>5084</v>
      </c>
      <c r="AW48" s="1">
        <f>AW47</f>
        <v>147</v>
      </c>
      <c r="AX48" s="1">
        <f>ROUND(计算页!$T$8*AZ48/10000,0)</f>
        <v>73</v>
      </c>
      <c r="AY48" s="1">
        <f t="shared" si="31"/>
        <v>4155</v>
      </c>
      <c r="AZ48" s="1">
        <f>AZ47</f>
        <v>120</v>
      </c>
      <c r="BA48" s="1">
        <f>ROUND(计算页!$T$9*BC48/10000,0)</f>
        <v>80</v>
      </c>
      <c r="BB48" s="1">
        <f t="shared" si="33"/>
        <v>3487</v>
      </c>
      <c r="BC48" s="1">
        <f>BC47</f>
        <v>101</v>
      </c>
    </row>
    <row r="49" spans="1:55" x14ac:dyDescent="0.35">
      <c r="A49" s="1">
        <v>48</v>
      </c>
      <c r="B49" s="1">
        <f>ROUND(计算页!$H$4*D49/10000,0)</f>
        <v>22</v>
      </c>
      <c r="C49" s="1">
        <f t="shared" si="0"/>
        <v>98109</v>
      </c>
      <c r="D49" s="1">
        <f t="shared" ref="D49:D51" si="179">D48</f>
        <v>2758</v>
      </c>
      <c r="E49" s="1">
        <f>ROUND(计算页!$H$5*G49/10000,0)</f>
        <v>24</v>
      </c>
      <c r="F49" s="1">
        <f t="shared" si="1"/>
        <v>71926</v>
      </c>
      <c r="G49" s="1">
        <f t="shared" ref="G49:G51" si="180">G48</f>
        <v>2022</v>
      </c>
      <c r="H49" s="1">
        <f>ROUND(计算页!$H$6*J49/10000,0)</f>
        <v>26</v>
      </c>
      <c r="I49" s="1">
        <f t="shared" si="3"/>
        <v>39226</v>
      </c>
      <c r="J49" s="1">
        <f t="shared" ref="J49:J51" si="181">J48</f>
        <v>1102</v>
      </c>
      <c r="K49" s="1">
        <f>ROUND(计算页!$H$7*M49/10000,0)</f>
        <v>32</v>
      </c>
      <c r="L49" s="1">
        <f t="shared" si="5"/>
        <v>26155</v>
      </c>
      <c r="M49" s="1">
        <f t="shared" ref="M49:M51" si="182">M48</f>
        <v>735</v>
      </c>
      <c r="N49" s="1">
        <f>ROUND(计算页!$H$8*P49/10000,0)</f>
        <v>39</v>
      </c>
      <c r="O49" s="1">
        <f t="shared" si="7"/>
        <v>19621</v>
      </c>
      <c r="P49" s="1">
        <f t="shared" ref="P49:P51" si="183">P48</f>
        <v>552</v>
      </c>
      <c r="Q49" s="1">
        <f>ROUND(计算页!$H$9*S49/10000,0)</f>
        <v>48</v>
      </c>
      <c r="R49" s="1">
        <f t="shared" si="9"/>
        <v>16375</v>
      </c>
      <c r="S49" s="1">
        <f t="shared" ref="S49:S51" si="184">S48</f>
        <v>460</v>
      </c>
      <c r="T49" s="1">
        <f>ROUND(计算页!$N$4*V49/10000,0)</f>
        <v>27</v>
      </c>
      <c r="U49" s="1">
        <f t="shared" si="11"/>
        <v>30042</v>
      </c>
      <c r="V49" s="1">
        <f t="shared" ref="V49:V51" si="185">V48</f>
        <v>844</v>
      </c>
      <c r="W49" s="1">
        <f>ROUND(计算页!$N$5*Y49/10000,0)</f>
        <v>31</v>
      </c>
      <c r="X49" s="1">
        <f t="shared" si="13"/>
        <v>22894</v>
      </c>
      <c r="Y49" s="1">
        <f t="shared" ref="Y49:Y51" si="186">Y48</f>
        <v>643</v>
      </c>
      <c r="Z49" s="1">
        <f>ROUND(计算页!$N$6*AB49/10000,0)</f>
        <v>35</v>
      </c>
      <c r="AA49" s="1">
        <f t="shared" si="15"/>
        <v>19621</v>
      </c>
      <c r="AB49" s="1">
        <f t="shared" ref="AB49:AB51" si="187">AB48</f>
        <v>552</v>
      </c>
      <c r="AC49" s="1">
        <f>ROUND(计算页!$N$7*AE49/10000,0)</f>
        <v>42</v>
      </c>
      <c r="AD49" s="1">
        <f t="shared" si="17"/>
        <v>14372</v>
      </c>
      <c r="AE49" s="1">
        <f t="shared" ref="AE49:AE51" si="188">AE48</f>
        <v>404</v>
      </c>
      <c r="AF49" s="1">
        <f>ROUND(计算页!$N$8*AH49/10000,0)</f>
        <v>50</v>
      </c>
      <c r="AG49" s="1">
        <f t="shared" si="19"/>
        <v>11801</v>
      </c>
      <c r="AH49" s="1">
        <f t="shared" ref="AH49:AH51" si="189">AH48</f>
        <v>332</v>
      </c>
      <c r="AI49" s="1">
        <f>ROUND(计算页!$N$9*AK49/10000,0)</f>
        <v>59</v>
      </c>
      <c r="AJ49" s="1">
        <f t="shared" si="21"/>
        <v>10485</v>
      </c>
      <c r="AK49" s="1">
        <f t="shared" ref="AK49:AK51" si="190">AK48</f>
        <v>295</v>
      </c>
      <c r="AL49" s="1">
        <f>ROUND(计算页!$T$4*AN49/10000,0)</f>
        <v>42</v>
      </c>
      <c r="AM49" s="1">
        <f t="shared" si="23"/>
        <v>11801</v>
      </c>
      <c r="AN49" s="1">
        <f t="shared" ref="AN49:AN51" si="191">AN48</f>
        <v>332</v>
      </c>
      <c r="AO49" s="1">
        <f>ROUND(计算页!$T$5*AQ49/10000,0)</f>
        <v>46</v>
      </c>
      <c r="AP49" s="1">
        <f t="shared" si="25"/>
        <v>8505</v>
      </c>
      <c r="AQ49" s="1">
        <f t="shared" ref="AQ49:AQ51" si="192">AQ48</f>
        <v>240</v>
      </c>
      <c r="AR49" s="1">
        <f>ROUND(计算页!$T$6*AT49/10000,0)</f>
        <v>52</v>
      </c>
      <c r="AS49" s="1">
        <f t="shared" si="27"/>
        <v>7196</v>
      </c>
      <c r="AT49" s="1">
        <f t="shared" ref="AT49:AT51" si="193">AT48</f>
        <v>202</v>
      </c>
      <c r="AU49" s="1">
        <f>ROUND(计算页!$T$7*AW49/10000,0)</f>
        <v>60</v>
      </c>
      <c r="AV49" s="1">
        <f t="shared" si="29"/>
        <v>5231</v>
      </c>
      <c r="AW49" s="1">
        <f t="shared" ref="AW49:AW51" si="194">AW48</f>
        <v>147</v>
      </c>
      <c r="AX49" s="1">
        <f>ROUND(计算页!$T$8*AZ49/10000,0)</f>
        <v>73</v>
      </c>
      <c r="AY49" s="1">
        <f t="shared" si="31"/>
        <v>4275</v>
      </c>
      <c r="AZ49" s="1">
        <f t="shared" ref="AZ49:AZ51" si="195">AZ48</f>
        <v>120</v>
      </c>
      <c r="BA49" s="1">
        <f>ROUND(计算页!$T$9*BC49/10000,0)</f>
        <v>80</v>
      </c>
      <c r="BB49" s="1">
        <f t="shared" si="33"/>
        <v>3588</v>
      </c>
      <c r="BC49" s="1">
        <f t="shared" ref="BC49:BC51" si="196">BC48</f>
        <v>101</v>
      </c>
    </row>
    <row r="50" spans="1:55" x14ac:dyDescent="0.35">
      <c r="A50" s="1">
        <v>49</v>
      </c>
      <c r="B50" s="1">
        <f>ROUND(计算页!$H$4*D50/10000,0)</f>
        <v>22</v>
      </c>
      <c r="C50" s="1">
        <f t="shared" si="0"/>
        <v>100867</v>
      </c>
      <c r="D50" s="1">
        <f t="shared" si="179"/>
        <v>2758</v>
      </c>
      <c r="E50" s="1">
        <f>ROUND(计算页!$H$5*G50/10000,0)</f>
        <v>24</v>
      </c>
      <c r="F50" s="1">
        <f t="shared" si="1"/>
        <v>73948</v>
      </c>
      <c r="G50" s="1">
        <f t="shared" si="180"/>
        <v>2022</v>
      </c>
      <c r="H50" s="1">
        <f>ROUND(计算页!$H$6*J50/10000,0)</f>
        <v>26</v>
      </c>
      <c r="I50" s="1">
        <f t="shared" si="3"/>
        <v>40328</v>
      </c>
      <c r="J50" s="1">
        <f t="shared" si="181"/>
        <v>1102</v>
      </c>
      <c r="K50" s="1">
        <f>ROUND(计算页!$H$7*M50/10000,0)</f>
        <v>32</v>
      </c>
      <c r="L50" s="1">
        <f t="shared" si="5"/>
        <v>26890</v>
      </c>
      <c r="M50" s="1">
        <f t="shared" si="182"/>
        <v>735</v>
      </c>
      <c r="N50" s="1">
        <f>ROUND(计算页!$H$8*P50/10000,0)</f>
        <v>39</v>
      </c>
      <c r="O50" s="1">
        <f t="shared" si="7"/>
        <v>20173</v>
      </c>
      <c r="P50" s="1">
        <f t="shared" si="183"/>
        <v>552</v>
      </c>
      <c r="Q50" s="1">
        <f>ROUND(计算页!$H$9*S50/10000,0)</f>
        <v>48</v>
      </c>
      <c r="R50" s="1">
        <f t="shared" si="9"/>
        <v>16835</v>
      </c>
      <c r="S50" s="1">
        <f t="shared" si="184"/>
        <v>460</v>
      </c>
      <c r="T50" s="1">
        <f>ROUND(计算页!$N$4*V50/10000,0)</f>
        <v>27</v>
      </c>
      <c r="U50" s="1">
        <f t="shared" si="11"/>
        <v>30886</v>
      </c>
      <c r="V50" s="1">
        <f t="shared" si="185"/>
        <v>844</v>
      </c>
      <c r="W50" s="1">
        <f>ROUND(计算页!$N$5*Y50/10000,0)</f>
        <v>31</v>
      </c>
      <c r="X50" s="1">
        <f t="shared" si="13"/>
        <v>23537</v>
      </c>
      <c r="Y50" s="1">
        <f t="shared" si="186"/>
        <v>643</v>
      </c>
      <c r="Z50" s="1">
        <f>ROUND(计算页!$N$6*AB50/10000,0)</f>
        <v>35</v>
      </c>
      <c r="AA50" s="1">
        <f t="shared" si="15"/>
        <v>20173</v>
      </c>
      <c r="AB50" s="1">
        <f t="shared" si="187"/>
        <v>552</v>
      </c>
      <c r="AC50" s="1">
        <f>ROUND(计算页!$N$7*AE50/10000,0)</f>
        <v>42</v>
      </c>
      <c r="AD50" s="1">
        <f t="shared" si="17"/>
        <v>14776</v>
      </c>
      <c r="AE50" s="1">
        <f t="shared" si="188"/>
        <v>404</v>
      </c>
      <c r="AF50" s="1">
        <f>ROUND(计算页!$N$8*AH50/10000,0)</f>
        <v>50</v>
      </c>
      <c r="AG50" s="1">
        <f t="shared" si="19"/>
        <v>12133</v>
      </c>
      <c r="AH50" s="1">
        <f t="shared" si="189"/>
        <v>332</v>
      </c>
      <c r="AI50" s="1">
        <f>ROUND(计算页!$N$9*AK50/10000,0)</f>
        <v>59</v>
      </c>
      <c r="AJ50" s="1">
        <f t="shared" si="21"/>
        <v>10780</v>
      </c>
      <c r="AK50" s="1">
        <f t="shared" si="190"/>
        <v>295</v>
      </c>
      <c r="AL50" s="1">
        <f>ROUND(计算页!$T$4*AN50/10000,0)</f>
        <v>42</v>
      </c>
      <c r="AM50" s="1">
        <f t="shared" si="23"/>
        <v>12133</v>
      </c>
      <c r="AN50" s="1">
        <f t="shared" si="191"/>
        <v>332</v>
      </c>
      <c r="AO50" s="1">
        <f>ROUND(计算页!$T$5*AQ50/10000,0)</f>
        <v>46</v>
      </c>
      <c r="AP50" s="1">
        <f t="shared" si="25"/>
        <v>8745</v>
      </c>
      <c r="AQ50" s="1">
        <f t="shared" si="192"/>
        <v>240</v>
      </c>
      <c r="AR50" s="1">
        <f>ROUND(计算页!$T$6*AT50/10000,0)</f>
        <v>52</v>
      </c>
      <c r="AS50" s="1">
        <f t="shared" si="27"/>
        <v>7398</v>
      </c>
      <c r="AT50" s="1">
        <f t="shared" si="193"/>
        <v>202</v>
      </c>
      <c r="AU50" s="1">
        <f>ROUND(计算页!$T$7*AW50/10000,0)</f>
        <v>60</v>
      </c>
      <c r="AV50" s="1">
        <f t="shared" si="29"/>
        <v>5378</v>
      </c>
      <c r="AW50" s="1">
        <f t="shared" si="194"/>
        <v>147</v>
      </c>
      <c r="AX50" s="1">
        <f>ROUND(计算页!$T$8*AZ50/10000,0)</f>
        <v>73</v>
      </c>
      <c r="AY50" s="1">
        <f t="shared" si="31"/>
        <v>4395</v>
      </c>
      <c r="AZ50" s="1">
        <f t="shared" si="195"/>
        <v>120</v>
      </c>
      <c r="BA50" s="1">
        <f>ROUND(计算页!$T$9*BC50/10000,0)</f>
        <v>80</v>
      </c>
      <c r="BB50" s="1">
        <f t="shared" si="33"/>
        <v>3689</v>
      </c>
      <c r="BC50" s="1">
        <f t="shared" si="196"/>
        <v>101</v>
      </c>
    </row>
    <row r="51" spans="1:55" x14ac:dyDescent="0.35">
      <c r="A51" s="1">
        <v>50</v>
      </c>
      <c r="B51" s="1">
        <f>ROUND(计算页!$H$4*D51/10000,0)</f>
        <v>22</v>
      </c>
      <c r="C51" s="1">
        <f t="shared" si="0"/>
        <v>103625</v>
      </c>
      <c r="D51" s="1">
        <f t="shared" si="179"/>
        <v>2758</v>
      </c>
      <c r="E51" s="1">
        <f>ROUND(计算页!$H$5*G51/10000,0)</f>
        <v>24</v>
      </c>
      <c r="F51" s="1">
        <f t="shared" si="1"/>
        <v>75970</v>
      </c>
      <c r="G51" s="1">
        <f t="shared" si="180"/>
        <v>2022</v>
      </c>
      <c r="H51" s="1">
        <f>ROUND(计算页!$H$6*J51/10000,0)</f>
        <v>26</v>
      </c>
      <c r="I51" s="1">
        <f t="shared" si="3"/>
        <v>41430</v>
      </c>
      <c r="J51" s="1">
        <f t="shared" si="181"/>
        <v>1102</v>
      </c>
      <c r="K51" s="1">
        <f>ROUND(计算页!$H$7*M51/10000,0)</f>
        <v>32</v>
      </c>
      <c r="L51" s="1">
        <f t="shared" si="5"/>
        <v>27625</v>
      </c>
      <c r="M51" s="1">
        <f t="shared" si="182"/>
        <v>735</v>
      </c>
      <c r="N51" s="1">
        <f>ROUND(计算页!$H$8*P51/10000,0)</f>
        <v>39</v>
      </c>
      <c r="O51" s="1">
        <f t="shared" si="7"/>
        <v>20725</v>
      </c>
      <c r="P51" s="1">
        <f t="shared" si="183"/>
        <v>552</v>
      </c>
      <c r="Q51" s="1">
        <f>ROUND(计算页!$H$9*S51/10000,0)</f>
        <v>48</v>
      </c>
      <c r="R51" s="1">
        <f t="shared" si="9"/>
        <v>17295</v>
      </c>
      <c r="S51" s="1">
        <f t="shared" si="184"/>
        <v>460</v>
      </c>
      <c r="T51" s="1">
        <f>ROUND(计算页!$N$4*V51/10000,0)</f>
        <v>27</v>
      </c>
      <c r="U51" s="1">
        <f t="shared" si="11"/>
        <v>31730</v>
      </c>
      <c r="V51" s="1">
        <f t="shared" si="185"/>
        <v>844</v>
      </c>
      <c r="W51" s="1">
        <f>ROUND(计算页!$N$5*Y51/10000,0)</f>
        <v>31</v>
      </c>
      <c r="X51" s="1">
        <f t="shared" si="13"/>
        <v>24180</v>
      </c>
      <c r="Y51" s="1">
        <f t="shared" si="186"/>
        <v>643</v>
      </c>
      <c r="Z51" s="1">
        <f>ROUND(计算页!$N$6*AB51/10000,0)</f>
        <v>35</v>
      </c>
      <c r="AA51" s="1">
        <f t="shared" si="15"/>
        <v>20725</v>
      </c>
      <c r="AB51" s="1">
        <f t="shared" si="187"/>
        <v>552</v>
      </c>
      <c r="AC51" s="1">
        <f>ROUND(计算页!$N$7*AE51/10000,0)</f>
        <v>42</v>
      </c>
      <c r="AD51" s="1">
        <f t="shared" si="17"/>
        <v>15180</v>
      </c>
      <c r="AE51" s="1">
        <f t="shared" si="188"/>
        <v>404</v>
      </c>
      <c r="AF51" s="1">
        <f>ROUND(计算页!$N$8*AH51/10000,0)</f>
        <v>50</v>
      </c>
      <c r="AG51" s="1">
        <f t="shared" si="19"/>
        <v>12465</v>
      </c>
      <c r="AH51" s="1">
        <f t="shared" si="189"/>
        <v>332</v>
      </c>
      <c r="AI51" s="1">
        <f>ROUND(计算页!$N$9*AK51/10000,0)</f>
        <v>59</v>
      </c>
      <c r="AJ51" s="1">
        <f t="shared" si="21"/>
        <v>11075</v>
      </c>
      <c r="AK51" s="1">
        <f t="shared" si="190"/>
        <v>295</v>
      </c>
      <c r="AL51" s="1">
        <f>ROUND(计算页!$T$4*AN51/10000,0)</f>
        <v>42</v>
      </c>
      <c r="AM51" s="1">
        <f t="shared" si="23"/>
        <v>12465</v>
      </c>
      <c r="AN51" s="1">
        <f t="shared" si="191"/>
        <v>332</v>
      </c>
      <c r="AO51" s="1">
        <f>ROUND(计算页!$T$5*AQ51/10000,0)</f>
        <v>46</v>
      </c>
      <c r="AP51" s="1">
        <f t="shared" si="25"/>
        <v>8985</v>
      </c>
      <c r="AQ51" s="1">
        <f t="shared" si="192"/>
        <v>240</v>
      </c>
      <c r="AR51" s="1">
        <f>ROUND(计算页!$T$6*AT51/10000,0)</f>
        <v>52</v>
      </c>
      <c r="AS51" s="1">
        <f t="shared" si="27"/>
        <v>7600</v>
      </c>
      <c r="AT51" s="1">
        <f t="shared" si="193"/>
        <v>202</v>
      </c>
      <c r="AU51" s="1">
        <f>ROUND(计算页!$T$7*AW51/10000,0)</f>
        <v>60</v>
      </c>
      <c r="AV51" s="1">
        <f t="shared" si="29"/>
        <v>5525</v>
      </c>
      <c r="AW51" s="1">
        <f t="shared" si="194"/>
        <v>147</v>
      </c>
      <c r="AX51" s="1">
        <f>ROUND(计算页!$T$8*AZ51/10000,0)</f>
        <v>73</v>
      </c>
      <c r="AY51" s="1">
        <f t="shared" si="31"/>
        <v>4515</v>
      </c>
      <c r="AZ51" s="1">
        <f t="shared" si="195"/>
        <v>120</v>
      </c>
      <c r="BA51" s="1">
        <f>ROUND(计算页!$T$9*BC51/10000,0)</f>
        <v>80</v>
      </c>
      <c r="BB51" s="1">
        <f t="shared" si="33"/>
        <v>3790</v>
      </c>
      <c r="BC51" s="1">
        <f t="shared" si="196"/>
        <v>101</v>
      </c>
    </row>
    <row r="52" spans="1:55" x14ac:dyDescent="0.35">
      <c r="A52" s="1">
        <v>51</v>
      </c>
      <c r="B52" s="1">
        <f>ROUND(计算页!$H$4*D52/10000,0)</f>
        <v>24</v>
      </c>
      <c r="C52" s="1">
        <f t="shared" si="0"/>
        <v>106576</v>
      </c>
      <c r="D52" s="1">
        <f>ROUND(D47*1.07,0)</f>
        <v>2951</v>
      </c>
      <c r="E52" s="1">
        <f>ROUND(计算页!$H$5*G52/10000,0)</f>
        <v>26</v>
      </c>
      <c r="F52" s="1">
        <f t="shared" si="1"/>
        <v>78134</v>
      </c>
      <c r="G52" s="1">
        <f>ROUND(G47*1.07,0)</f>
        <v>2164</v>
      </c>
      <c r="H52" s="1">
        <f>ROUND(计算页!$H$6*J52/10000,0)</f>
        <v>28</v>
      </c>
      <c r="I52" s="1">
        <f t="shared" si="3"/>
        <v>42609</v>
      </c>
      <c r="J52" s="1">
        <f>ROUND(J47*1.07,0)</f>
        <v>1179</v>
      </c>
      <c r="K52" s="1">
        <f>ROUND(计算页!$H$7*M52/10000,0)</f>
        <v>34</v>
      </c>
      <c r="L52" s="1">
        <f t="shared" si="5"/>
        <v>28411</v>
      </c>
      <c r="M52" s="1">
        <f>ROUND(M47*1.07,0)</f>
        <v>786</v>
      </c>
      <c r="N52" s="1">
        <f>ROUND(计算页!$H$8*P52/10000,0)</f>
        <v>42</v>
      </c>
      <c r="O52" s="1">
        <f t="shared" si="7"/>
        <v>21316</v>
      </c>
      <c r="P52" s="1">
        <f>ROUND(P47*1.07,0)</f>
        <v>591</v>
      </c>
      <c r="Q52" s="1">
        <f>ROUND(计算页!$H$9*S52/10000,0)</f>
        <v>51</v>
      </c>
      <c r="R52" s="1">
        <f t="shared" si="9"/>
        <v>17787</v>
      </c>
      <c r="S52" s="1">
        <f>ROUND(S47*1.07,0)</f>
        <v>492</v>
      </c>
      <c r="T52" s="1">
        <f>ROUND(计算页!$N$4*V52/10000,0)</f>
        <v>29</v>
      </c>
      <c r="U52" s="1">
        <f t="shared" si="11"/>
        <v>32633</v>
      </c>
      <c r="V52" s="1">
        <f>ROUND(V47*1.07,0)</f>
        <v>903</v>
      </c>
      <c r="W52" s="1">
        <f>ROUND(计算页!$N$5*Y52/10000,0)</f>
        <v>33</v>
      </c>
      <c r="X52" s="1">
        <f t="shared" si="13"/>
        <v>24868</v>
      </c>
      <c r="Y52" s="1">
        <f>ROUND(Y47*1.07,0)</f>
        <v>688</v>
      </c>
      <c r="Z52" s="1">
        <f>ROUND(计算页!$N$6*AB52/10000,0)</f>
        <v>38</v>
      </c>
      <c r="AA52" s="1">
        <f t="shared" si="15"/>
        <v>21316</v>
      </c>
      <c r="AB52" s="1">
        <f>ROUND(AB47*1.07,0)</f>
        <v>591</v>
      </c>
      <c r="AC52" s="1">
        <f>ROUND(计算页!$N$7*AE52/10000,0)</f>
        <v>44</v>
      </c>
      <c r="AD52" s="1">
        <f t="shared" si="17"/>
        <v>15612</v>
      </c>
      <c r="AE52" s="1">
        <f>ROUND(AE47*1.07,0)</f>
        <v>432</v>
      </c>
      <c r="AF52" s="1">
        <f>ROUND(计算页!$N$8*AH52/10000,0)</f>
        <v>54</v>
      </c>
      <c r="AG52" s="1">
        <f t="shared" si="19"/>
        <v>12820</v>
      </c>
      <c r="AH52" s="1">
        <f>ROUND(AH47*1.07,0)</f>
        <v>355</v>
      </c>
      <c r="AI52" s="1">
        <f>ROUND(计算页!$N$9*AK52/10000,0)</f>
        <v>63</v>
      </c>
      <c r="AJ52" s="1">
        <f t="shared" si="21"/>
        <v>11391</v>
      </c>
      <c r="AK52" s="1">
        <f>ROUND(AK47*1.07,0)</f>
        <v>316</v>
      </c>
      <c r="AL52" s="1">
        <f>ROUND(计算页!$T$4*AN52/10000,0)</f>
        <v>45</v>
      </c>
      <c r="AM52" s="1">
        <f t="shared" si="23"/>
        <v>12820</v>
      </c>
      <c r="AN52" s="1">
        <f>ROUND(AN47*1.07,0)</f>
        <v>355</v>
      </c>
      <c r="AO52" s="1">
        <f>ROUND(计算页!$T$5*AQ52/10000,0)</f>
        <v>49</v>
      </c>
      <c r="AP52" s="1">
        <f t="shared" si="25"/>
        <v>9242</v>
      </c>
      <c r="AQ52" s="1">
        <f>ROUND(AQ47*1.07,0)</f>
        <v>257</v>
      </c>
      <c r="AR52" s="1">
        <f>ROUND(计算页!$T$6*AT52/10000,0)</f>
        <v>55</v>
      </c>
      <c r="AS52" s="1">
        <f t="shared" si="27"/>
        <v>7816</v>
      </c>
      <c r="AT52" s="1">
        <f>ROUND(AT47*1.07,0)</f>
        <v>216</v>
      </c>
      <c r="AU52" s="1">
        <f>ROUND(计算页!$T$7*AW52/10000,0)</f>
        <v>65</v>
      </c>
      <c r="AV52" s="1">
        <f t="shared" si="29"/>
        <v>5682</v>
      </c>
      <c r="AW52" s="1">
        <f>ROUND(AW47*1.07,0)</f>
        <v>157</v>
      </c>
      <c r="AX52" s="1">
        <f>ROUND(计算页!$T$8*AZ52/10000,0)</f>
        <v>78</v>
      </c>
      <c r="AY52" s="1">
        <f t="shared" si="31"/>
        <v>4643</v>
      </c>
      <c r="AZ52" s="1">
        <f>ROUND(AZ47*1.07,0)</f>
        <v>128</v>
      </c>
      <c r="BA52" s="1">
        <f>ROUND(计算页!$T$9*BC52/10000,0)</f>
        <v>86</v>
      </c>
      <c r="BB52" s="1">
        <f t="shared" si="33"/>
        <v>3898</v>
      </c>
      <c r="BC52" s="1">
        <f>ROUND(BC47*1.07,0)</f>
        <v>108</v>
      </c>
    </row>
    <row r="53" spans="1:55" x14ac:dyDescent="0.35">
      <c r="A53" s="1">
        <v>52</v>
      </c>
      <c r="B53" s="1">
        <f>ROUND(计算页!$H$4*D53/10000,0)</f>
        <v>24</v>
      </c>
      <c r="C53" s="1">
        <f t="shared" si="0"/>
        <v>109527</v>
      </c>
      <c r="D53" s="1">
        <f>D52</f>
        <v>2951</v>
      </c>
      <c r="E53" s="1">
        <f>ROUND(计算页!$H$5*G53/10000,0)</f>
        <v>26</v>
      </c>
      <c r="F53" s="1">
        <f t="shared" si="1"/>
        <v>80298</v>
      </c>
      <c r="G53" s="1">
        <f>G52</f>
        <v>2164</v>
      </c>
      <c r="H53" s="1">
        <f>ROUND(计算页!$H$6*J53/10000,0)</f>
        <v>28</v>
      </c>
      <c r="I53" s="1">
        <f t="shared" si="3"/>
        <v>43788</v>
      </c>
      <c r="J53" s="1">
        <f>J52</f>
        <v>1179</v>
      </c>
      <c r="K53" s="1">
        <f>ROUND(计算页!$H$7*M53/10000,0)</f>
        <v>34</v>
      </c>
      <c r="L53" s="1">
        <f t="shared" si="5"/>
        <v>29197</v>
      </c>
      <c r="M53" s="1">
        <f>M52</f>
        <v>786</v>
      </c>
      <c r="N53" s="1">
        <f>ROUND(计算页!$H$8*P53/10000,0)</f>
        <v>42</v>
      </c>
      <c r="O53" s="1">
        <f t="shared" si="7"/>
        <v>21907</v>
      </c>
      <c r="P53" s="1">
        <f>P52</f>
        <v>591</v>
      </c>
      <c r="Q53" s="1">
        <f>ROUND(计算页!$H$9*S53/10000,0)</f>
        <v>51</v>
      </c>
      <c r="R53" s="1">
        <f t="shared" si="9"/>
        <v>18279</v>
      </c>
      <c r="S53" s="1">
        <f>S52</f>
        <v>492</v>
      </c>
      <c r="T53" s="1">
        <f>ROUND(计算页!$N$4*V53/10000,0)</f>
        <v>29</v>
      </c>
      <c r="U53" s="1">
        <f t="shared" si="11"/>
        <v>33536</v>
      </c>
      <c r="V53" s="1">
        <f>V52</f>
        <v>903</v>
      </c>
      <c r="W53" s="1">
        <f>ROUND(计算页!$N$5*Y53/10000,0)</f>
        <v>33</v>
      </c>
      <c r="X53" s="1">
        <f t="shared" si="13"/>
        <v>25556</v>
      </c>
      <c r="Y53" s="1">
        <f>Y52</f>
        <v>688</v>
      </c>
      <c r="Z53" s="1">
        <f>ROUND(计算页!$N$6*AB53/10000,0)</f>
        <v>38</v>
      </c>
      <c r="AA53" s="1">
        <f t="shared" si="15"/>
        <v>21907</v>
      </c>
      <c r="AB53" s="1">
        <f>AB52</f>
        <v>591</v>
      </c>
      <c r="AC53" s="1">
        <f>ROUND(计算页!$N$7*AE53/10000,0)</f>
        <v>44</v>
      </c>
      <c r="AD53" s="1">
        <f t="shared" si="17"/>
        <v>16044</v>
      </c>
      <c r="AE53" s="1">
        <f>AE52</f>
        <v>432</v>
      </c>
      <c r="AF53" s="1">
        <f>ROUND(计算页!$N$8*AH53/10000,0)</f>
        <v>54</v>
      </c>
      <c r="AG53" s="1">
        <f t="shared" si="19"/>
        <v>13175</v>
      </c>
      <c r="AH53" s="1">
        <f>AH52</f>
        <v>355</v>
      </c>
      <c r="AI53" s="1">
        <f>ROUND(计算页!$N$9*AK53/10000,0)</f>
        <v>63</v>
      </c>
      <c r="AJ53" s="1">
        <f t="shared" si="21"/>
        <v>11707</v>
      </c>
      <c r="AK53" s="1">
        <f>AK52</f>
        <v>316</v>
      </c>
      <c r="AL53" s="1">
        <f>ROUND(计算页!$T$4*AN53/10000,0)</f>
        <v>45</v>
      </c>
      <c r="AM53" s="1">
        <f t="shared" si="23"/>
        <v>13175</v>
      </c>
      <c r="AN53" s="1">
        <f>AN52</f>
        <v>355</v>
      </c>
      <c r="AO53" s="1">
        <f>ROUND(计算页!$T$5*AQ53/10000,0)</f>
        <v>49</v>
      </c>
      <c r="AP53" s="1">
        <f t="shared" si="25"/>
        <v>9499</v>
      </c>
      <c r="AQ53" s="1">
        <f>AQ52</f>
        <v>257</v>
      </c>
      <c r="AR53" s="1">
        <f>ROUND(计算页!$T$6*AT53/10000,0)</f>
        <v>55</v>
      </c>
      <c r="AS53" s="1">
        <f t="shared" si="27"/>
        <v>8032</v>
      </c>
      <c r="AT53" s="1">
        <f>AT52</f>
        <v>216</v>
      </c>
      <c r="AU53" s="1">
        <f>ROUND(计算页!$T$7*AW53/10000,0)</f>
        <v>65</v>
      </c>
      <c r="AV53" s="1">
        <f t="shared" si="29"/>
        <v>5839</v>
      </c>
      <c r="AW53" s="1">
        <f>AW52</f>
        <v>157</v>
      </c>
      <c r="AX53" s="1">
        <f>ROUND(计算页!$T$8*AZ53/10000,0)</f>
        <v>78</v>
      </c>
      <c r="AY53" s="1">
        <f t="shared" si="31"/>
        <v>4771</v>
      </c>
      <c r="AZ53" s="1">
        <f>AZ52</f>
        <v>128</v>
      </c>
      <c r="BA53" s="1">
        <f>ROUND(计算页!$T$9*BC53/10000,0)</f>
        <v>86</v>
      </c>
      <c r="BB53" s="1">
        <f t="shared" si="33"/>
        <v>4006</v>
      </c>
      <c r="BC53" s="1">
        <f>BC52</f>
        <v>108</v>
      </c>
    </row>
    <row r="54" spans="1:55" x14ac:dyDescent="0.35">
      <c r="A54" s="1">
        <v>53</v>
      </c>
      <c r="B54" s="1">
        <f>ROUND(计算页!$H$4*D54/10000,0)</f>
        <v>24</v>
      </c>
      <c r="C54" s="1">
        <f t="shared" si="0"/>
        <v>112478</v>
      </c>
      <c r="D54" s="1">
        <f t="shared" ref="D54:D56" si="197">D53</f>
        <v>2951</v>
      </c>
      <c r="E54" s="1">
        <f>ROUND(计算页!$H$5*G54/10000,0)</f>
        <v>26</v>
      </c>
      <c r="F54" s="1">
        <f t="shared" si="1"/>
        <v>82462</v>
      </c>
      <c r="G54" s="1">
        <f t="shared" ref="G54:G56" si="198">G53</f>
        <v>2164</v>
      </c>
      <c r="H54" s="1">
        <f>ROUND(计算页!$H$6*J54/10000,0)</f>
        <v>28</v>
      </c>
      <c r="I54" s="1">
        <f t="shared" si="3"/>
        <v>44967</v>
      </c>
      <c r="J54" s="1">
        <f t="shared" ref="J54:J56" si="199">J53</f>
        <v>1179</v>
      </c>
      <c r="K54" s="1">
        <f>ROUND(计算页!$H$7*M54/10000,0)</f>
        <v>34</v>
      </c>
      <c r="L54" s="1">
        <f t="shared" si="5"/>
        <v>29983</v>
      </c>
      <c r="M54" s="1">
        <f t="shared" ref="M54:M56" si="200">M53</f>
        <v>786</v>
      </c>
      <c r="N54" s="1">
        <f>ROUND(计算页!$H$8*P54/10000,0)</f>
        <v>42</v>
      </c>
      <c r="O54" s="1">
        <f t="shared" si="7"/>
        <v>22498</v>
      </c>
      <c r="P54" s="1">
        <f t="shared" ref="P54:P56" si="201">P53</f>
        <v>591</v>
      </c>
      <c r="Q54" s="1">
        <f>ROUND(计算页!$H$9*S54/10000,0)</f>
        <v>51</v>
      </c>
      <c r="R54" s="1">
        <f t="shared" si="9"/>
        <v>18771</v>
      </c>
      <c r="S54" s="1">
        <f t="shared" ref="S54:S56" si="202">S53</f>
        <v>492</v>
      </c>
      <c r="T54" s="1">
        <f>ROUND(计算页!$N$4*V54/10000,0)</f>
        <v>29</v>
      </c>
      <c r="U54" s="1">
        <f t="shared" si="11"/>
        <v>34439</v>
      </c>
      <c r="V54" s="1">
        <f t="shared" ref="V54:V56" si="203">V53</f>
        <v>903</v>
      </c>
      <c r="W54" s="1">
        <f>ROUND(计算页!$N$5*Y54/10000,0)</f>
        <v>33</v>
      </c>
      <c r="X54" s="1">
        <f t="shared" si="13"/>
        <v>26244</v>
      </c>
      <c r="Y54" s="1">
        <f t="shared" ref="Y54:Y56" si="204">Y53</f>
        <v>688</v>
      </c>
      <c r="Z54" s="1">
        <f>ROUND(计算页!$N$6*AB54/10000,0)</f>
        <v>38</v>
      </c>
      <c r="AA54" s="1">
        <f t="shared" si="15"/>
        <v>22498</v>
      </c>
      <c r="AB54" s="1">
        <f t="shared" ref="AB54:AB56" si="205">AB53</f>
        <v>591</v>
      </c>
      <c r="AC54" s="1">
        <f>ROUND(计算页!$N$7*AE54/10000,0)</f>
        <v>44</v>
      </c>
      <c r="AD54" s="1">
        <f t="shared" si="17"/>
        <v>16476</v>
      </c>
      <c r="AE54" s="1">
        <f t="shared" ref="AE54:AE56" si="206">AE53</f>
        <v>432</v>
      </c>
      <c r="AF54" s="1">
        <f>ROUND(计算页!$N$8*AH54/10000,0)</f>
        <v>54</v>
      </c>
      <c r="AG54" s="1">
        <f t="shared" si="19"/>
        <v>13530</v>
      </c>
      <c r="AH54" s="1">
        <f t="shared" ref="AH54:AH56" si="207">AH53</f>
        <v>355</v>
      </c>
      <c r="AI54" s="1">
        <f>ROUND(计算页!$N$9*AK54/10000,0)</f>
        <v>63</v>
      </c>
      <c r="AJ54" s="1">
        <f t="shared" si="21"/>
        <v>12023</v>
      </c>
      <c r="AK54" s="1">
        <f t="shared" ref="AK54:AK56" si="208">AK53</f>
        <v>316</v>
      </c>
      <c r="AL54" s="1">
        <f>ROUND(计算页!$T$4*AN54/10000,0)</f>
        <v>45</v>
      </c>
      <c r="AM54" s="1">
        <f t="shared" si="23"/>
        <v>13530</v>
      </c>
      <c r="AN54" s="1">
        <f t="shared" ref="AN54:AN56" si="209">AN53</f>
        <v>355</v>
      </c>
      <c r="AO54" s="1">
        <f>ROUND(计算页!$T$5*AQ54/10000,0)</f>
        <v>49</v>
      </c>
      <c r="AP54" s="1">
        <f t="shared" si="25"/>
        <v>9756</v>
      </c>
      <c r="AQ54" s="1">
        <f t="shared" ref="AQ54:AQ56" si="210">AQ53</f>
        <v>257</v>
      </c>
      <c r="AR54" s="1">
        <f>ROUND(计算页!$T$6*AT54/10000,0)</f>
        <v>55</v>
      </c>
      <c r="AS54" s="1">
        <f t="shared" si="27"/>
        <v>8248</v>
      </c>
      <c r="AT54" s="1">
        <f t="shared" ref="AT54:AT56" si="211">AT53</f>
        <v>216</v>
      </c>
      <c r="AU54" s="1">
        <f>ROUND(计算页!$T$7*AW54/10000,0)</f>
        <v>65</v>
      </c>
      <c r="AV54" s="1">
        <f t="shared" si="29"/>
        <v>5996</v>
      </c>
      <c r="AW54" s="1">
        <f t="shared" ref="AW54:AW56" si="212">AW53</f>
        <v>157</v>
      </c>
      <c r="AX54" s="1">
        <f>ROUND(计算页!$T$8*AZ54/10000,0)</f>
        <v>78</v>
      </c>
      <c r="AY54" s="1">
        <f t="shared" si="31"/>
        <v>4899</v>
      </c>
      <c r="AZ54" s="1">
        <f t="shared" ref="AZ54:AZ56" si="213">AZ53</f>
        <v>128</v>
      </c>
      <c r="BA54" s="1">
        <f>ROUND(计算页!$T$9*BC54/10000,0)</f>
        <v>86</v>
      </c>
      <c r="BB54" s="1">
        <f t="shared" si="33"/>
        <v>4114</v>
      </c>
      <c r="BC54" s="1">
        <f t="shared" ref="BC54:BC56" si="214">BC53</f>
        <v>108</v>
      </c>
    </row>
    <row r="55" spans="1:55" x14ac:dyDescent="0.35">
      <c r="A55" s="1">
        <v>54</v>
      </c>
      <c r="B55" s="1">
        <f>ROUND(计算页!$H$4*D55/10000,0)</f>
        <v>24</v>
      </c>
      <c r="C55" s="1">
        <f t="shared" si="0"/>
        <v>115429</v>
      </c>
      <c r="D55" s="1">
        <f t="shared" si="197"/>
        <v>2951</v>
      </c>
      <c r="E55" s="1">
        <f>ROUND(计算页!$H$5*G55/10000,0)</f>
        <v>26</v>
      </c>
      <c r="F55" s="1">
        <f t="shared" si="1"/>
        <v>84626</v>
      </c>
      <c r="G55" s="1">
        <f t="shared" si="198"/>
        <v>2164</v>
      </c>
      <c r="H55" s="1">
        <f>ROUND(计算页!$H$6*J55/10000,0)</f>
        <v>28</v>
      </c>
      <c r="I55" s="1">
        <f t="shared" si="3"/>
        <v>46146</v>
      </c>
      <c r="J55" s="1">
        <f t="shared" si="199"/>
        <v>1179</v>
      </c>
      <c r="K55" s="1">
        <f>ROUND(计算页!$H$7*M55/10000,0)</f>
        <v>34</v>
      </c>
      <c r="L55" s="1">
        <f t="shared" si="5"/>
        <v>30769</v>
      </c>
      <c r="M55" s="1">
        <f t="shared" si="200"/>
        <v>786</v>
      </c>
      <c r="N55" s="1">
        <f>ROUND(计算页!$H$8*P55/10000,0)</f>
        <v>42</v>
      </c>
      <c r="O55" s="1">
        <f t="shared" si="7"/>
        <v>23089</v>
      </c>
      <c r="P55" s="1">
        <f t="shared" si="201"/>
        <v>591</v>
      </c>
      <c r="Q55" s="1">
        <f>ROUND(计算页!$H$9*S55/10000,0)</f>
        <v>51</v>
      </c>
      <c r="R55" s="1">
        <f t="shared" si="9"/>
        <v>19263</v>
      </c>
      <c r="S55" s="1">
        <f t="shared" si="202"/>
        <v>492</v>
      </c>
      <c r="T55" s="1">
        <f>ROUND(计算页!$N$4*V55/10000,0)</f>
        <v>29</v>
      </c>
      <c r="U55" s="1">
        <f t="shared" si="11"/>
        <v>35342</v>
      </c>
      <c r="V55" s="1">
        <f t="shared" si="203"/>
        <v>903</v>
      </c>
      <c r="W55" s="1">
        <f>ROUND(计算页!$N$5*Y55/10000,0)</f>
        <v>33</v>
      </c>
      <c r="X55" s="1">
        <f t="shared" si="13"/>
        <v>26932</v>
      </c>
      <c r="Y55" s="1">
        <f t="shared" si="204"/>
        <v>688</v>
      </c>
      <c r="Z55" s="1">
        <f>ROUND(计算页!$N$6*AB55/10000,0)</f>
        <v>38</v>
      </c>
      <c r="AA55" s="1">
        <f t="shared" si="15"/>
        <v>23089</v>
      </c>
      <c r="AB55" s="1">
        <f t="shared" si="205"/>
        <v>591</v>
      </c>
      <c r="AC55" s="1">
        <f>ROUND(计算页!$N$7*AE55/10000,0)</f>
        <v>44</v>
      </c>
      <c r="AD55" s="1">
        <f t="shared" si="17"/>
        <v>16908</v>
      </c>
      <c r="AE55" s="1">
        <f t="shared" si="206"/>
        <v>432</v>
      </c>
      <c r="AF55" s="1">
        <f>ROUND(计算页!$N$8*AH55/10000,0)</f>
        <v>54</v>
      </c>
      <c r="AG55" s="1">
        <f t="shared" si="19"/>
        <v>13885</v>
      </c>
      <c r="AH55" s="1">
        <f t="shared" si="207"/>
        <v>355</v>
      </c>
      <c r="AI55" s="1">
        <f>ROUND(计算页!$N$9*AK55/10000,0)</f>
        <v>63</v>
      </c>
      <c r="AJ55" s="1">
        <f t="shared" si="21"/>
        <v>12339</v>
      </c>
      <c r="AK55" s="1">
        <f t="shared" si="208"/>
        <v>316</v>
      </c>
      <c r="AL55" s="1">
        <f>ROUND(计算页!$T$4*AN55/10000,0)</f>
        <v>45</v>
      </c>
      <c r="AM55" s="1">
        <f t="shared" si="23"/>
        <v>13885</v>
      </c>
      <c r="AN55" s="1">
        <f t="shared" si="209"/>
        <v>355</v>
      </c>
      <c r="AO55" s="1">
        <f>ROUND(计算页!$T$5*AQ55/10000,0)</f>
        <v>49</v>
      </c>
      <c r="AP55" s="1">
        <f t="shared" si="25"/>
        <v>10013</v>
      </c>
      <c r="AQ55" s="1">
        <f t="shared" si="210"/>
        <v>257</v>
      </c>
      <c r="AR55" s="1">
        <f>ROUND(计算页!$T$6*AT55/10000,0)</f>
        <v>55</v>
      </c>
      <c r="AS55" s="1">
        <f t="shared" si="27"/>
        <v>8464</v>
      </c>
      <c r="AT55" s="1">
        <f t="shared" si="211"/>
        <v>216</v>
      </c>
      <c r="AU55" s="1">
        <f>ROUND(计算页!$T$7*AW55/10000,0)</f>
        <v>65</v>
      </c>
      <c r="AV55" s="1">
        <f t="shared" si="29"/>
        <v>6153</v>
      </c>
      <c r="AW55" s="1">
        <f t="shared" si="212"/>
        <v>157</v>
      </c>
      <c r="AX55" s="1">
        <f>ROUND(计算页!$T$8*AZ55/10000,0)</f>
        <v>78</v>
      </c>
      <c r="AY55" s="1">
        <f t="shared" si="31"/>
        <v>5027</v>
      </c>
      <c r="AZ55" s="1">
        <f t="shared" si="213"/>
        <v>128</v>
      </c>
      <c r="BA55" s="1">
        <f>ROUND(计算页!$T$9*BC55/10000,0)</f>
        <v>86</v>
      </c>
      <c r="BB55" s="1">
        <f t="shared" si="33"/>
        <v>4222</v>
      </c>
      <c r="BC55" s="1">
        <f t="shared" si="214"/>
        <v>108</v>
      </c>
    </row>
    <row r="56" spans="1:55" x14ac:dyDescent="0.35">
      <c r="A56" s="1">
        <v>55</v>
      </c>
      <c r="B56" s="1">
        <f>ROUND(计算页!$H$4*D56/10000,0)</f>
        <v>24</v>
      </c>
      <c r="C56" s="1">
        <f t="shared" si="0"/>
        <v>118380</v>
      </c>
      <c r="D56" s="1">
        <f t="shared" si="197"/>
        <v>2951</v>
      </c>
      <c r="E56" s="1">
        <f>ROUND(计算页!$H$5*G56/10000,0)</f>
        <v>26</v>
      </c>
      <c r="F56" s="1">
        <f t="shared" si="1"/>
        <v>86790</v>
      </c>
      <c r="G56" s="1">
        <f t="shared" si="198"/>
        <v>2164</v>
      </c>
      <c r="H56" s="1">
        <f>ROUND(计算页!$H$6*J56/10000,0)</f>
        <v>28</v>
      </c>
      <c r="I56" s="1">
        <f t="shared" si="3"/>
        <v>47325</v>
      </c>
      <c r="J56" s="1">
        <f t="shared" si="199"/>
        <v>1179</v>
      </c>
      <c r="K56" s="1">
        <f>ROUND(计算页!$H$7*M56/10000,0)</f>
        <v>34</v>
      </c>
      <c r="L56" s="1">
        <f t="shared" si="5"/>
        <v>31555</v>
      </c>
      <c r="M56" s="1">
        <f t="shared" si="200"/>
        <v>786</v>
      </c>
      <c r="N56" s="1">
        <f>ROUND(计算页!$H$8*P56/10000,0)</f>
        <v>42</v>
      </c>
      <c r="O56" s="1">
        <f t="shared" si="7"/>
        <v>23680</v>
      </c>
      <c r="P56" s="1">
        <f t="shared" si="201"/>
        <v>591</v>
      </c>
      <c r="Q56" s="1">
        <f>ROUND(计算页!$H$9*S56/10000,0)</f>
        <v>51</v>
      </c>
      <c r="R56" s="1">
        <f t="shared" si="9"/>
        <v>19755</v>
      </c>
      <c r="S56" s="1">
        <f t="shared" si="202"/>
        <v>492</v>
      </c>
      <c r="T56" s="1">
        <f>ROUND(计算页!$N$4*V56/10000,0)</f>
        <v>29</v>
      </c>
      <c r="U56" s="1">
        <f t="shared" si="11"/>
        <v>36245</v>
      </c>
      <c r="V56" s="1">
        <f t="shared" si="203"/>
        <v>903</v>
      </c>
      <c r="W56" s="1">
        <f>ROUND(计算页!$N$5*Y56/10000,0)</f>
        <v>33</v>
      </c>
      <c r="X56" s="1">
        <f t="shared" si="13"/>
        <v>27620</v>
      </c>
      <c r="Y56" s="1">
        <f t="shared" si="204"/>
        <v>688</v>
      </c>
      <c r="Z56" s="1">
        <f>ROUND(计算页!$N$6*AB56/10000,0)</f>
        <v>38</v>
      </c>
      <c r="AA56" s="1">
        <f t="shared" si="15"/>
        <v>23680</v>
      </c>
      <c r="AB56" s="1">
        <f t="shared" si="205"/>
        <v>591</v>
      </c>
      <c r="AC56" s="1">
        <f>ROUND(计算页!$N$7*AE56/10000,0)</f>
        <v>44</v>
      </c>
      <c r="AD56" s="1">
        <f t="shared" si="17"/>
        <v>17340</v>
      </c>
      <c r="AE56" s="1">
        <f t="shared" si="206"/>
        <v>432</v>
      </c>
      <c r="AF56" s="1">
        <f>ROUND(计算页!$N$8*AH56/10000,0)</f>
        <v>54</v>
      </c>
      <c r="AG56" s="1">
        <f t="shared" si="19"/>
        <v>14240</v>
      </c>
      <c r="AH56" s="1">
        <f t="shared" si="207"/>
        <v>355</v>
      </c>
      <c r="AI56" s="1">
        <f>ROUND(计算页!$N$9*AK56/10000,0)</f>
        <v>63</v>
      </c>
      <c r="AJ56" s="1">
        <f t="shared" si="21"/>
        <v>12655</v>
      </c>
      <c r="AK56" s="1">
        <f t="shared" si="208"/>
        <v>316</v>
      </c>
      <c r="AL56" s="1">
        <f>ROUND(计算页!$T$4*AN56/10000,0)</f>
        <v>45</v>
      </c>
      <c r="AM56" s="1">
        <f t="shared" si="23"/>
        <v>14240</v>
      </c>
      <c r="AN56" s="1">
        <f t="shared" si="209"/>
        <v>355</v>
      </c>
      <c r="AO56" s="1">
        <f>ROUND(计算页!$T$5*AQ56/10000,0)</f>
        <v>49</v>
      </c>
      <c r="AP56" s="1">
        <f t="shared" si="25"/>
        <v>10270</v>
      </c>
      <c r="AQ56" s="1">
        <f t="shared" si="210"/>
        <v>257</v>
      </c>
      <c r="AR56" s="1">
        <f>ROUND(计算页!$T$6*AT56/10000,0)</f>
        <v>55</v>
      </c>
      <c r="AS56" s="1">
        <f t="shared" si="27"/>
        <v>8680</v>
      </c>
      <c r="AT56" s="1">
        <f t="shared" si="211"/>
        <v>216</v>
      </c>
      <c r="AU56" s="1">
        <f>ROUND(计算页!$T$7*AW56/10000,0)</f>
        <v>65</v>
      </c>
      <c r="AV56" s="1">
        <f t="shared" si="29"/>
        <v>6310</v>
      </c>
      <c r="AW56" s="1">
        <f t="shared" si="212"/>
        <v>157</v>
      </c>
      <c r="AX56" s="1">
        <f>ROUND(计算页!$T$8*AZ56/10000,0)</f>
        <v>78</v>
      </c>
      <c r="AY56" s="1">
        <f t="shared" si="31"/>
        <v>5155</v>
      </c>
      <c r="AZ56" s="1">
        <f t="shared" si="213"/>
        <v>128</v>
      </c>
      <c r="BA56" s="1">
        <f>ROUND(计算页!$T$9*BC56/10000,0)</f>
        <v>86</v>
      </c>
      <c r="BB56" s="1">
        <f t="shared" si="33"/>
        <v>4330</v>
      </c>
      <c r="BC56" s="1">
        <f t="shared" si="214"/>
        <v>108</v>
      </c>
    </row>
    <row r="57" spans="1:55" x14ac:dyDescent="0.35">
      <c r="A57" s="1">
        <v>56</v>
      </c>
      <c r="B57" s="1">
        <f>ROUND(计算页!$H$4*D57/10000,0)</f>
        <v>25</v>
      </c>
      <c r="C57" s="1">
        <f t="shared" si="0"/>
        <v>121538</v>
      </c>
      <c r="D57" s="1">
        <f>ROUND(D52*1.07,0)</f>
        <v>3158</v>
      </c>
      <c r="E57" s="1">
        <f>ROUND(计算页!$H$5*G57/10000,0)</f>
        <v>28</v>
      </c>
      <c r="F57" s="1">
        <f t="shared" si="1"/>
        <v>89105</v>
      </c>
      <c r="G57" s="1">
        <f>ROUND(G52*1.07,0)</f>
        <v>2315</v>
      </c>
      <c r="H57" s="1">
        <f>ROUND(计算页!$H$6*J57/10000,0)</f>
        <v>30</v>
      </c>
      <c r="I57" s="1">
        <f t="shared" si="3"/>
        <v>48587</v>
      </c>
      <c r="J57" s="1">
        <f>ROUND(J52*1.07,0)</f>
        <v>1262</v>
      </c>
      <c r="K57" s="1">
        <f>ROUND(计算页!$H$7*M57/10000,0)</f>
        <v>37</v>
      </c>
      <c r="L57" s="1">
        <f t="shared" si="5"/>
        <v>32396</v>
      </c>
      <c r="M57" s="1">
        <f>ROUND(M52*1.07,0)</f>
        <v>841</v>
      </c>
      <c r="N57" s="1">
        <f>ROUND(计算页!$H$8*P57/10000,0)</f>
        <v>45</v>
      </c>
      <c r="O57" s="1">
        <f t="shared" si="7"/>
        <v>24312</v>
      </c>
      <c r="P57" s="1">
        <f>ROUND(P52*1.07,0)</f>
        <v>632</v>
      </c>
      <c r="Q57" s="1">
        <f>ROUND(计算页!$H$9*S57/10000,0)</f>
        <v>54</v>
      </c>
      <c r="R57" s="1">
        <f t="shared" si="9"/>
        <v>20281</v>
      </c>
      <c r="S57" s="1">
        <f>ROUND(S52*1.07,0)</f>
        <v>526</v>
      </c>
      <c r="T57" s="1">
        <f>ROUND(计算页!$N$4*V57/10000,0)</f>
        <v>31</v>
      </c>
      <c r="U57" s="1">
        <f t="shared" si="11"/>
        <v>37211</v>
      </c>
      <c r="V57" s="1">
        <f>ROUND(V52*1.07,0)</f>
        <v>966</v>
      </c>
      <c r="W57" s="1">
        <f>ROUND(计算页!$N$5*Y57/10000,0)</f>
        <v>35</v>
      </c>
      <c r="X57" s="1">
        <f t="shared" si="13"/>
        <v>28356</v>
      </c>
      <c r="Y57" s="1">
        <f>ROUND(Y52*1.07,0)</f>
        <v>736</v>
      </c>
      <c r="Z57" s="1">
        <f>ROUND(计算页!$N$6*AB57/10000,0)</f>
        <v>40</v>
      </c>
      <c r="AA57" s="1">
        <f t="shared" si="15"/>
        <v>24312</v>
      </c>
      <c r="AB57" s="1">
        <f>ROUND(AB52*1.07,0)</f>
        <v>632</v>
      </c>
      <c r="AC57" s="1">
        <f>ROUND(计算页!$N$7*AE57/10000,0)</f>
        <v>48</v>
      </c>
      <c r="AD57" s="1">
        <f t="shared" si="17"/>
        <v>17802</v>
      </c>
      <c r="AE57" s="1">
        <f>ROUND(AE52*1.07,0)</f>
        <v>462</v>
      </c>
      <c r="AF57" s="1">
        <f>ROUND(计算页!$N$8*AH57/10000,0)</f>
        <v>58</v>
      </c>
      <c r="AG57" s="1">
        <f t="shared" si="19"/>
        <v>14620</v>
      </c>
      <c r="AH57" s="1">
        <f>ROUND(AH52*1.07,0)</f>
        <v>380</v>
      </c>
      <c r="AI57" s="1">
        <f>ROUND(计算页!$N$9*AK57/10000,0)</f>
        <v>67</v>
      </c>
      <c r="AJ57" s="1">
        <f t="shared" si="21"/>
        <v>12993</v>
      </c>
      <c r="AK57" s="1">
        <f>ROUND(AK52*1.07,0)</f>
        <v>338</v>
      </c>
      <c r="AL57" s="1">
        <f>ROUND(计算页!$T$4*AN57/10000,0)</f>
        <v>49</v>
      </c>
      <c r="AM57" s="1">
        <f t="shared" si="23"/>
        <v>14620</v>
      </c>
      <c r="AN57" s="1">
        <f>ROUND(AN52*1.07,0)</f>
        <v>380</v>
      </c>
      <c r="AO57" s="1">
        <f>ROUND(计算页!$T$5*AQ57/10000,0)</f>
        <v>53</v>
      </c>
      <c r="AP57" s="1">
        <f t="shared" si="25"/>
        <v>10545</v>
      </c>
      <c r="AQ57" s="1">
        <f>ROUND(AQ52*1.07,0)</f>
        <v>275</v>
      </c>
      <c r="AR57" s="1">
        <f>ROUND(计算页!$T$6*AT57/10000,0)</f>
        <v>59</v>
      </c>
      <c r="AS57" s="1">
        <f t="shared" si="27"/>
        <v>8911</v>
      </c>
      <c r="AT57" s="1">
        <f>ROUND(AT52*1.07,0)</f>
        <v>231</v>
      </c>
      <c r="AU57" s="1">
        <f>ROUND(计算页!$T$7*AW57/10000,0)</f>
        <v>69</v>
      </c>
      <c r="AV57" s="1">
        <f t="shared" si="29"/>
        <v>6478</v>
      </c>
      <c r="AW57" s="1">
        <f>ROUND(AW52*1.07,0)</f>
        <v>168</v>
      </c>
      <c r="AX57" s="1">
        <f>ROUND(计算页!$T$8*AZ57/10000,0)</f>
        <v>83</v>
      </c>
      <c r="AY57" s="1">
        <f t="shared" si="31"/>
        <v>5292</v>
      </c>
      <c r="AZ57" s="1">
        <f>ROUND(AZ52*1.07,0)</f>
        <v>137</v>
      </c>
      <c r="BA57" s="1">
        <f>ROUND(计算页!$T$9*BC57/10000,0)</f>
        <v>92</v>
      </c>
      <c r="BB57" s="1">
        <f t="shared" si="33"/>
        <v>4446</v>
      </c>
      <c r="BC57" s="1">
        <f>ROUND(BC52*1.07,0)</f>
        <v>116</v>
      </c>
    </row>
    <row r="58" spans="1:55" x14ac:dyDescent="0.35">
      <c r="A58" s="1">
        <v>57</v>
      </c>
      <c r="B58" s="1">
        <f>ROUND(计算页!$H$4*D58/10000,0)</f>
        <v>25</v>
      </c>
      <c r="C58" s="1">
        <f t="shared" si="0"/>
        <v>124696</v>
      </c>
      <c r="D58" s="1">
        <f>D57</f>
        <v>3158</v>
      </c>
      <c r="E58" s="1">
        <f>ROUND(计算页!$H$5*G58/10000,0)</f>
        <v>28</v>
      </c>
      <c r="F58" s="1">
        <f t="shared" si="1"/>
        <v>91420</v>
      </c>
      <c r="G58" s="1">
        <f>G57</f>
        <v>2315</v>
      </c>
      <c r="H58" s="1">
        <f>ROUND(计算页!$H$6*J58/10000,0)</f>
        <v>30</v>
      </c>
      <c r="I58" s="1">
        <f t="shared" si="3"/>
        <v>49849</v>
      </c>
      <c r="J58" s="1">
        <f>J57</f>
        <v>1262</v>
      </c>
      <c r="K58" s="1">
        <f>ROUND(计算页!$H$7*M58/10000,0)</f>
        <v>37</v>
      </c>
      <c r="L58" s="1">
        <f t="shared" si="5"/>
        <v>33237</v>
      </c>
      <c r="M58" s="1">
        <f>M57</f>
        <v>841</v>
      </c>
      <c r="N58" s="1">
        <f>ROUND(计算页!$H$8*P58/10000,0)</f>
        <v>45</v>
      </c>
      <c r="O58" s="1">
        <f t="shared" si="7"/>
        <v>24944</v>
      </c>
      <c r="P58" s="1">
        <f>P57</f>
        <v>632</v>
      </c>
      <c r="Q58" s="1">
        <f>ROUND(计算页!$H$9*S58/10000,0)</f>
        <v>54</v>
      </c>
      <c r="R58" s="1">
        <f t="shared" si="9"/>
        <v>20807</v>
      </c>
      <c r="S58" s="1">
        <f>S57</f>
        <v>526</v>
      </c>
      <c r="T58" s="1">
        <f>ROUND(计算页!$N$4*V58/10000,0)</f>
        <v>31</v>
      </c>
      <c r="U58" s="1">
        <f t="shared" si="11"/>
        <v>38177</v>
      </c>
      <c r="V58" s="1">
        <f>V57</f>
        <v>966</v>
      </c>
      <c r="W58" s="1">
        <f>ROUND(计算页!$N$5*Y58/10000,0)</f>
        <v>35</v>
      </c>
      <c r="X58" s="1">
        <f t="shared" si="13"/>
        <v>29092</v>
      </c>
      <c r="Y58" s="1">
        <f>Y57</f>
        <v>736</v>
      </c>
      <c r="Z58" s="1">
        <f>ROUND(计算页!$N$6*AB58/10000,0)</f>
        <v>40</v>
      </c>
      <c r="AA58" s="1">
        <f t="shared" si="15"/>
        <v>24944</v>
      </c>
      <c r="AB58" s="1">
        <f>AB57</f>
        <v>632</v>
      </c>
      <c r="AC58" s="1">
        <f>ROUND(计算页!$N$7*AE58/10000,0)</f>
        <v>48</v>
      </c>
      <c r="AD58" s="1">
        <f t="shared" si="17"/>
        <v>18264</v>
      </c>
      <c r="AE58" s="1">
        <f>AE57</f>
        <v>462</v>
      </c>
      <c r="AF58" s="1">
        <f>ROUND(计算页!$N$8*AH58/10000,0)</f>
        <v>58</v>
      </c>
      <c r="AG58" s="1">
        <f t="shared" si="19"/>
        <v>15000</v>
      </c>
      <c r="AH58" s="1">
        <f>AH57</f>
        <v>380</v>
      </c>
      <c r="AI58" s="1">
        <f>ROUND(计算页!$N$9*AK58/10000,0)</f>
        <v>67</v>
      </c>
      <c r="AJ58" s="1">
        <f t="shared" si="21"/>
        <v>13331</v>
      </c>
      <c r="AK58" s="1">
        <f>AK57</f>
        <v>338</v>
      </c>
      <c r="AL58" s="1">
        <f>ROUND(计算页!$T$4*AN58/10000,0)</f>
        <v>49</v>
      </c>
      <c r="AM58" s="1">
        <f t="shared" si="23"/>
        <v>15000</v>
      </c>
      <c r="AN58" s="1">
        <f>AN57</f>
        <v>380</v>
      </c>
      <c r="AO58" s="1">
        <f>ROUND(计算页!$T$5*AQ58/10000,0)</f>
        <v>53</v>
      </c>
      <c r="AP58" s="1">
        <f t="shared" si="25"/>
        <v>10820</v>
      </c>
      <c r="AQ58" s="1">
        <f>AQ57</f>
        <v>275</v>
      </c>
      <c r="AR58" s="1">
        <f>ROUND(计算页!$T$6*AT58/10000,0)</f>
        <v>59</v>
      </c>
      <c r="AS58" s="1">
        <f t="shared" si="27"/>
        <v>9142</v>
      </c>
      <c r="AT58" s="1">
        <f>AT57</f>
        <v>231</v>
      </c>
      <c r="AU58" s="1">
        <f>ROUND(计算页!$T$7*AW58/10000,0)</f>
        <v>69</v>
      </c>
      <c r="AV58" s="1">
        <f t="shared" si="29"/>
        <v>6646</v>
      </c>
      <c r="AW58" s="1">
        <f>AW57</f>
        <v>168</v>
      </c>
      <c r="AX58" s="1">
        <f>ROUND(计算页!$T$8*AZ58/10000,0)</f>
        <v>83</v>
      </c>
      <c r="AY58" s="1">
        <f t="shared" si="31"/>
        <v>5429</v>
      </c>
      <c r="AZ58" s="1">
        <f>AZ57</f>
        <v>137</v>
      </c>
      <c r="BA58" s="1">
        <f>ROUND(计算页!$T$9*BC58/10000,0)</f>
        <v>92</v>
      </c>
      <c r="BB58" s="1">
        <f t="shared" si="33"/>
        <v>4562</v>
      </c>
      <c r="BC58" s="1">
        <f>BC57</f>
        <v>116</v>
      </c>
    </row>
    <row r="59" spans="1:55" x14ac:dyDescent="0.35">
      <c r="A59" s="1">
        <v>58</v>
      </c>
      <c r="B59" s="1">
        <f>ROUND(计算页!$H$4*D59/10000,0)</f>
        <v>25</v>
      </c>
      <c r="C59" s="1">
        <f t="shared" si="0"/>
        <v>127854</v>
      </c>
      <c r="D59" s="1">
        <f t="shared" ref="D59:D61" si="215">D58</f>
        <v>3158</v>
      </c>
      <c r="E59" s="1">
        <f>ROUND(计算页!$H$5*G59/10000,0)</f>
        <v>28</v>
      </c>
      <c r="F59" s="1">
        <f t="shared" si="1"/>
        <v>93735</v>
      </c>
      <c r="G59" s="1">
        <f t="shared" ref="G59:G61" si="216">G58</f>
        <v>2315</v>
      </c>
      <c r="H59" s="1">
        <f>ROUND(计算页!$H$6*J59/10000,0)</f>
        <v>30</v>
      </c>
      <c r="I59" s="1">
        <f t="shared" si="3"/>
        <v>51111</v>
      </c>
      <c r="J59" s="1">
        <f t="shared" ref="J59:J61" si="217">J58</f>
        <v>1262</v>
      </c>
      <c r="K59" s="1">
        <f>ROUND(计算页!$H$7*M59/10000,0)</f>
        <v>37</v>
      </c>
      <c r="L59" s="1">
        <f t="shared" si="5"/>
        <v>34078</v>
      </c>
      <c r="M59" s="1">
        <f t="shared" ref="M59:M61" si="218">M58</f>
        <v>841</v>
      </c>
      <c r="N59" s="1">
        <f>ROUND(计算页!$H$8*P59/10000,0)</f>
        <v>45</v>
      </c>
      <c r="O59" s="1">
        <f t="shared" si="7"/>
        <v>25576</v>
      </c>
      <c r="P59" s="1">
        <f t="shared" ref="P59:P61" si="219">P58</f>
        <v>632</v>
      </c>
      <c r="Q59" s="1">
        <f>ROUND(计算页!$H$9*S59/10000,0)</f>
        <v>54</v>
      </c>
      <c r="R59" s="1">
        <f t="shared" si="9"/>
        <v>21333</v>
      </c>
      <c r="S59" s="1">
        <f t="shared" ref="S59:S61" si="220">S58</f>
        <v>526</v>
      </c>
      <c r="T59" s="1">
        <f>ROUND(计算页!$N$4*V59/10000,0)</f>
        <v>31</v>
      </c>
      <c r="U59" s="1">
        <f t="shared" si="11"/>
        <v>39143</v>
      </c>
      <c r="V59" s="1">
        <f t="shared" ref="V59:V61" si="221">V58</f>
        <v>966</v>
      </c>
      <c r="W59" s="1">
        <f>ROUND(计算页!$N$5*Y59/10000,0)</f>
        <v>35</v>
      </c>
      <c r="X59" s="1">
        <f t="shared" si="13"/>
        <v>29828</v>
      </c>
      <c r="Y59" s="1">
        <f t="shared" ref="Y59:Y61" si="222">Y58</f>
        <v>736</v>
      </c>
      <c r="Z59" s="1">
        <f>ROUND(计算页!$N$6*AB59/10000,0)</f>
        <v>40</v>
      </c>
      <c r="AA59" s="1">
        <f t="shared" si="15"/>
        <v>25576</v>
      </c>
      <c r="AB59" s="1">
        <f t="shared" ref="AB59:AB61" si="223">AB58</f>
        <v>632</v>
      </c>
      <c r="AC59" s="1">
        <f>ROUND(计算页!$N$7*AE59/10000,0)</f>
        <v>48</v>
      </c>
      <c r="AD59" s="1">
        <f t="shared" si="17"/>
        <v>18726</v>
      </c>
      <c r="AE59" s="1">
        <f t="shared" ref="AE59:AE61" si="224">AE58</f>
        <v>462</v>
      </c>
      <c r="AF59" s="1">
        <f>ROUND(计算页!$N$8*AH59/10000,0)</f>
        <v>58</v>
      </c>
      <c r="AG59" s="1">
        <f t="shared" si="19"/>
        <v>15380</v>
      </c>
      <c r="AH59" s="1">
        <f t="shared" ref="AH59:AH61" si="225">AH58</f>
        <v>380</v>
      </c>
      <c r="AI59" s="1">
        <f>ROUND(计算页!$N$9*AK59/10000,0)</f>
        <v>67</v>
      </c>
      <c r="AJ59" s="1">
        <f t="shared" si="21"/>
        <v>13669</v>
      </c>
      <c r="AK59" s="1">
        <f t="shared" ref="AK59:AK61" si="226">AK58</f>
        <v>338</v>
      </c>
      <c r="AL59" s="1">
        <f>ROUND(计算页!$T$4*AN59/10000,0)</f>
        <v>49</v>
      </c>
      <c r="AM59" s="1">
        <f t="shared" si="23"/>
        <v>15380</v>
      </c>
      <c r="AN59" s="1">
        <f t="shared" ref="AN59:AN61" si="227">AN58</f>
        <v>380</v>
      </c>
      <c r="AO59" s="1">
        <f>ROUND(计算页!$T$5*AQ59/10000,0)</f>
        <v>53</v>
      </c>
      <c r="AP59" s="1">
        <f t="shared" si="25"/>
        <v>11095</v>
      </c>
      <c r="AQ59" s="1">
        <f t="shared" ref="AQ59:AQ61" si="228">AQ58</f>
        <v>275</v>
      </c>
      <c r="AR59" s="1">
        <f>ROUND(计算页!$T$6*AT59/10000,0)</f>
        <v>59</v>
      </c>
      <c r="AS59" s="1">
        <f t="shared" si="27"/>
        <v>9373</v>
      </c>
      <c r="AT59" s="1">
        <f t="shared" ref="AT59:AT61" si="229">AT58</f>
        <v>231</v>
      </c>
      <c r="AU59" s="1">
        <f>ROUND(计算页!$T$7*AW59/10000,0)</f>
        <v>69</v>
      </c>
      <c r="AV59" s="1">
        <f t="shared" si="29"/>
        <v>6814</v>
      </c>
      <c r="AW59" s="1">
        <f t="shared" ref="AW59:AW61" si="230">AW58</f>
        <v>168</v>
      </c>
      <c r="AX59" s="1">
        <f>ROUND(计算页!$T$8*AZ59/10000,0)</f>
        <v>83</v>
      </c>
      <c r="AY59" s="1">
        <f t="shared" si="31"/>
        <v>5566</v>
      </c>
      <c r="AZ59" s="1">
        <f t="shared" ref="AZ59:AZ61" si="231">AZ58</f>
        <v>137</v>
      </c>
      <c r="BA59" s="1">
        <f>ROUND(计算页!$T$9*BC59/10000,0)</f>
        <v>92</v>
      </c>
      <c r="BB59" s="1">
        <f t="shared" si="33"/>
        <v>4678</v>
      </c>
      <c r="BC59" s="1">
        <f t="shared" ref="BC59:BC61" si="232">BC58</f>
        <v>116</v>
      </c>
    </row>
    <row r="60" spans="1:55" x14ac:dyDescent="0.35">
      <c r="A60" s="1">
        <v>59</v>
      </c>
      <c r="B60" s="1">
        <f>ROUND(计算页!$H$4*D60/10000,0)</f>
        <v>25</v>
      </c>
      <c r="C60" s="1">
        <f t="shared" si="0"/>
        <v>131012</v>
      </c>
      <c r="D60" s="1">
        <f t="shared" si="215"/>
        <v>3158</v>
      </c>
      <c r="E60" s="1">
        <f>ROUND(计算页!$H$5*G60/10000,0)</f>
        <v>28</v>
      </c>
      <c r="F60" s="1">
        <f t="shared" si="1"/>
        <v>96050</v>
      </c>
      <c r="G60" s="1">
        <f t="shared" si="216"/>
        <v>2315</v>
      </c>
      <c r="H60" s="1">
        <f>ROUND(计算页!$H$6*J60/10000,0)</f>
        <v>30</v>
      </c>
      <c r="I60" s="1">
        <f t="shared" si="3"/>
        <v>52373</v>
      </c>
      <c r="J60" s="1">
        <f t="shared" si="217"/>
        <v>1262</v>
      </c>
      <c r="K60" s="1">
        <f>ROUND(计算页!$H$7*M60/10000,0)</f>
        <v>37</v>
      </c>
      <c r="L60" s="1">
        <f t="shared" si="5"/>
        <v>34919</v>
      </c>
      <c r="M60" s="1">
        <f t="shared" si="218"/>
        <v>841</v>
      </c>
      <c r="N60" s="1">
        <f>ROUND(计算页!$H$8*P60/10000,0)</f>
        <v>45</v>
      </c>
      <c r="O60" s="1">
        <f t="shared" si="7"/>
        <v>26208</v>
      </c>
      <c r="P60" s="1">
        <f t="shared" si="219"/>
        <v>632</v>
      </c>
      <c r="Q60" s="1">
        <f>ROUND(计算页!$H$9*S60/10000,0)</f>
        <v>54</v>
      </c>
      <c r="R60" s="1">
        <f t="shared" si="9"/>
        <v>21859</v>
      </c>
      <c r="S60" s="1">
        <f t="shared" si="220"/>
        <v>526</v>
      </c>
      <c r="T60" s="1">
        <f>ROUND(计算页!$N$4*V60/10000,0)</f>
        <v>31</v>
      </c>
      <c r="U60" s="1">
        <f t="shared" si="11"/>
        <v>40109</v>
      </c>
      <c r="V60" s="1">
        <f t="shared" si="221"/>
        <v>966</v>
      </c>
      <c r="W60" s="1">
        <f>ROUND(计算页!$N$5*Y60/10000,0)</f>
        <v>35</v>
      </c>
      <c r="X60" s="1">
        <f t="shared" si="13"/>
        <v>30564</v>
      </c>
      <c r="Y60" s="1">
        <f t="shared" si="222"/>
        <v>736</v>
      </c>
      <c r="Z60" s="1">
        <f>ROUND(计算页!$N$6*AB60/10000,0)</f>
        <v>40</v>
      </c>
      <c r="AA60" s="1">
        <f t="shared" si="15"/>
        <v>26208</v>
      </c>
      <c r="AB60" s="1">
        <f t="shared" si="223"/>
        <v>632</v>
      </c>
      <c r="AC60" s="1">
        <f>ROUND(计算页!$N$7*AE60/10000,0)</f>
        <v>48</v>
      </c>
      <c r="AD60" s="1">
        <f t="shared" si="17"/>
        <v>19188</v>
      </c>
      <c r="AE60" s="1">
        <f t="shared" si="224"/>
        <v>462</v>
      </c>
      <c r="AF60" s="1">
        <f>ROUND(计算页!$N$8*AH60/10000,0)</f>
        <v>58</v>
      </c>
      <c r="AG60" s="1">
        <f t="shared" si="19"/>
        <v>15760</v>
      </c>
      <c r="AH60" s="1">
        <f t="shared" si="225"/>
        <v>380</v>
      </c>
      <c r="AI60" s="1">
        <f>ROUND(计算页!$N$9*AK60/10000,0)</f>
        <v>67</v>
      </c>
      <c r="AJ60" s="1">
        <f t="shared" si="21"/>
        <v>14007</v>
      </c>
      <c r="AK60" s="1">
        <f t="shared" si="226"/>
        <v>338</v>
      </c>
      <c r="AL60" s="1">
        <f>ROUND(计算页!$T$4*AN60/10000,0)</f>
        <v>49</v>
      </c>
      <c r="AM60" s="1">
        <f t="shared" si="23"/>
        <v>15760</v>
      </c>
      <c r="AN60" s="1">
        <f t="shared" si="227"/>
        <v>380</v>
      </c>
      <c r="AO60" s="1">
        <f>ROUND(计算页!$T$5*AQ60/10000,0)</f>
        <v>53</v>
      </c>
      <c r="AP60" s="1">
        <f t="shared" si="25"/>
        <v>11370</v>
      </c>
      <c r="AQ60" s="1">
        <f t="shared" si="228"/>
        <v>275</v>
      </c>
      <c r="AR60" s="1">
        <f>ROUND(计算页!$T$6*AT60/10000,0)</f>
        <v>59</v>
      </c>
      <c r="AS60" s="1">
        <f t="shared" si="27"/>
        <v>9604</v>
      </c>
      <c r="AT60" s="1">
        <f t="shared" si="229"/>
        <v>231</v>
      </c>
      <c r="AU60" s="1">
        <f>ROUND(计算页!$T$7*AW60/10000,0)</f>
        <v>69</v>
      </c>
      <c r="AV60" s="1">
        <f t="shared" si="29"/>
        <v>6982</v>
      </c>
      <c r="AW60" s="1">
        <f t="shared" si="230"/>
        <v>168</v>
      </c>
      <c r="AX60" s="1">
        <f>ROUND(计算页!$T$8*AZ60/10000,0)</f>
        <v>83</v>
      </c>
      <c r="AY60" s="1">
        <f t="shared" si="31"/>
        <v>5703</v>
      </c>
      <c r="AZ60" s="1">
        <f t="shared" si="231"/>
        <v>137</v>
      </c>
      <c r="BA60" s="1">
        <f>ROUND(计算页!$T$9*BC60/10000,0)</f>
        <v>92</v>
      </c>
      <c r="BB60" s="1">
        <f t="shared" si="33"/>
        <v>4794</v>
      </c>
      <c r="BC60" s="1">
        <f t="shared" si="232"/>
        <v>116</v>
      </c>
    </row>
    <row r="61" spans="1:55" x14ac:dyDescent="0.35">
      <c r="A61" s="1">
        <v>60</v>
      </c>
      <c r="B61" s="1">
        <f>ROUND(计算页!$H$4*D61/10000,0)</f>
        <v>25</v>
      </c>
      <c r="C61" s="1">
        <f t="shared" si="0"/>
        <v>134170</v>
      </c>
      <c r="D61" s="1">
        <f t="shared" si="215"/>
        <v>3158</v>
      </c>
      <c r="E61" s="1">
        <f>ROUND(计算页!$H$5*G61/10000,0)</f>
        <v>28</v>
      </c>
      <c r="F61" s="1">
        <f t="shared" si="1"/>
        <v>98365</v>
      </c>
      <c r="G61" s="1">
        <f t="shared" si="216"/>
        <v>2315</v>
      </c>
      <c r="H61" s="1">
        <f>ROUND(计算页!$H$6*J61/10000,0)</f>
        <v>30</v>
      </c>
      <c r="I61" s="1">
        <f t="shared" si="3"/>
        <v>53635</v>
      </c>
      <c r="J61" s="1">
        <f t="shared" si="217"/>
        <v>1262</v>
      </c>
      <c r="K61" s="1">
        <f>ROUND(计算页!$H$7*M61/10000,0)</f>
        <v>37</v>
      </c>
      <c r="L61" s="1">
        <f t="shared" si="5"/>
        <v>35760</v>
      </c>
      <c r="M61" s="1">
        <f t="shared" si="218"/>
        <v>841</v>
      </c>
      <c r="N61" s="1">
        <f>ROUND(计算页!$H$8*P61/10000,0)</f>
        <v>45</v>
      </c>
      <c r="O61" s="1">
        <f t="shared" si="7"/>
        <v>26840</v>
      </c>
      <c r="P61" s="1">
        <f t="shared" si="219"/>
        <v>632</v>
      </c>
      <c r="Q61" s="1">
        <f>ROUND(计算页!$H$9*S61/10000,0)</f>
        <v>54</v>
      </c>
      <c r="R61" s="1">
        <f t="shared" si="9"/>
        <v>22385</v>
      </c>
      <c r="S61" s="1">
        <f t="shared" si="220"/>
        <v>526</v>
      </c>
      <c r="T61" s="1">
        <f>ROUND(计算页!$N$4*V61/10000,0)</f>
        <v>31</v>
      </c>
      <c r="U61" s="1">
        <f t="shared" si="11"/>
        <v>41075</v>
      </c>
      <c r="V61" s="1">
        <f t="shared" si="221"/>
        <v>966</v>
      </c>
      <c r="W61" s="1">
        <f>ROUND(计算页!$N$5*Y61/10000,0)</f>
        <v>35</v>
      </c>
      <c r="X61" s="1">
        <f t="shared" si="13"/>
        <v>31300</v>
      </c>
      <c r="Y61" s="1">
        <f t="shared" si="222"/>
        <v>736</v>
      </c>
      <c r="Z61" s="1">
        <f>ROUND(计算页!$N$6*AB61/10000,0)</f>
        <v>40</v>
      </c>
      <c r="AA61" s="1">
        <f t="shared" si="15"/>
        <v>26840</v>
      </c>
      <c r="AB61" s="1">
        <f t="shared" si="223"/>
        <v>632</v>
      </c>
      <c r="AC61" s="1">
        <f>ROUND(计算页!$N$7*AE61/10000,0)</f>
        <v>48</v>
      </c>
      <c r="AD61" s="1">
        <f t="shared" si="17"/>
        <v>19650</v>
      </c>
      <c r="AE61" s="1">
        <f t="shared" si="224"/>
        <v>462</v>
      </c>
      <c r="AF61" s="1">
        <f>ROUND(计算页!$N$8*AH61/10000,0)</f>
        <v>58</v>
      </c>
      <c r="AG61" s="1">
        <f t="shared" si="19"/>
        <v>16140</v>
      </c>
      <c r="AH61" s="1">
        <f t="shared" si="225"/>
        <v>380</v>
      </c>
      <c r="AI61" s="1">
        <f>ROUND(计算页!$N$9*AK61/10000,0)</f>
        <v>67</v>
      </c>
      <c r="AJ61" s="1">
        <f t="shared" si="21"/>
        <v>14345</v>
      </c>
      <c r="AK61" s="1">
        <f t="shared" si="226"/>
        <v>338</v>
      </c>
      <c r="AL61" s="1">
        <f>ROUND(计算页!$T$4*AN61/10000,0)</f>
        <v>49</v>
      </c>
      <c r="AM61" s="1">
        <f t="shared" si="23"/>
        <v>16140</v>
      </c>
      <c r="AN61" s="1">
        <f t="shared" si="227"/>
        <v>380</v>
      </c>
      <c r="AO61" s="1">
        <f>ROUND(计算页!$T$5*AQ61/10000,0)</f>
        <v>53</v>
      </c>
      <c r="AP61" s="1">
        <f t="shared" si="25"/>
        <v>11645</v>
      </c>
      <c r="AQ61" s="1">
        <f t="shared" si="228"/>
        <v>275</v>
      </c>
      <c r="AR61" s="1">
        <f>ROUND(计算页!$T$6*AT61/10000,0)</f>
        <v>59</v>
      </c>
      <c r="AS61" s="1">
        <f t="shared" si="27"/>
        <v>9835</v>
      </c>
      <c r="AT61" s="1">
        <f t="shared" si="229"/>
        <v>231</v>
      </c>
      <c r="AU61" s="1">
        <f>ROUND(计算页!$T$7*AW61/10000,0)</f>
        <v>69</v>
      </c>
      <c r="AV61" s="1">
        <f t="shared" si="29"/>
        <v>7150</v>
      </c>
      <c r="AW61" s="1">
        <f t="shared" si="230"/>
        <v>168</v>
      </c>
      <c r="AX61" s="1">
        <f>ROUND(计算页!$T$8*AZ61/10000,0)</f>
        <v>83</v>
      </c>
      <c r="AY61" s="1">
        <f t="shared" si="31"/>
        <v>5840</v>
      </c>
      <c r="AZ61" s="1">
        <f t="shared" si="231"/>
        <v>137</v>
      </c>
      <c r="BA61" s="1">
        <f>ROUND(计算页!$T$9*BC61/10000,0)</f>
        <v>92</v>
      </c>
      <c r="BB61" s="1">
        <f t="shared" si="33"/>
        <v>4910</v>
      </c>
      <c r="BC61" s="1">
        <f t="shared" si="232"/>
        <v>116</v>
      </c>
    </row>
    <row r="62" spans="1:55" x14ac:dyDescent="0.35">
      <c r="A62" s="1">
        <v>61</v>
      </c>
      <c r="B62" s="1">
        <f>ROUND(计算页!$H$4*D62/10000,0)</f>
        <v>27</v>
      </c>
      <c r="C62" s="1">
        <f t="shared" si="0"/>
        <v>137549</v>
      </c>
      <c r="D62" s="1">
        <f>ROUND(D57*1.07,0)</f>
        <v>3379</v>
      </c>
      <c r="E62" s="1">
        <f>ROUND(计算页!$H$5*G62/10000,0)</f>
        <v>30</v>
      </c>
      <c r="F62" s="1">
        <f t="shared" si="1"/>
        <v>100842</v>
      </c>
      <c r="G62" s="1">
        <f>ROUND(G57*1.07,0)</f>
        <v>2477</v>
      </c>
      <c r="H62" s="1">
        <f>ROUND(计算页!$H$6*J62/10000,0)</f>
        <v>32</v>
      </c>
      <c r="I62" s="1">
        <f t="shared" si="3"/>
        <v>54985</v>
      </c>
      <c r="J62" s="1">
        <f>ROUND(J57*1.07,0)</f>
        <v>1350</v>
      </c>
      <c r="K62" s="1">
        <f>ROUND(计算页!$H$7*M62/10000,0)</f>
        <v>39</v>
      </c>
      <c r="L62" s="1">
        <f t="shared" si="5"/>
        <v>36660</v>
      </c>
      <c r="M62" s="1">
        <f>ROUND(M57*1.07,0)</f>
        <v>900</v>
      </c>
      <c r="N62" s="1">
        <f>ROUND(计算页!$H$8*P62/10000,0)</f>
        <v>48</v>
      </c>
      <c r="O62" s="1">
        <f t="shared" si="7"/>
        <v>27516</v>
      </c>
      <c r="P62" s="1">
        <f>ROUND(P57*1.07,0)</f>
        <v>676</v>
      </c>
      <c r="Q62" s="1">
        <f>ROUND(计算页!$H$9*S62/10000,0)</f>
        <v>58</v>
      </c>
      <c r="R62" s="1">
        <f t="shared" si="9"/>
        <v>22948</v>
      </c>
      <c r="S62" s="1">
        <f>ROUND(S57*1.07,0)</f>
        <v>563</v>
      </c>
      <c r="T62" s="1">
        <f>ROUND(计算页!$N$4*V62/10000,0)</f>
        <v>33</v>
      </c>
      <c r="U62" s="1">
        <f t="shared" si="11"/>
        <v>42109</v>
      </c>
      <c r="V62" s="1">
        <f>ROUND(V57*1.07,0)</f>
        <v>1034</v>
      </c>
      <c r="W62" s="1">
        <f>ROUND(计算页!$N$5*Y62/10000,0)</f>
        <v>38</v>
      </c>
      <c r="X62" s="1">
        <f t="shared" si="13"/>
        <v>32088</v>
      </c>
      <c r="Y62" s="1">
        <f>ROUND(Y57*1.07,0)</f>
        <v>788</v>
      </c>
      <c r="Z62" s="1">
        <f>ROUND(计算页!$N$6*AB62/10000,0)</f>
        <v>43</v>
      </c>
      <c r="AA62" s="1">
        <f t="shared" si="15"/>
        <v>27516</v>
      </c>
      <c r="AB62" s="1">
        <f>ROUND(AB57*1.07,0)</f>
        <v>676</v>
      </c>
      <c r="AC62" s="1">
        <f>ROUND(计算页!$N$7*AE62/10000,0)</f>
        <v>51</v>
      </c>
      <c r="AD62" s="1">
        <f t="shared" si="17"/>
        <v>20144</v>
      </c>
      <c r="AE62" s="1">
        <f>ROUND(AE57*1.07,0)</f>
        <v>494</v>
      </c>
      <c r="AF62" s="1">
        <f>ROUND(计算页!$N$8*AH62/10000,0)</f>
        <v>62</v>
      </c>
      <c r="AG62" s="1">
        <f t="shared" si="19"/>
        <v>16547</v>
      </c>
      <c r="AH62" s="1">
        <f>ROUND(AH57*1.07,0)</f>
        <v>407</v>
      </c>
      <c r="AI62" s="1">
        <f>ROUND(计算页!$N$9*AK62/10000,0)</f>
        <v>72</v>
      </c>
      <c r="AJ62" s="1">
        <f t="shared" si="21"/>
        <v>14707</v>
      </c>
      <c r="AK62" s="1">
        <f>ROUND(AK57*1.07,0)</f>
        <v>362</v>
      </c>
      <c r="AL62" s="1">
        <f>ROUND(计算页!$T$4*AN62/10000,0)</f>
        <v>52</v>
      </c>
      <c r="AM62" s="1">
        <f t="shared" si="23"/>
        <v>16547</v>
      </c>
      <c r="AN62" s="1">
        <f>ROUND(AN57*1.07,0)</f>
        <v>407</v>
      </c>
      <c r="AO62" s="1">
        <f>ROUND(计算页!$T$5*AQ62/10000,0)</f>
        <v>56</v>
      </c>
      <c r="AP62" s="1">
        <f t="shared" si="25"/>
        <v>11939</v>
      </c>
      <c r="AQ62" s="1">
        <f>ROUND(AQ57*1.07,0)</f>
        <v>294</v>
      </c>
      <c r="AR62" s="1">
        <f>ROUND(计算页!$T$6*AT62/10000,0)</f>
        <v>63</v>
      </c>
      <c r="AS62" s="1">
        <f t="shared" si="27"/>
        <v>10082</v>
      </c>
      <c r="AT62" s="1">
        <f>ROUND(AT57*1.07,0)</f>
        <v>247</v>
      </c>
      <c r="AU62" s="1">
        <f>ROUND(计算页!$T$7*AW62/10000,0)</f>
        <v>74</v>
      </c>
      <c r="AV62" s="1">
        <f t="shared" si="29"/>
        <v>7330</v>
      </c>
      <c r="AW62" s="1">
        <f>ROUND(AW57*1.07,0)</f>
        <v>180</v>
      </c>
      <c r="AX62" s="1">
        <f>ROUND(计算页!$T$8*AZ62/10000,0)</f>
        <v>89</v>
      </c>
      <c r="AY62" s="1">
        <f t="shared" si="31"/>
        <v>5987</v>
      </c>
      <c r="AZ62" s="1">
        <f>ROUND(AZ57*1.07,0)</f>
        <v>147</v>
      </c>
      <c r="BA62" s="1">
        <f>ROUND(计算页!$T$9*BC62/10000,0)</f>
        <v>99</v>
      </c>
      <c r="BB62" s="1">
        <f t="shared" si="33"/>
        <v>5034</v>
      </c>
      <c r="BC62" s="1">
        <f>ROUND(BC57*1.07,0)</f>
        <v>124</v>
      </c>
    </row>
    <row r="63" spans="1:55" x14ac:dyDescent="0.35">
      <c r="A63" s="1">
        <v>62</v>
      </c>
      <c r="B63" s="1">
        <f>ROUND(计算页!$H$4*D63/10000,0)</f>
        <v>27</v>
      </c>
      <c r="C63" s="1">
        <f t="shared" si="0"/>
        <v>140928</v>
      </c>
      <c r="D63" s="1">
        <f>D62</f>
        <v>3379</v>
      </c>
      <c r="E63" s="1">
        <f>ROUND(计算页!$H$5*G63/10000,0)</f>
        <v>30</v>
      </c>
      <c r="F63" s="1">
        <f t="shared" si="1"/>
        <v>103319</v>
      </c>
      <c r="G63" s="1">
        <f>G62</f>
        <v>2477</v>
      </c>
      <c r="H63" s="1">
        <f>ROUND(计算页!$H$6*J63/10000,0)</f>
        <v>32</v>
      </c>
      <c r="I63" s="1">
        <f t="shared" si="3"/>
        <v>56335</v>
      </c>
      <c r="J63" s="1">
        <f>J62</f>
        <v>1350</v>
      </c>
      <c r="K63" s="1">
        <f>ROUND(计算页!$H$7*M63/10000,0)</f>
        <v>39</v>
      </c>
      <c r="L63" s="1">
        <f t="shared" si="5"/>
        <v>37560</v>
      </c>
      <c r="M63" s="1">
        <f>M62</f>
        <v>900</v>
      </c>
      <c r="N63" s="1">
        <f>ROUND(计算页!$H$8*P63/10000,0)</f>
        <v>48</v>
      </c>
      <c r="O63" s="1">
        <f t="shared" si="7"/>
        <v>28192</v>
      </c>
      <c r="P63" s="1">
        <f>P62</f>
        <v>676</v>
      </c>
      <c r="Q63" s="1">
        <f>ROUND(计算页!$H$9*S63/10000,0)</f>
        <v>58</v>
      </c>
      <c r="R63" s="1">
        <f t="shared" si="9"/>
        <v>23511</v>
      </c>
      <c r="S63" s="1">
        <f>S62</f>
        <v>563</v>
      </c>
      <c r="T63" s="1">
        <f>ROUND(计算页!$N$4*V63/10000,0)</f>
        <v>33</v>
      </c>
      <c r="U63" s="1">
        <f t="shared" si="11"/>
        <v>43143</v>
      </c>
      <c r="V63" s="1">
        <f>V62</f>
        <v>1034</v>
      </c>
      <c r="W63" s="1">
        <f>ROUND(计算页!$N$5*Y63/10000,0)</f>
        <v>38</v>
      </c>
      <c r="X63" s="1">
        <f t="shared" si="13"/>
        <v>32876</v>
      </c>
      <c r="Y63" s="1">
        <f>Y62</f>
        <v>788</v>
      </c>
      <c r="Z63" s="1">
        <f>ROUND(计算页!$N$6*AB63/10000,0)</f>
        <v>43</v>
      </c>
      <c r="AA63" s="1">
        <f t="shared" si="15"/>
        <v>28192</v>
      </c>
      <c r="AB63" s="1">
        <f>AB62</f>
        <v>676</v>
      </c>
      <c r="AC63" s="1">
        <f>ROUND(计算页!$N$7*AE63/10000,0)</f>
        <v>51</v>
      </c>
      <c r="AD63" s="1">
        <f t="shared" si="17"/>
        <v>20638</v>
      </c>
      <c r="AE63" s="1">
        <f>AE62</f>
        <v>494</v>
      </c>
      <c r="AF63" s="1">
        <f>ROUND(计算页!$N$8*AH63/10000,0)</f>
        <v>62</v>
      </c>
      <c r="AG63" s="1">
        <f t="shared" si="19"/>
        <v>16954</v>
      </c>
      <c r="AH63" s="1">
        <f>AH62</f>
        <v>407</v>
      </c>
      <c r="AI63" s="1">
        <f>ROUND(计算页!$N$9*AK63/10000,0)</f>
        <v>72</v>
      </c>
      <c r="AJ63" s="1">
        <f t="shared" si="21"/>
        <v>15069</v>
      </c>
      <c r="AK63" s="1">
        <f>AK62</f>
        <v>362</v>
      </c>
      <c r="AL63" s="1">
        <f>ROUND(计算页!$T$4*AN63/10000,0)</f>
        <v>52</v>
      </c>
      <c r="AM63" s="1">
        <f t="shared" si="23"/>
        <v>16954</v>
      </c>
      <c r="AN63" s="1">
        <f>AN62</f>
        <v>407</v>
      </c>
      <c r="AO63" s="1">
        <f>ROUND(计算页!$T$5*AQ63/10000,0)</f>
        <v>56</v>
      </c>
      <c r="AP63" s="1">
        <f t="shared" si="25"/>
        <v>12233</v>
      </c>
      <c r="AQ63" s="1">
        <f>AQ62</f>
        <v>294</v>
      </c>
      <c r="AR63" s="1">
        <f>ROUND(计算页!$T$6*AT63/10000,0)</f>
        <v>63</v>
      </c>
      <c r="AS63" s="1">
        <f t="shared" si="27"/>
        <v>10329</v>
      </c>
      <c r="AT63" s="1">
        <f>AT62</f>
        <v>247</v>
      </c>
      <c r="AU63" s="1">
        <f>ROUND(计算页!$T$7*AW63/10000,0)</f>
        <v>74</v>
      </c>
      <c r="AV63" s="1">
        <f t="shared" si="29"/>
        <v>7510</v>
      </c>
      <c r="AW63" s="1">
        <f>AW62</f>
        <v>180</v>
      </c>
      <c r="AX63" s="1">
        <f>ROUND(计算页!$T$8*AZ63/10000,0)</f>
        <v>89</v>
      </c>
      <c r="AY63" s="1">
        <f t="shared" si="31"/>
        <v>6134</v>
      </c>
      <c r="AZ63" s="1">
        <f>AZ62</f>
        <v>147</v>
      </c>
      <c r="BA63" s="1">
        <f>ROUND(计算页!$T$9*BC63/10000,0)</f>
        <v>99</v>
      </c>
      <c r="BB63" s="1">
        <f t="shared" si="33"/>
        <v>5158</v>
      </c>
      <c r="BC63" s="1">
        <f>BC62</f>
        <v>124</v>
      </c>
    </row>
    <row r="64" spans="1:55" x14ac:dyDescent="0.35">
      <c r="A64" s="1">
        <v>63</v>
      </c>
      <c r="B64" s="1">
        <f>ROUND(计算页!$H$4*D64/10000,0)</f>
        <v>27</v>
      </c>
      <c r="C64" s="1">
        <f t="shared" si="0"/>
        <v>144307</v>
      </c>
      <c r="D64" s="1">
        <f t="shared" ref="D64:D66" si="233">D63</f>
        <v>3379</v>
      </c>
      <c r="E64" s="1">
        <f>ROUND(计算页!$H$5*G64/10000,0)</f>
        <v>30</v>
      </c>
      <c r="F64" s="1">
        <f t="shared" si="1"/>
        <v>105796</v>
      </c>
      <c r="G64" s="1">
        <f t="shared" ref="G64:G66" si="234">G63</f>
        <v>2477</v>
      </c>
      <c r="H64" s="1">
        <f>ROUND(计算页!$H$6*J64/10000,0)</f>
        <v>32</v>
      </c>
      <c r="I64" s="1">
        <f t="shared" si="3"/>
        <v>57685</v>
      </c>
      <c r="J64" s="1">
        <f t="shared" ref="J64:J66" si="235">J63</f>
        <v>1350</v>
      </c>
      <c r="K64" s="1">
        <f>ROUND(计算页!$H$7*M64/10000,0)</f>
        <v>39</v>
      </c>
      <c r="L64" s="1">
        <f t="shared" si="5"/>
        <v>38460</v>
      </c>
      <c r="M64" s="1">
        <f t="shared" ref="M64:M66" si="236">M63</f>
        <v>900</v>
      </c>
      <c r="N64" s="1">
        <f>ROUND(计算页!$H$8*P64/10000,0)</f>
        <v>48</v>
      </c>
      <c r="O64" s="1">
        <f t="shared" si="7"/>
        <v>28868</v>
      </c>
      <c r="P64" s="1">
        <f t="shared" ref="P64:P66" si="237">P63</f>
        <v>676</v>
      </c>
      <c r="Q64" s="1">
        <f>ROUND(计算页!$H$9*S64/10000,0)</f>
        <v>58</v>
      </c>
      <c r="R64" s="1">
        <f t="shared" si="9"/>
        <v>24074</v>
      </c>
      <c r="S64" s="1">
        <f t="shared" ref="S64:S66" si="238">S63</f>
        <v>563</v>
      </c>
      <c r="T64" s="1">
        <f>ROUND(计算页!$N$4*V64/10000,0)</f>
        <v>33</v>
      </c>
      <c r="U64" s="1">
        <f t="shared" si="11"/>
        <v>44177</v>
      </c>
      <c r="V64" s="1">
        <f t="shared" ref="V64:V66" si="239">V63</f>
        <v>1034</v>
      </c>
      <c r="W64" s="1">
        <f>ROUND(计算页!$N$5*Y64/10000,0)</f>
        <v>38</v>
      </c>
      <c r="X64" s="1">
        <f t="shared" si="13"/>
        <v>33664</v>
      </c>
      <c r="Y64" s="1">
        <f t="shared" ref="Y64:Y66" si="240">Y63</f>
        <v>788</v>
      </c>
      <c r="Z64" s="1">
        <f>ROUND(计算页!$N$6*AB64/10000,0)</f>
        <v>43</v>
      </c>
      <c r="AA64" s="1">
        <f t="shared" si="15"/>
        <v>28868</v>
      </c>
      <c r="AB64" s="1">
        <f t="shared" ref="AB64:AB66" si="241">AB63</f>
        <v>676</v>
      </c>
      <c r="AC64" s="1">
        <f>ROUND(计算页!$N$7*AE64/10000,0)</f>
        <v>51</v>
      </c>
      <c r="AD64" s="1">
        <f t="shared" si="17"/>
        <v>21132</v>
      </c>
      <c r="AE64" s="1">
        <f t="shared" ref="AE64:AE66" si="242">AE63</f>
        <v>494</v>
      </c>
      <c r="AF64" s="1">
        <f>ROUND(计算页!$N$8*AH64/10000,0)</f>
        <v>62</v>
      </c>
      <c r="AG64" s="1">
        <f t="shared" si="19"/>
        <v>17361</v>
      </c>
      <c r="AH64" s="1">
        <f t="shared" ref="AH64:AH66" si="243">AH63</f>
        <v>407</v>
      </c>
      <c r="AI64" s="1">
        <f>ROUND(计算页!$N$9*AK64/10000,0)</f>
        <v>72</v>
      </c>
      <c r="AJ64" s="1">
        <f t="shared" si="21"/>
        <v>15431</v>
      </c>
      <c r="AK64" s="1">
        <f t="shared" ref="AK64:AK66" si="244">AK63</f>
        <v>362</v>
      </c>
      <c r="AL64" s="1">
        <f>ROUND(计算页!$T$4*AN64/10000,0)</f>
        <v>52</v>
      </c>
      <c r="AM64" s="1">
        <f t="shared" si="23"/>
        <v>17361</v>
      </c>
      <c r="AN64" s="1">
        <f t="shared" ref="AN64:AN66" si="245">AN63</f>
        <v>407</v>
      </c>
      <c r="AO64" s="1">
        <f>ROUND(计算页!$T$5*AQ64/10000,0)</f>
        <v>56</v>
      </c>
      <c r="AP64" s="1">
        <f t="shared" si="25"/>
        <v>12527</v>
      </c>
      <c r="AQ64" s="1">
        <f t="shared" ref="AQ64:AQ66" si="246">AQ63</f>
        <v>294</v>
      </c>
      <c r="AR64" s="1">
        <f>ROUND(计算页!$T$6*AT64/10000,0)</f>
        <v>63</v>
      </c>
      <c r="AS64" s="1">
        <f t="shared" si="27"/>
        <v>10576</v>
      </c>
      <c r="AT64" s="1">
        <f t="shared" ref="AT64:AT66" si="247">AT63</f>
        <v>247</v>
      </c>
      <c r="AU64" s="1">
        <f>ROUND(计算页!$T$7*AW64/10000,0)</f>
        <v>74</v>
      </c>
      <c r="AV64" s="1">
        <f t="shared" si="29"/>
        <v>7690</v>
      </c>
      <c r="AW64" s="1">
        <f t="shared" ref="AW64:AW66" si="248">AW63</f>
        <v>180</v>
      </c>
      <c r="AX64" s="1">
        <f>ROUND(计算页!$T$8*AZ64/10000,0)</f>
        <v>89</v>
      </c>
      <c r="AY64" s="1">
        <f t="shared" si="31"/>
        <v>6281</v>
      </c>
      <c r="AZ64" s="1">
        <f t="shared" ref="AZ64:AZ66" si="249">AZ63</f>
        <v>147</v>
      </c>
      <c r="BA64" s="1">
        <f>ROUND(计算页!$T$9*BC64/10000,0)</f>
        <v>99</v>
      </c>
      <c r="BB64" s="1">
        <f t="shared" si="33"/>
        <v>5282</v>
      </c>
      <c r="BC64" s="1">
        <f t="shared" ref="BC64:BC66" si="250">BC63</f>
        <v>124</v>
      </c>
    </row>
    <row r="65" spans="1:55" x14ac:dyDescent="0.35">
      <c r="A65" s="1">
        <v>64</v>
      </c>
      <c r="B65" s="1">
        <f>ROUND(计算页!$H$4*D65/10000,0)</f>
        <v>27</v>
      </c>
      <c r="C65" s="1">
        <f t="shared" si="0"/>
        <v>147686</v>
      </c>
      <c r="D65" s="1">
        <f t="shared" si="233"/>
        <v>3379</v>
      </c>
      <c r="E65" s="1">
        <f>ROUND(计算页!$H$5*G65/10000,0)</f>
        <v>30</v>
      </c>
      <c r="F65" s="1">
        <f t="shared" si="1"/>
        <v>108273</v>
      </c>
      <c r="G65" s="1">
        <f t="shared" si="234"/>
        <v>2477</v>
      </c>
      <c r="H65" s="1">
        <f>ROUND(计算页!$H$6*J65/10000,0)</f>
        <v>32</v>
      </c>
      <c r="I65" s="1">
        <f t="shared" si="3"/>
        <v>59035</v>
      </c>
      <c r="J65" s="1">
        <f t="shared" si="235"/>
        <v>1350</v>
      </c>
      <c r="K65" s="1">
        <f>ROUND(计算页!$H$7*M65/10000,0)</f>
        <v>39</v>
      </c>
      <c r="L65" s="1">
        <f t="shared" si="5"/>
        <v>39360</v>
      </c>
      <c r="M65" s="1">
        <f t="shared" si="236"/>
        <v>900</v>
      </c>
      <c r="N65" s="1">
        <f>ROUND(计算页!$H$8*P65/10000,0)</f>
        <v>48</v>
      </c>
      <c r="O65" s="1">
        <f t="shared" si="7"/>
        <v>29544</v>
      </c>
      <c r="P65" s="1">
        <f t="shared" si="237"/>
        <v>676</v>
      </c>
      <c r="Q65" s="1">
        <f>ROUND(计算页!$H$9*S65/10000,0)</f>
        <v>58</v>
      </c>
      <c r="R65" s="1">
        <f t="shared" si="9"/>
        <v>24637</v>
      </c>
      <c r="S65" s="1">
        <f t="shared" si="238"/>
        <v>563</v>
      </c>
      <c r="T65" s="1">
        <f>ROUND(计算页!$N$4*V65/10000,0)</f>
        <v>33</v>
      </c>
      <c r="U65" s="1">
        <f t="shared" si="11"/>
        <v>45211</v>
      </c>
      <c r="V65" s="1">
        <f t="shared" si="239"/>
        <v>1034</v>
      </c>
      <c r="W65" s="1">
        <f>ROUND(计算页!$N$5*Y65/10000,0)</f>
        <v>38</v>
      </c>
      <c r="X65" s="1">
        <f t="shared" si="13"/>
        <v>34452</v>
      </c>
      <c r="Y65" s="1">
        <f t="shared" si="240"/>
        <v>788</v>
      </c>
      <c r="Z65" s="1">
        <f>ROUND(计算页!$N$6*AB65/10000,0)</f>
        <v>43</v>
      </c>
      <c r="AA65" s="1">
        <f t="shared" si="15"/>
        <v>29544</v>
      </c>
      <c r="AB65" s="1">
        <f t="shared" si="241"/>
        <v>676</v>
      </c>
      <c r="AC65" s="1">
        <f>ROUND(计算页!$N$7*AE65/10000,0)</f>
        <v>51</v>
      </c>
      <c r="AD65" s="1">
        <f t="shared" si="17"/>
        <v>21626</v>
      </c>
      <c r="AE65" s="1">
        <f t="shared" si="242"/>
        <v>494</v>
      </c>
      <c r="AF65" s="1">
        <f>ROUND(计算页!$N$8*AH65/10000,0)</f>
        <v>62</v>
      </c>
      <c r="AG65" s="1">
        <f t="shared" si="19"/>
        <v>17768</v>
      </c>
      <c r="AH65" s="1">
        <f t="shared" si="243"/>
        <v>407</v>
      </c>
      <c r="AI65" s="1">
        <f>ROUND(计算页!$N$9*AK65/10000,0)</f>
        <v>72</v>
      </c>
      <c r="AJ65" s="1">
        <f t="shared" si="21"/>
        <v>15793</v>
      </c>
      <c r="AK65" s="1">
        <f t="shared" si="244"/>
        <v>362</v>
      </c>
      <c r="AL65" s="1">
        <f>ROUND(计算页!$T$4*AN65/10000,0)</f>
        <v>52</v>
      </c>
      <c r="AM65" s="1">
        <f t="shared" si="23"/>
        <v>17768</v>
      </c>
      <c r="AN65" s="1">
        <f t="shared" si="245"/>
        <v>407</v>
      </c>
      <c r="AO65" s="1">
        <f>ROUND(计算页!$T$5*AQ65/10000,0)</f>
        <v>56</v>
      </c>
      <c r="AP65" s="1">
        <f t="shared" si="25"/>
        <v>12821</v>
      </c>
      <c r="AQ65" s="1">
        <f t="shared" si="246"/>
        <v>294</v>
      </c>
      <c r="AR65" s="1">
        <f>ROUND(计算页!$T$6*AT65/10000,0)</f>
        <v>63</v>
      </c>
      <c r="AS65" s="1">
        <f t="shared" si="27"/>
        <v>10823</v>
      </c>
      <c r="AT65" s="1">
        <f t="shared" si="247"/>
        <v>247</v>
      </c>
      <c r="AU65" s="1">
        <f>ROUND(计算页!$T$7*AW65/10000,0)</f>
        <v>74</v>
      </c>
      <c r="AV65" s="1">
        <f t="shared" si="29"/>
        <v>7870</v>
      </c>
      <c r="AW65" s="1">
        <f t="shared" si="248"/>
        <v>180</v>
      </c>
      <c r="AX65" s="1">
        <f>ROUND(计算页!$T$8*AZ65/10000,0)</f>
        <v>89</v>
      </c>
      <c r="AY65" s="1">
        <f t="shared" si="31"/>
        <v>6428</v>
      </c>
      <c r="AZ65" s="1">
        <f t="shared" si="249"/>
        <v>147</v>
      </c>
      <c r="BA65" s="1">
        <f>ROUND(计算页!$T$9*BC65/10000,0)</f>
        <v>99</v>
      </c>
      <c r="BB65" s="1">
        <f t="shared" si="33"/>
        <v>5406</v>
      </c>
      <c r="BC65" s="1">
        <f t="shared" si="250"/>
        <v>124</v>
      </c>
    </row>
    <row r="66" spans="1:55" x14ac:dyDescent="0.35">
      <c r="A66" s="1">
        <v>65</v>
      </c>
      <c r="B66" s="1">
        <f>ROUND(计算页!$H$4*D66/10000,0)</f>
        <v>27</v>
      </c>
      <c r="C66" s="1">
        <f t="shared" si="0"/>
        <v>151065</v>
      </c>
      <c r="D66" s="1">
        <f t="shared" si="233"/>
        <v>3379</v>
      </c>
      <c r="E66" s="1">
        <f>ROUND(计算页!$H$5*G66/10000,0)</f>
        <v>30</v>
      </c>
      <c r="F66" s="1">
        <f t="shared" si="1"/>
        <v>110750</v>
      </c>
      <c r="G66" s="1">
        <f t="shared" si="234"/>
        <v>2477</v>
      </c>
      <c r="H66" s="1">
        <f>ROUND(计算页!$H$6*J66/10000,0)</f>
        <v>32</v>
      </c>
      <c r="I66" s="1">
        <f t="shared" si="3"/>
        <v>60385</v>
      </c>
      <c r="J66" s="1">
        <f t="shared" si="235"/>
        <v>1350</v>
      </c>
      <c r="K66" s="1">
        <f>ROUND(计算页!$H$7*M66/10000,0)</f>
        <v>39</v>
      </c>
      <c r="L66" s="1">
        <f t="shared" si="5"/>
        <v>40260</v>
      </c>
      <c r="M66" s="1">
        <f t="shared" si="236"/>
        <v>900</v>
      </c>
      <c r="N66" s="1">
        <f>ROUND(计算页!$H$8*P66/10000,0)</f>
        <v>48</v>
      </c>
      <c r="O66" s="1">
        <f t="shared" si="7"/>
        <v>30220</v>
      </c>
      <c r="P66" s="1">
        <f t="shared" si="237"/>
        <v>676</v>
      </c>
      <c r="Q66" s="1">
        <f>ROUND(计算页!$H$9*S66/10000,0)</f>
        <v>58</v>
      </c>
      <c r="R66" s="1">
        <f t="shared" si="9"/>
        <v>25200</v>
      </c>
      <c r="S66" s="1">
        <f t="shared" si="238"/>
        <v>563</v>
      </c>
      <c r="T66" s="1">
        <f>ROUND(计算页!$N$4*V66/10000,0)</f>
        <v>33</v>
      </c>
      <c r="U66" s="1">
        <f t="shared" si="11"/>
        <v>46245</v>
      </c>
      <c r="V66" s="1">
        <f t="shared" si="239"/>
        <v>1034</v>
      </c>
      <c r="W66" s="1">
        <f>ROUND(计算页!$N$5*Y66/10000,0)</f>
        <v>38</v>
      </c>
      <c r="X66" s="1">
        <f t="shared" si="13"/>
        <v>35240</v>
      </c>
      <c r="Y66" s="1">
        <f t="shared" si="240"/>
        <v>788</v>
      </c>
      <c r="Z66" s="1">
        <f>ROUND(计算页!$N$6*AB66/10000,0)</f>
        <v>43</v>
      </c>
      <c r="AA66" s="1">
        <f t="shared" si="15"/>
        <v>30220</v>
      </c>
      <c r="AB66" s="1">
        <f t="shared" si="241"/>
        <v>676</v>
      </c>
      <c r="AC66" s="1">
        <f>ROUND(计算页!$N$7*AE66/10000,0)</f>
        <v>51</v>
      </c>
      <c r="AD66" s="1">
        <f t="shared" si="17"/>
        <v>22120</v>
      </c>
      <c r="AE66" s="1">
        <f t="shared" si="242"/>
        <v>494</v>
      </c>
      <c r="AF66" s="1">
        <f>ROUND(计算页!$N$8*AH66/10000,0)</f>
        <v>62</v>
      </c>
      <c r="AG66" s="1">
        <f t="shared" si="19"/>
        <v>18175</v>
      </c>
      <c r="AH66" s="1">
        <f t="shared" si="243"/>
        <v>407</v>
      </c>
      <c r="AI66" s="1">
        <f>ROUND(计算页!$N$9*AK66/10000,0)</f>
        <v>72</v>
      </c>
      <c r="AJ66" s="1">
        <f t="shared" si="21"/>
        <v>16155</v>
      </c>
      <c r="AK66" s="1">
        <f t="shared" si="244"/>
        <v>362</v>
      </c>
      <c r="AL66" s="1">
        <f>ROUND(计算页!$T$4*AN66/10000,0)</f>
        <v>52</v>
      </c>
      <c r="AM66" s="1">
        <f t="shared" si="23"/>
        <v>18175</v>
      </c>
      <c r="AN66" s="1">
        <f t="shared" si="245"/>
        <v>407</v>
      </c>
      <c r="AO66" s="1">
        <f>ROUND(计算页!$T$5*AQ66/10000,0)</f>
        <v>56</v>
      </c>
      <c r="AP66" s="1">
        <f t="shared" si="25"/>
        <v>13115</v>
      </c>
      <c r="AQ66" s="1">
        <f t="shared" si="246"/>
        <v>294</v>
      </c>
      <c r="AR66" s="1">
        <f>ROUND(计算页!$T$6*AT66/10000,0)</f>
        <v>63</v>
      </c>
      <c r="AS66" s="1">
        <f t="shared" si="27"/>
        <v>11070</v>
      </c>
      <c r="AT66" s="1">
        <f t="shared" si="247"/>
        <v>247</v>
      </c>
      <c r="AU66" s="1">
        <f>ROUND(计算页!$T$7*AW66/10000,0)</f>
        <v>74</v>
      </c>
      <c r="AV66" s="1">
        <f t="shared" si="29"/>
        <v>8050</v>
      </c>
      <c r="AW66" s="1">
        <f t="shared" si="248"/>
        <v>180</v>
      </c>
      <c r="AX66" s="1">
        <f>ROUND(计算页!$T$8*AZ66/10000,0)</f>
        <v>89</v>
      </c>
      <c r="AY66" s="1">
        <f t="shared" si="31"/>
        <v>6575</v>
      </c>
      <c r="AZ66" s="1">
        <f t="shared" si="249"/>
        <v>147</v>
      </c>
      <c r="BA66" s="1">
        <f>ROUND(计算页!$T$9*BC66/10000,0)</f>
        <v>99</v>
      </c>
      <c r="BB66" s="1">
        <f t="shared" si="33"/>
        <v>5530</v>
      </c>
      <c r="BC66" s="1">
        <f t="shared" si="250"/>
        <v>124</v>
      </c>
    </row>
    <row r="67" spans="1:55" x14ac:dyDescent="0.35">
      <c r="A67" s="1">
        <v>66</v>
      </c>
      <c r="B67" s="1">
        <f>ROUND(计算页!$H$4*D67/10000,0)</f>
        <v>29</v>
      </c>
      <c r="C67" s="1">
        <f t="shared" si="0"/>
        <v>154681</v>
      </c>
      <c r="D67" s="1">
        <f>ROUND(D62*1.07,0)</f>
        <v>3616</v>
      </c>
      <c r="E67" s="1">
        <f>ROUND(计算页!$H$5*G67/10000,0)</f>
        <v>32</v>
      </c>
      <c r="F67" s="1">
        <f t="shared" si="1"/>
        <v>113400</v>
      </c>
      <c r="G67" s="1">
        <f>ROUND(G62*1.07,0)</f>
        <v>2650</v>
      </c>
      <c r="H67" s="1">
        <f>ROUND(计算页!$H$6*J67/10000,0)</f>
        <v>35</v>
      </c>
      <c r="I67" s="1">
        <f t="shared" si="3"/>
        <v>61830</v>
      </c>
      <c r="J67" s="1">
        <f>ROUND(J62*1.07,0)</f>
        <v>1445</v>
      </c>
      <c r="K67" s="1">
        <f>ROUND(计算页!$H$7*M67/10000,0)</f>
        <v>42</v>
      </c>
      <c r="L67" s="1">
        <f t="shared" si="5"/>
        <v>41223</v>
      </c>
      <c r="M67" s="1">
        <f>ROUND(M62*1.07,0)</f>
        <v>963</v>
      </c>
      <c r="N67" s="1">
        <f>ROUND(计算页!$H$8*P67/10000,0)</f>
        <v>51</v>
      </c>
      <c r="O67" s="1">
        <f t="shared" si="7"/>
        <v>30943</v>
      </c>
      <c r="P67" s="1">
        <f>ROUND(P62*1.07,0)</f>
        <v>723</v>
      </c>
      <c r="Q67" s="1">
        <f>ROUND(计算页!$H$9*S67/10000,0)</f>
        <v>62</v>
      </c>
      <c r="R67" s="1">
        <f t="shared" si="9"/>
        <v>25802</v>
      </c>
      <c r="S67" s="1">
        <f>ROUND(S62*1.07,0)</f>
        <v>602</v>
      </c>
      <c r="T67" s="1">
        <f>ROUND(计算页!$N$4*V67/10000,0)</f>
        <v>35</v>
      </c>
      <c r="U67" s="1">
        <f t="shared" si="11"/>
        <v>47351</v>
      </c>
      <c r="V67" s="1">
        <f>ROUND(V62*1.07,0)</f>
        <v>1106</v>
      </c>
      <c r="W67" s="1">
        <f>ROUND(计算页!$N$5*Y67/10000,0)</f>
        <v>40</v>
      </c>
      <c r="X67" s="1">
        <f t="shared" si="13"/>
        <v>36083</v>
      </c>
      <c r="Y67" s="1">
        <f>ROUND(Y62*1.07,0)</f>
        <v>843</v>
      </c>
      <c r="Z67" s="1">
        <f>ROUND(计算页!$N$6*AB67/10000,0)</f>
        <v>46</v>
      </c>
      <c r="AA67" s="1">
        <f t="shared" si="15"/>
        <v>30943</v>
      </c>
      <c r="AB67" s="1">
        <f>ROUND(AB62*1.07,0)</f>
        <v>723</v>
      </c>
      <c r="AC67" s="1">
        <f>ROUND(计算页!$N$7*AE67/10000,0)</f>
        <v>54</v>
      </c>
      <c r="AD67" s="1">
        <f t="shared" si="17"/>
        <v>22649</v>
      </c>
      <c r="AE67" s="1">
        <f>ROUND(AE62*1.07,0)</f>
        <v>529</v>
      </c>
      <c r="AF67" s="1">
        <f>ROUND(计算页!$N$8*AH67/10000,0)</f>
        <v>66</v>
      </c>
      <c r="AG67" s="1">
        <f t="shared" si="19"/>
        <v>18610</v>
      </c>
      <c r="AH67" s="1">
        <f>ROUND(AH62*1.07,0)</f>
        <v>435</v>
      </c>
      <c r="AI67" s="1">
        <f>ROUND(计算页!$N$9*AK67/10000,0)</f>
        <v>77</v>
      </c>
      <c r="AJ67" s="1">
        <f t="shared" si="21"/>
        <v>16542</v>
      </c>
      <c r="AK67" s="1">
        <f>ROUND(AK62*1.07,0)</f>
        <v>387</v>
      </c>
      <c r="AL67" s="1">
        <f>ROUND(计算页!$T$4*AN67/10000,0)</f>
        <v>56</v>
      </c>
      <c r="AM67" s="1">
        <f t="shared" si="23"/>
        <v>18610</v>
      </c>
      <c r="AN67" s="1">
        <f>ROUND(AN62*1.07,0)</f>
        <v>435</v>
      </c>
      <c r="AO67" s="1">
        <f>ROUND(计算页!$T$5*AQ67/10000,0)</f>
        <v>60</v>
      </c>
      <c r="AP67" s="1">
        <f t="shared" si="25"/>
        <v>13430</v>
      </c>
      <c r="AQ67" s="1">
        <f>ROUND(AQ62*1.07,0)</f>
        <v>315</v>
      </c>
      <c r="AR67" s="1">
        <f>ROUND(计算页!$T$6*AT67/10000,0)</f>
        <v>68</v>
      </c>
      <c r="AS67" s="1">
        <f t="shared" si="27"/>
        <v>11334</v>
      </c>
      <c r="AT67" s="1">
        <f>ROUND(AT62*1.07,0)</f>
        <v>264</v>
      </c>
      <c r="AU67" s="1">
        <f>ROUND(计算页!$T$7*AW67/10000,0)</f>
        <v>79</v>
      </c>
      <c r="AV67" s="1">
        <f t="shared" si="29"/>
        <v>8243</v>
      </c>
      <c r="AW67" s="1">
        <f>ROUND(AW62*1.07,0)</f>
        <v>193</v>
      </c>
      <c r="AX67" s="1">
        <f>ROUND(计算页!$T$8*AZ67/10000,0)</f>
        <v>95</v>
      </c>
      <c r="AY67" s="1">
        <f t="shared" si="31"/>
        <v>6732</v>
      </c>
      <c r="AZ67" s="1">
        <f>ROUND(AZ62*1.07,0)</f>
        <v>157</v>
      </c>
      <c r="BA67" s="1">
        <f>ROUND(计算页!$T$9*BC67/10000,0)</f>
        <v>106</v>
      </c>
      <c r="BB67" s="1">
        <f t="shared" si="33"/>
        <v>5663</v>
      </c>
      <c r="BC67" s="1">
        <f>ROUND(BC62*1.07,0)</f>
        <v>133</v>
      </c>
    </row>
    <row r="68" spans="1:55" x14ac:dyDescent="0.35">
      <c r="A68" s="1">
        <v>67</v>
      </c>
      <c r="B68" s="1">
        <f>ROUND(计算页!$H$4*D68/10000,0)</f>
        <v>29</v>
      </c>
      <c r="C68" s="1">
        <f t="shared" ref="C68:C101" si="251">D68+C67</f>
        <v>158297</v>
      </c>
      <c r="D68" s="1">
        <f>D67</f>
        <v>3616</v>
      </c>
      <c r="E68" s="1">
        <f>ROUND(计算页!$H$5*G68/10000,0)</f>
        <v>32</v>
      </c>
      <c r="F68" s="1">
        <f t="shared" ref="F68:F101" si="252">F67+G68</f>
        <v>116050</v>
      </c>
      <c r="G68" s="1">
        <f>G67</f>
        <v>2650</v>
      </c>
      <c r="H68" s="1">
        <f>ROUND(计算页!$H$6*J68/10000,0)</f>
        <v>35</v>
      </c>
      <c r="I68" s="1">
        <f t="shared" ref="I68:I101" si="253">I67+J68</f>
        <v>63275</v>
      </c>
      <c r="J68" s="1">
        <f>J67</f>
        <v>1445</v>
      </c>
      <c r="K68" s="1">
        <f>ROUND(计算页!$H$7*M68/10000,0)</f>
        <v>42</v>
      </c>
      <c r="L68" s="1">
        <f t="shared" ref="L68:L101" si="254">L67+M68</f>
        <v>42186</v>
      </c>
      <c r="M68" s="1">
        <f>M67</f>
        <v>963</v>
      </c>
      <c r="N68" s="1">
        <f>ROUND(计算页!$H$8*P68/10000,0)</f>
        <v>51</v>
      </c>
      <c r="O68" s="1">
        <f t="shared" ref="O68:O101" si="255">O67+P68</f>
        <v>31666</v>
      </c>
      <c r="P68" s="1">
        <f>P67</f>
        <v>723</v>
      </c>
      <c r="Q68" s="1">
        <f>ROUND(计算页!$H$9*S68/10000,0)</f>
        <v>62</v>
      </c>
      <c r="R68" s="1">
        <f t="shared" ref="R68:R101" si="256">R67+S68</f>
        <v>26404</v>
      </c>
      <c r="S68" s="1">
        <f>S67</f>
        <v>602</v>
      </c>
      <c r="T68" s="1">
        <f>ROUND(计算页!$N$4*V68/10000,0)</f>
        <v>35</v>
      </c>
      <c r="U68" s="1">
        <f t="shared" ref="U68:U101" si="257">U67+V68</f>
        <v>48457</v>
      </c>
      <c r="V68" s="1">
        <f>V67</f>
        <v>1106</v>
      </c>
      <c r="W68" s="1">
        <f>ROUND(计算页!$N$5*Y68/10000,0)</f>
        <v>40</v>
      </c>
      <c r="X68" s="1">
        <f t="shared" ref="X68:X101" si="258">X67+Y68</f>
        <v>36926</v>
      </c>
      <c r="Y68" s="1">
        <f>Y67</f>
        <v>843</v>
      </c>
      <c r="Z68" s="1">
        <f>ROUND(计算页!$N$6*AB68/10000,0)</f>
        <v>46</v>
      </c>
      <c r="AA68" s="1">
        <f t="shared" ref="AA68:AA101" si="259">AA67+AB68</f>
        <v>31666</v>
      </c>
      <c r="AB68" s="1">
        <f>AB67</f>
        <v>723</v>
      </c>
      <c r="AC68" s="1">
        <f>ROUND(计算页!$N$7*AE68/10000,0)</f>
        <v>54</v>
      </c>
      <c r="AD68" s="1">
        <f t="shared" ref="AD68:AD101" si="260">AD67+AE68</f>
        <v>23178</v>
      </c>
      <c r="AE68" s="1">
        <f>AE67</f>
        <v>529</v>
      </c>
      <c r="AF68" s="1">
        <f>ROUND(计算页!$N$8*AH68/10000,0)</f>
        <v>66</v>
      </c>
      <c r="AG68" s="1">
        <f t="shared" ref="AG68:AG101" si="261">AG67+AH68</f>
        <v>19045</v>
      </c>
      <c r="AH68" s="1">
        <f>AH67</f>
        <v>435</v>
      </c>
      <c r="AI68" s="1">
        <f>ROUND(计算页!$N$9*AK68/10000,0)</f>
        <v>77</v>
      </c>
      <c r="AJ68" s="1">
        <f t="shared" ref="AJ68:AJ101" si="262">AJ67+AK68</f>
        <v>16929</v>
      </c>
      <c r="AK68" s="1">
        <f>AK67</f>
        <v>387</v>
      </c>
      <c r="AL68" s="1">
        <f>ROUND(计算页!$T$4*AN68/10000,0)</f>
        <v>56</v>
      </c>
      <c r="AM68" s="1">
        <f t="shared" ref="AM68:AM101" si="263">AM67+AN68</f>
        <v>19045</v>
      </c>
      <c r="AN68" s="1">
        <f>AN67</f>
        <v>435</v>
      </c>
      <c r="AO68" s="1">
        <f>ROUND(计算页!$T$5*AQ68/10000,0)</f>
        <v>60</v>
      </c>
      <c r="AP68" s="1">
        <f t="shared" ref="AP68:AP101" si="264">AP67+AQ68</f>
        <v>13745</v>
      </c>
      <c r="AQ68" s="1">
        <f>AQ67</f>
        <v>315</v>
      </c>
      <c r="AR68" s="1">
        <f>ROUND(计算页!$T$6*AT68/10000,0)</f>
        <v>68</v>
      </c>
      <c r="AS68" s="1">
        <f t="shared" ref="AS68:AS101" si="265">AS67+AT68</f>
        <v>11598</v>
      </c>
      <c r="AT68" s="1">
        <f>AT67</f>
        <v>264</v>
      </c>
      <c r="AU68" s="1">
        <f>ROUND(计算页!$T$7*AW68/10000,0)</f>
        <v>79</v>
      </c>
      <c r="AV68" s="1">
        <f t="shared" ref="AV68:AV101" si="266">AV67+AW68</f>
        <v>8436</v>
      </c>
      <c r="AW68" s="1">
        <f>AW67</f>
        <v>193</v>
      </c>
      <c r="AX68" s="1">
        <f>ROUND(计算页!$T$8*AZ68/10000,0)</f>
        <v>95</v>
      </c>
      <c r="AY68" s="1">
        <f t="shared" ref="AY68:AY101" si="267">AY67+AZ68</f>
        <v>6889</v>
      </c>
      <c r="AZ68" s="1">
        <f>AZ67</f>
        <v>157</v>
      </c>
      <c r="BA68" s="1">
        <f>ROUND(计算页!$T$9*BC68/10000,0)</f>
        <v>106</v>
      </c>
      <c r="BB68" s="1">
        <f t="shared" ref="BB68:BB101" si="268">BB67+BC68</f>
        <v>5796</v>
      </c>
      <c r="BC68" s="1">
        <f>BC67</f>
        <v>133</v>
      </c>
    </row>
    <row r="69" spans="1:55" x14ac:dyDescent="0.35">
      <c r="A69" s="1">
        <v>68</v>
      </c>
      <c r="B69" s="1">
        <f>ROUND(计算页!$H$4*D69/10000,0)</f>
        <v>29</v>
      </c>
      <c r="C69" s="1">
        <f t="shared" si="251"/>
        <v>161913</v>
      </c>
      <c r="D69" s="1">
        <f t="shared" ref="D69:D71" si="269">D68</f>
        <v>3616</v>
      </c>
      <c r="E69" s="1">
        <f>ROUND(计算页!$H$5*G69/10000,0)</f>
        <v>32</v>
      </c>
      <c r="F69" s="1">
        <f t="shared" si="252"/>
        <v>118700</v>
      </c>
      <c r="G69" s="1">
        <f t="shared" ref="G69:G71" si="270">G68</f>
        <v>2650</v>
      </c>
      <c r="H69" s="1">
        <f>ROUND(计算页!$H$6*J69/10000,0)</f>
        <v>35</v>
      </c>
      <c r="I69" s="1">
        <f t="shared" si="253"/>
        <v>64720</v>
      </c>
      <c r="J69" s="1">
        <f t="shared" ref="J69:J71" si="271">J68</f>
        <v>1445</v>
      </c>
      <c r="K69" s="1">
        <f>ROUND(计算页!$H$7*M69/10000,0)</f>
        <v>42</v>
      </c>
      <c r="L69" s="1">
        <f t="shared" si="254"/>
        <v>43149</v>
      </c>
      <c r="M69" s="1">
        <f t="shared" ref="M69:M71" si="272">M68</f>
        <v>963</v>
      </c>
      <c r="N69" s="1">
        <f>ROUND(计算页!$H$8*P69/10000,0)</f>
        <v>51</v>
      </c>
      <c r="O69" s="1">
        <f t="shared" si="255"/>
        <v>32389</v>
      </c>
      <c r="P69" s="1">
        <f t="shared" ref="P69:P71" si="273">P68</f>
        <v>723</v>
      </c>
      <c r="Q69" s="1">
        <f>ROUND(计算页!$H$9*S69/10000,0)</f>
        <v>62</v>
      </c>
      <c r="R69" s="1">
        <f t="shared" si="256"/>
        <v>27006</v>
      </c>
      <c r="S69" s="1">
        <f t="shared" ref="S69:S71" si="274">S68</f>
        <v>602</v>
      </c>
      <c r="T69" s="1">
        <f>ROUND(计算页!$N$4*V69/10000,0)</f>
        <v>35</v>
      </c>
      <c r="U69" s="1">
        <f t="shared" si="257"/>
        <v>49563</v>
      </c>
      <c r="V69" s="1">
        <f t="shared" ref="V69:V71" si="275">V68</f>
        <v>1106</v>
      </c>
      <c r="W69" s="1">
        <f>ROUND(计算页!$N$5*Y69/10000,0)</f>
        <v>40</v>
      </c>
      <c r="X69" s="1">
        <f t="shared" si="258"/>
        <v>37769</v>
      </c>
      <c r="Y69" s="1">
        <f t="shared" ref="Y69:Y71" si="276">Y68</f>
        <v>843</v>
      </c>
      <c r="Z69" s="1">
        <f>ROUND(计算页!$N$6*AB69/10000,0)</f>
        <v>46</v>
      </c>
      <c r="AA69" s="1">
        <f t="shared" si="259"/>
        <v>32389</v>
      </c>
      <c r="AB69" s="1">
        <f t="shared" ref="AB69:AB71" si="277">AB68</f>
        <v>723</v>
      </c>
      <c r="AC69" s="1">
        <f>ROUND(计算页!$N$7*AE69/10000,0)</f>
        <v>54</v>
      </c>
      <c r="AD69" s="1">
        <f t="shared" si="260"/>
        <v>23707</v>
      </c>
      <c r="AE69" s="1">
        <f t="shared" ref="AE69:AE71" si="278">AE68</f>
        <v>529</v>
      </c>
      <c r="AF69" s="1">
        <f>ROUND(计算页!$N$8*AH69/10000,0)</f>
        <v>66</v>
      </c>
      <c r="AG69" s="1">
        <f t="shared" si="261"/>
        <v>19480</v>
      </c>
      <c r="AH69" s="1">
        <f t="shared" ref="AH69:AH71" si="279">AH68</f>
        <v>435</v>
      </c>
      <c r="AI69" s="1">
        <f>ROUND(计算页!$N$9*AK69/10000,0)</f>
        <v>77</v>
      </c>
      <c r="AJ69" s="1">
        <f t="shared" si="262"/>
        <v>17316</v>
      </c>
      <c r="AK69" s="1">
        <f t="shared" ref="AK69:AK71" si="280">AK68</f>
        <v>387</v>
      </c>
      <c r="AL69" s="1">
        <f>ROUND(计算页!$T$4*AN69/10000,0)</f>
        <v>56</v>
      </c>
      <c r="AM69" s="1">
        <f t="shared" si="263"/>
        <v>19480</v>
      </c>
      <c r="AN69" s="1">
        <f t="shared" ref="AN69:AN71" si="281">AN68</f>
        <v>435</v>
      </c>
      <c r="AO69" s="1">
        <f>ROUND(计算页!$T$5*AQ69/10000,0)</f>
        <v>60</v>
      </c>
      <c r="AP69" s="1">
        <f t="shared" si="264"/>
        <v>14060</v>
      </c>
      <c r="AQ69" s="1">
        <f t="shared" ref="AQ69:AQ71" si="282">AQ68</f>
        <v>315</v>
      </c>
      <c r="AR69" s="1">
        <f>ROUND(计算页!$T$6*AT69/10000,0)</f>
        <v>68</v>
      </c>
      <c r="AS69" s="1">
        <f t="shared" si="265"/>
        <v>11862</v>
      </c>
      <c r="AT69" s="1">
        <f t="shared" ref="AT69:AT71" si="283">AT68</f>
        <v>264</v>
      </c>
      <c r="AU69" s="1">
        <f>ROUND(计算页!$T$7*AW69/10000,0)</f>
        <v>79</v>
      </c>
      <c r="AV69" s="1">
        <f t="shared" si="266"/>
        <v>8629</v>
      </c>
      <c r="AW69" s="1">
        <f t="shared" ref="AW69:AW71" si="284">AW68</f>
        <v>193</v>
      </c>
      <c r="AX69" s="1">
        <f>ROUND(计算页!$T$8*AZ69/10000,0)</f>
        <v>95</v>
      </c>
      <c r="AY69" s="1">
        <f t="shared" si="267"/>
        <v>7046</v>
      </c>
      <c r="AZ69" s="1">
        <f t="shared" ref="AZ69:AZ71" si="285">AZ68</f>
        <v>157</v>
      </c>
      <c r="BA69" s="1">
        <f>ROUND(计算页!$T$9*BC69/10000,0)</f>
        <v>106</v>
      </c>
      <c r="BB69" s="1">
        <f t="shared" si="268"/>
        <v>5929</v>
      </c>
      <c r="BC69" s="1">
        <f t="shared" ref="BC69:BC71" si="286">BC68</f>
        <v>133</v>
      </c>
    </row>
    <row r="70" spans="1:55" x14ac:dyDescent="0.35">
      <c r="A70" s="1">
        <v>69</v>
      </c>
      <c r="B70" s="1">
        <f>ROUND(计算页!$H$4*D70/10000,0)</f>
        <v>29</v>
      </c>
      <c r="C70" s="1">
        <f t="shared" si="251"/>
        <v>165529</v>
      </c>
      <c r="D70" s="1">
        <f t="shared" si="269"/>
        <v>3616</v>
      </c>
      <c r="E70" s="1">
        <f>ROUND(计算页!$H$5*G70/10000,0)</f>
        <v>32</v>
      </c>
      <c r="F70" s="1">
        <f t="shared" si="252"/>
        <v>121350</v>
      </c>
      <c r="G70" s="1">
        <f t="shared" si="270"/>
        <v>2650</v>
      </c>
      <c r="H70" s="1">
        <f>ROUND(计算页!$H$6*J70/10000,0)</f>
        <v>35</v>
      </c>
      <c r="I70" s="1">
        <f t="shared" si="253"/>
        <v>66165</v>
      </c>
      <c r="J70" s="1">
        <f t="shared" si="271"/>
        <v>1445</v>
      </c>
      <c r="K70" s="1">
        <f>ROUND(计算页!$H$7*M70/10000,0)</f>
        <v>42</v>
      </c>
      <c r="L70" s="1">
        <f t="shared" si="254"/>
        <v>44112</v>
      </c>
      <c r="M70" s="1">
        <f t="shared" si="272"/>
        <v>963</v>
      </c>
      <c r="N70" s="1">
        <f>ROUND(计算页!$H$8*P70/10000,0)</f>
        <v>51</v>
      </c>
      <c r="O70" s="1">
        <f t="shared" si="255"/>
        <v>33112</v>
      </c>
      <c r="P70" s="1">
        <f t="shared" si="273"/>
        <v>723</v>
      </c>
      <c r="Q70" s="1">
        <f>ROUND(计算页!$H$9*S70/10000,0)</f>
        <v>62</v>
      </c>
      <c r="R70" s="1">
        <f t="shared" si="256"/>
        <v>27608</v>
      </c>
      <c r="S70" s="1">
        <f t="shared" si="274"/>
        <v>602</v>
      </c>
      <c r="T70" s="1">
        <f>ROUND(计算页!$N$4*V70/10000,0)</f>
        <v>35</v>
      </c>
      <c r="U70" s="1">
        <f t="shared" si="257"/>
        <v>50669</v>
      </c>
      <c r="V70" s="1">
        <f t="shared" si="275"/>
        <v>1106</v>
      </c>
      <c r="W70" s="1">
        <f>ROUND(计算页!$N$5*Y70/10000,0)</f>
        <v>40</v>
      </c>
      <c r="X70" s="1">
        <f t="shared" si="258"/>
        <v>38612</v>
      </c>
      <c r="Y70" s="1">
        <f t="shared" si="276"/>
        <v>843</v>
      </c>
      <c r="Z70" s="1">
        <f>ROUND(计算页!$N$6*AB70/10000,0)</f>
        <v>46</v>
      </c>
      <c r="AA70" s="1">
        <f t="shared" si="259"/>
        <v>33112</v>
      </c>
      <c r="AB70" s="1">
        <f t="shared" si="277"/>
        <v>723</v>
      </c>
      <c r="AC70" s="1">
        <f>ROUND(计算页!$N$7*AE70/10000,0)</f>
        <v>54</v>
      </c>
      <c r="AD70" s="1">
        <f t="shared" si="260"/>
        <v>24236</v>
      </c>
      <c r="AE70" s="1">
        <f t="shared" si="278"/>
        <v>529</v>
      </c>
      <c r="AF70" s="1">
        <f>ROUND(计算页!$N$8*AH70/10000,0)</f>
        <v>66</v>
      </c>
      <c r="AG70" s="1">
        <f t="shared" si="261"/>
        <v>19915</v>
      </c>
      <c r="AH70" s="1">
        <f t="shared" si="279"/>
        <v>435</v>
      </c>
      <c r="AI70" s="1">
        <f>ROUND(计算页!$N$9*AK70/10000,0)</f>
        <v>77</v>
      </c>
      <c r="AJ70" s="1">
        <f t="shared" si="262"/>
        <v>17703</v>
      </c>
      <c r="AK70" s="1">
        <f t="shared" si="280"/>
        <v>387</v>
      </c>
      <c r="AL70" s="1">
        <f>ROUND(计算页!$T$4*AN70/10000,0)</f>
        <v>56</v>
      </c>
      <c r="AM70" s="1">
        <f t="shared" si="263"/>
        <v>19915</v>
      </c>
      <c r="AN70" s="1">
        <f t="shared" si="281"/>
        <v>435</v>
      </c>
      <c r="AO70" s="1">
        <f>ROUND(计算页!$T$5*AQ70/10000,0)</f>
        <v>60</v>
      </c>
      <c r="AP70" s="1">
        <f t="shared" si="264"/>
        <v>14375</v>
      </c>
      <c r="AQ70" s="1">
        <f t="shared" si="282"/>
        <v>315</v>
      </c>
      <c r="AR70" s="1">
        <f>ROUND(计算页!$T$6*AT70/10000,0)</f>
        <v>68</v>
      </c>
      <c r="AS70" s="1">
        <f t="shared" si="265"/>
        <v>12126</v>
      </c>
      <c r="AT70" s="1">
        <f t="shared" si="283"/>
        <v>264</v>
      </c>
      <c r="AU70" s="1">
        <f>ROUND(计算页!$T$7*AW70/10000,0)</f>
        <v>79</v>
      </c>
      <c r="AV70" s="1">
        <f t="shared" si="266"/>
        <v>8822</v>
      </c>
      <c r="AW70" s="1">
        <f t="shared" si="284"/>
        <v>193</v>
      </c>
      <c r="AX70" s="1">
        <f>ROUND(计算页!$T$8*AZ70/10000,0)</f>
        <v>95</v>
      </c>
      <c r="AY70" s="1">
        <f t="shared" si="267"/>
        <v>7203</v>
      </c>
      <c r="AZ70" s="1">
        <f t="shared" si="285"/>
        <v>157</v>
      </c>
      <c r="BA70" s="1">
        <f>ROUND(计算页!$T$9*BC70/10000,0)</f>
        <v>106</v>
      </c>
      <c r="BB70" s="1">
        <f t="shared" si="268"/>
        <v>6062</v>
      </c>
      <c r="BC70" s="1">
        <f t="shared" si="286"/>
        <v>133</v>
      </c>
    </row>
    <row r="71" spans="1:55" x14ac:dyDescent="0.35">
      <c r="A71" s="1">
        <v>70</v>
      </c>
      <c r="B71" s="1">
        <f>ROUND(计算页!$H$4*D71/10000,0)</f>
        <v>29</v>
      </c>
      <c r="C71" s="1">
        <f t="shared" si="251"/>
        <v>169145</v>
      </c>
      <c r="D71" s="1">
        <f t="shared" si="269"/>
        <v>3616</v>
      </c>
      <c r="E71" s="1">
        <f>ROUND(计算页!$H$5*G71/10000,0)</f>
        <v>32</v>
      </c>
      <c r="F71" s="1">
        <f t="shared" si="252"/>
        <v>124000</v>
      </c>
      <c r="G71" s="1">
        <f t="shared" si="270"/>
        <v>2650</v>
      </c>
      <c r="H71" s="1">
        <f>ROUND(计算页!$H$6*J71/10000,0)</f>
        <v>35</v>
      </c>
      <c r="I71" s="1">
        <f t="shared" si="253"/>
        <v>67610</v>
      </c>
      <c r="J71" s="1">
        <f t="shared" si="271"/>
        <v>1445</v>
      </c>
      <c r="K71" s="1">
        <f>ROUND(计算页!$H$7*M71/10000,0)</f>
        <v>42</v>
      </c>
      <c r="L71" s="1">
        <f t="shared" si="254"/>
        <v>45075</v>
      </c>
      <c r="M71" s="1">
        <f t="shared" si="272"/>
        <v>963</v>
      </c>
      <c r="N71" s="1">
        <f>ROUND(计算页!$H$8*P71/10000,0)</f>
        <v>51</v>
      </c>
      <c r="O71" s="1">
        <f t="shared" si="255"/>
        <v>33835</v>
      </c>
      <c r="P71" s="1">
        <f t="shared" si="273"/>
        <v>723</v>
      </c>
      <c r="Q71" s="1">
        <f>ROUND(计算页!$H$9*S71/10000,0)</f>
        <v>62</v>
      </c>
      <c r="R71" s="1">
        <f t="shared" si="256"/>
        <v>28210</v>
      </c>
      <c r="S71" s="1">
        <f t="shared" si="274"/>
        <v>602</v>
      </c>
      <c r="T71" s="1">
        <f>ROUND(计算页!$N$4*V71/10000,0)</f>
        <v>35</v>
      </c>
      <c r="U71" s="1">
        <f t="shared" si="257"/>
        <v>51775</v>
      </c>
      <c r="V71" s="1">
        <f t="shared" si="275"/>
        <v>1106</v>
      </c>
      <c r="W71" s="1">
        <f>ROUND(计算页!$N$5*Y71/10000,0)</f>
        <v>40</v>
      </c>
      <c r="X71" s="1">
        <f t="shared" si="258"/>
        <v>39455</v>
      </c>
      <c r="Y71" s="1">
        <f t="shared" si="276"/>
        <v>843</v>
      </c>
      <c r="Z71" s="1">
        <f>ROUND(计算页!$N$6*AB71/10000,0)</f>
        <v>46</v>
      </c>
      <c r="AA71" s="1">
        <f t="shared" si="259"/>
        <v>33835</v>
      </c>
      <c r="AB71" s="1">
        <f t="shared" si="277"/>
        <v>723</v>
      </c>
      <c r="AC71" s="1">
        <f>ROUND(计算页!$N$7*AE71/10000,0)</f>
        <v>54</v>
      </c>
      <c r="AD71" s="1">
        <f t="shared" si="260"/>
        <v>24765</v>
      </c>
      <c r="AE71" s="1">
        <f t="shared" si="278"/>
        <v>529</v>
      </c>
      <c r="AF71" s="1">
        <f>ROUND(计算页!$N$8*AH71/10000,0)</f>
        <v>66</v>
      </c>
      <c r="AG71" s="1">
        <f t="shared" si="261"/>
        <v>20350</v>
      </c>
      <c r="AH71" s="1">
        <f t="shared" si="279"/>
        <v>435</v>
      </c>
      <c r="AI71" s="1">
        <f>ROUND(计算页!$N$9*AK71/10000,0)</f>
        <v>77</v>
      </c>
      <c r="AJ71" s="1">
        <f t="shared" si="262"/>
        <v>18090</v>
      </c>
      <c r="AK71" s="1">
        <f t="shared" si="280"/>
        <v>387</v>
      </c>
      <c r="AL71" s="1">
        <f>ROUND(计算页!$T$4*AN71/10000,0)</f>
        <v>56</v>
      </c>
      <c r="AM71" s="1">
        <f t="shared" si="263"/>
        <v>20350</v>
      </c>
      <c r="AN71" s="1">
        <f t="shared" si="281"/>
        <v>435</v>
      </c>
      <c r="AO71" s="1">
        <f>ROUND(计算页!$T$5*AQ71/10000,0)</f>
        <v>60</v>
      </c>
      <c r="AP71" s="1">
        <f t="shared" si="264"/>
        <v>14690</v>
      </c>
      <c r="AQ71" s="1">
        <f t="shared" si="282"/>
        <v>315</v>
      </c>
      <c r="AR71" s="1">
        <f>ROUND(计算页!$T$6*AT71/10000,0)</f>
        <v>68</v>
      </c>
      <c r="AS71" s="1">
        <f t="shared" si="265"/>
        <v>12390</v>
      </c>
      <c r="AT71" s="1">
        <f t="shared" si="283"/>
        <v>264</v>
      </c>
      <c r="AU71" s="1">
        <f>ROUND(计算页!$T$7*AW71/10000,0)</f>
        <v>79</v>
      </c>
      <c r="AV71" s="1">
        <f t="shared" si="266"/>
        <v>9015</v>
      </c>
      <c r="AW71" s="1">
        <f t="shared" si="284"/>
        <v>193</v>
      </c>
      <c r="AX71" s="1">
        <f>ROUND(计算页!$T$8*AZ71/10000,0)</f>
        <v>95</v>
      </c>
      <c r="AY71" s="1">
        <f t="shared" si="267"/>
        <v>7360</v>
      </c>
      <c r="AZ71" s="1">
        <f t="shared" si="285"/>
        <v>157</v>
      </c>
      <c r="BA71" s="1">
        <f>ROUND(计算页!$T$9*BC71/10000,0)</f>
        <v>106</v>
      </c>
      <c r="BB71" s="1">
        <f t="shared" si="268"/>
        <v>6195</v>
      </c>
      <c r="BC71" s="1">
        <f t="shared" si="286"/>
        <v>133</v>
      </c>
    </row>
    <row r="72" spans="1:55" x14ac:dyDescent="0.35">
      <c r="A72" s="1">
        <v>71</v>
      </c>
      <c r="B72" s="1">
        <f>ROUND(计算页!$H$4*D72/10000,0)</f>
        <v>31</v>
      </c>
      <c r="C72" s="1">
        <f t="shared" si="251"/>
        <v>173014</v>
      </c>
      <c r="D72" s="1">
        <f>ROUND(D67*1.07,0)</f>
        <v>3869</v>
      </c>
      <c r="E72" s="1">
        <f>ROUND(计算页!$H$5*G72/10000,0)</f>
        <v>34</v>
      </c>
      <c r="F72" s="1">
        <f t="shared" si="252"/>
        <v>126836</v>
      </c>
      <c r="G72" s="1">
        <f>ROUND(G67*1.07,0)</f>
        <v>2836</v>
      </c>
      <c r="H72" s="1">
        <f>ROUND(计算页!$H$6*J72/10000,0)</f>
        <v>37</v>
      </c>
      <c r="I72" s="1">
        <f t="shared" si="253"/>
        <v>69156</v>
      </c>
      <c r="J72" s="1">
        <f>ROUND(J67*1.07,0)</f>
        <v>1546</v>
      </c>
      <c r="K72" s="1">
        <f>ROUND(计算页!$H$7*M72/10000,0)</f>
        <v>45</v>
      </c>
      <c r="L72" s="1">
        <f t="shared" si="254"/>
        <v>46105</v>
      </c>
      <c r="M72" s="1">
        <f>ROUND(M67*1.07,0)</f>
        <v>1030</v>
      </c>
      <c r="N72" s="1">
        <f>ROUND(计算页!$H$8*P72/10000,0)</f>
        <v>55</v>
      </c>
      <c r="O72" s="1">
        <f t="shared" si="255"/>
        <v>34609</v>
      </c>
      <c r="P72" s="1">
        <f>ROUND(P67*1.07,0)</f>
        <v>774</v>
      </c>
      <c r="Q72" s="1">
        <f>ROUND(计算页!$H$9*S72/10000,0)</f>
        <v>67</v>
      </c>
      <c r="R72" s="1">
        <f t="shared" si="256"/>
        <v>28854</v>
      </c>
      <c r="S72" s="1">
        <f>ROUND(S67*1.07,0)</f>
        <v>644</v>
      </c>
      <c r="T72" s="1">
        <f>ROUND(计算页!$N$4*V72/10000,0)</f>
        <v>38</v>
      </c>
      <c r="U72" s="1">
        <f t="shared" si="257"/>
        <v>52958</v>
      </c>
      <c r="V72" s="1">
        <f>ROUND(V67*1.07,0)</f>
        <v>1183</v>
      </c>
      <c r="W72" s="1">
        <f>ROUND(计算页!$N$5*Y72/10000,0)</f>
        <v>43</v>
      </c>
      <c r="X72" s="1">
        <f t="shared" si="258"/>
        <v>40357</v>
      </c>
      <c r="Y72" s="1">
        <f>ROUND(Y67*1.07,0)</f>
        <v>902</v>
      </c>
      <c r="Z72" s="1">
        <f>ROUND(计算页!$N$6*AB72/10000,0)</f>
        <v>50</v>
      </c>
      <c r="AA72" s="1">
        <f t="shared" si="259"/>
        <v>34609</v>
      </c>
      <c r="AB72" s="1">
        <f>ROUND(AB67*1.07,0)</f>
        <v>774</v>
      </c>
      <c r="AC72" s="1">
        <f>ROUND(计算页!$N$7*AE72/10000,0)</f>
        <v>58</v>
      </c>
      <c r="AD72" s="1">
        <f t="shared" si="260"/>
        <v>25331</v>
      </c>
      <c r="AE72" s="1">
        <f>ROUND(AE67*1.07,0)</f>
        <v>566</v>
      </c>
      <c r="AF72" s="1">
        <f>ROUND(计算页!$N$8*AH72/10000,0)</f>
        <v>70</v>
      </c>
      <c r="AG72" s="1">
        <f t="shared" si="261"/>
        <v>20815</v>
      </c>
      <c r="AH72" s="1">
        <f>ROUND(AH67*1.07,0)</f>
        <v>465</v>
      </c>
      <c r="AI72" s="1">
        <f>ROUND(计算页!$N$9*AK72/10000,0)</f>
        <v>82</v>
      </c>
      <c r="AJ72" s="1">
        <f t="shared" si="262"/>
        <v>18504</v>
      </c>
      <c r="AK72" s="1">
        <f>ROUND(AK67*1.07,0)</f>
        <v>414</v>
      </c>
      <c r="AL72" s="1">
        <f>ROUND(计算页!$T$4*AN72/10000,0)</f>
        <v>60</v>
      </c>
      <c r="AM72" s="1">
        <f t="shared" si="263"/>
        <v>20815</v>
      </c>
      <c r="AN72" s="1">
        <f>ROUND(AN67*1.07,0)</f>
        <v>465</v>
      </c>
      <c r="AO72" s="1">
        <f>ROUND(计算页!$T$5*AQ72/10000,0)</f>
        <v>65</v>
      </c>
      <c r="AP72" s="1">
        <f t="shared" si="264"/>
        <v>15027</v>
      </c>
      <c r="AQ72" s="1">
        <f>ROUND(AQ67*1.07,0)</f>
        <v>337</v>
      </c>
      <c r="AR72" s="1">
        <f>ROUND(计算页!$T$6*AT72/10000,0)</f>
        <v>72</v>
      </c>
      <c r="AS72" s="1">
        <f t="shared" si="265"/>
        <v>12672</v>
      </c>
      <c r="AT72" s="1">
        <f>ROUND(AT67*1.07,0)</f>
        <v>282</v>
      </c>
      <c r="AU72" s="1">
        <f>ROUND(计算页!$T$7*AW72/10000,0)</f>
        <v>85</v>
      </c>
      <c r="AV72" s="1">
        <f t="shared" si="266"/>
        <v>9222</v>
      </c>
      <c r="AW72" s="1">
        <f>ROUND(AW67*1.07,0)</f>
        <v>207</v>
      </c>
      <c r="AX72" s="1">
        <f>ROUND(计算页!$T$8*AZ72/10000,0)</f>
        <v>102</v>
      </c>
      <c r="AY72" s="1">
        <f t="shared" si="267"/>
        <v>7528</v>
      </c>
      <c r="AZ72" s="1">
        <f>ROUND(AZ67*1.07,0)</f>
        <v>168</v>
      </c>
      <c r="BA72" s="1">
        <f>ROUND(计算页!$T$9*BC72/10000,0)</f>
        <v>113</v>
      </c>
      <c r="BB72" s="1">
        <f t="shared" si="268"/>
        <v>6337</v>
      </c>
      <c r="BC72" s="1">
        <f>ROUND(BC67*1.07,0)</f>
        <v>142</v>
      </c>
    </row>
    <row r="73" spans="1:55" x14ac:dyDescent="0.35">
      <c r="A73" s="1">
        <v>72</v>
      </c>
      <c r="B73" s="1">
        <f>ROUND(计算页!$H$4*D73/10000,0)</f>
        <v>31</v>
      </c>
      <c r="C73" s="1">
        <f t="shared" si="251"/>
        <v>176883</v>
      </c>
      <c r="D73" s="1">
        <f>D72</f>
        <v>3869</v>
      </c>
      <c r="E73" s="1">
        <f>ROUND(计算页!$H$5*G73/10000,0)</f>
        <v>34</v>
      </c>
      <c r="F73" s="1">
        <f t="shared" si="252"/>
        <v>129672</v>
      </c>
      <c r="G73" s="1">
        <f>G72</f>
        <v>2836</v>
      </c>
      <c r="H73" s="1">
        <f>ROUND(计算页!$H$6*J73/10000,0)</f>
        <v>37</v>
      </c>
      <c r="I73" s="1">
        <f t="shared" si="253"/>
        <v>70702</v>
      </c>
      <c r="J73" s="1">
        <f>J72</f>
        <v>1546</v>
      </c>
      <c r="K73" s="1">
        <f>ROUND(计算页!$H$7*M73/10000,0)</f>
        <v>45</v>
      </c>
      <c r="L73" s="1">
        <f t="shared" si="254"/>
        <v>47135</v>
      </c>
      <c r="M73" s="1">
        <f>M72</f>
        <v>1030</v>
      </c>
      <c r="N73" s="1">
        <f>ROUND(计算页!$H$8*P73/10000,0)</f>
        <v>55</v>
      </c>
      <c r="O73" s="1">
        <f t="shared" si="255"/>
        <v>35383</v>
      </c>
      <c r="P73" s="1">
        <f>P72</f>
        <v>774</v>
      </c>
      <c r="Q73" s="1">
        <f>ROUND(计算页!$H$9*S73/10000,0)</f>
        <v>67</v>
      </c>
      <c r="R73" s="1">
        <f t="shared" si="256"/>
        <v>29498</v>
      </c>
      <c r="S73" s="1">
        <f>S72</f>
        <v>644</v>
      </c>
      <c r="T73" s="1">
        <f>ROUND(计算页!$N$4*V73/10000,0)</f>
        <v>38</v>
      </c>
      <c r="U73" s="1">
        <f t="shared" si="257"/>
        <v>54141</v>
      </c>
      <c r="V73" s="1">
        <f>V72</f>
        <v>1183</v>
      </c>
      <c r="W73" s="1">
        <f>ROUND(计算页!$N$5*Y73/10000,0)</f>
        <v>43</v>
      </c>
      <c r="X73" s="1">
        <f t="shared" si="258"/>
        <v>41259</v>
      </c>
      <c r="Y73" s="1">
        <f>Y72</f>
        <v>902</v>
      </c>
      <c r="Z73" s="1">
        <f>ROUND(计算页!$N$6*AB73/10000,0)</f>
        <v>50</v>
      </c>
      <c r="AA73" s="1">
        <f t="shared" si="259"/>
        <v>35383</v>
      </c>
      <c r="AB73" s="1">
        <f>AB72</f>
        <v>774</v>
      </c>
      <c r="AC73" s="1">
        <f>ROUND(计算页!$N$7*AE73/10000,0)</f>
        <v>58</v>
      </c>
      <c r="AD73" s="1">
        <f t="shared" si="260"/>
        <v>25897</v>
      </c>
      <c r="AE73" s="1">
        <f>AE72</f>
        <v>566</v>
      </c>
      <c r="AF73" s="1">
        <f>ROUND(计算页!$N$8*AH73/10000,0)</f>
        <v>70</v>
      </c>
      <c r="AG73" s="1">
        <f t="shared" si="261"/>
        <v>21280</v>
      </c>
      <c r="AH73" s="1">
        <f>AH72</f>
        <v>465</v>
      </c>
      <c r="AI73" s="1">
        <f>ROUND(计算页!$N$9*AK73/10000,0)</f>
        <v>82</v>
      </c>
      <c r="AJ73" s="1">
        <f t="shared" si="262"/>
        <v>18918</v>
      </c>
      <c r="AK73" s="1">
        <f>AK72</f>
        <v>414</v>
      </c>
      <c r="AL73" s="1">
        <f>ROUND(计算页!$T$4*AN73/10000,0)</f>
        <v>60</v>
      </c>
      <c r="AM73" s="1">
        <f t="shared" si="263"/>
        <v>21280</v>
      </c>
      <c r="AN73" s="1">
        <f>AN72</f>
        <v>465</v>
      </c>
      <c r="AO73" s="1">
        <f>ROUND(计算页!$T$5*AQ73/10000,0)</f>
        <v>65</v>
      </c>
      <c r="AP73" s="1">
        <f t="shared" si="264"/>
        <v>15364</v>
      </c>
      <c r="AQ73" s="1">
        <f>AQ72</f>
        <v>337</v>
      </c>
      <c r="AR73" s="1">
        <f>ROUND(计算页!$T$6*AT73/10000,0)</f>
        <v>72</v>
      </c>
      <c r="AS73" s="1">
        <f t="shared" si="265"/>
        <v>12954</v>
      </c>
      <c r="AT73" s="1">
        <f>AT72</f>
        <v>282</v>
      </c>
      <c r="AU73" s="1">
        <f>ROUND(计算页!$T$7*AW73/10000,0)</f>
        <v>85</v>
      </c>
      <c r="AV73" s="1">
        <f t="shared" si="266"/>
        <v>9429</v>
      </c>
      <c r="AW73" s="1">
        <f>AW72</f>
        <v>207</v>
      </c>
      <c r="AX73" s="1">
        <f>ROUND(计算页!$T$8*AZ73/10000,0)</f>
        <v>102</v>
      </c>
      <c r="AY73" s="1">
        <f t="shared" si="267"/>
        <v>7696</v>
      </c>
      <c r="AZ73" s="1">
        <f>AZ72</f>
        <v>168</v>
      </c>
      <c r="BA73" s="1">
        <f>ROUND(计算页!$T$9*BC73/10000,0)</f>
        <v>113</v>
      </c>
      <c r="BB73" s="1">
        <f t="shared" si="268"/>
        <v>6479</v>
      </c>
      <c r="BC73" s="1">
        <f>BC72</f>
        <v>142</v>
      </c>
    </row>
    <row r="74" spans="1:55" x14ac:dyDescent="0.35">
      <c r="A74" s="1">
        <v>73</v>
      </c>
      <c r="B74" s="1">
        <f>ROUND(计算页!$H$4*D74/10000,0)</f>
        <v>31</v>
      </c>
      <c r="C74" s="1">
        <f t="shared" si="251"/>
        <v>180752</v>
      </c>
      <c r="D74" s="1">
        <f t="shared" ref="D74:D76" si="287">D73</f>
        <v>3869</v>
      </c>
      <c r="E74" s="1">
        <f>ROUND(计算页!$H$5*G74/10000,0)</f>
        <v>34</v>
      </c>
      <c r="F74" s="1">
        <f t="shared" si="252"/>
        <v>132508</v>
      </c>
      <c r="G74" s="1">
        <f t="shared" ref="G74:G76" si="288">G73</f>
        <v>2836</v>
      </c>
      <c r="H74" s="1">
        <f>ROUND(计算页!$H$6*J74/10000,0)</f>
        <v>37</v>
      </c>
      <c r="I74" s="1">
        <f t="shared" si="253"/>
        <v>72248</v>
      </c>
      <c r="J74" s="1">
        <f t="shared" ref="J74:J76" si="289">J73</f>
        <v>1546</v>
      </c>
      <c r="K74" s="1">
        <f>ROUND(计算页!$H$7*M74/10000,0)</f>
        <v>45</v>
      </c>
      <c r="L74" s="1">
        <f t="shared" si="254"/>
        <v>48165</v>
      </c>
      <c r="M74" s="1">
        <f t="shared" ref="M74:M76" si="290">M73</f>
        <v>1030</v>
      </c>
      <c r="N74" s="1">
        <f>ROUND(计算页!$H$8*P74/10000,0)</f>
        <v>55</v>
      </c>
      <c r="O74" s="1">
        <f t="shared" si="255"/>
        <v>36157</v>
      </c>
      <c r="P74" s="1">
        <f t="shared" ref="P74:P76" si="291">P73</f>
        <v>774</v>
      </c>
      <c r="Q74" s="1">
        <f>ROUND(计算页!$H$9*S74/10000,0)</f>
        <v>67</v>
      </c>
      <c r="R74" s="1">
        <f t="shared" si="256"/>
        <v>30142</v>
      </c>
      <c r="S74" s="1">
        <f t="shared" ref="S74:S76" si="292">S73</f>
        <v>644</v>
      </c>
      <c r="T74" s="1">
        <f>ROUND(计算页!$N$4*V74/10000,0)</f>
        <v>38</v>
      </c>
      <c r="U74" s="1">
        <f t="shared" si="257"/>
        <v>55324</v>
      </c>
      <c r="V74" s="1">
        <f t="shared" ref="V74:V76" si="293">V73</f>
        <v>1183</v>
      </c>
      <c r="W74" s="1">
        <f>ROUND(计算页!$N$5*Y74/10000,0)</f>
        <v>43</v>
      </c>
      <c r="X74" s="1">
        <f t="shared" si="258"/>
        <v>42161</v>
      </c>
      <c r="Y74" s="1">
        <f t="shared" ref="Y74:Y76" si="294">Y73</f>
        <v>902</v>
      </c>
      <c r="Z74" s="1">
        <f>ROUND(计算页!$N$6*AB74/10000,0)</f>
        <v>50</v>
      </c>
      <c r="AA74" s="1">
        <f t="shared" si="259"/>
        <v>36157</v>
      </c>
      <c r="AB74" s="1">
        <f t="shared" ref="AB74:AB76" si="295">AB73</f>
        <v>774</v>
      </c>
      <c r="AC74" s="1">
        <f>ROUND(计算页!$N$7*AE74/10000,0)</f>
        <v>58</v>
      </c>
      <c r="AD74" s="1">
        <f t="shared" si="260"/>
        <v>26463</v>
      </c>
      <c r="AE74" s="1">
        <f t="shared" ref="AE74:AE76" si="296">AE73</f>
        <v>566</v>
      </c>
      <c r="AF74" s="1">
        <f>ROUND(计算页!$N$8*AH74/10000,0)</f>
        <v>70</v>
      </c>
      <c r="AG74" s="1">
        <f t="shared" si="261"/>
        <v>21745</v>
      </c>
      <c r="AH74" s="1">
        <f t="shared" ref="AH74:AH76" si="297">AH73</f>
        <v>465</v>
      </c>
      <c r="AI74" s="1">
        <f>ROUND(计算页!$N$9*AK74/10000,0)</f>
        <v>82</v>
      </c>
      <c r="AJ74" s="1">
        <f t="shared" si="262"/>
        <v>19332</v>
      </c>
      <c r="AK74" s="1">
        <f t="shared" ref="AK74:AK76" si="298">AK73</f>
        <v>414</v>
      </c>
      <c r="AL74" s="1">
        <f>ROUND(计算页!$T$4*AN74/10000,0)</f>
        <v>60</v>
      </c>
      <c r="AM74" s="1">
        <f t="shared" si="263"/>
        <v>21745</v>
      </c>
      <c r="AN74" s="1">
        <f t="shared" ref="AN74:AN76" si="299">AN73</f>
        <v>465</v>
      </c>
      <c r="AO74" s="1">
        <f>ROUND(计算页!$T$5*AQ74/10000,0)</f>
        <v>65</v>
      </c>
      <c r="AP74" s="1">
        <f t="shared" si="264"/>
        <v>15701</v>
      </c>
      <c r="AQ74" s="1">
        <f t="shared" ref="AQ74:AQ76" si="300">AQ73</f>
        <v>337</v>
      </c>
      <c r="AR74" s="1">
        <f>ROUND(计算页!$T$6*AT74/10000,0)</f>
        <v>72</v>
      </c>
      <c r="AS74" s="1">
        <f t="shared" si="265"/>
        <v>13236</v>
      </c>
      <c r="AT74" s="1">
        <f t="shared" ref="AT74:AT76" si="301">AT73</f>
        <v>282</v>
      </c>
      <c r="AU74" s="1">
        <f>ROUND(计算页!$T$7*AW74/10000,0)</f>
        <v>85</v>
      </c>
      <c r="AV74" s="1">
        <f t="shared" si="266"/>
        <v>9636</v>
      </c>
      <c r="AW74" s="1">
        <f t="shared" ref="AW74:AW76" si="302">AW73</f>
        <v>207</v>
      </c>
      <c r="AX74" s="1">
        <f>ROUND(计算页!$T$8*AZ74/10000,0)</f>
        <v>102</v>
      </c>
      <c r="AY74" s="1">
        <f t="shared" si="267"/>
        <v>7864</v>
      </c>
      <c r="AZ74" s="1">
        <f t="shared" ref="AZ74:AZ76" si="303">AZ73</f>
        <v>168</v>
      </c>
      <c r="BA74" s="1">
        <f>ROUND(计算页!$T$9*BC74/10000,0)</f>
        <v>113</v>
      </c>
      <c r="BB74" s="1">
        <f t="shared" si="268"/>
        <v>6621</v>
      </c>
      <c r="BC74" s="1">
        <f t="shared" ref="BC74:BC76" si="304">BC73</f>
        <v>142</v>
      </c>
    </row>
    <row r="75" spans="1:55" x14ac:dyDescent="0.35">
      <c r="A75" s="1">
        <v>74</v>
      </c>
      <c r="B75" s="1">
        <f>ROUND(计算页!$H$4*D75/10000,0)</f>
        <v>31</v>
      </c>
      <c r="C75" s="1">
        <f t="shared" si="251"/>
        <v>184621</v>
      </c>
      <c r="D75" s="1">
        <f t="shared" si="287"/>
        <v>3869</v>
      </c>
      <c r="E75" s="1">
        <f>ROUND(计算页!$H$5*G75/10000,0)</f>
        <v>34</v>
      </c>
      <c r="F75" s="1">
        <f t="shared" si="252"/>
        <v>135344</v>
      </c>
      <c r="G75" s="1">
        <f t="shared" si="288"/>
        <v>2836</v>
      </c>
      <c r="H75" s="1">
        <f>ROUND(计算页!$H$6*J75/10000,0)</f>
        <v>37</v>
      </c>
      <c r="I75" s="1">
        <f t="shared" si="253"/>
        <v>73794</v>
      </c>
      <c r="J75" s="1">
        <f t="shared" si="289"/>
        <v>1546</v>
      </c>
      <c r="K75" s="1">
        <f>ROUND(计算页!$H$7*M75/10000,0)</f>
        <v>45</v>
      </c>
      <c r="L75" s="1">
        <f t="shared" si="254"/>
        <v>49195</v>
      </c>
      <c r="M75" s="1">
        <f t="shared" si="290"/>
        <v>1030</v>
      </c>
      <c r="N75" s="1">
        <f>ROUND(计算页!$H$8*P75/10000,0)</f>
        <v>55</v>
      </c>
      <c r="O75" s="1">
        <f t="shared" si="255"/>
        <v>36931</v>
      </c>
      <c r="P75" s="1">
        <f t="shared" si="291"/>
        <v>774</v>
      </c>
      <c r="Q75" s="1">
        <f>ROUND(计算页!$H$9*S75/10000,0)</f>
        <v>67</v>
      </c>
      <c r="R75" s="1">
        <f t="shared" si="256"/>
        <v>30786</v>
      </c>
      <c r="S75" s="1">
        <f t="shared" si="292"/>
        <v>644</v>
      </c>
      <c r="T75" s="1">
        <f>ROUND(计算页!$N$4*V75/10000,0)</f>
        <v>38</v>
      </c>
      <c r="U75" s="1">
        <f t="shared" si="257"/>
        <v>56507</v>
      </c>
      <c r="V75" s="1">
        <f t="shared" si="293"/>
        <v>1183</v>
      </c>
      <c r="W75" s="1">
        <f>ROUND(计算页!$N$5*Y75/10000,0)</f>
        <v>43</v>
      </c>
      <c r="X75" s="1">
        <f t="shared" si="258"/>
        <v>43063</v>
      </c>
      <c r="Y75" s="1">
        <f t="shared" si="294"/>
        <v>902</v>
      </c>
      <c r="Z75" s="1">
        <f>ROUND(计算页!$N$6*AB75/10000,0)</f>
        <v>50</v>
      </c>
      <c r="AA75" s="1">
        <f t="shared" si="259"/>
        <v>36931</v>
      </c>
      <c r="AB75" s="1">
        <f t="shared" si="295"/>
        <v>774</v>
      </c>
      <c r="AC75" s="1">
        <f>ROUND(计算页!$N$7*AE75/10000,0)</f>
        <v>58</v>
      </c>
      <c r="AD75" s="1">
        <f t="shared" si="260"/>
        <v>27029</v>
      </c>
      <c r="AE75" s="1">
        <f t="shared" si="296"/>
        <v>566</v>
      </c>
      <c r="AF75" s="1">
        <f>ROUND(计算页!$N$8*AH75/10000,0)</f>
        <v>70</v>
      </c>
      <c r="AG75" s="1">
        <f t="shared" si="261"/>
        <v>22210</v>
      </c>
      <c r="AH75" s="1">
        <f t="shared" si="297"/>
        <v>465</v>
      </c>
      <c r="AI75" s="1">
        <f>ROUND(计算页!$N$9*AK75/10000,0)</f>
        <v>82</v>
      </c>
      <c r="AJ75" s="1">
        <f t="shared" si="262"/>
        <v>19746</v>
      </c>
      <c r="AK75" s="1">
        <f t="shared" si="298"/>
        <v>414</v>
      </c>
      <c r="AL75" s="1">
        <f>ROUND(计算页!$T$4*AN75/10000,0)</f>
        <v>60</v>
      </c>
      <c r="AM75" s="1">
        <f t="shared" si="263"/>
        <v>22210</v>
      </c>
      <c r="AN75" s="1">
        <f t="shared" si="299"/>
        <v>465</v>
      </c>
      <c r="AO75" s="1">
        <f>ROUND(计算页!$T$5*AQ75/10000,0)</f>
        <v>65</v>
      </c>
      <c r="AP75" s="1">
        <f t="shared" si="264"/>
        <v>16038</v>
      </c>
      <c r="AQ75" s="1">
        <f t="shared" si="300"/>
        <v>337</v>
      </c>
      <c r="AR75" s="1">
        <f>ROUND(计算页!$T$6*AT75/10000,0)</f>
        <v>72</v>
      </c>
      <c r="AS75" s="1">
        <f t="shared" si="265"/>
        <v>13518</v>
      </c>
      <c r="AT75" s="1">
        <f t="shared" si="301"/>
        <v>282</v>
      </c>
      <c r="AU75" s="1">
        <f>ROUND(计算页!$T$7*AW75/10000,0)</f>
        <v>85</v>
      </c>
      <c r="AV75" s="1">
        <f t="shared" si="266"/>
        <v>9843</v>
      </c>
      <c r="AW75" s="1">
        <f t="shared" si="302"/>
        <v>207</v>
      </c>
      <c r="AX75" s="1">
        <f>ROUND(计算页!$T$8*AZ75/10000,0)</f>
        <v>102</v>
      </c>
      <c r="AY75" s="1">
        <f t="shared" si="267"/>
        <v>8032</v>
      </c>
      <c r="AZ75" s="1">
        <f t="shared" si="303"/>
        <v>168</v>
      </c>
      <c r="BA75" s="1">
        <f>ROUND(计算页!$T$9*BC75/10000,0)</f>
        <v>113</v>
      </c>
      <c r="BB75" s="1">
        <f t="shared" si="268"/>
        <v>6763</v>
      </c>
      <c r="BC75" s="1">
        <f t="shared" si="304"/>
        <v>142</v>
      </c>
    </row>
    <row r="76" spans="1:55" x14ac:dyDescent="0.35">
      <c r="A76" s="1">
        <v>75</v>
      </c>
      <c r="B76" s="1">
        <f>ROUND(计算页!$H$4*D76/10000,0)</f>
        <v>31</v>
      </c>
      <c r="C76" s="1">
        <f t="shared" si="251"/>
        <v>188490</v>
      </c>
      <c r="D76" s="1">
        <f t="shared" si="287"/>
        <v>3869</v>
      </c>
      <c r="E76" s="1">
        <f>ROUND(计算页!$H$5*G76/10000,0)</f>
        <v>34</v>
      </c>
      <c r="F76" s="1">
        <f t="shared" si="252"/>
        <v>138180</v>
      </c>
      <c r="G76" s="1">
        <f t="shared" si="288"/>
        <v>2836</v>
      </c>
      <c r="H76" s="1">
        <f>ROUND(计算页!$H$6*J76/10000,0)</f>
        <v>37</v>
      </c>
      <c r="I76" s="1">
        <f t="shared" si="253"/>
        <v>75340</v>
      </c>
      <c r="J76" s="1">
        <f t="shared" si="289"/>
        <v>1546</v>
      </c>
      <c r="K76" s="1">
        <f>ROUND(计算页!$H$7*M76/10000,0)</f>
        <v>45</v>
      </c>
      <c r="L76" s="1">
        <f t="shared" si="254"/>
        <v>50225</v>
      </c>
      <c r="M76" s="1">
        <f t="shared" si="290"/>
        <v>1030</v>
      </c>
      <c r="N76" s="1">
        <f>ROUND(计算页!$H$8*P76/10000,0)</f>
        <v>55</v>
      </c>
      <c r="O76" s="1">
        <f t="shared" si="255"/>
        <v>37705</v>
      </c>
      <c r="P76" s="1">
        <f t="shared" si="291"/>
        <v>774</v>
      </c>
      <c r="Q76" s="1">
        <f>ROUND(计算页!$H$9*S76/10000,0)</f>
        <v>67</v>
      </c>
      <c r="R76" s="1">
        <f t="shared" si="256"/>
        <v>31430</v>
      </c>
      <c r="S76" s="1">
        <f t="shared" si="292"/>
        <v>644</v>
      </c>
      <c r="T76" s="1">
        <f>ROUND(计算页!$N$4*V76/10000,0)</f>
        <v>38</v>
      </c>
      <c r="U76" s="1">
        <f t="shared" si="257"/>
        <v>57690</v>
      </c>
      <c r="V76" s="1">
        <f t="shared" si="293"/>
        <v>1183</v>
      </c>
      <c r="W76" s="1">
        <f>ROUND(计算页!$N$5*Y76/10000,0)</f>
        <v>43</v>
      </c>
      <c r="X76" s="1">
        <f t="shared" si="258"/>
        <v>43965</v>
      </c>
      <c r="Y76" s="1">
        <f t="shared" si="294"/>
        <v>902</v>
      </c>
      <c r="Z76" s="1">
        <f>ROUND(计算页!$N$6*AB76/10000,0)</f>
        <v>50</v>
      </c>
      <c r="AA76" s="1">
        <f t="shared" si="259"/>
        <v>37705</v>
      </c>
      <c r="AB76" s="1">
        <f t="shared" si="295"/>
        <v>774</v>
      </c>
      <c r="AC76" s="1">
        <f>ROUND(计算页!$N$7*AE76/10000,0)</f>
        <v>58</v>
      </c>
      <c r="AD76" s="1">
        <f t="shared" si="260"/>
        <v>27595</v>
      </c>
      <c r="AE76" s="1">
        <f t="shared" si="296"/>
        <v>566</v>
      </c>
      <c r="AF76" s="1">
        <f>ROUND(计算页!$N$8*AH76/10000,0)</f>
        <v>70</v>
      </c>
      <c r="AG76" s="1">
        <f t="shared" si="261"/>
        <v>22675</v>
      </c>
      <c r="AH76" s="1">
        <f t="shared" si="297"/>
        <v>465</v>
      </c>
      <c r="AI76" s="1">
        <f>ROUND(计算页!$N$9*AK76/10000,0)</f>
        <v>82</v>
      </c>
      <c r="AJ76" s="1">
        <f t="shared" si="262"/>
        <v>20160</v>
      </c>
      <c r="AK76" s="1">
        <f t="shared" si="298"/>
        <v>414</v>
      </c>
      <c r="AL76" s="1">
        <f>ROUND(计算页!$T$4*AN76/10000,0)</f>
        <v>60</v>
      </c>
      <c r="AM76" s="1">
        <f t="shared" si="263"/>
        <v>22675</v>
      </c>
      <c r="AN76" s="1">
        <f t="shared" si="299"/>
        <v>465</v>
      </c>
      <c r="AO76" s="1">
        <f>ROUND(计算页!$T$5*AQ76/10000,0)</f>
        <v>65</v>
      </c>
      <c r="AP76" s="1">
        <f t="shared" si="264"/>
        <v>16375</v>
      </c>
      <c r="AQ76" s="1">
        <f t="shared" si="300"/>
        <v>337</v>
      </c>
      <c r="AR76" s="1">
        <f>ROUND(计算页!$T$6*AT76/10000,0)</f>
        <v>72</v>
      </c>
      <c r="AS76" s="1">
        <f t="shared" si="265"/>
        <v>13800</v>
      </c>
      <c r="AT76" s="1">
        <f t="shared" si="301"/>
        <v>282</v>
      </c>
      <c r="AU76" s="1">
        <f>ROUND(计算页!$T$7*AW76/10000,0)</f>
        <v>85</v>
      </c>
      <c r="AV76" s="1">
        <f t="shared" si="266"/>
        <v>10050</v>
      </c>
      <c r="AW76" s="1">
        <f t="shared" si="302"/>
        <v>207</v>
      </c>
      <c r="AX76" s="1">
        <f>ROUND(计算页!$T$8*AZ76/10000,0)</f>
        <v>102</v>
      </c>
      <c r="AY76" s="1">
        <f t="shared" si="267"/>
        <v>8200</v>
      </c>
      <c r="AZ76" s="1">
        <f t="shared" si="303"/>
        <v>168</v>
      </c>
      <c r="BA76" s="1">
        <f>ROUND(计算页!$T$9*BC76/10000,0)</f>
        <v>113</v>
      </c>
      <c r="BB76" s="1">
        <f t="shared" si="268"/>
        <v>6905</v>
      </c>
      <c r="BC76" s="1">
        <f t="shared" si="304"/>
        <v>142</v>
      </c>
    </row>
    <row r="77" spans="1:55" x14ac:dyDescent="0.35">
      <c r="A77" s="1">
        <v>76</v>
      </c>
      <c r="B77" s="1">
        <f>ROUND(计算页!$H$4*D77/10000,0)</f>
        <v>33</v>
      </c>
      <c r="C77" s="1">
        <f t="shared" si="251"/>
        <v>192630</v>
      </c>
      <c r="D77" s="1">
        <f>ROUND(D72*1.07,0)</f>
        <v>4140</v>
      </c>
      <c r="E77" s="1">
        <f>ROUND(计算页!$H$5*G77/10000,0)</f>
        <v>36</v>
      </c>
      <c r="F77" s="1">
        <f t="shared" si="252"/>
        <v>141215</v>
      </c>
      <c r="G77" s="1">
        <f>ROUND(G72*1.07,0)</f>
        <v>3035</v>
      </c>
      <c r="H77" s="1">
        <f>ROUND(计算页!$H$6*J77/10000,0)</f>
        <v>40</v>
      </c>
      <c r="I77" s="1">
        <f t="shared" si="253"/>
        <v>76994</v>
      </c>
      <c r="J77" s="1">
        <f>ROUND(J72*1.07,0)</f>
        <v>1654</v>
      </c>
      <c r="K77" s="1">
        <f>ROUND(计算页!$H$7*M77/10000,0)</f>
        <v>48</v>
      </c>
      <c r="L77" s="1">
        <f t="shared" si="254"/>
        <v>51327</v>
      </c>
      <c r="M77" s="1">
        <f>ROUND(M72*1.07,0)</f>
        <v>1102</v>
      </c>
      <c r="N77" s="1">
        <f>ROUND(计算页!$H$8*P77/10000,0)</f>
        <v>58</v>
      </c>
      <c r="O77" s="1">
        <f t="shared" si="255"/>
        <v>38533</v>
      </c>
      <c r="P77" s="1">
        <f>ROUND(P72*1.07,0)</f>
        <v>828</v>
      </c>
      <c r="Q77" s="1">
        <f>ROUND(计算页!$H$9*S77/10000,0)</f>
        <v>71</v>
      </c>
      <c r="R77" s="1">
        <f t="shared" si="256"/>
        <v>32119</v>
      </c>
      <c r="S77" s="1">
        <f>ROUND(S72*1.07,0)</f>
        <v>689</v>
      </c>
      <c r="T77" s="1">
        <f>ROUND(计算页!$N$4*V77/10000,0)</f>
        <v>41</v>
      </c>
      <c r="U77" s="1">
        <f t="shared" si="257"/>
        <v>58956</v>
      </c>
      <c r="V77" s="1">
        <f>ROUND(V72*1.07,0)</f>
        <v>1266</v>
      </c>
      <c r="W77" s="1">
        <f>ROUND(计算页!$N$5*Y77/10000,0)</f>
        <v>46</v>
      </c>
      <c r="X77" s="1">
        <f t="shared" si="258"/>
        <v>44930</v>
      </c>
      <c r="Y77" s="1">
        <f>ROUND(Y72*1.07,0)</f>
        <v>965</v>
      </c>
      <c r="Z77" s="1">
        <f>ROUND(计算页!$N$6*AB77/10000,0)</f>
        <v>53</v>
      </c>
      <c r="AA77" s="1">
        <f t="shared" si="259"/>
        <v>38533</v>
      </c>
      <c r="AB77" s="1">
        <f>ROUND(AB72*1.07,0)</f>
        <v>828</v>
      </c>
      <c r="AC77" s="1">
        <f>ROUND(计算页!$N$7*AE77/10000,0)</f>
        <v>62</v>
      </c>
      <c r="AD77" s="1">
        <f t="shared" si="260"/>
        <v>28201</v>
      </c>
      <c r="AE77" s="1">
        <f>ROUND(AE72*1.07,0)</f>
        <v>606</v>
      </c>
      <c r="AF77" s="1">
        <f>ROUND(计算页!$N$8*AH77/10000,0)</f>
        <v>75</v>
      </c>
      <c r="AG77" s="1">
        <f t="shared" si="261"/>
        <v>23173</v>
      </c>
      <c r="AH77" s="1">
        <f>ROUND(AH72*1.07,0)</f>
        <v>498</v>
      </c>
      <c r="AI77" s="1">
        <f>ROUND(计算页!$N$9*AK77/10000,0)</f>
        <v>88</v>
      </c>
      <c r="AJ77" s="1">
        <f t="shared" si="262"/>
        <v>20603</v>
      </c>
      <c r="AK77" s="1">
        <f>ROUND(AK72*1.07,0)</f>
        <v>443</v>
      </c>
      <c r="AL77" s="1">
        <f>ROUND(计算页!$T$4*AN77/10000,0)</f>
        <v>64</v>
      </c>
      <c r="AM77" s="1">
        <f t="shared" si="263"/>
        <v>23173</v>
      </c>
      <c r="AN77" s="1">
        <f>ROUND(AN72*1.07,0)</f>
        <v>498</v>
      </c>
      <c r="AO77" s="1">
        <f>ROUND(计算页!$T$5*AQ77/10000,0)</f>
        <v>69</v>
      </c>
      <c r="AP77" s="1">
        <f t="shared" si="264"/>
        <v>16736</v>
      </c>
      <c r="AQ77" s="1">
        <f>ROUND(AQ72*1.07,0)</f>
        <v>361</v>
      </c>
      <c r="AR77" s="1">
        <f>ROUND(计算页!$T$6*AT77/10000,0)</f>
        <v>77</v>
      </c>
      <c r="AS77" s="1">
        <f t="shared" si="265"/>
        <v>14102</v>
      </c>
      <c r="AT77" s="1">
        <f>ROUND(AT72*1.07,0)</f>
        <v>302</v>
      </c>
      <c r="AU77" s="1">
        <f>ROUND(计算页!$T$7*AW77/10000,0)</f>
        <v>91</v>
      </c>
      <c r="AV77" s="1">
        <f t="shared" si="266"/>
        <v>10271</v>
      </c>
      <c r="AW77" s="1">
        <f>ROUND(AW72*1.07,0)</f>
        <v>221</v>
      </c>
      <c r="AX77" s="1">
        <f>ROUND(计算页!$T$8*AZ77/10000,0)</f>
        <v>109</v>
      </c>
      <c r="AY77" s="1">
        <f t="shared" si="267"/>
        <v>8380</v>
      </c>
      <c r="AZ77" s="1">
        <f>ROUND(AZ72*1.07,0)</f>
        <v>180</v>
      </c>
      <c r="BA77" s="1">
        <f>ROUND(计算页!$T$9*BC77/10000,0)</f>
        <v>121</v>
      </c>
      <c r="BB77" s="1">
        <f t="shared" si="268"/>
        <v>7057</v>
      </c>
      <c r="BC77" s="1">
        <f>ROUND(BC72*1.07,0)</f>
        <v>152</v>
      </c>
    </row>
    <row r="78" spans="1:55" x14ac:dyDescent="0.35">
      <c r="A78" s="1">
        <v>77</v>
      </c>
      <c r="B78" s="1">
        <f>ROUND(计算页!$H$4*D78/10000,0)</f>
        <v>33</v>
      </c>
      <c r="C78" s="1">
        <f t="shared" si="251"/>
        <v>196770</v>
      </c>
      <c r="D78" s="1">
        <f>D77</f>
        <v>4140</v>
      </c>
      <c r="E78" s="1">
        <f>ROUND(计算页!$H$5*G78/10000,0)</f>
        <v>36</v>
      </c>
      <c r="F78" s="1">
        <f t="shared" si="252"/>
        <v>144250</v>
      </c>
      <c r="G78" s="1">
        <f>G77</f>
        <v>3035</v>
      </c>
      <c r="H78" s="1">
        <f>ROUND(计算页!$H$6*J78/10000,0)</f>
        <v>40</v>
      </c>
      <c r="I78" s="1">
        <f t="shared" si="253"/>
        <v>78648</v>
      </c>
      <c r="J78" s="1">
        <f>J77</f>
        <v>1654</v>
      </c>
      <c r="K78" s="1">
        <f>ROUND(计算页!$H$7*M78/10000,0)</f>
        <v>48</v>
      </c>
      <c r="L78" s="1">
        <f t="shared" si="254"/>
        <v>52429</v>
      </c>
      <c r="M78" s="1">
        <f>M77</f>
        <v>1102</v>
      </c>
      <c r="N78" s="1">
        <f>ROUND(计算页!$H$8*P78/10000,0)</f>
        <v>58</v>
      </c>
      <c r="O78" s="1">
        <f t="shared" si="255"/>
        <v>39361</v>
      </c>
      <c r="P78" s="1">
        <f>P77</f>
        <v>828</v>
      </c>
      <c r="Q78" s="1">
        <f>ROUND(计算页!$H$9*S78/10000,0)</f>
        <v>71</v>
      </c>
      <c r="R78" s="1">
        <f t="shared" si="256"/>
        <v>32808</v>
      </c>
      <c r="S78" s="1">
        <f>S77</f>
        <v>689</v>
      </c>
      <c r="T78" s="1">
        <f>ROUND(计算页!$N$4*V78/10000,0)</f>
        <v>41</v>
      </c>
      <c r="U78" s="1">
        <f t="shared" si="257"/>
        <v>60222</v>
      </c>
      <c r="V78" s="1">
        <f>V77</f>
        <v>1266</v>
      </c>
      <c r="W78" s="1">
        <f>ROUND(计算页!$N$5*Y78/10000,0)</f>
        <v>46</v>
      </c>
      <c r="X78" s="1">
        <f t="shared" si="258"/>
        <v>45895</v>
      </c>
      <c r="Y78" s="1">
        <f>Y77</f>
        <v>965</v>
      </c>
      <c r="Z78" s="1">
        <f>ROUND(计算页!$N$6*AB78/10000,0)</f>
        <v>53</v>
      </c>
      <c r="AA78" s="1">
        <f t="shared" si="259"/>
        <v>39361</v>
      </c>
      <c r="AB78" s="1">
        <f>AB77</f>
        <v>828</v>
      </c>
      <c r="AC78" s="1">
        <f>ROUND(计算页!$N$7*AE78/10000,0)</f>
        <v>62</v>
      </c>
      <c r="AD78" s="1">
        <f t="shared" si="260"/>
        <v>28807</v>
      </c>
      <c r="AE78" s="1">
        <f>AE77</f>
        <v>606</v>
      </c>
      <c r="AF78" s="1">
        <f>ROUND(计算页!$N$8*AH78/10000,0)</f>
        <v>75</v>
      </c>
      <c r="AG78" s="1">
        <f t="shared" si="261"/>
        <v>23671</v>
      </c>
      <c r="AH78" s="1">
        <f>AH77</f>
        <v>498</v>
      </c>
      <c r="AI78" s="1">
        <f>ROUND(计算页!$N$9*AK78/10000,0)</f>
        <v>88</v>
      </c>
      <c r="AJ78" s="1">
        <f t="shared" si="262"/>
        <v>21046</v>
      </c>
      <c r="AK78" s="1">
        <f>AK77</f>
        <v>443</v>
      </c>
      <c r="AL78" s="1">
        <f>ROUND(计算页!$T$4*AN78/10000,0)</f>
        <v>64</v>
      </c>
      <c r="AM78" s="1">
        <f t="shared" si="263"/>
        <v>23671</v>
      </c>
      <c r="AN78" s="1">
        <f>AN77</f>
        <v>498</v>
      </c>
      <c r="AO78" s="1">
        <f>ROUND(计算页!$T$5*AQ78/10000,0)</f>
        <v>69</v>
      </c>
      <c r="AP78" s="1">
        <f t="shared" si="264"/>
        <v>17097</v>
      </c>
      <c r="AQ78" s="1">
        <f>AQ77</f>
        <v>361</v>
      </c>
      <c r="AR78" s="1">
        <f>ROUND(计算页!$T$6*AT78/10000,0)</f>
        <v>77</v>
      </c>
      <c r="AS78" s="1">
        <f t="shared" si="265"/>
        <v>14404</v>
      </c>
      <c r="AT78" s="1">
        <f>AT77</f>
        <v>302</v>
      </c>
      <c r="AU78" s="1">
        <f>ROUND(计算页!$T$7*AW78/10000,0)</f>
        <v>91</v>
      </c>
      <c r="AV78" s="1">
        <f t="shared" si="266"/>
        <v>10492</v>
      </c>
      <c r="AW78" s="1">
        <f>AW77</f>
        <v>221</v>
      </c>
      <c r="AX78" s="1">
        <f>ROUND(计算页!$T$8*AZ78/10000,0)</f>
        <v>109</v>
      </c>
      <c r="AY78" s="1">
        <f t="shared" si="267"/>
        <v>8560</v>
      </c>
      <c r="AZ78" s="1">
        <f>AZ77</f>
        <v>180</v>
      </c>
      <c r="BA78" s="1">
        <f>ROUND(计算页!$T$9*BC78/10000,0)</f>
        <v>121</v>
      </c>
      <c r="BB78" s="1">
        <f t="shared" si="268"/>
        <v>7209</v>
      </c>
      <c r="BC78" s="1">
        <f>BC77</f>
        <v>152</v>
      </c>
    </row>
    <row r="79" spans="1:55" x14ac:dyDescent="0.35">
      <c r="A79" s="1">
        <v>78</v>
      </c>
      <c r="B79" s="1">
        <f>ROUND(计算页!$H$4*D79/10000,0)</f>
        <v>33</v>
      </c>
      <c r="C79" s="1">
        <f t="shared" si="251"/>
        <v>200910</v>
      </c>
      <c r="D79" s="1">
        <f t="shared" ref="D79:D81" si="305">D78</f>
        <v>4140</v>
      </c>
      <c r="E79" s="1">
        <f>ROUND(计算页!$H$5*G79/10000,0)</f>
        <v>36</v>
      </c>
      <c r="F79" s="1">
        <f t="shared" si="252"/>
        <v>147285</v>
      </c>
      <c r="G79" s="1">
        <f t="shared" ref="G79:G81" si="306">G78</f>
        <v>3035</v>
      </c>
      <c r="H79" s="1">
        <f>ROUND(计算页!$H$6*J79/10000,0)</f>
        <v>40</v>
      </c>
      <c r="I79" s="1">
        <f t="shared" si="253"/>
        <v>80302</v>
      </c>
      <c r="J79" s="1">
        <f t="shared" ref="J79:J81" si="307">J78</f>
        <v>1654</v>
      </c>
      <c r="K79" s="1">
        <f>ROUND(计算页!$H$7*M79/10000,0)</f>
        <v>48</v>
      </c>
      <c r="L79" s="1">
        <f t="shared" si="254"/>
        <v>53531</v>
      </c>
      <c r="M79" s="1">
        <f t="shared" ref="M79:M81" si="308">M78</f>
        <v>1102</v>
      </c>
      <c r="N79" s="1">
        <f>ROUND(计算页!$H$8*P79/10000,0)</f>
        <v>58</v>
      </c>
      <c r="O79" s="1">
        <f t="shared" si="255"/>
        <v>40189</v>
      </c>
      <c r="P79" s="1">
        <f t="shared" ref="P79:P81" si="309">P78</f>
        <v>828</v>
      </c>
      <c r="Q79" s="1">
        <f>ROUND(计算页!$H$9*S79/10000,0)</f>
        <v>71</v>
      </c>
      <c r="R79" s="1">
        <f t="shared" si="256"/>
        <v>33497</v>
      </c>
      <c r="S79" s="1">
        <f t="shared" ref="S79:S81" si="310">S78</f>
        <v>689</v>
      </c>
      <c r="T79" s="1">
        <f>ROUND(计算页!$N$4*V79/10000,0)</f>
        <v>41</v>
      </c>
      <c r="U79" s="1">
        <f t="shared" si="257"/>
        <v>61488</v>
      </c>
      <c r="V79" s="1">
        <f t="shared" ref="V79:V81" si="311">V78</f>
        <v>1266</v>
      </c>
      <c r="W79" s="1">
        <f>ROUND(计算页!$N$5*Y79/10000,0)</f>
        <v>46</v>
      </c>
      <c r="X79" s="1">
        <f t="shared" si="258"/>
        <v>46860</v>
      </c>
      <c r="Y79" s="1">
        <f t="shared" ref="Y79:Y81" si="312">Y78</f>
        <v>965</v>
      </c>
      <c r="Z79" s="1">
        <f>ROUND(计算页!$N$6*AB79/10000,0)</f>
        <v>53</v>
      </c>
      <c r="AA79" s="1">
        <f t="shared" si="259"/>
        <v>40189</v>
      </c>
      <c r="AB79" s="1">
        <f t="shared" ref="AB79:AB81" si="313">AB78</f>
        <v>828</v>
      </c>
      <c r="AC79" s="1">
        <f>ROUND(计算页!$N$7*AE79/10000,0)</f>
        <v>62</v>
      </c>
      <c r="AD79" s="1">
        <f t="shared" si="260"/>
        <v>29413</v>
      </c>
      <c r="AE79" s="1">
        <f t="shared" ref="AE79:AE81" si="314">AE78</f>
        <v>606</v>
      </c>
      <c r="AF79" s="1">
        <f>ROUND(计算页!$N$8*AH79/10000,0)</f>
        <v>75</v>
      </c>
      <c r="AG79" s="1">
        <f t="shared" si="261"/>
        <v>24169</v>
      </c>
      <c r="AH79" s="1">
        <f t="shared" ref="AH79:AH81" si="315">AH78</f>
        <v>498</v>
      </c>
      <c r="AI79" s="1">
        <f>ROUND(计算页!$N$9*AK79/10000,0)</f>
        <v>88</v>
      </c>
      <c r="AJ79" s="1">
        <f t="shared" si="262"/>
        <v>21489</v>
      </c>
      <c r="AK79" s="1">
        <f t="shared" ref="AK79:AK81" si="316">AK78</f>
        <v>443</v>
      </c>
      <c r="AL79" s="1">
        <f>ROUND(计算页!$T$4*AN79/10000,0)</f>
        <v>64</v>
      </c>
      <c r="AM79" s="1">
        <f t="shared" si="263"/>
        <v>24169</v>
      </c>
      <c r="AN79" s="1">
        <f t="shared" ref="AN79:AN81" si="317">AN78</f>
        <v>498</v>
      </c>
      <c r="AO79" s="1">
        <f>ROUND(计算页!$T$5*AQ79/10000,0)</f>
        <v>69</v>
      </c>
      <c r="AP79" s="1">
        <f t="shared" si="264"/>
        <v>17458</v>
      </c>
      <c r="AQ79" s="1">
        <f t="shared" ref="AQ79:AQ81" si="318">AQ78</f>
        <v>361</v>
      </c>
      <c r="AR79" s="1">
        <f>ROUND(计算页!$T$6*AT79/10000,0)</f>
        <v>77</v>
      </c>
      <c r="AS79" s="1">
        <f t="shared" si="265"/>
        <v>14706</v>
      </c>
      <c r="AT79" s="1">
        <f t="shared" ref="AT79:AT81" si="319">AT78</f>
        <v>302</v>
      </c>
      <c r="AU79" s="1">
        <f>ROUND(计算页!$T$7*AW79/10000,0)</f>
        <v>91</v>
      </c>
      <c r="AV79" s="1">
        <f t="shared" si="266"/>
        <v>10713</v>
      </c>
      <c r="AW79" s="1">
        <f t="shared" ref="AW79:AW81" si="320">AW78</f>
        <v>221</v>
      </c>
      <c r="AX79" s="1">
        <f>ROUND(计算页!$T$8*AZ79/10000,0)</f>
        <v>109</v>
      </c>
      <c r="AY79" s="1">
        <f t="shared" si="267"/>
        <v>8740</v>
      </c>
      <c r="AZ79" s="1">
        <f t="shared" ref="AZ79:AZ81" si="321">AZ78</f>
        <v>180</v>
      </c>
      <c r="BA79" s="1">
        <f>ROUND(计算页!$T$9*BC79/10000,0)</f>
        <v>121</v>
      </c>
      <c r="BB79" s="1">
        <f t="shared" si="268"/>
        <v>7361</v>
      </c>
      <c r="BC79" s="1">
        <f t="shared" ref="BC79:BC81" si="322">BC78</f>
        <v>152</v>
      </c>
    </row>
    <row r="80" spans="1:55" x14ac:dyDescent="0.35">
      <c r="A80" s="1">
        <v>79</v>
      </c>
      <c r="B80" s="1">
        <f>ROUND(计算页!$H$4*D80/10000,0)</f>
        <v>33</v>
      </c>
      <c r="C80" s="1">
        <f t="shared" si="251"/>
        <v>205050</v>
      </c>
      <c r="D80" s="1">
        <f t="shared" si="305"/>
        <v>4140</v>
      </c>
      <c r="E80" s="1">
        <f>ROUND(计算页!$H$5*G80/10000,0)</f>
        <v>36</v>
      </c>
      <c r="F80" s="1">
        <f t="shared" si="252"/>
        <v>150320</v>
      </c>
      <c r="G80" s="1">
        <f t="shared" si="306"/>
        <v>3035</v>
      </c>
      <c r="H80" s="1">
        <f>ROUND(计算页!$H$6*J80/10000,0)</f>
        <v>40</v>
      </c>
      <c r="I80" s="1">
        <f t="shared" si="253"/>
        <v>81956</v>
      </c>
      <c r="J80" s="1">
        <f t="shared" si="307"/>
        <v>1654</v>
      </c>
      <c r="K80" s="1">
        <f>ROUND(计算页!$H$7*M80/10000,0)</f>
        <v>48</v>
      </c>
      <c r="L80" s="1">
        <f t="shared" si="254"/>
        <v>54633</v>
      </c>
      <c r="M80" s="1">
        <f t="shared" si="308"/>
        <v>1102</v>
      </c>
      <c r="N80" s="1">
        <f>ROUND(计算页!$H$8*P80/10000,0)</f>
        <v>58</v>
      </c>
      <c r="O80" s="1">
        <f t="shared" si="255"/>
        <v>41017</v>
      </c>
      <c r="P80" s="1">
        <f t="shared" si="309"/>
        <v>828</v>
      </c>
      <c r="Q80" s="1">
        <f>ROUND(计算页!$H$9*S80/10000,0)</f>
        <v>71</v>
      </c>
      <c r="R80" s="1">
        <f t="shared" si="256"/>
        <v>34186</v>
      </c>
      <c r="S80" s="1">
        <f t="shared" si="310"/>
        <v>689</v>
      </c>
      <c r="T80" s="1">
        <f>ROUND(计算页!$N$4*V80/10000,0)</f>
        <v>41</v>
      </c>
      <c r="U80" s="1">
        <f t="shared" si="257"/>
        <v>62754</v>
      </c>
      <c r="V80" s="1">
        <f t="shared" si="311"/>
        <v>1266</v>
      </c>
      <c r="W80" s="1">
        <f>ROUND(计算页!$N$5*Y80/10000,0)</f>
        <v>46</v>
      </c>
      <c r="X80" s="1">
        <f t="shared" si="258"/>
        <v>47825</v>
      </c>
      <c r="Y80" s="1">
        <f t="shared" si="312"/>
        <v>965</v>
      </c>
      <c r="Z80" s="1">
        <f>ROUND(计算页!$N$6*AB80/10000,0)</f>
        <v>53</v>
      </c>
      <c r="AA80" s="1">
        <f t="shared" si="259"/>
        <v>41017</v>
      </c>
      <c r="AB80" s="1">
        <f t="shared" si="313"/>
        <v>828</v>
      </c>
      <c r="AC80" s="1">
        <f>ROUND(计算页!$N$7*AE80/10000,0)</f>
        <v>62</v>
      </c>
      <c r="AD80" s="1">
        <f t="shared" si="260"/>
        <v>30019</v>
      </c>
      <c r="AE80" s="1">
        <f t="shared" si="314"/>
        <v>606</v>
      </c>
      <c r="AF80" s="1">
        <f>ROUND(计算页!$N$8*AH80/10000,0)</f>
        <v>75</v>
      </c>
      <c r="AG80" s="1">
        <f t="shared" si="261"/>
        <v>24667</v>
      </c>
      <c r="AH80" s="1">
        <f t="shared" si="315"/>
        <v>498</v>
      </c>
      <c r="AI80" s="1">
        <f>ROUND(计算页!$N$9*AK80/10000,0)</f>
        <v>88</v>
      </c>
      <c r="AJ80" s="1">
        <f t="shared" si="262"/>
        <v>21932</v>
      </c>
      <c r="AK80" s="1">
        <f t="shared" si="316"/>
        <v>443</v>
      </c>
      <c r="AL80" s="1">
        <f>ROUND(计算页!$T$4*AN80/10000,0)</f>
        <v>64</v>
      </c>
      <c r="AM80" s="1">
        <f t="shared" si="263"/>
        <v>24667</v>
      </c>
      <c r="AN80" s="1">
        <f t="shared" si="317"/>
        <v>498</v>
      </c>
      <c r="AO80" s="1">
        <f>ROUND(计算页!$T$5*AQ80/10000,0)</f>
        <v>69</v>
      </c>
      <c r="AP80" s="1">
        <f t="shared" si="264"/>
        <v>17819</v>
      </c>
      <c r="AQ80" s="1">
        <f t="shared" si="318"/>
        <v>361</v>
      </c>
      <c r="AR80" s="1">
        <f>ROUND(计算页!$T$6*AT80/10000,0)</f>
        <v>77</v>
      </c>
      <c r="AS80" s="1">
        <f t="shared" si="265"/>
        <v>15008</v>
      </c>
      <c r="AT80" s="1">
        <f t="shared" si="319"/>
        <v>302</v>
      </c>
      <c r="AU80" s="1">
        <f>ROUND(计算页!$T$7*AW80/10000,0)</f>
        <v>91</v>
      </c>
      <c r="AV80" s="1">
        <f t="shared" si="266"/>
        <v>10934</v>
      </c>
      <c r="AW80" s="1">
        <f t="shared" si="320"/>
        <v>221</v>
      </c>
      <c r="AX80" s="1">
        <f>ROUND(计算页!$T$8*AZ80/10000,0)</f>
        <v>109</v>
      </c>
      <c r="AY80" s="1">
        <f t="shared" si="267"/>
        <v>8920</v>
      </c>
      <c r="AZ80" s="1">
        <f t="shared" si="321"/>
        <v>180</v>
      </c>
      <c r="BA80" s="1">
        <f>ROUND(计算页!$T$9*BC80/10000,0)</f>
        <v>121</v>
      </c>
      <c r="BB80" s="1">
        <f t="shared" si="268"/>
        <v>7513</v>
      </c>
      <c r="BC80" s="1">
        <f t="shared" si="322"/>
        <v>152</v>
      </c>
    </row>
    <row r="81" spans="1:55" x14ac:dyDescent="0.35">
      <c r="A81" s="1">
        <v>80</v>
      </c>
      <c r="B81" s="1">
        <f>ROUND(计算页!$H$4*D81/10000,0)</f>
        <v>33</v>
      </c>
      <c r="C81" s="1">
        <f t="shared" si="251"/>
        <v>209190</v>
      </c>
      <c r="D81" s="1">
        <f t="shared" si="305"/>
        <v>4140</v>
      </c>
      <c r="E81" s="1">
        <f>ROUND(计算页!$H$5*G81/10000,0)</f>
        <v>36</v>
      </c>
      <c r="F81" s="1">
        <f t="shared" si="252"/>
        <v>153355</v>
      </c>
      <c r="G81" s="1">
        <f t="shared" si="306"/>
        <v>3035</v>
      </c>
      <c r="H81" s="1">
        <f>ROUND(计算页!$H$6*J81/10000,0)</f>
        <v>40</v>
      </c>
      <c r="I81" s="1">
        <f t="shared" si="253"/>
        <v>83610</v>
      </c>
      <c r="J81" s="1">
        <f t="shared" si="307"/>
        <v>1654</v>
      </c>
      <c r="K81" s="1">
        <f>ROUND(计算页!$H$7*M81/10000,0)</f>
        <v>48</v>
      </c>
      <c r="L81" s="1">
        <f t="shared" si="254"/>
        <v>55735</v>
      </c>
      <c r="M81" s="1">
        <f t="shared" si="308"/>
        <v>1102</v>
      </c>
      <c r="N81" s="1">
        <f>ROUND(计算页!$H$8*P81/10000,0)</f>
        <v>58</v>
      </c>
      <c r="O81" s="1">
        <f t="shared" si="255"/>
        <v>41845</v>
      </c>
      <c r="P81" s="1">
        <f t="shared" si="309"/>
        <v>828</v>
      </c>
      <c r="Q81" s="1">
        <f>ROUND(计算页!$H$9*S81/10000,0)</f>
        <v>71</v>
      </c>
      <c r="R81" s="1">
        <f t="shared" si="256"/>
        <v>34875</v>
      </c>
      <c r="S81" s="1">
        <f t="shared" si="310"/>
        <v>689</v>
      </c>
      <c r="T81" s="1">
        <f>ROUND(计算页!$N$4*V81/10000,0)</f>
        <v>41</v>
      </c>
      <c r="U81" s="1">
        <f t="shared" si="257"/>
        <v>64020</v>
      </c>
      <c r="V81" s="1">
        <f t="shared" si="311"/>
        <v>1266</v>
      </c>
      <c r="W81" s="1">
        <f>ROUND(计算页!$N$5*Y81/10000,0)</f>
        <v>46</v>
      </c>
      <c r="X81" s="1">
        <f t="shared" si="258"/>
        <v>48790</v>
      </c>
      <c r="Y81" s="1">
        <f t="shared" si="312"/>
        <v>965</v>
      </c>
      <c r="Z81" s="1">
        <f>ROUND(计算页!$N$6*AB81/10000,0)</f>
        <v>53</v>
      </c>
      <c r="AA81" s="1">
        <f t="shared" si="259"/>
        <v>41845</v>
      </c>
      <c r="AB81" s="1">
        <f t="shared" si="313"/>
        <v>828</v>
      </c>
      <c r="AC81" s="1">
        <f>ROUND(计算页!$N$7*AE81/10000,0)</f>
        <v>62</v>
      </c>
      <c r="AD81" s="1">
        <f t="shared" si="260"/>
        <v>30625</v>
      </c>
      <c r="AE81" s="1">
        <f t="shared" si="314"/>
        <v>606</v>
      </c>
      <c r="AF81" s="1">
        <f>ROUND(计算页!$N$8*AH81/10000,0)</f>
        <v>75</v>
      </c>
      <c r="AG81" s="1">
        <f t="shared" si="261"/>
        <v>25165</v>
      </c>
      <c r="AH81" s="1">
        <f t="shared" si="315"/>
        <v>498</v>
      </c>
      <c r="AI81" s="1">
        <f>ROUND(计算页!$N$9*AK81/10000,0)</f>
        <v>88</v>
      </c>
      <c r="AJ81" s="1">
        <f t="shared" si="262"/>
        <v>22375</v>
      </c>
      <c r="AK81" s="1">
        <f t="shared" si="316"/>
        <v>443</v>
      </c>
      <c r="AL81" s="1">
        <f>ROUND(计算页!$T$4*AN81/10000,0)</f>
        <v>64</v>
      </c>
      <c r="AM81" s="1">
        <f t="shared" si="263"/>
        <v>25165</v>
      </c>
      <c r="AN81" s="1">
        <f t="shared" si="317"/>
        <v>498</v>
      </c>
      <c r="AO81" s="1">
        <f>ROUND(计算页!$T$5*AQ81/10000,0)</f>
        <v>69</v>
      </c>
      <c r="AP81" s="1">
        <f t="shared" si="264"/>
        <v>18180</v>
      </c>
      <c r="AQ81" s="1">
        <f t="shared" si="318"/>
        <v>361</v>
      </c>
      <c r="AR81" s="1">
        <f>ROUND(计算页!$T$6*AT81/10000,0)</f>
        <v>77</v>
      </c>
      <c r="AS81" s="1">
        <f t="shared" si="265"/>
        <v>15310</v>
      </c>
      <c r="AT81" s="1">
        <f t="shared" si="319"/>
        <v>302</v>
      </c>
      <c r="AU81" s="1">
        <f>ROUND(计算页!$T$7*AW81/10000,0)</f>
        <v>91</v>
      </c>
      <c r="AV81" s="1">
        <f t="shared" si="266"/>
        <v>11155</v>
      </c>
      <c r="AW81" s="1">
        <f t="shared" si="320"/>
        <v>221</v>
      </c>
      <c r="AX81" s="1">
        <f>ROUND(计算页!$T$8*AZ81/10000,0)</f>
        <v>109</v>
      </c>
      <c r="AY81" s="1">
        <f t="shared" si="267"/>
        <v>9100</v>
      </c>
      <c r="AZ81" s="1">
        <f t="shared" si="321"/>
        <v>180</v>
      </c>
      <c r="BA81" s="1">
        <f>ROUND(计算页!$T$9*BC81/10000,0)</f>
        <v>121</v>
      </c>
      <c r="BB81" s="1">
        <f t="shared" si="268"/>
        <v>7665</v>
      </c>
      <c r="BC81" s="1">
        <f t="shared" si="322"/>
        <v>152</v>
      </c>
    </row>
    <row r="82" spans="1:55" x14ac:dyDescent="0.35">
      <c r="A82" s="1">
        <v>81</v>
      </c>
      <c r="B82" s="1">
        <f>ROUND(计算页!$H$4*D82/10000,0)</f>
        <v>35</v>
      </c>
      <c r="C82" s="1">
        <f t="shared" si="251"/>
        <v>213620</v>
      </c>
      <c r="D82" s="1">
        <f>ROUND(D77*1.07,0)</f>
        <v>4430</v>
      </c>
      <c r="E82" s="1">
        <f>ROUND(计算页!$H$5*G82/10000,0)</f>
        <v>39</v>
      </c>
      <c r="F82" s="1">
        <f t="shared" si="252"/>
        <v>156602</v>
      </c>
      <c r="G82" s="1">
        <f>ROUND(G77*1.07,0)</f>
        <v>3247</v>
      </c>
      <c r="H82" s="1">
        <f>ROUND(计算页!$H$6*J82/10000,0)</f>
        <v>42</v>
      </c>
      <c r="I82" s="1">
        <f t="shared" si="253"/>
        <v>85380</v>
      </c>
      <c r="J82" s="1">
        <f>ROUND(J77*1.07,0)</f>
        <v>1770</v>
      </c>
      <c r="K82" s="1">
        <f>ROUND(计算页!$H$7*M82/10000,0)</f>
        <v>51</v>
      </c>
      <c r="L82" s="1">
        <f t="shared" si="254"/>
        <v>56914</v>
      </c>
      <c r="M82" s="1">
        <f>ROUND(M77*1.07,0)</f>
        <v>1179</v>
      </c>
      <c r="N82" s="1">
        <f>ROUND(计算页!$H$8*P82/10000,0)</f>
        <v>63</v>
      </c>
      <c r="O82" s="1">
        <f t="shared" si="255"/>
        <v>42731</v>
      </c>
      <c r="P82" s="1">
        <f>ROUND(P77*1.07,0)</f>
        <v>886</v>
      </c>
      <c r="Q82" s="1">
        <f>ROUND(计算页!$H$9*S82/10000,0)</f>
        <v>76</v>
      </c>
      <c r="R82" s="1">
        <f t="shared" si="256"/>
        <v>35612</v>
      </c>
      <c r="S82" s="1">
        <f>ROUND(S77*1.07,0)</f>
        <v>737</v>
      </c>
      <c r="T82" s="1">
        <f>ROUND(计算页!$N$4*V82/10000,0)</f>
        <v>43</v>
      </c>
      <c r="U82" s="1">
        <f t="shared" si="257"/>
        <v>65375</v>
      </c>
      <c r="V82" s="1">
        <f>ROUND(V77*1.07,0)</f>
        <v>1355</v>
      </c>
      <c r="W82" s="1">
        <f>ROUND(计算页!$N$5*Y82/10000,0)</f>
        <v>50</v>
      </c>
      <c r="X82" s="1">
        <f t="shared" si="258"/>
        <v>49823</v>
      </c>
      <c r="Y82" s="1">
        <f>ROUND(Y77*1.07,0)</f>
        <v>1033</v>
      </c>
      <c r="Z82" s="1">
        <f>ROUND(计算页!$N$6*AB82/10000,0)</f>
        <v>57</v>
      </c>
      <c r="AA82" s="1">
        <f t="shared" si="259"/>
        <v>42731</v>
      </c>
      <c r="AB82" s="1">
        <f>ROUND(AB77*1.07,0)</f>
        <v>886</v>
      </c>
      <c r="AC82" s="1">
        <f>ROUND(计算页!$N$7*AE82/10000,0)</f>
        <v>67</v>
      </c>
      <c r="AD82" s="1">
        <f t="shared" si="260"/>
        <v>31273</v>
      </c>
      <c r="AE82" s="1">
        <f>ROUND(AE77*1.07,0)</f>
        <v>648</v>
      </c>
      <c r="AF82" s="1">
        <f>ROUND(计算页!$N$8*AH82/10000,0)</f>
        <v>81</v>
      </c>
      <c r="AG82" s="1">
        <f t="shared" si="261"/>
        <v>25698</v>
      </c>
      <c r="AH82" s="1">
        <f>ROUND(AH77*1.07,0)</f>
        <v>533</v>
      </c>
      <c r="AI82" s="1">
        <f>ROUND(计算页!$N$9*AK82/10000,0)</f>
        <v>94</v>
      </c>
      <c r="AJ82" s="1">
        <f t="shared" si="262"/>
        <v>22849</v>
      </c>
      <c r="AK82" s="1">
        <f>ROUND(AK77*1.07,0)</f>
        <v>474</v>
      </c>
      <c r="AL82" s="1">
        <f>ROUND(计算页!$T$4*AN82/10000,0)</f>
        <v>68</v>
      </c>
      <c r="AM82" s="1">
        <f t="shared" si="263"/>
        <v>25698</v>
      </c>
      <c r="AN82" s="1">
        <f>ROUND(AN77*1.07,0)</f>
        <v>533</v>
      </c>
      <c r="AO82" s="1">
        <f>ROUND(计算页!$T$5*AQ82/10000,0)</f>
        <v>74</v>
      </c>
      <c r="AP82" s="1">
        <f t="shared" si="264"/>
        <v>18566</v>
      </c>
      <c r="AQ82" s="1">
        <f>ROUND(AQ77*1.07,0)</f>
        <v>386</v>
      </c>
      <c r="AR82" s="1">
        <f>ROUND(计算页!$T$6*AT82/10000,0)</f>
        <v>83</v>
      </c>
      <c r="AS82" s="1">
        <f t="shared" si="265"/>
        <v>15633</v>
      </c>
      <c r="AT82" s="1">
        <f>ROUND(AT77*1.07,0)</f>
        <v>323</v>
      </c>
      <c r="AU82" s="1">
        <f>ROUND(计算页!$T$7*AW82/10000,0)</f>
        <v>97</v>
      </c>
      <c r="AV82" s="1">
        <f t="shared" si="266"/>
        <v>11391</v>
      </c>
      <c r="AW82" s="1">
        <f>ROUND(AW77*1.07,0)</f>
        <v>236</v>
      </c>
      <c r="AX82" s="1">
        <f>ROUND(计算页!$T$8*AZ82/10000,0)</f>
        <v>117</v>
      </c>
      <c r="AY82" s="1">
        <f t="shared" si="267"/>
        <v>9293</v>
      </c>
      <c r="AZ82" s="1">
        <f>ROUND(AZ77*1.07,0)</f>
        <v>193</v>
      </c>
      <c r="BA82" s="1">
        <f>ROUND(计算页!$T$9*BC82/10000,0)</f>
        <v>130</v>
      </c>
      <c r="BB82" s="1">
        <f t="shared" si="268"/>
        <v>7828</v>
      </c>
      <c r="BC82" s="1">
        <f>ROUND(BC77*1.07,0)</f>
        <v>163</v>
      </c>
    </row>
    <row r="83" spans="1:55" x14ac:dyDescent="0.35">
      <c r="A83" s="1">
        <v>82</v>
      </c>
      <c r="B83" s="1">
        <f>ROUND(计算页!$H$4*D83/10000,0)</f>
        <v>35</v>
      </c>
      <c r="C83" s="1">
        <f t="shared" si="251"/>
        <v>218050</v>
      </c>
      <c r="D83" s="1">
        <f>D82</f>
        <v>4430</v>
      </c>
      <c r="E83" s="1">
        <f>ROUND(计算页!$H$5*G83/10000,0)</f>
        <v>39</v>
      </c>
      <c r="F83" s="1">
        <f t="shared" si="252"/>
        <v>159849</v>
      </c>
      <c r="G83" s="1">
        <f>G82</f>
        <v>3247</v>
      </c>
      <c r="H83" s="1">
        <f>ROUND(计算页!$H$6*J83/10000,0)</f>
        <v>42</v>
      </c>
      <c r="I83" s="1">
        <f t="shared" si="253"/>
        <v>87150</v>
      </c>
      <c r="J83" s="1">
        <f>J82</f>
        <v>1770</v>
      </c>
      <c r="K83" s="1">
        <f>ROUND(计算页!$H$7*M83/10000,0)</f>
        <v>51</v>
      </c>
      <c r="L83" s="1">
        <f t="shared" si="254"/>
        <v>58093</v>
      </c>
      <c r="M83" s="1">
        <f>M82</f>
        <v>1179</v>
      </c>
      <c r="N83" s="1">
        <f>ROUND(计算页!$H$8*P83/10000,0)</f>
        <v>63</v>
      </c>
      <c r="O83" s="1">
        <f t="shared" si="255"/>
        <v>43617</v>
      </c>
      <c r="P83" s="1">
        <f>P82</f>
        <v>886</v>
      </c>
      <c r="Q83" s="1">
        <f>ROUND(计算页!$H$9*S83/10000,0)</f>
        <v>76</v>
      </c>
      <c r="R83" s="1">
        <f t="shared" si="256"/>
        <v>36349</v>
      </c>
      <c r="S83" s="1">
        <f>S82</f>
        <v>737</v>
      </c>
      <c r="T83" s="1">
        <f>ROUND(计算页!$N$4*V83/10000,0)</f>
        <v>43</v>
      </c>
      <c r="U83" s="1">
        <f t="shared" si="257"/>
        <v>66730</v>
      </c>
      <c r="V83" s="1">
        <f>V82</f>
        <v>1355</v>
      </c>
      <c r="W83" s="1">
        <f>ROUND(计算页!$N$5*Y83/10000,0)</f>
        <v>50</v>
      </c>
      <c r="X83" s="1">
        <f t="shared" si="258"/>
        <v>50856</v>
      </c>
      <c r="Y83" s="1">
        <f>Y82</f>
        <v>1033</v>
      </c>
      <c r="Z83" s="1">
        <f>ROUND(计算页!$N$6*AB83/10000,0)</f>
        <v>57</v>
      </c>
      <c r="AA83" s="1">
        <f t="shared" si="259"/>
        <v>43617</v>
      </c>
      <c r="AB83" s="1">
        <f>AB82</f>
        <v>886</v>
      </c>
      <c r="AC83" s="1">
        <f>ROUND(计算页!$N$7*AE83/10000,0)</f>
        <v>67</v>
      </c>
      <c r="AD83" s="1">
        <f t="shared" si="260"/>
        <v>31921</v>
      </c>
      <c r="AE83" s="1">
        <f>AE82</f>
        <v>648</v>
      </c>
      <c r="AF83" s="1">
        <f>ROUND(计算页!$N$8*AH83/10000,0)</f>
        <v>81</v>
      </c>
      <c r="AG83" s="1">
        <f t="shared" si="261"/>
        <v>26231</v>
      </c>
      <c r="AH83" s="1">
        <f>AH82</f>
        <v>533</v>
      </c>
      <c r="AI83" s="1">
        <f>ROUND(计算页!$N$9*AK83/10000,0)</f>
        <v>94</v>
      </c>
      <c r="AJ83" s="1">
        <f t="shared" si="262"/>
        <v>23323</v>
      </c>
      <c r="AK83" s="1">
        <f>AK82</f>
        <v>474</v>
      </c>
      <c r="AL83" s="1">
        <f>ROUND(计算页!$T$4*AN83/10000,0)</f>
        <v>68</v>
      </c>
      <c r="AM83" s="1">
        <f t="shared" si="263"/>
        <v>26231</v>
      </c>
      <c r="AN83" s="1">
        <f>AN82</f>
        <v>533</v>
      </c>
      <c r="AO83" s="1">
        <f>ROUND(计算页!$T$5*AQ83/10000,0)</f>
        <v>74</v>
      </c>
      <c r="AP83" s="1">
        <f t="shared" si="264"/>
        <v>18952</v>
      </c>
      <c r="AQ83" s="1">
        <f>AQ82</f>
        <v>386</v>
      </c>
      <c r="AR83" s="1">
        <f>ROUND(计算页!$T$6*AT83/10000,0)</f>
        <v>83</v>
      </c>
      <c r="AS83" s="1">
        <f t="shared" si="265"/>
        <v>15956</v>
      </c>
      <c r="AT83" s="1">
        <f>AT82</f>
        <v>323</v>
      </c>
      <c r="AU83" s="1">
        <f>ROUND(计算页!$T$7*AW83/10000,0)</f>
        <v>97</v>
      </c>
      <c r="AV83" s="1">
        <f t="shared" si="266"/>
        <v>11627</v>
      </c>
      <c r="AW83" s="1">
        <f>AW82</f>
        <v>236</v>
      </c>
      <c r="AX83" s="1">
        <f>ROUND(计算页!$T$8*AZ83/10000,0)</f>
        <v>117</v>
      </c>
      <c r="AY83" s="1">
        <f t="shared" si="267"/>
        <v>9486</v>
      </c>
      <c r="AZ83" s="1">
        <f>AZ82</f>
        <v>193</v>
      </c>
      <c r="BA83" s="1">
        <f>ROUND(计算页!$T$9*BC83/10000,0)</f>
        <v>130</v>
      </c>
      <c r="BB83" s="1">
        <f t="shared" si="268"/>
        <v>7991</v>
      </c>
      <c r="BC83" s="1">
        <f>BC82</f>
        <v>163</v>
      </c>
    </row>
    <row r="84" spans="1:55" x14ac:dyDescent="0.35">
      <c r="A84" s="1">
        <v>83</v>
      </c>
      <c r="B84" s="1">
        <f>ROUND(计算页!$H$4*D84/10000,0)</f>
        <v>35</v>
      </c>
      <c r="C84" s="1">
        <f t="shared" si="251"/>
        <v>222480</v>
      </c>
      <c r="D84" s="1">
        <f t="shared" ref="D84:D86" si="323">D83</f>
        <v>4430</v>
      </c>
      <c r="E84" s="1">
        <f>ROUND(计算页!$H$5*G84/10000,0)</f>
        <v>39</v>
      </c>
      <c r="F84" s="1">
        <f t="shared" si="252"/>
        <v>163096</v>
      </c>
      <c r="G84" s="1">
        <f t="shared" ref="G84:G86" si="324">G83</f>
        <v>3247</v>
      </c>
      <c r="H84" s="1">
        <f>ROUND(计算页!$H$6*J84/10000,0)</f>
        <v>42</v>
      </c>
      <c r="I84" s="1">
        <f t="shared" si="253"/>
        <v>88920</v>
      </c>
      <c r="J84" s="1">
        <f t="shared" ref="J84:J86" si="325">J83</f>
        <v>1770</v>
      </c>
      <c r="K84" s="1">
        <f>ROUND(计算页!$H$7*M84/10000,0)</f>
        <v>51</v>
      </c>
      <c r="L84" s="1">
        <f t="shared" si="254"/>
        <v>59272</v>
      </c>
      <c r="M84" s="1">
        <f t="shared" ref="M84:M86" si="326">M83</f>
        <v>1179</v>
      </c>
      <c r="N84" s="1">
        <f>ROUND(计算页!$H$8*P84/10000,0)</f>
        <v>63</v>
      </c>
      <c r="O84" s="1">
        <f t="shared" si="255"/>
        <v>44503</v>
      </c>
      <c r="P84" s="1">
        <f t="shared" ref="P84:P86" si="327">P83</f>
        <v>886</v>
      </c>
      <c r="Q84" s="1">
        <f>ROUND(计算页!$H$9*S84/10000,0)</f>
        <v>76</v>
      </c>
      <c r="R84" s="1">
        <f t="shared" si="256"/>
        <v>37086</v>
      </c>
      <c r="S84" s="1">
        <f t="shared" ref="S84:S86" si="328">S83</f>
        <v>737</v>
      </c>
      <c r="T84" s="1">
        <f>ROUND(计算页!$N$4*V84/10000,0)</f>
        <v>43</v>
      </c>
      <c r="U84" s="1">
        <f t="shared" si="257"/>
        <v>68085</v>
      </c>
      <c r="V84" s="1">
        <f t="shared" ref="V84:V86" si="329">V83</f>
        <v>1355</v>
      </c>
      <c r="W84" s="1">
        <f>ROUND(计算页!$N$5*Y84/10000,0)</f>
        <v>50</v>
      </c>
      <c r="X84" s="1">
        <f t="shared" si="258"/>
        <v>51889</v>
      </c>
      <c r="Y84" s="1">
        <f t="shared" ref="Y84:Y86" si="330">Y83</f>
        <v>1033</v>
      </c>
      <c r="Z84" s="1">
        <f>ROUND(计算页!$N$6*AB84/10000,0)</f>
        <v>57</v>
      </c>
      <c r="AA84" s="1">
        <f t="shared" si="259"/>
        <v>44503</v>
      </c>
      <c r="AB84" s="1">
        <f t="shared" ref="AB84:AB86" si="331">AB83</f>
        <v>886</v>
      </c>
      <c r="AC84" s="1">
        <f>ROUND(计算页!$N$7*AE84/10000,0)</f>
        <v>67</v>
      </c>
      <c r="AD84" s="1">
        <f t="shared" si="260"/>
        <v>32569</v>
      </c>
      <c r="AE84" s="1">
        <f t="shared" ref="AE84:AE86" si="332">AE83</f>
        <v>648</v>
      </c>
      <c r="AF84" s="1">
        <f>ROUND(计算页!$N$8*AH84/10000,0)</f>
        <v>81</v>
      </c>
      <c r="AG84" s="1">
        <f t="shared" si="261"/>
        <v>26764</v>
      </c>
      <c r="AH84" s="1">
        <f t="shared" ref="AH84:AH86" si="333">AH83</f>
        <v>533</v>
      </c>
      <c r="AI84" s="1">
        <f>ROUND(计算页!$N$9*AK84/10000,0)</f>
        <v>94</v>
      </c>
      <c r="AJ84" s="1">
        <f t="shared" si="262"/>
        <v>23797</v>
      </c>
      <c r="AK84" s="1">
        <f t="shared" ref="AK84:AK86" si="334">AK83</f>
        <v>474</v>
      </c>
      <c r="AL84" s="1">
        <f>ROUND(计算页!$T$4*AN84/10000,0)</f>
        <v>68</v>
      </c>
      <c r="AM84" s="1">
        <f t="shared" si="263"/>
        <v>26764</v>
      </c>
      <c r="AN84" s="1">
        <f t="shared" ref="AN84:AN86" si="335">AN83</f>
        <v>533</v>
      </c>
      <c r="AO84" s="1">
        <f>ROUND(计算页!$T$5*AQ84/10000,0)</f>
        <v>74</v>
      </c>
      <c r="AP84" s="1">
        <f t="shared" si="264"/>
        <v>19338</v>
      </c>
      <c r="AQ84" s="1">
        <f t="shared" ref="AQ84:AQ86" si="336">AQ83</f>
        <v>386</v>
      </c>
      <c r="AR84" s="1">
        <f>ROUND(计算页!$T$6*AT84/10000,0)</f>
        <v>83</v>
      </c>
      <c r="AS84" s="1">
        <f t="shared" si="265"/>
        <v>16279</v>
      </c>
      <c r="AT84" s="1">
        <f t="shared" ref="AT84:AT86" si="337">AT83</f>
        <v>323</v>
      </c>
      <c r="AU84" s="1">
        <f>ROUND(计算页!$T$7*AW84/10000,0)</f>
        <v>97</v>
      </c>
      <c r="AV84" s="1">
        <f t="shared" si="266"/>
        <v>11863</v>
      </c>
      <c r="AW84" s="1">
        <f t="shared" ref="AW84:AW86" si="338">AW83</f>
        <v>236</v>
      </c>
      <c r="AX84" s="1">
        <f>ROUND(计算页!$T$8*AZ84/10000,0)</f>
        <v>117</v>
      </c>
      <c r="AY84" s="1">
        <f t="shared" si="267"/>
        <v>9679</v>
      </c>
      <c r="AZ84" s="1">
        <f t="shared" ref="AZ84:AZ86" si="339">AZ83</f>
        <v>193</v>
      </c>
      <c r="BA84" s="1">
        <f>ROUND(计算页!$T$9*BC84/10000,0)</f>
        <v>130</v>
      </c>
      <c r="BB84" s="1">
        <f t="shared" si="268"/>
        <v>8154</v>
      </c>
      <c r="BC84" s="1">
        <f t="shared" ref="BC84:BC86" si="340">BC83</f>
        <v>163</v>
      </c>
    </row>
    <row r="85" spans="1:55" x14ac:dyDescent="0.35">
      <c r="A85" s="1">
        <v>84</v>
      </c>
      <c r="B85" s="1">
        <f>ROUND(计算页!$H$4*D85/10000,0)</f>
        <v>35</v>
      </c>
      <c r="C85" s="1">
        <f t="shared" si="251"/>
        <v>226910</v>
      </c>
      <c r="D85" s="1">
        <f t="shared" si="323"/>
        <v>4430</v>
      </c>
      <c r="E85" s="1">
        <f>ROUND(计算页!$H$5*G85/10000,0)</f>
        <v>39</v>
      </c>
      <c r="F85" s="1">
        <f t="shared" si="252"/>
        <v>166343</v>
      </c>
      <c r="G85" s="1">
        <f t="shared" si="324"/>
        <v>3247</v>
      </c>
      <c r="H85" s="1">
        <f>ROUND(计算页!$H$6*J85/10000,0)</f>
        <v>42</v>
      </c>
      <c r="I85" s="1">
        <f t="shared" si="253"/>
        <v>90690</v>
      </c>
      <c r="J85" s="1">
        <f t="shared" si="325"/>
        <v>1770</v>
      </c>
      <c r="K85" s="1">
        <f>ROUND(计算页!$H$7*M85/10000,0)</f>
        <v>51</v>
      </c>
      <c r="L85" s="1">
        <f t="shared" si="254"/>
        <v>60451</v>
      </c>
      <c r="M85" s="1">
        <f t="shared" si="326"/>
        <v>1179</v>
      </c>
      <c r="N85" s="1">
        <f>ROUND(计算页!$H$8*P85/10000,0)</f>
        <v>63</v>
      </c>
      <c r="O85" s="1">
        <f t="shared" si="255"/>
        <v>45389</v>
      </c>
      <c r="P85" s="1">
        <f t="shared" si="327"/>
        <v>886</v>
      </c>
      <c r="Q85" s="1">
        <f>ROUND(计算页!$H$9*S85/10000,0)</f>
        <v>76</v>
      </c>
      <c r="R85" s="1">
        <f t="shared" si="256"/>
        <v>37823</v>
      </c>
      <c r="S85" s="1">
        <f t="shared" si="328"/>
        <v>737</v>
      </c>
      <c r="T85" s="1">
        <f>ROUND(计算页!$N$4*V85/10000,0)</f>
        <v>43</v>
      </c>
      <c r="U85" s="1">
        <f t="shared" si="257"/>
        <v>69440</v>
      </c>
      <c r="V85" s="1">
        <f t="shared" si="329"/>
        <v>1355</v>
      </c>
      <c r="W85" s="1">
        <f>ROUND(计算页!$N$5*Y85/10000,0)</f>
        <v>50</v>
      </c>
      <c r="X85" s="1">
        <f t="shared" si="258"/>
        <v>52922</v>
      </c>
      <c r="Y85" s="1">
        <f t="shared" si="330"/>
        <v>1033</v>
      </c>
      <c r="Z85" s="1">
        <f>ROUND(计算页!$N$6*AB85/10000,0)</f>
        <v>57</v>
      </c>
      <c r="AA85" s="1">
        <f t="shared" si="259"/>
        <v>45389</v>
      </c>
      <c r="AB85" s="1">
        <f t="shared" si="331"/>
        <v>886</v>
      </c>
      <c r="AC85" s="1">
        <f>ROUND(计算页!$N$7*AE85/10000,0)</f>
        <v>67</v>
      </c>
      <c r="AD85" s="1">
        <f t="shared" si="260"/>
        <v>33217</v>
      </c>
      <c r="AE85" s="1">
        <f t="shared" si="332"/>
        <v>648</v>
      </c>
      <c r="AF85" s="1">
        <f>ROUND(计算页!$N$8*AH85/10000,0)</f>
        <v>81</v>
      </c>
      <c r="AG85" s="1">
        <f t="shared" si="261"/>
        <v>27297</v>
      </c>
      <c r="AH85" s="1">
        <f t="shared" si="333"/>
        <v>533</v>
      </c>
      <c r="AI85" s="1">
        <f>ROUND(计算页!$N$9*AK85/10000,0)</f>
        <v>94</v>
      </c>
      <c r="AJ85" s="1">
        <f t="shared" si="262"/>
        <v>24271</v>
      </c>
      <c r="AK85" s="1">
        <f t="shared" si="334"/>
        <v>474</v>
      </c>
      <c r="AL85" s="1">
        <f>ROUND(计算页!$T$4*AN85/10000,0)</f>
        <v>68</v>
      </c>
      <c r="AM85" s="1">
        <f t="shared" si="263"/>
        <v>27297</v>
      </c>
      <c r="AN85" s="1">
        <f t="shared" si="335"/>
        <v>533</v>
      </c>
      <c r="AO85" s="1">
        <f>ROUND(计算页!$T$5*AQ85/10000,0)</f>
        <v>74</v>
      </c>
      <c r="AP85" s="1">
        <f t="shared" si="264"/>
        <v>19724</v>
      </c>
      <c r="AQ85" s="1">
        <f t="shared" si="336"/>
        <v>386</v>
      </c>
      <c r="AR85" s="1">
        <f>ROUND(计算页!$T$6*AT85/10000,0)</f>
        <v>83</v>
      </c>
      <c r="AS85" s="1">
        <f t="shared" si="265"/>
        <v>16602</v>
      </c>
      <c r="AT85" s="1">
        <f t="shared" si="337"/>
        <v>323</v>
      </c>
      <c r="AU85" s="1">
        <f>ROUND(计算页!$T$7*AW85/10000,0)</f>
        <v>97</v>
      </c>
      <c r="AV85" s="1">
        <f t="shared" si="266"/>
        <v>12099</v>
      </c>
      <c r="AW85" s="1">
        <f t="shared" si="338"/>
        <v>236</v>
      </c>
      <c r="AX85" s="1">
        <f>ROUND(计算页!$T$8*AZ85/10000,0)</f>
        <v>117</v>
      </c>
      <c r="AY85" s="1">
        <f t="shared" si="267"/>
        <v>9872</v>
      </c>
      <c r="AZ85" s="1">
        <f t="shared" si="339"/>
        <v>193</v>
      </c>
      <c r="BA85" s="1">
        <f>ROUND(计算页!$T$9*BC85/10000,0)</f>
        <v>130</v>
      </c>
      <c r="BB85" s="1">
        <f t="shared" si="268"/>
        <v>8317</v>
      </c>
      <c r="BC85" s="1">
        <f t="shared" si="340"/>
        <v>163</v>
      </c>
    </row>
    <row r="86" spans="1:55" x14ac:dyDescent="0.35">
      <c r="A86" s="1">
        <v>85</v>
      </c>
      <c r="B86" s="1">
        <f>ROUND(计算页!$H$4*D86/10000,0)</f>
        <v>35</v>
      </c>
      <c r="C86" s="1">
        <f t="shared" si="251"/>
        <v>231340</v>
      </c>
      <c r="D86" s="1">
        <f t="shared" si="323"/>
        <v>4430</v>
      </c>
      <c r="E86" s="1">
        <f>ROUND(计算页!$H$5*G86/10000,0)</f>
        <v>39</v>
      </c>
      <c r="F86" s="1">
        <f t="shared" si="252"/>
        <v>169590</v>
      </c>
      <c r="G86" s="1">
        <f t="shared" si="324"/>
        <v>3247</v>
      </c>
      <c r="H86" s="1">
        <f>ROUND(计算页!$H$6*J86/10000,0)</f>
        <v>42</v>
      </c>
      <c r="I86" s="1">
        <f t="shared" si="253"/>
        <v>92460</v>
      </c>
      <c r="J86" s="1">
        <f t="shared" si="325"/>
        <v>1770</v>
      </c>
      <c r="K86" s="1">
        <f>ROUND(计算页!$H$7*M86/10000,0)</f>
        <v>51</v>
      </c>
      <c r="L86" s="1">
        <f t="shared" si="254"/>
        <v>61630</v>
      </c>
      <c r="M86" s="1">
        <f t="shared" si="326"/>
        <v>1179</v>
      </c>
      <c r="N86" s="1">
        <f>ROUND(计算页!$H$8*P86/10000,0)</f>
        <v>63</v>
      </c>
      <c r="O86" s="1">
        <f t="shared" si="255"/>
        <v>46275</v>
      </c>
      <c r="P86" s="1">
        <f t="shared" si="327"/>
        <v>886</v>
      </c>
      <c r="Q86" s="1">
        <f>ROUND(计算页!$H$9*S86/10000,0)</f>
        <v>76</v>
      </c>
      <c r="R86" s="1">
        <f t="shared" si="256"/>
        <v>38560</v>
      </c>
      <c r="S86" s="1">
        <f t="shared" si="328"/>
        <v>737</v>
      </c>
      <c r="T86" s="1">
        <f>ROUND(计算页!$N$4*V86/10000,0)</f>
        <v>43</v>
      </c>
      <c r="U86" s="1">
        <f t="shared" si="257"/>
        <v>70795</v>
      </c>
      <c r="V86" s="1">
        <f t="shared" si="329"/>
        <v>1355</v>
      </c>
      <c r="W86" s="1">
        <f>ROUND(计算页!$N$5*Y86/10000,0)</f>
        <v>50</v>
      </c>
      <c r="X86" s="1">
        <f t="shared" si="258"/>
        <v>53955</v>
      </c>
      <c r="Y86" s="1">
        <f t="shared" si="330"/>
        <v>1033</v>
      </c>
      <c r="Z86" s="1">
        <f>ROUND(计算页!$N$6*AB86/10000,0)</f>
        <v>57</v>
      </c>
      <c r="AA86" s="1">
        <f t="shared" si="259"/>
        <v>46275</v>
      </c>
      <c r="AB86" s="1">
        <f t="shared" si="331"/>
        <v>886</v>
      </c>
      <c r="AC86" s="1">
        <f>ROUND(计算页!$N$7*AE86/10000,0)</f>
        <v>67</v>
      </c>
      <c r="AD86" s="1">
        <f t="shared" si="260"/>
        <v>33865</v>
      </c>
      <c r="AE86" s="1">
        <f t="shared" si="332"/>
        <v>648</v>
      </c>
      <c r="AF86" s="1">
        <f>ROUND(计算页!$N$8*AH86/10000,0)</f>
        <v>81</v>
      </c>
      <c r="AG86" s="1">
        <f t="shared" si="261"/>
        <v>27830</v>
      </c>
      <c r="AH86" s="1">
        <f t="shared" si="333"/>
        <v>533</v>
      </c>
      <c r="AI86" s="1">
        <f>ROUND(计算页!$N$9*AK86/10000,0)</f>
        <v>94</v>
      </c>
      <c r="AJ86" s="1">
        <f t="shared" si="262"/>
        <v>24745</v>
      </c>
      <c r="AK86" s="1">
        <f t="shared" si="334"/>
        <v>474</v>
      </c>
      <c r="AL86" s="1">
        <f>ROUND(计算页!$T$4*AN86/10000,0)</f>
        <v>68</v>
      </c>
      <c r="AM86" s="1">
        <f t="shared" si="263"/>
        <v>27830</v>
      </c>
      <c r="AN86" s="1">
        <f t="shared" si="335"/>
        <v>533</v>
      </c>
      <c r="AO86" s="1">
        <f>ROUND(计算页!$T$5*AQ86/10000,0)</f>
        <v>74</v>
      </c>
      <c r="AP86" s="1">
        <f t="shared" si="264"/>
        <v>20110</v>
      </c>
      <c r="AQ86" s="1">
        <f t="shared" si="336"/>
        <v>386</v>
      </c>
      <c r="AR86" s="1">
        <f>ROUND(计算页!$T$6*AT86/10000,0)</f>
        <v>83</v>
      </c>
      <c r="AS86" s="1">
        <f t="shared" si="265"/>
        <v>16925</v>
      </c>
      <c r="AT86" s="1">
        <f t="shared" si="337"/>
        <v>323</v>
      </c>
      <c r="AU86" s="1">
        <f>ROUND(计算页!$T$7*AW86/10000,0)</f>
        <v>97</v>
      </c>
      <c r="AV86" s="1">
        <f t="shared" si="266"/>
        <v>12335</v>
      </c>
      <c r="AW86" s="1">
        <f t="shared" si="338"/>
        <v>236</v>
      </c>
      <c r="AX86" s="1">
        <f>ROUND(计算页!$T$8*AZ86/10000,0)</f>
        <v>117</v>
      </c>
      <c r="AY86" s="1">
        <f t="shared" si="267"/>
        <v>10065</v>
      </c>
      <c r="AZ86" s="1">
        <f t="shared" si="339"/>
        <v>193</v>
      </c>
      <c r="BA86" s="1">
        <f>ROUND(计算页!$T$9*BC86/10000,0)</f>
        <v>130</v>
      </c>
      <c r="BB86" s="1">
        <f t="shared" si="268"/>
        <v>8480</v>
      </c>
      <c r="BC86" s="1">
        <f t="shared" si="340"/>
        <v>163</v>
      </c>
    </row>
    <row r="87" spans="1:55" x14ac:dyDescent="0.35">
      <c r="A87" s="1">
        <v>86</v>
      </c>
      <c r="B87" s="1">
        <f>ROUND(计算页!$H$4*D87/10000,0)</f>
        <v>38</v>
      </c>
      <c r="C87" s="1">
        <f t="shared" si="251"/>
        <v>236080</v>
      </c>
      <c r="D87" s="1">
        <f>ROUND(D82*1.07,0)</f>
        <v>4740</v>
      </c>
      <c r="E87" s="1">
        <f>ROUND(计算页!$H$5*G87/10000,0)</f>
        <v>42</v>
      </c>
      <c r="F87" s="1">
        <f t="shared" si="252"/>
        <v>173064</v>
      </c>
      <c r="G87" s="1">
        <f>ROUND(G82*1.07,0)</f>
        <v>3474</v>
      </c>
      <c r="H87" s="1">
        <f>ROUND(计算页!$H$6*J87/10000,0)</f>
        <v>45</v>
      </c>
      <c r="I87" s="1">
        <f t="shared" si="253"/>
        <v>94354</v>
      </c>
      <c r="J87" s="1">
        <f>ROUND(J82*1.07,0)</f>
        <v>1894</v>
      </c>
      <c r="K87" s="1">
        <f>ROUND(计算页!$H$7*M87/10000,0)</f>
        <v>55</v>
      </c>
      <c r="L87" s="1">
        <f t="shared" si="254"/>
        <v>62892</v>
      </c>
      <c r="M87" s="1">
        <f>ROUND(M82*1.07,0)</f>
        <v>1262</v>
      </c>
      <c r="N87" s="1">
        <f>ROUND(计算页!$H$8*P87/10000,0)</f>
        <v>67</v>
      </c>
      <c r="O87" s="1">
        <f t="shared" si="255"/>
        <v>47223</v>
      </c>
      <c r="P87" s="1">
        <f>ROUND(P82*1.07,0)</f>
        <v>948</v>
      </c>
      <c r="Q87" s="1">
        <f>ROUND(计算页!$H$9*S87/10000,0)</f>
        <v>82</v>
      </c>
      <c r="R87" s="1">
        <f t="shared" si="256"/>
        <v>39349</v>
      </c>
      <c r="S87" s="1">
        <f>ROUND(S82*1.07,0)</f>
        <v>789</v>
      </c>
      <c r="T87" s="1">
        <f>ROUND(计算页!$N$4*V87/10000,0)</f>
        <v>46</v>
      </c>
      <c r="U87" s="1">
        <f t="shared" si="257"/>
        <v>72245</v>
      </c>
      <c r="V87" s="1">
        <f>ROUND(V82*1.07,0)</f>
        <v>1450</v>
      </c>
      <c r="W87" s="1">
        <f>ROUND(计算页!$N$5*Y87/10000,0)</f>
        <v>53</v>
      </c>
      <c r="X87" s="1">
        <f t="shared" si="258"/>
        <v>55060</v>
      </c>
      <c r="Y87" s="1">
        <f>ROUND(Y82*1.07,0)</f>
        <v>1105</v>
      </c>
      <c r="Z87" s="1">
        <f>ROUND(计算页!$N$6*AB87/10000,0)</f>
        <v>61</v>
      </c>
      <c r="AA87" s="1">
        <f t="shared" si="259"/>
        <v>47223</v>
      </c>
      <c r="AB87" s="1">
        <f>ROUND(AB82*1.07,0)</f>
        <v>948</v>
      </c>
      <c r="AC87" s="1">
        <f>ROUND(计算页!$N$7*AE87/10000,0)</f>
        <v>71</v>
      </c>
      <c r="AD87" s="1">
        <f t="shared" si="260"/>
        <v>34558</v>
      </c>
      <c r="AE87" s="1">
        <f>ROUND(AE82*1.07,0)</f>
        <v>693</v>
      </c>
      <c r="AF87" s="1">
        <f>ROUND(计算页!$N$8*AH87/10000,0)</f>
        <v>86</v>
      </c>
      <c r="AG87" s="1">
        <f t="shared" si="261"/>
        <v>28400</v>
      </c>
      <c r="AH87" s="1">
        <f>ROUND(AH82*1.07,0)</f>
        <v>570</v>
      </c>
      <c r="AI87" s="1">
        <f>ROUND(计算页!$N$9*AK87/10000,0)</f>
        <v>101</v>
      </c>
      <c r="AJ87" s="1">
        <f t="shared" si="262"/>
        <v>25252</v>
      </c>
      <c r="AK87" s="1">
        <f>ROUND(AK82*1.07,0)</f>
        <v>507</v>
      </c>
      <c r="AL87" s="1">
        <f>ROUND(计算页!$T$4*AN87/10000,0)</f>
        <v>73</v>
      </c>
      <c r="AM87" s="1">
        <f t="shared" si="263"/>
        <v>28400</v>
      </c>
      <c r="AN87" s="1">
        <f>ROUND(AN82*1.07,0)</f>
        <v>570</v>
      </c>
      <c r="AO87" s="1">
        <f>ROUND(计算页!$T$5*AQ87/10000,0)</f>
        <v>79</v>
      </c>
      <c r="AP87" s="1">
        <f t="shared" si="264"/>
        <v>20523</v>
      </c>
      <c r="AQ87" s="1">
        <f>ROUND(AQ82*1.07,0)</f>
        <v>413</v>
      </c>
      <c r="AR87" s="1">
        <f>ROUND(计算页!$T$6*AT87/10000,0)</f>
        <v>89</v>
      </c>
      <c r="AS87" s="1">
        <f t="shared" si="265"/>
        <v>17271</v>
      </c>
      <c r="AT87" s="1">
        <f>ROUND(AT82*1.07,0)</f>
        <v>346</v>
      </c>
      <c r="AU87" s="1">
        <f>ROUND(计算页!$T$7*AW87/10000,0)</f>
        <v>104</v>
      </c>
      <c r="AV87" s="1">
        <f t="shared" si="266"/>
        <v>12588</v>
      </c>
      <c r="AW87" s="1">
        <f>ROUND(AW82*1.07,0)</f>
        <v>253</v>
      </c>
      <c r="AX87" s="1">
        <f>ROUND(计算页!$T$8*AZ87/10000,0)</f>
        <v>126</v>
      </c>
      <c r="AY87" s="1">
        <f t="shared" si="267"/>
        <v>10272</v>
      </c>
      <c r="AZ87" s="1">
        <f>ROUND(AZ82*1.07,0)</f>
        <v>207</v>
      </c>
      <c r="BA87" s="1">
        <f>ROUND(计算页!$T$9*BC87/10000,0)</f>
        <v>138</v>
      </c>
      <c r="BB87" s="1">
        <f t="shared" si="268"/>
        <v>8654</v>
      </c>
      <c r="BC87" s="1">
        <f>ROUND(BC82*1.07,0)</f>
        <v>174</v>
      </c>
    </row>
    <row r="88" spans="1:55" x14ac:dyDescent="0.35">
      <c r="A88" s="1">
        <v>87</v>
      </c>
      <c r="B88" s="1">
        <f>ROUND(计算页!$H$4*D88/10000,0)</f>
        <v>38</v>
      </c>
      <c r="C88" s="1">
        <f t="shared" si="251"/>
        <v>240820</v>
      </c>
      <c r="D88" s="1">
        <f>D87</f>
        <v>4740</v>
      </c>
      <c r="E88" s="1">
        <f>ROUND(计算页!$H$5*G88/10000,0)</f>
        <v>42</v>
      </c>
      <c r="F88" s="1">
        <f t="shared" si="252"/>
        <v>176538</v>
      </c>
      <c r="G88" s="1">
        <f>G87</f>
        <v>3474</v>
      </c>
      <c r="H88" s="1">
        <f>ROUND(计算页!$H$6*J88/10000,0)</f>
        <v>45</v>
      </c>
      <c r="I88" s="1">
        <f t="shared" si="253"/>
        <v>96248</v>
      </c>
      <c r="J88" s="1">
        <f>J87</f>
        <v>1894</v>
      </c>
      <c r="K88" s="1">
        <f>ROUND(计算页!$H$7*M88/10000,0)</f>
        <v>55</v>
      </c>
      <c r="L88" s="1">
        <f t="shared" si="254"/>
        <v>64154</v>
      </c>
      <c r="M88" s="1">
        <f>M87</f>
        <v>1262</v>
      </c>
      <c r="N88" s="1">
        <f>ROUND(计算页!$H$8*P88/10000,0)</f>
        <v>67</v>
      </c>
      <c r="O88" s="1">
        <f t="shared" si="255"/>
        <v>48171</v>
      </c>
      <c r="P88" s="1">
        <f>P87</f>
        <v>948</v>
      </c>
      <c r="Q88" s="1">
        <f>ROUND(计算页!$H$9*S88/10000,0)</f>
        <v>82</v>
      </c>
      <c r="R88" s="1">
        <f t="shared" si="256"/>
        <v>40138</v>
      </c>
      <c r="S88" s="1">
        <f>S87</f>
        <v>789</v>
      </c>
      <c r="T88" s="1">
        <f>ROUND(计算页!$N$4*V88/10000,0)</f>
        <v>46</v>
      </c>
      <c r="U88" s="1">
        <f t="shared" si="257"/>
        <v>73695</v>
      </c>
      <c r="V88" s="1">
        <f>V87</f>
        <v>1450</v>
      </c>
      <c r="W88" s="1">
        <f>ROUND(计算页!$N$5*Y88/10000,0)</f>
        <v>53</v>
      </c>
      <c r="X88" s="1">
        <f t="shared" si="258"/>
        <v>56165</v>
      </c>
      <c r="Y88" s="1">
        <f>Y87</f>
        <v>1105</v>
      </c>
      <c r="Z88" s="1">
        <f>ROUND(计算页!$N$6*AB88/10000,0)</f>
        <v>61</v>
      </c>
      <c r="AA88" s="1">
        <f t="shared" si="259"/>
        <v>48171</v>
      </c>
      <c r="AB88" s="1">
        <f>AB87</f>
        <v>948</v>
      </c>
      <c r="AC88" s="1">
        <f>ROUND(计算页!$N$7*AE88/10000,0)</f>
        <v>71</v>
      </c>
      <c r="AD88" s="1">
        <f t="shared" si="260"/>
        <v>35251</v>
      </c>
      <c r="AE88" s="1">
        <f>AE87</f>
        <v>693</v>
      </c>
      <c r="AF88" s="1">
        <f>ROUND(计算页!$N$8*AH88/10000,0)</f>
        <v>86</v>
      </c>
      <c r="AG88" s="1">
        <f t="shared" si="261"/>
        <v>28970</v>
      </c>
      <c r="AH88" s="1">
        <f>AH87</f>
        <v>570</v>
      </c>
      <c r="AI88" s="1">
        <f>ROUND(计算页!$N$9*AK88/10000,0)</f>
        <v>101</v>
      </c>
      <c r="AJ88" s="1">
        <f t="shared" si="262"/>
        <v>25759</v>
      </c>
      <c r="AK88" s="1">
        <f>AK87</f>
        <v>507</v>
      </c>
      <c r="AL88" s="1">
        <f>ROUND(计算页!$T$4*AN88/10000,0)</f>
        <v>73</v>
      </c>
      <c r="AM88" s="1">
        <f t="shared" si="263"/>
        <v>28970</v>
      </c>
      <c r="AN88" s="1">
        <f>AN87</f>
        <v>570</v>
      </c>
      <c r="AO88" s="1">
        <f>ROUND(计算页!$T$5*AQ88/10000,0)</f>
        <v>79</v>
      </c>
      <c r="AP88" s="1">
        <f t="shared" si="264"/>
        <v>20936</v>
      </c>
      <c r="AQ88" s="1">
        <f>AQ87</f>
        <v>413</v>
      </c>
      <c r="AR88" s="1">
        <f>ROUND(计算页!$T$6*AT88/10000,0)</f>
        <v>89</v>
      </c>
      <c r="AS88" s="1">
        <f t="shared" si="265"/>
        <v>17617</v>
      </c>
      <c r="AT88" s="1">
        <f>AT87</f>
        <v>346</v>
      </c>
      <c r="AU88" s="1">
        <f>ROUND(计算页!$T$7*AW88/10000,0)</f>
        <v>104</v>
      </c>
      <c r="AV88" s="1">
        <f t="shared" si="266"/>
        <v>12841</v>
      </c>
      <c r="AW88" s="1">
        <f>AW87</f>
        <v>253</v>
      </c>
      <c r="AX88" s="1">
        <f>ROUND(计算页!$T$8*AZ88/10000,0)</f>
        <v>126</v>
      </c>
      <c r="AY88" s="1">
        <f t="shared" si="267"/>
        <v>10479</v>
      </c>
      <c r="AZ88" s="1">
        <f>AZ87</f>
        <v>207</v>
      </c>
      <c r="BA88" s="1">
        <f>ROUND(计算页!$T$9*BC88/10000,0)</f>
        <v>138</v>
      </c>
      <c r="BB88" s="1">
        <f t="shared" si="268"/>
        <v>8828</v>
      </c>
      <c r="BC88" s="1">
        <f>BC87</f>
        <v>174</v>
      </c>
    </row>
    <row r="89" spans="1:55" x14ac:dyDescent="0.35">
      <c r="A89" s="1">
        <v>88</v>
      </c>
      <c r="B89" s="1">
        <f>ROUND(计算页!$H$4*D89/10000,0)</f>
        <v>38</v>
      </c>
      <c r="C89" s="1">
        <f t="shared" si="251"/>
        <v>245560</v>
      </c>
      <c r="D89" s="1">
        <f t="shared" ref="D89:D91" si="341">D88</f>
        <v>4740</v>
      </c>
      <c r="E89" s="1">
        <f>ROUND(计算页!$H$5*G89/10000,0)</f>
        <v>42</v>
      </c>
      <c r="F89" s="1">
        <f t="shared" si="252"/>
        <v>180012</v>
      </c>
      <c r="G89" s="1">
        <f t="shared" ref="G89:G91" si="342">G88</f>
        <v>3474</v>
      </c>
      <c r="H89" s="1">
        <f>ROUND(计算页!$H$6*J89/10000,0)</f>
        <v>45</v>
      </c>
      <c r="I89" s="1">
        <f t="shared" si="253"/>
        <v>98142</v>
      </c>
      <c r="J89" s="1">
        <f t="shared" ref="J89:J91" si="343">J88</f>
        <v>1894</v>
      </c>
      <c r="K89" s="1">
        <f>ROUND(计算页!$H$7*M89/10000,0)</f>
        <v>55</v>
      </c>
      <c r="L89" s="1">
        <f t="shared" si="254"/>
        <v>65416</v>
      </c>
      <c r="M89" s="1">
        <f t="shared" ref="M89:M91" si="344">M88</f>
        <v>1262</v>
      </c>
      <c r="N89" s="1">
        <f>ROUND(计算页!$H$8*P89/10000,0)</f>
        <v>67</v>
      </c>
      <c r="O89" s="1">
        <f t="shared" si="255"/>
        <v>49119</v>
      </c>
      <c r="P89" s="1">
        <f t="shared" ref="P89:P91" si="345">P88</f>
        <v>948</v>
      </c>
      <c r="Q89" s="1">
        <f>ROUND(计算页!$H$9*S89/10000,0)</f>
        <v>82</v>
      </c>
      <c r="R89" s="1">
        <f t="shared" si="256"/>
        <v>40927</v>
      </c>
      <c r="S89" s="1">
        <f t="shared" ref="S89:S91" si="346">S88</f>
        <v>789</v>
      </c>
      <c r="T89" s="1">
        <f>ROUND(计算页!$N$4*V89/10000,0)</f>
        <v>46</v>
      </c>
      <c r="U89" s="1">
        <f t="shared" si="257"/>
        <v>75145</v>
      </c>
      <c r="V89" s="1">
        <f t="shared" ref="V89:V91" si="347">V88</f>
        <v>1450</v>
      </c>
      <c r="W89" s="1">
        <f>ROUND(计算页!$N$5*Y89/10000,0)</f>
        <v>53</v>
      </c>
      <c r="X89" s="1">
        <f t="shared" si="258"/>
        <v>57270</v>
      </c>
      <c r="Y89" s="1">
        <f t="shared" ref="Y89:Y91" si="348">Y88</f>
        <v>1105</v>
      </c>
      <c r="Z89" s="1">
        <f>ROUND(计算页!$N$6*AB89/10000,0)</f>
        <v>61</v>
      </c>
      <c r="AA89" s="1">
        <f t="shared" si="259"/>
        <v>49119</v>
      </c>
      <c r="AB89" s="1">
        <f t="shared" ref="AB89:AB91" si="349">AB88</f>
        <v>948</v>
      </c>
      <c r="AC89" s="1">
        <f>ROUND(计算页!$N$7*AE89/10000,0)</f>
        <v>71</v>
      </c>
      <c r="AD89" s="1">
        <f t="shared" si="260"/>
        <v>35944</v>
      </c>
      <c r="AE89" s="1">
        <f t="shared" ref="AE89:AE91" si="350">AE88</f>
        <v>693</v>
      </c>
      <c r="AF89" s="1">
        <f>ROUND(计算页!$N$8*AH89/10000,0)</f>
        <v>86</v>
      </c>
      <c r="AG89" s="1">
        <f t="shared" si="261"/>
        <v>29540</v>
      </c>
      <c r="AH89" s="1">
        <f t="shared" ref="AH89:AH91" si="351">AH88</f>
        <v>570</v>
      </c>
      <c r="AI89" s="1">
        <f>ROUND(计算页!$N$9*AK89/10000,0)</f>
        <v>101</v>
      </c>
      <c r="AJ89" s="1">
        <f t="shared" si="262"/>
        <v>26266</v>
      </c>
      <c r="AK89" s="1">
        <f t="shared" ref="AK89:AK91" si="352">AK88</f>
        <v>507</v>
      </c>
      <c r="AL89" s="1">
        <f>ROUND(计算页!$T$4*AN89/10000,0)</f>
        <v>73</v>
      </c>
      <c r="AM89" s="1">
        <f t="shared" si="263"/>
        <v>29540</v>
      </c>
      <c r="AN89" s="1">
        <f t="shared" ref="AN89:AN91" si="353">AN88</f>
        <v>570</v>
      </c>
      <c r="AO89" s="1">
        <f>ROUND(计算页!$T$5*AQ89/10000,0)</f>
        <v>79</v>
      </c>
      <c r="AP89" s="1">
        <f t="shared" si="264"/>
        <v>21349</v>
      </c>
      <c r="AQ89" s="1">
        <f t="shared" ref="AQ89:AQ91" si="354">AQ88</f>
        <v>413</v>
      </c>
      <c r="AR89" s="1">
        <f>ROUND(计算页!$T$6*AT89/10000,0)</f>
        <v>89</v>
      </c>
      <c r="AS89" s="1">
        <f t="shared" si="265"/>
        <v>17963</v>
      </c>
      <c r="AT89" s="1">
        <f t="shared" ref="AT89:AT91" si="355">AT88</f>
        <v>346</v>
      </c>
      <c r="AU89" s="1">
        <f>ROUND(计算页!$T$7*AW89/10000,0)</f>
        <v>104</v>
      </c>
      <c r="AV89" s="1">
        <f t="shared" si="266"/>
        <v>13094</v>
      </c>
      <c r="AW89" s="1">
        <f t="shared" ref="AW89:AW91" si="356">AW88</f>
        <v>253</v>
      </c>
      <c r="AX89" s="1">
        <f>ROUND(计算页!$T$8*AZ89/10000,0)</f>
        <v>126</v>
      </c>
      <c r="AY89" s="1">
        <f t="shared" si="267"/>
        <v>10686</v>
      </c>
      <c r="AZ89" s="1">
        <f t="shared" ref="AZ89:AZ91" si="357">AZ88</f>
        <v>207</v>
      </c>
      <c r="BA89" s="1">
        <f>ROUND(计算页!$T$9*BC89/10000,0)</f>
        <v>138</v>
      </c>
      <c r="BB89" s="1">
        <f t="shared" si="268"/>
        <v>9002</v>
      </c>
      <c r="BC89" s="1">
        <f t="shared" ref="BC89:BC91" si="358">BC88</f>
        <v>174</v>
      </c>
    </row>
    <row r="90" spans="1:55" x14ac:dyDescent="0.35">
      <c r="A90" s="1">
        <v>89</v>
      </c>
      <c r="B90" s="1">
        <f>ROUND(计算页!$H$4*D90/10000,0)</f>
        <v>38</v>
      </c>
      <c r="C90" s="1">
        <f t="shared" si="251"/>
        <v>250300</v>
      </c>
      <c r="D90" s="1">
        <f t="shared" si="341"/>
        <v>4740</v>
      </c>
      <c r="E90" s="1">
        <f>ROUND(计算页!$H$5*G90/10000,0)</f>
        <v>42</v>
      </c>
      <c r="F90" s="1">
        <f t="shared" si="252"/>
        <v>183486</v>
      </c>
      <c r="G90" s="1">
        <f t="shared" si="342"/>
        <v>3474</v>
      </c>
      <c r="H90" s="1">
        <f>ROUND(计算页!$H$6*J90/10000,0)</f>
        <v>45</v>
      </c>
      <c r="I90" s="1">
        <f t="shared" si="253"/>
        <v>100036</v>
      </c>
      <c r="J90" s="1">
        <f t="shared" si="343"/>
        <v>1894</v>
      </c>
      <c r="K90" s="1">
        <f>ROUND(计算页!$H$7*M90/10000,0)</f>
        <v>55</v>
      </c>
      <c r="L90" s="1">
        <f t="shared" si="254"/>
        <v>66678</v>
      </c>
      <c r="M90" s="1">
        <f t="shared" si="344"/>
        <v>1262</v>
      </c>
      <c r="N90" s="1">
        <f>ROUND(计算页!$H$8*P90/10000,0)</f>
        <v>67</v>
      </c>
      <c r="O90" s="1">
        <f t="shared" si="255"/>
        <v>50067</v>
      </c>
      <c r="P90" s="1">
        <f t="shared" si="345"/>
        <v>948</v>
      </c>
      <c r="Q90" s="1">
        <f>ROUND(计算页!$H$9*S90/10000,0)</f>
        <v>82</v>
      </c>
      <c r="R90" s="1">
        <f t="shared" si="256"/>
        <v>41716</v>
      </c>
      <c r="S90" s="1">
        <f t="shared" si="346"/>
        <v>789</v>
      </c>
      <c r="T90" s="1">
        <f>ROUND(计算页!$N$4*V90/10000,0)</f>
        <v>46</v>
      </c>
      <c r="U90" s="1">
        <f t="shared" si="257"/>
        <v>76595</v>
      </c>
      <c r="V90" s="1">
        <f t="shared" si="347"/>
        <v>1450</v>
      </c>
      <c r="W90" s="1">
        <f>ROUND(计算页!$N$5*Y90/10000,0)</f>
        <v>53</v>
      </c>
      <c r="X90" s="1">
        <f t="shared" si="258"/>
        <v>58375</v>
      </c>
      <c r="Y90" s="1">
        <f t="shared" si="348"/>
        <v>1105</v>
      </c>
      <c r="Z90" s="1">
        <f>ROUND(计算页!$N$6*AB90/10000,0)</f>
        <v>61</v>
      </c>
      <c r="AA90" s="1">
        <f t="shared" si="259"/>
        <v>50067</v>
      </c>
      <c r="AB90" s="1">
        <f t="shared" si="349"/>
        <v>948</v>
      </c>
      <c r="AC90" s="1">
        <f>ROUND(计算页!$N$7*AE90/10000,0)</f>
        <v>71</v>
      </c>
      <c r="AD90" s="1">
        <f t="shared" si="260"/>
        <v>36637</v>
      </c>
      <c r="AE90" s="1">
        <f t="shared" si="350"/>
        <v>693</v>
      </c>
      <c r="AF90" s="1">
        <f>ROUND(计算页!$N$8*AH90/10000,0)</f>
        <v>86</v>
      </c>
      <c r="AG90" s="1">
        <f t="shared" si="261"/>
        <v>30110</v>
      </c>
      <c r="AH90" s="1">
        <f t="shared" si="351"/>
        <v>570</v>
      </c>
      <c r="AI90" s="1">
        <f>ROUND(计算页!$N$9*AK90/10000,0)</f>
        <v>101</v>
      </c>
      <c r="AJ90" s="1">
        <f t="shared" si="262"/>
        <v>26773</v>
      </c>
      <c r="AK90" s="1">
        <f t="shared" si="352"/>
        <v>507</v>
      </c>
      <c r="AL90" s="1">
        <f>ROUND(计算页!$T$4*AN90/10000,0)</f>
        <v>73</v>
      </c>
      <c r="AM90" s="1">
        <f t="shared" si="263"/>
        <v>30110</v>
      </c>
      <c r="AN90" s="1">
        <f t="shared" si="353"/>
        <v>570</v>
      </c>
      <c r="AO90" s="1">
        <f>ROUND(计算页!$T$5*AQ90/10000,0)</f>
        <v>79</v>
      </c>
      <c r="AP90" s="1">
        <f t="shared" si="264"/>
        <v>21762</v>
      </c>
      <c r="AQ90" s="1">
        <f t="shared" si="354"/>
        <v>413</v>
      </c>
      <c r="AR90" s="1">
        <f>ROUND(计算页!$T$6*AT90/10000,0)</f>
        <v>89</v>
      </c>
      <c r="AS90" s="1">
        <f t="shared" si="265"/>
        <v>18309</v>
      </c>
      <c r="AT90" s="1">
        <f t="shared" si="355"/>
        <v>346</v>
      </c>
      <c r="AU90" s="1">
        <f>ROUND(计算页!$T$7*AW90/10000,0)</f>
        <v>104</v>
      </c>
      <c r="AV90" s="1">
        <f t="shared" si="266"/>
        <v>13347</v>
      </c>
      <c r="AW90" s="1">
        <f t="shared" si="356"/>
        <v>253</v>
      </c>
      <c r="AX90" s="1">
        <f>ROUND(计算页!$T$8*AZ90/10000,0)</f>
        <v>126</v>
      </c>
      <c r="AY90" s="1">
        <f t="shared" si="267"/>
        <v>10893</v>
      </c>
      <c r="AZ90" s="1">
        <f t="shared" si="357"/>
        <v>207</v>
      </c>
      <c r="BA90" s="1">
        <f>ROUND(计算页!$T$9*BC90/10000,0)</f>
        <v>138</v>
      </c>
      <c r="BB90" s="1">
        <f t="shared" si="268"/>
        <v>9176</v>
      </c>
      <c r="BC90" s="1">
        <f t="shared" si="358"/>
        <v>174</v>
      </c>
    </row>
    <row r="91" spans="1:55" x14ac:dyDescent="0.35">
      <c r="A91" s="1">
        <v>90</v>
      </c>
      <c r="B91" s="1">
        <f>ROUND(计算页!$H$4*D91/10000,0)</f>
        <v>38</v>
      </c>
      <c r="C91" s="1">
        <f t="shared" si="251"/>
        <v>255040</v>
      </c>
      <c r="D91" s="1">
        <f t="shared" si="341"/>
        <v>4740</v>
      </c>
      <c r="E91" s="1">
        <f>ROUND(计算页!$H$5*G91/10000,0)</f>
        <v>42</v>
      </c>
      <c r="F91" s="1">
        <f t="shared" si="252"/>
        <v>186960</v>
      </c>
      <c r="G91" s="1">
        <f t="shared" si="342"/>
        <v>3474</v>
      </c>
      <c r="H91" s="1">
        <f>ROUND(计算页!$H$6*J91/10000,0)</f>
        <v>45</v>
      </c>
      <c r="I91" s="1">
        <f t="shared" si="253"/>
        <v>101930</v>
      </c>
      <c r="J91" s="1">
        <f t="shared" si="343"/>
        <v>1894</v>
      </c>
      <c r="K91" s="1">
        <f>ROUND(计算页!$H$7*M91/10000,0)</f>
        <v>55</v>
      </c>
      <c r="L91" s="1">
        <f t="shared" si="254"/>
        <v>67940</v>
      </c>
      <c r="M91" s="1">
        <f t="shared" si="344"/>
        <v>1262</v>
      </c>
      <c r="N91" s="1">
        <f>ROUND(计算页!$H$8*P91/10000,0)</f>
        <v>67</v>
      </c>
      <c r="O91" s="1">
        <f t="shared" si="255"/>
        <v>51015</v>
      </c>
      <c r="P91" s="1">
        <f t="shared" si="345"/>
        <v>948</v>
      </c>
      <c r="Q91" s="1">
        <f>ROUND(计算页!$H$9*S91/10000,0)</f>
        <v>82</v>
      </c>
      <c r="R91" s="1">
        <f t="shared" si="256"/>
        <v>42505</v>
      </c>
      <c r="S91" s="1">
        <f t="shared" si="346"/>
        <v>789</v>
      </c>
      <c r="T91" s="1">
        <f>ROUND(计算页!$N$4*V91/10000,0)</f>
        <v>46</v>
      </c>
      <c r="U91" s="1">
        <f t="shared" si="257"/>
        <v>78045</v>
      </c>
      <c r="V91" s="1">
        <f t="shared" si="347"/>
        <v>1450</v>
      </c>
      <c r="W91" s="1">
        <f>ROUND(计算页!$N$5*Y91/10000,0)</f>
        <v>53</v>
      </c>
      <c r="X91" s="1">
        <f t="shared" si="258"/>
        <v>59480</v>
      </c>
      <c r="Y91" s="1">
        <f t="shared" si="348"/>
        <v>1105</v>
      </c>
      <c r="Z91" s="1">
        <f>ROUND(计算页!$N$6*AB91/10000,0)</f>
        <v>61</v>
      </c>
      <c r="AA91" s="1">
        <f t="shared" si="259"/>
        <v>51015</v>
      </c>
      <c r="AB91" s="1">
        <f t="shared" si="349"/>
        <v>948</v>
      </c>
      <c r="AC91" s="1">
        <f>ROUND(计算页!$N$7*AE91/10000,0)</f>
        <v>71</v>
      </c>
      <c r="AD91" s="1">
        <f t="shared" si="260"/>
        <v>37330</v>
      </c>
      <c r="AE91" s="1">
        <f t="shared" si="350"/>
        <v>693</v>
      </c>
      <c r="AF91" s="1">
        <f>ROUND(计算页!$N$8*AH91/10000,0)</f>
        <v>86</v>
      </c>
      <c r="AG91" s="1">
        <f t="shared" si="261"/>
        <v>30680</v>
      </c>
      <c r="AH91" s="1">
        <f t="shared" si="351"/>
        <v>570</v>
      </c>
      <c r="AI91" s="1">
        <f>ROUND(计算页!$N$9*AK91/10000,0)</f>
        <v>101</v>
      </c>
      <c r="AJ91" s="1">
        <f t="shared" si="262"/>
        <v>27280</v>
      </c>
      <c r="AK91" s="1">
        <f t="shared" si="352"/>
        <v>507</v>
      </c>
      <c r="AL91" s="1">
        <f>ROUND(计算页!$T$4*AN91/10000,0)</f>
        <v>73</v>
      </c>
      <c r="AM91" s="1">
        <f t="shared" si="263"/>
        <v>30680</v>
      </c>
      <c r="AN91" s="1">
        <f t="shared" si="353"/>
        <v>570</v>
      </c>
      <c r="AO91" s="1">
        <f>ROUND(计算页!$T$5*AQ91/10000,0)</f>
        <v>79</v>
      </c>
      <c r="AP91" s="1">
        <f t="shared" si="264"/>
        <v>22175</v>
      </c>
      <c r="AQ91" s="1">
        <f t="shared" si="354"/>
        <v>413</v>
      </c>
      <c r="AR91" s="1">
        <f>ROUND(计算页!$T$6*AT91/10000,0)</f>
        <v>89</v>
      </c>
      <c r="AS91" s="1">
        <f t="shared" si="265"/>
        <v>18655</v>
      </c>
      <c r="AT91" s="1">
        <f t="shared" si="355"/>
        <v>346</v>
      </c>
      <c r="AU91" s="1">
        <f>ROUND(计算页!$T$7*AW91/10000,0)</f>
        <v>104</v>
      </c>
      <c r="AV91" s="1">
        <f t="shared" si="266"/>
        <v>13600</v>
      </c>
      <c r="AW91" s="1">
        <f t="shared" si="356"/>
        <v>253</v>
      </c>
      <c r="AX91" s="1">
        <f>ROUND(计算页!$T$8*AZ91/10000,0)</f>
        <v>126</v>
      </c>
      <c r="AY91" s="1">
        <f t="shared" si="267"/>
        <v>11100</v>
      </c>
      <c r="AZ91" s="1">
        <f t="shared" si="357"/>
        <v>207</v>
      </c>
      <c r="BA91" s="1">
        <f>ROUND(计算页!$T$9*BC91/10000,0)</f>
        <v>138</v>
      </c>
      <c r="BB91" s="1">
        <f t="shared" si="268"/>
        <v>9350</v>
      </c>
      <c r="BC91" s="1">
        <f t="shared" si="358"/>
        <v>174</v>
      </c>
    </row>
    <row r="92" spans="1:55" x14ac:dyDescent="0.35">
      <c r="A92" s="1">
        <v>91</v>
      </c>
      <c r="B92" s="1">
        <f>ROUND(计算页!$H$4*D92/10000,0)</f>
        <v>41</v>
      </c>
      <c r="C92" s="1">
        <f t="shared" si="251"/>
        <v>260112</v>
      </c>
      <c r="D92" s="1">
        <f>ROUND(D87*1.07,0)</f>
        <v>5072</v>
      </c>
      <c r="E92" s="1">
        <f>ROUND(计算页!$H$5*G92/10000,0)</f>
        <v>45</v>
      </c>
      <c r="F92" s="1">
        <f t="shared" si="252"/>
        <v>190677</v>
      </c>
      <c r="G92" s="1">
        <f>ROUND(G87*1.07,0)</f>
        <v>3717</v>
      </c>
      <c r="H92" s="1">
        <f>ROUND(计算页!$H$6*J92/10000,0)</f>
        <v>49</v>
      </c>
      <c r="I92" s="1">
        <f t="shared" si="253"/>
        <v>103957</v>
      </c>
      <c r="J92" s="1">
        <f>ROUND(J87*1.07,0)</f>
        <v>2027</v>
      </c>
      <c r="K92" s="1">
        <f>ROUND(计算页!$H$7*M92/10000,0)</f>
        <v>59</v>
      </c>
      <c r="L92" s="1">
        <f t="shared" si="254"/>
        <v>69290</v>
      </c>
      <c r="M92" s="1">
        <f>ROUND(M87*1.07,0)</f>
        <v>1350</v>
      </c>
      <c r="N92" s="1">
        <f>ROUND(计算页!$H$8*P92/10000,0)</f>
        <v>72</v>
      </c>
      <c r="O92" s="1">
        <f t="shared" si="255"/>
        <v>52029</v>
      </c>
      <c r="P92" s="1">
        <f>ROUND(P87*1.07,0)</f>
        <v>1014</v>
      </c>
      <c r="Q92" s="1">
        <f>ROUND(计算页!$H$9*S92/10000,0)</f>
        <v>87</v>
      </c>
      <c r="R92" s="1">
        <f t="shared" si="256"/>
        <v>43349</v>
      </c>
      <c r="S92" s="1">
        <f>ROUND(S87*1.07,0)</f>
        <v>844</v>
      </c>
      <c r="T92" s="1">
        <f>ROUND(计算页!$N$4*V92/10000,0)</f>
        <v>50</v>
      </c>
      <c r="U92" s="1">
        <f t="shared" si="257"/>
        <v>79597</v>
      </c>
      <c r="V92" s="1">
        <f>ROUND(V87*1.07,0)</f>
        <v>1552</v>
      </c>
      <c r="W92" s="1">
        <f>ROUND(计算页!$N$5*Y92/10000,0)</f>
        <v>57</v>
      </c>
      <c r="X92" s="1">
        <f t="shared" si="258"/>
        <v>60662</v>
      </c>
      <c r="Y92" s="1">
        <f>ROUND(Y87*1.07,0)</f>
        <v>1182</v>
      </c>
      <c r="Z92" s="1">
        <f>ROUND(计算页!$N$6*AB92/10000,0)</f>
        <v>65</v>
      </c>
      <c r="AA92" s="1">
        <f t="shared" si="259"/>
        <v>52029</v>
      </c>
      <c r="AB92" s="1">
        <f>ROUND(AB87*1.07,0)</f>
        <v>1014</v>
      </c>
      <c r="AC92" s="1">
        <f>ROUND(计算页!$N$7*AE92/10000,0)</f>
        <v>76</v>
      </c>
      <c r="AD92" s="1">
        <f t="shared" si="260"/>
        <v>38072</v>
      </c>
      <c r="AE92" s="1">
        <f>ROUND(AE87*1.07,0)</f>
        <v>742</v>
      </c>
      <c r="AF92" s="1">
        <f>ROUND(计算页!$N$8*AH92/10000,0)</f>
        <v>92</v>
      </c>
      <c r="AG92" s="1">
        <f t="shared" si="261"/>
        <v>31290</v>
      </c>
      <c r="AH92" s="1">
        <f>ROUND(AH87*1.07,0)</f>
        <v>610</v>
      </c>
      <c r="AI92" s="1">
        <f>ROUND(计算页!$N$9*AK92/10000,0)</f>
        <v>108</v>
      </c>
      <c r="AJ92" s="1">
        <f t="shared" si="262"/>
        <v>27822</v>
      </c>
      <c r="AK92" s="1">
        <f>ROUND(AK87*1.07,0)</f>
        <v>542</v>
      </c>
      <c r="AL92" s="1">
        <f>ROUND(计算页!$T$4*AN92/10000,0)</f>
        <v>78</v>
      </c>
      <c r="AM92" s="1">
        <f t="shared" si="263"/>
        <v>31290</v>
      </c>
      <c r="AN92" s="1">
        <f>ROUND(AN87*1.07,0)</f>
        <v>610</v>
      </c>
      <c r="AO92" s="1">
        <f>ROUND(计算页!$T$5*AQ92/10000,0)</f>
        <v>85</v>
      </c>
      <c r="AP92" s="1">
        <f t="shared" si="264"/>
        <v>22617</v>
      </c>
      <c r="AQ92" s="1">
        <f>ROUND(AQ87*1.07,0)</f>
        <v>442</v>
      </c>
      <c r="AR92" s="1">
        <f>ROUND(计算页!$T$6*AT92/10000,0)</f>
        <v>95</v>
      </c>
      <c r="AS92" s="1">
        <f t="shared" si="265"/>
        <v>19025</v>
      </c>
      <c r="AT92" s="1">
        <f>ROUND(AT87*1.07,0)</f>
        <v>370</v>
      </c>
      <c r="AU92" s="1">
        <f>ROUND(计算页!$T$7*AW92/10000,0)</f>
        <v>111</v>
      </c>
      <c r="AV92" s="1">
        <f t="shared" si="266"/>
        <v>13871</v>
      </c>
      <c r="AW92" s="1">
        <f>ROUND(AW87*1.07,0)</f>
        <v>271</v>
      </c>
      <c r="AX92" s="1">
        <f>ROUND(计算页!$T$8*AZ92/10000,0)</f>
        <v>134</v>
      </c>
      <c r="AY92" s="1">
        <f t="shared" si="267"/>
        <v>11321</v>
      </c>
      <c r="AZ92" s="1">
        <f>ROUND(AZ87*1.07,0)</f>
        <v>221</v>
      </c>
      <c r="BA92" s="1">
        <f>ROUND(计算页!$T$9*BC92/10000,0)</f>
        <v>148</v>
      </c>
      <c r="BB92" s="1">
        <f t="shared" si="268"/>
        <v>9536</v>
      </c>
      <c r="BC92" s="1">
        <f>ROUND(BC87*1.07,0)</f>
        <v>186</v>
      </c>
    </row>
    <row r="93" spans="1:55" x14ac:dyDescent="0.35">
      <c r="A93" s="1">
        <v>92</v>
      </c>
      <c r="B93" s="1">
        <f>ROUND(计算页!$H$4*D93/10000,0)</f>
        <v>41</v>
      </c>
      <c r="C93" s="1">
        <f t="shared" si="251"/>
        <v>265184</v>
      </c>
      <c r="D93" s="1">
        <f>D92</f>
        <v>5072</v>
      </c>
      <c r="E93" s="1">
        <f>ROUND(计算页!$H$5*G93/10000,0)</f>
        <v>45</v>
      </c>
      <c r="F93" s="1">
        <f t="shared" si="252"/>
        <v>194394</v>
      </c>
      <c r="G93" s="1">
        <f>G92</f>
        <v>3717</v>
      </c>
      <c r="H93" s="1">
        <f>ROUND(计算页!$H$6*J93/10000,0)</f>
        <v>49</v>
      </c>
      <c r="I93" s="1">
        <f t="shared" si="253"/>
        <v>105984</v>
      </c>
      <c r="J93" s="1">
        <f>J92</f>
        <v>2027</v>
      </c>
      <c r="K93" s="1">
        <f>ROUND(计算页!$H$7*M93/10000,0)</f>
        <v>59</v>
      </c>
      <c r="L93" s="1">
        <f t="shared" si="254"/>
        <v>70640</v>
      </c>
      <c r="M93" s="1">
        <f>M92</f>
        <v>1350</v>
      </c>
      <c r="N93" s="1">
        <f>ROUND(计算页!$H$8*P93/10000,0)</f>
        <v>72</v>
      </c>
      <c r="O93" s="1">
        <f t="shared" si="255"/>
        <v>53043</v>
      </c>
      <c r="P93" s="1">
        <f>P92</f>
        <v>1014</v>
      </c>
      <c r="Q93" s="1">
        <f>ROUND(计算页!$H$9*S93/10000,0)</f>
        <v>87</v>
      </c>
      <c r="R93" s="1">
        <f t="shared" si="256"/>
        <v>44193</v>
      </c>
      <c r="S93" s="1">
        <f>S92</f>
        <v>844</v>
      </c>
      <c r="T93" s="1">
        <f>ROUND(计算页!$N$4*V93/10000,0)</f>
        <v>50</v>
      </c>
      <c r="U93" s="1">
        <f t="shared" si="257"/>
        <v>81149</v>
      </c>
      <c r="V93" s="1">
        <f>V92</f>
        <v>1552</v>
      </c>
      <c r="W93" s="1">
        <f>ROUND(计算页!$N$5*Y93/10000,0)</f>
        <v>57</v>
      </c>
      <c r="X93" s="1">
        <f t="shared" si="258"/>
        <v>61844</v>
      </c>
      <c r="Y93" s="1">
        <f>Y92</f>
        <v>1182</v>
      </c>
      <c r="Z93" s="1">
        <f>ROUND(计算页!$N$6*AB93/10000,0)</f>
        <v>65</v>
      </c>
      <c r="AA93" s="1">
        <f t="shared" si="259"/>
        <v>53043</v>
      </c>
      <c r="AB93" s="1">
        <f>AB92</f>
        <v>1014</v>
      </c>
      <c r="AC93" s="1">
        <f>ROUND(计算页!$N$7*AE93/10000,0)</f>
        <v>76</v>
      </c>
      <c r="AD93" s="1">
        <f t="shared" si="260"/>
        <v>38814</v>
      </c>
      <c r="AE93" s="1">
        <f>AE92</f>
        <v>742</v>
      </c>
      <c r="AF93" s="1">
        <f>ROUND(计算页!$N$8*AH93/10000,0)</f>
        <v>92</v>
      </c>
      <c r="AG93" s="1">
        <f t="shared" si="261"/>
        <v>31900</v>
      </c>
      <c r="AH93" s="1">
        <f>AH92</f>
        <v>610</v>
      </c>
      <c r="AI93" s="1">
        <f>ROUND(计算页!$N$9*AK93/10000,0)</f>
        <v>108</v>
      </c>
      <c r="AJ93" s="1">
        <f t="shared" si="262"/>
        <v>28364</v>
      </c>
      <c r="AK93" s="1">
        <f>AK92</f>
        <v>542</v>
      </c>
      <c r="AL93" s="1">
        <f>ROUND(计算页!$T$4*AN93/10000,0)</f>
        <v>78</v>
      </c>
      <c r="AM93" s="1">
        <f t="shared" si="263"/>
        <v>31900</v>
      </c>
      <c r="AN93" s="1">
        <f>AN92</f>
        <v>610</v>
      </c>
      <c r="AO93" s="1">
        <f>ROUND(计算页!$T$5*AQ93/10000,0)</f>
        <v>85</v>
      </c>
      <c r="AP93" s="1">
        <f t="shared" si="264"/>
        <v>23059</v>
      </c>
      <c r="AQ93" s="1">
        <f>AQ92</f>
        <v>442</v>
      </c>
      <c r="AR93" s="1">
        <f>ROUND(计算页!$T$6*AT93/10000,0)</f>
        <v>95</v>
      </c>
      <c r="AS93" s="1">
        <f t="shared" si="265"/>
        <v>19395</v>
      </c>
      <c r="AT93" s="1">
        <f>AT92</f>
        <v>370</v>
      </c>
      <c r="AU93" s="1">
        <f>ROUND(计算页!$T$7*AW93/10000,0)</f>
        <v>111</v>
      </c>
      <c r="AV93" s="1">
        <f t="shared" si="266"/>
        <v>14142</v>
      </c>
      <c r="AW93" s="1">
        <f>AW92</f>
        <v>271</v>
      </c>
      <c r="AX93" s="1">
        <f>ROUND(计算页!$T$8*AZ93/10000,0)</f>
        <v>134</v>
      </c>
      <c r="AY93" s="1">
        <f t="shared" si="267"/>
        <v>11542</v>
      </c>
      <c r="AZ93" s="1">
        <f>AZ92</f>
        <v>221</v>
      </c>
      <c r="BA93" s="1">
        <f>ROUND(计算页!$T$9*BC93/10000,0)</f>
        <v>148</v>
      </c>
      <c r="BB93" s="1">
        <f t="shared" si="268"/>
        <v>9722</v>
      </c>
      <c r="BC93" s="1">
        <f>BC92</f>
        <v>186</v>
      </c>
    </row>
    <row r="94" spans="1:55" x14ac:dyDescent="0.35">
      <c r="A94" s="1">
        <v>93</v>
      </c>
      <c r="B94" s="1">
        <f>ROUND(计算页!$H$4*D94/10000,0)</f>
        <v>41</v>
      </c>
      <c r="C94" s="1">
        <f t="shared" si="251"/>
        <v>270256</v>
      </c>
      <c r="D94" s="1">
        <f t="shared" ref="D94:D96" si="359">D93</f>
        <v>5072</v>
      </c>
      <c r="E94" s="1">
        <f>ROUND(计算页!$H$5*G94/10000,0)</f>
        <v>45</v>
      </c>
      <c r="F94" s="1">
        <f t="shared" si="252"/>
        <v>198111</v>
      </c>
      <c r="G94" s="1">
        <f t="shared" ref="G94:G96" si="360">G93</f>
        <v>3717</v>
      </c>
      <c r="H94" s="1">
        <f>ROUND(计算页!$H$6*J94/10000,0)</f>
        <v>49</v>
      </c>
      <c r="I94" s="1">
        <f t="shared" si="253"/>
        <v>108011</v>
      </c>
      <c r="J94" s="1">
        <f t="shared" ref="J94:J96" si="361">J93</f>
        <v>2027</v>
      </c>
      <c r="K94" s="1">
        <f>ROUND(计算页!$H$7*M94/10000,0)</f>
        <v>59</v>
      </c>
      <c r="L94" s="1">
        <f t="shared" si="254"/>
        <v>71990</v>
      </c>
      <c r="M94" s="1">
        <f t="shared" ref="M94:M96" si="362">M93</f>
        <v>1350</v>
      </c>
      <c r="N94" s="1">
        <f>ROUND(计算页!$H$8*P94/10000,0)</f>
        <v>72</v>
      </c>
      <c r="O94" s="1">
        <f t="shared" si="255"/>
        <v>54057</v>
      </c>
      <c r="P94" s="1">
        <f t="shared" ref="P94:P96" si="363">P93</f>
        <v>1014</v>
      </c>
      <c r="Q94" s="1">
        <f>ROUND(计算页!$H$9*S94/10000,0)</f>
        <v>87</v>
      </c>
      <c r="R94" s="1">
        <f t="shared" si="256"/>
        <v>45037</v>
      </c>
      <c r="S94" s="1">
        <f t="shared" ref="S94:S96" si="364">S93</f>
        <v>844</v>
      </c>
      <c r="T94" s="1">
        <f>ROUND(计算页!$N$4*V94/10000,0)</f>
        <v>50</v>
      </c>
      <c r="U94" s="1">
        <f t="shared" si="257"/>
        <v>82701</v>
      </c>
      <c r="V94" s="1">
        <f t="shared" ref="V94:V96" si="365">V93</f>
        <v>1552</v>
      </c>
      <c r="W94" s="1">
        <f>ROUND(计算页!$N$5*Y94/10000,0)</f>
        <v>57</v>
      </c>
      <c r="X94" s="1">
        <f t="shared" si="258"/>
        <v>63026</v>
      </c>
      <c r="Y94" s="1">
        <f t="shared" ref="Y94:Y96" si="366">Y93</f>
        <v>1182</v>
      </c>
      <c r="Z94" s="1">
        <f>ROUND(计算页!$N$6*AB94/10000,0)</f>
        <v>65</v>
      </c>
      <c r="AA94" s="1">
        <f t="shared" si="259"/>
        <v>54057</v>
      </c>
      <c r="AB94" s="1">
        <f t="shared" ref="AB94:AB96" si="367">AB93</f>
        <v>1014</v>
      </c>
      <c r="AC94" s="1">
        <f>ROUND(计算页!$N$7*AE94/10000,0)</f>
        <v>76</v>
      </c>
      <c r="AD94" s="1">
        <f t="shared" si="260"/>
        <v>39556</v>
      </c>
      <c r="AE94" s="1">
        <f t="shared" ref="AE94:AE96" si="368">AE93</f>
        <v>742</v>
      </c>
      <c r="AF94" s="1">
        <f>ROUND(计算页!$N$8*AH94/10000,0)</f>
        <v>92</v>
      </c>
      <c r="AG94" s="1">
        <f t="shared" si="261"/>
        <v>32510</v>
      </c>
      <c r="AH94" s="1">
        <f t="shared" ref="AH94:AH96" si="369">AH93</f>
        <v>610</v>
      </c>
      <c r="AI94" s="1">
        <f>ROUND(计算页!$N$9*AK94/10000,0)</f>
        <v>108</v>
      </c>
      <c r="AJ94" s="1">
        <f t="shared" si="262"/>
        <v>28906</v>
      </c>
      <c r="AK94" s="1">
        <f t="shared" ref="AK94:AK96" si="370">AK93</f>
        <v>542</v>
      </c>
      <c r="AL94" s="1">
        <f>ROUND(计算页!$T$4*AN94/10000,0)</f>
        <v>78</v>
      </c>
      <c r="AM94" s="1">
        <f t="shared" si="263"/>
        <v>32510</v>
      </c>
      <c r="AN94" s="1">
        <f t="shared" ref="AN94:AN96" si="371">AN93</f>
        <v>610</v>
      </c>
      <c r="AO94" s="1">
        <f>ROUND(计算页!$T$5*AQ94/10000,0)</f>
        <v>85</v>
      </c>
      <c r="AP94" s="1">
        <f t="shared" si="264"/>
        <v>23501</v>
      </c>
      <c r="AQ94" s="1">
        <f t="shared" ref="AQ94:AQ96" si="372">AQ93</f>
        <v>442</v>
      </c>
      <c r="AR94" s="1">
        <f>ROUND(计算页!$T$6*AT94/10000,0)</f>
        <v>95</v>
      </c>
      <c r="AS94" s="1">
        <f t="shared" si="265"/>
        <v>19765</v>
      </c>
      <c r="AT94" s="1">
        <f t="shared" ref="AT94:AT96" si="373">AT93</f>
        <v>370</v>
      </c>
      <c r="AU94" s="1">
        <f>ROUND(计算页!$T$7*AW94/10000,0)</f>
        <v>111</v>
      </c>
      <c r="AV94" s="1">
        <f t="shared" si="266"/>
        <v>14413</v>
      </c>
      <c r="AW94" s="1">
        <f t="shared" ref="AW94:AW96" si="374">AW93</f>
        <v>271</v>
      </c>
      <c r="AX94" s="1">
        <f>ROUND(计算页!$T$8*AZ94/10000,0)</f>
        <v>134</v>
      </c>
      <c r="AY94" s="1">
        <f t="shared" si="267"/>
        <v>11763</v>
      </c>
      <c r="AZ94" s="1">
        <f t="shared" ref="AZ94:AZ96" si="375">AZ93</f>
        <v>221</v>
      </c>
      <c r="BA94" s="1">
        <f>ROUND(计算页!$T$9*BC94/10000,0)</f>
        <v>148</v>
      </c>
      <c r="BB94" s="1">
        <f t="shared" si="268"/>
        <v>9908</v>
      </c>
      <c r="BC94" s="1">
        <f t="shared" ref="BC94:BC96" si="376">BC93</f>
        <v>186</v>
      </c>
    </row>
    <row r="95" spans="1:55" x14ac:dyDescent="0.35">
      <c r="A95" s="1">
        <v>94</v>
      </c>
      <c r="B95" s="1">
        <f>ROUND(计算页!$H$4*D95/10000,0)</f>
        <v>41</v>
      </c>
      <c r="C95" s="1">
        <f t="shared" si="251"/>
        <v>275328</v>
      </c>
      <c r="D95" s="1">
        <f t="shared" si="359"/>
        <v>5072</v>
      </c>
      <c r="E95" s="1">
        <f>ROUND(计算页!$H$5*G95/10000,0)</f>
        <v>45</v>
      </c>
      <c r="F95" s="1">
        <f t="shared" si="252"/>
        <v>201828</v>
      </c>
      <c r="G95" s="1">
        <f t="shared" si="360"/>
        <v>3717</v>
      </c>
      <c r="H95" s="1">
        <f>ROUND(计算页!$H$6*J95/10000,0)</f>
        <v>49</v>
      </c>
      <c r="I95" s="1">
        <f t="shared" si="253"/>
        <v>110038</v>
      </c>
      <c r="J95" s="1">
        <f t="shared" si="361"/>
        <v>2027</v>
      </c>
      <c r="K95" s="1">
        <f>ROUND(计算页!$H$7*M95/10000,0)</f>
        <v>59</v>
      </c>
      <c r="L95" s="1">
        <f t="shared" si="254"/>
        <v>73340</v>
      </c>
      <c r="M95" s="1">
        <f t="shared" si="362"/>
        <v>1350</v>
      </c>
      <c r="N95" s="1">
        <f>ROUND(计算页!$H$8*P95/10000,0)</f>
        <v>72</v>
      </c>
      <c r="O95" s="1">
        <f t="shared" si="255"/>
        <v>55071</v>
      </c>
      <c r="P95" s="1">
        <f t="shared" si="363"/>
        <v>1014</v>
      </c>
      <c r="Q95" s="1">
        <f>ROUND(计算页!$H$9*S95/10000,0)</f>
        <v>87</v>
      </c>
      <c r="R95" s="1">
        <f t="shared" si="256"/>
        <v>45881</v>
      </c>
      <c r="S95" s="1">
        <f t="shared" si="364"/>
        <v>844</v>
      </c>
      <c r="T95" s="1">
        <f>ROUND(计算页!$N$4*V95/10000,0)</f>
        <v>50</v>
      </c>
      <c r="U95" s="1">
        <f t="shared" si="257"/>
        <v>84253</v>
      </c>
      <c r="V95" s="1">
        <f t="shared" si="365"/>
        <v>1552</v>
      </c>
      <c r="W95" s="1">
        <f>ROUND(计算页!$N$5*Y95/10000,0)</f>
        <v>57</v>
      </c>
      <c r="X95" s="1">
        <f t="shared" si="258"/>
        <v>64208</v>
      </c>
      <c r="Y95" s="1">
        <f t="shared" si="366"/>
        <v>1182</v>
      </c>
      <c r="Z95" s="1">
        <f>ROUND(计算页!$N$6*AB95/10000,0)</f>
        <v>65</v>
      </c>
      <c r="AA95" s="1">
        <f t="shared" si="259"/>
        <v>55071</v>
      </c>
      <c r="AB95" s="1">
        <f t="shared" si="367"/>
        <v>1014</v>
      </c>
      <c r="AC95" s="1">
        <f>ROUND(计算页!$N$7*AE95/10000,0)</f>
        <v>76</v>
      </c>
      <c r="AD95" s="1">
        <f t="shared" si="260"/>
        <v>40298</v>
      </c>
      <c r="AE95" s="1">
        <f t="shared" si="368"/>
        <v>742</v>
      </c>
      <c r="AF95" s="1">
        <f>ROUND(计算页!$N$8*AH95/10000,0)</f>
        <v>92</v>
      </c>
      <c r="AG95" s="1">
        <f t="shared" si="261"/>
        <v>33120</v>
      </c>
      <c r="AH95" s="1">
        <f t="shared" si="369"/>
        <v>610</v>
      </c>
      <c r="AI95" s="1">
        <f>ROUND(计算页!$N$9*AK95/10000,0)</f>
        <v>108</v>
      </c>
      <c r="AJ95" s="1">
        <f t="shared" si="262"/>
        <v>29448</v>
      </c>
      <c r="AK95" s="1">
        <f t="shared" si="370"/>
        <v>542</v>
      </c>
      <c r="AL95" s="1">
        <f>ROUND(计算页!$T$4*AN95/10000,0)</f>
        <v>78</v>
      </c>
      <c r="AM95" s="1">
        <f t="shared" si="263"/>
        <v>33120</v>
      </c>
      <c r="AN95" s="1">
        <f t="shared" si="371"/>
        <v>610</v>
      </c>
      <c r="AO95" s="1">
        <f>ROUND(计算页!$T$5*AQ95/10000,0)</f>
        <v>85</v>
      </c>
      <c r="AP95" s="1">
        <f t="shared" si="264"/>
        <v>23943</v>
      </c>
      <c r="AQ95" s="1">
        <f t="shared" si="372"/>
        <v>442</v>
      </c>
      <c r="AR95" s="1">
        <f>ROUND(计算页!$T$6*AT95/10000,0)</f>
        <v>95</v>
      </c>
      <c r="AS95" s="1">
        <f t="shared" si="265"/>
        <v>20135</v>
      </c>
      <c r="AT95" s="1">
        <f t="shared" si="373"/>
        <v>370</v>
      </c>
      <c r="AU95" s="1">
        <f>ROUND(计算页!$T$7*AW95/10000,0)</f>
        <v>111</v>
      </c>
      <c r="AV95" s="1">
        <f t="shared" si="266"/>
        <v>14684</v>
      </c>
      <c r="AW95" s="1">
        <f t="shared" si="374"/>
        <v>271</v>
      </c>
      <c r="AX95" s="1">
        <f>ROUND(计算页!$T$8*AZ95/10000,0)</f>
        <v>134</v>
      </c>
      <c r="AY95" s="1">
        <f t="shared" si="267"/>
        <v>11984</v>
      </c>
      <c r="AZ95" s="1">
        <f t="shared" si="375"/>
        <v>221</v>
      </c>
      <c r="BA95" s="1">
        <f>ROUND(计算页!$T$9*BC95/10000,0)</f>
        <v>148</v>
      </c>
      <c r="BB95" s="1">
        <f t="shared" si="268"/>
        <v>10094</v>
      </c>
      <c r="BC95" s="1">
        <f t="shared" si="376"/>
        <v>186</v>
      </c>
    </row>
    <row r="96" spans="1:55" x14ac:dyDescent="0.35">
      <c r="A96" s="1">
        <v>95</v>
      </c>
      <c r="B96" s="1">
        <f>ROUND(计算页!$H$4*D96/10000,0)</f>
        <v>41</v>
      </c>
      <c r="C96" s="1">
        <f t="shared" si="251"/>
        <v>280400</v>
      </c>
      <c r="D96" s="1">
        <f t="shared" si="359"/>
        <v>5072</v>
      </c>
      <c r="E96" s="1">
        <f>ROUND(计算页!$H$5*G96/10000,0)</f>
        <v>45</v>
      </c>
      <c r="F96" s="1">
        <f t="shared" si="252"/>
        <v>205545</v>
      </c>
      <c r="G96" s="1">
        <f t="shared" si="360"/>
        <v>3717</v>
      </c>
      <c r="H96" s="1">
        <f>ROUND(计算页!$H$6*J96/10000,0)</f>
        <v>49</v>
      </c>
      <c r="I96" s="1">
        <f t="shared" si="253"/>
        <v>112065</v>
      </c>
      <c r="J96" s="1">
        <f t="shared" si="361"/>
        <v>2027</v>
      </c>
      <c r="K96" s="1">
        <f>ROUND(计算页!$H$7*M96/10000,0)</f>
        <v>59</v>
      </c>
      <c r="L96" s="1">
        <f t="shared" si="254"/>
        <v>74690</v>
      </c>
      <c r="M96" s="1">
        <f t="shared" si="362"/>
        <v>1350</v>
      </c>
      <c r="N96" s="1">
        <f>ROUND(计算页!$H$8*P96/10000,0)</f>
        <v>72</v>
      </c>
      <c r="O96" s="1">
        <f t="shared" si="255"/>
        <v>56085</v>
      </c>
      <c r="P96" s="1">
        <f t="shared" si="363"/>
        <v>1014</v>
      </c>
      <c r="Q96" s="1">
        <f>ROUND(计算页!$H$9*S96/10000,0)</f>
        <v>87</v>
      </c>
      <c r="R96" s="1">
        <f t="shared" si="256"/>
        <v>46725</v>
      </c>
      <c r="S96" s="1">
        <f t="shared" si="364"/>
        <v>844</v>
      </c>
      <c r="T96" s="1">
        <f>ROUND(计算页!$N$4*V96/10000,0)</f>
        <v>50</v>
      </c>
      <c r="U96" s="1">
        <f t="shared" si="257"/>
        <v>85805</v>
      </c>
      <c r="V96" s="1">
        <f t="shared" si="365"/>
        <v>1552</v>
      </c>
      <c r="W96" s="1">
        <f>ROUND(计算页!$N$5*Y96/10000,0)</f>
        <v>57</v>
      </c>
      <c r="X96" s="1">
        <f t="shared" si="258"/>
        <v>65390</v>
      </c>
      <c r="Y96" s="1">
        <f t="shared" si="366"/>
        <v>1182</v>
      </c>
      <c r="Z96" s="1">
        <f>ROUND(计算页!$N$6*AB96/10000,0)</f>
        <v>65</v>
      </c>
      <c r="AA96" s="1">
        <f t="shared" si="259"/>
        <v>56085</v>
      </c>
      <c r="AB96" s="1">
        <f t="shared" si="367"/>
        <v>1014</v>
      </c>
      <c r="AC96" s="1">
        <f>ROUND(计算页!$N$7*AE96/10000,0)</f>
        <v>76</v>
      </c>
      <c r="AD96" s="1">
        <f t="shared" si="260"/>
        <v>41040</v>
      </c>
      <c r="AE96" s="1">
        <f t="shared" si="368"/>
        <v>742</v>
      </c>
      <c r="AF96" s="1">
        <f>ROUND(计算页!$N$8*AH96/10000,0)</f>
        <v>92</v>
      </c>
      <c r="AG96" s="1">
        <f t="shared" si="261"/>
        <v>33730</v>
      </c>
      <c r="AH96" s="1">
        <f t="shared" si="369"/>
        <v>610</v>
      </c>
      <c r="AI96" s="1">
        <f>ROUND(计算页!$N$9*AK96/10000,0)</f>
        <v>108</v>
      </c>
      <c r="AJ96" s="1">
        <f t="shared" si="262"/>
        <v>29990</v>
      </c>
      <c r="AK96" s="1">
        <f t="shared" si="370"/>
        <v>542</v>
      </c>
      <c r="AL96" s="1">
        <f>ROUND(计算页!$T$4*AN96/10000,0)</f>
        <v>78</v>
      </c>
      <c r="AM96" s="1">
        <f t="shared" si="263"/>
        <v>33730</v>
      </c>
      <c r="AN96" s="1">
        <f t="shared" si="371"/>
        <v>610</v>
      </c>
      <c r="AO96" s="1">
        <f>ROUND(计算页!$T$5*AQ96/10000,0)</f>
        <v>85</v>
      </c>
      <c r="AP96" s="1">
        <f t="shared" si="264"/>
        <v>24385</v>
      </c>
      <c r="AQ96" s="1">
        <f t="shared" si="372"/>
        <v>442</v>
      </c>
      <c r="AR96" s="1">
        <f>ROUND(计算页!$T$6*AT96/10000,0)</f>
        <v>95</v>
      </c>
      <c r="AS96" s="1">
        <f t="shared" si="265"/>
        <v>20505</v>
      </c>
      <c r="AT96" s="1">
        <f t="shared" si="373"/>
        <v>370</v>
      </c>
      <c r="AU96" s="1">
        <f>ROUND(计算页!$T$7*AW96/10000,0)</f>
        <v>111</v>
      </c>
      <c r="AV96" s="1">
        <f t="shared" si="266"/>
        <v>14955</v>
      </c>
      <c r="AW96" s="1">
        <f t="shared" si="374"/>
        <v>271</v>
      </c>
      <c r="AX96" s="1">
        <f>ROUND(计算页!$T$8*AZ96/10000,0)</f>
        <v>134</v>
      </c>
      <c r="AY96" s="1">
        <f t="shared" si="267"/>
        <v>12205</v>
      </c>
      <c r="AZ96" s="1">
        <f t="shared" si="375"/>
        <v>221</v>
      </c>
      <c r="BA96" s="1">
        <f>ROUND(计算页!$T$9*BC96/10000,0)</f>
        <v>148</v>
      </c>
      <c r="BB96" s="1">
        <f t="shared" si="268"/>
        <v>10280</v>
      </c>
      <c r="BC96" s="1">
        <f t="shared" si="376"/>
        <v>186</v>
      </c>
    </row>
    <row r="97" spans="1:55" x14ac:dyDescent="0.35">
      <c r="A97" s="1">
        <v>96</v>
      </c>
      <c r="B97" s="1">
        <f>ROUND(计算页!$H$4*D97/10000,0)</f>
        <v>43</v>
      </c>
      <c r="C97" s="1">
        <f t="shared" si="251"/>
        <v>285827</v>
      </c>
      <c r="D97" s="1">
        <f>ROUND(D92*1.07,0)</f>
        <v>5427</v>
      </c>
      <c r="E97" s="1">
        <f>ROUND(计算页!$H$5*G97/10000,0)</f>
        <v>48</v>
      </c>
      <c r="F97" s="1">
        <f t="shared" si="252"/>
        <v>209522</v>
      </c>
      <c r="G97" s="1">
        <f>ROUND(G92*1.07,0)</f>
        <v>3977</v>
      </c>
      <c r="H97" s="1">
        <f>ROUND(计算页!$H$6*J97/10000,0)</f>
        <v>52</v>
      </c>
      <c r="I97" s="1">
        <f t="shared" si="253"/>
        <v>114234</v>
      </c>
      <c r="J97" s="1">
        <f>ROUND(J92*1.07,0)</f>
        <v>2169</v>
      </c>
      <c r="K97" s="1">
        <f>ROUND(计算页!$H$7*M97/10000,0)</f>
        <v>63</v>
      </c>
      <c r="L97" s="1">
        <f t="shared" si="254"/>
        <v>76135</v>
      </c>
      <c r="M97" s="1">
        <f>ROUND(M92*1.07,0)</f>
        <v>1445</v>
      </c>
      <c r="N97" s="1">
        <f>ROUND(计算页!$H$8*P97/10000,0)</f>
        <v>77</v>
      </c>
      <c r="O97" s="1">
        <f t="shared" si="255"/>
        <v>57170</v>
      </c>
      <c r="P97" s="1">
        <f>ROUND(P92*1.07,0)</f>
        <v>1085</v>
      </c>
      <c r="Q97" s="1">
        <f>ROUND(计算页!$H$9*S97/10000,0)</f>
        <v>93</v>
      </c>
      <c r="R97" s="1">
        <f t="shared" si="256"/>
        <v>47628</v>
      </c>
      <c r="S97" s="1">
        <f>ROUND(S92*1.07,0)</f>
        <v>903</v>
      </c>
      <c r="T97" s="1">
        <f>ROUND(计算页!$N$4*V97/10000,0)</f>
        <v>53</v>
      </c>
      <c r="U97" s="1">
        <f t="shared" si="257"/>
        <v>87466</v>
      </c>
      <c r="V97" s="1">
        <f>ROUND(V92*1.07,0)</f>
        <v>1661</v>
      </c>
      <c r="W97" s="1">
        <f>ROUND(计算页!$N$5*Y97/10000,0)</f>
        <v>61</v>
      </c>
      <c r="X97" s="1">
        <f t="shared" si="258"/>
        <v>66655</v>
      </c>
      <c r="Y97" s="1">
        <f>ROUND(Y92*1.07,0)</f>
        <v>1265</v>
      </c>
      <c r="Z97" s="1">
        <f>ROUND(计算页!$N$6*AB97/10000,0)</f>
        <v>69</v>
      </c>
      <c r="AA97" s="1">
        <f t="shared" si="259"/>
        <v>57170</v>
      </c>
      <c r="AB97" s="1">
        <f>ROUND(AB92*1.07,0)</f>
        <v>1085</v>
      </c>
      <c r="AC97" s="1">
        <f>ROUND(计算页!$N$7*AE97/10000,0)</f>
        <v>82</v>
      </c>
      <c r="AD97" s="1">
        <f t="shared" si="260"/>
        <v>41834</v>
      </c>
      <c r="AE97" s="1">
        <f>ROUND(AE92*1.07,0)</f>
        <v>794</v>
      </c>
      <c r="AF97" s="1">
        <f>ROUND(计算页!$N$8*AH97/10000,0)</f>
        <v>99</v>
      </c>
      <c r="AG97" s="1">
        <f t="shared" si="261"/>
        <v>34383</v>
      </c>
      <c r="AH97" s="1">
        <f>ROUND(AH92*1.07,0)</f>
        <v>653</v>
      </c>
      <c r="AI97" s="1">
        <f>ROUND(计算页!$N$9*AK97/10000,0)</f>
        <v>115</v>
      </c>
      <c r="AJ97" s="1">
        <f t="shared" si="262"/>
        <v>30570</v>
      </c>
      <c r="AK97" s="1">
        <f>ROUND(AK92*1.07,0)</f>
        <v>580</v>
      </c>
      <c r="AL97" s="1">
        <f>ROUND(计算页!$T$4*AN97/10000,0)</f>
        <v>84</v>
      </c>
      <c r="AM97" s="1">
        <f t="shared" si="263"/>
        <v>34383</v>
      </c>
      <c r="AN97" s="1">
        <f>ROUND(AN92*1.07,0)</f>
        <v>653</v>
      </c>
      <c r="AO97" s="1">
        <f>ROUND(计算页!$T$5*AQ97/10000,0)</f>
        <v>91</v>
      </c>
      <c r="AP97" s="1">
        <f t="shared" si="264"/>
        <v>24858</v>
      </c>
      <c r="AQ97" s="1">
        <f>ROUND(AQ92*1.07,0)</f>
        <v>473</v>
      </c>
      <c r="AR97" s="1">
        <f>ROUND(计算页!$T$6*AT97/10000,0)</f>
        <v>101</v>
      </c>
      <c r="AS97" s="1">
        <f t="shared" si="265"/>
        <v>20901</v>
      </c>
      <c r="AT97" s="1">
        <f>ROUND(AT92*1.07,0)</f>
        <v>396</v>
      </c>
      <c r="AU97" s="1">
        <f>ROUND(计算页!$T$7*AW97/10000,0)</f>
        <v>119</v>
      </c>
      <c r="AV97" s="1">
        <f t="shared" si="266"/>
        <v>15245</v>
      </c>
      <c r="AW97" s="1">
        <f>ROUND(AW92*1.07,0)</f>
        <v>290</v>
      </c>
      <c r="AX97" s="1">
        <f>ROUND(计算页!$T$8*AZ97/10000,0)</f>
        <v>143</v>
      </c>
      <c r="AY97" s="1">
        <f t="shared" si="267"/>
        <v>12441</v>
      </c>
      <c r="AZ97" s="1">
        <f>ROUND(AZ92*1.07,0)</f>
        <v>236</v>
      </c>
      <c r="BA97" s="1">
        <f>ROUND(计算页!$T$9*BC97/10000,0)</f>
        <v>158</v>
      </c>
      <c r="BB97" s="1">
        <f t="shared" si="268"/>
        <v>10479</v>
      </c>
      <c r="BC97" s="1">
        <f>ROUND(BC92*1.07,0)</f>
        <v>199</v>
      </c>
    </row>
    <row r="98" spans="1:55" x14ac:dyDescent="0.35">
      <c r="A98" s="1">
        <v>97</v>
      </c>
      <c r="B98" s="1">
        <f>ROUND(计算页!$H$4*D98/10000,0)</f>
        <v>43</v>
      </c>
      <c r="C98" s="1">
        <f t="shared" si="251"/>
        <v>291254</v>
      </c>
      <c r="D98" s="1">
        <f>D97</f>
        <v>5427</v>
      </c>
      <c r="E98" s="1">
        <f>ROUND(计算页!$H$5*G98/10000,0)</f>
        <v>48</v>
      </c>
      <c r="F98" s="1">
        <f t="shared" si="252"/>
        <v>213499</v>
      </c>
      <c r="G98" s="1">
        <f>G97</f>
        <v>3977</v>
      </c>
      <c r="H98" s="1">
        <f>ROUND(计算页!$H$6*J98/10000,0)</f>
        <v>52</v>
      </c>
      <c r="I98" s="1">
        <f t="shared" si="253"/>
        <v>116403</v>
      </c>
      <c r="J98" s="1">
        <f>J97</f>
        <v>2169</v>
      </c>
      <c r="K98" s="1">
        <f>ROUND(计算页!$H$7*M98/10000,0)</f>
        <v>63</v>
      </c>
      <c r="L98" s="1">
        <f t="shared" si="254"/>
        <v>77580</v>
      </c>
      <c r="M98" s="1">
        <f>M97</f>
        <v>1445</v>
      </c>
      <c r="N98" s="1">
        <f>ROUND(计算页!$H$8*P98/10000,0)</f>
        <v>77</v>
      </c>
      <c r="O98" s="1">
        <f t="shared" si="255"/>
        <v>58255</v>
      </c>
      <c r="P98" s="1">
        <f>P97</f>
        <v>1085</v>
      </c>
      <c r="Q98" s="1">
        <f>ROUND(计算页!$H$9*S98/10000,0)</f>
        <v>93</v>
      </c>
      <c r="R98" s="1">
        <f t="shared" si="256"/>
        <v>48531</v>
      </c>
      <c r="S98" s="1">
        <f>S97</f>
        <v>903</v>
      </c>
      <c r="T98" s="1">
        <f>ROUND(计算页!$N$4*V98/10000,0)</f>
        <v>53</v>
      </c>
      <c r="U98" s="1">
        <f t="shared" si="257"/>
        <v>89127</v>
      </c>
      <c r="V98" s="1">
        <f>V97</f>
        <v>1661</v>
      </c>
      <c r="W98" s="1">
        <f>ROUND(计算页!$N$5*Y98/10000,0)</f>
        <v>61</v>
      </c>
      <c r="X98" s="1">
        <f t="shared" si="258"/>
        <v>67920</v>
      </c>
      <c r="Y98" s="1">
        <f>Y97</f>
        <v>1265</v>
      </c>
      <c r="Z98" s="1">
        <f>ROUND(计算页!$N$6*AB98/10000,0)</f>
        <v>69</v>
      </c>
      <c r="AA98" s="1">
        <f t="shared" si="259"/>
        <v>58255</v>
      </c>
      <c r="AB98" s="1">
        <f>AB97</f>
        <v>1085</v>
      </c>
      <c r="AC98" s="1">
        <f>ROUND(计算页!$N$7*AE98/10000,0)</f>
        <v>82</v>
      </c>
      <c r="AD98" s="1">
        <f t="shared" si="260"/>
        <v>42628</v>
      </c>
      <c r="AE98" s="1">
        <f>AE97</f>
        <v>794</v>
      </c>
      <c r="AF98" s="1">
        <f>ROUND(计算页!$N$8*AH98/10000,0)</f>
        <v>99</v>
      </c>
      <c r="AG98" s="1">
        <f t="shared" si="261"/>
        <v>35036</v>
      </c>
      <c r="AH98" s="1">
        <f>AH97</f>
        <v>653</v>
      </c>
      <c r="AI98" s="1">
        <f>ROUND(计算页!$N$9*AK98/10000,0)</f>
        <v>115</v>
      </c>
      <c r="AJ98" s="1">
        <f t="shared" si="262"/>
        <v>31150</v>
      </c>
      <c r="AK98" s="1">
        <f>AK97</f>
        <v>580</v>
      </c>
      <c r="AL98" s="1">
        <f>ROUND(计算页!$T$4*AN98/10000,0)</f>
        <v>84</v>
      </c>
      <c r="AM98" s="1">
        <f t="shared" si="263"/>
        <v>35036</v>
      </c>
      <c r="AN98" s="1">
        <f>AN97</f>
        <v>653</v>
      </c>
      <c r="AO98" s="1">
        <f>ROUND(计算页!$T$5*AQ98/10000,0)</f>
        <v>91</v>
      </c>
      <c r="AP98" s="1">
        <f t="shared" si="264"/>
        <v>25331</v>
      </c>
      <c r="AQ98" s="1">
        <f>AQ97</f>
        <v>473</v>
      </c>
      <c r="AR98" s="1">
        <f>ROUND(计算页!$T$6*AT98/10000,0)</f>
        <v>101</v>
      </c>
      <c r="AS98" s="1">
        <f t="shared" si="265"/>
        <v>21297</v>
      </c>
      <c r="AT98" s="1">
        <f>AT97</f>
        <v>396</v>
      </c>
      <c r="AU98" s="1">
        <f>ROUND(计算页!$T$7*AW98/10000,0)</f>
        <v>119</v>
      </c>
      <c r="AV98" s="1">
        <f t="shared" si="266"/>
        <v>15535</v>
      </c>
      <c r="AW98" s="1">
        <f>AW97</f>
        <v>290</v>
      </c>
      <c r="AX98" s="1">
        <f>ROUND(计算页!$T$8*AZ98/10000,0)</f>
        <v>143</v>
      </c>
      <c r="AY98" s="1">
        <f t="shared" si="267"/>
        <v>12677</v>
      </c>
      <c r="AZ98" s="1">
        <f>AZ97</f>
        <v>236</v>
      </c>
      <c r="BA98" s="1">
        <f>ROUND(计算页!$T$9*BC98/10000,0)</f>
        <v>158</v>
      </c>
      <c r="BB98" s="1">
        <f t="shared" si="268"/>
        <v>10678</v>
      </c>
      <c r="BC98" s="1">
        <f>BC97</f>
        <v>199</v>
      </c>
    </row>
    <row r="99" spans="1:55" x14ac:dyDescent="0.35">
      <c r="A99" s="1">
        <v>98</v>
      </c>
      <c r="B99" s="1">
        <f>ROUND(计算页!$H$4*D99/10000,0)</f>
        <v>43</v>
      </c>
      <c r="C99" s="1">
        <f t="shared" si="251"/>
        <v>296681</v>
      </c>
      <c r="D99" s="1">
        <f t="shared" ref="D99:D101" si="377">D98</f>
        <v>5427</v>
      </c>
      <c r="E99" s="1">
        <f>ROUND(计算页!$H$5*G99/10000,0)</f>
        <v>48</v>
      </c>
      <c r="F99" s="1">
        <f t="shared" si="252"/>
        <v>217476</v>
      </c>
      <c r="G99" s="1">
        <f t="shared" ref="G99:G101" si="378">G98</f>
        <v>3977</v>
      </c>
      <c r="H99" s="1">
        <f>ROUND(计算页!$H$6*J99/10000,0)</f>
        <v>52</v>
      </c>
      <c r="I99" s="1">
        <f t="shared" si="253"/>
        <v>118572</v>
      </c>
      <c r="J99" s="1">
        <f t="shared" ref="J99:J101" si="379">J98</f>
        <v>2169</v>
      </c>
      <c r="K99" s="1">
        <f>ROUND(计算页!$H$7*M99/10000,0)</f>
        <v>63</v>
      </c>
      <c r="L99" s="1">
        <f t="shared" si="254"/>
        <v>79025</v>
      </c>
      <c r="M99" s="1">
        <f t="shared" ref="M99:M101" si="380">M98</f>
        <v>1445</v>
      </c>
      <c r="N99" s="1">
        <f>ROUND(计算页!$H$8*P99/10000,0)</f>
        <v>77</v>
      </c>
      <c r="O99" s="1">
        <f t="shared" si="255"/>
        <v>59340</v>
      </c>
      <c r="P99" s="1">
        <f t="shared" ref="P99:P101" si="381">P98</f>
        <v>1085</v>
      </c>
      <c r="Q99" s="1">
        <f>ROUND(计算页!$H$9*S99/10000,0)</f>
        <v>93</v>
      </c>
      <c r="R99" s="1">
        <f t="shared" si="256"/>
        <v>49434</v>
      </c>
      <c r="S99" s="1">
        <f t="shared" ref="S99:S101" si="382">S98</f>
        <v>903</v>
      </c>
      <c r="T99" s="1">
        <f>ROUND(计算页!$N$4*V99/10000,0)</f>
        <v>53</v>
      </c>
      <c r="U99" s="1">
        <f t="shared" si="257"/>
        <v>90788</v>
      </c>
      <c r="V99" s="1">
        <f t="shared" ref="V99:V101" si="383">V98</f>
        <v>1661</v>
      </c>
      <c r="W99" s="1">
        <f>ROUND(计算页!$N$5*Y99/10000,0)</f>
        <v>61</v>
      </c>
      <c r="X99" s="1">
        <f t="shared" si="258"/>
        <v>69185</v>
      </c>
      <c r="Y99" s="1">
        <f t="shared" ref="Y99:Y101" si="384">Y98</f>
        <v>1265</v>
      </c>
      <c r="Z99" s="1">
        <f>ROUND(计算页!$N$6*AB99/10000,0)</f>
        <v>69</v>
      </c>
      <c r="AA99" s="1">
        <f t="shared" si="259"/>
        <v>59340</v>
      </c>
      <c r="AB99" s="1">
        <f t="shared" ref="AB99:AB101" si="385">AB98</f>
        <v>1085</v>
      </c>
      <c r="AC99" s="1">
        <f>ROUND(计算页!$N$7*AE99/10000,0)</f>
        <v>82</v>
      </c>
      <c r="AD99" s="1">
        <f t="shared" si="260"/>
        <v>43422</v>
      </c>
      <c r="AE99" s="1">
        <f t="shared" ref="AE99:AE101" si="386">AE98</f>
        <v>794</v>
      </c>
      <c r="AF99" s="1">
        <f>ROUND(计算页!$N$8*AH99/10000,0)</f>
        <v>99</v>
      </c>
      <c r="AG99" s="1">
        <f t="shared" si="261"/>
        <v>35689</v>
      </c>
      <c r="AH99" s="1">
        <f t="shared" ref="AH99:AH101" si="387">AH98</f>
        <v>653</v>
      </c>
      <c r="AI99" s="1">
        <f>ROUND(计算页!$N$9*AK99/10000,0)</f>
        <v>115</v>
      </c>
      <c r="AJ99" s="1">
        <f t="shared" si="262"/>
        <v>31730</v>
      </c>
      <c r="AK99" s="1">
        <f t="shared" ref="AK99:AK101" si="388">AK98</f>
        <v>580</v>
      </c>
      <c r="AL99" s="1">
        <f>ROUND(计算页!$T$4*AN99/10000,0)</f>
        <v>84</v>
      </c>
      <c r="AM99" s="1">
        <f t="shared" si="263"/>
        <v>35689</v>
      </c>
      <c r="AN99" s="1">
        <f t="shared" ref="AN99:AN101" si="389">AN98</f>
        <v>653</v>
      </c>
      <c r="AO99" s="1">
        <f>ROUND(计算页!$T$5*AQ99/10000,0)</f>
        <v>91</v>
      </c>
      <c r="AP99" s="1">
        <f t="shared" si="264"/>
        <v>25804</v>
      </c>
      <c r="AQ99" s="1">
        <f t="shared" ref="AQ99:AQ101" si="390">AQ98</f>
        <v>473</v>
      </c>
      <c r="AR99" s="1">
        <f>ROUND(计算页!$T$6*AT99/10000,0)</f>
        <v>101</v>
      </c>
      <c r="AS99" s="1">
        <f t="shared" si="265"/>
        <v>21693</v>
      </c>
      <c r="AT99" s="1">
        <f t="shared" ref="AT99:AT101" si="391">AT98</f>
        <v>396</v>
      </c>
      <c r="AU99" s="1">
        <f>ROUND(计算页!$T$7*AW99/10000,0)</f>
        <v>119</v>
      </c>
      <c r="AV99" s="1">
        <f t="shared" si="266"/>
        <v>15825</v>
      </c>
      <c r="AW99" s="1">
        <f t="shared" ref="AW99:AW101" si="392">AW98</f>
        <v>290</v>
      </c>
      <c r="AX99" s="1">
        <f>ROUND(计算页!$T$8*AZ99/10000,0)</f>
        <v>143</v>
      </c>
      <c r="AY99" s="1">
        <f t="shared" si="267"/>
        <v>12913</v>
      </c>
      <c r="AZ99" s="1">
        <f t="shared" ref="AZ99:AZ101" si="393">AZ98</f>
        <v>236</v>
      </c>
      <c r="BA99" s="1">
        <f>ROUND(计算页!$T$9*BC99/10000,0)</f>
        <v>158</v>
      </c>
      <c r="BB99" s="1">
        <f t="shared" si="268"/>
        <v>10877</v>
      </c>
      <c r="BC99" s="1">
        <f t="shared" ref="BC99:BC101" si="394">BC98</f>
        <v>199</v>
      </c>
    </row>
    <row r="100" spans="1:55" x14ac:dyDescent="0.35">
      <c r="A100" s="1">
        <v>99</v>
      </c>
      <c r="B100" s="1">
        <f>ROUND(计算页!$H$4*D100/10000,0)</f>
        <v>43</v>
      </c>
      <c r="C100" s="1">
        <f t="shared" si="251"/>
        <v>302108</v>
      </c>
      <c r="D100" s="1">
        <f t="shared" si="377"/>
        <v>5427</v>
      </c>
      <c r="E100" s="1">
        <f>ROUND(计算页!$H$5*G100/10000,0)</f>
        <v>48</v>
      </c>
      <c r="F100" s="1">
        <f t="shared" si="252"/>
        <v>221453</v>
      </c>
      <c r="G100" s="1">
        <f t="shared" si="378"/>
        <v>3977</v>
      </c>
      <c r="H100" s="1">
        <f>ROUND(计算页!$H$6*J100/10000,0)</f>
        <v>52</v>
      </c>
      <c r="I100" s="1">
        <f t="shared" si="253"/>
        <v>120741</v>
      </c>
      <c r="J100" s="1">
        <f t="shared" si="379"/>
        <v>2169</v>
      </c>
      <c r="K100" s="1">
        <f>ROUND(计算页!$H$7*M100/10000,0)</f>
        <v>63</v>
      </c>
      <c r="L100" s="1">
        <f t="shared" si="254"/>
        <v>80470</v>
      </c>
      <c r="M100" s="1">
        <f t="shared" si="380"/>
        <v>1445</v>
      </c>
      <c r="N100" s="1">
        <f>ROUND(计算页!$H$8*P100/10000,0)</f>
        <v>77</v>
      </c>
      <c r="O100" s="1">
        <f t="shared" si="255"/>
        <v>60425</v>
      </c>
      <c r="P100" s="1">
        <f t="shared" si="381"/>
        <v>1085</v>
      </c>
      <c r="Q100" s="1">
        <f>ROUND(计算页!$H$9*S100/10000,0)</f>
        <v>93</v>
      </c>
      <c r="R100" s="1">
        <f t="shared" si="256"/>
        <v>50337</v>
      </c>
      <c r="S100" s="1">
        <f t="shared" si="382"/>
        <v>903</v>
      </c>
      <c r="T100" s="1">
        <f>ROUND(计算页!$N$4*V100/10000,0)</f>
        <v>53</v>
      </c>
      <c r="U100" s="1">
        <f t="shared" si="257"/>
        <v>92449</v>
      </c>
      <c r="V100" s="1">
        <f t="shared" si="383"/>
        <v>1661</v>
      </c>
      <c r="W100" s="1">
        <f>ROUND(计算页!$N$5*Y100/10000,0)</f>
        <v>61</v>
      </c>
      <c r="X100" s="1">
        <f t="shared" si="258"/>
        <v>70450</v>
      </c>
      <c r="Y100" s="1">
        <f t="shared" si="384"/>
        <v>1265</v>
      </c>
      <c r="Z100" s="1">
        <f>ROUND(计算页!$N$6*AB100/10000,0)</f>
        <v>69</v>
      </c>
      <c r="AA100" s="1">
        <f t="shared" si="259"/>
        <v>60425</v>
      </c>
      <c r="AB100" s="1">
        <f t="shared" si="385"/>
        <v>1085</v>
      </c>
      <c r="AC100" s="1">
        <f>ROUND(计算页!$N$7*AE100/10000,0)</f>
        <v>82</v>
      </c>
      <c r="AD100" s="1">
        <f t="shared" si="260"/>
        <v>44216</v>
      </c>
      <c r="AE100" s="1">
        <f t="shared" si="386"/>
        <v>794</v>
      </c>
      <c r="AF100" s="1">
        <f>ROUND(计算页!$N$8*AH100/10000,0)</f>
        <v>99</v>
      </c>
      <c r="AG100" s="1">
        <f t="shared" si="261"/>
        <v>36342</v>
      </c>
      <c r="AH100" s="1">
        <f t="shared" si="387"/>
        <v>653</v>
      </c>
      <c r="AI100" s="1">
        <f>ROUND(计算页!$N$9*AK100/10000,0)</f>
        <v>115</v>
      </c>
      <c r="AJ100" s="1">
        <f t="shared" si="262"/>
        <v>32310</v>
      </c>
      <c r="AK100" s="1">
        <f t="shared" si="388"/>
        <v>580</v>
      </c>
      <c r="AL100" s="1">
        <f>ROUND(计算页!$T$4*AN100/10000,0)</f>
        <v>84</v>
      </c>
      <c r="AM100" s="1">
        <f t="shared" si="263"/>
        <v>36342</v>
      </c>
      <c r="AN100" s="1">
        <f t="shared" si="389"/>
        <v>653</v>
      </c>
      <c r="AO100" s="1">
        <f>ROUND(计算页!$T$5*AQ100/10000,0)</f>
        <v>91</v>
      </c>
      <c r="AP100" s="1">
        <f t="shared" si="264"/>
        <v>26277</v>
      </c>
      <c r="AQ100" s="1">
        <f t="shared" si="390"/>
        <v>473</v>
      </c>
      <c r="AR100" s="1">
        <f>ROUND(计算页!$T$6*AT100/10000,0)</f>
        <v>101</v>
      </c>
      <c r="AS100" s="1">
        <f t="shared" si="265"/>
        <v>22089</v>
      </c>
      <c r="AT100" s="1">
        <f t="shared" si="391"/>
        <v>396</v>
      </c>
      <c r="AU100" s="1">
        <f>ROUND(计算页!$T$7*AW100/10000,0)</f>
        <v>119</v>
      </c>
      <c r="AV100" s="1">
        <f t="shared" si="266"/>
        <v>16115</v>
      </c>
      <c r="AW100" s="1">
        <f t="shared" si="392"/>
        <v>290</v>
      </c>
      <c r="AX100" s="1">
        <f>ROUND(计算页!$T$8*AZ100/10000,0)</f>
        <v>143</v>
      </c>
      <c r="AY100" s="1">
        <f t="shared" si="267"/>
        <v>13149</v>
      </c>
      <c r="AZ100" s="1">
        <f t="shared" si="393"/>
        <v>236</v>
      </c>
      <c r="BA100" s="1">
        <f>ROUND(计算页!$T$9*BC100/10000,0)</f>
        <v>158</v>
      </c>
      <c r="BB100" s="1">
        <f t="shared" si="268"/>
        <v>11076</v>
      </c>
      <c r="BC100" s="1">
        <f t="shared" si="394"/>
        <v>199</v>
      </c>
    </row>
    <row r="101" spans="1:55" x14ac:dyDescent="0.35">
      <c r="A101" s="1">
        <v>100</v>
      </c>
      <c r="B101" s="1">
        <f>ROUND(计算页!$H$4*D101/10000,0)</f>
        <v>43</v>
      </c>
      <c r="C101" s="1">
        <f t="shared" si="251"/>
        <v>307535</v>
      </c>
      <c r="D101" s="1">
        <f t="shared" si="377"/>
        <v>5427</v>
      </c>
      <c r="E101" s="1">
        <f>ROUND(计算页!$H$5*G101/10000,0)</f>
        <v>48</v>
      </c>
      <c r="F101" s="1">
        <f t="shared" si="252"/>
        <v>225430</v>
      </c>
      <c r="G101" s="1">
        <f t="shared" si="378"/>
        <v>3977</v>
      </c>
      <c r="H101" s="1">
        <f>ROUND(计算页!$H$6*J101/10000,0)</f>
        <v>52</v>
      </c>
      <c r="I101" s="1">
        <f t="shared" si="253"/>
        <v>122910</v>
      </c>
      <c r="J101" s="1">
        <f t="shared" si="379"/>
        <v>2169</v>
      </c>
      <c r="K101" s="1">
        <f>ROUND(计算页!$H$7*M101/10000,0)</f>
        <v>63</v>
      </c>
      <c r="L101" s="1">
        <f t="shared" si="254"/>
        <v>81915</v>
      </c>
      <c r="M101" s="1">
        <f t="shared" si="380"/>
        <v>1445</v>
      </c>
      <c r="N101" s="1">
        <f>ROUND(计算页!$H$8*P101/10000,0)</f>
        <v>77</v>
      </c>
      <c r="O101" s="1">
        <f t="shared" si="255"/>
        <v>61510</v>
      </c>
      <c r="P101" s="1">
        <f t="shared" si="381"/>
        <v>1085</v>
      </c>
      <c r="Q101" s="1">
        <f>ROUND(计算页!$H$9*S101/10000,0)</f>
        <v>93</v>
      </c>
      <c r="R101" s="1">
        <f t="shared" si="256"/>
        <v>51240</v>
      </c>
      <c r="S101" s="1">
        <f t="shared" si="382"/>
        <v>903</v>
      </c>
      <c r="T101" s="1">
        <f>ROUND(计算页!$N$4*V101/10000,0)</f>
        <v>53</v>
      </c>
      <c r="U101" s="1">
        <f t="shared" si="257"/>
        <v>94110</v>
      </c>
      <c r="V101" s="1">
        <f t="shared" si="383"/>
        <v>1661</v>
      </c>
      <c r="W101" s="1">
        <f>ROUND(计算页!$N$5*Y101/10000,0)</f>
        <v>61</v>
      </c>
      <c r="X101" s="1">
        <f t="shared" si="258"/>
        <v>71715</v>
      </c>
      <c r="Y101" s="1">
        <f t="shared" si="384"/>
        <v>1265</v>
      </c>
      <c r="Z101" s="1">
        <f>ROUND(计算页!$N$6*AB101/10000,0)</f>
        <v>69</v>
      </c>
      <c r="AA101" s="1">
        <f t="shared" si="259"/>
        <v>61510</v>
      </c>
      <c r="AB101" s="1">
        <f t="shared" si="385"/>
        <v>1085</v>
      </c>
      <c r="AC101" s="1">
        <f>ROUND(计算页!$N$7*AE101/10000,0)</f>
        <v>82</v>
      </c>
      <c r="AD101" s="1">
        <f t="shared" si="260"/>
        <v>45010</v>
      </c>
      <c r="AE101" s="1">
        <f t="shared" si="386"/>
        <v>794</v>
      </c>
      <c r="AF101" s="1">
        <f>ROUND(计算页!$N$8*AH101/10000,0)</f>
        <v>99</v>
      </c>
      <c r="AG101" s="1">
        <f t="shared" si="261"/>
        <v>36995</v>
      </c>
      <c r="AH101" s="1">
        <f t="shared" si="387"/>
        <v>653</v>
      </c>
      <c r="AI101" s="1">
        <f>ROUND(计算页!$N$9*AK101/10000,0)</f>
        <v>115</v>
      </c>
      <c r="AJ101" s="1">
        <f t="shared" si="262"/>
        <v>32890</v>
      </c>
      <c r="AK101" s="1">
        <f t="shared" si="388"/>
        <v>580</v>
      </c>
      <c r="AL101" s="1">
        <f>ROUND(计算页!$T$4*AN101/10000,0)</f>
        <v>84</v>
      </c>
      <c r="AM101" s="1">
        <f t="shared" si="263"/>
        <v>36995</v>
      </c>
      <c r="AN101" s="1">
        <f t="shared" si="389"/>
        <v>653</v>
      </c>
      <c r="AO101" s="1">
        <f>ROUND(计算页!$T$5*AQ101/10000,0)</f>
        <v>91</v>
      </c>
      <c r="AP101" s="1">
        <f t="shared" si="264"/>
        <v>26750</v>
      </c>
      <c r="AQ101" s="1">
        <f t="shared" si="390"/>
        <v>473</v>
      </c>
      <c r="AR101" s="1">
        <f>ROUND(计算页!$T$6*AT101/10000,0)</f>
        <v>101</v>
      </c>
      <c r="AS101" s="1">
        <f t="shared" si="265"/>
        <v>22485</v>
      </c>
      <c r="AT101" s="1">
        <f t="shared" si="391"/>
        <v>396</v>
      </c>
      <c r="AU101" s="1">
        <f>ROUND(计算页!$T$7*AW101/10000,0)</f>
        <v>119</v>
      </c>
      <c r="AV101" s="1">
        <f t="shared" si="266"/>
        <v>16405</v>
      </c>
      <c r="AW101" s="1">
        <f t="shared" si="392"/>
        <v>290</v>
      </c>
      <c r="AX101" s="1">
        <f>ROUND(计算页!$T$8*AZ101/10000,0)</f>
        <v>143</v>
      </c>
      <c r="AY101" s="1">
        <f t="shared" si="267"/>
        <v>13385</v>
      </c>
      <c r="AZ101" s="1">
        <f t="shared" si="393"/>
        <v>236</v>
      </c>
      <c r="BA101" s="1">
        <f>ROUND(计算页!$T$9*BC101/10000,0)</f>
        <v>158</v>
      </c>
      <c r="BB101" s="1">
        <f t="shared" si="268"/>
        <v>11275</v>
      </c>
      <c r="BC101" s="1">
        <f t="shared" si="394"/>
        <v>199</v>
      </c>
    </row>
  </sheetData>
  <phoneticPr fontId="4" type="noConversion"/>
  <pageMargins left="0.69930555555555596" right="0.69930555555555596"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workbookViewId="0">
      <selection activeCell="I22" sqref="I22"/>
    </sheetView>
  </sheetViews>
  <sheetFormatPr defaultColWidth="9" defaultRowHeight="16.5" x14ac:dyDescent="0.35"/>
  <cols>
    <col min="1" max="1" width="10.25" style="1" customWidth="1"/>
    <col min="2" max="16384" width="9" style="1"/>
  </cols>
  <sheetData>
    <row r="1" spans="1:2" x14ac:dyDescent="0.35">
      <c r="A1" s="2" t="s">
        <v>211</v>
      </c>
      <c r="B1" s="2" t="s">
        <v>212</v>
      </c>
    </row>
    <row r="2" spans="1:2" x14ac:dyDescent="0.35">
      <c r="A2" s="2"/>
      <c r="B2" s="2"/>
    </row>
    <row r="3" spans="1:2" x14ac:dyDescent="0.35">
      <c r="A3" s="2" t="s">
        <v>61</v>
      </c>
      <c r="B3" s="2" t="s">
        <v>63</v>
      </c>
    </row>
    <row r="4" spans="1:2" x14ac:dyDescent="0.35">
      <c r="A4" s="2" t="s">
        <v>92</v>
      </c>
      <c r="B4" s="2" t="s">
        <v>93</v>
      </c>
    </row>
    <row r="5" spans="1:2" x14ac:dyDescent="0.35">
      <c r="A5" s="2">
        <v>1</v>
      </c>
      <c r="B5" s="2" t="s">
        <v>213</v>
      </c>
    </row>
    <row r="6" spans="1:2" x14ac:dyDescent="0.35">
      <c r="A6" s="2">
        <v>2</v>
      </c>
      <c r="B6" s="2" t="s">
        <v>214</v>
      </c>
    </row>
    <row r="7" spans="1:2" x14ac:dyDescent="0.35">
      <c r="A7" s="2">
        <v>3</v>
      </c>
      <c r="B7" s="2" t="s">
        <v>215</v>
      </c>
    </row>
    <row r="8" spans="1:2" x14ac:dyDescent="0.35">
      <c r="A8" s="2">
        <v>4</v>
      </c>
      <c r="B8" s="2" t="s">
        <v>216</v>
      </c>
    </row>
    <row r="9" spans="1:2" x14ac:dyDescent="0.35">
      <c r="A9" s="2">
        <v>5</v>
      </c>
      <c r="B9" s="2" t="s">
        <v>217</v>
      </c>
    </row>
    <row r="10" spans="1:2" x14ac:dyDescent="0.35">
      <c r="A10" s="2">
        <v>6</v>
      </c>
      <c r="B10" s="2" t="s">
        <v>218</v>
      </c>
    </row>
    <row r="11" spans="1:2" x14ac:dyDescent="0.35">
      <c r="A11" s="2">
        <v>7</v>
      </c>
      <c r="B11" s="2" t="s">
        <v>219</v>
      </c>
    </row>
  </sheetData>
  <phoneticPr fontId="4" type="noConversion"/>
  <conditionalFormatting sqref="A1:XFD1048576">
    <cfRule type="cellIs" dxfId="597" priority="1" stopIfTrue="1" operator="notEqual">
      <formula>INDIRECT("Dummy_for_Comparison2!"&amp;ADDRESS(ROW(),COLUMN()))</formula>
    </cfRule>
  </conditionalFormatting>
  <pageMargins left="0.69930555555555596" right="0.69930555555555596"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workbookViewId="0">
      <selection activeCell="C10" sqref="C10"/>
    </sheetView>
  </sheetViews>
  <sheetFormatPr defaultColWidth="9" defaultRowHeight="16.5" x14ac:dyDescent="0.35"/>
  <cols>
    <col min="1" max="2" width="9" style="9"/>
    <col min="3" max="3" width="15.375" style="9" customWidth="1"/>
    <col min="4" max="4" width="21.625" style="9" customWidth="1"/>
    <col min="5" max="5" width="24.5" style="9" customWidth="1"/>
    <col min="6" max="6" width="22" style="9" customWidth="1"/>
    <col min="7" max="7" width="13.25" style="9" customWidth="1"/>
    <col min="8" max="16384" width="9" style="9"/>
  </cols>
  <sheetData>
    <row r="1" spans="1:7" x14ac:dyDescent="0.35">
      <c r="A1" s="2" t="s">
        <v>220</v>
      </c>
      <c r="B1" s="2" t="s">
        <v>221</v>
      </c>
      <c r="C1" s="2" t="s">
        <v>222</v>
      </c>
      <c r="D1" s="2" t="s">
        <v>223</v>
      </c>
      <c r="E1" s="2" t="s">
        <v>224</v>
      </c>
      <c r="F1" s="2" t="s">
        <v>225</v>
      </c>
      <c r="G1" s="2" t="s">
        <v>226</v>
      </c>
    </row>
    <row r="2" spans="1:7" ht="49.5" x14ac:dyDescent="0.35">
      <c r="A2" s="3" t="s">
        <v>227</v>
      </c>
      <c r="B2" s="3" t="s">
        <v>228</v>
      </c>
      <c r="C2" s="3" t="s">
        <v>229</v>
      </c>
      <c r="D2" s="3" t="s">
        <v>230</v>
      </c>
      <c r="E2" s="3" t="s">
        <v>231</v>
      </c>
      <c r="F2" s="3" t="s">
        <v>232</v>
      </c>
      <c r="G2" s="3" t="s">
        <v>226</v>
      </c>
    </row>
    <row r="3" spans="1:7" x14ac:dyDescent="0.35">
      <c r="A3" s="3" t="s">
        <v>61</v>
      </c>
      <c r="B3" s="3" t="s">
        <v>233</v>
      </c>
      <c r="C3" s="2" t="s">
        <v>234</v>
      </c>
      <c r="D3" s="2" t="s">
        <v>235</v>
      </c>
      <c r="E3" s="2" t="s">
        <v>236</v>
      </c>
      <c r="F3" s="2" t="s">
        <v>237</v>
      </c>
      <c r="G3" s="2" t="s">
        <v>238</v>
      </c>
    </row>
    <row r="4" spans="1:7" x14ac:dyDescent="0.35">
      <c r="A4" s="3" t="s">
        <v>92</v>
      </c>
      <c r="B4" s="3" t="s">
        <v>93</v>
      </c>
      <c r="C4" s="2" t="s">
        <v>92</v>
      </c>
      <c r="D4" s="2" t="s">
        <v>93</v>
      </c>
      <c r="E4" s="2" t="s">
        <v>93</v>
      </c>
      <c r="F4" s="2" t="s">
        <v>93</v>
      </c>
      <c r="G4" s="2" t="s">
        <v>92</v>
      </c>
    </row>
    <row r="5" spans="1:7" x14ac:dyDescent="0.35">
      <c r="A5" s="2">
        <v>1</v>
      </c>
      <c r="B5" s="3" t="s">
        <v>239</v>
      </c>
      <c r="C5" s="2">
        <v>5</v>
      </c>
      <c r="D5" s="2" t="s">
        <v>1038</v>
      </c>
      <c r="E5" s="20" t="s">
        <v>1036</v>
      </c>
      <c r="F5" s="20" t="s">
        <v>1037</v>
      </c>
      <c r="G5" s="2">
        <v>1</v>
      </c>
    </row>
    <row r="6" spans="1:7" x14ac:dyDescent="0.35">
      <c r="A6" s="2">
        <v>2</v>
      </c>
      <c r="B6" s="3" t="s">
        <v>240</v>
      </c>
      <c r="C6" s="2">
        <v>6</v>
      </c>
      <c r="D6" s="2" t="s">
        <v>241</v>
      </c>
      <c r="E6" s="20" t="s">
        <v>242</v>
      </c>
      <c r="F6" s="20" t="s">
        <v>243</v>
      </c>
      <c r="G6" s="2">
        <v>30</v>
      </c>
    </row>
    <row r="7" spans="1:7" x14ac:dyDescent="0.35">
      <c r="A7" s="2">
        <v>3</v>
      </c>
      <c r="B7" s="3" t="s">
        <v>244</v>
      </c>
      <c r="C7" s="2">
        <v>6</v>
      </c>
      <c r="D7" s="2" t="s">
        <v>245</v>
      </c>
      <c r="E7" s="20" t="s">
        <v>242</v>
      </c>
      <c r="F7" s="20" t="s">
        <v>243</v>
      </c>
      <c r="G7" s="2">
        <v>30</v>
      </c>
    </row>
  </sheetData>
  <phoneticPr fontId="4" type="noConversion"/>
  <conditionalFormatting sqref="A1:XFD1048576">
    <cfRule type="cellIs" dxfId="596" priority="1" stopIfTrue="1" operator="notEqual">
      <formula>INDIRECT("Dummy_for_Comparison3!"&amp;ADDRESS(ROW(),COLUMN()))</formula>
    </cfRule>
  </conditionalFormatting>
  <pageMargins left="0.69930555555555596" right="0.69930555555555596" top="0.75" bottom="0.75" header="0.3" footer="0.3"/>
  <pageSetup orientation="portrait" horizontalDpi="200" verticalDpi="2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workbookViewId="0">
      <selection activeCell="A5" sqref="A5:B9"/>
    </sheetView>
  </sheetViews>
  <sheetFormatPr defaultColWidth="9" defaultRowHeight="16.5" x14ac:dyDescent="0.35"/>
  <cols>
    <col min="1" max="2" width="9" style="1"/>
    <col min="3" max="3" width="8.5" style="1" customWidth="1"/>
    <col min="4" max="16384" width="9" style="1"/>
  </cols>
  <sheetData>
    <row r="1" spans="1:3" x14ac:dyDescent="0.35">
      <c r="A1" s="2" t="s">
        <v>246</v>
      </c>
      <c r="B1" s="2" t="s">
        <v>247</v>
      </c>
      <c r="C1" s="2" t="s">
        <v>248</v>
      </c>
    </row>
    <row r="2" spans="1:3" ht="33" x14ac:dyDescent="0.35">
      <c r="A2" s="2" t="s">
        <v>246</v>
      </c>
      <c r="B2" s="2" t="s">
        <v>247</v>
      </c>
      <c r="C2" s="3" t="s">
        <v>249</v>
      </c>
    </row>
    <row r="3" spans="1:3" x14ac:dyDescent="0.35">
      <c r="A3" s="2" t="s">
        <v>250</v>
      </c>
      <c r="B3" s="2" t="s">
        <v>251</v>
      </c>
      <c r="C3" s="2"/>
    </row>
    <row r="4" spans="1:3" x14ac:dyDescent="0.35">
      <c r="A4" s="2" t="s">
        <v>92</v>
      </c>
      <c r="B4" s="2" t="s">
        <v>93</v>
      </c>
      <c r="C4" s="2" t="s">
        <v>93</v>
      </c>
    </row>
    <row r="5" spans="1:3" x14ac:dyDescent="0.35">
      <c r="A5" s="2">
        <v>1</v>
      </c>
      <c r="B5" s="2" t="s">
        <v>253</v>
      </c>
      <c r="C5" s="2"/>
    </row>
    <row r="6" spans="1:3" x14ac:dyDescent="0.35">
      <c r="A6" s="2">
        <v>2</v>
      </c>
      <c r="B6" s="2" t="s">
        <v>254</v>
      </c>
      <c r="C6" s="2"/>
    </row>
    <row r="7" spans="1:3" x14ac:dyDescent="0.35">
      <c r="A7" s="2">
        <v>3</v>
      </c>
      <c r="B7" s="2" t="s">
        <v>255</v>
      </c>
      <c r="C7" s="2"/>
    </row>
    <row r="8" spans="1:3" x14ac:dyDescent="0.35">
      <c r="A8" s="2">
        <v>4</v>
      </c>
      <c r="B8" s="2" t="s">
        <v>257</v>
      </c>
      <c r="C8" s="2"/>
    </row>
    <row r="9" spans="1:3" x14ac:dyDescent="0.35">
      <c r="A9" s="2">
        <v>5</v>
      </c>
      <c r="B9" s="2" t="s">
        <v>1072</v>
      </c>
      <c r="C9" s="2"/>
    </row>
  </sheetData>
  <phoneticPr fontId="4" type="noConversion"/>
  <conditionalFormatting sqref="A1:XFD1048576">
    <cfRule type="cellIs" dxfId="595" priority="1" stopIfTrue="1" operator="notEqual">
      <formula>INDIRECT("Dummy_for_Comparison4!"&amp;ADDRESS(ROW(),COLUMN()))</formula>
    </cfRule>
  </conditionalFormatting>
  <pageMargins left="0.69930555555555596" right="0.69930555555555596"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2"/>
  <sheetViews>
    <sheetView workbookViewId="0">
      <selection activeCell="A5" sqref="A5:G6"/>
    </sheetView>
  </sheetViews>
  <sheetFormatPr defaultColWidth="9" defaultRowHeight="16.5" x14ac:dyDescent="0.35"/>
  <cols>
    <col min="1" max="1" width="20" style="9" customWidth="1"/>
    <col min="2" max="2" width="9.75" style="9" customWidth="1"/>
    <col min="3" max="3" width="17.25" style="9" customWidth="1"/>
    <col min="4" max="5" width="9" style="9"/>
    <col min="6" max="6" width="10.5" style="9" customWidth="1"/>
    <col min="7" max="7" width="16.75" style="9" customWidth="1"/>
    <col min="8" max="16384" width="9" style="1"/>
  </cols>
  <sheetData>
    <row r="1" spans="1:7" x14ac:dyDescent="0.35">
      <c r="A1" s="2" t="s">
        <v>258</v>
      </c>
      <c r="B1" s="2" t="s">
        <v>29</v>
      </c>
      <c r="C1" s="2" t="s">
        <v>259</v>
      </c>
      <c r="D1" s="2" t="s">
        <v>258</v>
      </c>
      <c r="E1" s="2" t="s">
        <v>260</v>
      </c>
      <c r="F1" s="2" t="s">
        <v>261</v>
      </c>
      <c r="G1" s="2" t="s">
        <v>262</v>
      </c>
    </row>
    <row r="2" spans="1:7" x14ac:dyDescent="0.35">
      <c r="A2" s="2" t="s">
        <v>263</v>
      </c>
      <c r="B2" s="2" t="s">
        <v>96</v>
      </c>
      <c r="C2" s="2" t="s">
        <v>96</v>
      </c>
      <c r="D2" s="2" t="s">
        <v>96</v>
      </c>
      <c r="E2" s="2" t="s">
        <v>96</v>
      </c>
      <c r="F2" s="2" t="s">
        <v>96</v>
      </c>
      <c r="G2" s="2" t="s">
        <v>96</v>
      </c>
    </row>
    <row r="3" spans="1:7" x14ac:dyDescent="0.35">
      <c r="A3" s="2" t="s">
        <v>264</v>
      </c>
      <c r="B3" s="2" t="s">
        <v>83</v>
      </c>
      <c r="C3" s="2" t="s">
        <v>233</v>
      </c>
      <c r="D3" s="2" t="s">
        <v>61</v>
      </c>
      <c r="E3" s="2" t="s">
        <v>265</v>
      </c>
      <c r="F3" s="2" t="s">
        <v>266</v>
      </c>
      <c r="G3" s="2" t="s">
        <v>267</v>
      </c>
    </row>
    <row r="4" spans="1:7" x14ac:dyDescent="0.35">
      <c r="A4" s="2" t="s">
        <v>92</v>
      </c>
      <c r="B4" s="2" t="s">
        <v>92</v>
      </c>
      <c r="C4" s="2" t="s">
        <v>93</v>
      </c>
      <c r="D4" s="2" t="s">
        <v>92</v>
      </c>
      <c r="E4" s="2" t="s">
        <v>92</v>
      </c>
      <c r="F4" s="2" t="s">
        <v>92</v>
      </c>
      <c r="G4" s="2" t="s">
        <v>93</v>
      </c>
    </row>
    <row r="5" spans="1:7" x14ac:dyDescent="0.35">
      <c r="A5" s="2">
        <v>1</v>
      </c>
      <c r="B5" s="2">
        <f>D_羁绊组合!A5</f>
        <v>100001000</v>
      </c>
      <c r="C5" s="2" t="str">
        <f>INDEX(D_伙伴表!$C:$C,MATCH(INT(B5/1000),D_伙伴表!$A:$A,0))&amp;"方案"</f>
        <v>小猪方案</v>
      </c>
      <c r="D5" s="2">
        <v>1</v>
      </c>
      <c r="E5" s="2">
        <v>10000</v>
      </c>
      <c r="F5" s="2">
        <f>B5</f>
        <v>100001000</v>
      </c>
      <c r="G5" s="2" t="str">
        <f>IF(F5="","",INDEX(D_羁绊组合!$B:$B,MATCH(D_羁绊随机!F5,D_羁绊组合!$A:$A,0)))</f>
        <v>伙伴羁绊</v>
      </c>
    </row>
    <row r="6" spans="1:7" x14ac:dyDescent="0.35">
      <c r="A6" s="2">
        <v>2</v>
      </c>
      <c r="B6" s="2">
        <f>D_羁绊组合!A6</f>
        <v>100002000</v>
      </c>
      <c r="C6" s="2" t="str">
        <f>INDEX(D_伙伴表!$C:$C,MATCH(INT(B6/1000),D_伙伴表!$A:$A,0))&amp;"方案"</f>
        <v>小蘑菇方案</v>
      </c>
      <c r="D6" s="2">
        <v>1</v>
      </c>
      <c r="E6" s="2">
        <v>10000</v>
      </c>
      <c r="F6" s="2">
        <f t="shared" ref="F6:F46" si="0">B6</f>
        <v>100002000</v>
      </c>
      <c r="G6" s="2" t="str">
        <f>IF(F6="","",INDEX(D_羁绊组合!$B:$B,MATCH(D_羁绊随机!F6,D_羁绊组合!$A:$A,0)))</f>
        <v>伙伴羁绊</v>
      </c>
    </row>
    <row r="7" spans="1:7" x14ac:dyDescent="0.35">
      <c r="A7" s="2">
        <v>3</v>
      </c>
      <c r="B7" s="2">
        <f>D_羁绊组合!A7</f>
        <v>100003000</v>
      </c>
      <c r="C7" s="2" t="str">
        <f>INDEX(D_伙伴表!$C:$C,MATCH(INT(B7/1000),D_伙伴表!$A:$A,0))&amp;"方案"</f>
        <v>小刺猬方案</v>
      </c>
      <c r="D7" s="2">
        <v>1</v>
      </c>
      <c r="E7" s="2">
        <v>10000</v>
      </c>
      <c r="F7" s="2">
        <f t="shared" si="0"/>
        <v>100003000</v>
      </c>
      <c r="G7" s="2" t="str">
        <f>IF(F7="","",INDEX(D_羁绊组合!$B:$B,MATCH(D_羁绊随机!F7,D_羁绊组合!$A:$A,0)))</f>
        <v>伙伴羁绊</v>
      </c>
    </row>
    <row r="8" spans="1:7" x14ac:dyDescent="0.35">
      <c r="A8" s="2">
        <v>4</v>
      </c>
      <c r="B8" s="2">
        <f>D_羁绊组合!A8</f>
        <v>100004000</v>
      </c>
      <c r="C8" s="2" t="str">
        <f>INDEX(D_伙伴表!$C:$C,MATCH(INT(B8/1000),D_伙伴表!$A:$A,0))&amp;"方案"</f>
        <v>小鹏精方案</v>
      </c>
      <c r="D8" s="2">
        <v>1</v>
      </c>
      <c r="E8" s="2">
        <v>10000</v>
      </c>
      <c r="F8" s="2">
        <f t="shared" si="0"/>
        <v>100004000</v>
      </c>
      <c r="G8" s="2" t="str">
        <f>IF(F8="","",INDEX(D_羁绊组合!$B:$B,MATCH(D_羁绊随机!F8,D_羁绊组合!$A:$A,0)))</f>
        <v>伙伴羁绊</v>
      </c>
    </row>
    <row r="9" spans="1:7" x14ac:dyDescent="0.35">
      <c r="A9" s="2">
        <v>5</v>
      </c>
      <c r="B9" s="2">
        <f>D_羁绊组合!A9</f>
        <v>100005000</v>
      </c>
      <c r="C9" s="2" t="str">
        <f>INDEX(D_伙伴表!$C:$C,MATCH(INT(B9/1000),D_伙伴表!$A:$A,0))&amp;"方案"</f>
        <v>小花妖方案</v>
      </c>
      <c r="D9" s="2">
        <v>1</v>
      </c>
      <c r="E9" s="2">
        <v>10000</v>
      </c>
      <c r="F9" s="2">
        <f t="shared" si="0"/>
        <v>100005000</v>
      </c>
      <c r="G9" s="2" t="str">
        <f>IF(F9="","",INDEX(D_羁绊组合!$B:$B,MATCH(D_羁绊随机!F9,D_羁绊组合!$A:$A,0)))</f>
        <v>伙伴羁绊</v>
      </c>
    </row>
    <row r="10" spans="1:7" x14ac:dyDescent="0.35">
      <c r="A10" s="2">
        <v>6</v>
      </c>
      <c r="B10" s="2">
        <f>D_羁绊组合!A10</f>
        <v>100006000</v>
      </c>
      <c r="C10" s="2" t="str">
        <f>INDEX(D_伙伴表!$C:$C,MATCH(INT(B10/1000),D_伙伴表!$A:$A,0))&amp;"方案"</f>
        <v>白骨精方案</v>
      </c>
      <c r="D10" s="2">
        <v>1</v>
      </c>
      <c r="E10" s="2">
        <v>10000</v>
      </c>
      <c r="F10" s="2">
        <f t="shared" si="0"/>
        <v>100006000</v>
      </c>
      <c r="G10" s="2" t="str">
        <f>IF(F10="","",INDEX(D_羁绊组合!$B:$B,MATCH(D_羁绊随机!F10,D_羁绊组合!$A:$A,0)))</f>
        <v>伙伴羁绊</v>
      </c>
    </row>
    <row r="11" spans="1:7" x14ac:dyDescent="0.35">
      <c r="A11" s="2">
        <v>7</v>
      </c>
      <c r="B11" s="2">
        <f>D_羁绊组合!A11</f>
        <v>100007000</v>
      </c>
      <c r="C11" s="2" t="str">
        <f>INDEX(D_伙伴表!$C:$C,MATCH(INT(B11/1000),D_伙伴表!$A:$A,0))&amp;"方案"</f>
        <v>坚强猪阿呆方案</v>
      </c>
      <c r="D11" s="2">
        <v>1</v>
      </c>
      <c r="E11" s="2">
        <v>10000</v>
      </c>
      <c r="F11" s="2">
        <f t="shared" si="0"/>
        <v>100007000</v>
      </c>
      <c r="G11" s="2" t="str">
        <f>IF(F11="","",INDEX(D_羁绊组合!$B:$B,MATCH(D_羁绊随机!F11,D_羁绊组合!$A:$A,0)))</f>
        <v>伙伴羁绊</v>
      </c>
    </row>
    <row r="12" spans="1:7" x14ac:dyDescent="0.35">
      <c r="A12" s="2">
        <v>8</v>
      </c>
      <c r="B12" s="2">
        <f>D_羁绊组合!A12</f>
        <v>100008000</v>
      </c>
      <c r="C12" s="2" t="str">
        <f>INDEX(D_伙伴表!$C:$C,MATCH(INT(B12/1000),D_伙伴表!$A:$A,0))&amp;"方案"</f>
        <v>坚强蘑菇咕咕方案</v>
      </c>
      <c r="D12" s="2">
        <v>1</v>
      </c>
      <c r="E12" s="2">
        <v>10000</v>
      </c>
      <c r="F12" s="2">
        <f t="shared" si="0"/>
        <v>100008000</v>
      </c>
      <c r="G12" s="2" t="str">
        <f>IF(F12="","",INDEX(D_羁绊组合!$B:$B,MATCH(D_羁绊随机!F12,D_羁绊组合!$A:$A,0)))</f>
        <v>伙伴羁绊</v>
      </c>
    </row>
    <row r="13" spans="1:7" x14ac:dyDescent="0.35">
      <c r="A13" s="2">
        <v>9</v>
      </c>
      <c r="B13" s="2">
        <f>D_羁绊组合!A13</f>
        <v>100009000</v>
      </c>
      <c r="C13" s="2" t="str">
        <f>INDEX(D_伙伴表!$C:$C,MATCH(INT(B13/1000),D_伙伴表!$A:$A,0))&amp;"方案"</f>
        <v>坚强刺猬叮叮方案</v>
      </c>
      <c r="D13" s="2">
        <v>1</v>
      </c>
      <c r="E13" s="2">
        <v>10000</v>
      </c>
      <c r="F13" s="2">
        <f t="shared" si="0"/>
        <v>100009000</v>
      </c>
      <c r="G13" s="2" t="str">
        <f>IF(F13="","",INDEX(D_羁绊组合!$B:$B,MATCH(D_羁绊随机!F13,D_羁绊组合!$A:$A,0)))</f>
        <v>伙伴羁绊</v>
      </c>
    </row>
    <row r="14" spans="1:7" x14ac:dyDescent="0.35">
      <c r="A14" s="2">
        <v>10</v>
      </c>
      <c r="B14" s="2">
        <f>D_羁绊组合!A14</f>
        <v>100010000</v>
      </c>
      <c r="C14" s="2" t="str">
        <f>INDEX(D_伙伴表!$C:$C,MATCH(INT(B14/1000),D_伙伴表!$A:$A,0))&amp;"方案"</f>
        <v>坚强鹏精大嘴方案</v>
      </c>
      <c r="D14" s="2">
        <v>1</v>
      </c>
      <c r="E14" s="2">
        <v>10000</v>
      </c>
      <c r="F14" s="2">
        <f t="shared" si="0"/>
        <v>100010000</v>
      </c>
      <c r="G14" s="2" t="str">
        <f>IF(F14="","",INDEX(D_羁绊组合!$B:$B,MATCH(D_羁绊随机!F14,D_羁绊组合!$A:$A,0)))</f>
        <v>伙伴羁绊</v>
      </c>
    </row>
    <row r="15" spans="1:7" x14ac:dyDescent="0.35">
      <c r="A15" s="2">
        <v>11</v>
      </c>
      <c r="B15" s="2">
        <f>D_羁绊组合!A15</f>
        <v>100011000</v>
      </c>
      <c r="C15" s="2" t="str">
        <f>INDEX(D_伙伴表!$C:$C,MATCH(INT(B15/1000),D_伙伴表!$A:$A,0))&amp;"方案"</f>
        <v>坚强花妖花花方案</v>
      </c>
      <c r="D15" s="2">
        <v>1</v>
      </c>
      <c r="E15" s="2">
        <v>10000</v>
      </c>
      <c r="F15" s="2">
        <f t="shared" si="0"/>
        <v>100011000</v>
      </c>
      <c r="G15" s="2" t="str">
        <f>IF(F15="","",INDEX(D_羁绊组合!$B:$B,MATCH(D_羁绊随机!F15,D_羁绊组合!$A:$A,0)))</f>
        <v>伙伴羁绊</v>
      </c>
    </row>
    <row r="16" spans="1:7" x14ac:dyDescent="0.35">
      <c r="A16" s="2">
        <v>12</v>
      </c>
      <c r="B16" s="2">
        <f>D_羁绊组合!A16</f>
        <v>100012000</v>
      </c>
      <c r="C16" s="2" t="str">
        <f>INDEX(D_伙伴表!$C:$C,MATCH(INT(B16/1000),D_伙伴表!$A:$A,0))&amp;"方案"</f>
        <v>坚强白骨精方案</v>
      </c>
      <c r="D16" s="2">
        <v>1</v>
      </c>
      <c r="E16" s="2">
        <v>10000</v>
      </c>
      <c r="F16" s="2">
        <f t="shared" si="0"/>
        <v>100012000</v>
      </c>
      <c r="G16" s="2" t="str">
        <f>IF(F16="","",INDEX(D_羁绊组合!$B:$B,MATCH(D_羁绊随机!F16,D_羁绊组合!$A:$A,0)))</f>
        <v>伙伴羁绊</v>
      </c>
    </row>
    <row r="17" spans="1:7" x14ac:dyDescent="0.35">
      <c r="A17" s="2">
        <v>13</v>
      </c>
      <c r="B17" s="2">
        <f>D_羁绊组合!A17</f>
        <v>100013000</v>
      </c>
      <c r="C17" s="2" t="str">
        <f>INDEX(D_伙伴表!$C:$C,MATCH(INT(B17/1000),D_伙伴表!$A:$A,0))&amp;"方案"</f>
        <v>威武猪阿呆方案</v>
      </c>
      <c r="D17" s="2">
        <v>1</v>
      </c>
      <c r="E17" s="2">
        <v>10000</v>
      </c>
      <c r="F17" s="2">
        <f t="shared" si="0"/>
        <v>100013000</v>
      </c>
      <c r="G17" s="2" t="str">
        <f>IF(F17="","",INDEX(D_羁绊组合!$B:$B,MATCH(D_羁绊随机!F17,D_羁绊组合!$A:$A,0)))</f>
        <v>伙伴羁绊</v>
      </c>
    </row>
    <row r="18" spans="1:7" x14ac:dyDescent="0.35">
      <c r="A18" s="2">
        <v>14</v>
      </c>
      <c r="B18" s="2">
        <f>D_羁绊组合!A18</f>
        <v>100014000</v>
      </c>
      <c r="C18" s="2" t="str">
        <f>INDEX(D_伙伴表!$C:$C,MATCH(INT(B18/1000),D_伙伴表!$A:$A,0))&amp;"方案"</f>
        <v>威武蘑菇咕咕方案</v>
      </c>
      <c r="D18" s="2">
        <v>1</v>
      </c>
      <c r="E18" s="2">
        <v>10000</v>
      </c>
      <c r="F18" s="2">
        <f t="shared" si="0"/>
        <v>100014000</v>
      </c>
      <c r="G18" s="2" t="str">
        <f>IF(F18="","",INDEX(D_羁绊组合!$B:$B,MATCH(D_羁绊随机!F18,D_羁绊组合!$A:$A,0)))</f>
        <v>伙伴羁绊</v>
      </c>
    </row>
    <row r="19" spans="1:7" x14ac:dyDescent="0.35">
      <c r="A19" s="2">
        <v>15</v>
      </c>
      <c r="B19" s="2">
        <f>D_羁绊组合!A19</f>
        <v>100015000</v>
      </c>
      <c r="C19" s="2" t="str">
        <f>INDEX(D_伙伴表!$C:$C,MATCH(INT(B19/1000),D_伙伴表!$A:$A,0))&amp;"方案"</f>
        <v>威武刺猬叮叮方案</v>
      </c>
      <c r="D19" s="2">
        <v>1</v>
      </c>
      <c r="E19" s="2">
        <v>10000</v>
      </c>
      <c r="F19" s="2">
        <f t="shared" si="0"/>
        <v>100015000</v>
      </c>
      <c r="G19" s="2" t="str">
        <f>IF(F19="","",INDEX(D_羁绊组合!$B:$B,MATCH(D_羁绊随机!F19,D_羁绊组合!$A:$A,0)))</f>
        <v>伙伴羁绊</v>
      </c>
    </row>
    <row r="20" spans="1:7" x14ac:dyDescent="0.35">
      <c r="A20" s="2">
        <v>16</v>
      </c>
      <c r="B20" s="2">
        <f>D_羁绊组合!A20</f>
        <v>100016000</v>
      </c>
      <c r="C20" s="2" t="str">
        <f>INDEX(D_伙伴表!$C:$C,MATCH(INT(B20/1000),D_伙伴表!$A:$A,0))&amp;"方案"</f>
        <v>威武鹏精大嘴方案</v>
      </c>
      <c r="D20" s="2">
        <v>1</v>
      </c>
      <c r="E20" s="2">
        <v>10000</v>
      </c>
      <c r="F20" s="2">
        <f t="shared" si="0"/>
        <v>100016000</v>
      </c>
      <c r="G20" s="2" t="str">
        <f>IF(F20="","",INDEX(D_羁绊组合!$B:$B,MATCH(D_羁绊随机!F20,D_羁绊组合!$A:$A,0)))</f>
        <v>伙伴羁绊</v>
      </c>
    </row>
    <row r="21" spans="1:7" x14ac:dyDescent="0.35">
      <c r="A21" s="2">
        <v>17</v>
      </c>
      <c r="B21" s="2">
        <f>D_羁绊组合!A21</f>
        <v>100017000</v>
      </c>
      <c r="C21" s="2" t="str">
        <f>INDEX(D_伙伴表!$C:$C,MATCH(INT(B21/1000),D_伙伴表!$A:$A,0))&amp;"方案"</f>
        <v>威武花妖花花方案</v>
      </c>
      <c r="D21" s="2">
        <v>1</v>
      </c>
      <c r="E21" s="2">
        <v>10000</v>
      </c>
      <c r="F21" s="2">
        <f t="shared" si="0"/>
        <v>100017000</v>
      </c>
      <c r="G21" s="2" t="str">
        <f>IF(F21="","",INDEX(D_羁绊组合!$B:$B,MATCH(D_羁绊随机!F21,D_羁绊组合!$A:$A,0)))</f>
        <v>伙伴羁绊</v>
      </c>
    </row>
    <row r="22" spans="1:7" x14ac:dyDescent="0.35">
      <c r="A22" s="2">
        <v>18</v>
      </c>
      <c r="B22" s="2">
        <f>D_羁绊组合!A22</f>
        <v>100018000</v>
      </c>
      <c r="C22" s="2" t="str">
        <f>INDEX(D_伙伴表!$C:$C,MATCH(INT(B22/1000),D_伙伴表!$A:$A,0))&amp;"方案"</f>
        <v>威武白骨精方案</v>
      </c>
      <c r="D22" s="2">
        <v>1</v>
      </c>
      <c r="E22" s="2">
        <v>10000</v>
      </c>
      <c r="F22" s="2">
        <f t="shared" si="0"/>
        <v>100018000</v>
      </c>
      <c r="G22" s="2" t="str">
        <f>IF(F22="","",INDEX(D_羁绊组合!$B:$B,MATCH(D_羁绊随机!F22,D_羁绊组合!$A:$A,0)))</f>
        <v>伙伴羁绊</v>
      </c>
    </row>
    <row r="23" spans="1:7" x14ac:dyDescent="0.35">
      <c r="A23" s="2">
        <v>19</v>
      </c>
      <c r="B23" s="2">
        <f>D_羁绊组合!A23</f>
        <v>100019000</v>
      </c>
      <c r="C23" s="2" t="str">
        <f>INDEX(D_伙伴表!$C:$C,MATCH(INT(B23/1000),D_伙伴表!$A:$A,0))&amp;"方案"</f>
        <v>神通猪阿呆方案</v>
      </c>
      <c r="D23" s="2">
        <v>1</v>
      </c>
      <c r="E23" s="2">
        <v>10000</v>
      </c>
      <c r="F23" s="2">
        <f t="shared" si="0"/>
        <v>100019000</v>
      </c>
      <c r="G23" s="2" t="str">
        <f>IF(F23="","",INDEX(D_羁绊组合!$B:$B,MATCH(D_羁绊随机!F23,D_羁绊组合!$A:$A,0)))</f>
        <v>伙伴羁绊</v>
      </c>
    </row>
    <row r="24" spans="1:7" x14ac:dyDescent="0.35">
      <c r="A24" s="2">
        <v>20</v>
      </c>
      <c r="B24" s="2">
        <f>D_羁绊组合!A24</f>
        <v>100020000</v>
      </c>
      <c r="C24" s="2" t="str">
        <f>INDEX(D_伙伴表!$C:$C,MATCH(INT(B24/1000),D_伙伴表!$A:$A,0))&amp;"方案"</f>
        <v>神通蘑菇咕咕方案</v>
      </c>
      <c r="D24" s="2">
        <v>1</v>
      </c>
      <c r="E24" s="2">
        <v>10000</v>
      </c>
      <c r="F24" s="2">
        <f t="shared" si="0"/>
        <v>100020000</v>
      </c>
      <c r="G24" s="2" t="str">
        <f>IF(F24="","",INDEX(D_羁绊组合!$B:$B,MATCH(D_羁绊随机!F24,D_羁绊组合!$A:$A,0)))</f>
        <v>伙伴羁绊</v>
      </c>
    </row>
    <row r="25" spans="1:7" x14ac:dyDescent="0.35">
      <c r="A25" s="2">
        <v>21</v>
      </c>
      <c r="B25" s="2">
        <f>D_羁绊组合!A25</f>
        <v>100021000</v>
      </c>
      <c r="C25" s="2" t="str">
        <f>INDEX(D_伙伴表!$C:$C,MATCH(INT(B25/1000),D_伙伴表!$A:$A,0))&amp;"方案"</f>
        <v>神通刺猬叮叮方案</v>
      </c>
      <c r="D25" s="2">
        <v>1</v>
      </c>
      <c r="E25" s="2">
        <v>10000</v>
      </c>
      <c r="F25" s="2">
        <f t="shared" si="0"/>
        <v>100021000</v>
      </c>
      <c r="G25" s="2" t="str">
        <f>IF(F25="","",INDEX(D_羁绊组合!$B:$B,MATCH(D_羁绊随机!F25,D_羁绊组合!$A:$A,0)))</f>
        <v>伙伴羁绊</v>
      </c>
    </row>
    <row r="26" spans="1:7" x14ac:dyDescent="0.35">
      <c r="A26" s="2">
        <v>22</v>
      </c>
      <c r="B26" s="2">
        <f>D_羁绊组合!A26</f>
        <v>100022000</v>
      </c>
      <c r="C26" s="2" t="str">
        <f>INDEX(D_伙伴表!$C:$C,MATCH(INT(B26/1000),D_伙伴表!$A:$A,0))&amp;"方案"</f>
        <v>神通鹏精大嘴方案</v>
      </c>
      <c r="D26" s="2">
        <v>1</v>
      </c>
      <c r="E26" s="2">
        <v>10000</v>
      </c>
      <c r="F26" s="2">
        <f t="shared" si="0"/>
        <v>100022000</v>
      </c>
      <c r="G26" s="2" t="str">
        <f>IF(F26="","",INDEX(D_羁绊组合!$B:$B,MATCH(D_羁绊随机!F26,D_羁绊组合!$A:$A,0)))</f>
        <v>伙伴羁绊</v>
      </c>
    </row>
    <row r="27" spans="1:7" x14ac:dyDescent="0.35">
      <c r="A27" s="2">
        <v>23</v>
      </c>
      <c r="B27" s="2">
        <f>D_羁绊组合!A27</f>
        <v>100023000</v>
      </c>
      <c r="C27" s="2" t="str">
        <f>INDEX(D_伙伴表!$C:$C,MATCH(INT(B27/1000),D_伙伴表!$A:$A,0))&amp;"方案"</f>
        <v>神通花妖花花方案</v>
      </c>
      <c r="D27" s="2">
        <v>1</v>
      </c>
      <c r="E27" s="2">
        <v>10000</v>
      </c>
      <c r="F27" s="2">
        <f t="shared" si="0"/>
        <v>100023000</v>
      </c>
      <c r="G27" s="2" t="str">
        <f>IF(F27="","",INDEX(D_羁绊组合!$B:$B,MATCH(D_羁绊随机!F27,D_羁绊组合!$A:$A,0)))</f>
        <v>伙伴羁绊</v>
      </c>
    </row>
    <row r="28" spans="1:7" x14ac:dyDescent="0.35">
      <c r="A28" s="2">
        <v>24</v>
      </c>
      <c r="B28" s="2">
        <f>D_羁绊组合!A28</f>
        <v>100024000</v>
      </c>
      <c r="C28" s="2" t="str">
        <f>INDEX(D_伙伴表!$C:$C,MATCH(INT(B28/1000),D_伙伴表!$A:$A,0))&amp;"方案"</f>
        <v>神通白骨夫人方案</v>
      </c>
      <c r="D28" s="2">
        <v>1</v>
      </c>
      <c r="E28" s="2">
        <v>10000</v>
      </c>
      <c r="F28" s="2">
        <f t="shared" si="0"/>
        <v>100024000</v>
      </c>
      <c r="G28" s="2" t="str">
        <f>IF(F28="","",INDEX(D_羁绊组合!$B:$B,MATCH(D_羁绊随机!F28,D_羁绊组合!$A:$A,0)))</f>
        <v>伙伴羁绊</v>
      </c>
    </row>
    <row r="29" spans="1:7" x14ac:dyDescent="0.35">
      <c r="A29" s="2">
        <v>25</v>
      </c>
      <c r="B29" s="2">
        <f>D_羁绊组合!A29</f>
        <v>100025000</v>
      </c>
      <c r="C29" s="2" t="str">
        <f>INDEX(D_伙伴表!$C:$C,MATCH(INT(B29/1000),D_伙伴表!$A:$A,0))&amp;"方案"</f>
        <v>至尊猪阿呆方案</v>
      </c>
      <c r="D29" s="2">
        <v>1</v>
      </c>
      <c r="E29" s="2">
        <v>10000</v>
      </c>
      <c r="F29" s="2">
        <f t="shared" si="0"/>
        <v>100025000</v>
      </c>
      <c r="G29" s="2" t="str">
        <f>IF(F29="","",INDEX(D_羁绊组合!$B:$B,MATCH(D_羁绊随机!F29,D_羁绊组合!$A:$A,0)))</f>
        <v>伙伴羁绊</v>
      </c>
    </row>
    <row r="30" spans="1:7" x14ac:dyDescent="0.35">
      <c r="A30" s="2">
        <v>26</v>
      </c>
      <c r="B30" s="2">
        <f>D_羁绊组合!A30</f>
        <v>100026000</v>
      </c>
      <c r="C30" s="2" t="str">
        <f>INDEX(D_伙伴表!$C:$C,MATCH(INT(B30/1000),D_伙伴表!$A:$A,0))&amp;"方案"</f>
        <v>至尊蘑菇咕咕方案</v>
      </c>
      <c r="D30" s="2">
        <v>1</v>
      </c>
      <c r="E30" s="2">
        <v>10000</v>
      </c>
      <c r="F30" s="2">
        <f t="shared" si="0"/>
        <v>100026000</v>
      </c>
      <c r="G30" s="2" t="str">
        <f>IF(F30="","",INDEX(D_羁绊组合!$B:$B,MATCH(D_羁绊随机!F30,D_羁绊组合!$A:$A,0)))</f>
        <v>伙伴羁绊</v>
      </c>
    </row>
    <row r="31" spans="1:7" x14ac:dyDescent="0.35">
      <c r="A31" s="2">
        <v>27</v>
      </c>
      <c r="B31" s="2">
        <f>D_羁绊组合!A31</f>
        <v>100027000</v>
      </c>
      <c r="C31" s="2" t="str">
        <f>INDEX(D_伙伴表!$C:$C,MATCH(INT(B31/1000),D_伙伴表!$A:$A,0))&amp;"方案"</f>
        <v>至尊刺猬叮叮方案</v>
      </c>
      <c r="D31" s="2">
        <v>1</v>
      </c>
      <c r="E31" s="2">
        <v>10000</v>
      </c>
      <c r="F31" s="2">
        <f t="shared" si="0"/>
        <v>100027000</v>
      </c>
      <c r="G31" s="2" t="str">
        <f>IF(F31="","",INDEX(D_羁绊组合!$B:$B,MATCH(D_羁绊随机!F31,D_羁绊组合!$A:$A,0)))</f>
        <v>伙伴羁绊</v>
      </c>
    </row>
    <row r="32" spans="1:7" x14ac:dyDescent="0.35">
      <c r="A32" s="2">
        <v>28</v>
      </c>
      <c r="B32" s="2">
        <f>D_羁绊组合!A32</f>
        <v>100028000</v>
      </c>
      <c r="C32" s="2" t="str">
        <f>INDEX(D_伙伴表!$C:$C,MATCH(INT(B32/1000),D_伙伴表!$A:$A,0))&amp;"方案"</f>
        <v>至尊鹏精大嘴方案</v>
      </c>
      <c r="D32" s="2">
        <v>1</v>
      </c>
      <c r="E32" s="2">
        <v>10000</v>
      </c>
      <c r="F32" s="2">
        <f t="shared" si="0"/>
        <v>100028000</v>
      </c>
      <c r="G32" s="2" t="str">
        <f>IF(F32="","",INDEX(D_羁绊组合!$B:$B,MATCH(D_羁绊随机!F32,D_羁绊组合!$A:$A,0)))</f>
        <v>伙伴羁绊</v>
      </c>
    </row>
    <row r="33" spans="1:7" x14ac:dyDescent="0.35">
      <c r="A33" s="2">
        <v>29</v>
      </c>
      <c r="B33" s="2">
        <f>D_羁绊组合!A33</f>
        <v>100029000</v>
      </c>
      <c r="C33" s="2" t="str">
        <f>INDEX(D_伙伴表!$C:$C,MATCH(INT(B33/1000),D_伙伴表!$A:$A,0))&amp;"方案"</f>
        <v>至尊花妖花花方案</v>
      </c>
      <c r="D33" s="2">
        <v>1</v>
      </c>
      <c r="E33" s="2">
        <v>10000</v>
      </c>
      <c r="F33" s="2">
        <f t="shared" si="0"/>
        <v>100029000</v>
      </c>
      <c r="G33" s="2" t="str">
        <f>IF(F33="","",INDEX(D_羁绊组合!$B:$B,MATCH(D_羁绊随机!F33,D_羁绊组合!$A:$A,0)))</f>
        <v>伙伴羁绊</v>
      </c>
    </row>
    <row r="34" spans="1:7" x14ac:dyDescent="0.35">
      <c r="A34" s="2">
        <v>30</v>
      </c>
      <c r="B34" s="2">
        <f>D_羁绊组合!A34</f>
        <v>100030000</v>
      </c>
      <c r="C34" s="2" t="str">
        <f>INDEX(D_伙伴表!$C:$C,MATCH(INT(B34/1000),D_伙伴表!$A:$A,0))&amp;"方案"</f>
        <v>至尊白骨精方案</v>
      </c>
      <c r="D34" s="2">
        <v>1</v>
      </c>
      <c r="E34" s="2">
        <v>10000</v>
      </c>
      <c r="F34" s="2">
        <f t="shared" si="0"/>
        <v>100030000</v>
      </c>
      <c r="G34" s="2" t="str">
        <f>IF(F34="","",INDEX(D_羁绊组合!$B:$B,MATCH(D_羁绊随机!F34,D_羁绊组合!$A:$A,0)))</f>
        <v>伙伴羁绊</v>
      </c>
    </row>
    <row r="35" spans="1:7" x14ac:dyDescent="0.35">
      <c r="A35" s="2">
        <v>31</v>
      </c>
      <c r="B35" s="2">
        <f>D_羁绊组合!A35</f>
        <v>100031000</v>
      </c>
      <c r="C35" s="2" t="str">
        <f>INDEX(D_伙伴表!$C:$C,MATCH(INT(B35/1000),D_伙伴表!$A:$A,0))&amp;"方案"</f>
        <v>无尚猪阿呆方案</v>
      </c>
      <c r="D35" s="2">
        <v>1</v>
      </c>
      <c r="E35" s="2">
        <v>10000</v>
      </c>
      <c r="F35" s="2">
        <f t="shared" si="0"/>
        <v>100031000</v>
      </c>
      <c r="G35" s="2" t="str">
        <f>IF(F35="","",INDEX(D_羁绊组合!$B:$B,MATCH(D_羁绊随机!F35,D_羁绊组合!$A:$A,0)))</f>
        <v>伙伴羁绊</v>
      </c>
    </row>
    <row r="36" spans="1:7" x14ac:dyDescent="0.35">
      <c r="A36" s="2">
        <v>32</v>
      </c>
      <c r="B36" s="2">
        <f>D_羁绊组合!A36</f>
        <v>100032000</v>
      </c>
      <c r="C36" s="2" t="str">
        <f>INDEX(D_伙伴表!$C:$C,MATCH(INT(B36/1000),D_伙伴表!$A:$A,0))&amp;"方案"</f>
        <v>无尚蘑菇咕咕方案</v>
      </c>
      <c r="D36" s="2">
        <v>1</v>
      </c>
      <c r="E36" s="2">
        <v>10000</v>
      </c>
      <c r="F36" s="2">
        <f t="shared" si="0"/>
        <v>100032000</v>
      </c>
      <c r="G36" s="2" t="str">
        <f>IF(F36="","",INDEX(D_羁绊组合!$B:$B,MATCH(D_羁绊随机!F36,D_羁绊组合!$A:$A,0)))</f>
        <v>伙伴羁绊</v>
      </c>
    </row>
    <row r="37" spans="1:7" x14ac:dyDescent="0.35">
      <c r="A37" s="2">
        <v>33</v>
      </c>
      <c r="B37" s="2">
        <f>D_羁绊组合!A37</f>
        <v>100033000</v>
      </c>
      <c r="C37" s="2" t="str">
        <f>INDEX(D_伙伴表!$C:$C,MATCH(INT(B37/1000),D_伙伴表!$A:$A,0))&amp;"方案"</f>
        <v>无尚刺猬叮叮方案</v>
      </c>
      <c r="D37" s="2">
        <v>1</v>
      </c>
      <c r="E37" s="2">
        <v>10000</v>
      </c>
      <c r="F37" s="2">
        <f t="shared" si="0"/>
        <v>100033000</v>
      </c>
      <c r="G37" s="2" t="str">
        <f>IF(F37="","",INDEX(D_羁绊组合!$B:$B,MATCH(D_羁绊随机!F37,D_羁绊组合!$A:$A,0)))</f>
        <v>伙伴羁绊</v>
      </c>
    </row>
    <row r="38" spans="1:7" x14ac:dyDescent="0.35">
      <c r="A38" s="2">
        <v>34</v>
      </c>
      <c r="B38" s="2">
        <f>D_羁绊组合!A38</f>
        <v>100034000</v>
      </c>
      <c r="C38" s="2" t="str">
        <f>INDEX(D_伙伴表!$C:$C,MATCH(INT(B38/1000),D_伙伴表!$A:$A,0))&amp;"方案"</f>
        <v>无尚鹏精大嘴方案</v>
      </c>
      <c r="D38" s="2">
        <v>1</v>
      </c>
      <c r="E38" s="2">
        <v>10000</v>
      </c>
      <c r="F38" s="2">
        <f t="shared" si="0"/>
        <v>100034000</v>
      </c>
      <c r="G38" s="2" t="str">
        <f>IF(F38="","",INDEX(D_羁绊组合!$B:$B,MATCH(D_羁绊随机!F38,D_羁绊组合!$A:$A,0)))</f>
        <v>伙伴羁绊</v>
      </c>
    </row>
    <row r="39" spans="1:7" x14ac:dyDescent="0.35">
      <c r="A39" s="2">
        <v>35</v>
      </c>
      <c r="B39" s="2">
        <f>D_羁绊组合!A39</f>
        <v>100035000</v>
      </c>
      <c r="C39" s="2" t="str">
        <f>INDEX(D_伙伴表!$C:$C,MATCH(INT(B39/1000),D_伙伴表!$A:$A,0))&amp;"方案"</f>
        <v>无尚花妖花花方案</v>
      </c>
      <c r="D39" s="2">
        <v>1</v>
      </c>
      <c r="E39" s="2">
        <v>10000</v>
      </c>
      <c r="F39" s="2">
        <f t="shared" si="0"/>
        <v>100035000</v>
      </c>
      <c r="G39" s="2" t="str">
        <f>IF(F39="","",INDEX(D_羁绊组合!$B:$B,MATCH(D_羁绊随机!F39,D_羁绊组合!$A:$A,0)))</f>
        <v>伙伴羁绊</v>
      </c>
    </row>
    <row r="40" spans="1:7" x14ac:dyDescent="0.35">
      <c r="A40" s="2">
        <v>36</v>
      </c>
      <c r="B40" s="2">
        <f>D_羁绊组合!A40</f>
        <v>100036000</v>
      </c>
      <c r="C40" s="2" t="str">
        <f>INDEX(D_伙伴表!$C:$C,MATCH(INT(B40/1000),D_伙伴表!$A:$A,0))&amp;"方案"</f>
        <v>无尚白骨精方案</v>
      </c>
      <c r="D40" s="2">
        <v>1</v>
      </c>
      <c r="E40" s="2">
        <v>10000</v>
      </c>
      <c r="F40" s="2">
        <f t="shared" si="0"/>
        <v>100036000</v>
      </c>
      <c r="G40" s="2" t="str">
        <f>IF(F40="","",INDEX(D_羁绊组合!$B:$B,MATCH(D_羁绊随机!F40,D_羁绊组合!$A:$A,0)))</f>
        <v>伙伴羁绊</v>
      </c>
    </row>
    <row r="41" spans="1:7" x14ac:dyDescent="0.35">
      <c r="A41" s="2">
        <v>37</v>
      </c>
      <c r="B41" s="2">
        <f>D_羁绊组合!A41</f>
        <v>100037000</v>
      </c>
      <c r="C41" s="2" t="str">
        <f>INDEX(D_伙伴表!$C:$C,MATCH(INT(B41/1000),D_伙伴表!$A:$A,0))&amp;"方案"</f>
        <v>神通牛魔王方案</v>
      </c>
      <c r="D41" s="2">
        <v>1</v>
      </c>
      <c r="E41" s="2">
        <v>10000</v>
      </c>
      <c r="F41" s="2">
        <f t="shared" si="0"/>
        <v>100037000</v>
      </c>
      <c r="G41" s="2" t="str">
        <f>IF(F41="","",INDEX(D_羁绊组合!$B:$B,MATCH(D_羁绊随机!F41,D_羁绊组合!$A:$A,0)))</f>
        <v>伙伴羁绊</v>
      </c>
    </row>
    <row r="42" spans="1:7" x14ac:dyDescent="0.35">
      <c r="A42" s="2">
        <v>38</v>
      </c>
      <c r="B42" s="2">
        <f>D_羁绊组合!A42</f>
        <v>100038000</v>
      </c>
      <c r="C42" s="2" t="str">
        <f>INDEX(D_伙伴表!$C:$C,MATCH(INT(B42/1000),D_伙伴表!$A:$A,0))&amp;"方案"</f>
        <v>神通孙悟空方案</v>
      </c>
      <c r="D42" s="2">
        <v>1</v>
      </c>
      <c r="E42" s="2">
        <v>10000</v>
      </c>
      <c r="F42" s="2">
        <f t="shared" si="0"/>
        <v>100038000</v>
      </c>
      <c r="G42" s="2" t="str">
        <f>IF(F42="","",INDEX(D_羁绊组合!$B:$B,MATCH(D_羁绊随机!F42,D_羁绊组合!$A:$A,0)))</f>
        <v>伙伴羁绊</v>
      </c>
    </row>
    <row r="43" spans="1:7" x14ac:dyDescent="0.35">
      <c r="A43" s="2">
        <v>39</v>
      </c>
      <c r="B43" s="2">
        <f>D_羁绊组合!A43</f>
        <v>100039000</v>
      </c>
      <c r="C43" s="2" t="str">
        <f>INDEX(D_伙伴表!$C:$C,MATCH(INT(B43/1000),D_伙伴表!$A:$A,0))&amp;"方案"</f>
        <v>神通猪八戒方案</v>
      </c>
      <c r="D43" s="2">
        <v>1</v>
      </c>
      <c r="E43" s="2">
        <v>10000</v>
      </c>
      <c r="F43" s="2">
        <f t="shared" si="0"/>
        <v>100039000</v>
      </c>
      <c r="G43" s="2" t="str">
        <f>IF(F43="","",INDEX(D_羁绊组合!$B:$B,MATCH(D_羁绊随机!F43,D_羁绊组合!$A:$A,0)))</f>
        <v>伙伴羁绊</v>
      </c>
    </row>
    <row r="44" spans="1:7" x14ac:dyDescent="0.35">
      <c r="A44" s="2">
        <v>40</v>
      </c>
      <c r="B44" s="2">
        <f>D_羁绊组合!A44</f>
        <v>100040000</v>
      </c>
      <c r="C44" s="2" t="str">
        <f>INDEX(D_伙伴表!$C:$C,MATCH(INT(B44/1000),D_伙伴表!$A:$A,0))&amp;"方案"</f>
        <v>神通沙和尚方案</v>
      </c>
      <c r="D44" s="2">
        <v>1</v>
      </c>
      <c r="E44" s="2">
        <v>10000</v>
      </c>
      <c r="F44" s="2">
        <f t="shared" si="0"/>
        <v>100040000</v>
      </c>
      <c r="G44" s="2" t="str">
        <f>IF(F44="","",INDEX(D_羁绊组合!$B:$B,MATCH(D_羁绊随机!F44,D_羁绊组合!$A:$A,0)))</f>
        <v>伙伴羁绊</v>
      </c>
    </row>
    <row r="45" spans="1:7" x14ac:dyDescent="0.35">
      <c r="A45" s="2">
        <v>41</v>
      </c>
      <c r="B45" s="2">
        <f>D_羁绊组合!A45</f>
        <v>100041000</v>
      </c>
      <c r="C45" s="2" t="str">
        <f>INDEX(D_伙伴表!$C:$C,MATCH(INT(B45/1000),D_伙伴表!$A:$A,0))&amp;"方案"</f>
        <v>神通唐僧方案</v>
      </c>
      <c r="D45" s="2">
        <v>1</v>
      </c>
      <c r="E45" s="2">
        <v>10000</v>
      </c>
      <c r="F45" s="2">
        <f t="shared" si="0"/>
        <v>100041000</v>
      </c>
      <c r="G45" s="2" t="str">
        <f>IF(F45="","",INDEX(D_羁绊组合!$B:$B,MATCH(D_羁绊随机!F45,D_羁绊组合!$A:$A,0)))</f>
        <v>伙伴羁绊</v>
      </c>
    </row>
    <row r="46" spans="1:7" x14ac:dyDescent="0.35">
      <c r="A46" s="2">
        <v>42</v>
      </c>
      <c r="B46" s="2">
        <f>D_羁绊组合!A46</f>
        <v>100042000</v>
      </c>
      <c r="C46" s="2" t="str">
        <f>INDEX(D_伙伴表!$C:$C,MATCH(INT(B46/1000),D_伙伴表!$A:$A,0))&amp;"方案"</f>
        <v>至尊牛魔王方案</v>
      </c>
      <c r="D46" s="2">
        <v>1</v>
      </c>
      <c r="E46" s="2">
        <v>10000</v>
      </c>
      <c r="F46" s="2">
        <f t="shared" si="0"/>
        <v>100042000</v>
      </c>
      <c r="G46" s="2" t="str">
        <f>IF(F46="","",INDEX(D_羁绊组合!$B:$B,MATCH(D_羁绊随机!F46,D_羁绊组合!$A:$A,0)))</f>
        <v>伙伴羁绊</v>
      </c>
    </row>
    <row r="47" spans="1:7" x14ac:dyDescent="0.35">
      <c r="A47" s="2">
        <v>43</v>
      </c>
      <c r="B47" s="2">
        <f>D_羁绊组合!A47</f>
        <v>100043000</v>
      </c>
      <c r="C47" s="2" t="str">
        <f>INDEX(D_伙伴表!$C:$C,MATCH(INT(B47/1000),D_伙伴表!$A:$A,0))&amp;"方案"</f>
        <v>至尊孙悟空方案</v>
      </c>
      <c r="D47" s="2">
        <v>1</v>
      </c>
      <c r="E47" s="2">
        <v>10000</v>
      </c>
      <c r="F47" s="2">
        <f t="shared" ref="F47:F58" si="1">B47</f>
        <v>100043000</v>
      </c>
      <c r="G47" s="2" t="str">
        <f>IF(F47="","",INDEX(D_羁绊组合!$B:$B,MATCH(D_羁绊随机!F47,D_羁绊组合!$A:$A,0)))</f>
        <v>伙伴羁绊</v>
      </c>
    </row>
    <row r="48" spans="1:7" x14ac:dyDescent="0.35">
      <c r="A48" s="2">
        <v>44</v>
      </c>
      <c r="B48" s="2">
        <f>D_羁绊组合!A48</f>
        <v>100044000</v>
      </c>
      <c r="C48" s="2" t="str">
        <f>INDEX(D_伙伴表!$C:$C,MATCH(INT(B48/1000),D_伙伴表!$A:$A,0))&amp;"方案"</f>
        <v>至尊猪八戒方案</v>
      </c>
      <c r="D48" s="2">
        <v>1</v>
      </c>
      <c r="E48" s="2">
        <v>10000</v>
      </c>
      <c r="F48" s="2">
        <f t="shared" si="1"/>
        <v>100044000</v>
      </c>
      <c r="G48" s="2" t="str">
        <f>IF(F48="","",INDEX(D_羁绊组合!$B:$B,MATCH(D_羁绊随机!F48,D_羁绊组合!$A:$A,0)))</f>
        <v>伙伴羁绊</v>
      </c>
    </row>
    <row r="49" spans="1:7" x14ac:dyDescent="0.35">
      <c r="A49" s="2">
        <v>45</v>
      </c>
      <c r="B49" s="2">
        <f>D_羁绊组合!A49</f>
        <v>100045000</v>
      </c>
      <c r="C49" s="2" t="str">
        <f>INDEX(D_伙伴表!$C:$C,MATCH(INT(B49/1000),D_伙伴表!$A:$A,0))&amp;"方案"</f>
        <v>至尊沙和尚方案</v>
      </c>
      <c r="D49" s="2">
        <v>1</v>
      </c>
      <c r="E49" s="2">
        <v>10000</v>
      </c>
      <c r="F49" s="2">
        <f t="shared" si="1"/>
        <v>100045000</v>
      </c>
      <c r="G49" s="2" t="str">
        <f>IF(F49="","",INDEX(D_羁绊组合!$B:$B,MATCH(D_羁绊随机!F49,D_羁绊组合!$A:$A,0)))</f>
        <v>伙伴羁绊</v>
      </c>
    </row>
    <row r="50" spans="1:7" x14ac:dyDescent="0.35">
      <c r="A50" s="2">
        <v>46</v>
      </c>
      <c r="B50" s="2">
        <f>D_羁绊组合!A50</f>
        <v>100046000</v>
      </c>
      <c r="C50" s="2" t="str">
        <f>INDEX(D_伙伴表!$C:$C,MATCH(INT(B50/1000),D_伙伴表!$A:$A,0))&amp;"方案"</f>
        <v>至尊唐僧方案</v>
      </c>
      <c r="D50" s="2">
        <v>1</v>
      </c>
      <c r="E50" s="2">
        <v>10000</v>
      </c>
      <c r="F50" s="2">
        <f t="shared" si="1"/>
        <v>100046000</v>
      </c>
      <c r="G50" s="2" t="str">
        <f>IF(F50="","",INDEX(D_羁绊组合!$B:$B,MATCH(D_羁绊随机!F50,D_羁绊组合!$A:$A,0)))</f>
        <v>伙伴羁绊</v>
      </c>
    </row>
    <row r="51" spans="1:7" x14ac:dyDescent="0.35">
      <c r="A51" s="2">
        <v>47</v>
      </c>
      <c r="B51" s="2">
        <f>D_羁绊组合!A51</f>
        <v>100047000</v>
      </c>
      <c r="C51" s="2" t="str">
        <f>INDEX(D_伙伴表!$C:$C,MATCH(INT(B51/1000),D_伙伴表!$A:$A,0))&amp;"方案"</f>
        <v>无尚牛魔王方案</v>
      </c>
      <c r="D51" s="2">
        <v>1</v>
      </c>
      <c r="E51" s="2">
        <v>10000</v>
      </c>
      <c r="F51" s="2">
        <f t="shared" si="1"/>
        <v>100047000</v>
      </c>
      <c r="G51" s="2" t="str">
        <f>IF(F51="","",INDEX(D_羁绊组合!$B:$B,MATCH(D_羁绊随机!F51,D_羁绊组合!$A:$A,0)))</f>
        <v>伙伴羁绊</v>
      </c>
    </row>
    <row r="52" spans="1:7" x14ac:dyDescent="0.35">
      <c r="A52" s="2">
        <v>48</v>
      </c>
      <c r="B52" s="2">
        <f>D_羁绊组合!A52</f>
        <v>100048000</v>
      </c>
      <c r="C52" s="2" t="str">
        <f>INDEX(D_伙伴表!$C:$C,MATCH(INT(B52/1000),D_伙伴表!$A:$A,0))&amp;"方案"</f>
        <v>无尚孙悟空方案</v>
      </c>
      <c r="D52" s="2">
        <v>1</v>
      </c>
      <c r="E52" s="2">
        <v>10000</v>
      </c>
      <c r="F52" s="2">
        <f t="shared" si="1"/>
        <v>100048000</v>
      </c>
      <c r="G52" s="2" t="str">
        <f>IF(F52="","",INDEX(D_羁绊组合!$B:$B,MATCH(D_羁绊随机!F52,D_羁绊组合!$A:$A,0)))</f>
        <v>伙伴羁绊</v>
      </c>
    </row>
    <row r="53" spans="1:7" x14ac:dyDescent="0.35">
      <c r="A53" s="2">
        <v>49</v>
      </c>
      <c r="B53" s="2">
        <f>D_羁绊组合!A53</f>
        <v>100049000</v>
      </c>
      <c r="C53" s="2" t="str">
        <f>INDEX(D_伙伴表!$C:$C,MATCH(INT(B53/1000),D_伙伴表!$A:$A,0))&amp;"方案"</f>
        <v>无尚猪八戒方案</v>
      </c>
      <c r="D53" s="2">
        <v>1</v>
      </c>
      <c r="E53" s="2">
        <v>10000</v>
      </c>
      <c r="F53" s="2">
        <f t="shared" si="1"/>
        <v>100049000</v>
      </c>
      <c r="G53" s="2" t="str">
        <f>IF(F53="","",INDEX(D_羁绊组合!$B:$B,MATCH(D_羁绊随机!F53,D_羁绊组合!$A:$A,0)))</f>
        <v>伙伴羁绊</v>
      </c>
    </row>
    <row r="54" spans="1:7" x14ac:dyDescent="0.35">
      <c r="A54" s="2">
        <v>50</v>
      </c>
      <c r="B54" s="2">
        <f>D_羁绊组合!A54</f>
        <v>100050000</v>
      </c>
      <c r="C54" s="2" t="str">
        <f>INDEX(D_伙伴表!$C:$C,MATCH(INT(B54/1000),D_伙伴表!$A:$A,0))&amp;"方案"</f>
        <v>无尚沙和尚方案</v>
      </c>
      <c r="D54" s="2">
        <v>1</v>
      </c>
      <c r="E54" s="2">
        <v>10000</v>
      </c>
      <c r="F54" s="2">
        <f t="shared" si="1"/>
        <v>100050000</v>
      </c>
      <c r="G54" s="2" t="str">
        <f>IF(F54="","",INDEX(D_羁绊组合!$B:$B,MATCH(D_羁绊随机!F54,D_羁绊组合!$A:$A,0)))</f>
        <v>伙伴羁绊</v>
      </c>
    </row>
    <row r="55" spans="1:7" x14ac:dyDescent="0.35">
      <c r="A55" s="2">
        <v>51</v>
      </c>
      <c r="B55" s="2">
        <f>D_羁绊组合!A55</f>
        <v>100051000</v>
      </c>
      <c r="C55" s="2" t="str">
        <f>INDEX(D_伙伴表!$C:$C,MATCH(INT(B55/1000),D_伙伴表!$A:$A,0))&amp;"方案"</f>
        <v>无尚唐僧方案</v>
      </c>
      <c r="D55" s="2">
        <v>1</v>
      </c>
      <c r="E55" s="2">
        <v>10000</v>
      </c>
      <c r="F55" s="2">
        <f t="shared" si="1"/>
        <v>100051000</v>
      </c>
      <c r="G55" s="2" t="str">
        <f>IF(F55="","",INDEX(D_羁绊组合!$B:$B,MATCH(D_羁绊随机!F55,D_羁绊组合!$A:$A,0)))</f>
        <v>伙伴羁绊</v>
      </c>
    </row>
    <row r="56" spans="1:7" x14ac:dyDescent="0.35">
      <c r="A56" s="2">
        <v>52</v>
      </c>
      <c r="B56" s="2">
        <f>D_羁绊组合!A56</f>
        <v>100052000</v>
      </c>
      <c r="C56" s="2" t="str">
        <f>INDEX(D_伙伴表!$C:$C,MATCH(INT(B56/1000),D_伙伴表!$A:$A,0))&amp;"方案"</f>
        <v>小蛤蟆方案</v>
      </c>
      <c r="D56" s="2">
        <v>1</v>
      </c>
      <c r="E56" s="2">
        <v>10000</v>
      </c>
      <c r="F56" s="2">
        <f t="shared" si="1"/>
        <v>100052000</v>
      </c>
      <c r="G56" s="2" t="str">
        <f>IF(F56="","",INDEX(D_羁绊组合!$B:$B,MATCH(D_羁绊随机!F56,D_羁绊组合!$A:$A,0)))</f>
        <v>伙伴羁绊</v>
      </c>
    </row>
    <row r="57" spans="1:7" x14ac:dyDescent="0.35">
      <c r="A57" s="2">
        <v>53</v>
      </c>
      <c r="B57" s="2">
        <f>D_羁绊组合!A57</f>
        <v>100053000</v>
      </c>
      <c r="C57" s="2" t="str">
        <f>INDEX(D_伙伴表!$C:$C,MATCH(INT(B57/1000),D_伙伴表!$A:$A,0))&amp;"方案"</f>
        <v>小疯狗方案</v>
      </c>
      <c r="D57" s="2">
        <v>1</v>
      </c>
      <c r="E57" s="2">
        <v>10000</v>
      </c>
      <c r="F57" s="2">
        <f t="shared" si="1"/>
        <v>100053000</v>
      </c>
      <c r="G57" s="2" t="str">
        <f>IF(F57="","",INDEX(D_羁绊组合!$B:$B,MATCH(D_羁绊随机!F57,D_羁绊组合!$A:$A,0)))</f>
        <v>伙伴羁绊</v>
      </c>
    </row>
    <row r="58" spans="1:7" x14ac:dyDescent="0.35">
      <c r="A58" s="2">
        <v>54</v>
      </c>
      <c r="B58" s="2">
        <f>D_羁绊组合!A58</f>
        <v>100054000</v>
      </c>
      <c r="C58" s="2" t="str">
        <f>INDEX(D_伙伴表!$C:$C,MATCH(INT(B58/1000),D_伙伴表!$A:$A,0))&amp;"方案"</f>
        <v>小花狼方案</v>
      </c>
      <c r="D58" s="2">
        <v>1</v>
      </c>
      <c r="E58" s="2">
        <v>10000</v>
      </c>
      <c r="F58" s="2">
        <f t="shared" si="1"/>
        <v>100054000</v>
      </c>
      <c r="G58" s="2" t="str">
        <f>IF(F58="","",INDEX(D_羁绊组合!$B:$B,MATCH(D_羁绊随机!F58,D_羁绊组合!$A:$A,0)))</f>
        <v>伙伴羁绊</v>
      </c>
    </row>
    <row r="59" spans="1:7" x14ac:dyDescent="0.35">
      <c r="A59" s="2">
        <v>55</v>
      </c>
      <c r="B59" s="2">
        <f>D_羁绊组合!A59</f>
        <v>100055000</v>
      </c>
      <c r="C59" s="2" t="str">
        <f>INDEX(D_伙伴表!$C:$C,MATCH(INT(B59/1000),D_伙伴表!$A:$A,0))&amp;"方案"</f>
        <v>小果狸方案</v>
      </c>
      <c r="D59" s="2">
        <v>1</v>
      </c>
      <c r="E59" s="2">
        <v>10000</v>
      </c>
      <c r="F59" s="2">
        <f t="shared" ref="F59:F92" si="2">B59</f>
        <v>100055000</v>
      </c>
      <c r="G59" s="2" t="str">
        <f>IF(F59="","",INDEX(D_羁绊组合!$B:$B,MATCH(D_羁绊随机!F59,D_羁绊组合!$A:$A,0)))</f>
        <v>伙伴羁绊</v>
      </c>
    </row>
    <row r="60" spans="1:7" x14ac:dyDescent="0.35">
      <c r="A60" s="2">
        <v>56</v>
      </c>
      <c r="B60" s="2">
        <f>D_羁绊组合!A60</f>
        <v>100056000</v>
      </c>
      <c r="C60" s="2" t="str">
        <f>INDEX(D_伙伴表!$C:$C,MATCH(INT(B60/1000),D_伙伴表!$A:$A,0))&amp;"方案"</f>
        <v>小野猪方案</v>
      </c>
      <c r="D60" s="2">
        <v>1</v>
      </c>
      <c r="E60" s="2">
        <v>10000</v>
      </c>
      <c r="F60" s="2">
        <f t="shared" si="2"/>
        <v>100056000</v>
      </c>
      <c r="G60" s="2" t="str">
        <f>IF(F60="","",INDEX(D_羁绊组合!$B:$B,MATCH(D_羁绊随机!F60,D_羁绊组合!$A:$A,0)))</f>
        <v>伙伴羁绊</v>
      </c>
    </row>
    <row r="61" spans="1:7" x14ac:dyDescent="0.35">
      <c r="A61" s="2">
        <v>57</v>
      </c>
      <c r="B61" s="2">
        <f>D_羁绊组合!A61</f>
        <v>100057000</v>
      </c>
      <c r="C61" s="2" t="str">
        <f>INDEX(D_伙伴表!$C:$C,MATCH(INT(B61/1000),D_伙伴表!$A:$A,0))&amp;"方案"</f>
        <v>小蝙蝠方案</v>
      </c>
      <c r="D61" s="2">
        <v>1</v>
      </c>
      <c r="E61" s="2">
        <v>10000</v>
      </c>
      <c r="F61" s="2">
        <f t="shared" si="2"/>
        <v>100057000</v>
      </c>
      <c r="G61" s="2" t="str">
        <f>IF(F61="","",INDEX(D_羁绊组合!$B:$B,MATCH(D_羁绊随机!F61,D_羁绊组合!$A:$A,0)))</f>
        <v>伙伴羁绊</v>
      </c>
    </row>
    <row r="62" spans="1:7" x14ac:dyDescent="0.35">
      <c r="A62" s="2">
        <v>58</v>
      </c>
      <c r="B62" s="2">
        <f>D_羁绊组合!A62</f>
        <v>100058000</v>
      </c>
      <c r="C62" s="2" t="str">
        <f>INDEX(D_伙伴表!$C:$C,MATCH(INT(B62/1000),D_伙伴表!$A:$A,0))&amp;"方案"</f>
        <v>坚强蛤蟆哈喽方案</v>
      </c>
      <c r="D62" s="2">
        <v>1</v>
      </c>
      <c r="E62" s="2">
        <v>10000</v>
      </c>
      <c r="F62" s="2">
        <f t="shared" si="2"/>
        <v>100058000</v>
      </c>
      <c r="G62" s="2" t="str">
        <f>IF(F62="","",INDEX(D_羁绊组合!$B:$B,MATCH(D_羁绊随机!F62,D_羁绊组合!$A:$A,0)))</f>
        <v>伙伴羁绊</v>
      </c>
    </row>
    <row r="63" spans="1:7" x14ac:dyDescent="0.35">
      <c r="A63" s="2">
        <v>59</v>
      </c>
      <c r="B63" s="2">
        <f>D_羁绊组合!A63</f>
        <v>100059000</v>
      </c>
      <c r="C63" s="2" t="str">
        <f>INDEX(D_伙伴表!$C:$C,MATCH(INT(B63/1000),D_伙伴表!$A:$A,0))&amp;"方案"</f>
        <v>坚强疯狗旺财方案</v>
      </c>
      <c r="D63" s="2">
        <v>1</v>
      </c>
      <c r="E63" s="2">
        <v>10000</v>
      </c>
      <c r="F63" s="2">
        <f t="shared" si="2"/>
        <v>100059000</v>
      </c>
      <c r="G63" s="2" t="str">
        <f>IF(F63="","",INDEX(D_羁绊组合!$B:$B,MATCH(D_羁绊随机!F63,D_羁绊组合!$A:$A,0)))</f>
        <v>伙伴羁绊</v>
      </c>
    </row>
    <row r="64" spans="1:7" x14ac:dyDescent="0.35">
      <c r="A64" s="2">
        <v>60</v>
      </c>
      <c r="B64" s="2">
        <f>D_羁绊组合!A64</f>
        <v>100060000</v>
      </c>
      <c r="C64" s="2" t="str">
        <f>INDEX(D_伙伴表!$C:$C,MATCH(INT(B64/1000),D_伙伴表!$A:$A,0))&amp;"方案"</f>
        <v>坚强狼哮天方案</v>
      </c>
      <c r="D64" s="2">
        <v>1</v>
      </c>
      <c r="E64" s="2">
        <v>10000</v>
      </c>
      <c r="F64" s="2">
        <f t="shared" si="2"/>
        <v>100060000</v>
      </c>
      <c r="G64" s="2" t="str">
        <f>IF(F64="","",INDEX(D_羁绊组合!$B:$B,MATCH(D_羁绊随机!F64,D_羁绊组合!$A:$A,0)))</f>
        <v>伙伴羁绊</v>
      </c>
    </row>
    <row r="65" spans="1:7" x14ac:dyDescent="0.35">
      <c r="A65" s="2">
        <v>61</v>
      </c>
      <c r="B65" s="2">
        <f>D_羁绊组合!A65</f>
        <v>100061000</v>
      </c>
      <c r="C65" s="2" t="str">
        <f>INDEX(D_伙伴表!$C:$C,MATCH(INT(B65/1000),D_伙伴表!$A:$A,0))&amp;"方案"</f>
        <v>坚强狸宝宝方案</v>
      </c>
      <c r="D65" s="2">
        <v>1</v>
      </c>
      <c r="E65" s="2">
        <v>10000</v>
      </c>
      <c r="F65" s="2">
        <f t="shared" si="2"/>
        <v>100061000</v>
      </c>
      <c r="G65" s="2" t="str">
        <f>IF(F65="","",INDEX(D_羁绊组合!$B:$B,MATCH(D_羁绊随机!F65,D_羁绊组合!$A:$A,0)))</f>
        <v>伙伴羁绊</v>
      </c>
    </row>
    <row r="66" spans="1:7" x14ac:dyDescent="0.35">
      <c r="A66" s="2">
        <v>62</v>
      </c>
      <c r="B66" s="2">
        <f>D_羁绊组合!A66</f>
        <v>100062000</v>
      </c>
      <c r="C66" s="2" t="str">
        <f>INDEX(D_伙伴表!$C:$C,MATCH(INT(B66/1000),D_伙伴表!$A:$A,0))&amp;"方案"</f>
        <v>坚强猪强哥方案</v>
      </c>
      <c r="D66" s="2">
        <v>1</v>
      </c>
      <c r="E66" s="2">
        <v>10000</v>
      </c>
      <c r="F66" s="2">
        <f t="shared" si="2"/>
        <v>100062000</v>
      </c>
      <c r="G66" s="2" t="str">
        <f>IF(F66="","",INDEX(D_羁绊组合!$B:$B,MATCH(D_羁绊随机!F66,D_羁绊组合!$A:$A,0)))</f>
        <v>伙伴羁绊</v>
      </c>
    </row>
    <row r="67" spans="1:7" x14ac:dyDescent="0.35">
      <c r="A67" s="2">
        <v>63</v>
      </c>
      <c r="B67" s="2">
        <f>D_羁绊组合!A67</f>
        <v>100063000</v>
      </c>
      <c r="C67" s="2" t="str">
        <f>INDEX(D_伙伴表!$C:$C,MATCH(INT(B67/1000),D_伙伴表!$A:$A,0))&amp;"方案"</f>
        <v>坚强蝙蝠姐方案</v>
      </c>
      <c r="D67" s="2">
        <v>1</v>
      </c>
      <c r="E67" s="2">
        <v>10000</v>
      </c>
      <c r="F67" s="2">
        <f t="shared" si="2"/>
        <v>100063000</v>
      </c>
      <c r="G67" s="2" t="str">
        <f>IF(F67="","",INDEX(D_羁绊组合!$B:$B,MATCH(D_羁绊随机!F67,D_羁绊组合!$A:$A,0)))</f>
        <v>伙伴羁绊</v>
      </c>
    </row>
    <row r="68" spans="1:7" x14ac:dyDescent="0.35">
      <c r="A68" s="2">
        <v>64</v>
      </c>
      <c r="B68" s="2">
        <f>D_羁绊组合!A68</f>
        <v>100064000</v>
      </c>
      <c r="C68" s="2" t="str">
        <f>INDEX(D_伙伴表!$C:$C,MATCH(INT(B68/1000),D_伙伴表!$A:$A,0))&amp;"方案"</f>
        <v>威武蛤蟆哈喽方案</v>
      </c>
      <c r="D68" s="2">
        <v>1</v>
      </c>
      <c r="E68" s="2">
        <v>10000</v>
      </c>
      <c r="F68" s="2">
        <f t="shared" si="2"/>
        <v>100064000</v>
      </c>
      <c r="G68" s="2" t="str">
        <f>IF(F68="","",INDEX(D_羁绊组合!$B:$B,MATCH(D_羁绊随机!F68,D_羁绊组合!$A:$A,0)))</f>
        <v>伙伴羁绊</v>
      </c>
    </row>
    <row r="69" spans="1:7" x14ac:dyDescent="0.35">
      <c r="A69" s="2">
        <v>65</v>
      </c>
      <c r="B69" s="2">
        <f>D_羁绊组合!A69</f>
        <v>100065000</v>
      </c>
      <c r="C69" s="2" t="str">
        <f>INDEX(D_伙伴表!$C:$C,MATCH(INT(B69/1000),D_伙伴表!$A:$A,0))&amp;"方案"</f>
        <v>威武疯狗旺财方案</v>
      </c>
      <c r="D69" s="2">
        <v>1</v>
      </c>
      <c r="E69" s="2">
        <v>10000</v>
      </c>
      <c r="F69" s="2">
        <f t="shared" si="2"/>
        <v>100065000</v>
      </c>
      <c r="G69" s="2" t="str">
        <f>IF(F69="","",INDEX(D_羁绊组合!$B:$B,MATCH(D_羁绊随机!F69,D_羁绊组合!$A:$A,0)))</f>
        <v>伙伴羁绊</v>
      </c>
    </row>
    <row r="70" spans="1:7" x14ac:dyDescent="0.35">
      <c r="A70" s="2">
        <v>66</v>
      </c>
      <c r="B70" s="2">
        <f>D_羁绊组合!A70</f>
        <v>100066000</v>
      </c>
      <c r="C70" s="2" t="str">
        <f>INDEX(D_伙伴表!$C:$C,MATCH(INT(B70/1000),D_伙伴表!$A:$A,0))&amp;"方案"</f>
        <v>威武狼哮天方案</v>
      </c>
      <c r="D70" s="2">
        <v>1</v>
      </c>
      <c r="E70" s="2">
        <v>10000</v>
      </c>
      <c r="F70" s="2">
        <f t="shared" si="2"/>
        <v>100066000</v>
      </c>
      <c r="G70" s="2" t="str">
        <f>IF(F70="","",INDEX(D_羁绊组合!$B:$B,MATCH(D_羁绊随机!F70,D_羁绊组合!$A:$A,0)))</f>
        <v>伙伴羁绊</v>
      </c>
    </row>
    <row r="71" spans="1:7" x14ac:dyDescent="0.35">
      <c r="A71" s="2">
        <v>67</v>
      </c>
      <c r="B71" s="2">
        <f>D_羁绊组合!A71</f>
        <v>100067000</v>
      </c>
      <c r="C71" s="2" t="str">
        <f>INDEX(D_伙伴表!$C:$C,MATCH(INT(B71/1000),D_伙伴表!$A:$A,0))&amp;"方案"</f>
        <v>威武狸宝宝方案</v>
      </c>
      <c r="D71" s="2">
        <v>1</v>
      </c>
      <c r="E71" s="2">
        <v>10000</v>
      </c>
      <c r="F71" s="2">
        <f t="shared" si="2"/>
        <v>100067000</v>
      </c>
      <c r="G71" s="2" t="str">
        <f>IF(F71="","",INDEX(D_羁绊组合!$B:$B,MATCH(D_羁绊随机!F71,D_羁绊组合!$A:$A,0)))</f>
        <v>伙伴羁绊</v>
      </c>
    </row>
    <row r="72" spans="1:7" x14ac:dyDescent="0.35">
      <c r="A72" s="2">
        <v>68</v>
      </c>
      <c r="B72" s="2">
        <f>D_羁绊组合!A72</f>
        <v>100068000</v>
      </c>
      <c r="C72" s="2" t="str">
        <f>INDEX(D_伙伴表!$C:$C,MATCH(INT(B72/1000),D_伙伴表!$A:$A,0))&amp;"方案"</f>
        <v>威武猪强哥方案</v>
      </c>
      <c r="D72" s="2">
        <v>1</v>
      </c>
      <c r="E72" s="2">
        <v>10000</v>
      </c>
      <c r="F72" s="2">
        <f t="shared" si="2"/>
        <v>100068000</v>
      </c>
      <c r="G72" s="2" t="str">
        <f>IF(F72="","",INDEX(D_羁绊组合!$B:$B,MATCH(D_羁绊随机!F72,D_羁绊组合!$A:$A,0)))</f>
        <v>伙伴羁绊</v>
      </c>
    </row>
    <row r="73" spans="1:7" x14ac:dyDescent="0.35">
      <c r="A73" s="2">
        <v>69</v>
      </c>
      <c r="B73" s="2">
        <f>D_羁绊组合!A73</f>
        <v>100069000</v>
      </c>
      <c r="C73" s="2" t="str">
        <f>INDEX(D_伙伴表!$C:$C,MATCH(INT(B73/1000),D_伙伴表!$A:$A,0))&amp;"方案"</f>
        <v>威武蝙蝠姐方案</v>
      </c>
      <c r="D73" s="2">
        <v>1</v>
      </c>
      <c r="E73" s="2">
        <v>10000</v>
      </c>
      <c r="F73" s="2">
        <f t="shared" si="2"/>
        <v>100069000</v>
      </c>
      <c r="G73" s="2" t="str">
        <f>IF(F73="","",INDEX(D_羁绊组合!$B:$B,MATCH(D_羁绊随机!F73,D_羁绊组合!$A:$A,0)))</f>
        <v>伙伴羁绊</v>
      </c>
    </row>
    <row r="74" spans="1:7" x14ac:dyDescent="0.35">
      <c r="A74" s="2">
        <v>70</v>
      </c>
      <c r="B74" s="2">
        <f>D_羁绊组合!A74</f>
        <v>100070000</v>
      </c>
      <c r="C74" s="2" t="str">
        <f>INDEX(D_伙伴表!$C:$C,MATCH(INT(B74/1000),D_伙伴表!$A:$A,0))&amp;"方案"</f>
        <v>神通蛤蟆哈喽方案</v>
      </c>
      <c r="D74" s="2">
        <v>1</v>
      </c>
      <c r="E74" s="2">
        <v>10000</v>
      </c>
      <c r="F74" s="2">
        <f t="shared" si="2"/>
        <v>100070000</v>
      </c>
      <c r="G74" s="2" t="str">
        <f>IF(F74="","",INDEX(D_羁绊组合!$B:$B,MATCH(D_羁绊随机!F74,D_羁绊组合!$A:$A,0)))</f>
        <v>伙伴羁绊</v>
      </c>
    </row>
    <row r="75" spans="1:7" x14ac:dyDescent="0.35">
      <c r="A75" s="2">
        <v>71</v>
      </c>
      <c r="B75" s="2">
        <f>D_羁绊组合!A75</f>
        <v>100071000</v>
      </c>
      <c r="C75" s="2" t="str">
        <f>INDEX(D_伙伴表!$C:$C,MATCH(INT(B75/1000),D_伙伴表!$A:$A,0))&amp;"方案"</f>
        <v>神通疯狗旺财方案</v>
      </c>
      <c r="D75" s="2">
        <v>1</v>
      </c>
      <c r="E75" s="2">
        <v>10000</v>
      </c>
      <c r="F75" s="2">
        <f t="shared" si="2"/>
        <v>100071000</v>
      </c>
      <c r="G75" s="2" t="str">
        <f>IF(F75="","",INDEX(D_羁绊组合!$B:$B,MATCH(D_羁绊随机!F75,D_羁绊组合!$A:$A,0)))</f>
        <v>伙伴羁绊</v>
      </c>
    </row>
    <row r="76" spans="1:7" x14ac:dyDescent="0.35">
      <c r="A76" s="2">
        <v>72</v>
      </c>
      <c r="B76" s="2">
        <f>D_羁绊组合!A76</f>
        <v>100072000</v>
      </c>
      <c r="C76" s="2" t="str">
        <f>INDEX(D_伙伴表!$C:$C,MATCH(INT(B76/1000),D_伙伴表!$A:$A,0))&amp;"方案"</f>
        <v>神通狼哮天方案</v>
      </c>
      <c r="D76" s="2">
        <v>1</v>
      </c>
      <c r="E76" s="2">
        <v>10000</v>
      </c>
      <c r="F76" s="2">
        <f t="shared" si="2"/>
        <v>100072000</v>
      </c>
      <c r="G76" s="2" t="str">
        <f>IF(F76="","",INDEX(D_羁绊组合!$B:$B,MATCH(D_羁绊随机!F76,D_羁绊组合!$A:$A,0)))</f>
        <v>伙伴羁绊</v>
      </c>
    </row>
    <row r="77" spans="1:7" x14ac:dyDescent="0.35">
      <c r="A77" s="2">
        <v>73</v>
      </c>
      <c r="B77" s="2">
        <f>D_羁绊组合!A77</f>
        <v>100073000</v>
      </c>
      <c r="C77" s="2" t="str">
        <f>INDEX(D_伙伴表!$C:$C,MATCH(INT(B77/1000),D_伙伴表!$A:$A,0))&amp;"方案"</f>
        <v>神通狸宝宝方案</v>
      </c>
      <c r="D77" s="2">
        <v>1</v>
      </c>
      <c r="E77" s="2">
        <v>10000</v>
      </c>
      <c r="F77" s="2">
        <f t="shared" si="2"/>
        <v>100073000</v>
      </c>
      <c r="G77" s="2" t="str">
        <f>IF(F77="","",INDEX(D_羁绊组合!$B:$B,MATCH(D_羁绊随机!F77,D_羁绊组合!$A:$A,0)))</f>
        <v>伙伴羁绊</v>
      </c>
    </row>
    <row r="78" spans="1:7" x14ac:dyDescent="0.35">
      <c r="A78" s="2">
        <v>74</v>
      </c>
      <c r="B78" s="2">
        <f>D_羁绊组合!A78</f>
        <v>100074000</v>
      </c>
      <c r="C78" s="2" t="str">
        <f>INDEX(D_伙伴表!$C:$C,MATCH(INT(B78/1000),D_伙伴表!$A:$A,0))&amp;"方案"</f>
        <v>神通猪强哥方案</v>
      </c>
      <c r="D78" s="2">
        <v>1</v>
      </c>
      <c r="E78" s="2">
        <v>10000</v>
      </c>
      <c r="F78" s="2">
        <f t="shared" si="2"/>
        <v>100074000</v>
      </c>
      <c r="G78" s="2" t="str">
        <f>IF(F78="","",INDEX(D_羁绊组合!$B:$B,MATCH(D_羁绊随机!F78,D_羁绊组合!$A:$A,0)))</f>
        <v>伙伴羁绊</v>
      </c>
    </row>
    <row r="79" spans="1:7" x14ac:dyDescent="0.35">
      <c r="A79" s="2">
        <v>75</v>
      </c>
      <c r="B79" s="2">
        <f>D_羁绊组合!A79</f>
        <v>100075000</v>
      </c>
      <c r="C79" s="2" t="str">
        <f>INDEX(D_伙伴表!$C:$C,MATCH(INT(B79/1000),D_伙伴表!$A:$A,0))&amp;"方案"</f>
        <v>神通蝙蝠姐方案</v>
      </c>
      <c r="D79" s="2">
        <v>1</v>
      </c>
      <c r="E79" s="2">
        <v>10000</v>
      </c>
      <c r="F79" s="2">
        <f t="shared" si="2"/>
        <v>100075000</v>
      </c>
      <c r="G79" s="2" t="str">
        <f>IF(F79="","",INDEX(D_羁绊组合!$B:$B,MATCH(D_羁绊随机!F79,D_羁绊组合!$A:$A,0)))</f>
        <v>伙伴羁绊</v>
      </c>
    </row>
    <row r="80" spans="1:7" x14ac:dyDescent="0.35">
      <c r="A80" s="2">
        <v>76</v>
      </c>
      <c r="B80" s="2">
        <f>D_羁绊组合!A80</f>
        <v>100076000</v>
      </c>
      <c r="C80" s="2" t="str">
        <f>INDEX(D_伙伴表!$C:$C,MATCH(INT(B80/1000),D_伙伴表!$A:$A,0))&amp;"方案"</f>
        <v>至尊蛤蟆哈喽方案</v>
      </c>
      <c r="D80" s="2">
        <v>1</v>
      </c>
      <c r="E80" s="2">
        <v>10000</v>
      </c>
      <c r="F80" s="2">
        <f t="shared" si="2"/>
        <v>100076000</v>
      </c>
      <c r="G80" s="2" t="str">
        <f>IF(F80="","",INDEX(D_羁绊组合!$B:$B,MATCH(D_羁绊随机!F80,D_羁绊组合!$A:$A,0)))</f>
        <v>伙伴羁绊</v>
      </c>
    </row>
    <row r="81" spans="1:7" x14ac:dyDescent="0.35">
      <c r="A81" s="2">
        <v>77</v>
      </c>
      <c r="B81" s="2">
        <f>D_羁绊组合!A81</f>
        <v>100077000</v>
      </c>
      <c r="C81" s="2" t="str">
        <f>INDEX(D_伙伴表!$C:$C,MATCH(INT(B81/1000),D_伙伴表!$A:$A,0))&amp;"方案"</f>
        <v>至尊疯狗旺财方案</v>
      </c>
      <c r="D81" s="2">
        <v>1</v>
      </c>
      <c r="E81" s="2">
        <v>10000</v>
      </c>
      <c r="F81" s="2">
        <f t="shared" si="2"/>
        <v>100077000</v>
      </c>
      <c r="G81" s="2" t="str">
        <f>IF(F81="","",INDEX(D_羁绊组合!$B:$B,MATCH(D_羁绊随机!F81,D_羁绊组合!$A:$A,0)))</f>
        <v>伙伴羁绊</v>
      </c>
    </row>
    <row r="82" spans="1:7" x14ac:dyDescent="0.35">
      <c r="A82" s="2">
        <v>78</v>
      </c>
      <c r="B82" s="2">
        <f>D_羁绊组合!A82</f>
        <v>100078000</v>
      </c>
      <c r="C82" s="2" t="str">
        <f>INDEX(D_伙伴表!$C:$C,MATCH(INT(B82/1000),D_伙伴表!$A:$A,0))&amp;"方案"</f>
        <v>至尊狼哮天方案</v>
      </c>
      <c r="D82" s="2">
        <v>1</v>
      </c>
      <c r="E82" s="2">
        <v>10000</v>
      </c>
      <c r="F82" s="2">
        <f t="shared" si="2"/>
        <v>100078000</v>
      </c>
      <c r="G82" s="2" t="str">
        <f>IF(F82="","",INDEX(D_羁绊组合!$B:$B,MATCH(D_羁绊随机!F82,D_羁绊组合!$A:$A,0)))</f>
        <v>伙伴羁绊</v>
      </c>
    </row>
    <row r="83" spans="1:7" x14ac:dyDescent="0.35">
      <c r="A83" s="2">
        <v>79</v>
      </c>
      <c r="B83" s="2">
        <f>D_羁绊组合!A83</f>
        <v>100079000</v>
      </c>
      <c r="C83" s="2" t="str">
        <f>INDEX(D_伙伴表!$C:$C,MATCH(INT(B83/1000),D_伙伴表!$A:$A,0))&amp;"方案"</f>
        <v>至尊狸宝宝方案</v>
      </c>
      <c r="D83" s="2">
        <v>1</v>
      </c>
      <c r="E83" s="2">
        <v>10000</v>
      </c>
      <c r="F83" s="2">
        <f t="shared" si="2"/>
        <v>100079000</v>
      </c>
      <c r="G83" s="2" t="str">
        <f>IF(F83="","",INDEX(D_羁绊组合!$B:$B,MATCH(D_羁绊随机!F83,D_羁绊组合!$A:$A,0)))</f>
        <v>伙伴羁绊</v>
      </c>
    </row>
    <row r="84" spans="1:7" x14ac:dyDescent="0.35">
      <c r="A84" s="2">
        <v>80</v>
      </c>
      <c r="B84" s="2">
        <f>D_羁绊组合!A84</f>
        <v>100080000</v>
      </c>
      <c r="C84" s="2" t="str">
        <f>INDEX(D_伙伴表!$C:$C,MATCH(INT(B84/1000),D_伙伴表!$A:$A,0))&amp;"方案"</f>
        <v>至尊猪强哥方案</v>
      </c>
      <c r="D84" s="2">
        <v>1</v>
      </c>
      <c r="E84" s="2">
        <v>10000</v>
      </c>
      <c r="F84" s="2">
        <f t="shared" si="2"/>
        <v>100080000</v>
      </c>
      <c r="G84" s="2" t="str">
        <f>IF(F84="","",INDEX(D_羁绊组合!$B:$B,MATCH(D_羁绊随机!F84,D_羁绊组合!$A:$A,0)))</f>
        <v>伙伴羁绊</v>
      </c>
    </row>
    <row r="85" spans="1:7" x14ac:dyDescent="0.35">
      <c r="A85" s="2">
        <v>81</v>
      </c>
      <c r="B85" s="2">
        <f>D_羁绊组合!A85</f>
        <v>100081000</v>
      </c>
      <c r="C85" s="2" t="str">
        <f>INDEX(D_伙伴表!$C:$C,MATCH(INT(B85/1000),D_伙伴表!$A:$A,0))&amp;"方案"</f>
        <v>至尊蝙蝠姐方案</v>
      </c>
      <c r="D85" s="2">
        <v>1</v>
      </c>
      <c r="E85" s="2">
        <v>10000</v>
      </c>
      <c r="F85" s="2">
        <f t="shared" si="2"/>
        <v>100081000</v>
      </c>
      <c r="G85" s="2" t="str">
        <f>IF(F85="","",INDEX(D_羁绊组合!$B:$B,MATCH(D_羁绊随机!F85,D_羁绊组合!$A:$A,0)))</f>
        <v>伙伴羁绊</v>
      </c>
    </row>
    <row r="86" spans="1:7" x14ac:dyDescent="0.35">
      <c r="A86" s="2">
        <v>82</v>
      </c>
      <c r="B86" s="2">
        <f>D_羁绊组合!A86</f>
        <v>100082000</v>
      </c>
      <c r="C86" s="2" t="str">
        <f>INDEX(D_伙伴表!$C:$C,MATCH(INT(B86/1000),D_伙伴表!$A:$A,0))&amp;"方案"</f>
        <v>无尚蛤蟆哈喽方案</v>
      </c>
      <c r="D86" s="2">
        <v>1</v>
      </c>
      <c r="E86" s="2">
        <v>10000</v>
      </c>
      <c r="F86" s="2">
        <f t="shared" si="2"/>
        <v>100082000</v>
      </c>
      <c r="G86" s="2" t="str">
        <f>IF(F86="","",INDEX(D_羁绊组合!$B:$B,MATCH(D_羁绊随机!F86,D_羁绊组合!$A:$A,0)))</f>
        <v>伙伴羁绊</v>
      </c>
    </row>
    <row r="87" spans="1:7" x14ac:dyDescent="0.35">
      <c r="A87" s="2">
        <v>83</v>
      </c>
      <c r="B87" s="2">
        <f>D_羁绊组合!A87</f>
        <v>100083000</v>
      </c>
      <c r="C87" s="2" t="str">
        <f>INDEX(D_伙伴表!$C:$C,MATCH(INT(B87/1000),D_伙伴表!$A:$A,0))&amp;"方案"</f>
        <v>无尚疯狗旺财方案</v>
      </c>
      <c r="D87" s="2">
        <v>1</v>
      </c>
      <c r="E87" s="2">
        <v>10000</v>
      </c>
      <c r="F87" s="2">
        <f t="shared" si="2"/>
        <v>100083000</v>
      </c>
      <c r="G87" s="2" t="str">
        <f>IF(F87="","",INDEX(D_羁绊组合!$B:$B,MATCH(D_羁绊随机!F87,D_羁绊组合!$A:$A,0)))</f>
        <v>伙伴羁绊</v>
      </c>
    </row>
    <row r="88" spans="1:7" x14ac:dyDescent="0.35">
      <c r="A88" s="2">
        <v>84</v>
      </c>
      <c r="B88" s="2">
        <f>D_羁绊组合!A88</f>
        <v>100084000</v>
      </c>
      <c r="C88" s="2" t="str">
        <f>INDEX(D_伙伴表!$C:$C,MATCH(INT(B88/1000),D_伙伴表!$A:$A,0))&amp;"方案"</f>
        <v>无尚狼哮天方案</v>
      </c>
      <c r="D88" s="2">
        <v>1</v>
      </c>
      <c r="E88" s="2">
        <v>10000</v>
      </c>
      <c r="F88" s="2">
        <f t="shared" si="2"/>
        <v>100084000</v>
      </c>
      <c r="G88" s="2" t="str">
        <f>IF(F88="","",INDEX(D_羁绊组合!$B:$B,MATCH(D_羁绊随机!F88,D_羁绊组合!$A:$A,0)))</f>
        <v>伙伴羁绊</v>
      </c>
    </row>
    <row r="89" spans="1:7" x14ac:dyDescent="0.35">
      <c r="A89" s="2">
        <v>85</v>
      </c>
      <c r="B89" s="2">
        <f>D_羁绊组合!A89</f>
        <v>100085000</v>
      </c>
      <c r="C89" s="2" t="str">
        <f>INDEX(D_伙伴表!$C:$C,MATCH(INT(B89/1000),D_伙伴表!$A:$A,0))&amp;"方案"</f>
        <v>无尚狸宝宝方案</v>
      </c>
      <c r="D89" s="2">
        <v>1</v>
      </c>
      <c r="E89" s="2">
        <v>10000</v>
      </c>
      <c r="F89" s="2">
        <f t="shared" si="2"/>
        <v>100085000</v>
      </c>
      <c r="G89" s="2" t="str">
        <f>IF(F89="","",INDEX(D_羁绊组合!$B:$B,MATCH(D_羁绊随机!F89,D_羁绊组合!$A:$A,0)))</f>
        <v>伙伴羁绊</v>
      </c>
    </row>
    <row r="90" spans="1:7" x14ac:dyDescent="0.35">
      <c r="A90" s="2">
        <v>86</v>
      </c>
      <c r="B90" s="2">
        <f>D_羁绊组合!A90</f>
        <v>100086000</v>
      </c>
      <c r="C90" s="2" t="str">
        <f>INDEX(D_伙伴表!$C:$C,MATCH(INT(B90/1000),D_伙伴表!$A:$A,0))&amp;"方案"</f>
        <v>无尚猪强哥方案</v>
      </c>
      <c r="D90" s="2">
        <v>1</v>
      </c>
      <c r="E90" s="2">
        <v>10000</v>
      </c>
      <c r="F90" s="2">
        <f t="shared" si="2"/>
        <v>100086000</v>
      </c>
      <c r="G90" s="2" t="str">
        <f>IF(F90="","",INDEX(D_羁绊组合!$B:$B,MATCH(D_羁绊随机!F90,D_羁绊组合!$A:$A,0)))</f>
        <v>伙伴羁绊</v>
      </c>
    </row>
    <row r="91" spans="1:7" x14ac:dyDescent="0.35">
      <c r="A91" s="2">
        <v>87</v>
      </c>
      <c r="B91" s="2">
        <f>D_羁绊组合!A91</f>
        <v>100087000</v>
      </c>
      <c r="C91" s="2" t="str">
        <f>INDEX(D_伙伴表!$C:$C,MATCH(INT(B91/1000),D_伙伴表!$A:$A,0))&amp;"方案"</f>
        <v>无尚蝙蝠姐方案</v>
      </c>
      <c r="D91" s="2">
        <v>1</v>
      </c>
      <c r="E91" s="2">
        <v>10000</v>
      </c>
      <c r="F91" s="2">
        <f t="shared" si="2"/>
        <v>100087000</v>
      </c>
      <c r="G91" s="2" t="str">
        <f>IF(F91="","",INDEX(D_羁绊组合!$B:$B,MATCH(D_羁绊随机!F91,D_羁绊组合!$A:$A,0)))</f>
        <v>伙伴羁绊</v>
      </c>
    </row>
    <row r="92" spans="1:7" x14ac:dyDescent="0.35">
      <c r="A92" s="2">
        <v>88</v>
      </c>
      <c r="B92" s="2">
        <f>D_羁绊组合!A92</f>
        <v>100088000</v>
      </c>
      <c r="C92" s="2" t="str">
        <f>INDEX(D_伙伴表!$C:$C,MATCH(INT(B92/1000),D_伙伴表!$A:$A,0))&amp;"方案"</f>
        <v>神通牛魔天王方案</v>
      </c>
      <c r="D92" s="2">
        <v>1</v>
      </c>
      <c r="E92" s="2">
        <v>10000</v>
      </c>
      <c r="F92" s="2">
        <f t="shared" si="2"/>
        <v>100088000</v>
      </c>
      <c r="G92" s="2" t="str">
        <f>IF(F92="","",INDEX(D_羁绊组合!$B:$B,MATCH(D_羁绊随机!F92,D_羁绊组合!$A:$A,0)))</f>
        <v>伙伴羁绊</v>
      </c>
    </row>
  </sheetData>
  <phoneticPr fontId="4" type="noConversion"/>
  <conditionalFormatting sqref="A1:XFD1048576">
    <cfRule type="cellIs" dxfId="594" priority="1" stopIfTrue="1" operator="notEqual">
      <formula>INDIRECT("Dummy_for_Comparison5!"&amp;ADDRESS(ROW(),COLUMN()))</formula>
    </cfRule>
  </conditionalFormatting>
  <pageMargins left="0.69930555555555596" right="0.69930555555555596" top="0.75" bottom="0.75" header="0.3" footer="0.3"/>
  <pageSetup orientation="portrait" horizontalDpi="200" verticalDpi="2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92"/>
  <sheetViews>
    <sheetView workbookViewId="0">
      <selection activeCell="G7" sqref="G7"/>
    </sheetView>
  </sheetViews>
  <sheetFormatPr defaultColWidth="9" defaultRowHeight="16.5" x14ac:dyDescent="0.35"/>
  <cols>
    <col min="1" max="1" width="9.75" style="2" customWidth="1"/>
    <col min="2" max="2" width="19.75" style="2" customWidth="1"/>
    <col min="3" max="3" width="8" style="2" customWidth="1"/>
    <col min="4" max="4" width="9" style="2"/>
    <col min="5" max="5" width="10.5" style="2" customWidth="1"/>
    <col min="6" max="6" width="9" style="2"/>
    <col min="7" max="7" width="10.5" style="2" customWidth="1"/>
    <col min="8" max="8" width="9" style="2"/>
    <col min="9" max="9" width="10.5" style="2" customWidth="1"/>
    <col min="10" max="10" width="9" style="2"/>
    <col min="11" max="11" width="10.5" style="2" customWidth="1"/>
    <col min="12" max="20" width="9" style="2"/>
    <col min="21" max="16384" width="9" style="1"/>
  </cols>
  <sheetData>
    <row r="1" spans="1:20" x14ac:dyDescent="0.35">
      <c r="A1" s="2" t="s">
        <v>268</v>
      </c>
      <c r="B1" s="2" t="s">
        <v>269</v>
      </c>
      <c r="C1" s="2" t="s">
        <v>270</v>
      </c>
      <c r="D1" s="2" t="s">
        <v>271</v>
      </c>
      <c r="E1" s="2" t="s">
        <v>272</v>
      </c>
      <c r="F1" s="2" t="s">
        <v>273</v>
      </c>
      <c r="G1" s="2" t="s">
        <v>274</v>
      </c>
      <c r="H1" s="2" t="s">
        <v>275</v>
      </c>
      <c r="I1" s="2" t="s">
        <v>276</v>
      </c>
      <c r="J1" s="2" t="s">
        <v>277</v>
      </c>
      <c r="K1" s="2" t="s">
        <v>278</v>
      </c>
      <c r="L1" s="2" t="s">
        <v>279</v>
      </c>
      <c r="M1" s="2" t="s">
        <v>280</v>
      </c>
      <c r="N1" s="2" t="s">
        <v>281</v>
      </c>
      <c r="O1" s="2" t="s">
        <v>282</v>
      </c>
      <c r="P1" s="2" t="s">
        <v>283</v>
      </c>
      <c r="Q1" s="2" t="s">
        <v>284</v>
      </c>
      <c r="R1" s="2" t="s">
        <v>285</v>
      </c>
      <c r="S1" s="2" t="s">
        <v>286</v>
      </c>
      <c r="T1" s="2" t="s">
        <v>287</v>
      </c>
    </row>
    <row r="2" spans="1:20" ht="99" x14ac:dyDescent="0.35">
      <c r="A2" s="2" t="s">
        <v>96</v>
      </c>
      <c r="B2" s="2" t="s">
        <v>96</v>
      </c>
      <c r="C2" s="8" t="s">
        <v>44</v>
      </c>
      <c r="D2" s="2" t="s">
        <v>96</v>
      </c>
      <c r="E2" s="2" t="s">
        <v>96</v>
      </c>
      <c r="F2" s="2" t="s">
        <v>96</v>
      </c>
      <c r="G2" s="2" t="s">
        <v>96</v>
      </c>
      <c r="H2" s="2" t="s">
        <v>96</v>
      </c>
      <c r="I2" s="2" t="s">
        <v>96</v>
      </c>
      <c r="J2" s="2" t="s">
        <v>96</v>
      </c>
      <c r="K2" s="2" t="s">
        <v>96</v>
      </c>
      <c r="L2" s="2" t="s">
        <v>96</v>
      </c>
      <c r="M2" s="2" t="s">
        <v>96</v>
      </c>
      <c r="N2" s="2" t="s">
        <v>96</v>
      </c>
      <c r="O2" s="2" t="s">
        <v>96</v>
      </c>
      <c r="P2" s="2" t="s">
        <v>96</v>
      </c>
      <c r="Q2" s="2" t="s">
        <v>96</v>
      </c>
      <c r="R2" s="2" t="s">
        <v>96</v>
      </c>
      <c r="S2" s="2" t="s">
        <v>96</v>
      </c>
      <c r="T2" s="2" t="s">
        <v>96</v>
      </c>
    </row>
    <row r="3" spans="1:20" x14ac:dyDescent="0.35">
      <c r="A3" s="2" t="s">
        <v>266</v>
      </c>
      <c r="B3" s="2" t="s">
        <v>267</v>
      </c>
      <c r="C3" s="4" t="s">
        <v>69</v>
      </c>
      <c r="D3" s="2" t="s">
        <v>288</v>
      </c>
      <c r="E3" s="2" t="s">
        <v>289</v>
      </c>
      <c r="G3" s="2" t="s">
        <v>290</v>
      </c>
      <c r="I3" s="2" t="s">
        <v>291</v>
      </c>
      <c r="K3" s="2" t="s">
        <v>292</v>
      </c>
      <c r="M3" s="2" t="s">
        <v>293</v>
      </c>
      <c r="O3" s="2" t="s">
        <v>294</v>
      </c>
      <c r="Q3" s="2" t="s">
        <v>295</v>
      </c>
      <c r="S3" s="2" t="s">
        <v>296</v>
      </c>
    </row>
    <row r="4" spans="1:20" x14ac:dyDescent="0.35">
      <c r="A4" s="2" t="s">
        <v>92</v>
      </c>
      <c r="B4" s="2" t="s">
        <v>93</v>
      </c>
      <c r="C4" s="2" t="s">
        <v>92</v>
      </c>
      <c r="D4" s="2" t="s">
        <v>92</v>
      </c>
      <c r="E4" s="2" t="s">
        <v>92</v>
      </c>
      <c r="F4" s="2" t="s">
        <v>93</v>
      </c>
      <c r="G4" s="2" t="s">
        <v>92</v>
      </c>
      <c r="H4" s="2" t="s">
        <v>93</v>
      </c>
      <c r="I4" s="2" t="s">
        <v>92</v>
      </c>
      <c r="J4" s="2" t="s">
        <v>93</v>
      </c>
      <c r="K4" s="2" t="s">
        <v>92</v>
      </c>
      <c r="L4" s="2" t="s">
        <v>93</v>
      </c>
      <c r="M4" s="2" t="s">
        <v>92</v>
      </c>
      <c r="N4" s="2" t="s">
        <v>93</v>
      </c>
      <c r="O4" s="2" t="s">
        <v>92</v>
      </c>
      <c r="P4" s="2" t="s">
        <v>93</v>
      </c>
      <c r="Q4" s="2" t="s">
        <v>92</v>
      </c>
      <c r="R4" s="2" t="s">
        <v>93</v>
      </c>
      <c r="S4" s="2" t="s">
        <v>92</v>
      </c>
      <c r="T4" s="2" t="s">
        <v>93</v>
      </c>
    </row>
    <row r="5" spans="1:20" x14ac:dyDescent="0.35">
      <c r="A5" s="2">
        <f>D_伙伴表!A5*1000</f>
        <v>100001000</v>
      </c>
      <c r="B5" s="2" t="s">
        <v>297</v>
      </c>
      <c r="C5" s="2">
        <f>INDEX(D_伙伴表!$L:$L,MATCH(A5/1000,D_伙伴表!$A:$A,0))</f>
        <v>1</v>
      </c>
      <c r="D5" s="2">
        <f>IF(COUNT(E5:T5)=0,"",COUNT(E5:T5))</f>
        <v>1</v>
      </c>
      <c r="E5" s="2">
        <f>IF(ISNA(MATCH(A5+1,D_伙伴羁绊!$A:$A,0)),"",A5+1)</f>
        <v>100001001</v>
      </c>
      <c r="F5" s="2" t="str">
        <f>IF(E5="","",INDEX(D_伙伴羁绊!$G:$G,MATCH(E5,D_伙伴羁绊!$A:$A,0)))</f>
        <v>小猪1</v>
      </c>
      <c r="G5" s="2" t="str">
        <f>IF(ISNA(MATCH(A5+2,D_伙伴羁绊!$A:$A,0)),"",A5+2)</f>
        <v/>
      </c>
      <c r="H5" s="2" t="str">
        <f>IF(G5="","",INDEX(D_伙伴羁绊!$G:$G,MATCH(G5,D_伙伴羁绊!$A:$A,0)))</f>
        <v/>
      </c>
      <c r="I5" s="2" t="str">
        <f>IF(ISNA(MATCH(A5+3,D_伙伴羁绊!$A:$A,0)),"",A5+3)</f>
        <v/>
      </c>
      <c r="J5" s="2" t="str">
        <f>IF(I5="","",INDEX(D_伙伴羁绊!$G:$G,MATCH(I5,D_伙伴羁绊!$A:$A,0)))</f>
        <v/>
      </c>
      <c r="K5" s="2" t="str">
        <f>IF(ISNA(MATCH(A5+4,D_伙伴羁绊!$A:$A,0)),"",A5+4)</f>
        <v/>
      </c>
      <c r="L5" s="2" t="str">
        <f>IF(K5="","",INDEX(D_伙伴羁绊!$G:$G,MATCH(K5,D_伙伴羁绊!$A:$A,0)))</f>
        <v/>
      </c>
      <c r="M5" s="2" t="str">
        <f>IF(ISNA(MATCH(A5+5,D_伙伴羁绊!$A:$A,0)),"",A5+5)</f>
        <v/>
      </c>
      <c r="N5" s="2" t="str">
        <f>IF(M5="","",INDEX(D_伙伴羁绊!$G:$G,MATCH(M5,D_伙伴羁绊!$A:$A,0)))</f>
        <v/>
      </c>
      <c r="O5" s="2" t="str">
        <f>IF(ISNA(MATCH(A5+6,D_伙伴羁绊!$A:$A,0)),"",A5+6)</f>
        <v/>
      </c>
      <c r="P5" s="2" t="str">
        <f>IF(O5="","",INDEX(D_伙伴羁绊!$G:$G,MATCH(O5,D_伙伴羁绊!$A:$A,0)))</f>
        <v/>
      </c>
      <c r="Q5" s="2" t="str">
        <f>IF(ISNA(MATCH(A5+7,D_伙伴羁绊!$A:$A,0)),"",A5+7)</f>
        <v/>
      </c>
      <c r="R5" s="2" t="str">
        <f>IF(Q5="","",INDEX(D_伙伴羁绊!$G:$G,MATCH(Q5,D_伙伴羁绊!$A:$A,0)))</f>
        <v/>
      </c>
      <c r="S5" s="2" t="str">
        <f>IF(ISNA(MATCH(A5+8,D_伙伴羁绊!$A:$A,0)),"",A5+8)</f>
        <v/>
      </c>
      <c r="T5" s="2" t="str">
        <f>IF(S5="","",INDEX(D_伙伴羁绊!$G:$G,MATCH(S5,D_伙伴羁绊!$A:$A,0)))</f>
        <v/>
      </c>
    </row>
    <row r="6" spans="1:20" x14ac:dyDescent="0.35">
      <c r="A6" s="2">
        <f>D_伙伴表!A6*1000</f>
        <v>100002000</v>
      </c>
      <c r="B6" s="2" t="s">
        <v>297</v>
      </c>
      <c r="C6" s="2">
        <f>INDEX(D_伙伴表!$L:$L,MATCH(A6/1000,D_伙伴表!$A:$A,0))</f>
        <v>1</v>
      </c>
      <c r="D6" s="2">
        <f>IF(COUNT(E6:T6)=0,"",COUNT(E6:T6))</f>
        <v>1</v>
      </c>
      <c r="E6" s="2">
        <f>IF(ISNA(MATCH(A6+1,D_伙伴羁绊!$A:$A,0)),"",A6+1)</f>
        <v>100002001</v>
      </c>
      <c r="F6" s="2" t="str">
        <f>IF(E6="","",INDEX(D_伙伴羁绊!$G:$G,MATCH(E6,D_伙伴羁绊!$A:$A,0)))</f>
        <v>小蘑菇1</v>
      </c>
      <c r="G6" s="2" t="str">
        <f>IF(ISNA(MATCH(A6+2,D_伙伴羁绊!$A:$A,0)),"",A6+2)</f>
        <v/>
      </c>
      <c r="H6" s="2" t="str">
        <f>IF(G6="","",INDEX(D_伙伴羁绊!$G:$G,MATCH(G6,D_伙伴羁绊!$A:$A,0)))</f>
        <v/>
      </c>
      <c r="I6" s="2" t="str">
        <f>IF(ISNA(MATCH(A6+3,D_伙伴羁绊!$A:$A,0)),"",A6+3)</f>
        <v/>
      </c>
      <c r="J6" s="2" t="str">
        <f>IF(I6="","",INDEX(D_伙伴羁绊!$G:$G,MATCH(I6,D_伙伴羁绊!$A:$A,0)))</f>
        <v/>
      </c>
      <c r="K6" s="2" t="str">
        <f>IF(ISNA(MATCH(A6+4,D_伙伴羁绊!$A:$A,0)),"",A6+4)</f>
        <v/>
      </c>
      <c r="L6" s="2" t="str">
        <f>IF(K6="","",INDEX(D_伙伴羁绊!$G:$G,MATCH(K6,D_伙伴羁绊!$A:$A,0)))</f>
        <v/>
      </c>
      <c r="M6" s="2" t="str">
        <f>IF(ISNA(MATCH(A6+5,D_伙伴羁绊!$A:$A,0)),"",A6+5)</f>
        <v/>
      </c>
      <c r="N6" s="2" t="str">
        <f>IF(M6="","",INDEX(D_伙伴羁绊!$G:$G,MATCH(M6,D_伙伴羁绊!$A:$A,0)))</f>
        <v/>
      </c>
      <c r="O6" s="2" t="str">
        <f>IF(ISNA(MATCH(A6+6,D_伙伴羁绊!$A:$A,0)),"",A6+6)</f>
        <v/>
      </c>
      <c r="P6" s="2" t="str">
        <f>IF(O6="","",INDEX(D_伙伴羁绊!$G:$G,MATCH(O6,D_伙伴羁绊!$A:$A,0)))</f>
        <v/>
      </c>
      <c r="Q6" s="2" t="str">
        <f>IF(ISNA(MATCH(A6+7,D_伙伴羁绊!$A:$A,0)),"",A6+7)</f>
        <v/>
      </c>
      <c r="R6" s="2" t="str">
        <f>IF(Q6="","",INDEX(D_伙伴羁绊!$G:$G,MATCH(Q6,D_伙伴羁绊!$A:$A,0)))</f>
        <v/>
      </c>
      <c r="S6" s="2" t="str">
        <f>IF(ISNA(MATCH(A6+8,D_伙伴羁绊!$A:$A,0)),"",A6+8)</f>
        <v/>
      </c>
      <c r="T6" s="2" t="str">
        <f>IF(S6="","",INDEX(D_伙伴羁绊!$G:$G,MATCH(S6,D_伙伴羁绊!$A:$A,0)))</f>
        <v/>
      </c>
    </row>
    <row r="7" spans="1:20" x14ac:dyDescent="0.35">
      <c r="A7" s="2">
        <f>D_伙伴表!A7*1000</f>
        <v>100003000</v>
      </c>
      <c r="B7" s="2" t="s">
        <v>297</v>
      </c>
      <c r="C7" s="2">
        <f>INDEX(D_伙伴表!$L:$L,MATCH(A7/1000,D_伙伴表!$A:$A,0))</f>
        <v>1</v>
      </c>
      <c r="D7" s="2">
        <f t="shared" ref="D7:D46" si="0">IF(COUNT(E7:T7)=0,"",COUNT(E7:T7))</f>
        <v>4</v>
      </c>
      <c r="E7" s="2">
        <f>IF(ISNA(MATCH(A7+1,D_伙伴羁绊!$A:$A,0)),"",A7+1)</f>
        <v>100003001</v>
      </c>
      <c r="F7" s="2" t="str">
        <f>IF(E7="","",INDEX(D_伙伴羁绊!$G:$G,MATCH(E7,D_伙伴羁绊!$A:$A,0)))</f>
        <v>小刺猬1</v>
      </c>
      <c r="G7" s="2">
        <f>IF(ISNA(MATCH(A7+2,D_伙伴羁绊!$A:$A,0)),"",A7+2)</f>
        <v>100003002</v>
      </c>
      <c r="H7" s="2" t="str">
        <f>IF(G7="","",INDEX(D_伙伴羁绊!$G:$G,MATCH(G7,D_伙伴羁绊!$A:$A,0)))</f>
        <v>小刺猬2</v>
      </c>
      <c r="I7" s="2">
        <f>IF(ISNA(MATCH(A7+3,D_伙伴羁绊!$A:$A,0)),"",A7+3)</f>
        <v>100003003</v>
      </c>
      <c r="J7" s="2" t="str">
        <f>IF(I7="","",INDEX(D_伙伴羁绊!$G:$G,MATCH(I7,D_伙伴羁绊!$A:$A,0)))</f>
        <v>小刺猬3</v>
      </c>
      <c r="K7" s="2">
        <f>IF(ISNA(MATCH(A7+4,D_伙伴羁绊!$A:$A,0)),"",A7+4)</f>
        <v>100003004</v>
      </c>
      <c r="L7" s="2" t="str">
        <f>IF(K7="","",INDEX(D_伙伴羁绊!$G:$G,MATCH(K7,D_伙伴羁绊!$A:$A,0)))</f>
        <v>小刺猬4</v>
      </c>
      <c r="M7" s="2" t="str">
        <f>IF(ISNA(MATCH(A7+5,D_伙伴羁绊!$A:$A,0)),"",A7+5)</f>
        <v/>
      </c>
      <c r="N7" s="2" t="str">
        <f>IF(M7="","",INDEX(D_伙伴羁绊!$G:$G,MATCH(M7,D_伙伴羁绊!$A:$A,0)))</f>
        <v/>
      </c>
      <c r="O7" s="2" t="str">
        <f>IF(ISNA(MATCH(A7+6,D_伙伴羁绊!$A:$A,0)),"",A7+6)</f>
        <v/>
      </c>
      <c r="P7" s="2" t="str">
        <f>IF(O7="","",INDEX(D_伙伴羁绊!$G:$G,MATCH(O7,D_伙伴羁绊!$A:$A,0)))</f>
        <v/>
      </c>
      <c r="Q7" s="2" t="str">
        <f>IF(ISNA(MATCH(A7+7,D_伙伴羁绊!$A:$A,0)),"",A7+7)</f>
        <v/>
      </c>
      <c r="R7" s="2" t="str">
        <f>IF(Q7="","",INDEX(D_伙伴羁绊!$G:$G,MATCH(Q7,D_伙伴羁绊!$A:$A,0)))</f>
        <v/>
      </c>
      <c r="S7" s="2" t="str">
        <f>IF(ISNA(MATCH(A7+8,D_伙伴羁绊!$A:$A,0)),"",A7+8)</f>
        <v/>
      </c>
      <c r="T7" s="2" t="str">
        <f>IF(S7="","",INDEX(D_伙伴羁绊!$G:$G,MATCH(S7,D_伙伴羁绊!$A:$A,0)))</f>
        <v/>
      </c>
    </row>
    <row r="8" spans="1:20" x14ac:dyDescent="0.35">
      <c r="A8" s="2">
        <f>D_伙伴表!A8*1000</f>
        <v>100004000</v>
      </c>
      <c r="B8" s="2" t="s">
        <v>297</v>
      </c>
      <c r="C8" s="2">
        <f>INDEX(D_伙伴表!$L:$L,MATCH(A8/1000,D_伙伴表!$A:$A,0))</f>
        <v>1</v>
      </c>
      <c r="D8" s="2" t="str">
        <f t="shared" si="0"/>
        <v/>
      </c>
      <c r="E8" s="2" t="str">
        <f>IF(ISNA(MATCH(A8+1,D_伙伴羁绊!$A:$A,0)),"",A8+1)</f>
        <v/>
      </c>
      <c r="F8" s="2" t="str">
        <f>IF(E8="","",INDEX(D_伙伴羁绊!$G:$G,MATCH(E8,D_伙伴羁绊!$A:$A,0)))</f>
        <v/>
      </c>
      <c r="G8" s="2" t="str">
        <f>IF(ISNA(MATCH(A8+2,D_伙伴羁绊!$A:$A,0)),"",A8+2)</f>
        <v/>
      </c>
      <c r="H8" s="2" t="str">
        <f>IF(G8="","",INDEX(D_伙伴羁绊!$G:$G,MATCH(G8,D_伙伴羁绊!$A:$A,0)))</f>
        <v/>
      </c>
      <c r="I8" s="2" t="str">
        <f>IF(ISNA(MATCH(A8+3,D_伙伴羁绊!$A:$A,0)),"",A8+3)</f>
        <v/>
      </c>
      <c r="J8" s="2" t="str">
        <f>IF(I8="","",INDEX(D_伙伴羁绊!$G:$G,MATCH(I8,D_伙伴羁绊!$A:$A,0)))</f>
        <v/>
      </c>
      <c r="K8" s="2" t="str">
        <f>IF(ISNA(MATCH(A8+4,D_伙伴羁绊!$A:$A,0)),"",A8+4)</f>
        <v/>
      </c>
      <c r="L8" s="2" t="str">
        <f>IF(K8="","",INDEX(D_伙伴羁绊!$G:$G,MATCH(K8,D_伙伴羁绊!$A:$A,0)))</f>
        <v/>
      </c>
      <c r="M8" s="2" t="str">
        <f>IF(ISNA(MATCH(A8+5,D_伙伴羁绊!$A:$A,0)),"",A8+5)</f>
        <v/>
      </c>
      <c r="N8" s="2" t="str">
        <f>IF(M8="","",INDEX(D_伙伴羁绊!$G:$G,MATCH(M8,D_伙伴羁绊!$A:$A,0)))</f>
        <v/>
      </c>
      <c r="O8" s="2" t="str">
        <f>IF(ISNA(MATCH(A8+6,D_伙伴羁绊!$A:$A,0)),"",A8+6)</f>
        <v/>
      </c>
      <c r="P8" s="2" t="str">
        <f>IF(O8="","",INDEX(D_伙伴羁绊!$G:$G,MATCH(O8,D_伙伴羁绊!$A:$A,0)))</f>
        <v/>
      </c>
      <c r="Q8" s="2" t="str">
        <f>IF(ISNA(MATCH(A8+7,D_伙伴羁绊!$A:$A,0)),"",A8+7)</f>
        <v/>
      </c>
      <c r="R8" s="2" t="str">
        <f>IF(Q8="","",INDEX(D_伙伴羁绊!$G:$G,MATCH(Q8,D_伙伴羁绊!$A:$A,0)))</f>
        <v/>
      </c>
      <c r="S8" s="2" t="str">
        <f>IF(ISNA(MATCH(A8+8,D_伙伴羁绊!$A:$A,0)),"",A8+8)</f>
        <v/>
      </c>
      <c r="T8" s="2" t="str">
        <f>IF(S8="","",INDEX(D_伙伴羁绊!$G:$G,MATCH(S8,D_伙伴羁绊!$A:$A,0)))</f>
        <v/>
      </c>
    </row>
    <row r="9" spans="1:20" x14ac:dyDescent="0.35">
      <c r="A9" s="2">
        <f>D_伙伴表!A9*1000</f>
        <v>100005000</v>
      </c>
      <c r="B9" s="2" t="s">
        <v>297</v>
      </c>
      <c r="C9" s="2">
        <f>INDEX(D_伙伴表!$L:$L,MATCH(A9/1000,D_伙伴表!$A:$A,0))</f>
        <v>1</v>
      </c>
      <c r="D9" s="2">
        <f t="shared" si="0"/>
        <v>4</v>
      </c>
      <c r="E9" s="2">
        <f>IF(ISNA(MATCH(A9+1,D_伙伴羁绊!$A:$A,0)),"",A9+1)</f>
        <v>100005001</v>
      </c>
      <c r="F9" s="2" t="str">
        <f>IF(E9="","",INDEX(D_伙伴羁绊!$G:$G,MATCH(E9,D_伙伴羁绊!$A:$A,0)))</f>
        <v>小花妖1</v>
      </c>
      <c r="G9" s="2">
        <f>IF(ISNA(MATCH(A9+2,D_伙伴羁绊!$A:$A,0)),"",A9+2)</f>
        <v>100005002</v>
      </c>
      <c r="H9" s="2" t="str">
        <f>IF(G9="","",INDEX(D_伙伴羁绊!$G:$G,MATCH(G9,D_伙伴羁绊!$A:$A,0)))</f>
        <v>小花妖2</v>
      </c>
      <c r="I9" s="2">
        <f>IF(ISNA(MATCH(A9+3,D_伙伴羁绊!$A:$A,0)),"",A9+3)</f>
        <v>100005003</v>
      </c>
      <c r="J9" s="2" t="str">
        <f>IF(I9="","",INDEX(D_伙伴羁绊!$G:$G,MATCH(I9,D_伙伴羁绊!$A:$A,0)))</f>
        <v>小花妖3</v>
      </c>
      <c r="K9" s="2">
        <f>IF(ISNA(MATCH(A9+4,D_伙伴羁绊!$A:$A,0)),"",A9+4)</f>
        <v>100005004</v>
      </c>
      <c r="L9" s="2" t="str">
        <f>IF(K9="","",INDEX(D_伙伴羁绊!$G:$G,MATCH(K9,D_伙伴羁绊!$A:$A,0)))</f>
        <v>小花妖4</v>
      </c>
      <c r="M9" s="2" t="str">
        <f>IF(ISNA(MATCH(A9+5,D_伙伴羁绊!$A:$A,0)),"",A9+5)</f>
        <v/>
      </c>
      <c r="N9" s="2" t="str">
        <f>IF(M9="","",INDEX(D_伙伴羁绊!$G:$G,MATCH(M9,D_伙伴羁绊!$A:$A,0)))</f>
        <v/>
      </c>
      <c r="O9" s="2" t="str">
        <f>IF(ISNA(MATCH(A9+6,D_伙伴羁绊!$A:$A,0)),"",A9+6)</f>
        <v/>
      </c>
      <c r="P9" s="2" t="str">
        <f>IF(O9="","",INDEX(D_伙伴羁绊!$G:$G,MATCH(O9,D_伙伴羁绊!$A:$A,0)))</f>
        <v/>
      </c>
      <c r="Q9" s="2" t="str">
        <f>IF(ISNA(MATCH(A9+7,D_伙伴羁绊!$A:$A,0)),"",A9+7)</f>
        <v/>
      </c>
      <c r="R9" s="2" t="str">
        <f>IF(Q9="","",INDEX(D_伙伴羁绊!$G:$G,MATCH(Q9,D_伙伴羁绊!$A:$A,0)))</f>
        <v/>
      </c>
      <c r="S9" s="2" t="str">
        <f>IF(ISNA(MATCH(A9+8,D_伙伴羁绊!$A:$A,0)),"",A9+8)</f>
        <v/>
      </c>
      <c r="T9" s="2" t="str">
        <f>IF(S9="","",INDEX(D_伙伴羁绊!$G:$G,MATCH(S9,D_伙伴羁绊!$A:$A,0)))</f>
        <v/>
      </c>
    </row>
    <row r="10" spans="1:20" x14ac:dyDescent="0.35">
      <c r="A10" s="2">
        <f>D_伙伴表!A10*1000</f>
        <v>100006000</v>
      </c>
      <c r="B10" s="2" t="s">
        <v>297</v>
      </c>
      <c r="C10" s="2">
        <f>INDEX(D_伙伴表!$L:$L,MATCH(A10/1000,D_伙伴表!$A:$A,0))</f>
        <v>1</v>
      </c>
      <c r="D10" s="2" t="str">
        <f t="shared" si="0"/>
        <v/>
      </c>
      <c r="E10" s="2" t="str">
        <f>IF(ISNA(MATCH(A10+1,D_伙伴羁绊!$A:$A,0)),"",A10+1)</f>
        <v/>
      </c>
      <c r="F10" s="2" t="str">
        <f>IF(E10="","",INDEX(D_伙伴羁绊!$G:$G,MATCH(E10,D_伙伴羁绊!$A:$A,0)))</f>
        <v/>
      </c>
      <c r="G10" s="2" t="str">
        <f>IF(ISNA(MATCH(A10+2,D_伙伴羁绊!$A:$A,0)),"",A10+2)</f>
        <v/>
      </c>
      <c r="H10" s="2" t="str">
        <f>IF(G10="","",INDEX(D_伙伴羁绊!$G:$G,MATCH(G10,D_伙伴羁绊!$A:$A,0)))</f>
        <v/>
      </c>
      <c r="I10" s="2" t="str">
        <f>IF(ISNA(MATCH(A10+3,D_伙伴羁绊!$A:$A,0)),"",A10+3)</f>
        <v/>
      </c>
      <c r="J10" s="2" t="str">
        <f>IF(I10="","",INDEX(D_伙伴羁绊!$G:$G,MATCH(I10,D_伙伴羁绊!$A:$A,0)))</f>
        <v/>
      </c>
      <c r="K10" s="2" t="str">
        <f>IF(ISNA(MATCH(A10+4,D_伙伴羁绊!$A:$A,0)),"",A10+4)</f>
        <v/>
      </c>
      <c r="L10" s="2" t="str">
        <f>IF(K10="","",INDEX(D_伙伴羁绊!$G:$G,MATCH(K10,D_伙伴羁绊!$A:$A,0)))</f>
        <v/>
      </c>
      <c r="M10" s="2" t="str">
        <f>IF(ISNA(MATCH(A10+5,D_伙伴羁绊!$A:$A,0)),"",A10+5)</f>
        <v/>
      </c>
      <c r="N10" s="2" t="str">
        <f>IF(M10="","",INDEX(D_伙伴羁绊!$G:$G,MATCH(M10,D_伙伴羁绊!$A:$A,0)))</f>
        <v/>
      </c>
      <c r="O10" s="2" t="str">
        <f>IF(ISNA(MATCH(A10+6,D_伙伴羁绊!$A:$A,0)),"",A10+6)</f>
        <v/>
      </c>
      <c r="P10" s="2" t="str">
        <f>IF(O10="","",INDEX(D_伙伴羁绊!$G:$G,MATCH(O10,D_伙伴羁绊!$A:$A,0)))</f>
        <v/>
      </c>
      <c r="Q10" s="2" t="str">
        <f>IF(ISNA(MATCH(A10+7,D_伙伴羁绊!$A:$A,0)),"",A10+7)</f>
        <v/>
      </c>
      <c r="R10" s="2" t="str">
        <f>IF(Q10="","",INDEX(D_伙伴羁绊!$G:$G,MATCH(Q10,D_伙伴羁绊!$A:$A,0)))</f>
        <v/>
      </c>
      <c r="S10" s="2" t="str">
        <f>IF(ISNA(MATCH(A10+8,D_伙伴羁绊!$A:$A,0)),"",A10+8)</f>
        <v/>
      </c>
      <c r="T10" s="2" t="str">
        <f>IF(S10="","",INDEX(D_伙伴羁绊!$G:$G,MATCH(S10,D_伙伴羁绊!$A:$A,0)))</f>
        <v/>
      </c>
    </row>
    <row r="11" spans="1:20" x14ac:dyDescent="0.35">
      <c r="A11" s="2">
        <f>D_伙伴表!A11*1000</f>
        <v>100007000</v>
      </c>
      <c r="B11" s="2" t="s">
        <v>297</v>
      </c>
      <c r="C11" s="2">
        <f>INDEX(D_伙伴表!$L:$L,MATCH(A11/1000,D_伙伴表!$A:$A,0))</f>
        <v>2</v>
      </c>
      <c r="D11" s="2">
        <f t="shared" si="0"/>
        <v>4</v>
      </c>
      <c r="E11" s="2">
        <f>IF(ISNA(MATCH(A11+1,D_伙伴羁绊!$A:$A,0)),"",A11+1)</f>
        <v>100007001</v>
      </c>
      <c r="F11" s="2" t="str">
        <f>IF(E11="","",INDEX(D_伙伴羁绊!$G:$G,MATCH(E11,D_伙伴羁绊!$A:$A,0)))</f>
        <v>坚强猪阿呆1</v>
      </c>
      <c r="G11" s="2">
        <f>IF(ISNA(MATCH(A11+2,D_伙伴羁绊!$A:$A,0)),"",A11+2)</f>
        <v>100007002</v>
      </c>
      <c r="H11" s="2" t="str">
        <f>IF(G11="","",INDEX(D_伙伴羁绊!$G:$G,MATCH(G11,D_伙伴羁绊!$A:$A,0)))</f>
        <v>坚强猪阿呆2</v>
      </c>
      <c r="I11" s="2">
        <f>IF(ISNA(MATCH(A11+3,D_伙伴羁绊!$A:$A,0)),"",A11+3)</f>
        <v>100007003</v>
      </c>
      <c r="J11" s="2" t="str">
        <f>IF(I11="","",INDEX(D_伙伴羁绊!$G:$G,MATCH(I11,D_伙伴羁绊!$A:$A,0)))</f>
        <v>坚强猪阿呆3</v>
      </c>
      <c r="K11" s="2">
        <f>IF(ISNA(MATCH(A11+4,D_伙伴羁绊!$A:$A,0)),"",A11+4)</f>
        <v>100007004</v>
      </c>
      <c r="L11" s="2" t="str">
        <f>IF(K11="","",INDEX(D_伙伴羁绊!$G:$G,MATCH(K11,D_伙伴羁绊!$A:$A,0)))</f>
        <v>坚强猪阿呆4</v>
      </c>
      <c r="M11" s="2" t="str">
        <f>IF(ISNA(MATCH(A11+5,D_伙伴羁绊!$A:$A,0)),"",A11+5)</f>
        <v/>
      </c>
      <c r="N11" s="2" t="str">
        <f>IF(M11="","",INDEX(D_伙伴羁绊!$G:$G,MATCH(M11,D_伙伴羁绊!$A:$A,0)))</f>
        <v/>
      </c>
      <c r="O11" s="2" t="str">
        <f>IF(ISNA(MATCH(A11+6,D_伙伴羁绊!$A:$A,0)),"",A11+6)</f>
        <v/>
      </c>
      <c r="P11" s="2" t="str">
        <f>IF(O11="","",INDEX(D_伙伴羁绊!$G:$G,MATCH(O11,D_伙伴羁绊!$A:$A,0)))</f>
        <v/>
      </c>
      <c r="Q11" s="2" t="str">
        <f>IF(ISNA(MATCH(A11+7,D_伙伴羁绊!$A:$A,0)),"",A11+7)</f>
        <v/>
      </c>
      <c r="R11" s="2" t="str">
        <f>IF(Q11="","",INDEX(D_伙伴羁绊!$G:$G,MATCH(Q11,D_伙伴羁绊!$A:$A,0)))</f>
        <v/>
      </c>
      <c r="S11" s="2" t="str">
        <f>IF(ISNA(MATCH(A11+8,D_伙伴羁绊!$A:$A,0)),"",A11+8)</f>
        <v/>
      </c>
      <c r="T11" s="2" t="str">
        <f>IF(S11="","",INDEX(D_伙伴羁绊!$G:$G,MATCH(S11,D_伙伴羁绊!$A:$A,0)))</f>
        <v/>
      </c>
    </row>
    <row r="12" spans="1:20" x14ac:dyDescent="0.35">
      <c r="A12" s="2">
        <f>D_伙伴表!A12*1000</f>
        <v>100008000</v>
      </c>
      <c r="B12" s="2" t="s">
        <v>297</v>
      </c>
      <c r="C12" s="2">
        <f>INDEX(D_伙伴表!$L:$L,MATCH(A12/1000,D_伙伴表!$A:$A,0))</f>
        <v>2</v>
      </c>
      <c r="D12" s="2" t="str">
        <f t="shared" si="0"/>
        <v/>
      </c>
      <c r="E12" s="2" t="str">
        <f>IF(ISNA(MATCH(A12+1,D_伙伴羁绊!$A:$A,0)),"",A12+1)</f>
        <v/>
      </c>
      <c r="F12" s="2" t="str">
        <f>IF(E12="","",INDEX(D_伙伴羁绊!$G:$G,MATCH(E12,D_伙伴羁绊!$A:$A,0)))</f>
        <v/>
      </c>
      <c r="G12" s="2" t="str">
        <f>IF(ISNA(MATCH(A12+2,D_伙伴羁绊!$A:$A,0)),"",A12+2)</f>
        <v/>
      </c>
      <c r="H12" s="2" t="str">
        <f>IF(G12="","",INDEX(D_伙伴羁绊!$G:$G,MATCH(G12,D_伙伴羁绊!$A:$A,0)))</f>
        <v/>
      </c>
      <c r="I12" s="2" t="str">
        <f>IF(ISNA(MATCH(A12+3,D_伙伴羁绊!$A:$A,0)),"",A12+3)</f>
        <v/>
      </c>
      <c r="J12" s="2" t="str">
        <f>IF(I12="","",INDEX(D_伙伴羁绊!$G:$G,MATCH(I12,D_伙伴羁绊!$A:$A,0)))</f>
        <v/>
      </c>
      <c r="K12" s="2" t="str">
        <f>IF(ISNA(MATCH(A12+4,D_伙伴羁绊!$A:$A,0)),"",A12+4)</f>
        <v/>
      </c>
      <c r="L12" s="2" t="str">
        <f>IF(K12="","",INDEX(D_伙伴羁绊!$G:$G,MATCH(K12,D_伙伴羁绊!$A:$A,0)))</f>
        <v/>
      </c>
      <c r="M12" s="2" t="str">
        <f>IF(ISNA(MATCH(A12+5,D_伙伴羁绊!$A:$A,0)),"",A12+5)</f>
        <v/>
      </c>
      <c r="N12" s="2" t="str">
        <f>IF(M12="","",INDEX(D_伙伴羁绊!$G:$G,MATCH(M12,D_伙伴羁绊!$A:$A,0)))</f>
        <v/>
      </c>
      <c r="O12" s="2" t="str">
        <f>IF(ISNA(MATCH(A12+6,D_伙伴羁绊!$A:$A,0)),"",A12+6)</f>
        <v/>
      </c>
      <c r="P12" s="2" t="str">
        <f>IF(O12="","",INDEX(D_伙伴羁绊!$G:$G,MATCH(O12,D_伙伴羁绊!$A:$A,0)))</f>
        <v/>
      </c>
      <c r="Q12" s="2" t="str">
        <f>IF(ISNA(MATCH(A12+7,D_伙伴羁绊!$A:$A,0)),"",A12+7)</f>
        <v/>
      </c>
      <c r="R12" s="2" t="str">
        <f>IF(Q12="","",INDEX(D_伙伴羁绊!$G:$G,MATCH(Q12,D_伙伴羁绊!$A:$A,0)))</f>
        <v/>
      </c>
      <c r="S12" s="2" t="str">
        <f>IF(ISNA(MATCH(A12+8,D_伙伴羁绊!$A:$A,0)),"",A12+8)</f>
        <v/>
      </c>
      <c r="T12" s="2" t="str">
        <f>IF(S12="","",INDEX(D_伙伴羁绊!$G:$G,MATCH(S12,D_伙伴羁绊!$A:$A,0)))</f>
        <v/>
      </c>
    </row>
    <row r="13" spans="1:20" x14ac:dyDescent="0.35">
      <c r="A13" s="2">
        <f>D_伙伴表!A13*1000</f>
        <v>100009000</v>
      </c>
      <c r="B13" s="2" t="s">
        <v>297</v>
      </c>
      <c r="C13" s="2">
        <f>INDEX(D_伙伴表!$L:$L,MATCH(A13/1000,D_伙伴表!$A:$A,0))</f>
        <v>2</v>
      </c>
      <c r="D13" s="2">
        <f t="shared" si="0"/>
        <v>4</v>
      </c>
      <c r="E13" s="2">
        <f>IF(ISNA(MATCH(A13+1,D_伙伴羁绊!$A:$A,0)),"",A13+1)</f>
        <v>100009001</v>
      </c>
      <c r="F13" s="2" t="str">
        <f>IF(E13="","",INDEX(D_伙伴羁绊!$G:$G,MATCH(E13,D_伙伴羁绊!$A:$A,0)))</f>
        <v>坚强刺猬叮叮1</v>
      </c>
      <c r="G13" s="2">
        <f>IF(ISNA(MATCH(A13+2,D_伙伴羁绊!$A:$A,0)),"",A13+2)</f>
        <v>100009002</v>
      </c>
      <c r="H13" s="2" t="str">
        <f>IF(G13="","",INDEX(D_伙伴羁绊!$G:$G,MATCH(G13,D_伙伴羁绊!$A:$A,0)))</f>
        <v>坚强刺猬叮叮2</v>
      </c>
      <c r="I13" s="2">
        <f>IF(ISNA(MATCH(A13+3,D_伙伴羁绊!$A:$A,0)),"",A13+3)</f>
        <v>100009003</v>
      </c>
      <c r="J13" s="2" t="str">
        <f>IF(I13="","",INDEX(D_伙伴羁绊!$G:$G,MATCH(I13,D_伙伴羁绊!$A:$A,0)))</f>
        <v>坚强刺猬叮叮3</v>
      </c>
      <c r="K13" s="2">
        <f>IF(ISNA(MATCH(A13+4,D_伙伴羁绊!$A:$A,0)),"",A13+4)</f>
        <v>100009004</v>
      </c>
      <c r="L13" s="2" t="str">
        <f>IF(K13="","",INDEX(D_伙伴羁绊!$G:$G,MATCH(K13,D_伙伴羁绊!$A:$A,0)))</f>
        <v>坚强刺猬叮叮4</v>
      </c>
      <c r="M13" s="2" t="str">
        <f>IF(ISNA(MATCH(A13+5,D_伙伴羁绊!$A:$A,0)),"",A13+5)</f>
        <v/>
      </c>
      <c r="N13" s="2" t="str">
        <f>IF(M13="","",INDEX(D_伙伴羁绊!$G:$G,MATCH(M13,D_伙伴羁绊!$A:$A,0)))</f>
        <v/>
      </c>
      <c r="O13" s="2" t="str">
        <f>IF(ISNA(MATCH(A13+6,D_伙伴羁绊!$A:$A,0)),"",A13+6)</f>
        <v/>
      </c>
      <c r="P13" s="2" t="str">
        <f>IF(O13="","",INDEX(D_伙伴羁绊!$G:$G,MATCH(O13,D_伙伴羁绊!$A:$A,0)))</f>
        <v/>
      </c>
      <c r="Q13" s="2" t="str">
        <f>IF(ISNA(MATCH(A13+7,D_伙伴羁绊!$A:$A,0)),"",A13+7)</f>
        <v/>
      </c>
      <c r="R13" s="2" t="str">
        <f>IF(Q13="","",INDEX(D_伙伴羁绊!$G:$G,MATCH(Q13,D_伙伴羁绊!$A:$A,0)))</f>
        <v/>
      </c>
      <c r="S13" s="2" t="str">
        <f>IF(ISNA(MATCH(A13+8,D_伙伴羁绊!$A:$A,0)),"",A13+8)</f>
        <v/>
      </c>
      <c r="T13" s="2" t="str">
        <f>IF(S13="","",INDEX(D_伙伴羁绊!$G:$G,MATCH(S13,D_伙伴羁绊!$A:$A,0)))</f>
        <v/>
      </c>
    </row>
    <row r="14" spans="1:20" x14ac:dyDescent="0.35">
      <c r="A14" s="2">
        <f>D_伙伴表!A14*1000</f>
        <v>100010000</v>
      </c>
      <c r="B14" s="2" t="s">
        <v>297</v>
      </c>
      <c r="C14" s="2">
        <f>INDEX(D_伙伴表!$L:$L,MATCH(A14/1000,D_伙伴表!$A:$A,0))</f>
        <v>2</v>
      </c>
      <c r="D14" s="2">
        <f t="shared" si="0"/>
        <v>4</v>
      </c>
      <c r="E14" s="2">
        <f>IF(ISNA(MATCH(A14+1,D_伙伴羁绊!$A:$A,0)),"",A14+1)</f>
        <v>100010001</v>
      </c>
      <c r="F14" s="2" t="str">
        <f>IF(E14="","",INDEX(D_伙伴羁绊!$G:$G,MATCH(E14,D_伙伴羁绊!$A:$A,0)))</f>
        <v>坚强鹏精大嘴1</v>
      </c>
      <c r="G14" s="2">
        <f>IF(ISNA(MATCH(A14+2,D_伙伴羁绊!$A:$A,0)),"",A14+2)</f>
        <v>100010002</v>
      </c>
      <c r="H14" s="2" t="str">
        <f>IF(G14="","",INDEX(D_伙伴羁绊!$G:$G,MATCH(G14,D_伙伴羁绊!$A:$A,0)))</f>
        <v>坚强鹏精大嘴2</v>
      </c>
      <c r="I14" s="2">
        <f>IF(ISNA(MATCH(A14+3,D_伙伴羁绊!$A:$A,0)),"",A14+3)</f>
        <v>100010003</v>
      </c>
      <c r="J14" s="2" t="str">
        <f>IF(I14="","",INDEX(D_伙伴羁绊!$G:$G,MATCH(I14,D_伙伴羁绊!$A:$A,0)))</f>
        <v>坚强鹏精大嘴3</v>
      </c>
      <c r="K14" s="2">
        <f>IF(ISNA(MATCH(A14+4,D_伙伴羁绊!$A:$A,0)),"",A14+4)</f>
        <v>100010004</v>
      </c>
      <c r="L14" s="2" t="str">
        <f>IF(K14="","",INDEX(D_伙伴羁绊!$G:$G,MATCH(K14,D_伙伴羁绊!$A:$A,0)))</f>
        <v>坚强鹏精大嘴4</v>
      </c>
      <c r="M14" s="2" t="str">
        <f>IF(ISNA(MATCH(A14+5,D_伙伴羁绊!$A:$A,0)),"",A14+5)</f>
        <v/>
      </c>
      <c r="N14" s="2" t="str">
        <f>IF(M14="","",INDEX(D_伙伴羁绊!$G:$G,MATCH(M14,D_伙伴羁绊!$A:$A,0)))</f>
        <v/>
      </c>
      <c r="O14" s="2" t="str">
        <f>IF(ISNA(MATCH(A14+6,D_伙伴羁绊!$A:$A,0)),"",A14+6)</f>
        <v/>
      </c>
      <c r="P14" s="2" t="str">
        <f>IF(O14="","",INDEX(D_伙伴羁绊!$G:$G,MATCH(O14,D_伙伴羁绊!$A:$A,0)))</f>
        <v/>
      </c>
      <c r="Q14" s="2" t="str">
        <f>IF(ISNA(MATCH(A14+7,D_伙伴羁绊!$A:$A,0)),"",A14+7)</f>
        <v/>
      </c>
      <c r="R14" s="2" t="str">
        <f>IF(Q14="","",INDEX(D_伙伴羁绊!$G:$G,MATCH(Q14,D_伙伴羁绊!$A:$A,0)))</f>
        <v/>
      </c>
      <c r="S14" s="2" t="str">
        <f>IF(ISNA(MATCH(A14+8,D_伙伴羁绊!$A:$A,0)),"",A14+8)</f>
        <v/>
      </c>
      <c r="T14" s="2" t="str">
        <f>IF(S14="","",INDEX(D_伙伴羁绊!$G:$G,MATCH(S14,D_伙伴羁绊!$A:$A,0)))</f>
        <v/>
      </c>
    </row>
    <row r="15" spans="1:20" x14ac:dyDescent="0.35">
      <c r="A15" s="2">
        <f>D_伙伴表!A15*1000</f>
        <v>100011000</v>
      </c>
      <c r="B15" s="2" t="s">
        <v>297</v>
      </c>
      <c r="C15" s="2">
        <f>INDEX(D_伙伴表!$L:$L,MATCH(A15/1000,D_伙伴表!$A:$A,0))</f>
        <v>2</v>
      </c>
      <c r="D15" s="2">
        <f t="shared" si="0"/>
        <v>4</v>
      </c>
      <c r="E15" s="2">
        <f>IF(ISNA(MATCH(A15+1,D_伙伴羁绊!$A:$A,0)),"",A15+1)</f>
        <v>100011001</v>
      </c>
      <c r="F15" s="2" t="str">
        <f>IF(E15="","",INDEX(D_伙伴羁绊!$G:$G,MATCH(E15,D_伙伴羁绊!$A:$A,0)))</f>
        <v>坚强花妖花花1</v>
      </c>
      <c r="G15" s="2">
        <f>IF(ISNA(MATCH(A15+2,D_伙伴羁绊!$A:$A,0)),"",A15+2)</f>
        <v>100011002</v>
      </c>
      <c r="H15" s="2" t="str">
        <f>IF(G15="","",INDEX(D_伙伴羁绊!$G:$G,MATCH(G15,D_伙伴羁绊!$A:$A,0)))</f>
        <v>坚强花妖花花2</v>
      </c>
      <c r="I15" s="2">
        <f>IF(ISNA(MATCH(A15+3,D_伙伴羁绊!$A:$A,0)),"",A15+3)</f>
        <v>100011003</v>
      </c>
      <c r="J15" s="2" t="str">
        <f>IF(I15="","",INDEX(D_伙伴羁绊!$G:$G,MATCH(I15,D_伙伴羁绊!$A:$A,0)))</f>
        <v>坚强花妖花花3</v>
      </c>
      <c r="K15" s="2">
        <f>IF(ISNA(MATCH(A15+4,D_伙伴羁绊!$A:$A,0)),"",A15+4)</f>
        <v>100011004</v>
      </c>
      <c r="L15" s="2" t="str">
        <f>IF(K15="","",INDEX(D_伙伴羁绊!$G:$G,MATCH(K15,D_伙伴羁绊!$A:$A,0)))</f>
        <v>坚强花妖花花4</v>
      </c>
      <c r="M15" s="2" t="str">
        <f>IF(ISNA(MATCH(A15+5,D_伙伴羁绊!$A:$A,0)),"",A15+5)</f>
        <v/>
      </c>
      <c r="N15" s="2" t="str">
        <f>IF(M15="","",INDEX(D_伙伴羁绊!$G:$G,MATCH(M15,D_伙伴羁绊!$A:$A,0)))</f>
        <v/>
      </c>
      <c r="O15" s="2" t="str">
        <f>IF(ISNA(MATCH(A15+6,D_伙伴羁绊!$A:$A,0)),"",A15+6)</f>
        <v/>
      </c>
      <c r="P15" s="2" t="str">
        <f>IF(O15="","",INDEX(D_伙伴羁绊!$G:$G,MATCH(O15,D_伙伴羁绊!$A:$A,0)))</f>
        <v/>
      </c>
      <c r="Q15" s="2" t="str">
        <f>IF(ISNA(MATCH(A15+7,D_伙伴羁绊!$A:$A,0)),"",A15+7)</f>
        <v/>
      </c>
      <c r="R15" s="2" t="str">
        <f>IF(Q15="","",INDEX(D_伙伴羁绊!$G:$G,MATCH(Q15,D_伙伴羁绊!$A:$A,0)))</f>
        <v/>
      </c>
      <c r="S15" s="2" t="str">
        <f>IF(ISNA(MATCH(A15+8,D_伙伴羁绊!$A:$A,0)),"",A15+8)</f>
        <v/>
      </c>
      <c r="T15" s="2" t="str">
        <f>IF(S15="","",INDEX(D_伙伴羁绊!$G:$G,MATCH(S15,D_伙伴羁绊!$A:$A,0)))</f>
        <v/>
      </c>
    </row>
    <row r="16" spans="1:20" x14ac:dyDescent="0.35">
      <c r="A16" s="2">
        <f>D_伙伴表!A16*1000</f>
        <v>100012000</v>
      </c>
      <c r="B16" s="2" t="s">
        <v>297</v>
      </c>
      <c r="C16" s="2">
        <f>INDEX(D_伙伴表!$L:$L,MATCH(A16/1000,D_伙伴表!$A:$A,0))</f>
        <v>2</v>
      </c>
      <c r="D16" s="2">
        <f t="shared" si="0"/>
        <v>4</v>
      </c>
      <c r="E16" s="2">
        <f>IF(ISNA(MATCH(A16+1,D_伙伴羁绊!$A:$A,0)),"",A16+1)</f>
        <v>100012001</v>
      </c>
      <c r="F16" s="2" t="str">
        <f>IF(E16="","",INDEX(D_伙伴羁绊!$G:$G,MATCH(E16,D_伙伴羁绊!$A:$A,0)))</f>
        <v>坚强白骨精1</v>
      </c>
      <c r="G16" s="2">
        <f>IF(ISNA(MATCH(A16+2,D_伙伴羁绊!$A:$A,0)),"",A16+2)</f>
        <v>100012002</v>
      </c>
      <c r="H16" s="2" t="str">
        <f>IF(G16="","",INDEX(D_伙伴羁绊!$G:$G,MATCH(G16,D_伙伴羁绊!$A:$A,0)))</f>
        <v>坚强白骨精2</v>
      </c>
      <c r="I16" s="2">
        <f>IF(ISNA(MATCH(A16+3,D_伙伴羁绊!$A:$A,0)),"",A16+3)</f>
        <v>100012003</v>
      </c>
      <c r="J16" s="2" t="str">
        <f>IF(I16="","",INDEX(D_伙伴羁绊!$G:$G,MATCH(I16,D_伙伴羁绊!$A:$A,0)))</f>
        <v>坚强白骨精3</v>
      </c>
      <c r="K16" s="2">
        <f>IF(ISNA(MATCH(A16+4,D_伙伴羁绊!$A:$A,0)),"",A16+4)</f>
        <v>100012004</v>
      </c>
      <c r="L16" s="2" t="str">
        <f>IF(K16="","",INDEX(D_伙伴羁绊!$G:$G,MATCH(K16,D_伙伴羁绊!$A:$A,0)))</f>
        <v>坚强白骨精4</v>
      </c>
      <c r="M16" s="2" t="str">
        <f>IF(ISNA(MATCH(A16+5,D_伙伴羁绊!$A:$A,0)),"",A16+5)</f>
        <v/>
      </c>
      <c r="N16" s="2" t="str">
        <f>IF(M16="","",INDEX(D_伙伴羁绊!$G:$G,MATCH(M16,D_伙伴羁绊!$A:$A,0)))</f>
        <v/>
      </c>
      <c r="O16" s="2" t="str">
        <f>IF(ISNA(MATCH(A16+6,D_伙伴羁绊!$A:$A,0)),"",A16+6)</f>
        <v/>
      </c>
      <c r="P16" s="2" t="str">
        <f>IF(O16="","",INDEX(D_伙伴羁绊!$G:$G,MATCH(O16,D_伙伴羁绊!$A:$A,0)))</f>
        <v/>
      </c>
      <c r="Q16" s="2" t="str">
        <f>IF(ISNA(MATCH(A16+7,D_伙伴羁绊!$A:$A,0)),"",A16+7)</f>
        <v/>
      </c>
      <c r="R16" s="2" t="str">
        <f>IF(Q16="","",INDEX(D_伙伴羁绊!$G:$G,MATCH(Q16,D_伙伴羁绊!$A:$A,0)))</f>
        <v/>
      </c>
      <c r="S16" s="2" t="str">
        <f>IF(ISNA(MATCH(A16+8,D_伙伴羁绊!$A:$A,0)),"",A16+8)</f>
        <v/>
      </c>
      <c r="T16" s="2" t="str">
        <f>IF(S16="","",INDEX(D_伙伴羁绊!$G:$G,MATCH(S16,D_伙伴羁绊!$A:$A,0)))</f>
        <v/>
      </c>
    </row>
    <row r="17" spans="1:20" x14ac:dyDescent="0.35">
      <c r="A17" s="2">
        <f>D_伙伴表!A17*1000</f>
        <v>100013000</v>
      </c>
      <c r="B17" s="2" t="s">
        <v>297</v>
      </c>
      <c r="C17" s="2">
        <f>INDEX(D_伙伴表!$L:$L,MATCH(A17/1000,D_伙伴表!$A:$A,0))</f>
        <v>3</v>
      </c>
      <c r="D17" s="2">
        <f t="shared" si="0"/>
        <v>4</v>
      </c>
      <c r="E17" s="2">
        <f>IF(ISNA(MATCH(A17+1,D_伙伴羁绊!$A:$A,0)),"",A17+1)</f>
        <v>100013001</v>
      </c>
      <c r="F17" s="2" t="str">
        <f>IF(E17="","",INDEX(D_伙伴羁绊!$G:$G,MATCH(E17,D_伙伴羁绊!$A:$A,0)))</f>
        <v>威武猪阿呆1</v>
      </c>
      <c r="G17" s="2">
        <f>IF(ISNA(MATCH(A17+2,D_伙伴羁绊!$A:$A,0)),"",A17+2)</f>
        <v>100013002</v>
      </c>
      <c r="H17" s="2" t="str">
        <f>IF(G17="","",INDEX(D_伙伴羁绊!$G:$G,MATCH(G17,D_伙伴羁绊!$A:$A,0)))</f>
        <v>威武猪阿呆2</v>
      </c>
      <c r="I17" s="2">
        <f>IF(ISNA(MATCH(A17+3,D_伙伴羁绊!$A:$A,0)),"",A17+3)</f>
        <v>100013003</v>
      </c>
      <c r="J17" s="2" t="str">
        <f>IF(I17="","",INDEX(D_伙伴羁绊!$G:$G,MATCH(I17,D_伙伴羁绊!$A:$A,0)))</f>
        <v>威武猪阿呆3</v>
      </c>
      <c r="K17" s="2">
        <f>IF(ISNA(MATCH(A17+4,D_伙伴羁绊!$A:$A,0)),"",A17+4)</f>
        <v>100013004</v>
      </c>
      <c r="L17" s="2" t="str">
        <f>IF(K17="","",INDEX(D_伙伴羁绊!$G:$G,MATCH(K17,D_伙伴羁绊!$A:$A,0)))</f>
        <v>威武猪阿呆4</v>
      </c>
      <c r="M17" s="2" t="str">
        <f>IF(ISNA(MATCH(A17+5,D_伙伴羁绊!$A:$A,0)),"",A17+5)</f>
        <v/>
      </c>
      <c r="N17" s="2" t="str">
        <f>IF(M17="","",INDEX(D_伙伴羁绊!$G:$G,MATCH(M17,D_伙伴羁绊!$A:$A,0)))</f>
        <v/>
      </c>
      <c r="O17" s="2" t="str">
        <f>IF(ISNA(MATCH(A17+6,D_伙伴羁绊!$A:$A,0)),"",A17+6)</f>
        <v/>
      </c>
      <c r="P17" s="2" t="str">
        <f>IF(O17="","",INDEX(D_伙伴羁绊!$G:$G,MATCH(O17,D_伙伴羁绊!$A:$A,0)))</f>
        <v/>
      </c>
      <c r="Q17" s="2" t="str">
        <f>IF(ISNA(MATCH(A17+7,D_伙伴羁绊!$A:$A,0)),"",A17+7)</f>
        <v/>
      </c>
      <c r="R17" s="2" t="str">
        <f>IF(Q17="","",INDEX(D_伙伴羁绊!$G:$G,MATCH(Q17,D_伙伴羁绊!$A:$A,0)))</f>
        <v/>
      </c>
      <c r="S17" s="2" t="str">
        <f>IF(ISNA(MATCH(A17+8,D_伙伴羁绊!$A:$A,0)),"",A17+8)</f>
        <v/>
      </c>
      <c r="T17" s="2" t="str">
        <f>IF(S17="","",INDEX(D_伙伴羁绊!$G:$G,MATCH(S17,D_伙伴羁绊!$A:$A,0)))</f>
        <v/>
      </c>
    </row>
    <row r="18" spans="1:20" x14ac:dyDescent="0.35">
      <c r="A18" s="2">
        <f>D_伙伴表!A18*1000</f>
        <v>100014000</v>
      </c>
      <c r="B18" s="2" t="s">
        <v>297</v>
      </c>
      <c r="C18" s="2">
        <f>INDEX(D_伙伴表!$L:$L,MATCH(A18/1000,D_伙伴表!$A:$A,0))</f>
        <v>3</v>
      </c>
      <c r="D18" s="2">
        <f t="shared" si="0"/>
        <v>4</v>
      </c>
      <c r="E18" s="2">
        <f>IF(ISNA(MATCH(A18+1,D_伙伴羁绊!$A:$A,0)),"",A18+1)</f>
        <v>100014001</v>
      </c>
      <c r="F18" s="2" t="str">
        <f>IF(E18="","",INDEX(D_伙伴羁绊!$G:$G,MATCH(E18,D_伙伴羁绊!$A:$A,0)))</f>
        <v>威武蘑菇咕咕1</v>
      </c>
      <c r="G18" s="2">
        <f>IF(ISNA(MATCH(A18+2,D_伙伴羁绊!$A:$A,0)),"",A18+2)</f>
        <v>100014002</v>
      </c>
      <c r="H18" s="2" t="str">
        <f>IF(G18="","",INDEX(D_伙伴羁绊!$G:$G,MATCH(G18,D_伙伴羁绊!$A:$A,0)))</f>
        <v>威武蘑菇咕咕2</v>
      </c>
      <c r="I18" s="2">
        <f>IF(ISNA(MATCH(A18+3,D_伙伴羁绊!$A:$A,0)),"",A18+3)</f>
        <v>100014003</v>
      </c>
      <c r="J18" s="2" t="str">
        <f>IF(I18="","",INDEX(D_伙伴羁绊!$G:$G,MATCH(I18,D_伙伴羁绊!$A:$A,0)))</f>
        <v>威武蘑菇咕咕3</v>
      </c>
      <c r="K18" s="2">
        <f>IF(ISNA(MATCH(A18+4,D_伙伴羁绊!$A:$A,0)),"",A18+4)</f>
        <v>100014004</v>
      </c>
      <c r="L18" s="2" t="str">
        <f>IF(K18="","",INDEX(D_伙伴羁绊!$G:$G,MATCH(K18,D_伙伴羁绊!$A:$A,0)))</f>
        <v>威武蘑菇咕咕4</v>
      </c>
      <c r="M18" s="2" t="str">
        <f>IF(ISNA(MATCH(A18+5,D_伙伴羁绊!$A:$A,0)),"",A18+5)</f>
        <v/>
      </c>
      <c r="N18" s="2" t="str">
        <f>IF(M18="","",INDEX(D_伙伴羁绊!$G:$G,MATCH(M18,D_伙伴羁绊!$A:$A,0)))</f>
        <v/>
      </c>
      <c r="O18" s="2" t="str">
        <f>IF(ISNA(MATCH(A18+6,D_伙伴羁绊!$A:$A,0)),"",A18+6)</f>
        <v/>
      </c>
      <c r="P18" s="2" t="str">
        <f>IF(O18="","",INDEX(D_伙伴羁绊!$G:$G,MATCH(O18,D_伙伴羁绊!$A:$A,0)))</f>
        <v/>
      </c>
      <c r="Q18" s="2" t="str">
        <f>IF(ISNA(MATCH(A18+7,D_伙伴羁绊!$A:$A,0)),"",A18+7)</f>
        <v/>
      </c>
      <c r="R18" s="2" t="str">
        <f>IF(Q18="","",INDEX(D_伙伴羁绊!$G:$G,MATCH(Q18,D_伙伴羁绊!$A:$A,0)))</f>
        <v/>
      </c>
      <c r="S18" s="2" t="str">
        <f>IF(ISNA(MATCH(A18+8,D_伙伴羁绊!$A:$A,0)),"",A18+8)</f>
        <v/>
      </c>
      <c r="T18" s="2" t="str">
        <f>IF(S18="","",INDEX(D_伙伴羁绊!$G:$G,MATCH(S18,D_伙伴羁绊!$A:$A,0)))</f>
        <v/>
      </c>
    </row>
    <row r="19" spans="1:20" x14ac:dyDescent="0.35">
      <c r="A19" s="2">
        <f>D_伙伴表!A19*1000</f>
        <v>100015000</v>
      </c>
      <c r="B19" s="2" t="s">
        <v>297</v>
      </c>
      <c r="C19" s="2">
        <f>INDEX(D_伙伴表!$L:$L,MATCH(A19/1000,D_伙伴表!$A:$A,0))</f>
        <v>3</v>
      </c>
      <c r="D19" s="2">
        <f t="shared" si="0"/>
        <v>4</v>
      </c>
      <c r="E19" s="2">
        <f>IF(ISNA(MATCH(A19+1,D_伙伴羁绊!$A:$A,0)),"",A19+1)</f>
        <v>100015001</v>
      </c>
      <c r="F19" s="2" t="str">
        <f>IF(E19="","",INDEX(D_伙伴羁绊!$G:$G,MATCH(E19,D_伙伴羁绊!$A:$A,0)))</f>
        <v>威武刺猬叮叮1</v>
      </c>
      <c r="G19" s="2">
        <f>IF(ISNA(MATCH(A19+2,D_伙伴羁绊!$A:$A,0)),"",A19+2)</f>
        <v>100015002</v>
      </c>
      <c r="H19" s="2" t="str">
        <f>IF(G19="","",INDEX(D_伙伴羁绊!$G:$G,MATCH(G19,D_伙伴羁绊!$A:$A,0)))</f>
        <v>威武刺猬叮叮2</v>
      </c>
      <c r="I19" s="2">
        <f>IF(ISNA(MATCH(A19+3,D_伙伴羁绊!$A:$A,0)),"",A19+3)</f>
        <v>100015003</v>
      </c>
      <c r="J19" s="2" t="str">
        <f>IF(I19="","",INDEX(D_伙伴羁绊!$G:$G,MATCH(I19,D_伙伴羁绊!$A:$A,0)))</f>
        <v>威武刺猬叮叮3</v>
      </c>
      <c r="K19" s="2">
        <f>IF(ISNA(MATCH(A19+4,D_伙伴羁绊!$A:$A,0)),"",A19+4)</f>
        <v>100015004</v>
      </c>
      <c r="L19" s="2" t="str">
        <f>IF(K19="","",INDEX(D_伙伴羁绊!$G:$G,MATCH(K19,D_伙伴羁绊!$A:$A,0)))</f>
        <v>威武刺猬叮叮4</v>
      </c>
      <c r="M19" s="2" t="str">
        <f>IF(ISNA(MATCH(A19+5,D_伙伴羁绊!$A:$A,0)),"",A19+5)</f>
        <v/>
      </c>
      <c r="N19" s="2" t="str">
        <f>IF(M19="","",INDEX(D_伙伴羁绊!$G:$G,MATCH(M19,D_伙伴羁绊!$A:$A,0)))</f>
        <v/>
      </c>
      <c r="O19" s="2" t="str">
        <f>IF(ISNA(MATCH(A19+6,D_伙伴羁绊!$A:$A,0)),"",A19+6)</f>
        <v/>
      </c>
      <c r="P19" s="2" t="str">
        <f>IF(O19="","",INDEX(D_伙伴羁绊!$G:$G,MATCH(O19,D_伙伴羁绊!$A:$A,0)))</f>
        <v/>
      </c>
      <c r="Q19" s="2" t="str">
        <f>IF(ISNA(MATCH(A19+7,D_伙伴羁绊!$A:$A,0)),"",A19+7)</f>
        <v/>
      </c>
      <c r="R19" s="2" t="str">
        <f>IF(Q19="","",INDEX(D_伙伴羁绊!$G:$G,MATCH(Q19,D_伙伴羁绊!$A:$A,0)))</f>
        <v/>
      </c>
      <c r="S19" s="2" t="str">
        <f>IF(ISNA(MATCH(A19+8,D_伙伴羁绊!$A:$A,0)),"",A19+8)</f>
        <v/>
      </c>
      <c r="T19" s="2" t="str">
        <f>IF(S19="","",INDEX(D_伙伴羁绊!$G:$G,MATCH(S19,D_伙伴羁绊!$A:$A,0)))</f>
        <v/>
      </c>
    </row>
    <row r="20" spans="1:20" x14ac:dyDescent="0.35">
      <c r="A20" s="2">
        <f>D_伙伴表!A20*1000</f>
        <v>100016000</v>
      </c>
      <c r="B20" s="2" t="s">
        <v>297</v>
      </c>
      <c r="C20" s="2">
        <f>INDEX(D_伙伴表!$L:$L,MATCH(A20/1000,D_伙伴表!$A:$A,0))</f>
        <v>3</v>
      </c>
      <c r="D20" s="2">
        <f t="shared" si="0"/>
        <v>4</v>
      </c>
      <c r="E20" s="2">
        <f>IF(ISNA(MATCH(A20+1,D_伙伴羁绊!$A:$A,0)),"",A20+1)</f>
        <v>100016001</v>
      </c>
      <c r="F20" s="2" t="str">
        <f>IF(E20="","",INDEX(D_伙伴羁绊!$G:$G,MATCH(E20,D_伙伴羁绊!$A:$A,0)))</f>
        <v>威武鹏精大嘴1</v>
      </c>
      <c r="G20" s="2">
        <f>IF(ISNA(MATCH(A20+2,D_伙伴羁绊!$A:$A,0)),"",A20+2)</f>
        <v>100016002</v>
      </c>
      <c r="H20" s="2" t="str">
        <f>IF(G20="","",INDEX(D_伙伴羁绊!$G:$G,MATCH(G20,D_伙伴羁绊!$A:$A,0)))</f>
        <v>威武鹏精大嘴2</v>
      </c>
      <c r="I20" s="2">
        <f>IF(ISNA(MATCH(A20+3,D_伙伴羁绊!$A:$A,0)),"",A20+3)</f>
        <v>100016003</v>
      </c>
      <c r="J20" s="2" t="str">
        <f>IF(I20="","",INDEX(D_伙伴羁绊!$G:$G,MATCH(I20,D_伙伴羁绊!$A:$A,0)))</f>
        <v>威武鹏精大嘴3</v>
      </c>
      <c r="K20" s="2">
        <f>IF(ISNA(MATCH(A20+4,D_伙伴羁绊!$A:$A,0)),"",A20+4)</f>
        <v>100016004</v>
      </c>
      <c r="L20" s="2" t="str">
        <f>IF(K20="","",INDEX(D_伙伴羁绊!$G:$G,MATCH(K20,D_伙伴羁绊!$A:$A,0)))</f>
        <v>威武鹏精大嘴4</v>
      </c>
      <c r="M20" s="2" t="str">
        <f>IF(ISNA(MATCH(A20+5,D_伙伴羁绊!$A:$A,0)),"",A20+5)</f>
        <v/>
      </c>
      <c r="N20" s="2" t="str">
        <f>IF(M20="","",INDEX(D_伙伴羁绊!$G:$G,MATCH(M20,D_伙伴羁绊!$A:$A,0)))</f>
        <v/>
      </c>
      <c r="O20" s="2" t="str">
        <f>IF(ISNA(MATCH(A20+6,D_伙伴羁绊!$A:$A,0)),"",A20+6)</f>
        <v/>
      </c>
      <c r="P20" s="2" t="str">
        <f>IF(O20="","",INDEX(D_伙伴羁绊!$G:$G,MATCH(O20,D_伙伴羁绊!$A:$A,0)))</f>
        <v/>
      </c>
      <c r="Q20" s="2" t="str">
        <f>IF(ISNA(MATCH(A20+7,D_伙伴羁绊!$A:$A,0)),"",A20+7)</f>
        <v/>
      </c>
      <c r="R20" s="2" t="str">
        <f>IF(Q20="","",INDEX(D_伙伴羁绊!$G:$G,MATCH(Q20,D_伙伴羁绊!$A:$A,0)))</f>
        <v/>
      </c>
      <c r="S20" s="2" t="str">
        <f>IF(ISNA(MATCH(A20+8,D_伙伴羁绊!$A:$A,0)),"",A20+8)</f>
        <v/>
      </c>
      <c r="T20" s="2" t="str">
        <f>IF(S20="","",INDEX(D_伙伴羁绊!$G:$G,MATCH(S20,D_伙伴羁绊!$A:$A,0)))</f>
        <v/>
      </c>
    </row>
    <row r="21" spans="1:20" x14ac:dyDescent="0.35">
      <c r="A21" s="2">
        <f>D_伙伴表!A21*1000</f>
        <v>100017000</v>
      </c>
      <c r="B21" s="2" t="s">
        <v>297</v>
      </c>
      <c r="C21" s="2">
        <f>INDEX(D_伙伴表!$L:$L,MATCH(A21/1000,D_伙伴表!$A:$A,0))</f>
        <v>3</v>
      </c>
      <c r="D21" s="2">
        <f t="shared" si="0"/>
        <v>4</v>
      </c>
      <c r="E21" s="2">
        <f>IF(ISNA(MATCH(A21+1,D_伙伴羁绊!$A:$A,0)),"",A21+1)</f>
        <v>100017001</v>
      </c>
      <c r="F21" s="2" t="str">
        <f>IF(E21="","",INDEX(D_伙伴羁绊!$G:$G,MATCH(E21,D_伙伴羁绊!$A:$A,0)))</f>
        <v>威武花妖花花1</v>
      </c>
      <c r="G21" s="2">
        <f>IF(ISNA(MATCH(A21+2,D_伙伴羁绊!$A:$A,0)),"",A21+2)</f>
        <v>100017002</v>
      </c>
      <c r="H21" s="2" t="str">
        <f>IF(G21="","",INDEX(D_伙伴羁绊!$G:$G,MATCH(G21,D_伙伴羁绊!$A:$A,0)))</f>
        <v>威武花妖花花2</v>
      </c>
      <c r="I21" s="2">
        <f>IF(ISNA(MATCH(A21+3,D_伙伴羁绊!$A:$A,0)),"",A21+3)</f>
        <v>100017003</v>
      </c>
      <c r="J21" s="2" t="str">
        <f>IF(I21="","",INDEX(D_伙伴羁绊!$G:$G,MATCH(I21,D_伙伴羁绊!$A:$A,0)))</f>
        <v>威武花妖花花3</v>
      </c>
      <c r="K21" s="2">
        <f>IF(ISNA(MATCH(A21+4,D_伙伴羁绊!$A:$A,0)),"",A21+4)</f>
        <v>100017004</v>
      </c>
      <c r="L21" s="2" t="str">
        <f>IF(K21="","",INDEX(D_伙伴羁绊!$G:$G,MATCH(K21,D_伙伴羁绊!$A:$A,0)))</f>
        <v>威武花妖花花4</v>
      </c>
      <c r="M21" s="2" t="str">
        <f>IF(ISNA(MATCH(A21+5,D_伙伴羁绊!$A:$A,0)),"",A21+5)</f>
        <v/>
      </c>
      <c r="N21" s="2" t="str">
        <f>IF(M21="","",INDEX(D_伙伴羁绊!$G:$G,MATCH(M21,D_伙伴羁绊!$A:$A,0)))</f>
        <v/>
      </c>
      <c r="O21" s="2" t="str">
        <f>IF(ISNA(MATCH(A21+6,D_伙伴羁绊!$A:$A,0)),"",A21+6)</f>
        <v/>
      </c>
      <c r="P21" s="2" t="str">
        <f>IF(O21="","",INDEX(D_伙伴羁绊!$G:$G,MATCH(O21,D_伙伴羁绊!$A:$A,0)))</f>
        <v/>
      </c>
      <c r="Q21" s="2" t="str">
        <f>IF(ISNA(MATCH(A21+7,D_伙伴羁绊!$A:$A,0)),"",A21+7)</f>
        <v/>
      </c>
      <c r="R21" s="2" t="str">
        <f>IF(Q21="","",INDEX(D_伙伴羁绊!$G:$G,MATCH(Q21,D_伙伴羁绊!$A:$A,0)))</f>
        <v/>
      </c>
      <c r="S21" s="2" t="str">
        <f>IF(ISNA(MATCH(A21+8,D_伙伴羁绊!$A:$A,0)),"",A21+8)</f>
        <v/>
      </c>
      <c r="T21" s="2" t="str">
        <f>IF(S21="","",INDEX(D_伙伴羁绊!$G:$G,MATCH(S21,D_伙伴羁绊!$A:$A,0)))</f>
        <v/>
      </c>
    </row>
    <row r="22" spans="1:20" x14ac:dyDescent="0.35">
      <c r="A22" s="2">
        <f>D_伙伴表!A22*1000</f>
        <v>100018000</v>
      </c>
      <c r="B22" s="2" t="s">
        <v>297</v>
      </c>
      <c r="C22" s="2">
        <f>INDEX(D_伙伴表!$L:$L,MATCH(A22/1000,D_伙伴表!$A:$A,0))</f>
        <v>3</v>
      </c>
      <c r="D22" s="2">
        <f t="shared" si="0"/>
        <v>4</v>
      </c>
      <c r="E22" s="2">
        <f>IF(ISNA(MATCH(A22+1,D_伙伴羁绊!$A:$A,0)),"",A22+1)</f>
        <v>100018001</v>
      </c>
      <c r="F22" s="2" t="str">
        <f>IF(E22="","",INDEX(D_伙伴羁绊!$G:$G,MATCH(E22,D_伙伴羁绊!$A:$A,0)))</f>
        <v>威武白骨精1</v>
      </c>
      <c r="G22" s="2">
        <f>IF(ISNA(MATCH(A22+2,D_伙伴羁绊!$A:$A,0)),"",A22+2)</f>
        <v>100018002</v>
      </c>
      <c r="H22" s="2" t="str">
        <f>IF(G22="","",INDEX(D_伙伴羁绊!$G:$G,MATCH(G22,D_伙伴羁绊!$A:$A,0)))</f>
        <v>威武白骨精2</v>
      </c>
      <c r="I22" s="2">
        <f>IF(ISNA(MATCH(A22+3,D_伙伴羁绊!$A:$A,0)),"",A22+3)</f>
        <v>100018003</v>
      </c>
      <c r="J22" s="2" t="str">
        <f>IF(I22="","",INDEX(D_伙伴羁绊!$G:$G,MATCH(I22,D_伙伴羁绊!$A:$A,0)))</f>
        <v>威武白骨精3</v>
      </c>
      <c r="K22" s="2">
        <f>IF(ISNA(MATCH(A22+4,D_伙伴羁绊!$A:$A,0)),"",A22+4)</f>
        <v>100018004</v>
      </c>
      <c r="L22" s="2" t="str">
        <f>IF(K22="","",INDEX(D_伙伴羁绊!$G:$G,MATCH(K22,D_伙伴羁绊!$A:$A,0)))</f>
        <v>威武白骨精4</v>
      </c>
      <c r="M22" s="2" t="str">
        <f>IF(ISNA(MATCH(A22+5,D_伙伴羁绊!$A:$A,0)),"",A22+5)</f>
        <v/>
      </c>
      <c r="N22" s="2" t="str">
        <f>IF(M22="","",INDEX(D_伙伴羁绊!$G:$G,MATCH(M22,D_伙伴羁绊!$A:$A,0)))</f>
        <v/>
      </c>
      <c r="O22" s="2" t="str">
        <f>IF(ISNA(MATCH(A22+6,D_伙伴羁绊!$A:$A,0)),"",A22+6)</f>
        <v/>
      </c>
      <c r="P22" s="2" t="str">
        <f>IF(O22="","",INDEX(D_伙伴羁绊!$G:$G,MATCH(O22,D_伙伴羁绊!$A:$A,0)))</f>
        <v/>
      </c>
      <c r="Q22" s="2" t="str">
        <f>IF(ISNA(MATCH(A22+7,D_伙伴羁绊!$A:$A,0)),"",A22+7)</f>
        <v/>
      </c>
      <c r="R22" s="2" t="str">
        <f>IF(Q22="","",INDEX(D_伙伴羁绊!$G:$G,MATCH(Q22,D_伙伴羁绊!$A:$A,0)))</f>
        <v/>
      </c>
      <c r="S22" s="2" t="str">
        <f>IF(ISNA(MATCH(A22+8,D_伙伴羁绊!$A:$A,0)),"",A22+8)</f>
        <v/>
      </c>
      <c r="T22" s="2" t="str">
        <f>IF(S22="","",INDEX(D_伙伴羁绊!$G:$G,MATCH(S22,D_伙伴羁绊!$A:$A,0)))</f>
        <v/>
      </c>
    </row>
    <row r="23" spans="1:20" x14ac:dyDescent="0.35">
      <c r="A23" s="2">
        <f>D_伙伴表!A23*1000</f>
        <v>100019000</v>
      </c>
      <c r="B23" s="2" t="s">
        <v>297</v>
      </c>
      <c r="C23" s="2">
        <f>INDEX(D_伙伴表!$L:$L,MATCH(A23/1000,D_伙伴表!$A:$A,0))</f>
        <v>4</v>
      </c>
      <c r="D23" s="2">
        <f t="shared" si="0"/>
        <v>4</v>
      </c>
      <c r="E23" s="2">
        <f>IF(ISNA(MATCH(A23+1,D_伙伴羁绊!$A:$A,0)),"",A23+1)</f>
        <v>100019001</v>
      </c>
      <c r="F23" s="2" t="str">
        <f>IF(E23="","",INDEX(D_伙伴羁绊!$G:$G,MATCH(E23,D_伙伴羁绊!$A:$A,0)))</f>
        <v>神通猪阿呆1</v>
      </c>
      <c r="G23" s="2">
        <f>IF(ISNA(MATCH(A23+2,D_伙伴羁绊!$A:$A,0)),"",A23+2)</f>
        <v>100019002</v>
      </c>
      <c r="H23" s="2" t="str">
        <f>IF(G23="","",INDEX(D_伙伴羁绊!$G:$G,MATCH(G23,D_伙伴羁绊!$A:$A,0)))</f>
        <v>神通猪阿呆2</v>
      </c>
      <c r="I23" s="2">
        <f>IF(ISNA(MATCH(A23+3,D_伙伴羁绊!$A:$A,0)),"",A23+3)</f>
        <v>100019003</v>
      </c>
      <c r="J23" s="2" t="str">
        <f>IF(I23="","",INDEX(D_伙伴羁绊!$G:$G,MATCH(I23,D_伙伴羁绊!$A:$A,0)))</f>
        <v>神通猪阿呆3</v>
      </c>
      <c r="K23" s="2">
        <f>IF(ISNA(MATCH(A23+4,D_伙伴羁绊!$A:$A,0)),"",A23+4)</f>
        <v>100019004</v>
      </c>
      <c r="L23" s="2" t="str">
        <f>IF(K23="","",INDEX(D_伙伴羁绊!$G:$G,MATCH(K23,D_伙伴羁绊!$A:$A,0)))</f>
        <v>神通猪阿呆4</v>
      </c>
      <c r="M23" s="2" t="str">
        <f>IF(ISNA(MATCH(A23+5,D_伙伴羁绊!$A:$A,0)),"",A23+5)</f>
        <v/>
      </c>
      <c r="N23" s="2" t="str">
        <f>IF(M23="","",INDEX(D_伙伴羁绊!$G:$G,MATCH(M23,D_伙伴羁绊!$A:$A,0)))</f>
        <v/>
      </c>
      <c r="O23" s="2" t="str">
        <f>IF(ISNA(MATCH(A23+6,D_伙伴羁绊!$A:$A,0)),"",A23+6)</f>
        <v/>
      </c>
      <c r="P23" s="2" t="str">
        <f>IF(O23="","",INDEX(D_伙伴羁绊!$G:$G,MATCH(O23,D_伙伴羁绊!$A:$A,0)))</f>
        <v/>
      </c>
      <c r="Q23" s="2" t="str">
        <f>IF(ISNA(MATCH(A23+7,D_伙伴羁绊!$A:$A,0)),"",A23+7)</f>
        <v/>
      </c>
      <c r="R23" s="2" t="str">
        <f>IF(Q23="","",INDEX(D_伙伴羁绊!$G:$G,MATCH(Q23,D_伙伴羁绊!$A:$A,0)))</f>
        <v/>
      </c>
      <c r="S23" s="2" t="str">
        <f>IF(ISNA(MATCH(A23+8,D_伙伴羁绊!$A:$A,0)),"",A23+8)</f>
        <v/>
      </c>
      <c r="T23" s="2" t="str">
        <f>IF(S23="","",INDEX(D_伙伴羁绊!$G:$G,MATCH(S23,D_伙伴羁绊!$A:$A,0)))</f>
        <v/>
      </c>
    </row>
    <row r="24" spans="1:20" x14ac:dyDescent="0.35">
      <c r="A24" s="2">
        <f>D_伙伴表!A24*1000</f>
        <v>100020000</v>
      </c>
      <c r="B24" s="2" t="s">
        <v>297</v>
      </c>
      <c r="C24" s="2">
        <f>INDEX(D_伙伴表!$L:$L,MATCH(A24/1000,D_伙伴表!$A:$A,0))</f>
        <v>4</v>
      </c>
      <c r="D24" s="2">
        <f t="shared" si="0"/>
        <v>4</v>
      </c>
      <c r="E24" s="2">
        <f>IF(ISNA(MATCH(A24+1,D_伙伴羁绊!$A:$A,0)),"",A24+1)</f>
        <v>100020001</v>
      </c>
      <c r="F24" s="2" t="str">
        <f>IF(E24="","",INDEX(D_伙伴羁绊!$G:$G,MATCH(E24,D_伙伴羁绊!$A:$A,0)))</f>
        <v>神通蘑菇咕咕1</v>
      </c>
      <c r="G24" s="2">
        <f>IF(ISNA(MATCH(A24+2,D_伙伴羁绊!$A:$A,0)),"",A24+2)</f>
        <v>100020002</v>
      </c>
      <c r="H24" s="2" t="str">
        <f>IF(G24="","",INDEX(D_伙伴羁绊!$G:$G,MATCH(G24,D_伙伴羁绊!$A:$A,0)))</f>
        <v>神通蘑菇咕咕2</v>
      </c>
      <c r="I24" s="2">
        <f>IF(ISNA(MATCH(A24+3,D_伙伴羁绊!$A:$A,0)),"",A24+3)</f>
        <v>100020003</v>
      </c>
      <c r="J24" s="2" t="str">
        <f>IF(I24="","",INDEX(D_伙伴羁绊!$G:$G,MATCH(I24,D_伙伴羁绊!$A:$A,0)))</f>
        <v>神通蘑菇咕咕3</v>
      </c>
      <c r="K24" s="2">
        <f>IF(ISNA(MATCH(A24+4,D_伙伴羁绊!$A:$A,0)),"",A24+4)</f>
        <v>100020004</v>
      </c>
      <c r="L24" s="2" t="str">
        <f>IF(K24="","",INDEX(D_伙伴羁绊!$G:$G,MATCH(K24,D_伙伴羁绊!$A:$A,0)))</f>
        <v>神通蘑菇咕咕4</v>
      </c>
      <c r="M24" s="2" t="str">
        <f>IF(ISNA(MATCH(A24+5,D_伙伴羁绊!$A:$A,0)),"",A24+5)</f>
        <v/>
      </c>
      <c r="N24" s="2" t="str">
        <f>IF(M24="","",INDEX(D_伙伴羁绊!$G:$G,MATCH(M24,D_伙伴羁绊!$A:$A,0)))</f>
        <v/>
      </c>
      <c r="O24" s="2" t="str">
        <f>IF(ISNA(MATCH(A24+6,D_伙伴羁绊!$A:$A,0)),"",A24+6)</f>
        <v/>
      </c>
      <c r="P24" s="2" t="str">
        <f>IF(O24="","",INDEX(D_伙伴羁绊!$G:$G,MATCH(O24,D_伙伴羁绊!$A:$A,0)))</f>
        <v/>
      </c>
      <c r="Q24" s="2" t="str">
        <f>IF(ISNA(MATCH(A24+7,D_伙伴羁绊!$A:$A,0)),"",A24+7)</f>
        <v/>
      </c>
      <c r="R24" s="2" t="str">
        <f>IF(Q24="","",INDEX(D_伙伴羁绊!$G:$G,MATCH(Q24,D_伙伴羁绊!$A:$A,0)))</f>
        <v/>
      </c>
      <c r="S24" s="2" t="str">
        <f>IF(ISNA(MATCH(A24+8,D_伙伴羁绊!$A:$A,0)),"",A24+8)</f>
        <v/>
      </c>
      <c r="T24" s="2" t="str">
        <f>IF(S24="","",INDEX(D_伙伴羁绊!$G:$G,MATCH(S24,D_伙伴羁绊!$A:$A,0)))</f>
        <v/>
      </c>
    </row>
    <row r="25" spans="1:20" x14ac:dyDescent="0.35">
      <c r="A25" s="2">
        <f>D_伙伴表!A25*1000</f>
        <v>100021000</v>
      </c>
      <c r="B25" s="2" t="s">
        <v>297</v>
      </c>
      <c r="C25" s="2">
        <f>INDEX(D_伙伴表!$L:$L,MATCH(A25/1000,D_伙伴表!$A:$A,0))</f>
        <v>4</v>
      </c>
      <c r="D25" s="2">
        <f t="shared" si="0"/>
        <v>4</v>
      </c>
      <c r="E25" s="2">
        <f>IF(ISNA(MATCH(A25+1,D_伙伴羁绊!$A:$A,0)),"",A25+1)</f>
        <v>100021001</v>
      </c>
      <c r="F25" s="2" t="str">
        <f>IF(E25="","",INDEX(D_伙伴羁绊!$G:$G,MATCH(E25,D_伙伴羁绊!$A:$A,0)))</f>
        <v>神通刺猬叮叮1</v>
      </c>
      <c r="G25" s="2">
        <f>IF(ISNA(MATCH(A25+2,D_伙伴羁绊!$A:$A,0)),"",A25+2)</f>
        <v>100021002</v>
      </c>
      <c r="H25" s="2" t="str">
        <f>IF(G25="","",INDEX(D_伙伴羁绊!$G:$G,MATCH(G25,D_伙伴羁绊!$A:$A,0)))</f>
        <v>神通刺猬叮叮2</v>
      </c>
      <c r="I25" s="2">
        <f>IF(ISNA(MATCH(A25+3,D_伙伴羁绊!$A:$A,0)),"",A25+3)</f>
        <v>100021003</v>
      </c>
      <c r="J25" s="2" t="str">
        <f>IF(I25="","",INDEX(D_伙伴羁绊!$G:$G,MATCH(I25,D_伙伴羁绊!$A:$A,0)))</f>
        <v>神通刺猬叮叮3</v>
      </c>
      <c r="K25" s="2">
        <f>IF(ISNA(MATCH(A25+4,D_伙伴羁绊!$A:$A,0)),"",A25+4)</f>
        <v>100021004</v>
      </c>
      <c r="L25" s="2" t="str">
        <f>IF(K25="","",INDEX(D_伙伴羁绊!$G:$G,MATCH(K25,D_伙伴羁绊!$A:$A,0)))</f>
        <v>神通刺猬叮叮4</v>
      </c>
      <c r="M25" s="2" t="str">
        <f>IF(ISNA(MATCH(A25+5,D_伙伴羁绊!$A:$A,0)),"",A25+5)</f>
        <v/>
      </c>
      <c r="N25" s="2" t="str">
        <f>IF(M25="","",INDEX(D_伙伴羁绊!$G:$G,MATCH(M25,D_伙伴羁绊!$A:$A,0)))</f>
        <v/>
      </c>
      <c r="O25" s="2" t="str">
        <f>IF(ISNA(MATCH(A25+6,D_伙伴羁绊!$A:$A,0)),"",A25+6)</f>
        <v/>
      </c>
      <c r="P25" s="2" t="str">
        <f>IF(O25="","",INDEX(D_伙伴羁绊!$G:$G,MATCH(O25,D_伙伴羁绊!$A:$A,0)))</f>
        <v/>
      </c>
      <c r="Q25" s="2" t="str">
        <f>IF(ISNA(MATCH(A25+7,D_伙伴羁绊!$A:$A,0)),"",A25+7)</f>
        <v/>
      </c>
      <c r="R25" s="2" t="str">
        <f>IF(Q25="","",INDEX(D_伙伴羁绊!$G:$G,MATCH(Q25,D_伙伴羁绊!$A:$A,0)))</f>
        <v/>
      </c>
      <c r="S25" s="2" t="str">
        <f>IF(ISNA(MATCH(A25+8,D_伙伴羁绊!$A:$A,0)),"",A25+8)</f>
        <v/>
      </c>
      <c r="T25" s="2" t="str">
        <f>IF(S25="","",INDEX(D_伙伴羁绊!$G:$G,MATCH(S25,D_伙伴羁绊!$A:$A,0)))</f>
        <v/>
      </c>
    </row>
    <row r="26" spans="1:20" x14ac:dyDescent="0.35">
      <c r="A26" s="2">
        <f>D_伙伴表!A26*1000</f>
        <v>100022000</v>
      </c>
      <c r="B26" s="2" t="s">
        <v>297</v>
      </c>
      <c r="C26" s="2">
        <f>INDEX(D_伙伴表!$L:$L,MATCH(A26/1000,D_伙伴表!$A:$A,0))</f>
        <v>4</v>
      </c>
      <c r="D26" s="2">
        <f t="shared" si="0"/>
        <v>4</v>
      </c>
      <c r="E26" s="2">
        <f>IF(ISNA(MATCH(A26+1,D_伙伴羁绊!$A:$A,0)),"",A26+1)</f>
        <v>100022001</v>
      </c>
      <c r="F26" s="2" t="str">
        <f>IF(E26="","",INDEX(D_伙伴羁绊!$G:$G,MATCH(E26,D_伙伴羁绊!$A:$A,0)))</f>
        <v>神通鹏精大嘴1</v>
      </c>
      <c r="G26" s="2">
        <f>IF(ISNA(MATCH(A26+2,D_伙伴羁绊!$A:$A,0)),"",A26+2)</f>
        <v>100022002</v>
      </c>
      <c r="H26" s="2" t="str">
        <f>IF(G26="","",INDEX(D_伙伴羁绊!$G:$G,MATCH(G26,D_伙伴羁绊!$A:$A,0)))</f>
        <v>神通鹏精大嘴2</v>
      </c>
      <c r="I26" s="2">
        <f>IF(ISNA(MATCH(A26+3,D_伙伴羁绊!$A:$A,0)),"",A26+3)</f>
        <v>100022003</v>
      </c>
      <c r="J26" s="2" t="str">
        <f>IF(I26="","",INDEX(D_伙伴羁绊!$G:$G,MATCH(I26,D_伙伴羁绊!$A:$A,0)))</f>
        <v>神通鹏精大嘴3</v>
      </c>
      <c r="K26" s="2">
        <f>IF(ISNA(MATCH(A26+4,D_伙伴羁绊!$A:$A,0)),"",A26+4)</f>
        <v>100022004</v>
      </c>
      <c r="L26" s="2" t="str">
        <f>IF(K26="","",INDEX(D_伙伴羁绊!$G:$G,MATCH(K26,D_伙伴羁绊!$A:$A,0)))</f>
        <v>神通鹏精大嘴4</v>
      </c>
      <c r="M26" s="2" t="str">
        <f>IF(ISNA(MATCH(A26+5,D_伙伴羁绊!$A:$A,0)),"",A26+5)</f>
        <v/>
      </c>
      <c r="N26" s="2" t="str">
        <f>IF(M26="","",INDEX(D_伙伴羁绊!$G:$G,MATCH(M26,D_伙伴羁绊!$A:$A,0)))</f>
        <v/>
      </c>
      <c r="O26" s="2" t="str">
        <f>IF(ISNA(MATCH(A26+6,D_伙伴羁绊!$A:$A,0)),"",A26+6)</f>
        <v/>
      </c>
      <c r="P26" s="2" t="str">
        <f>IF(O26="","",INDEX(D_伙伴羁绊!$G:$G,MATCH(O26,D_伙伴羁绊!$A:$A,0)))</f>
        <v/>
      </c>
      <c r="Q26" s="2" t="str">
        <f>IF(ISNA(MATCH(A26+7,D_伙伴羁绊!$A:$A,0)),"",A26+7)</f>
        <v/>
      </c>
      <c r="R26" s="2" t="str">
        <f>IF(Q26="","",INDEX(D_伙伴羁绊!$G:$G,MATCH(Q26,D_伙伴羁绊!$A:$A,0)))</f>
        <v/>
      </c>
      <c r="S26" s="2" t="str">
        <f>IF(ISNA(MATCH(A26+8,D_伙伴羁绊!$A:$A,0)),"",A26+8)</f>
        <v/>
      </c>
      <c r="T26" s="2" t="str">
        <f>IF(S26="","",INDEX(D_伙伴羁绊!$G:$G,MATCH(S26,D_伙伴羁绊!$A:$A,0)))</f>
        <v/>
      </c>
    </row>
    <row r="27" spans="1:20" x14ac:dyDescent="0.35">
      <c r="A27" s="2">
        <f>D_伙伴表!A27*1000</f>
        <v>100023000</v>
      </c>
      <c r="B27" s="2" t="s">
        <v>297</v>
      </c>
      <c r="C27" s="2">
        <f>INDEX(D_伙伴表!$L:$L,MATCH(A27/1000,D_伙伴表!$A:$A,0))</f>
        <v>4</v>
      </c>
      <c r="D27" s="2">
        <f t="shared" si="0"/>
        <v>4</v>
      </c>
      <c r="E27" s="2">
        <f>IF(ISNA(MATCH(A27+1,D_伙伴羁绊!$A:$A,0)),"",A27+1)</f>
        <v>100023001</v>
      </c>
      <c r="F27" s="2" t="str">
        <f>IF(E27="","",INDEX(D_伙伴羁绊!$G:$G,MATCH(E27,D_伙伴羁绊!$A:$A,0)))</f>
        <v>神通花妖花花1</v>
      </c>
      <c r="G27" s="2">
        <f>IF(ISNA(MATCH(A27+2,D_伙伴羁绊!$A:$A,0)),"",A27+2)</f>
        <v>100023002</v>
      </c>
      <c r="H27" s="2" t="str">
        <f>IF(G27="","",INDEX(D_伙伴羁绊!$G:$G,MATCH(G27,D_伙伴羁绊!$A:$A,0)))</f>
        <v>神通花妖花花2</v>
      </c>
      <c r="I27" s="2">
        <f>IF(ISNA(MATCH(A27+3,D_伙伴羁绊!$A:$A,0)),"",A27+3)</f>
        <v>100023003</v>
      </c>
      <c r="J27" s="2" t="str">
        <f>IF(I27="","",INDEX(D_伙伴羁绊!$G:$G,MATCH(I27,D_伙伴羁绊!$A:$A,0)))</f>
        <v>神通花妖花花3</v>
      </c>
      <c r="K27" s="2">
        <f>IF(ISNA(MATCH(A27+4,D_伙伴羁绊!$A:$A,0)),"",A27+4)</f>
        <v>100023004</v>
      </c>
      <c r="L27" s="2" t="str">
        <f>IF(K27="","",INDEX(D_伙伴羁绊!$G:$G,MATCH(K27,D_伙伴羁绊!$A:$A,0)))</f>
        <v>神通花妖花花4</v>
      </c>
      <c r="M27" s="2" t="str">
        <f>IF(ISNA(MATCH(A27+5,D_伙伴羁绊!$A:$A,0)),"",A27+5)</f>
        <v/>
      </c>
      <c r="N27" s="2" t="str">
        <f>IF(M27="","",INDEX(D_伙伴羁绊!$G:$G,MATCH(M27,D_伙伴羁绊!$A:$A,0)))</f>
        <v/>
      </c>
      <c r="O27" s="2" t="str">
        <f>IF(ISNA(MATCH(A27+6,D_伙伴羁绊!$A:$A,0)),"",A27+6)</f>
        <v/>
      </c>
      <c r="P27" s="2" t="str">
        <f>IF(O27="","",INDEX(D_伙伴羁绊!$G:$G,MATCH(O27,D_伙伴羁绊!$A:$A,0)))</f>
        <v/>
      </c>
      <c r="Q27" s="2" t="str">
        <f>IF(ISNA(MATCH(A27+7,D_伙伴羁绊!$A:$A,0)),"",A27+7)</f>
        <v/>
      </c>
      <c r="R27" s="2" t="str">
        <f>IF(Q27="","",INDEX(D_伙伴羁绊!$G:$G,MATCH(Q27,D_伙伴羁绊!$A:$A,0)))</f>
        <v/>
      </c>
      <c r="S27" s="2" t="str">
        <f>IF(ISNA(MATCH(A27+8,D_伙伴羁绊!$A:$A,0)),"",A27+8)</f>
        <v/>
      </c>
      <c r="T27" s="2" t="str">
        <f>IF(S27="","",INDEX(D_伙伴羁绊!$G:$G,MATCH(S27,D_伙伴羁绊!$A:$A,0)))</f>
        <v/>
      </c>
    </row>
    <row r="28" spans="1:20" x14ac:dyDescent="0.35">
      <c r="A28" s="2">
        <f>D_伙伴表!A28*1000</f>
        <v>100024000</v>
      </c>
      <c r="B28" s="2" t="s">
        <v>297</v>
      </c>
      <c r="C28" s="2">
        <f>INDEX(D_伙伴表!$L:$L,MATCH(A28/1000,D_伙伴表!$A:$A,0))</f>
        <v>4</v>
      </c>
      <c r="D28" s="2">
        <f t="shared" si="0"/>
        <v>4</v>
      </c>
      <c r="E28" s="2">
        <f>IF(ISNA(MATCH(A28+1,D_伙伴羁绊!$A:$A,0)),"",A28+1)</f>
        <v>100024001</v>
      </c>
      <c r="F28" s="2" t="str">
        <f>IF(E28="","",INDEX(D_伙伴羁绊!$G:$G,MATCH(E28,D_伙伴羁绊!$A:$A,0)))</f>
        <v>神通白骨夫人1</v>
      </c>
      <c r="G28" s="2">
        <f>IF(ISNA(MATCH(A28+2,D_伙伴羁绊!$A:$A,0)),"",A28+2)</f>
        <v>100024002</v>
      </c>
      <c r="H28" s="2" t="str">
        <f>IF(G28="","",INDEX(D_伙伴羁绊!$G:$G,MATCH(G28,D_伙伴羁绊!$A:$A,0)))</f>
        <v>神通白骨夫人2</v>
      </c>
      <c r="I28" s="2">
        <f>IF(ISNA(MATCH(A28+3,D_伙伴羁绊!$A:$A,0)),"",A28+3)</f>
        <v>100024003</v>
      </c>
      <c r="J28" s="2" t="str">
        <f>IF(I28="","",INDEX(D_伙伴羁绊!$G:$G,MATCH(I28,D_伙伴羁绊!$A:$A,0)))</f>
        <v>神通白骨夫人3</v>
      </c>
      <c r="K28" s="2">
        <f>IF(ISNA(MATCH(A28+4,D_伙伴羁绊!$A:$A,0)),"",A28+4)</f>
        <v>100024004</v>
      </c>
      <c r="L28" s="2" t="str">
        <f>IF(K28="","",INDEX(D_伙伴羁绊!$G:$G,MATCH(K28,D_伙伴羁绊!$A:$A,0)))</f>
        <v>神通白骨夫人4</v>
      </c>
      <c r="M28" s="2" t="str">
        <f>IF(ISNA(MATCH(A28+5,D_伙伴羁绊!$A:$A,0)),"",A28+5)</f>
        <v/>
      </c>
      <c r="N28" s="2" t="str">
        <f>IF(M28="","",INDEX(D_伙伴羁绊!$G:$G,MATCH(M28,D_伙伴羁绊!$A:$A,0)))</f>
        <v/>
      </c>
      <c r="O28" s="2" t="str">
        <f>IF(ISNA(MATCH(A28+6,D_伙伴羁绊!$A:$A,0)),"",A28+6)</f>
        <v/>
      </c>
      <c r="P28" s="2" t="str">
        <f>IF(O28="","",INDEX(D_伙伴羁绊!$G:$G,MATCH(O28,D_伙伴羁绊!$A:$A,0)))</f>
        <v/>
      </c>
      <c r="Q28" s="2" t="str">
        <f>IF(ISNA(MATCH(A28+7,D_伙伴羁绊!$A:$A,0)),"",A28+7)</f>
        <v/>
      </c>
      <c r="R28" s="2" t="str">
        <f>IF(Q28="","",INDEX(D_伙伴羁绊!$G:$G,MATCH(Q28,D_伙伴羁绊!$A:$A,0)))</f>
        <v/>
      </c>
      <c r="S28" s="2" t="str">
        <f>IF(ISNA(MATCH(A28+8,D_伙伴羁绊!$A:$A,0)),"",A28+8)</f>
        <v/>
      </c>
      <c r="T28" s="2" t="str">
        <f>IF(S28="","",INDEX(D_伙伴羁绊!$G:$G,MATCH(S28,D_伙伴羁绊!$A:$A,0)))</f>
        <v/>
      </c>
    </row>
    <row r="29" spans="1:20" x14ac:dyDescent="0.35">
      <c r="A29" s="2">
        <f>D_伙伴表!A29*1000</f>
        <v>100025000</v>
      </c>
      <c r="B29" s="2" t="s">
        <v>297</v>
      </c>
      <c r="C29" s="2">
        <f>INDEX(D_伙伴表!$L:$L,MATCH(A29/1000,D_伙伴表!$A:$A,0))</f>
        <v>5</v>
      </c>
      <c r="D29" s="2">
        <f t="shared" si="0"/>
        <v>4</v>
      </c>
      <c r="E29" s="2">
        <f>IF(ISNA(MATCH(A29+1,D_伙伴羁绊!$A:$A,0)),"",A29+1)</f>
        <v>100025001</v>
      </c>
      <c r="F29" s="2" t="str">
        <f>IF(E29="","",INDEX(D_伙伴羁绊!$G:$G,MATCH(E29,D_伙伴羁绊!$A:$A,0)))</f>
        <v>至尊猪阿呆1</v>
      </c>
      <c r="G29" s="2">
        <f>IF(ISNA(MATCH(A29+2,D_伙伴羁绊!$A:$A,0)),"",A29+2)</f>
        <v>100025002</v>
      </c>
      <c r="H29" s="2" t="str">
        <f>IF(G29="","",INDEX(D_伙伴羁绊!$G:$G,MATCH(G29,D_伙伴羁绊!$A:$A,0)))</f>
        <v>至尊猪阿呆2</v>
      </c>
      <c r="I29" s="2">
        <f>IF(ISNA(MATCH(A29+3,D_伙伴羁绊!$A:$A,0)),"",A29+3)</f>
        <v>100025003</v>
      </c>
      <c r="J29" s="2" t="str">
        <f>IF(I29="","",INDEX(D_伙伴羁绊!$G:$G,MATCH(I29,D_伙伴羁绊!$A:$A,0)))</f>
        <v>至尊猪阿呆3</v>
      </c>
      <c r="K29" s="2">
        <f>IF(ISNA(MATCH(A29+4,D_伙伴羁绊!$A:$A,0)),"",A29+4)</f>
        <v>100025004</v>
      </c>
      <c r="L29" s="2" t="str">
        <f>IF(K29="","",INDEX(D_伙伴羁绊!$G:$G,MATCH(K29,D_伙伴羁绊!$A:$A,0)))</f>
        <v>至尊猪阿呆4</v>
      </c>
      <c r="M29" s="2" t="str">
        <f>IF(ISNA(MATCH(A29+5,D_伙伴羁绊!$A:$A,0)),"",A29+5)</f>
        <v/>
      </c>
      <c r="N29" s="2" t="str">
        <f>IF(M29="","",INDEX(D_伙伴羁绊!$G:$G,MATCH(M29,D_伙伴羁绊!$A:$A,0)))</f>
        <v/>
      </c>
      <c r="O29" s="2" t="str">
        <f>IF(ISNA(MATCH(A29+6,D_伙伴羁绊!$A:$A,0)),"",A29+6)</f>
        <v/>
      </c>
      <c r="P29" s="2" t="str">
        <f>IF(O29="","",INDEX(D_伙伴羁绊!$G:$G,MATCH(O29,D_伙伴羁绊!$A:$A,0)))</f>
        <v/>
      </c>
      <c r="Q29" s="2" t="str">
        <f>IF(ISNA(MATCH(A29+7,D_伙伴羁绊!$A:$A,0)),"",A29+7)</f>
        <v/>
      </c>
      <c r="R29" s="2" t="str">
        <f>IF(Q29="","",INDEX(D_伙伴羁绊!$G:$G,MATCH(Q29,D_伙伴羁绊!$A:$A,0)))</f>
        <v/>
      </c>
      <c r="S29" s="2" t="str">
        <f>IF(ISNA(MATCH(A29+8,D_伙伴羁绊!$A:$A,0)),"",A29+8)</f>
        <v/>
      </c>
      <c r="T29" s="2" t="str">
        <f>IF(S29="","",INDEX(D_伙伴羁绊!$G:$G,MATCH(S29,D_伙伴羁绊!$A:$A,0)))</f>
        <v/>
      </c>
    </row>
    <row r="30" spans="1:20" x14ac:dyDescent="0.35">
      <c r="A30" s="2">
        <f>D_伙伴表!A30*1000</f>
        <v>100026000</v>
      </c>
      <c r="B30" s="2" t="s">
        <v>297</v>
      </c>
      <c r="C30" s="2">
        <f>INDEX(D_伙伴表!$L:$L,MATCH(A30/1000,D_伙伴表!$A:$A,0))</f>
        <v>5</v>
      </c>
      <c r="D30" s="2">
        <f t="shared" si="0"/>
        <v>4</v>
      </c>
      <c r="E30" s="2">
        <f>IF(ISNA(MATCH(A30+1,D_伙伴羁绊!$A:$A,0)),"",A30+1)</f>
        <v>100026001</v>
      </c>
      <c r="F30" s="2" t="str">
        <f>IF(E30="","",INDEX(D_伙伴羁绊!$G:$G,MATCH(E30,D_伙伴羁绊!$A:$A,0)))</f>
        <v>至尊蘑菇咕咕1</v>
      </c>
      <c r="G30" s="2">
        <f>IF(ISNA(MATCH(A30+2,D_伙伴羁绊!$A:$A,0)),"",A30+2)</f>
        <v>100026002</v>
      </c>
      <c r="H30" s="2" t="str">
        <f>IF(G30="","",INDEX(D_伙伴羁绊!$G:$G,MATCH(G30,D_伙伴羁绊!$A:$A,0)))</f>
        <v>至尊蘑菇咕咕2</v>
      </c>
      <c r="I30" s="2">
        <f>IF(ISNA(MATCH(A30+3,D_伙伴羁绊!$A:$A,0)),"",A30+3)</f>
        <v>100026003</v>
      </c>
      <c r="J30" s="2" t="str">
        <f>IF(I30="","",INDEX(D_伙伴羁绊!$G:$G,MATCH(I30,D_伙伴羁绊!$A:$A,0)))</f>
        <v>至尊蘑菇咕咕3</v>
      </c>
      <c r="K30" s="2">
        <f>IF(ISNA(MATCH(A30+4,D_伙伴羁绊!$A:$A,0)),"",A30+4)</f>
        <v>100026004</v>
      </c>
      <c r="L30" s="2" t="str">
        <f>IF(K30="","",INDEX(D_伙伴羁绊!$G:$G,MATCH(K30,D_伙伴羁绊!$A:$A,0)))</f>
        <v>至尊蘑菇咕咕4</v>
      </c>
      <c r="M30" s="2" t="str">
        <f>IF(ISNA(MATCH(A30+5,D_伙伴羁绊!$A:$A,0)),"",A30+5)</f>
        <v/>
      </c>
      <c r="N30" s="2" t="str">
        <f>IF(M30="","",INDEX(D_伙伴羁绊!$G:$G,MATCH(M30,D_伙伴羁绊!$A:$A,0)))</f>
        <v/>
      </c>
      <c r="O30" s="2" t="str">
        <f>IF(ISNA(MATCH(A30+6,D_伙伴羁绊!$A:$A,0)),"",A30+6)</f>
        <v/>
      </c>
      <c r="P30" s="2" t="str">
        <f>IF(O30="","",INDEX(D_伙伴羁绊!$G:$G,MATCH(O30,D_伙伴羁绊!$A:$A,0)))</f>
        <v/>
      </c>
      <c r="Q30" s="2" t="str">
        <f>IF(ISNA(MATCH(A30+7,D_伙伴羁绊!$A:$A,0)),"",A30+7)</f>
        <v/>
      </c>
      <c r="R30" s="2" t="str">
        <f>IF(Q30="","",INDEX(D_伙伴羁绊!$G:$G,MATCH(Q30,D_伙伴羁绊!$A:$A,0)))</f>
        <v/>
      </c>
      <c r="S30" s="2" t="str">
        <f>IF(ISNA(MATCH(A30+8,D_伙伴羁绊!$A:$A,0)),"",A30+8)</f>
        <v/>
      </c>
      <c r="T30" s="2" t="str">
        <f>IF(S30="","",INDEX(D_伙伴羁绊!$G:$G,MATCH(S30,D_伙伴羁绊!$A:$A,0)))</f>
        <v/>
      </c>
    </row>
    <row r="31" spans="1:20" x14ac:dyDescent="0.35">
      <c r="A31" s="2">
        <f>D_伙伴表!A31*1000</f>
        <v>100027000</v>
      </c>
      <c r="B31" s="2" t="s">
        <v>297</v>
      </c>
      <c r="C31" s="2">
        <f>INDEX(D_伙伴表!$L:$L,MATCH(A31/1000,D_伙伴表!$A:$A,0))</f>
        <v>5</v>
      </c>
      <c r="D31" s="2">
        <f t="shared" si="0"/>
        <v>4</v>
      </c>
      <c r="E31" s="2">
        <f>IF(ISNA(MATCH(A31+1,D_伙伴羁绊!$A:$A,0)),"",A31+1)</f>
        <v>100027001</v>
      </c>
      <c r="F31" s="2" t="str">
        <f>IF(E31="","",INDEX(D_伙伴羁绊!$G:$G,MATCH(E31,D_伙伴羁绊!$A:$A,0)))</f>
        <v>至尊刺猬叮叮1</v>
      </c>
      <c r="G31" s="2">
        <f>IF(ISNA(MATCH(A31+2,D_伙伴羁绊!$A:$A,0)),"",A31+2)</f>
        <v>100027002</v>
      </c>
      <c r="H31" s="2" t="str">
        <f>IF(G31="","",INDEX(D_伙伴羁绊!$G:$G,MATCH(G31,D_伙伴羁绊!$A:$A,0)))</f>
        <v>至尊刺猬叮叮2</v>
      </c>
      <c r="I31" s="2">
        <f>IF(ISNA(MATCH(A31+3,D_伙伴羁绊!$A:$A,0)),"",A31+3)</f>
        <v>100027003</v>
      </c>
      <c r="J31" s="2" t="str">
        <f>IF(I31="","",INDEX(D_伙伴羁绊!$G:$G,MATCH(I31,D_伙伴羁绊!$A:$A,0)))</f>
        <v>至尊刺猬叮叮3</v>
      </c>
      <c r="K31" s="2">
        <f>IF(ISNA(MATCH(A31+4,D_伙伴羁绊!$A:$A,0)),"",A31+4)</f>
        <v>100027004</v>
      </c>
      <c r="L31" s="2" t="str">
        <f>IF(K31="","",INDEX(D_伙伴羁绊!$G:$G,MATCH(K31,D_伙伴羁绊!$A:$A,0)))</f>
        <v>至尊刺猬叮叮4</v>
      </c>
      <c r="M31" s="2" t="str">
        <f>IF(ISNA(MATCH(A31+5,D_伙伴羁绊!$A:$A,0)),"",A31+5)</f>
        <v/>
      </c>
      <c r="N31" s="2" t="str">
        <f>IF(M31="","",INDEX(D_伙伴羁绊!$G:$G,MATCH(M31,D_伙伴羁绊!$A:$A,0)))</f>
        <v/>
      </c>
      <c r="O31" s="2" t="str">
        <f>IF(ISNA(MATCH(A31+6,D_伙伴羁绊!$A:$A,0)),"",A31+6)</f>
        <v/>
      </c>
      <c r="P31" s="2" t="str">
        <f>IF(O31="","",INDEX(D_伙伴羁绊!$G:$G,MATCH(O31,D_伙伴羁绊!$A:$A,0)))</f>
        <v/>
      </c>
      <c r="Q31" s="2" t="str">
        <f>IF(ISNA(MATCH(A31+7,D_伙伴羁绊!$A:$A,0)),"",A31+7)</f>
        <v/>
      </c>
      <c r="R31" s="2" t="str">
        <f>IF(Q31="","",INDEX(D_伙伴羁绊!$G:$G,MATCH(Q31,D_伙伴羁绊!$A:$A,0)))</f>
        <v/>
      </c>
      <c r="S31" s="2" t="str">
        <f>IF(ISNA(MATCH(A31+8,D_伙伴羁绊!$A:$A,0)),"",A31+8)</f>
        <v/>
      </c>
      <c r="T31" s="2" t="str">
        <f>IF(S31="","",INDEX(D_伙伴羁绊!$G:$G,MATCH(S31,D_伙伴羁绊!$A:$A,0)))</f>
        <v/>
      </c>
    </row>
    <row r="32" spans="1:20" x14ac:dyDescent="0.35">
      <c r="A32" s="2">
        <f>D_伙伴表!A32*1000</f>
        <v>100028000</v>
      </c>
      <c r="B32" s="2" t="s">
        <v>297</v>
      </c>
      <c r="C32" s="2">
        <f>INDEX(D_伙伴表!$L:$L,MATCH(A32/1000,D_伙伴表!$A:$A,0))</f>
        <v>5</v>
      </c>
      <c r="D32" s="2">
        <f t="shared" si="0"/>
        <v>4</v>
      </c>
      <c r="E32" s="2">
        <f>IF(ISNA(MATCH(A32+1,D_伙伴羁绊!$A:$A,0)),"",A32+1)</f>
        <v>100028001</v>
      </c>
      <c r="F32" s="2" t="str">
        <f>IF(E32="","",INDEX(D_伙伴羁绊!$G:$G,MATCH(E32,D_伙伴羁绊!$A:$A,0)))</f>
        <v>至尊鹏精大嘴1</v>
      </c>
      <c r="G32" s="2">
        <f>IF(ISNA(MATCH(A32+2,D_伙伴羁绊!$A:$A,0)),"",A32+2)</f>
        <v>100028002</v>
      </c>
      <c r="H32" s="2" t="str">
        <f>IF(G32="","",INDEX(D_伙伴羁绊!$G:$G,MATCH(G32,D_伙伴羁绊!$A:$A,0)))</f>
        <v>至尊鹏精大嘴2</v>
      </c>
      <c r="I32" s="2">
        <f>IF(ISNA(MATCH(A32+3,D_伙伴羁绊!$A:$A,0)),"",A32+3)</f>
        <v>100028003</v>
      </c>
      <c r="J32" s="2" t="str">
        <f>IF(I32="","",INDEX(D_伙伴羁绊!$G:$G,MATCH(I32,D_伙伴羁绊!$A:$A,0)))</f>
        <v>至尊鹏精大嘴3</v>
      </c>
      <c r="K32" s="2">
        <f>IF(ISNA(MATCH(A32+4,D_伙伴羁绊!$A:$A,0)),"",A32+4)</f>
        <v>100028004</v>
      </c>
      <c r="L32" s="2" t="str">
        <f>IF(K32="","",INDEX(D_伙伴羁绊!$G:$G,MATCH(K32,D_伙伴羁绊!$A:$A,0)))</f>
        <v>至尊鹏精大嘴4</v>
      </c>
      <c r="M32" s="2" t="str">
        <f>IF(ISNA(MATCH(A32+5,D_伙伴羁绊!$A:$A,0)),"",A32+5)</f>
        <v/>
      </c>
      <c r="N32" s="2" t="str">
        <f>IF(M32="","",INDEX(D_伙伴羁绊!$G:$G,MATCH(M32,D_伙伴羁绊!$A:$A,0)))</f>
        <v/>
      </c>
      <c r="O32" s="2" t="str">
        <f>IF(ISNA(MATCH(A32+6,D_伙伴羁绊!$A:$A,0)),"",A32+6)</f>
        <v/>
      </c>
      <c r="P32" s="2" t="str">
        <f>IF(O32="","",INDEX(D_伙伴羁绊!$G:$G,MATCH(O32,D_伙伴羁绊!$A:$A,0)))</f>
        <v/>
      </c>
      <c r="Q32" s="2" t="str">
        <f>IF(ISNA(MATCH(A32+7,D_伙伴羁绊!$A:$A,0)),"",A32+7)</f>
        <v/>
      </c>
      <c r="R32" s="2" t="str">
        <f>IF(Q32="","",INDEX(D_伙伴羁绊!$G:$G,MATCH(Q32,D_伙伴羁绊!$A:$A,0)))</f>
        <v/>
      </c>
      <c r="S32" s="2" t="str">
        <f>IF(ISNA(MATCH(A32+8,D_伙伴羁绊!$A:$A,0)),"",A32+8)</f>
        <v/>
      </c>
      <c r="T32" s="2" t="str">
        <f>IF(S32="","",INDEX(D_伙伴羁绊!$G:$G,MATCH(S32,D_伙伴羁绊!$A:$A,0)))</f>
        <v/>
      </c>
    </row>
    <row r="33" spans="1:20" x14ac:dyDescent="0.35">
      <c r="A33" s="2">
        <f>D_伙伴表!A33*1000</f>
        <v>100029000</v>
      </c>
      <c r="B33" s="2" t="s">
        <v>297</v>
      </c>
      <c r="C33" s="2">
        <f>INDEX(D_伙伴表!$L:$L,MATCH(A33/1000,D_伙伴表!$A:$A,0))</f>
        <v>5</v>
      </c>
      <c r="D33" s="2">
        <f t="shared" si="0"/>
        <v>4</v>
      </c>
      <c r="E33" s="2">
        <f>IF(ISNA(MATCH(A33+1,D_伙伴羁绊!$A:$A,0)),"",A33+1)</f>
        <v>100029001</v>
      </c>
      <c r="F33" s="2" t="str">
        <f>IF(E33="","",INDEX(D_伙伴羁绊!$G:$G,MATCH(E33,D_伙伴羁绊!$A:$A,0)))</f>
        <v>至尊花妖花花1</v>
      </c>
      <c r="G33" s="2">
        <f>IF(ISNA(MATCH(A33+2,D_伙伴羁绊!$A:$A,0)),"",A33+2)</f>
        <v>100029002</v>
      </c>
      <c r="H33" s="2" t="str">
        <f>IF(G33="","",INDEX(D_伙伴羁绊!$G:$G,MATCH(G33,D_伙伴羁绊!$A:$A,0)))</f>
        <v>至尊花妖花花2</v>
      </c>
      <c r="I33" s="2">
        <f>IF(ISNA(MATCH(A33+3,D_伙伴羁绊!$A:$A,0)),"",A33+3)</f>
        <v>100029003</v>
      </c>
      <c r="J33" s="2" t="str">
        <f>IF(I33="","",INDEX(D_伙伴羁绊!$G:$G,MATCH(I33,D_伙伴羁绊!$A:$A,0)))</f>
        <v>至尊花妖花花3</v>
      </c>
      <c r="K33" s="2">
        <f>IF(ISNA(MATCH(A33+4,D_伙伴羁绊!$A:$A,0)),"",A33+4)</f>
        <v>100029004</v>
      </c>
      <c r="L33" s="2" t="str">
        <f>IF(K33="","",INDEX(D_伙伴羁绊!$G:$G,MATCH(K33,D_伙伴羁绊!$A:$A,0)))</f>
        <v>至尊花妖花花4</v>
      </c>
      <c r="M33" s="2" t="str">
        <f>IF(ISNA(MATCH(A33+5,D_伙伴羁绊!$A:$A,0)),"",A33+5)</f>
        <v/>
      </c>
      <c r="N33" s="2" t="str">
        <f>IF(M33="","",INDEX(D_伙伴羁绊!$G:$G,MATCH(M33,D_伙伴羁绊!$A:$A,0)))</f>
        <v/>
      </c>
      <c r="O33" s="2" t="str">
        <f>IF(ISNA(MATCH(A33+6,D_伙伴羁绊!$A:$A,0)),"",A33+6)</f>
        <v/>
      </c>
      <c r="P33" s="2" t="str">
        <f>IF(O33="","",INDEX(D_伙伴羁绊!$G:$G,MATCH(O33,D_伙伴羁绊!$A:$A,0)))</f>
        <v/>
      </c>
      <c r="Q33" s="2" t="str">
        <f>IF(ISNA(MATCH(A33+7,D_伙伴羁绊!$A:$A,0)),"",A33+7)</f>
        <v/>
      </c>
      <c r="R33" s="2" t="str">
        <f>IF(Q33="","",INDEX(D_伙伴羁绊!$G:$G,MATCH(Q33,D_伙伴羁绊!$A:$A,0)))</f>
        <v/>
      </c>
      <c r="S33" s="2" t="str">
        <f>IF(ISNA(MATCH(A33+8,D_伙伴羁绊!$A:$A,0)),"",A33+8)</f>
        <v/>
      </c>
      <c r="T33" s="2" t="str">
        <f>IF(S33="","",INDEX(D_伙伴羁绊!$G:$G,MATCH(S33,D_伙伴羁绊!$A:$A,0)))</f>
        <v/>
      </c>
    </row>
    <row r="34" spans="1:20" x14ac:dyDescent="0.35">
      <c r="A34" s="2">
        <f>D_伙伴表!A34*1000</f>
        <v>100030000</v>
      </c>
      <c r="B34" s="2" t="s">
        <v>297</v>
      </c>
      <c r="C34" s="2">
        <f>INDEX(D_伙伴表!$L:$L,MATCH(A34/1000,D_伙伴表!$A:$A,0))</f>
        <v>5</v>
      </c>
      <c r="D34" s="2">
        <f t="shared" si="0"/>
        <v>4</v>
      </c>
      <c r="E34" s="2">
        <f>IF(ISNA(MATCH(A34+1,D_伙伴羁绊!$A:$A,0)),"",A34+1)</f>
        <v>100030001</v>
      </c>
      <c r="F34" s="2" t="str">
        <f>IF(E34="","",INDEX(D_伙伴羁绊!$G:$G,MATCH(E34,D_伙伴羁绊!$A:$A,0)))</f>
        <v>至尊白骨精1</v>
      </c>
      <c r="G34" s="2">
        <f>IF(ISNA(MATCH(A34+2,D_伙伴羁绊!$A:$A,0)),"",A34+2)</f>
        <v>100030002</v>
      </c>
      <c r="H34" s="2" t="str">
        <f>IF(G34="","",INDEX(D_伙伴羁绊!$G:$G,MATCH(G34,D_伙伴羁绊!$A:$A,0)))</f>
        <v>至尊白骨精2</v>
      </c>
      <c r="I34" s="2">
        <f>IF(ISNA(MATCH(A34+3,D_伙伴羁绊!$A:$A,0)),"",A34+3)</f>
        <v>100030003</v>
      </c>
      <c r="J34" s="2" t="str">
        <f>IF(I34="","",INDEX(D_伙伴羁绊!$G:$G,MATCH(I34,D_伙伴羁绊!$A:$A,0)))</f>
        <v>至尊白骨精3</v>
      </c>
      <c r="K34" s="2">
        <f>IF(ISNA(MATCH(A34+4,D_伙伴羁绊!$A:$A,0)),"",A34+4)</f>
        <v>100030004</v>
      </c>
      <c r="L34" s="2" t="str">
        <f>IF(K34="","",INDEX(D_伙伴羁绊!$G:$G,MATCH(K34,D_伙伴羁绊!$A:$A,0)))</f>
        <v>至尊白骨精4</v>
      </c>
      <c r="M34" s="2" t="str">
        <f>IF(ISNA(MATCH(A34+5,D_伙伴羁绊!$A:$A,0)),"",A34+5)</f>
        <v/>
      </c>
      <c r="N34" s="2" t="str">
        <f>IF(M34="","",INDEX(D_伙伴羁绊!$G:$G,MATCH(M34,D_伙伴羁绊!$A:$A,0)))</f>
        <v/>
      </c>
      <c r="O34" s="2" t="str">
        <f>IF(ISNA(MATCH(A34+6,D_伙伴羁绊!$A:$A,0)),"",A34+6)</f>
        <v/>
      </c>
      <c r="P34" s="2" t="str">
        <f>IF(O34="","",INDEX(D_伙伴羁绊!$G:$G,MATCH(O34,D_伙伴羁绊!$A:$A,0)))</f>
        <v/>
      </c>
      <c r="Q34" s="2" t="str">
        <f>IF(ISNA(MATCH(A34+7,D_伙伴羁绊!$A:$A,0)),"",A34+7)</f>
        <v/>
      </c>
      <c r="R34" s="2" t="str">
        <f>IF(Q34="","",INDEX(D_伙伴羁绊!$G:$G,MATCH(Q34,D_伙伴羁绊!$A:$A,0)))</f>
        <v/>
      </c>
      <c r="S34" s="2" t="str">
        <f>IF(ISNA(MATCH(A34+8,D_伙伴羁绊!$A:$A,0)),"",A34+8)</f>
        <v/>
      </c>
      <c r="T34" s="2" t="str">
        <f>IF(S34="","",INDEX(D_伙伴羁绊!$G:$G,MATCH(S34,D_伙伴羁绊!$A:$A,0)))</f>
        <v/>
      </c>
    </row>
    <row r="35" spans="1:20" x14ac:dyDescent="0.35">
      <c r="A35" s="2">
        <f>D_伙伴表!A35*1000</f>
        <v>100031000</v>
      </c>
      <c r="B35" s="2" t="s">
        <v>297</v>
      </c>
      <c r="C35" s="2">
        <f>INDEX(D_伙伴表!$L:$L,MATCH(A35/1000,D_伙伴表!$A:$A,0))</f>
        <v>6</v>
      </c>
      <c r="D35" s="2">
        <f t="shared" si="0"/>
        <v>4</v>
      </c>
      <c r="E35" s="2">
        <f>IF(ISNA(MATCH(A35+1,D_伙伴羁绊!$A:$A,0)),"",A35+1)</f>
        <v>100031001</v>
      </c>
      <c r="F35" s="2" t="str">
        <f>IF(E35="","",INDEX(D_伙伴羁绊!$G:$G,MATCH(E35,D_伙伴羁绊!$A:$A,0)))</f>
        <v>无尚猪阿呆1</v>
      </c>
      <c r="G35" s="2">
        <f>IF(ISNA(MATCH(A35+2,D_伙伴羁绊!$A:$A,0)),"",A35+2)</f>
        <v>100031002</v>
      </c>
      <c r="H35" s="2" t="str">
        <f>IF(G35="","",INDEX(D_伙伴羁绊!$G:$G,MATCH(G35,D_伙伴羁绊!$A:$A,0)))</f>
        <v>无尚猪阿呆2</v>
      </c>
      <c r="I35" s="2">
        <f>IF(ISNA(MATCH(A35+3,D_伙伴羁绊!$A:$A,0)),"",A35+3)</f>
        <v>100031003</v>
      </c>
      <c r="J35" s="2" t="str">
        <f>IF(I35="","",INDEX(D_伙伴羁绊!$G:$G,MATCH(I35,D_伙伴羁绊!$A:$A,0)))</f>
        <v>无尚猪阿呆3</v>
      </c>
      <c r="K35" s="2">
        <f>IF(ISNA(MATCH(A35+4,D_伙伴羁绊!$A:$A,0)),"",A35+4)</f>
        <v>100031004</v>
      </c>
      <c r="L35" s="2" t="str">
        <f>IF(K35="","",INDEX(D_伙伴羁绊!$G:$G,MATCH(K35,D_伙伴羁绊!$A:$A,0)))</f>
        <v>无尚猪阿呆4</v>
      </c>
      <c r="M35" s="2" t="str">
        <f>IF(ISNA(MATCH(A35+5,D_伙伴羁绊!$A:$A,0)),"",A35+5)</f>
        <v/>
      </c>
      <c r="N35" s="2" t="str">
        <f>IF(M35="","",INDEX(D_伙伴羁绊!$G:$G,MATCH(M35,D_伙伴羁绊!$A:$A,0)))</f>
        <v/>
      </c>
      <c r="O35" s="2" t="str">
        <f>IF(ISNA(MATCH(A35+6,D_伙伴羁绊!$A:$A,0)),"",A35+6)</f>
        <v/>
      </c>
      <c r="P35" s="2" t="str">
        <f>IF(O35="","",INDEX(D_伙伴羁绊!$G:$G,MATCH(O35,D_伙伴羁绊!$A:$A,0)))</f>
        <v/>
      </c>
      <c r="Q35" s="2" t="str">
        <f>IF(ISNA(MATCH(A35+7,D_伙伴羁绊!$A:$A,0)),"",A35+7)</f>
        <v/>
      </c>
      <c r="R35" s="2" t="str">
        <f>IF(Q35="","",INDEX(D_伙伴羁绊!$G:$G,MATCH(Q35,D_伙伴羁绊!$A:$A,0)))</f>
        <v/>
      </c>
      <c r="S35" s="2" t="str">
        <f>IF(ISNA(MATCH(A35+8,D_伙伴羁绊!$A:$A,0)),"",A35+8)</f>
        <v/>
      </c>
      <c r="T35" s="2" t="str">
        <f>IF(S35="","",INDEX(D_伙伴羁绊!$G:$G,MATCH(S35,D_伙伴羁绊!$A:$A,0)))</f>
        <v/>
      </c>
    </row>
    <row r="36" spans="1:20" x14ac:dyDescent="0.35">
      <c r="A36" s="2">
        <f>D_伙伴表!A36*1000</f>
        <v>100032000</v>
      </c>
      <c r="B36" s="2" t="s">
        <v>297</v>
      </c>
      <c r="C36" s="2">
        <f>INDEX(D_伙伴表!$L:$L,MATCH(A36/1000,D_伙伴表!$A:$A,0))</f>
        <v>6</v>
      </c>
      <c r="D36" s="2">
        <f t="shared" si="0"/>
        <v>4</v>
      </c>
      <c r="E36" s="2">
        <f>IF(ISNA(MATCH(A36+1,D_伙伴羁绊!$A:$A,0)),"",A36+1)</f>
        <v>100032001</v>
      </c>
      <c r="F36" s="2" t="str">
        <f>IF(E36="","",INDEX(D_伙伴羁绊!$G:$G,MATCH(E36,D_伙伴羁绊!$A:$A,0)))</f>
        <v>无尚蘑菇咕咕1</v>
      </c>
      <c r="G36" s="2">
        <f>IF(ISNA(MATCH(A36+2,D_伙伴羁绊!$A:$A,0)),"",A36+2)</f>
        <v>100032002</v>
      </c>
      <c r="H36" s="2" t="str">
        <f>IF(G36="","",INDEX(D_伙伴羁绊!$G:$G,MATCH(G36,D_伙伴羁绊!$A:$A,0)))</f>
        <v>无尚蘑菇咕咕2</v>
      </c>
      <c r="I36" s="2">
        <f>IF(ISNA(MATCH(A36+3,D_伙伴羁绊!$A:$A,0)),"",A36+3)</f>
        <v>100032003</v>
      </c>
      <c r="J36" s="2" t="str">
        <f>IF(I36="","",INDEX(D_伙伴羁绊!$G:$G,MATCH(I36,D_伙伴羁绊!$A:$A,0)))</f>
        <v>无尚蘑菇咕咕3</v>
      </c>
      <c r="K36" s="2">
        <f>IF(ISNA(MATCH(A36+4,D_伙伴羁绊!$A:$A,0)),"",A36+4)</f>
        <v>100032004</v>
      </c>
      <c r="L36" s="2" t="str">
        <f>IF(K36="","",INDEX(D_伙伴羁绊!$G:$G,MATCH(K36,D_伙伴羁绊!$A:$A,0)))</f>
        <v>无尚蘑菇咕咕4</v>
      </c>
      <c r="M36" s="2" t="str">
        <f>IF(ISNA(MATCH(A36+5,D_伙伴羁绊!$A:$A,0)),"",A36+5)</f>
        <v/>
      </c>
      <c r="N36" s="2" t="str">
        <f>IF(M36="","",INDEX(D_伙伴羁绊!$G:$G,MATCH(M36,D_伙伴羁绊!$A:$A,0)))</f>
        <v/>
      </c>
      <c r="O36" s="2" t="str">
        <f>IF(ISNA(MATCH(A36+6,D_伙伴羁绊!$A:$A,0)),"",A36+6)</f>
        <v/>
      </c>
      <c r="P36" s="2" t="str">
        <f>IF(O36="","",INDEX(D_伙伴羁绊!$G:$G,MATCH(O36,D_伙伴羁绊!$A:$A,0)))</f>
        <v/>
      </c>
      <c r="Q36" s="2" t="str">
        <f>IF(ISNA(MATCH(A36+7,D_伙伴羁绊!$A:$A,0)),"",A36+7)</f>
        <v/>
      </c>
      <c r="R36" s="2" t="str">
        <f>IF(Q36="","",INDEX(D_伙伴羁绊!$G:$G,MATCH(Q36,D_伙伴羁绊!$A:$A,0)))</f>
        <v/>
      </c>
      <c r="S36" s="2" t="str">
        <f>IF(ISNA(MATCH(A36+8,D_伙伴羁绊!$A:$A,0)),"",A36+8)</f>
        <v/>
      </c>
      <c r="T36" s="2" t="str">
        <f>IF(S36="","",INDEX(D_伙伴羁绊!$G:$G,MATCH(S36,D_伙伴羁绊!$A:$A,0)))</f>
        <v/>
      </c>
    </row>
    <row r="37" spans="1:20" x14ac:dyDescent="0.35">
      <c r="A37" s="2">
        <f>D_伙伴表!A37*1000</f>
        <v>100033000</v>
      </c>
      <c r="B37" s="2" t="s">
        <v>297</v>
      </c>
      <c r="C37" s="2">
        <f>INDEX(D_伙伴表!$L:$L,MATCH(A37/1000,D_伙伴表!$A:$A,0))</f>
        <v>6</v>
      </c>
      <c r="D37" s="2">
        <f t="shared" si="0"/>
        <v>4</v>
      </c>
      <c r="E37" s="2">
        <f>IF(ISNA(MATCH(A37+1,D_伙伴羁绊!$A:$A,0)),"",A37+1)</f>
        <v>100033001</v>
      </c>
      <c r="F37" s="2" t="str">
        <f>IF(E37="","",INDEX(D_伙伴羁绊!$G:$G,MATCH(E37,D_伙伴羁绊!$A:$A,0)))</f>
        <v>无尚刺猬叮叮1</v>
      </c>
      <c r="G37" s="2">
        <f>IF(ISNA(MATCH(A37+2,D_伙伴羁绊!$A:$A,0)),"",A37+2)</f>
        <v>100033002</v>
      </c>
      <c r="H37" s="2" t="str">
        <f>IF(G37="","",INDEX(D_伙伴羁绊!$G:$G,MATCH(G37,D_伙伴羁绊!$A:$A,0)))</f>
        <v>无尚刺猬叮叮2</v>
      </c>
      <c r="I37" s="2">
        <f>IF(ISNA(MATCH(A37+3,D_伙伴羁绊!$A:$A,0)),"",A37+3)</f>
        <v>100033003</v>
      </c>
      <c r="J37" s="2" t="str">
        <f>IF(I37="","",INDEX(D_伙伴羁绊!$G:$G,MATCH(I37,D_伙伴羁绊!$A:$A,0)))</f>
        <v>无尚刺猬叮叮3</v>
      </c>
      <c r="K37" s="2">
        <f>IF(ISNA(MATCH(A37+4,D_伙伴羁绊!$A:$A,0)),"",A37+4)</f>
        <v>100033004</v>
      </c>
      <c r="L37" s="2" t="str">
        <f>IF(K37="","",INDEX(D_伙伴羁绊!$G:$G,MATCH(K37,D_伙伴羁绊!$A:$A,0)))</f>
        <v>无尚刺猬叮叮4</v>
      </c>
      <c r="M37" s="2" t="str">
        <f>IF(ISNA(MATCH(A37+5,D_伙伴羁绊!$A:$A,0)),"",A37+5)</f>
        <v/>
      </c>
      <c r="N37" s="2" t="str">
        <f>IF(M37="","",INDEX(D_伙伴羁绊!$G:$G,MATCH(M37,D_伙伴羁绊!$A:$A,0)))</f>
        <v/>
      </c>
      <c r="O37" s="2" t="str">
        <f>IF(ISNA(MATCH(A37+6,D_伙伴羁绊!$A:$A,0)),"",A37+6)</f>
        <v/>
      </c>
      <c r="P37" s="2" t="str">
        <f>IF(O37="","",INDEX(D_伙伴羁绊!$G:$G,MATCH(O37,D_伙伴羁绊!$A:$A,0)))</f>
        <v/>
      </c>
      <c r="Q37" s="2" t="str">
        <f>IF(ISNA(MATCH(A37+7,D_伙伴羁绊!$A:$A,0)),"",A37+7)</f>
        <v/>
      </c>
      <c r="R37" s="2" t="str">
        <f>IF(Q37="","",INDEX(D_伙伴羁绊!$G:$G,MATCH(Q37,D_伙伴羁绊!$A:$A,0)))</f>
        <v/>
      </c>
      <c r="S37" s="2" t="str">
        <f>IF(ISNA(MATCH(A37+8,D_伙伴羁绊!$A:$A,0)),"",A37+8)</f>
        <v/>
      </c>
      <c r="T37" s="2" t="str">
        <f>IF(S37="","",INDEX(D_伙伴羁绊!$G:$G,MATCH(S37,D_伙伴羁绊!$A:$A,0)))</f>
        <v/>
      </c>
    </row>
    <row r="38" spans="1:20" x14ac:dyDescent="0.35">
      <c r="A38" s="2">
        <f>D_伙伴表!A38*1000</f>
        <v>100034000</v>
      </c>
      <c r="B38" s="2" t="s">
        <v>297</v>
      </c>
      <c r="C38" s="2">
        <f>INDEX(D_伙伴表!$L:$L,MATCH(A38/1000,D_伙伴表!$A:$A,0))</f>
        <v>6</v>
      </c>
      <c r="D38" s="2">
        <f t="shared" si="0"/>
        <v>4</v>
      </c>
      <c r="E38" s="2">
        <f>IF(ISNA(MATCH(A38+1,D_伙伴羁绊!$A:$A,0)),"",A38+1)</f>
        <v>100034001</v>
      </c>
      <c r="F38" s="2" t="str">
        <f>IF(E38="","",INDEX(D_伙伴羁绊!$G:$G,MATCH(E38,D_伙伴羁绊!$A:$A,0)))</f>
        <v>无尚鹏精大嘴1</v>
      </c>
      <c r="G38" s="2">
        <f>IF(ISNA(MATCH(A38+2,D_伙伴羁绊!$A:$A,0)),"",A38+2)</f>
        <v>100034002</v>
      </c>
      <c r="H38" s="2" t="str">
        <f>IF(G38="","",INDEX(D_伙伴羁绊!$G:$G,MATCH(G38,D_伙伴羁绊!$A:$A,0)))</f>
        <v>无尚鹏精大嘴2</v>
      </c>
      <c r="I38" s="2">
        <f>IF(ISNA(MATCH(A38+3,D_伙伴羁绊!$A:$A,0)),"",A38+3)</f>
        <v>100034003</v>
      </c>
      <c r="J38" s="2" t="str">
        <f>IF(I38="","",INDEX(D_伙伴羁绊!$G:$G,MATCH(I38,D_伙伴羁绊!$A:$A,0)))</f>
        <v>无尚鹏精大嘴3</v>
      </c>
      <c r="K38" s="2">
        <f>IF(ISNA(MATCH(A38+4,D_伙伴羁绊!$A:$A,0)),"",A38+4)</f>
        <v>100034004</v>
      </c>
      <c r="L38" s="2" t="str">
        <f>IF(K38="","",INDEX(D_伙伴羁绊!$G:$G,MATCH(K38,D_伙伴羁绊!$A:$A,0)))</f>
        <v>无尚鹏精大嘴4</v>
      </c>
      <c r="M38" s="2" t="str">
        <f>IF(ISNA(MATCH(A38+5,D_伙伴羁绊!$A:$A,0)),"",A38+5)</f>
        <v/>
      </c>
      <c r="N38" s="2" t="str">
        <f>IF(M38="","",INDEX(D_伙伴羁绊!$G:$G,MATCH(M38,D_伙伴羁绊!$A:$A,0)))</f>
        <v/>
      </c>
      <c r="O38" s="2" t="str">
        <f>IF(ISNA(MATCH(A38+6,D_伙伴羁绊!$A:$A,0)),"",A38+6)</f>
        <v/>
      </c>
      <c r="P38" s="2" t="str">
        <f>IF(O38="","",INDEX(D_伙伴羁绊!$G:$G,MATCH(O38,D_伙伴羁绊!$A:$A,0)))</f>
        <v/>
      </c>
      <c r="Q38" s="2" t="str">
        <f>IF(ISNA(MATCH(A38+7,D_伙伴羁绊!$A:$A,0)),"",A38+7)</f>
        <v/>
      </c>
      <c r="R38" s="2" t="str">
        <f>IF(Q38="","",INDEX(D_伙伴羁绊!$G:$G,MATCH(Q38,D_伙伴羁绊!$A:$A,0)))</f>
        <v/>
      </c>
      <c r="S38" s="2" t="str">
        <f>IF(ISNA(MATCH(A38+8,D_伙伴羁绊!$A:$A,0)),"",A38+8)</f>
        <v/>
      </c>
      <c r="T38" s="2" t="str">
        <f>IF(S38="","",INDEX(D_伙伴羁绊!$G:$G,MATCH(S38,D_伙伴羁绊!$A:$A,0)))</f>
        <v/>
      </c>
    </row>
    <row r="39" spans="1:20" x14ac:dyDescent="0.35">
      <c r="A39" s="2">
        <f>D_伙伴表!A39*1000</f>
        <v>100035000</v>
      </c>
      <c r="B39" s="2" t="s">
        <v>297</v>
      </c>
      <c r="C39" s="2">
        <f>INDEX(D_伙伴表!$L:$L,MATCH(A39/1000,D_伙伴表!$A:$A,0))</f>
        <v>6</v>
      </c>
      <c r="D39" s="2">
        <f t="shared" si="0"/>
        <v>4</v>
      </c>
      <c r="E39" s="2">
        <f>IF(ISNA(MATCH(A39+1,D_伙伴羁绊!$A:$A,0)),"",A39+1)</f>
        <v>100035001</v>
      </c>
      <c r="F39" s="2" t="str">
        <f>IF(E39="","",INDEX(D_伙伴羁绊!$G:$G,MATCH(E39,D_伙伴羁绊!$A:$A,0)))</f>
        <v>无尚花妖花花1</v>
      </c>
      <c r="G39" s="2">
        <f>IF(ISNA(MATCH(A39+2,D_伙伴羁绊!$A:$A,0)),"",A39+2)</f>
        <v>100035002</v>
      </c>
      <c r="H39" s="2" t="str">
        <f>IF(G39="","",INDEX(D_伙伴羁绊!$G:$G,MATCH(G39,D_伙伴羁绊!$A:$A,0)))</f>
        <v>无尚花妖花花2</v>
      </c>
      <c r="I39" s="2">
        <f>IF(ISNA(MATCH(A39+3,D_伙伴羁绊!$A:$A,0)),"",A39+3)</f>
        <v>100035003</v>
      </c>
      <c r="J39" s="2" t="str">
        <f>IF(I39="","",INDEX(D_伙伴羁绊!$G:$G,MATCH(I39,D_伙伴羁绊!$A:$A,0)))</f>
        <v>无尚花妖花花3</v>
      </c>
      <c r="K39" s="2">
        <f>IF(ISNA(MATCH(A39+4,D_伙伴羁绊!$A:$A,0)),"",A39+4)</f>
        <v>100035004</v>
      </c>
      <c r="L39" s="2" t="str">
        <f>IF(K39="","",INDEX(D_伙伴羁绊!$G:$G,MATCH(K39,D_伙伴羁绊!$A:$A,0)))</f>
        <v>无尚花妖花花4</v>
      </c>
      <c r="M39" s="2" t="str">
        <f>IF(ISNA(MATCH(A39+5,D_伙伴羁绊!$A:$A,0)),"",A39+5)</f>
        <v/>
      </c>
      <c r="N39" s="2" t="str">
        <f>IF(M39="","",INDEX(D_伙伴羁绊!$G:$G,MATCH(M39,D_伙伴羁绊!$A:$A,0)))</f>
        <v/>
      </c>
      <c r="O39" s="2" t="str">
        <f>IF(ISNA(MATCH(A39+6,D_伙伴羁绊!$A:$A,0)),"",A39+6)</f>
        <v/>
      </c>
      <c r="P39" s="2" t="str">
        <f>IF(O39="","",INDEX(D_伙伴羁绊!$G:$G,MATCH(O39,D_伙伴羁绊!$A:$A,0)))</f>
        <v/>
      </c>
      <c r="Q39" s="2" t="str">
        <f>IF(ISNA(MATCH(A39+7,D_伙伴羁绊!$A:$A,0)),"",A39+7)</f>
        <v/>
      </c>
      <c r="R39" s="2" t="str">
        <f>IF(Q39="","",INDEX(D_伙伴羁绊!$G:$G,MATCH(Q39,D_伙伴羁绊!$A:$A,0)))</f>
        <v/>
      </c>
      <c r="S39" s="2" t="str">
        <f>IF(ISNA(MATCH(A39+8,D_伙伴羁绊!$A:$A,0)),"",A39+8)</f>
        <v/>
      </c>
      <c r="T39" s="2" t="str">
        <f>IF(S39="","",INDEX(D_伙伴羁绊!$G:$G,MATCH(S39,D_伙伴羁绊!$A:$A,0)))</f>
        <v/>
      </c>
    </row>
    <row r="40" spans="1:20" x14ac:dyDescent="0.35">
      <c r="A40" s="2">
        <f>D_伙伴表!A40*1000</f>
        <v>100036000</v>
      </c>
      <c r="B40" s="2" t="s">
        <v>297</v>
      </c>
      <c r="C40" s="2">
        <f>INDEX(D_伙伴表!$L:$L,MATCH(A40/1000,D_伙伴表!$A:$A,0))</f>
        <v>6</v>
      </c>
      <c r="D40" s="2">
        <f t="shared" si="0"/>
        <v>4</v>
      </c>
      <c r="E40" s="2">
        <f>IF(ISNA(MATCH(A40+1,D_伙伴羁绊!$A:$A,0)),"",A40+1)</f>
        <v>100036001</v>
      </c>
      <c r="F40" s="2" t="str">
        <f>IF(E40="","",INDEX(D_伙伴羁绊!$G:$G,MATCH(E40,D_伙伴羁绊!$A:$A,0)))</f>
        <v>无尚白骨精1</v>
      </c>
      <c r="G40" s="2">
        <f>IF(ISNA(MATCH(A40+2,D_伙伴羁绊!$A:$A,0)),"",A40+2)</f>
        <v>100036002</v>
      </c>
      <c r="H40" s="2" t="str">
        <f>IF(G40="","",INDEX(D_伙伴羁绊!$G:$G,MATCH(G40,D_伙伴羁绊!$A:$A,0)))</f>
        <v>无尚白骨精2</v>
      </c>
      <c r="I40" s="2">
        <f>IF(ISNA(MATCH(A40+3,D_伙伴羁绊!$A:$A,0)),"",A40+3)</f>
        <v>100036003</v>
      </c>
      <c r="J40" s="2" t="str">
        <f>IF(I40="","",INDEX(D_伙伴羁绊!$G:$G,MATCH(I40,D_伙伴羁绊!$A:$A,0)))</f>
        <v>无尚白骨精3</v>
      </c>
      <c r="K40" s="2">
        <f>IF(ISNA(MATCH(A40+4,D_伙伴羁绊!$A:$A,0)),"",A40+4)</f>
        <v>100036004</v>
      </c>
      <c r="L40" s="2" t="str">
        <f>IF(K40="","",INDEX(D_伙伴羁绊!$G:$G,MATCH(K40,D_伙伴羁绊!$A:$A,0)))</f>
        <v>无尚白骨精4</v>
      </c>
      <c r="M40" s="2" t="str">
        <f>IF(ISNA(MATCH(A40+5,D_伙伴羁绊!$A:$A,0)),"",A40+5)</f>
        <v/>
      </c>
      <c r="N40" s="2" t="str">
        <f>IF(M40="","",INDEX(D_伙伴羁绊!$G:$G,MATCH(M40,D_伙伴羁绊!$A:$A,0)))</f>
        <v/>
      </c>
      <c r="O40" s="2" t="str">
        <f>IF(ISNA(MATCH(A40+6,D_伙伴羁绊!$A:$A,0)),"",A40+6)</f>
        <v/>
      </c>
      <c r="P40" s="2" t="str">
        <f>IF(O40="","",INDEX(D_伙伴羁绊!$G:$G,MATCH(O40,D_伙伴羁绊!$A:$A,0)))</f>
        <v/>
      </c>
      <c r="Q40" s="2" t="str">
        <f>IF(ISNA(MATCH(A40+7,D_伙伴羁绊!$A:$A,0)),"",A40+7)</f>
        <v/>
      </c>
      <c r="R40" s="2" t="str">
        <f>IF(Q40="","",INDEX(D_伙伴羁绊!$G:$G,MATCH(Q40,D_伙伴羁绊!$A:$A,0)))</f>
        <v/>
      </c>
      <c r="S40" s="2" t="str">
        <f>IF(ISNA(MATCH(A40+8,D_伙伴羁绊!$A:$A,0)),"",A40+8)</f>
        <v/>
      </c>
      <c r="T40" s="2" t="str">
        <f>IF(S40="","",INDEX(D_伙伴羁绊!$G:$G,MATCH(S40,D_伙伴羁绊!$A:$A,0)))</f>
        <v/>
      </c>
    </row>
    <row r="41" spans="1:20" x14ac:dyDescent="0.35">
      <c r="A41" s="2">
        <f>D_伙伴表!A41*1000</f>
        <v>100037000</v>
      </c>
      <c r="B41" s="2" t="s">
        <v>297</v>
      </c>
      <c r="C41" s="2">
        <f>INDEX(D_伙伴表!$L:$L,MATCH(A41/1000,D_伙伴表!$A:$A,0))</f>
        <v>4</v>
      </c>
      <c r="D41" s="2">
        <f t="shared" si="0"/>
        <v>4</v>
      </c>
      <c r="E41" s="2">
        <f>IF(ISNA(MATCH(A41+1,D_伙伴羁绊!$A:$A,0)),"",A41+1)</f>
        <v>100037001</v>
      </c>
      <c r="F41" s="2" t="str">
        <f>IF(E41="","",INDEX(D_伙伴羁绊!$G:$G,MATCH(E41,D_伙伴羁绊!$A:$A,0)))</f>
        <v>神通牛魔王1</v>
      </c>
      <c r="G41" s="2">
        <f>IF(ISNA(MATCH(A41+2,D_伙伴羁绊!$A:$A,0)),"",A41+2)</f>
        <v>100037002</v>
      </c>
      <c r="H41" s="2" t="str">
        <f>IF(G41="","",INDEX(D_伙伴羁绊!$G:$G,MATCH(G41,D_伙伴羁绊!$A:$A,0)))</f>
        <v>神通牛魔王2</v>
      </c>
      <c r="I41" s="2">
        <f>IF(ISNA(MATCH(A41+3,D_伙伴羁绊!$A:$A,0)),"",A41+3)</f>
        <v>100037003</v>
      </c>
      <c r="J41" s="2" t="str">
        <f>IF(I41="","",INDEX(D_伙伴羁绊!$G:$G,MATCH(I41,D_伙伴羁绊!$A:$A,0)))</f>
        <v>神通牛魔王3</v>
      </c>
      <c r="K41" s="2">
        <f>IF(ISNA(MATCH(A41+4,D_伙伴羁绊!$A:$A,0)),"",A41+4)</f>
        <v>100037004</v>
      </c>
      <c r="L41" s="2" t="str">
        <f>IF(K41="","",INDEX(D_伙伴羁绊!$G:$G,MATCH(K41,D_伙伴羁绊!$A:$A,0)))</f>
        <v>神通牛魔王4</v>
      </c>
      <c r="M41" s="2" t="str">
        <f>IF(ISNA(MATCH(A41+5,D_伙伴羁绊!$A:$A,0)),"",A41+5)</f>
        <v/>
      </c>
      <c r="N41" s="2" t="str">
        <f>IF(M41="","",INDEX(D_伙伴羁绊!$G:$G,MATCH(M41,D_伙伴羁绊!$A:$A,0)))</f>
        <v/>
      </c>
      <c r="O41" s="2" t="str">
        <f>IF(ISNA(MATCH(A41+6,D_伙伴羁绊!$A:$A,0)),"",A41+6)</f>
        <v/>
      </c>
      <c r="P41" s="2" t="str">
        <f>IF(O41="","",INDEX(D_伙伴羁绊!$G:$G,MATCH(O41,D_伙伴羁绊!$A:$A,0)))</f>
        <v/>
      </c>
      <c r="Q41" s="2" t="str">
        <f>IF(ISNA(MATCH(A41+7,D_伙伴羁绊!$A:$A,0)),"",A41+7)</f>
        <v/>
      </c>
      <c r="R41" s="2" t="str">
        <f>IF(Q41="","",INDEX(D_伙伴羁绊!$G:$G,MATCH(Q41,D_伙伴羁绊!$A:$A,0)))</f>
        <v/>
      </c>
      <c r="S41" s="2" t="str">
        <f>IF(ISNA(MATCH(A41+8,D_伙伴羁绊!$A:$A,0)),"",A41+8)</f>
        <v/>
      </c>
      <c r="T41" s="2" t="str">
        <f>IF(S41="","",INDEX(D_伙伴羁绊!$G:$G,MATCH(S41,D_伙伴羁绊!$A:$A,0)))</f>
        <v/>
      </c>
    </row>
    <row r="42" spans="1:20" x14ac:dyDescent="0.35">
      <c r="A42" s="2">
        <f>D_伙伴表!A42*1000</f>
        <v>100038000</v>
      </c>
      <c r="B42" s="2" t="s">
        <v>297</v>
      </c>
      <c r="C42" s="2">
        <f>INDEX(D_伙伴表!$L:$L,MATCH(A42/1000,D_伙伴表!$A:$A,0))</f>
        <v>4</v>
      </c>
      <c r="D42" s="2">
        <f t="shared" si="0"/>
        <v>4</v>
      </c>
      <c r="E42" s="2">
        <f>IF(ISNA(MATCH(A42+1,D_伙伴羁绊!$A:$A,0)),"",A42+1)</f>
        <v>100038001</v>
      </c>
      <c r="F42" s="2" t="str">
        <f>IF(E42="","",INDEX(D_伙伴羁绊!$G:$G,MATCH(E42,D_伙伴羁绊!$A:$A,0)))</f>
        <v>神通孙悟空1</v>
      </c>
      <c r="G42" s="2">
        <f>IF(ISNA(MATCH(A42+2,D_伙伴羁绊!$A:$A,0)),"",A42+2)</f>
        <v>100038002</v>
      </c>
      <c r="H42" s="2" t="str">
        <f>IF(G42="","",INDEX(D_伙伴羁绊!$G:$G,MATCH(G42,D_伙伴羁绊!$A:$A,0)))</f>
        <v>神通孙悟空2</v>
      </c>
      <c r="I42" s="2">
        <f>IF(ISNA(MATCH(A42+3,D_伙伴羁绊!$A:$A,0)),"",A42+3)</f>
        <v>100038003</v>
      </c>
      <c r="J42" s="2" t="str">
        <f>IF(I42="","",INDEX(D_伙伴羁绊!$G:$G,MATCH(I42,D_伙伴羁绊!$A:$A,0)))</f>
        <v>神通孙悟空3</v>
      </c>
      <c r="K42" s="2">
        <f>IF(ISNA(MATCH(A42+4,D_伙伴羁绊!$A:$A,0)),"",A42+4)</f>
        <v>100038004</v>
      </c>
      <c r="L42" s="2" t="str">
        <f>IF(K42="","",INDEX(D_伙伴羁绊!$G:$G,MATCH(K42,D_伙伴羁绊!$A:$A,0)))</f>
        <v>神通孙悟空4</v>
      </c>
      <c r="M42" s="2" t="str">
        <f>IF(ISNA(MATCH(A42+5,D_伙伴羁绊!$A:$A,0)),"",A42+5)</f>
        <v/>
      </c>
      <c r="N42" s="2" t="str">
        <f>IF(M42="","",INDEX(D_伙伴羁绊!$G:$G,MATCH(M42,D_伙伴羁绊!$A:$A,0)))</f>
        <v/>
      </c>
      <c r="O42" s="2" t="str">
        <f>IF(ISNA(MATCH(A42+6,D_伙伴羁绊!$A:$A,0)),"",A42+6)</f>
        <v/>
      </c>
      <c r="P42" s="2" t="str">
        <f>IF(O42="","",INDEX(D_伙伴羁绊!$G:$G,MATCH(O42,D_伙伴羁绊!$A:$A,0)))</f>
        <v/>
      </c>
      <c r="Q42" s="2" t="str">
        <f>IF(ISNA(MATCH(A42+7,D_伙伴羁绊!$A:$A,0)),"",A42+7)</f>
        <v/>
      </c>
      <c r="R42" s="2" t="str">
        <f>IF(Q42="","",INDEX(D_伙伴羁绊!$G:$G,MATCH(Q42,D_伙伴羁绊!$A:$A,0)))</f>
        <v/>
      </c>
      <c r="S42" s="2" t="str">
        <f>IF(ISNA(MATCH(A42+8,D_伙伴羁绊!$A:$A,0)),"",A42+8)</f>
        <v/>
      </c>
      <c r="T42" s="2" t="str">
        <f>IF(S42="","",INDEX(D_伙伴羁绊!$G:$G,MATCH(S42,D_伙伴羁绊!$A:$A,0)))</f>
        <v/>
      </c>
    </row>
    <row r="43" spans="1:20" x14ac:dyDescent="0.35">
      <c r="A43" s="2">
        <f>D_伙伴表!A43*1000</f>
        <v>100039000</v>
      </c>
      <c r="B43" s="2" t="s">
        <v>297</v>
      </c>
      <c r="C43" s="2">
        <f>INDEX(D_伙伴表!$L:$L,MATCH(A43/1000,D_伙伴表!$A:$A,0))</f>
        <v>4</v>
      </c>
      <c r="D43" s="2">
        <f t="shared" si="0"/>
        <v>4</v>
      </c>
      <c r="E43" s="2">
        <f>IF(ISNA(MATCH(A43+1,D_伙伴羁绊!$A:$A,0)),"",A43+1)</f>
        <v>100039001</v>
      </c>
      <c r="F43" s="2" t="str">
        <f>IF(E43="","",INDEX(D_伙伴羁绊!$G:$G,MATCH(E43,D_伙伴羁绊!$A:$A,0)))</f>
        <v>神通猪八戒1</v>
      </c>
      <c r="G43" s="2">
        <f>IF(ISNA(MATCH(A43+2,D_伙伴羁绊!$A:$A,0)),"",A43+2)</f>
        <v>100039002</v>
      </c>
      <c r="H43" s="2" t="str">
        <f>IF(G43="","",INDEX(D_伙伴羁绊!$G:$G,MATCH(G43,D_伙伴羁绊!$A:$A,0)))</f>
        <v>神通猪八戒2</v>
      </c>
      <c r="I43" s="2">
        <f>IF(ISNA(MATCH(A43+3,D_伙伴羁绊!$A:$A,0)),"",A43+3)</f>
        <v>100039003</v>
      </c>
      <c r="J43" s="2" t="str">
        <f>IF(I43="","",INDEX(D_伙伴羁绊!$G:$G,MATCH(I43,D_伙伴羁绊!$A:$A,0)))</f>
        <v>神通猪八戒3</v>
      </c>
      <c r="K43" s="2">
        <f>IF(ISNA(MATCH(A43+4,D_伙伴羁绊!$A:$A,0)),"",A43+4)</f>
        <v>100039004</v>
      </c>
      <c r="L43" s="2" t="str">
        <f>IF(K43="","",INDEX(D_伙伴羁绊!$G:$G,MATCH(K43,D_伙伴羁绊!$A:$A,0)))</f>
        <v>神通猪八戒4</v>
      </c>
      <c r="M43" s="2" t="str">
        <f>IF(ISNA(MATCH(A43+5,D_伙伴羁绊!$A:$A,0)),"",A43+5)</f>
        <v/>
      </c>
      <c r="N43" s="2" t="str">
        <f>IF(M43="","",INDEX(D_伙伴羁绊!$G:$G,MATCH(M43,D_伙伴羁绊!$A:$A,0)))</f>
        <v/>
      </c>
      <c r="O43" s="2" t="str">
        <f>IF(ISNA(MATCH(A43+6,D_伙伴羁绊!$A:$A,0)),"",A43+6)</f>
        <v/>
      </c>
      <c r="P43" s="2" t="str">
        <f>IF(O43="","",INDEX(D_伙伴羁绊!$G:$G,MATCH(O43,D_伙伴羁绊!$A:$A,0)))</f>
        <v/>
      </c>
      <c r="Q43" s="2" t="str">
        <f>IF(ISNA(MATCH(A43+7,D_伙伴羁绊!$A:$A,0)),"",A43+7)</f>
        <v/>
      </c>
      <c r="R43" s="2" t="str">
        <f>IF(Q43="","",INDEX(D_伙伴羁绊!$G:$G,MATCH(Q43,D_伙伴羁绊!$A:$A,0)))</f>
        <v/>
      </c>
      <c r="S43" s="2" t="str">
        <f>IF(ISNA(MATCH(A43+8,D_伙伴羁绊!$A:$A,0)),"",A43+8)</f>
        <v/>
      </c>
      <c r="T43" s="2" t="str">
        <f>IF(S43="","",INDEX(D_伙伴羁绊!$G:$G,MATCH(S43,D_伙伴羁绊!$A:$A,0)))</f>
        <v/>
      </c>
    </row>
    <row r="44" spans="1:20" x14ac:dyDescent="0.35">
      <c r="A44" s="2">
        <f>D_伙伴表!A44*1000</f>
        <v>100040000</v>
      </c>
      <c r="B44" s="2" t="s">
        <v>297</v>
      </c>
      <c r="C44" s="2">
        <f>INDEX(D_伙伴表!$L:$L,MATCH(A44/1000,D_伙伴表!$A:$A,0))</f>
        <v>4</v>
      </c>
      <c r="D44" s="2">
        <f t="shared" si="0"/>
        <v>4</v>
      </c>
      <c r="E44" s="2">
        <f>IF(ISNA(MATCH(A44+1,D_伙伴羁绊!$A:$A,0)),"",A44+1)</f>
        <v>100040001</v>
      </c>
      <c r="F44" s="2" t="str">
        <f>IF(E44="","",INDEX(D_伙伴羁绊!$G:$G,MATCH(E44,D_伙伴羁绊!$A:$A,0)))</f>
        <v>神通沙和尚1</v>
      </c>
      <c r="G44" s="2">
        <f>IF(ISNA(MATCH(A44+2,D_伙伴羁绊!$A:$A,0)),"",A44+2)</f>
        <v>100040002</v>
      </c>
      <c r="H44" s="2" t="str">
        <f>IF(G44="","",INDEX(D_伙伴羁绊!$G:$G,MATCH(G44,D_伙伴羁绊!$A:$A,0)))</f>
        <v>神通沙和尚2</v>
      </c>
      <c r="I44" s="2">
        <f>IF(ISNA(MATCH(A44+3,D_伙伴羁绊!$A:$A,0)),"",A44+3)</f>
        <v>100040003</v>
      </c>
      <c r="J44" s="2" t="str">
        <f>IF(I44="","",INDEX(D_伙伴羁绊!$G:$G,MATCH(I44,D_伙伴羁绊!$A:$A,0)))</f>
        <v>神通沙和尚3</v>
      </c>
      <c r="K44" s="2">
        <f>IF(ISNA(MATCH(A44+4,D_伙伴羁绊!$A:$A,0)),"",A44+4)</f>
        <v>100040004</v>
      </c>
      <c r="L44" s="2" t="str">
        <f>IF(K44="","",INDEX(D_伙伴羁绊!$G:$G,MATCH(K44,D_伙伴羁绊!$A:$A,0)))</f>
        <v>神通沙和尚4</v>
      </c>
      <c r="M44" s="2" t="str">
        <f>IF(ISNA(MATCH(A44+5,D_伙伴羁绊!$A:$A,0)),"",A44+5)</f>
        <v/>
      </c>
      <c r="N44" s="2" t="str">
        <f>IF(M44="","",INDEX(D_伙伴羁绊!$G:$G,MATCH(M44,D_伙伴羁绊!$A:$A,0)))</f>
        <v/>
      </c>
      <c r="O44" s="2" t="str">
        <f>IF(ISNA(MATCH(A44+6,D_伙伴羁绊!$A:$A,0)),"",A44+6)</f>
        <v/>
      </c>
      <c r="P44" s="2" t="str">
        <f>IF(O44="","",INDEX(D_伙伴羁绊!$G:$G,MATCH(O44,D_伙伴羁绊!$A:$A,0)))</f>
        <v/>
      </c>
      <c r="Q44" s="2" t="str">
        <f>IF(ISNA(MATCH(A44+7,D_伙伴羁绊!$A:$A,0)),"",A44+7)</f>
        <v/>
      </c>
      <c r="R44" s="2" t="str">
        <f>IF(Q44="","",INDEX(D_伙伴羁绊!$G:$G,MATCH(Q44,D_伙伴羁绊!$A:$A,0)))</f>
        <v/>
      </c>
      <c r="S44" s="2" t="str">
        <f>IF(ISNA(MATCH(A44+8,D_伙伴羁绊!$A:$A,0)),"",A44+8)</f>
        <v/>
      </c>
      <c r="T44" s="2" t="str">
        <f>IF(S44="","",INDEX(D_伙伴羁绊!$G:$G,MATCH(S44,D_伙伴羁绊!$A:$A,0)))</f>
        <v/>
      </c>
    </row>
    <row r="45" spans="1:20" x14ac:dyDescent="0.35">
      <c r="A45" s="2">
        <f>D_伙伴表!A45*1000</f>
        <v>100041000</v>
      </c>
      <c r="B45" s="2" t="s">
        <v>297</v>
      </c>
      <c r="C45" s="2">
        <f>INDEX(D_伙伴表!$L:$L,MATCH(A45/1000,D_伙伴表!$A:$A,0))</f>
        <v>4</v>
      </c>
      <c r="D45" s="2">
        <f t="shared" si="0"/>
        <v>4</v>
      </c>
      <c r="E45" s="2">
        <f>IF(ISNA(MATCH(A45+1,D_伙伴羁绊!$A:$A,0)),"",A45+1)</f>
        <v>100041001</v>
      </c>
      <c r="F45" s="2" t="str">
        <f>IF(E45="","",INDEX(D_伙伴羁绊!$G:$G,MATCH(E45,D_伙伴羁绊!$A:$A,0)))</f>
        <v>神通唐僧1</v>
      </c>
      <c r="G45" s="2">
        <f>IF(ISNA(MATCH(A45+2,D_伙伴羁绊!$A:$A,0)),"",A45+2)</f>
        <v>100041002</v>
      </c>
      <c r="H45" s="2" t="str">
        <f>IF(G45="","",INDEX(D_伙伴羁绊!$G:$G,MATCH(G45,D_伙伴羁绊!$A:$A,0)))</f>
        <v>神通唐僧2</v>
      </c>
      <c r="I45" s="2">
        <f>IF(ISNA(MATCH(A45+3,D_伙伴羁绊!$A:$A,0)),"",A45+3)</f>
        <v>100041003</v>
      </c>
      <c r="J45" s="2" t="str">
        <f>IF(I45="","",INDEX(D_伙伴羁绊!$G:$G,MATCH(I45,D_伙伴羁绊!$A:$A,0)))</f>
        <v>神通唐僧3</v>
      </c>
      <c r="K45" s="2">
        <f>IF(ISNA(MATCH(A45+4,D_伙伴羁绊!$A:$A,0)),"",A45+4)</f>
        <v>100041004</v>
      </c>
      <c r="L45" s="2" t="str">
        <f>IF(K45="","",INDEX(D_伙伴羁绊!$G:$G,MATCH(K45,D_伙伴羁绊!$A:$A,0)))</f>
        <v>神通唐僧4</v>
      </c>
      <c r="M45" s="2" t="str">
        <f>IF(ISNA(MATCH(A45+5,D_伙伴羁绊!$A:$A,0)),"",A45+5)</f>
        <v/>
      </c>
      <c r="N45" s="2" t="str">
        <f>IF(M45="","",INDEX(D_伙伴羁绊!$G:$G,MATCH(M45,D_伙伴羁绊!$A:$A,0)))</f>
        <v/>
      </c>
      <c r="O45" s="2" t="str">
        <f>IF(ISNA(MATCH(A45+6,D_伙伴羁绊!$A:$A,0)),"",A45+6)</f>
        <v/>
      </c>
      <c r="P45" s="2" t="str">
        <f>IF(O45="","",INDEX(D_伙伴羁绊!$G:$G,MATCH(O45,D_伙伴羁绊!$A:$A,0)))</f>
        <v/>
      </c>
      <c r="Q45" s="2" t="str">
        <f>IF(ISNA(MATCH(A45+7,D_伙伴羁绊!$A:$A,0)),"",A45+7)</f>
        <v/>
      </c>
      <c r="R45" s="2" t="str">
        <f>IF(Q45="","",INDEX(D_伙伴羁绊!$G:$G,MATCH(Q45,D_伙伴羁绊!$A:$A,0)))</f>
        <v/>
      </c>
      <c r="S45" s="2" t="str">
        <f>IF(ISNA(MATCH(A45+8,D_伙伴羁绊!$A:$A,0)),"",A45+8)</f>
        <v/>
      </c>
      <c r="T45" s="2" t="str">
        <f>IF(S45="","",INDEX(D_伙伴羁绊!$G:$G,MATCH(S45,D_伙伴羁绊!$A:$A,0)))</f>
        <v/>
      </c>
    </row>
    <row r="46" spans="1:20" x14ac:dyDescent="0.35">
      <c r="A46" s="2">
        <f>D_伙伴表!A46*1000</f>
        <v>100042000</v>
      </c>
      <c r="B46" s="2" t="s">
        <v>297</v>
      </c>
      <c r="C46" s="2">
        <f>INDEX(D_伙伴表!$L:$L,MATCH(A46/1000,D_伙伴表!$A:$A,0))</f>
        <v>5</v>
      </c>
      <c r="D46" s="2">
        <f t="shared" si="0"/>
        <v>4</v>
      </c>
      <c r="E46" s="2">
        <f>IF(ISNA(MATCH(A46+1,D_伙伴羁绊!$A:$A,0)),"",A46+1)</f>
        <v>100042001</v>
      </c>
      <c r="F46" s="2" t="str">
        <f>IF(E46="","",INDEX(D_伙伴羁绊!$G:$G,MATCH(E46,D_伙伴羁绊!$A:$A,0)))</f>
        <v>至尊牛魔王1</v>
      </c>
      <c r="G46" s="2">
        <f>IF(ISNA(MATCH(A46+2,D_伙伴羁绊!$A:$A,0)),"",A46+2)</f>
        <v>100042002</v>
      </c>
      <c r="H46" s="2" t="str">
        <f>IF(G46="","",INDEX(D_伙伴羁绊!$G:$G,MATCH(G46,D_伙伴羁绊!$A:$A,0)))</f>
        <v>至尊牛魔王2</v>
      </c>
      <c r="I46" s="2">
        <f>IF(ISNA(MATCH(A46+3,D_伙伴羁绊!$A:$A,0)),"",A46+3)</f>
        <v>100042003</v>
      </c>
      <c r="J46" s="2" t="str">
        <f>IF(I46="","",INDEX(D_伙伴羁绊!$G:$G,MATCH(I46,D_伙伴羁绊!$A:$A,0)))</f>
        <v>至尊牛魔王3</v>
      </c>
      <c r="K46" s="2">
        <f>IF(ISNA(MATCH(A46+4,D_伙伴羁绊!$A:$A,0)),"",A46+4)</f>
        <v>100042004</v>
      </c>
      <c r="L46" s="2" t="str">
        <f>IF(K46="","",INDEX(D_伙伴羁绊!$G:$G,MATCH(K46,D_伙伴羁绊!$A:$A,0)))</f>
        <v>至尊牛魔王4</v>
      </c>
      <c r="M46" s="2" t="str">
        <f>IF(ISNA(MATCH(A46+5,D_伙伴羁绊!$A:$A,0)),"",A46+5)</f>
        <v/>
      </c>
      <c r="N46" s="2" t="str">
        <f>IF(M46="","",INDEX(D_伙伴羁绊!$G:$G,MATCH(M46,D_伙伴羁绊!$A:$A,0)))</f>
        <v/>
      </c>
      <c r="O46" s="2" t="str">
        <f>IF(ISNA(MATCH(A46+6,D_伙伴羁绊!$A:$A,0)),"",A46+6)</f>
        <v/>
      </c>
      <c r="P46" s="2" t="str">
        <f>IF(O46="","",INDEX(D_伙伴羁绊!$G:$G,MATCH(O46,D_伙伴羁绊!$A:$A,0)))</f>
        <v/>
      </c>
      <c r="Q46" s="2" t="str">
        <f>IF(ISNA(MATCH(A46+7,D_伙伴羁绊!$A:$A,0)),"",A46+7)</f>
        <v/>
      </c>
      <c r="R46" s="2" t="str">
        <f>IF(Q46="","",INDEX(D_伙伴羁绊!$G:$G,MATCH(Q46,D_伙伴羁绊!$A:$A,0)))</f>
        <v/>
      </c>
      <c r="S46" s="2" t="str">
        <f>IF(ISNA(MATCH(A46+8,D_伙伴羁绊!$A:$A,0)),"",A46+8)</f>
        <v/>
      </c>
      <c r="T46" s="2" t="str">
        <f>IF(S46="","",INDEX(D_伙伴羁绊!$G:$G,MATCH(S46,D_伙伴羁绊!$A:$A,0)))</f>
        <v/>
      </c>
    </row>
    <row r="47" spans="1:20" x14ac:dyDescent="0.35">
      <c r="A47" s="2">
        <f>D_伙伴表!A47*1000</f>
        <v>100043000</v>
      </c>
      <c r="B47" s="2" t="s">
        <v>297</v>
      </c>
      <c r="C47" s="2">
        <f>INDEX(D_伙伴表!$L:$L,MATCH(A47/1000,D_伙伴表!$A:$A,0))</f>
        <v>5</v>
      </c>
      <c r="D47" s="2">
        <f t="shared" ref="D47:D92" si="1">IF(COUNT(E47:T47)=0,"",COUNT(E47:T47))</f>
        <v>4</v>
      </c>
      <c r="E47" s="2">
        <f>IF(ISNA(MATCH(A47+1,D_伙伴羁绊!$A:$A,0)),"",A47+1)</f>
        <v>100043001</v>
      </c>
      <c r="F47" s="2" t="str">
        <f>IF(E47="","",INDEX(D_伙伴羁绊!$G:$G,MATCH(E47,D_伙伴羁绊!$A:$A,0)))</f>
        <v>至尊孙悟空1</v>
      </c>
      <c r="G47" s="2">
        <f>IF(ISNA(MATCH(A47+2,D_伙伴羁绊!$A:$A,0)),"",A47+2)</f>
        <v>100043002</v>
      </c>
      <c r="H47" s="2" t="str">
        <f>IF(G47="","",INDEX(D_伙伴羁绊!$G:$G,MATCH(G47,D_伙伴羁绊!$A:$A,0)))</f>
        <v>至尊孙悟空2</v>
      </c>
      <c r="I47" s="2">
        <f>IF(ISNA(MATCH(A47+3,D_伙伴羁绊!$A:$A,0)),"",A47+3)</f>
        <v>100043003</v>
      </c>
      <c r="J47" s="2" t="str">
        <f>IF(I47="","",INDEX(D_伙伴羁绊!$G:$G,MATCH(I47,D_伙伴羁绊!$A:$A,0)))</f>
        <v>至尊孙悟空3</v>
      </c>
      <c r="K47" s="2">
        <f>IF(ISNA(MATCH(A47+4,D_伙伴羁绊!$A:$A,0)),"",A47+4)</f>
        <v>100043004</v>
      </c>
      <c r="L47" s="2" t="str">
        <f>IF(K47="","",INDEX(D_伙伴羁绊!$G:$G,MATCH(K47,D_伙伴羁绊!$A:$A,0)))</f>
        <v>至尊孙悟空4</v>
      </c>
      <c r="M47" s="2" t="str">
        <f>IF(ISNA(MATCH(A47+5,D_伙伴羁绊!$A:$A,0)),"",A47+5)</f>
        <v/>
      </c>
      <c r="N47" s="2" t="str">
        <f>IF(M47="","",INDEX(D_伙伴羁绊!$G:$G,MATCH(M47,D_伙伴羁绊!$A:$A,0)))</f>
        <v/>
      </c>
      <c r="O47" s="2" t="str">
        <f>IF(ISNA(MATCH(A47+6,D_伙伴羁绊!$A:$A,0)),"",A47+6)</f>
        <v/>
      </c>
      <c r="P47" s="2" t="str">
        <f>IF(O47="","",INDEX(D_伙伴羁绊!$G:$G,MATCH(O47,D_伙伴羁绊!$A:$A,0)))</f>
        <v/>
      </c>
      <c r="Q47" s="2" t="str">
        <f>IF(ISNA(MATCH(A47+7,D_伙伴羁绊!$A:$A,0)),"",A47+7)</f>
        <v/>
      </c>
      <c r="R47" s="2" t="str">
        <f>IF(Q47="","",INDEX(D_伙伴羁绊!$G:$G,MATCH(Q47,D_伙伴羁绊!$A:$A,0)))</f>
        <v/>
      </c>
      <c r="S47" s="2" t="str">
        <f>IF(ISNA(MATCH(A47+8,D_伙伴羁绊!$A:$A,0)),"",A47+8)</f>
        <v/>
      </c>
      <c r="T47" s="2" t="str">
        <f>IF(S47="","",INDEX(D_伙伴羁绊!$G:$G,MATCH(S47,D_伙伴羁绊!$A:$A,0)))</f>
        <v/>
      </c>
    </row>
    <row r="48" spans="1:20" x14ac:dyDescent="0.35">
      <c r="A48" s="2">
        <f>D_伙伴表!A48*1000</f>
        <v>100044000</v>
      </c>
      <c r="B48" s="2" t="s">
        <v>297</v>
      </c>
      <c r="C48" s="2">
        <f>INDEX(D_伙伴表!$L:$L,MATCH(A48/1000,D_伙伴表!$A:$A,0))</f>
        <v>5</v>
      </c>
      <c r="D48" s="2">
        <f t="shared" si="1"/>
        <v>4</v>
      </c>
      <c r="E48" s="2">
        <f>IF(ISNA(MATCH(A48+1,D_伙伴羁绊!$A:$A,0)),"",A48+1)</f>
        <v>100044001</v>
      </c>
      <c r="F48" s="2" t="str">
        <f>IF(E48="","",INDEX(D_伙伴羁绊!$G:$G,MATCH(E48,D_伙伴羁绊!$A:$A,0)))</f>
        <v>至尊猪八戒1</v>
      </c>
      <c r="G48" s="2">
        <f>IF(ISNA(MATCH(A48+2,D_伙伴羁绊!$A:$A,0)),"",A48+2)</f>
        <v>100044002</v>
      </c>
      <c r="H48" s="2" t="str">
        <f>IF(G48="","",INDEX(D_伙伴羁绊!$G:$G,MATCH(G48,D_伙伴羁绊!$A:$A,0)))</f>
        <v>至尊猪八戒2</v>
      </c>
      <c r="I48" s="2">
        <f>IF(ISNA(MATCH(A48+3,D_伙伴羁绊!$A:$A,0)),"",A48+3)</f>
        <v>100044003</v>
      </c>
      <c r="J48" s="2" t="str">
        <f>IF(I48="","",INDEX(D_伙伴羁绊!$G:$G,MATCH(I48,D_伙伴羁绊!$A:$A,0)))</f>
        <v>至尊猪八戒3</v>
      </c>
      <c r="K48" s="2">
        <f>IF(ISNA(MATCH(A48+4,D_伙伴羁绊!$A:$A,0)),"",A48+4)</f>
        <v>100044004</v>
      </c>
      <c r="L48" s="2" t="str">
        <f>IF(K48="","",INDEX(D_伙伴羁绊!$G:$G,MATCH(K48,D_伙伴羁绊!$A:$A,0)))</f>
        <v>至尊猪八戒4</v>
      </c>
      <c r="M48" s="2" t="str">
        <f>IF(ISNA(MATCH(A48+5,D_伙伴羁绊!$A:$A,0)),"",A48+5)</f>
        <v/>
      </c>
      <c r="N48" s="2" t="str">
        <f>IF(M48="","",INDEX(D_伙伴羁绊!$G:$G,MATCH(M48,D_伙伴羁绊!$A:$A,0)))</f>
        <v/>
      </c>
      <c r="O48" s="2" t="str">
        <f>IF(ISNA(MATCH(A48+6,D_伙伴羁绊!$A:$A,0)),"",A48+6)</f>
        <v/>
      </c>
      <c r="P48" s="2" t="str">
        <f>IF(O48="","",INDEX(D_伙伴羁绊!$G:$G,MATCH(O48,D_伙伴羁绊!$A:$A,0)))</f>
        <v/>
      </c>
      <c r="Q48" s="2" t="str">
        <f>IF(ISNA(MATCH(A48+7,D_伙伴羁绊!$A:$A,0)),"",A48+7)</f>
        <v/>
      </c>
      <c r="R48" s="2" t="str">
        <f>IF(Q48="","",INDEX(D_伙伴羁绊!$G:$G,MATCH(Q48,D_伙伴羁绊!$A:$A,0)))</f>
        <v/>
      </c>
      <c r="S48" s="2" t="str">
        <f>IF(ISNA(MATCH(A48+8,D_伙伴羁绊!$A:$A,0)),"",A48+8)</f>
        <v/>
      </c>
      <c r="T48" s="2" t="str">
        <f>IF(S48="","",INDEX(D_伙伴羁绊!$G:$G,MATCH(S48,D_伙伴羁绊!$A:$A,0)))</f>
        <v/>
      </c>
    </row>
    <row r="49" spans="1:20" x14ac:dyDescent="0.35">
      <c r="A49" s="2">
        <f>D_伙伴表!A49*1000</f>
        <v>100045000</v>
      </c>
      <c r="B49" s="2" t="s">
        <v>297</v>
      </c>
      <c r="C49" s="2">
        <f>INDEX(D_伙伴表!$L:$L,MATCH(A49/1000,D_伙伴表!$A:$A,0))</f>
        <v>5</v>
      </c>
      <c r="D49" s="2">
        <f t="shared" si="1"/>
        <v>4</v>
      </c>
      <c r="E49" s="2">
        <f>IF(ISNA(MATCH(A49+1,D_伙伴羁绊!$A:$A,0)),"",A49+1)</f>
        <v>100045001</v>
      </c>
      <c r="F49" s="2" t="str">
        <f>IF(E49="","",INDEX(D_伙伴羁绊!$G:$G,MATCH(E49,D_伙伴羁绊!$A:$A,0)))</f>
        <v>至尊沙和尚1</v>
      </c>
      <c r="G49" s="2">
        <f>IF(ISNA(MATCH(A49+2,D_伙伴羁绊!$A:$A,0)),"",A49+2)</f>
        <v>100045002</v>
      </c>
      <c r="H49" s="2" t="str">
        <f>IF(G49="","",INDEX(D_伙伴羁绊!$G:$G,MATCH(G49,D_伙伴羁绊!$A:$A,0)))</f>
        <v>至尊沙和尚2</v>
      </c>
      <c r="I49" s="2">
        <f>IF(ISNA(MATCH(A49+3,D_伙伴羁绊!$A:$A,0)),"",A49+3)</f>
        <v>100045003</v>
      </c>
      <c r="J49" s="2" t="str">
        <f>IF(I49="","",INDEX(D_伙伴羁绊!$G:$G,MATCH(I49,D_伙伴羁绊!$A:$A,0)))</f>
        <v>至尊沙和尚3</v>
      </c>
      <c r="K49" s="2">
        <f>IF(ISNA(MATCH(A49+4,D_伙伴羁绊!$A:$A,0)),"",A49+4)</f>
        <v>100045004</v>
      </c>
      <c r="L49" s="2" t="str">
        <f>IF(K49="","",INDEX(D_伙伴羁绊!$G:$G,MATCH(K49,D_伙伴羁绊!$A:$A,0)))</f>
        <v>至尊沙和尚4</v>
      </c>
      <c r="M49" s="2" t="str">
        <f>IF(ISNA(MATCH(A49+5,D_伙伴羁绊!$A:$A,0)),"",A49+5)</f>
        <v/>
      </c>
      <c r="N49" s="2" t="str">
        <f>IF(M49="","",INDEX(D_伙伴羁绊!$G:$G,MATCH(M49,D_伙伴羁绊!$A:$A,0)))</f>
        <v/>
      </c>
      <c r="O49" s="2" t="str">
        <f>IF(ISNA(MATCH(A49+6,D_伙伴羁绊!$A:$A,0)),"",A49+6)</f>
        <v/>
      </c>
      <c r="P49" s="2" t="str">
        <f>IF(O49="","",INDEX(D_伙伴羁绊!$G:$G,MATCH(O49,D_伙伴羁绊!$A:$A,0)))</f>
        <v/>
      </c>
      <c r="Q49" s="2" t="str">
        <f>IF(ISNA(MATCH(A49+7,D_伙伴羁绊!$A:$A,0)),"",A49+7)</f>
        <v/>
      </c>
      <c r="R49" s="2" t="str">
        <f>IF(Q49="","",INDEX(D_伙伴羁绊!$G:$G,MATCH(Q49,D_伙伴羁绊!$A:$A,0)))</f>
        <v/>
      </c>
      <c r="S49" s="2" t="str">
        <f>IF(ISNA(MATCH(A49+8,D_伙伴羁绊!$A:$A,0)),"",A49+8)</f>
        <v/>
      </c>
      <c r="T49" s="2" t="str">
        <f>IF(S49="","",INDEX(D_伙伴羁绊!$G:$G,MATCH(S49,D_伙伴羁绊!$A:$A,0)))</f>
        <v/>
      </c>
    </row>
    <row r="50" spans="1:20" x14ac:dyDescent="0.35">
      <c r="A50" s="2">
        <f>D_伙伴表!A50*1000</f>
        <v>100046000</v>
      </c>
      <c r="B50" s="2" t="s">
        <v>297</v>
      </c>
      <c r="C50" s="2">
        <f>INDEX(D_伙伴表!$L:$L,MATCH(A50/1000,D_伙伴表!$A:$A,0))</f>
        <v>5</v>
      </c>
      <c r="D50" s="2">
        <f t="shared" si="1"/>
        <v>4</v>
      </c>
      <c r="E50" s="2">
        <f>IF(ISNA(MATCH(A50+1,D_伙伴羁绊!$A:$A,0)),"",A50+1)</f>
        <v>100046001</v>
      </c>
      <c r="F50" s="2" t="str">
        <f>IF(E50="","",INDEX(D_伙伴羁绊!$G:$G,MATCH(E50,D_伙伴羁绊!$A:$A,0)))</f>
        <v>至尊唐僧1</v>
      </c>
      <c r="G50" s="2">
        <f>IF(ISNA(MATCH(A50+2,D_伙伴羁绊!$A:$A,0)),"",A50+2)</f>
        <v>100046002</v>
      </c>
      <c r="H50" s="2" t="str">
        <f>IF(G50="","",INDEX(D_伙伴羁绊!$G:$G,MATCH(G50,D_伙伴羁绊!$A:$A,0)))</f>
        <v>至尊唐僧2</v>
      </c>
      <c r="I50" s="2">
        <f>IF(ISNA(MATCH(A50+3,D_伙伴羁绊!$A:$A,0)),"",A50+3)</f>
        <v>100046003</v>
      </c>
      <c r="J50" s="2" t="str">
        <f>IF(I50="","",INDEX(D_伙伴羁绊!$G:$G,MATCH(I50,D_伙伴羁绊!$A:$A,0)))</f>
        <v>至尊唐僧3</v>
      </c>
      <c r="K50" s="2">
        <f>IF(ISNA(MATCH(A50+4,D_伙伴羁绊!$A:$A,0)),"",A50+4)</f>
        <v>100046004</v>
      </c>
      <c r="L50" s="2" t="str">
        <f>IF(K50="","",INDEX(D_伙伴羁绊!$G:$G,MATCH(K50,D_伙伴羁绊!$A:$A,0)))</f>
        <v>至尊唐僧4</v>
      </c>
      <c r="M50" s="2" t="str">
        <f>IF(ISNA(MATCH(A50+5,D_伙伴羁绊!$A:$A,0)),"",A50+5)</f>
        <v/>
      </c>
      <c r="N50" s="2" t="str">
        <f>IF(M50="","",INDEX(D_伙伴羁绊!$G:$G,MATCH(M50,D_伙伴羁绊!$A:$A,0)))</f>
        <v/>
      </c>
      <c r="O50" s="2" t="str">
        <f>IF(ISNA(MATCH(A50+6,D_伙伴羁绊!$A:$A,0)),"",A50+6)</f>
        <v/>
      </c>
      <c r="P50" s="2" t="str">
        <f>IF(O50="","",INDEX(D_伙伴羁绊!$G:$G,MATCH(O50,D_伙伴羁绊!$A:$A,0)))</f>
        <v/>
      </c>
      <c r="Q50" s="2" t="str">
        <f>IF(ISNA(MATCH(A50+7,D_伙伴羁绊!$A:$A,0)),"",A50+7)</f>
        <v/>
      </c>
      <c r="R50" s="2" t="str">
        <f>IF(Q50="","",INDEX(D_伙伴羁绊!$G:$G,MATCH(Q50,D_伙伴羁绊!$A:$A,0)))</f>
        <v/>
      </c>
      <c r="S50" s="2" t="str">
        <f>IF(ISNA(MATCH(A50+8,D_伙伴羁绊!$A:$A,0)),"",A50+8)</f>
        <v/>
      </c>
      <c r="T50" s="2" t="str">
        <f>IF(S50="","",INDEX(D_伙伴羁绊!$G:$G,MATCH(S50,D_伙伴羁绊!$A:$A,0)))</f>
        <v/>
      </c>
    </row>
    <row r="51" spans="1:20" x14ac:dyDescent="0.35">
      <c r="A51" s="2">
        <f>D_伙伴表!A51*1000</f>
        <v>100047000</v>
      </c>
      <c r="B51" s="2" t="s">
        <v>297</v>
      </c>
      <c r="C51" s="2">
        <f>INDEX(D_伙伴表!$L:$L,MATCH(A51/1000,D_伙伴表!$A:$A,0))</f>
        <v>6</v>
      </c>
      <c r="D51" s="2">
        <f t="shared" si="1"/>
        <v>4</v>
      </c>
      <c r="E51" s="2">
        <f>IF(ISNA(MATCH(A51+1,D_伙伴羁绊!$A:$A,0)),"",A51+1)</f>
        <v>100047001</v>
      </c>
      <c r="F51" s="2" t="str">
        <f>IF(E51="","",INDEX(D_伙伴羁绊!$G:$G,MATCH(E51,D_伙伴羁绊!$A:$A,0)))</f>
        <v>无尚牛魔王1</v>
      </c>
      <c r="G51" s="2">
        <f>IF(ISNA(MATCH(A51+2,D_伙伴羁绊!$A:$A,0)),"",A51+2)</f>
        <v>100047002</v>
      </c>
      <c r="H51" s="2" t="str">
        <f>IF(G51="","",INDEX(D_伙伴羁绊!$G:$G,MATCH(G51,D_伙伴羁绊!$A:$A,0)))</f>
        <v>无尚牛魔王2</v>
      </c>
      <c r="I51" s="2">
        <f>IF(ISNA(MATCH(A51+3,D_伙伴羁绊!$A:$A,0)),"",A51+3)</f>
        <v>100047003</v>
      </c>
      <c r="J51" s="2" t="str">
        <f>IF(I51="","",INDEX(D_伙伴羁绊!$G:$G,MATCH(I51,D_伙伴羁绊!$A:$A,0)))</f>
        <v>无尚牛魔王3</v>
      </c>
      <c r="K51" s="2">
        <f>IF(ISNA(MATCH(A51+4,D_伙伴羁绊!$A:$A,0)),"",A51+4)</f>
        <v>100047004</v>
      </c>
      <c r="L51" s="2" t="str">
        <f>IF(K51="","",INDEX(D_伙伴羁绊!$G:$G,MATCH(K51,D_伙伴羁绊!$A:$A,0)))</f>
        <v>无尚牛魔王4</v>
      </c>
      <c r="M51" s="2" t="str">
        <f>IF(ISNA(MATCH(A51+5,D_伙伴羁绊!$A:$A,0)),"",A51+5)</f>
        <v/>
      </c>
      <c r="N51" s="2" t="str">
        <f>IF(M51="","",INDEX(D_伙伴羁绊!$G:$G,MATCH(M51,D_伙伴羁绊!$A:$A,0)))</f>
        <v/>
      </c>
      <c r="O51" s="2" t="str">
        <f>IF(ISNA(MATCH(A51+6,D_伙伴羁绊!$A:$A,0)),"",A51+6)</f>
        <v/>
      </c>
      <c r="P51" s="2" t="str">
        <f>IF(O51="","",INDEX(D_伙伴羁绊!$G:$G,MATCH(O51,D_伙伴羁绊!$A:$A,0)))</f>
        <v/>
      </c>
      <c r="Q51" s="2" t="str">
        <f>IF(ISNA(MATCH(A51+7,D_伙伴羁绊!$A:$A,0)),"",A51+7)</f>
        <v/>
      </c>
      <c r="R51" s="2" t="str">
        <f>IF(Q51="","",INDEX(D_伙伴羁绊!$G:$G,MATCH(Q51,D_伙伴羁绊!$A:$A,0)))</f>
        <v/>
      </c>
      <c r="S51" s="2" t="str">
        <f>IF(ISNA(MATCH(A51+8,D_伙伴羁绊!$A:$A,0)),"",A51+8)</f>
        <v/>
      </c>
      <c r="T51" s="2" t="str">
        <f>IF(S51="","",INDEX(D_伙伴羁绊!$G:$G,MATCH(S51,D_伙伴羁绊!$A:$A,0)))</f>
        <v/>
      </c>
    </row>
    <row r="52" spans="1:20" x14ac:dyDescent="0.35">
      <c r="A52" s="2">
        <f>D_伙伴表!A52*1000</f>
        <v>100048000</v>
      </c>
      <c r="B52" s="2" t="s">
        <v>297</v>
      </c>
      <c r="C52" s="2">
        <f>INDEX(D_伙伴表!$L:$L,MATCH(A52/1000,D_伙伴表!$A:$A,0))</f>
        <v>6</v>
      </c>
      <c r="D52" s="2">
        <f t="shared" si="1"/>
        <v>4</v>
      </c>
      <c r="E52" s="2">
        <f>IF(ISNA(MATCH(A52+1,D_伙伴羁绊!$A:$A,0)),"",A52+1)</f>
        <v>100048001</v>
      </c>
      <c r="F52" s="2" t="str">
        <f>IF(E52="","",INDEX(D_伙伴羁绊!$G:$G,MATCH(E52,D_伙伴羁绊!$A:$A,0)))</f>
        <v>无尚孙悟空1</v>
      </c>
      <c r="G52" s="2">
        <f>IF(ISNA(MATCH(A52+2,D_伙伴羁绊!$A:$A,0)),"",A52+2)</f>
        <v>100048002</v>
      </c>
      <c r="H52" s="2" t="str">
        <f>IF(G52="","",INDEX(D_伙伴羁绊!$G:$G,MATCH(G52,D_伙伴羁绊!$A:$A,0)))</f>
        <v>无尚孙悟空2</v>
      </c>
      <c r="I52" s="2">
        <f>IF(ISNA(MATCH(A52+3,D_伙伴羁绊!$A:$A,0)),"",A52+3)</f>
        <v>100048003</v>
      </c>
      <c r="J52" s="2" t="str">
        <f>IF(I52="","",INDEX(D_伙伴羁绊!$G:$G,MATCH(I52,D_伙伴羁绊!$A:$A,0)))</f>
        <v>无尚孙悟空3</v>
      </c>
      <c r="K52" s="2">
        <f>IF(ISNA(MATCH(A52+4,D_伙伴羁绊!$A:$A,0)),"",A52+4)</f>
        <v>100048004</v>
      </c>
      <c r="L52" s="2" t="str">
        <f>IF(K52="","",INDEX(D_伙伴羁绊!$G:$G,MATCH(K52,D_伙伴羁绊!$A:$A,0)))</f>
        <v>无尚孙悟空4</v>
      </c>
      <c r="M52" s="2" t="str">
        <f>IF(ISNA(MATCH(A52+5,D_伙伴羁绊!$A:$A,0)),"",A52+5)</f>
        <v/>
      </c>
      <c r="N52" s="2" t="str">
        <f>IF(M52="","",INDEX(D_伙伴羁绊!$G:$G,MATCH(M52,D_伙伴羁绊!$A:$A,0)))</f>
        <v/>
      </c>
      <c r="O52" s="2" t="str">
        <f>IF(ISNA(MATCH(A52+6,D_伙伴羁绊!$A:$A,0)),"",A52+6)</f>
        <v/>
      </c>
      <c r="P52" s="2" t="str">
        <f>IF(O52="","",INDEX(D_伙伴羁绊!$G:$G,MATCH(O52,D_伙伴羁绊!$A:$A,0)))</f>
        <v/>
      </c>
      <c r="Q52" s="2" t="str">
        <f>IF(ISNA(MATCH(A52+7,D_伙伴羁绊!$A:$A,0)),"",A52+7)</f>
        <v/>
      </c>
      <c r="R52" s="2" t="str">
        <f>IF(Q52="","",INDEX(D_伙伴羁绊!$G:$G,MATCH(Q52,D_伙伴羁绊!$A:$A,0)))</f>
        <v/>
      </c>
      <c r="S52" s="2" t="str">
        <f>IF(ISNA(MATCH(A52+8,D_伙伴羁绊!$A:$A,0)),"",A52+8)</f>
        <v/>
      </c>
      <c r="T52" s="2" t="str">
        <f>IF(S52="","",INDEX(D_伙伴羁绊!$G:$G,MATCH(S52,D_伙伴羁绊!$A:$A,0)))</f>
        <v/>
      </c>
    </row>
    <row r="53" spans="1:20" x14ac:dyDescent="0.35">
      <c r="A53" s="2">
        <f>D_伙伴表!A53*1000</f>
        <v>100049000</v>
      </c>
      <c r="B53" s="2" t="s">
        <v>297</v>
      </c>
      <c r="C53" s="2">
        <f>INDEX(D_伙伴表!$L:$L,MATCH(A53/1000,D_伙伴表!$A:$A,0))</f>
        <v>6</v>
      </c>
      <c r="D53" s="2">
        <f t="shared" si="1"/>
        <v>2</v>
      </c>
      <c r="E53" s="2">
        <f>IF(ISNA(MATCH(A53+1,D_伙伴羁绊!$A:$A,0)),"",A53+1)</f>
        <v>100049001</v>
      </c>
      <c r="F53" s="2" t="str">
        <f>IF(E53="","",INDEX(D_伙伴羁绊!$G:$G,MATCH(E53,D_伙伴羁绊!$A:$A,0)))</f>
        <v>无尚猪八戒1</v>
      </c>
      <c r="G53" s="2">
        <f>IF(ISNA(MATCH(A53+2,D_伙伴羁绊!$A:$A,0)),"",A53+2)</f>
        <v>100049002</v>
      </c>
      <c r="H53" s="2" t="str">
        <f>IF(G53="","",INDEX(D_伙伴羁绊!$G:$G,MATCH(G53,D_伙伴羁绊!$A:$A,0)))</f>
        <v>无尚猪八戒2</v>
      </c>
      <c r="I53" s="2" t="str">
        <f>IF(ISNA(MATCH(A53+3,D_伙伴羁绊!$A:$A,0)),"",A53+3)</f>
        <v/>
      </c>
      <c r="J53" s="2" t="str">
        <f>IF(I53="","",INDEX(D_伙伴羁绊!$G:$G,MATCH(I53,D_伙伴羁绊!$A:$A,0)))</f>
        <v/>
      </c>
      <c r="K53" s="2" t="str">
        <f>IF(ISNA(MATCH(A53+4,D_伙伴羁绊!$A:$A,0)),"",A53+4)</f>
        <v/>
      </c>
      <c r="L53" s="2" t="str">
        <f>IF(K53="","",INDEX(D_伙伴羁绊!$G:$G,MATCH(K53,D_伙伴羁绊!$A:$A,0)))</f>
        <v/>
      </c>
      <c r="M53" s="2" t="str">
        <f>IF(ISNA(MATCH(A53+5,D_伙伴羁绊!$A:$A,0)),"",A53+5)</f>
        <v/>
      </c>
      <c r="N53" s="2" t="str">
        <f>IF(M53="","",INDEX(D_伙伴羁绊!$G:$G,MATCH(M53,D_伙伴羁绊!$A:$A,0)))</f>
        <v/>
      </c>
      <c r="O53" s="2" t="str">
        <f>IF(ISNA(MATCH(A53+6,D_伙伴羁绊!$A:$A,0)),"",A53+6)</f>
        <v/>
      </c>
      <c r="P53" s="2" t="str">
        <f>IF(O53="","",INDEX(D_伙伴羁绊!$G:$G,MATCH(O53,D_伙伴羁绊!$A:$A,0)))</f>
        <v/>
      </c>
      <c r="Q53" s="2" t="str">
        <f>IF(ISNA(MATCH(A53+7,D_伙伴羁绊!$A:$A,0)),"",A53+7)</f>
        <v/>
      </c>
      <c r="R53" s="2" t="str">
        <f>IF(Q53="","",INDEX(D_伙伴羁绊!$G:$G,MATCH(Q53,D_伙伴羁绊!$A:$A,0)))</f>
        <v/>
      </c>
      <c r="S53" s="2" t="str">
        <f>IF(ISNA(MATCH(A53+8,D_伙伴羁绊!$A:$A,0)),"",A53+8)</f>
        <v/>
      </c>
      <c r="T53" s="2" t="str">
        <f>IF(S53="","",INDEX(D_伙伴羁绊!$G:$G,MATCH(S53,D_伙伴羁绊!$A:$A,0)))</f>
        <v/>
      </c>
    </row>
    <row r="54" spans="1:20" x14ac:dyDescent="0.35">
      <c r="A54" s="2">
        <f>D_伙伴表!A54*1000</f>
        <v>100050000</v>
      </c>
      <c r="B54" s="2" t="s">
        <v>297</v>
      </c>
      <c r="C54" s="2">
        <f>INDEX(D_伙伴表!$L:$L,MATCH(A54/1000,D_伙伴表!$A:$A,0))</f>
        <v>6</v>
      </c>
      <c r="D54" s="2">
        <f t="shared" si="1"/>
        <v>4</v>
      </c>
      <c r="E54" s="2">
        <f>IF(ISNA(MATCH(A54+1,D_伙伴羁绊!$A:$A,0)),"",A54+1)</f>
        <v>100050001</v>
      </c>
      <c r="F54" s="2" t="str">
        <f>IF(E54="","",INDEX(D_伙伴羁绊!$G:$G,MATCH(E54,D_伙伴羁绊!$A:$A,0)))</f>
        <v>无尚沙和尚1</v>
      </c>
      <c r="G54" s="2">
        <f>IF(ISNA(MATCH(A54+2,D_伙伴羁绊!$A:$A,0)),"",A54+2)</f>
        <v>100050002</v>
      </c>
      <c r="H54" s="2" t="str">
        <f>IF(G54="","",INDEX(D_伙伴羁绊!$G:$G,MATCH(G54,D_伙伴羁绊!$A:$A,0)))</f>
        <v>无尚沙和尚2</v>
      </c>
      <c r="I54" s="2">
        <f>IF(ISNA(MATCH(A54+3,D_伙伴羁绊!$A:$A,0)),"",A54+3)</f>
        <v>100050003</v>
      </c>
      <c r="J54" s="2" t="str">
        <f>IF(I54="","",INDEX(D_伙伴羁绊!$G:$G,MATCH(I54,D_伙伴羁绊!$A:$A,0)))</f>
        <v>无尚沙和尚3</v>
      </c>
      <c r="K54" s="2">
        <f>IF(ISNA(MATCH(A54+4,D_伙伴羁绊!$A:$A,0)),"",A54+4)</f>
        <v>100050004</v>
      </c>
      <c r="L54" s="2" t="str">
        <f>IF(K54="","",INDEX(D_伙伴羁绊!$G:$G,MATCH(K54,D_伙伴羁绊!$A:$A,0)))</f>
        <v>无尚沙和尚4</v>
      </c>
      <c r="M54" s="2" t="str">
        <f>IF(ISNA(MATCH(A54+5,D_伙伴羁绊!$A:$A,0)),"",A54+5)</f>
        <v/>
      </c>
      <c r="N54" s="2" t="str">
        <f>IF(M54="","",INDEX(D_伙伴羁绊!$G:$G,MATCH(M54,D_伙伴羁绊!$A:$A,0)))</f>
        <v/>
      </c>
      <c r="O54" s="2" t="str">
        <f>IF(ISNA(MATCH(A54+6,D_伙伴羁绊!$A:$A,0)),"",A54+6)</f>
        <v/>
      </c>
      <c r="P54" s="2" t="str">
        <f>IF(O54="","",INDEX(D_伙伴羁绊!$G:$G,MATCH(O54,D_伙伴羁绊!$A:$A,0)))</f>
        <v/>
      </c>
      <c r="Q54" s="2" t="str">
        <f>IF(ISNA(MATCH(A54+7,D_伙伴羁绊!$A:$A,0)),"",A54+7)</f>
        <v/>
      </c>
      <c r="R54" s="2" t="str">
        <f>IF(Q54="","",INDEX(D_伙伴羁绊!$G:$G,MATCH(Q54,D_伙伴羁绊!$A:$A,0)))</f>
        <v/>
      </c>
      <c r="S54" s="2" t="str">
        <f>IF(ISNA(MATCH(A54+8,D_伙伴羁绊!$A:$A,0)),"",A54+8)</f>
        <v/>
      </c>
      <c r="T54" s="2" t="str">
        <f>IF(S54="","",INDEX(D_伙伴羁绊!$G:$G,MATCH(S54,D_伙伴羁绊!$A:$A,0)))</f>
        <v/>
      </c>
    </row>
    <row r="55" spans="1:20" x14ac:dyDescent="0.35">
      <c r="A55" s="2">
        <f>D_伙伴表!A55*1000</f>
        <v>100051000</v>
      </c>
      <c r="B55" s="2" t="s">
        <v>297</v>
      </c>
      <c r="C55" s="2">
        <f>INDEX(D_伙伴表!$L:$L,MATCH(A55/1000,D_伙伴表!$A:$A,0))</f>
        <v>6</v>
      </c>
      <c r="D55" s="2">
        <f t="shared" si="1"/>
        <v>4</v>
      </c>
      <c r="E55" s="2">
        <f>IF(ISNA(MATCH(A55+1,D_伙伴羁绊!$A:$A,0)),"",A55+1)</f>
        <v>100051001</v>
      </c>
      <c r="F55" s="2" t="str">
        <f>IF(E55="","",INDEX(D_伙伴羁绊!$G:$G,MATCH(E55,D_伙伴羁绊!$A:$A,0)))</f>
        <v>无尚唐僧1</v>
      </c>
      <c r="G55" s="2">
        <f>IF(ISNA(MATCH(A55+2,D_伙伴羁绊!$A:$A,0)),"",A55+2)</f>
        <v>100051002</v>
      </c>
      <c r="H55" s="2" t="str">
        <f>IF(G55="","",INDEX(D_伙伴羁绊!$G:$G,MATCH(G55,D_伙伴羁绊!$A:$A,0)))</f>
        <v>无尚唐僧2</v>
      </c>
      <c r="I55" s="2">
        <f>IF(ISNA(MATCH(A55+3,D_伙伴羁绊!$A:$A,0)),"",A55+3)</f>
        <v>100051003</v>
      </c>
      <c r="J55" s="2" t="str">
        <f>IF(I55="","",INDEX(D_伙伴羁绊!$G:$G,MATCH(I55,D_伙伴羁绊!$A:$A,0)))</f>
        <v>无尚唐僧3</v>
      </c>
      <c r="K55" s="2">
        <f>IF(ISNA(MATCH(A55+4,D_伙伴羁绊!$A:$A,0)),"",A55+4)</f>
        <v>100051004</v>
      </c>
      <c r="L55" s="2" t="str">
        <f>IF(K55="","",INDEX(D_伙伴羁绊!$G:$G,MATCH(K55,D_伙伴羁绊!$A:$A,0)))</f>
        <v>无尚唐僧4</v>
      </c>
      <c r="M55" s="2" t="str">
        <f>IF(ISNA(MATCH(A55+5,D_伙伴羁绊!$A:$A,0)),"",A55+5)</f>
        <v/>
      </c>
      <c r="N55" s="2" t="str">
        <f>IF(M55="","",INDEX(D_伙伴羁绊!$G:$G,MATCH(M55,D_伙伴羁绊!$A:$A,0)))</f>
        <v/>
      </c>
      <c r="O55" s="2" t="str">
        <f>IF(ISNA(MATCH(A55+6,D_伙伴羁绊!$A:$A,0)),"",A55+6)</f>
        <v/>
      </c>
      <c r="P55" s="2" t="str">
        <f>IF(O55="","",INDEX(D_伙伴羁绊!$G:$G,MATCH(O55,D_伙伴羁绊!$A:$A,0)))</f>
        <v/>
      </c>
      <c r="Q55" s="2" t="str">
        <f>IF(ISNA(MATCH(A55+7,D_伙伴羁绊!$A:$A,0)),"",A55+7)</f>
        <v/>
      </c>
      <c r="R55" s="2" t="str">
        <f>IF(Q55="","",INDEX(D_伙伴羁绊!$G:$G,MATCH(Q55,D_伙伴羁绊!$A:$A,0)))</f>
        <v/>
      </c>
      <c r="S55" s="2" t="str">
        <f>IF(ISNA(MATCH(A55+8,D_伙伴羁绊!$A:$A,0)),"",A55+8)</f>
        <v/>
      </c>
      <c r="T55" s="2" t="str">
        <f>IF(S55="","",INDEX(D_伙伴羁绊!$G:$G,MATCH(S55,D_伙伴羁绊!$A:$A,0)))</f>
        <v/>
      </c>
    </row>
    <row r="56" spans="1:20" x14ac:dyDescent="0.35">
      <c r="A56" s="2">
        <f>D_伙伴表!A56*1000</f>
        <v>100052000</v>
      </c>
      <c r="B56" s="2" t="s">
        <v>297</v>
      </c>
      <c r="C56" s="2">
        <f>INDEX(D_伙伴表!$L:$L,MATCH(A56/1000,D_伙伴表!$A:$A,0))</f>
        <v>1</v>
      </c>
      <c r="D56" s="2">
        <f t="shared" si="1"/>
        <v>4</v>
      </c>
      <c r="E56" s="2">
        <f>IF(ISNA(MATCH(A56+1,D_伙伴羁绊!$A:$A,0)),"",A56+1)</f>
        <v>100052001</v>
      </c>
      <c r="F56" s="2" t="str">
        <f>IF(E56="","",INDEX(D_伙伴羁绊!$G:$G,MATCH(E56,D_伙伴羁绊!$A:$A,0)))</f>
        <v>小蛤蟆1</v>
      </c>
      <c r="G56" s="2">
        <f>IF(ISNA(MATCH(A56+2,D_伙伴羁绊!$A:$A,0)),"",A56+2)</f>
        <v>100052002</v>
      </c>
      <c r="H56" s="2" t="str">
        <f>IF(G56="","",INDEX(D_伙伴羁绊!$G:$G,MATCH(G56,D_伙伴羁绊!$A:$A,0)))</f>
        <v>小蛤蟆2</v>
      </c>
      <c r="I56" s="2">
        <f>IF(ISNA(MATCH(A56+3,D_伙伴羁绊!$A:$A,0)),"",A56+3)</f>
        <v>100052003</v>
      </c>
      <c r="J56" s="2" t="str">
        <f>IF(I56="","",INDEX(D_伙伴羁绊!$G:$G,MATCH(I56,D_伙伴羁绊!$A:$A,0)))</f>
        <v>小蛤蟆3</v>
      </c>
      <c r="K56" s="2">
        <f>IF(ISNA(MATCH(A56+4,D_伙伴羁绊!$A:$A,0)),"",A56+4)</f>
        <v>100052004</v>
      </c>
      <c r="L56" s="2" t="str">
        <f>IF(K56="","",INDEX(D_伙伴羁绊!$G:$G,MATCH(K56,D_伙伴羁绊!$A:$A,0)))</f>
        <v>小蛤蟆4</v>
      </c>
      <c r="M56" s="2" t="str">
        <f>IF(ISNA(MATCH(A56+5,D_伙伴羁绊!$A:$A,0)),"",A56+5)</f>
        <v/>
      </c>
      <c r="N56" s="2" t="str">
        <f>IF(M56="","",INDEX(D_伙伴羁绊!$G:$G,MATCH(M56,D_伙伴羁绊!$A:$A,0)))</f>
        <v/>
      </c>
      <c r="O56" s="2" t="str">
        <f>IF(ISNA(MATCH(A56+6,D_伙伴羁绊!$A:$A,0)),"",A56+6)</f>
        <v/>
      </c>
      <c r="P56" s="2" t="str">
        <f>IF(O56="","",INDEX(D_伙伴羁绊!$G:$G,MATCH(O56,D_伙伴羁绊!$A:$A,0)))</f>
        <v/>
      </c>
      <c r="Q56" s="2" t="str">
        <f>IF(ISNA(MATCH(A56+7,D_伙伴羁绊!$A:$A,0)),"",A56+7)</f>
        <v/>
      </c>
      <c r="R56" s="2" t="str">
        <f>IF(Q56="","",INDEX(D_伙伴羁绊!$G:$G,MATCH(Q56,D_伙伴羁绊!$A:$A,0)))</f>
        <v/>
      </c>
      <c r="S56" s="2" t="str">
        <f>IF(ISNA(MATCH(A56+8,D_伙伴羁绊!$A:$A,0)),"",A56+8)</f>
        <v/>
      </c>
      <c r="T56" s="2" t="str">
        <f>IF(S56="","",INDEX(D_伙伴羁绊!$G:$G,MATCH(S56,D_伙伴羁绊!$A:$A,0)))</f>
        <v/>
      </c>
    </row>
    <row r="57" spans="1:20" x14ac:dyDescent="0.35">
      <c r="A57" s="2">
        <f>D_伙伴表!A57*1000</f>
        <v>100053000</v>
      </c>
      <c r="B57" s="2" t="s">
        <v>297</v>
      </c>
      <c r="C57" s="2">
        <f>INDEX(D_伙伴表!$L:$L,MATCH(A57/1000,D_伙伴表!$A:$A,0))</f>
        <v>1</v>
      </c>
      <c r="D57" s="2">
        <f t="shared" si="1"/>
        <v>4</v>
      </c>
      <c r="E57" s="2">
        <f>IF(ISNA(MATCH(A57+1,D_伙伴羁绊!$A:$A,0)),"",A57+1)</f>
        <v>100053001</v>
      </c>
      <c r="F57" s="2" t="str">
        <f>IF(E57="","",INDEX(D_伙伴羁绊!$G:$G,MATCH(E57,D_伙伴羁绊!$A:$A,0)))</f>
        <v>小疯狗1</v>
      </c>
      <c r="G57" s="2">
        <f>IF(ISNA(MATCH(A57+2,D_伙伴羁绊!$A:$A,0)),"",A57+2)</f>
        <v>100053002</v>
      </c>
      <c r="H57" s="2" t="str">
        <f>IF(G57="","",INDEX(D_伙伴羁绊!$G:$G,MATCH(G57,D_伙伴羁绊!$A:$A,0)))</f>
        <v>小疯狗2</v>
      </c>
      <c r="I57" s="2">
        <f>IF(ISNA(MATCH(A57+3,D_伙伴羁绊!$A:$A,0)),"",A57+3)</f>
        <v>100053003</v>
      </c>
      <c r="J57" s="2" t="str">
        <f>IF(I57="","",INDEX(D_伙伴羁绊!$G:$G,MATCH(I57,D_伙伴羁绊!$A:$A,0)))</f>
        <v>小疯狗3</v>
      </c>
      <c r="K57" s="2">
        <f>IF(ISNA(MATCH(A57+4,D_伙伴羁绊!$A:$A,0)),"",A57+4)</f>
        <v>100053004</v>
      </c>
      <c r="L57" s="2" t="str">
        <f>IF(K57="","",INDEX(D_伙伴羁绊!$G:$G,MATCH(K57,D_伙伴羁绊!$A:$A,0)))</f>
        <v>小疯狗4</v>
      </c>
      <c r="M57" s="2" t="str">
        <f>IF(ISNA(MATCH(A57+5,D_伙伴羁绊!$A:$A,0)),"",A57+5)</f>
        <v/>
      </c>
      <c r="N57" s="2" t="str">
        <f>IF(M57="","",INDEX(D_伙伴羁绊!$G:$G,MATCH(M57,D_伙伴羁绊!$A:$A,0)))</f>
        <v/>
      </c>
      <c r="O57" s="2" t="str">
        <f>IF(ISNA(MATCH(A57+6,D_伙伴羁绊!$A:$A,0)),"",A57+6)</f>
        <v/>
      </c>
      <c r="P57" s="2" t="str">
        <f>IF(O57="","",INDEX(D_伙伴羁绊!$G:$G,MATCH(O57,D_伙伴羁绊!$A:$A,0)))</f>
        <v/>
      </c>
      <c r="Q57" s="2" t="str">
        <f>IF(ISNA(MATCH(A57+7,D_伙伴羁绊!$A:$A,0)),"",A57+7)</f>
        <v/>
      </c>
      <c r="R57" s="2" t="str">
        <f>IF(Q57="","",INDEX(D_伙伴羁绊!$G:$G,MATCH(Q57,D_伙伴羁绊!$A:$A,0)))</f>
        <v/>
      </c>
      <c r="S57" s="2" t="str">
        <f>IF(ISNA(MATCH(A57+8,D_伙伴羁绊!$A:$A,0)),"",A57+8)</f>
        <v/>
      </c>
      <c r="T57" s="2" t="str">
        <f>IF(S57="","",INDEX(D_伙伴羁绊!$G:$G,MATCH(S57,D_伙伴羁绊!$A:$A,0)))</f>
        <v/>
      </c>
    </row>
    <row r="58" spans="1:20" x14ac:dyDescent="0.35">
      <c r="A58" s="2">
        <f>D_伙伴表!A58*1000</f>
        <v>100054000</v>
      </c>
      <c r="B58" s="2" t="s">
        <v>297</v>
      </c>
      <c r="C58" s="2">
        <f>INDEX(D_伙伴表!$L:$L,MATCH(A58/1000,D_伙伴表!$A:$A,0))</f>
        <v>1</v>
      </c>
      <c r="D58" s="2">
        <f t="shared" si="1"/>
        <v>4</v>
      </c>
      <c r="E58" s="2">
        <f>IF(ISNA(MATCH(A58+1,D_伙伴羁绊!$A:$A,0)),"",A58+1)</f>
        <v>100054001</v>
      </c>
      <c r="F58" s="2" t="str">
        <f>IF(E58="","",INDEX(D_伙伴羁绊!$G:$G,MATCH(E58,D_伙伴羁绊!$A:$A,0)))</f>
        <v>小花狼1</v>
      </c>
      <c r="G58" s="2">
        <f>IF(ISNA(MATCH(A58+2,D_伙伴羁绊!$A:$A,0)),"",A58+2)</f>
        <v>100054002</v>
      </c>
      <c r="H58" s="2" t="str">
        <f>IF(G58="","",INDEX(D_伙伴羁绊!$G:$G,MATCH(G58,D_伙伴羁绊!$A:$A,0)))</f>
        <v>小花狼2</v>
      </c>
      <c r="I58" s="2">
        <f>IF(ISNA(MATCH(A58+3,D_伙伴羁绊!$A:$A,0)),"",A58+3)</f>
        <v>100054003</v>
      </c>
      <c r="J58" s="2" t="str">
        <f>IF(I58="","",INDEX(D_伙伴羁绊!$G:$G,MATCH(I58,D_伙伴羁绊!$A:$A,0)))</f>
        <v>小花狼3</v>
      </c>
      <c r="K58" s="2">
        <f>IF(ISNA(MATCH(A58+4,D_伙伴羁绊!$A:$A,0)),"",A58+4)</f>
        <v>100054004</v>
      </c>
      <c r="L58" s="2" t="str">
        <f>IF(K58="","",INDEX(D_伙伴羁绊!$G:$G,MATCH(K58,D_伙伴羁绊!$A:$A,0)))</f>
        <v>小花狼4</v>
      </c>
      <c r="M58" s="2" t="str">
        <f>IF(ISNA(MATCH(A58+5,D_伙伴羁绊!$A:$A,0)),"",A58+5)</f>
        <v/>
      </c>
      <c r="N58" s="2" t="str">
        <f>IF(M58="","",INDEX(D_伙伴羁绊!$G:$G,MATCH(M58,D_伙伴羁绊!$A:$A,0)))</f>
        <v/>
      </c>
      <c r="O58" s="2" t="str">
        <f>IF(ISNA(MATCH(A58+6,D_伙伴羁绊!$A:$A,0)),"",A58+6)</f>
        <v/>
      </c>
      <c r="P58" s="2" t="str">
        <f>IF(O58="","",INDEX(D_伙伴羁绊!$G:$G,MATCH(O58,D_伙伴羁绊!$A:$A,0)))</f>
        <v/>
      </c>
      <c r="Q58" s="2" t="str">
        <f>IF(ISNA(MATCH(A58+7,D_伙伴羁绊!$A:$A,0)),"",A58+7)</f>
        <v/>
      </c>
      <c r="R58" s="2" t="str">
        <f>IF(Q58="","",INDEX(D_伙伴羁绊!$G:$G,MATCH(Q58,D_伙伴羁绊!$A:$A,0)))</f>
        <v/>
      </c>
      <c r="S58" s="2" t="str">
        <f>IF(ISNA(MATCH(A58+8,D_伙伴羁绊!$A:$A,0)),"",A58+8)</f>
        <v/>
      </c>
      <c r="T58" s="2" t="str">
        <f>IF(S58="","",INDEX(D_伙伴羁绊!$G:$G,MATCH(S58,D_伙伴羁绊!$A:$A,0)))</f>
        <v/>
      </c>
    </row>
    <row r="59" spans="1:20" x14ac:dyDescent="0.35">
      <c r="A59" s="2">
        <f>D_伙伴表!A59*1000</f>
        <v>100055000</v>
      </c>
      <c r="B59" s="2" t="s">
        <v>297</v>
      </c>
      <c r="C59" s="2">
        <f>INDEX(D_伙伴表!$L:$L,MATCH(A59/1000,D_伙伴表!$A:$A,0))</f>
        <v>1</v>
      </c>
      <c r="D59" s="2">
        <f t="shared" si="1"/>
        <v>4</v>
      </c>
      <c r="E59" s="2">
        <f>IF(ISNA(MATCH(A59+1,D_伙伴羁绊!$A:$A,0)),"",A59+1)</f>
        <v>100055001</v>
      </c>
      <c r="F59" s="2" t="str">
        <f>IF(E59="","",INDEX(D_伙伴羁绊!$G:$G,MATCH(E59,D_伙伴羁绊!$A:$A,0)))</f>
        <v>小果狸1</v>
      </c>
      <c r="G59" s="2">
        <f>IF(ISNA(MATCH(A59+2,D_伙伴羁绊!$A:$A,0)),"",A59+2)</f>
        <v>100055002</v>
      </c>
      <c r="H59" s="2" t="str">
        <f>IF(G59="","",INDEX(D_伙伴羁绊!$G:$G,MATCH(G59,D_伙伴羁绊!$A:$A,0)))</f>
        <v>小果狸2</v>
      </c>
      <c r="I59" s="2">
        <f>IF(ISNA(MATCH(A59+3,D_伙伴羁绊!$A:$A,0)),"",A59+3)</f>
        <v>100055003</v>
      </c>
      <c r="J59" s="2" t="str">
        <f>IF(I59="","",INDEX(D_伙伴羁绊!$G:$G,MATCH(I59,D_伙伴羁绊!$A:$A,0)))</f>
        <v>小果狸3</v>
      </c>
      <c r="K59" s="2">
        <f>IF(ISNA(MATCH(A59+4,D_伙伴羁绊!$A:$A,0)),"",A59+4)</f>
        <v>100055004</v>
      </c>
      <c r="L59" s="2" t="str">
        <f>IF(K59="","",INDEX(D_伙伴羁绊!$G:$G,MATCH(K59,D_伙伴羁绊!$A:$A,0)))</f>
        <v>小果狸4</v>
      </c>
      <c r="M59" s="2" t="str">
        <f>IF(ISNA(MATCH(A59+5,D_伙伴羁绊!$A:$A,0)),"",A59+5)</f>
        <v/>
      </c>
      <c r="N59" s="2" t="str">
        <f>IF(M59="","",INDEX(D_伙伴羁绊!$G:$G,MATCH(M59,D_伙伴羁绊!$A:$A,0)))</f>
        <v/>
      </c>
      <c r="O59" s="2" t="str">
        <f>IF(ISNA(MATCH(A59+6,D_伙伴羁绊!$A:$A,0)),"",A59+6)</f>
        <v/>
      </c>
      <c r="P59" s="2" t="str">
        <f>IF(O59="","",INDEX(D_伙伴羁绊!$G:$G,MATCH(O59,D_伙伴羁绊!$A:$A,0)))</f>
        <v/>
      </c>
      <c r="Q59" s="2" t="str">
        <f>IF(ISNA(MATCH(A59+7,D_伙伴羁绊!$A:$A,0)),"",A59+7)</f>
        <v/>
      </c>
      <c r="R59" s="2" t="str">
        <f>IF(Q59="","",INDEX(D_伙伴羁绊!$G:$G,MATCH(Q59,D_伙伴羁绊!$A:$A,0)))</f>
        <v/>
      </c>
      <c r="S59" s="2" t="str">
        <f>IF(ISNA(MATCH(A59+8,D_伙伴羁绊!$A:$A,0)),"",A59+8)</f>
        <v/>
      </c>
      <c r="T59" s="2" t="str">
        <f>IF(S59="","",INDEX(D_伙伴羁绊!$G:$G,MATCH(S59,D_伙伴羁绊!$A:$A,0)))</f>
        <v/>
      </c>
    </row>
    <row r="60" spans="1:20" x14ac:dyDescent="0.35">
      <c r="A60" s="2">
        <f>D_伙伴表!A60*1000</f>
        <v>100056000</v>
      </c>
      <c r="B60" s="2" t="s">
        <v>297</v>
      </c>
      <c r="C60" s="2">
        <f>INDEX(D_伙伴表!$L:$L,MATCH(A60/1000,D_伙伴表!$A:$A,0))</f>
        <v>1</v>
      </c>
      <c r="D60" s="2">
        <f t="shared" si="1"/>
        <v>2</v>
      </c>
      <c r="E60" s="2">
        <f>IF(ISNA(MATCH(A60+1,D_伙伴羁绊!$A:$A,0)),"",A60+1)</f>
        <v>100056001</v>
      </c>
      <c r="F60" s="2" t="str">
        <f>IF(E60="","",INDEX(D_伙伴羁绊!$G:$G,MATCH(E60,D_伙伴羁绊!$A:$A,0)))</f>
        <v>小野猪1</v>
      </c>
      <c r="G60" s="2">
        <f>IF(ISNA(MATCH(A60+2,D_伙伴羁绊!$A:$A,0)),"",A60+2)</f>
        <v>100056002</v>
      </c>
      <c r="H60" s="2" t="str">
        <f>IF(G60="","",INDEX(D_伙伴羁绊!$G:$G,MATCH(G60,D_伙伴羁绊!$A:$A,0)))</f>
        <v>小野猪2</v>
      </c>
      <c r="I60" s="2" t="str">
        <f>IF(ISNA(MATCH(A60+3,D_伙伴羁绊!$A:$A,0)),"",A60+3)</f>
        <v/>
      </c>
      <c r="J60" s="2" t="str">
        <f>IF(I60="","",INDEX(D_伙伴羁绊!$G:$G,MATCH(I60,D_伙伴羁绊!$A:$A,0)))</f>
        <v/>
      </c>
      <c r="K60" s="2" t="str">
        <f>IF(ISNA(MATCH(A60+4,D_伙伴羁绊!$A:$A,0)),"",A60+4)</f>
        <v/>
      </c>
      <c r="L60" s="2" t="str">
        <f>IF(K60="","",INDEX(D_伙伴羁绊!$G:$G,MATCH(K60,D_伙伴羁绊!$A:$A,0)))</f>
        <v/>
      </c>
      <c r="M60" s="2" t="str">
        <f>IF(ISNA(MATCH(A60+5,D_伙伴羁绊!$A:$A,0)),"",A60+5)</f>
        <v/>
      </c>
      <c r="N60" s="2" t="str">
        <f>IF(M60="","",INDEX(D_伙伴羁绊!$G:$G,MATCH(M60,D_伙伴羁绊!$A:$A,0)))</f>
        <v/>
      </c>
      <c r="O60" s="2" t="str">
        <f>IF(ISNA(MATCH(A60+6,D_伙伴羁绊!$A:$A,0)),"",A60+6)</f>
        <v/>
      </c>
      <c r="P60" s="2" t="str">
        <f>IF(O60="","",INDEX(D_伙伴羁绊!$G:$G,MATCH(O60,D_伙伴羁绊!$A:$A,0)))</f>
        <v/>
      </c>
      <c r="Q60" s="2" t="str">
        <f>IF(ISNA(MATCH(A60+7,D_伙伴羁绊!$A:$A,0)),"",A60+7)</f>
        <v/>
      </c>
      <c r="R60" s="2" t="str">
        <f>IF(Q60="","",INDEX(D_伙伴羁绊!$G:$G,MATCH(Q60,D_伙伴羁绊!$A:$A,0)))</f>
        <v/>
      </c>
      <c r="S60" s="2" t="str">
        <f>IF(ISNA(MATCH(A60+8,D_伙伴羁绊!$A:$A,0)),"",A60+8)</f>
        <v/>
      </c>
      <c r="T60" s="2" t="str">
        <f>IF(S60="","",INDEX(D_伙伴羁绊!$G:$G,MATCH(S60,D_伙伴羁绊!$A:$A,0)))</f>
        <v/>
      </c>
    </row>
    <row r="61" spans="1:20" x14ac:dyDescent="0.35">
      <c r="A61" s="2">
        <f>D_伙伴表!A61*1000</f>
        <v>100057000</v>
      </c>
      <c r="B61" s="2" t="s">
        <v>297</v>
      </c>
      <c r="C61" s="2">
        <f>INDEX(D_伙伴表!$L:$L,MATCH(A61/1000,D_伙伴表!$A:$A,0))</f>
        <v>1</v>
      </c>
      <c r="D61" s="2">
        <f t="shared" si="1"/>
        <v>4</v>
      </c>
      <c r="E61" s="2">
        <f>IF(ISNA(MATCH(A61+1,D_伙伴羁绊!$A:$A,0)),"",A61+1)</f>
        <v>100057001</v>
      </c>
      <c r="F61" s="2" t="str">
        <f>IF(E61="","",INDEX(D_伙伴羁绊!$G:$G,MATCH(E61,D_伙伴羁绊!$A:$A,0)))</f>
        <v>小蝙蝠1</v>
      </c>
      <c r="G61" s="2">
        <f>IF(ISNA(MATCH(A61+2,D_伙伴羁绊!$A:$A,0)),"",A61+2)</f>
        <v>100057002</v>
      </c>
      <c r="H61" s="2" t="str">
        <f>IF(G61="","",INDEX(D_伙伴羁绊!$G:$G,MATCH(G61,D_伙伴羁绊!$A:$A,0)))</f>
        <v>小蝙蝠2</v>
      </c>
      <c r="I61" s="2">
        <f>IF(ISNA(MATCH(A61+3,D_伙伴羁绊!$A:$A,0)),"",A61+3)</f>
        <v>100057003</v>
      </c>
      <c r="J61" s="2" t="str">
        <f>IF(I61="","",INDEX(D_伙伴羁绊!$G:$G,MATCH(I61,D_伙伴羁绊!$A:$A,0)))</f>
        <v>小蝙蝠3</v>
      </c>
      <c r="K61" s="2">
        <f>IF(ISNA(MATCH(A61+4,D_伙伴羁绊!$A:$A,0)),"",A61+4)</f>
        <v>100057004</v>
      </c>
      <c r="L61" s="2" t="str">
        <f>IF(K61="","",INDEX(D_伙伴羁绊!$G:$G,MATCH(K61,D_伙伴羁绊!$A:$A,0)))</f>
        <v>小蝙蝠4</v>
      </c>
      <c r="M61" s="2" t="str">
        <f>IF(ISNA(MATCH(A61+5,D_伙伴羁绊!$A:$A,0)),"",A61+5)</f>
        <v/>
      </c>
      <c r="N61" s="2" t="str">
        <f>IF(M61="","",INDEX(D_伙伴羁绊!$G:$G,MATCH(M61,D_伙伴羁绊!$A:$A,0)))</f>
        <v/>
      </c>
      <c r="O61" s="2" t="str">
        <f>IF(ISNA(MATCH(A61+6,D_伙伴羁绊!$A:$A,0)),"",A61+6)</f>
        <v/>
      </c>
      <c r="P61" s="2" t="str">
        <f>IF(O61="","",INDEX(D_伙伴羁绊!$G:$G,MATCH(O61,D_伙伴羁绊!$A:$A,0)))</f>
        <v/>
      </c>
      <c r="Q61" s="2" t="str">
        <f>IF(ISNA(MATCH(A61+7,D_伙伴羁绊!$A:$A,0)),"",A61+7)</f>
        <v/>
      </c>
      <c r="R61" s="2" t="str">
        <f>IF(Q61="","",INDEX(D_伙伴羁绊!$G:$G,MATCH(Q61,D_伙伴羁绊!$A:$A,0)))</f>
        <v/>
      </c>
      <c r="S61" s="2" t="str">
        <f>IF(ISNA(MATCH(A61+8,D_伙伴羁绊!$A:$A,0)),"",A61+8)</f>
        <v/>
      </c>
      <c r="T61" s="2" t="str">
        <f>IF(S61="","",INDEX(D_伙伴羁绊!$G:$G,MATCH(S61,D_伙伴羁绊!$A:$A,0)))</f>
        <v/>
      </c>
    </row>
    <row r="62" spans="1:20" x14ac:dyDescent="0.35">
      <c r="A62" s="2">
        <f>D_伙伴表!A62*1000</f>
        <v>100058000</v>
      </c>
      <c r="B62" s="2" t="s">
        <v>297</v>
      </c>
      <c r="C62" s="2">
        <f>INDEX(D_伙伴表!$L:$L,MATCH(A62/1000,D_伙伴表!$A:$A,0))</f>
        <v>2</v>
      </c>
      <c r="D62" s="2">
        <f t="shared" si="1"/>
        <v>4</v>
      </c>
      <c r="E62" s="2">
        <f>IF(ISNA(MATCH(A62+1,D_伙伴羁绊!$A:$A,0)),"",A62+1)</f>
        <v>100058001</v>
      </c>
      <c r="F62" s="2" t="str">
        <f>IF(E62="","",INDEX(D_伙伴羁绊!$G:$G,MATCH(E62,D_伙伴羁绊!$A:$A,0)))</f>
        <v>坚强蛤蟆哈喽1</v>
      </c>
      <c r="G62" s="2">
        <f>IF(ISNA(MATCH(A62+2,D_伙伴羁绊!$A:$A,0)),"",A62+2)</f>
        <v>100058002</v>
      </c>
      <c r="H62" s="2" t="str">
        <f>IF(G62="","",INDEX(D_伙伴羁绊!$G:$G,MATCH(G62,D_伙伴羁绊!$A:$A,0)))</f>
        <v>坚强蛤蟆哈喽2</v>
      </c>
      <c r="I62" s="2">
        <f>IF(ISNA(MATCH(A62+3,D_伙伴羁绊!$A:$A,0)),"",A62+3)</f>
        <v>100058003</v>
      </c>
      <c r="J62" s="2" t="str">
        <f>IF(I62="","",INDEX(D_伙伴羁绊!$G:$G,MATCH(I62,D_伙伴羁绊!$A:$A,0)))</f>
        <v>坚强蛤蟆哈喽3</v>
      </c>
      <c r="K62" s="2">
        <f>IF(ISNA(MATCH(A62+4,D_伙伴羁绊!$A:$A,0)),"",A62+4)</f>
        <v>100058004</v>
      </c>
      <c r="L62" s="2" t="str">
        <f>IF(K62="","",INDEX(D_伙伴羁绊!$G:$G,MATCH(K62,D_伙伴羁绊!$A:$A,0)))</f>
        <v>坚强蛤蟆哈喽4</v>
      </c>
      <c r="M62" s="2" t="str">
        <f>IF(ISNA(MATCH(A62+5,D_伙伴羁绊!$A:$A,0)),"",A62+5)</f>
        <v/>
      </c>
      <c r="N62" s="2" t="str">
        <f>IF(M62="","",INDEX(D_伙伴羁绊!$G:$G,MATCH(M62,D_伙伴羁绊!$A:$A,0)))</f>
        <v/>
      </c>
      <c r="O62" s="2" t="str">
        <f>IF(ISNA(MATCH(A62+6,D_伙伴羁绊!$A:$A,0)),"",A62+6)</f>
        <v/>
      </c>
      <c r="P62" s="2" t="str">
        <f>IF(O62="","",INDEX(D_伙伴羁绊!$G:$G,MATCH(O62,D_伙伴羁绊!$A:$A,0)))</f>
        <v/>
      </c>
      <c r="Q62" s="2" t="str">
        <f>IF(ISNA(MATCH(A62+7,D_伙伴羁绊!$A:$A,0)),"",A62+7)</f>
        <v/>
      </c>
      <c r="R62" s="2" t="str">
        <f>IF(Q62="","",INDEX(D_伙伴羁绊!$G:$G,MATCH(Q62,D_伙伴羁绊!$A:$A,0)))</f>
        <v/>
      </c>
      <c r="S62" s="2" t="str">
        <f>IF(ISNA(MATCH(A62+8,D_伙伴羁绊!$A:$A,0)),"",A62+8)</f>
        <v/>
      </c>
      <c r="T62" s="2" t="str">
        <f>IF(S62="","",INDEX(D_伙伴羁绊!$G:$G,MATCH(S62,D_伙伴羁绊!$A:$A,0)))</f>
        <v/>
      </c>
    </row>
    <row r="63" spans="1:20" x14ac:dyDescent="0.35">
      <c r="A63" s="2">
        <f>D_伙伴表!A63*1000</f>
        <v>100059000</v>
      </c>
      <c r="B63" s="2" t="s">
        <v>297</v>
      </c>
      <c r="C63" s="2">
        <f>INDEX(D_伙伴表!$L:$L,MATCH(A63/1000,D_伙伴表!$A:$A,0))</f>
        <v>2</v>
      </c>
      <c r="D63" s="2">
        <f t="shared" si="1"/>
        <v>2</v>
      </c>
      <c r="E63" s="2">
        <f>IF(ISNA(MATCH(A63+1,D_伙伴羁绊!$A:$A,0)),"",A63+1)</f>
        <v>100059001</v>
      </c>
      <c r="F63" s="2" t="str">
        <f>IF(E63="","",INDEX(D_伙伴羁绊!$G:$G,MATCH(E63,D_伙伴羁绊!$A:$A,0)))</f>
        <v>坚强疯狗旺财1</v>
      </c>
      <c r="G63" s="2">
        <f>IF(ISNA(MATCH(A63+2,D_伙伴羁绊!$A:$A,0)),"",A63+2)</f>
        <v>100059002</v>
      </c>
      <c r="H63" s="2" t="str">
        <f>IF(G63="","",INDEX(D_伙伴羁绊!$G:$G,MATCH(G63,D_伙伴羁绊!$A:$A,0)))</f>
        <v>坚强疯狗旺财2</v>
      </c>
      <c r="I63" s="2" t="str">
        <f>IF(ISNA(MATCH(A63+3,D_伙伴羁绊!$A:$A,0)),"",A63+3)</f>
        <v/>
      </c>
      <c r="J63" s="2" t="str">
        <f>IF(I63="","",INDEX(D_伙伴羁绊!$G:$G,MATCH(I63,D_伙伴羁绊!$A:$A,0)))</f>
        <v/>
      </c>
      <c r="K63" s="2" t="str">
        <f>IF(ISNA(MATCH(A63+4,D_伙伴羁绊!$A:$A,0)),"",A63+4)</f>
        <v/>
      </c>
      <c r="L63" s="2" t="str">
        <f>IF(K63="","",INDEX(D_伙伴羁绊!$G:$G,MATCH(K63,D_伙伴羁绊!$A:$A,0)))</f>
        <v/>
      </c>
      <c r="M63" s="2" t="str">
        <f>IF(ISNA(MATCH(A63+5,D_伙伴羁绊!$A:$A,0)),"",A63+5)</f>
        <v/>
      </c>
      <c r="N63" s="2" t="str">
        <f>IF(M63="","",INDEX(D_伙伴羁绊!$G:$G,MATCH(M63,D_伙伴羁绊!$A:$A,0)))</f>
        <v/>
      </c>
      <c r="O63" s="2" t="str">
        <f>IF(ISNA(MATCH(A63+6,D_伙伴羁绊!$A:$A,0)),"",A63+6)</f>
        <v/>
      </c>
      <c r="P63" s="2" t="str">
        <f>IF(O63="","",INDEX(D_伙伴羁绊!$G:$G,MATCH(O63,D_伙伴羁绊!$A:$A,0)))</f>
        <v/>
      </c>
      <c r="Q63" s="2" t="str">
        <f>IF(ISNA(MATCH(A63+7,D_伙伴羁绊!$A:$A,0)),"",A63+7)</f>
        <v/>
      </c>
      <c r="R63" s="2" t="str">
        <f>IF(Q63="","",INDEX(D_伙伴羁绊!$G:$G,MATCH(Q63,D_伙伴羁绊!$A:$A,0)))</f>
        <v/>
      </c>
      <c r="S63" s="2" t="str">
        <f>IF(ISNA(MATCH(A63+8,D_伙伴羁绊!$A:$A,0)),"",A63+8)</f>
        <v/>
      </c>
      <c r="T63" s="2" t="str">
        <f>IF(S63="","",INDEX(D_伙伴羁绊!$G:$G,MATCH(S63,D_伙伴羁绊!$A:$A,0)))</f>
        <v/>
      </c>
    </row>
    <row r="64" spans="1:20" x14ac:dyDescent="0.35">
      <c r="A64" s="2">
        <f>D_伙伴表!A64*1000</f>
        <v>100060000</v>
      </c>
      <c r="B64" s="2" t="s">
        <v>297</v>
      </c>
      <c r="C64" s="2">
        <f>INDEX(D_伙伴表!$L:$L,MATCH(A64/1000,D_伙伴表!$A:$A,0))</f>
        <v>2</v>
      </c>
      <c r="D64" s="2">
        <f t="shared" si="1"/>
        <v>4</v>
      </c>
      <c r="E64" s="2">
        <f>IF(ISNA(MATCH(A64+1,D_伙伴羁绊!$A:$A,0)),"",A64+1)</f>
        <v>100060001</v>
      </c>
      <c r="F64" s="2" t="str">
        <f>IF(E64="","",INDEX(D_伙伴羁绊!$G:$G,MATCH(E64,D_伙伴羁绊!$A:$A,0)))</f>
        <v>坚强狼哮天1</v>
      </c>
      <c r="G64" s="2">
        <f>IF(ISNA(MATCH(A64+2,D_伙伴羁绊!$A:$A,0)),"",A64+2)</f>
        <v>100060002</v>
      </c>
      <c r="H64" s="2" t="str">
        <f>IF(G64="","",INDEX(D_伙伴羁绊!$G:$G,MATCH(G64,D_伙伴羁绊!$A:$A,0)))</f>
        <v>坚强狼哮天2</v>
      </c>
      <c r="I64" s="2">
        <f>IF(ISNA(MATCH(A64+3,D_伙伴羁绊!$A:$A,0)),"",A64+3)</f>
        <v>100060003</v>
      </c>
      <c r="J64" s="2" t="str">
        <f>IF(I64="","",INDEX(D_伙伴羁绊!$G:$G,MATCH(I64,D_伙伴羁绊!$A:$A,0)))</f>
        <v>坚强狼哮天3</v>
      </c>
      <c r="K64" s="2">
        <f>IF(ISNA(MATCH(A64+4,D_伙伴羁绊!$A:$A,0)),"",A64+4)</f>
        <v>100060004</v>
      </c>
      <c r="L64" s="2" t="str">
        <f>IF(K64="","",INDEX(D_伙伴羁绊!$G:$G,MATCH(K64,D_伙伴羁绊!$A:$A,0)))</f>
        <v>坚强狼哮天4</v>
      </c>
      <c r="M64" s="2" t="str">
        <f>IF(ISNA(MATCH(A64+5,D_伙伴羁绊!$A:$A,0)),"",A64+5)</f>
        <v/>
      </c>
      <c r="N64" s="2" t="str">
        <f>IF(M64="","",INDEX(D_伙伴羁绊!$G:$G,MATCH(M64,D_伙伴羁绊!$A:$A,0)))</f>
        <v/>
      </c>
      <c r="O64" s="2" t="str">
        <f>IF(ISNA(MATCH(A64+6,D_伙伴羁绊!$A:$A,0)),"",A64+6)</f>
        <v/>
      </c>
      <c r="P64" s="2" t="str">
        <f>IF(O64="","",INDEX(D_伙伴羁绊!$G:$G,MATCH(O64,D_伙伴羁绊!$A:$A,0)))</f>
        <v/>
      </c>
      <c r="Q64" s="2" t="str">
        <f>IF(ISNA(MATCH(A64+7,D_伙伴羁绊!$A:$A,0)),"",A64+7)</f>
        <v/>
      </c>
      <c r="R64" s="2" t="str">
        <f>IF(Q64="","",INDEX(D_伙伴羁绊!$G:$G,MATCH(Q64,D_伙伴羁绊!$A:$A,0)))</f>
        <v/>
      </c>
      <c r="S64" s="2" t="str">
        <f>IF(ISNA(MATCH(A64+8,D_伙伴羁绊!$A:$A,0)),"",A64+8)</f>
        <v/>
      </c>
      <c r="T64" s="2" t="str">
        <f>IF(S64="","",INDEX(D_伙伴羁绊!$G:$G,MATCH(S64,D_伙伴羁绊!$A:$A,0)))</f>
        <v/>
      </c>
    </row>
    <row r="65" spans="1:20" x14ac:dyDescent="0.35">
      <c r="A65" s="2">
        <f>D_伙伴表!A65*1000</f>
        <v>100061000</v>
      </c>
      <c r="B65" s="2" t="s">
        <v>297</v>
      </c>
      <c r="C65" s="2">
        <f>INDEX(D_伙伴表!$L:$L,MATCH(A65/1000,D_伙伴表!$A:$A,0))</f>
        <v>2</v>
      </c>
      <c r="D65" s="2">
        <f t="shared" si="1"/>
        <v>4</v>
      </c>
      <c r="E65" s="2">
        <f>IF(ISNA(MATCH(A65+1,D_伙伴羁绊!$A:$A,0)),"",A65+1)</f>
        <v>100061001</v>
      </c>
      <c r="F65" s="2" t="str">
        <f>IF(E65="","",INDEX(D_伙伴羁绊!$G:$G,MATCH(E65,D_伙伴羁绊!$A:$A,0)))</f>
        <v>坚强狸宝宝1</v>
      </c>
      <c r="G65" s="2">
        <f>IF(ISNA(MATCH(A65+2,D_伙伴羁绊!$A:$A,0)),"",A65+2)</f>
        <v>100061002</v>
      </c>
      <c r="H65" s="2" t="str">
        <f>IF(G65="","",INDEX(D_伙伴羁绊!$G:$G,MATCH(G65,D_伙伴羁绊!$A:$A,0)))</f>
        <v>坚强狸宝宝2</v>
      </c>
      <c r="I65" s="2">
        <f>IF(ISNA(MATCH(A65+3,D_伙伴羁绊!$A:$A,0)),"",A65+3)</f>
        <v>100061003</v>
      </c>
      <c r="J65" s="2" t="str">
        <f>IF(I65="","",INDEX(D_伙伴羁绊!$G:$G,MATCH(I65,D_伙伴羁绊!$A:$A,0)))</f>
        <v>坚强狸宝宝3</v>
      </c>
      <c r="K65" s="2">
        <f>IF(ISNA(MATCH(A65+4,D_伙伴羁绊!$A:$A,0)),"",A65+4)</f>
        <v>100061004</v>
      </c>
      <c r="L65" s="2" t="str">
        <f>IF(K65="","",INDEX(D_伙伴羁绊!$G:$G,MATCH(K65,D_伙伴羁绊!$A:$A,0)))</f>
        <v>坚强狸宝宝4</v>
      </c>
      <c r="M65" s="2" t="str">
        <f>IF(ISNA(MATCH(A65+5,D_伙伴羁绊!$A:$A,0)),"",A65+5)</f>
        <v/>
      </c>
      <c r="N65" s="2" t="str">
        <f>IF(M65="","",INDEX(D_伙伴羁绊!$G:$G,MATCH(M65,D_伙伴羁绊!$A:$A,0)))</f>
        <v/>
      </c>
      <c r="O65" s="2" t="str">
        <f>IF(ISNA(MATCH(A65+6,D_伙伴羁绊!$A:$A,0)),"",A65+6)</f>
        <v/>
      </c>
      <c r="P65" s="2" t="str">
        <f>IF(O65="","",INDEX(D_伙伴羁绊!$G:$G,MATCH(O65,D_伙伴羁绊!$A:$A,0)))</f>
        <v/>
      </c>
      <c r="Q65" s="2" t="str">
        <f>IF(ISNA(MATCH(A65+7,D_伙伴羁绊!$A:$A,0)),"",A65+7)</f>
        <v/>
      </c>
      <c r="R65" s="2" t="str">
        <f>IF(Q65="","",INDEX(D_伙伴羁绊!$G:$G,MATCH(Q65,D_伙伴羁绊!$A:$A,0)))</f>
        <v/>
      </c>
      <c r="S65" s="2" t="str">
        <f>IF(ISNA(MATCH(A65+8,D_伙伴羁绊!$A:$A,0)),"",A65+8)</f>
        <v/>
      </c>
      <c r="T65" s="2" t="str">
        <f>IF(S65="","",INDEX(D_伙伴羁绊!$G:$G,MATCH(S65,D_伙伴羁绊!$A:$A,0)))</f>
        <v/>
      </c>
    </row>
    <row r="66" spans="1:20" x14ac:dyDescent="0.35">
      <c r="A66" s="2">
        <f>D_伙伴表!A66*1000</f>
        <v>100062000</v>
      </c>
      <c r="B66" s="2" t="s">
        <v>297</v>
      </c>
      <c r="C66" s="2">
        <f>INDEX(D_伙伴表!$L:$L,MATCH(A66/1000,D_伙伴表!$A:$A,0))</f>
        <v>2</v>
      </c>
      <c r="D66" s="2">
        <f t="shared" si="1"/>
        <v>4</v>
      </c>
      <c r="E66" s="2">
        <f>IF(ISNA(MATCH(A66+1,D_伙伴羁绊!$A:$A,0)),"",A66+1)</f>
        <v>100062001</v>
      </c>
      <c r="F66" s="2" t="str">
        <f>IF(E66="","",INDEX(D_伙伴羁绊!$G:$G,MATCH(E66,D_伙伴羁绊!$A:$A,0)))</f>
        <v>坚强猪强哥1</v>
      </c>
      <c r="G66" s="2">
        <f>IF(ISNA(MATCH(A66+2,D_伙伴羁绊!$A:$A,0)),"",A66+2)</f>
        <v>100062002</v>
      </c>
      <c r="H66" s="2" t="str">
        <f>IF(G66="","",INDEX(D_伙伴羁绊!$G:$G,MATCH(G66,D_伙伴羁绊!$A:$A,0)))</f>
        <v>坚强猪强哥2</v>
      </c>
      <c r="I66" s="2">
        <f>IF(ISNA(MATCH(A66+3,D_伙伴羁绊!$A:$A,0)),"",A66+3)</f>
        <v>100062003</v>
      </c>
      <c r="J66" s="2" t="str">
        <f>IF(I66="","",INDEX(D_伙伴羁绊!$G:$G,MATCH(I66,D_伙伴羁绊!$A:$A,0)))</f>
        <v>坚强猪强哥3</v>
      </c>
      <c r="K66" s="2">
        <f>IF(ISNA(MATCH(A66+4,D_伙伴羁绊!$A:$A,0)),"",A66+4)</f>
        <v>100062004</v>
      </c>
      <c r="L66" s="2" t="str">
        <f>IF(K66="","",INDEX(D_伙伴羁绊!$G:$G,MATCH(K66,D_伙伴羁绊!$A:$A,0)))</f>
        <v>坚强猪强哥4</v>
      </c>
      <c r="M66" s="2" t="str">
        <f>IF(ISNA(MATCH(A66+5,D_伙伴羁绊!$A:$A,0)),"",A66+5)</f>
        <v/>
      </c>
      <c r="N66" s="2" t="str">
        <f>IF(M66="","",INDEX(D_伙伴羁绊!$G:$G,MATCH(M66,D_伙伴羁绊!$A:$A,0)))</f>
        <v/>
      </c>
      <c r="O66" s="2" t="str">
        <f>IF(ISNA(MATCH(A66+6,D_伙伴羁绊!$A:$A,0)),"",A66+6)</f>
        <v/>
      </c>
      <c r="P66" s="2" t="str">
        <f>IF(O66="","",INDEX(D_伙伴羁绊!$G:$G,MATCH(O66,D_伙伴羁绊!$A:$A,0)))</f>
        <v/>
      </c>
      <c r="Q66" s="2" t="str">
        <f>IF(ISNA(MATCH(A66+7,D_伙伴羁绊!$A:$A,0)),"",A66+7)</f>
        <v/>
      </c>
      <c r="R66" s="2" t="str">
        <f>IF(Q66="","",INDEX(D_伙伴羁绊!$G:$G,MATCH(Q66,D_伙伴羁绊!$A:$A,0)))</f>
        <v/>
      </c>
      <c r="S66" s="2" t="str">
        <f>IF(ISNA(MATCH(A66+8,D_伙伴羁绊!$A:$A,0)),"",A66+8)</f>
        <v/>
      </c>
      <c r="T66" s="2" t="str">
        <f>IF(S66="","",INDEX(D_伙伴羁绊!$G:$G,MATCH(S66,D_伙伴羁绊!$A:$A,0)))</f>
        <v/>
      </c>
    </row>
    <row r="67" spans="1:20" x14ac:dyDescent="0.35">
      <c r="A67" s="2">
        <f>D_伙伴表!A67*1000</f>
        <v>100063000</v>
      </c>
      <c r="B67" s="2" t="s">
        <v>297</v>
      </c>
      <c r="C67" s="2">
        <f>INDEX(D_伙伴表!$L:$L,MATCH(A67/1000,D_伙伴表!$A:$A,0))</f>
        <v>2</v>
      </c>
      <c r="D67" s="2">
        <f t="shared" si="1"/>
        <v>4</v>
      </c>
      <c r="E67" s="2">
        <f>IF(ISNA(MATCH(A67+1,D_伙伴羁绊!$A:$A,0)),"",A67+1)</f>
        <v>100063001</v>
      </c>
      <c r="F67" s="2" t="str">
        <f>IF(E67="","",INDEX(D_伙伴羁绊!$G:$G,MATCH(E67,D_伙伴羁绊!$A:$A,0)))</f>
        <v>坚强蝙蝠姐1</v>
      </c>
      <c r="G67" s="2">
        <f>IF(ISNA(MATCH(A67+2,D_伙伴羁绊!$A:$A,0)),"",A67+2)</f>
        <v>100063002</v>
      </c>
      <c r="H67" s="2" t="str">
        <f>IF(G67="","",INDEX(D_伙伴羁绊!$G:$G,MATCH(G67,D_伙伴羁绊!$A:$A,0)))</f>
        <v>坚强蝙蝠姐2</v>
      </c>
      <c r="I67" s="2">
        <f>IF(ISNA(MATCH(A67+3,D_伙伴羁绊!$A:$A,0)),"",A67+3)</f>
        <v>100063003</v>
      </c>
      <c r="J67" s="2" t="str">
        <f>IF(I67="","",INDEX(D_伙伴羁绊!$G:$G,MATCH(I67,D_伙伴羁绊!$A:$A,0)))</f>
        <v>坚强蝙蝠姐3</v>
      </c>
      <c r="K67" s="2">
        <f>IF(ISNA(MATCH(A67+4,D_伙伴羁绊!$A:$A,0)),"",A67+4)</f>
        <v>100063004</v>
      </c>
      <c r="L67" s="2" t="str">
        <f>IF(K67="","",INDEX(D_伙伴羁绊!$G:$G,MATCH(K67,D_伙伴羁绊!$A:$A,0)))</f>
        <v>坚强蝙蝠姐4</v>
      </c>
      <c r="M67" s="2" t="str">
        <f>IF(ISNA(MATCH(A67+5,D_伙伴羁绊!$A:$A,0)),"",A67+5)</f>
        <v/>
      </c>
      <c r="N67" s="2" t="str">
        <f>IF(M67="","",INDEX(D_伙伴羁绊!$G:$G,MATCH(M67,D_伙伴羁绊!$A:$A,0)))</f>
        <v/>
      </c>
      <c r="O67" s="2" t="str">
        <f>IF(ISNA(MATCH(A67+6,D_伙伴羁绊!$A:$A,0)),"",A67+6)</f>
        <v/>
      </c>
      <c r="P67" s="2" t="str">
        <f>IF(O67="","",INDEX(D_伙伴羁绊!$G:$G,MATCH(O67,D_伙伴羁绊!$A:$A,0)))</f>
        <v/>
      </c>
      <c r="Q67" s="2" t="str">
        <f>IF(ISNA(MATCH(A67+7,D_伙伴羁绊!$A:$A,0)),"",A67+7)</f>
        <v/>
      </c>
      <c r="R67" s="2" t="str">
        <f>IF(Q67="","",INDEX(D_伙伴羁绊!$G:$G,MATCH(Q67,D_伙伴羁绊!$A:$A,0)))</f>
        <v/>
      </c>
      <c r="S67" s="2" t="str">
        <f>IF(ISNA(MATCH(A67+8,D_伙伴羁绊!$A:$A,0)),"",A67+8)</f>
        <v/>
      </c>
      <c r="T67" s="2" t="str">
        <f>IF(S67="","",INDEX(D_伙伴羁绊!$G:$G,MATCH(S67,D_伙伴羁绊!$A:$A,0)))</f>
        <v/>
      </c>
    </row>
    <row r="68" spans="1:20" x14ac:dyDescent="0.35">
      <c r="A68" s="2">
        <f>D_伙伴表!A68*1000</f>
        <v>100064000</v>
      </c>
      <c r="B68" s="2" t="s">
        <v>297</v>
      </c>
      <c r="C68" s="2">
        <f>INDEX(D_伙伴表!$L:$L,MATCH(A68/1000,D_伙伴表!$A:$A,0))</f>
        <v>3</v>
      </c>
      <c r="D68" s="2">
        <f t="shared" si="1"/>
        <v>2</v>
      </c>
      <c r="E68" s="2">
        <f>IF(ISNA(MATCH(A68+1,D_伙伴羁绊!$A:$A,0)),"",A68+1)</f>
        <v>100064001</v>
      </c>
      <c r="F68" s="2" t="str">
        <f>IF(E68="","",INDEX(D_伙伴羁绊!$G:$G,MATCH(E68,D_伙伴羁绊!$A:$A,0)))</f>
        <v>威武蛤蟆哈喽1</v>
      </c>
      <c r="G68" s="2">
        <f>IF(ISNA(MATCH(A68+2,D_伙伴羁绊!$A:$A,0)),"",A68+2)</f>
        <v>100064002</v>
      </c>
      <c r="H68" s="2" t="str">
        <f>IF(G68="","",INDEX(D_伙伴羁绊!$G:$G,MATCH(G68,D_伙伴羁绊!$A:$A,0)))</f>
        <v>威武蛤蟆哈喽2</v>
      </c>
      <c r="I68" s="2" t="str">
        <f>IF(ISNA(MATCH(A68+3,D_伙伴羁绊!$A:$A,0)),"",A68+3)</f>
        <v/>
      </c>
      <c r="J68" s="2" t="str">
        <f>IF(I68="","",INDEX(D_伙伴羁绊!$G:$G,MATCH(I68,D_伙伴羁绊!$A:$A,0)))</f>
        <v/>
      </c>
      <c r="K68" s="2" t="str">
        <f>IF(ISNA(MATCH(A68+4,D_伙伴羁绊!$A:$A,0)),"",A68+4)</f>
        <v/>
      </c>
      <c r="L68" s="2" t="str">
        <f>IF(K68="","",INDEX(D_伙伴羁绊!$G:$G,MATCH(K68,D_伙伴羁绊!$A:$A,0)))</f>
        <v/>
      </c>
      <c r="M68" s="2" t="str">
        <f>IF(ISNA(MATCH(A68+5,D_伙伴羁绊!$A:$A,0)),"",A68+5)</f>
        <v/>
      </c>
      <c r="N68" s="2" t="str">
        <f>IF(M68="","",INDEX(D_伙伴羁绊!$G:$G,MATCH(M68,D_伙伴羁绊!$A:$A,0)))</f>
        <v/>
      </c>
      <c r="O68" s="2" t="str">
        <f>IF(ISNA(MATCH(A68+6,D_伙伴羁绊!$A:$A,0)),"",A68+6)</f>
        <v/>
      </c>
      <c r="P68" s="2" t="str">
        <f>IF(O68="","",INDEX(D_伙伴羁绊!$G:$G,MATCH(O68,D_伙伴羁绊!$A:$A,0)))</f>
        <v/>
      </c>
      <c r="Q68" s="2" t="str">
        <f>IF(ISNA(MATCH(A68+7,D_伙伴羁绊!$A:$A,0)),"",A68+7)</f>
        <v/>
      </c>
      <c r="R68" s="2" t="str">
        <f>IF(Q68="","",INDEX(D_伙伴羁绊!$G:$G,MATCH(Q68,D_伙伴羁绊!$A:$A,0)))</f>
        <v/>
      </c>
      <c r="S68" s="2" t="str">
        <f>IF(ISNA(MATCH(A68+8,D_伙伴羁绊!$A:$A,0)),"",A68+8)</f>
        <v/>
      </c>
      <c r="T68" s="2" t="str">
        <f>IF(S68="","",INDEX(D_伙伴羁绊!$G:$G,MATCH(S68,D_伙伴羁绊!$A:$A,0)))</f>
        <v/>
      </c>
    </row>
    <row r="69" spans="1:20" x14ac:dyDescent="0.35">
      <c r="A69" s="2">
        <f>D_伙伴表!A69*1000</f>
        <v>100065000</v>
      </c>
      <c r="B69" s="2" t="s">
        <v>297</v>
      </c>
      <c r="C69" s="2">
        <f>INDEX(D_伙伴表!$L:$L,MATCH(A69/1000,D_伙伴表!$A:$A,0))</f>
        <v>3</v>
      </c>
      <c r="D69" s="2">
        <f t="shared" si="1"/>
        <v>4</v>
      </c>
      <c r="E69" s="2">
        <f>IF(ISNA(MATCH(A69+1,D_伙伴羁绊!$A:$A,0)),"",A69+1)</f>
        <v>100065001</v>
      </c>
      <c r="F69" s="2" t="str">
        <f>IF(E69="","",INDEX(D_伙伴羁绊!$G:$G,MATCH(E69,D_伙伴羁绊!$A:$A,0)))</f>
        <v>威武疯狗旺财1</v>
      </c>
      <c r="G69" s="2">
        <f>IF(ISNA(MATCH(A69+2,D_伙伴羁绊!$A:$A,0)),"",A69+2)</f>
        <v>100065002</v>
      </c>
      <c r="H69" s="2" t="str">
        <f>IF(G69="","",INDEX(D_伙伴羁绊!$G:$G,MATCH(G69,D_伙伴羁绊!$A:$A,0)))</f>
        <v>威武疯狗旺财2</v>
      </c>
      <c r="I69" s="2">
        <f>IF(ISNA(MATCH(A69+3,D_伙伴羁绊!$A:$A,0)),"",A69+3)</f>
        <v>100065003</v>
      </c>
      <c r="J69" s="2" t="str">
        <f>IF(I69="","",INDEX(D_伙伴羁绊!$G:$G,MATCH(I69,D_伙伴羁绊!$A:$A,0)))</f>
        <v>威武疯狗旺财3</v>
      </c>
      <c r="K69" s="2">
        <f>IF(ISNA(MATCH(A69+4,D_伙伴羁绊!$A:$A,0)),"",A69+4)</f>
        <v>100065004</v>
      </c>
      <c r="L69" s="2" t="str">
        <f>IF(K69="","",INDEX(D_伙伴羁绊!$G:$G,MATCH(K69,D_伙伴羁绊!$A:$A,0)))</f>
        <v>威武疯狗旺财4</v>
      </c>
      <c r="M69" s="2" t="str">
        <f>IF(ISNA(MATCH(A69+5,D_伙伴羁绊!$A:$A,0)),"",A69+5)</f>
        <v/>
      </c>
      <c r="N69" s="2" t="str">
        <f>IF(M69="","",INDEX(D_伙伴羁绊!$G:$G,MATCH(M69,D_伙伴羁绊!$A:$A,0)))</f>
        <v/>
      </c>
      <c r="O69" s="2" t="str">
        <f>IF(ISNA(MATCH(A69+6,D_伙伴羁绊!$A:$A,0)),"",A69+6)</f>
        <v/>
      </c>
      <c r="P69" s="2" t="str">
        <f>IF(O69="","",INDEX(D_伙伴羁绊!$G:$G,MATCH(O69,D_伙伴羁绊!$A:$A,0)))</f>
        <v/>
      </c>
      <c r="Q69" s="2" t="str">
        <f>IF(ISNA(MATCH(A69+7,D_伙伴羁绊!$A:$A,0)),"",A69+7)</f>
        <v/>
      </c>
      <c r="R69" s="2" t="str">
        <f>IF(Q69="","",INDEX(D_伙伴羁绊!$G:$G,MATCH(Q69,D_伙伴羁绊!$A:$A,0)))</f>
        <v/>
      </c>
      <c r="S69" s="2" t="str">
        <f>IF(ISNA(MATCH(A69+8,D_伙伴羁绊!$A:$A,0)),"",A69+8)</f>
        <v/>
      </c>
      <c r="T69" s="2" t="str">
        <f>IF(S69="","",INDEX(D_伙伴羁绊!$G:$G,MATCH(S69,D_伙伴羁绊!$A:$A,0)))</f>
        <v/>
      </c>
    </row>
    <row r="70" spans="1:20" x14ac:dyDescent="0.35">
      <c r="A70" s="2">
        <f>D_伙伴表!A70*1000</f>
        <v>100066000</v>
      </c>
      <c r="B70" s="2" t="s">
        <v>297</v>
      </c>
      <c r="C70" s="2">
        <f>INDEX(D_伙伴表!$L:$L,MATCH(A70/1000,D_伙伴表!$A:$A,0))</f>
        <v>3</v>
      </c>
      <c r="D70" s="2">
        <f t="shared" si="1"/>
        <v>4</v>
      </c>
      <c r="E70" s="2">
        <f>IF(ISNA(MATCH(A70+1,D_伙伴羁绊!$A:$A,0)),"",A70+1)</f>
        <v>100066001</v>
      </c>
      <c r="F70" s="2" t="str">
        <f>IF(E70="","",INDEX(D_伙伴羁绊!$G:$G,MATCH(E70,D_伙伴羁绊!$A:$A,0)))</f>
        <v>威武狼哮天1</v>
      </c>
      <c r="G70" s="2">
        <f>IF(ISNA(MATCH(A70+2,D_伙伴羁绊!$A:$A,0)),"",A70+2)</f>
        <v>100066002</v>
      </c>
      <c r="H70" s="2" t="str">
        <f>IF(G70="","",INDEX(D_伙伴羁绊!$G:$G,MATCH(G70,D_伙伴羁绊!$A:$A,0)))</f>
        <v>威武狼哮天2</v>
      </c>
      <c r="I70" s="2">
        <f>IF(ISNA(MATCH(A70+3,D_伙伴羁绊!$A:$A,0)),"",A70+3)</f>
        <v>100066003</v>
      </c>
      <c r="J70" s="2" t="str">
        <f>IF(I70="","",INDEX(D_伙伴羁绊!$G:$G,MATCH(I70,D_伙伴羁绊!$A:$A,0)))</f>
        <v>威武狼哮天3</v>
      </c>
      <c r="K70" s="2">
        <f>IF(ISNA(MATCH(A70+4,D_伙伴羁绊!$A:$A,0)),"",A70+4)</f>
        <v>100066004</v>
      </c>
      <c r="L70" s="2" t="str">
        <f>IF(K70="","",INDEX(D_伙伴羁绊!$G:$G,MATCH(K70,D_伙伴羁绊!$A:$A,0)))</f>
        <v>威武狼哮天4</v>
      </c>
      <c r="M70" s="2" t="str">
        <f>IF(ISNA(MATCH(A70+5,D_伙伴羁绊!$A:$A,0)),"",A70+5)</f>
        <v/>
      </c>
      <c r="N70" s="2" t="str">
        <f>IF(M70="","",INDEX(D_伙伴羁绊!$G:$G,MATCH(M70,D_伙伴羁绊!$A:$A,0)))</f>
        <v/>
      </c>
      <c r="O70" s="2" t="str">
        <f>IF(ISNA(MATCH(A70+6,D_伙伴羁绊!$A:$A,0)),"",A70+6)</f>
        <v/>
      </c>
      <c r="P70" s="2" t="str">
        <f>IF(O70="","",INDEX(D_伙伴羁绊!$G:$G,MATCH(O70,D_伙伴羁绊!$A:$A,0)))</f>
        <v/>
      </c>
      <c r="Q70" s="2" t="str">
        <f>IF(ISNA(MATCH(A70+7,D_伙伴羁绊!$A:$A,0)),"",A70+7)</f>
        <v/>
      </c>
      <c r="R70" s="2" t="str">
        <f>IF(Q70="","",INDEX(D_伙伴羁绊!$G:$G,MATCH(Q70,D_伙伴羁绊!$A:$A,0)))</f>
        <v/>
      </c>
      <c r="S70" s="2" t="str">
        <f>IF(ISNA(MATCH(A70+8,D_伙伴羁绊!$A:$A,0)),"",A70+8)</f>
        <v/>
      </c>
      <c r="T70" s="2" t="str">
        <f>IF(S70="","",INDEX(D_伙伴羁绊!$G:$G,MATCH(S70,D_伙伴羁绊!$A:$A,0)))</f>
        <v/>
      </c>
    </row>
    <row r="71" spans="1:20" x14ac:dyDescent="0.35">
      <c r="A71" s="2">
        <f>D_伙伴表!A71*1000</f>
        <v>100067000</v>
      </c>
      <c r="B71" s="2" t="s">
        <v>297</v>
      </c>
      <c r="C71" s="2">
        <f>INDEX(D_伙伴表!$L:$L,MATCH(A71/1000,D_伙伴表!$A:$A,0))</f>
        <v>3</v>
      </c>
      <c r="D71" s="2">
        <f t="shared" si="1"/>
        <v>4</v>
      </c>
      <c r="E71" s="2">
        <f>IF(ISNA(MATCH(A71+1,D_伙伴羁绊!$A:$A,0)),"",A71+1)</f>
        <v>100067001</v>
      </c>
      <c r="F71" s="2" t="str">
        <f>IF(E71="","",INDEX(D_伙伴羁绊!$G:$G,MATCH(E71,D_伙伴羁绊!$A:$A,0)))</f>
        <v>威武狸宝宝1</v>
      </c>
      <c r="G71" s="2">
        <f>IF(ISNA(MATCH(A71+2,D_伙伴羁绊!$A:$A,0)),"",A71+2)</f>
        <v>100067002</v>
      </c>
      <c r="H71" s="2" t="str">
        <f>IF(G71="","",INDEX(D_伙伴羁绊!$G:$G,MATCH(G71,D_伙伴羁绊!$A:$A,0)))</f>
        <v>威武狸宝宝2</v>
      </c>
      <c r="I71" s="2">
        <f>IF(ISNA(MATCH(A71+3,D_伙伴羁绊!$A:$A,0)),"",A71+3)</f>
        <v>100067003</v>
      </c>
      <c r="J71" s="2" t="str">
        <f>IF(I71="","",INDEX(D_伙伴羁绊!$G:$G,MATCH(I71,D_伙伴羁绊!$A:$A,0)))</f>
        <v>威武狸宝宝3</v>
      </c>
      <c r="K71" s="2">
        <f>IF(ISNA(MATCH(A71+4,D_伙伴羁绊!$A:$A,0)),"",A71+4)</f>
        <v>100067004</v>
      </c>
      <c r="L71" s="2" t="str">
        <f>IF(K71="","",INDEX(D_伙伴羁绊!$G:$G,MATCH(K71,D_伙伴羁绊!$A:$A,0)))</f>
        <v>威武狸宝宝4</v>
      </c>
      <c r="M71" s="2" t="str">
        <f>IF(ISNA(MATCH(A71+5,D_伙伴羁绊!$A:$A,0)),"",A71+5)</f>
        <v/>
      </c>
      <c r="N71" s="2" t="str">
        <f>IF(M71="","",INDEX(D_伙伴羁绊!$G:$G,MATCH(M71,D_伙伴羁绊!$A:$A,0)))</f>
        <v/>
      </c>
      <c r="O71" s="2" t="str">
        <f>IF(ISNA(MATCH(A71+6,D_伙伴羁绊!$A:$A,0)),"",A71+6)</f>
        <v/>
      </c>
      <c r="P71" s="2" t="str">
        <f>IF(O71="","",INDEX(D_伙伴羁绊!$G:$G,MATCH(O71,D_伙伴羁绊!$A:$A,0)))</f>
        <v/>
      </c>
      <c r="Q71" s="2" t="str">
        <f>IF(ISNA(MATCH(A71+7,D_伙伴羁绊!$A:$A,0)),"",A71+7)</f>
        <v/>
      </c>
      <c r="R71" s="2" t="str">
        <f>IF(Q71="","",INDEX(D_伙伴羁绊!$G:$G,MATCH(Q71,D_伙伴羁绊!$A:$A,0)))</f>
        <v/>
      </c>
      <c r="S71" s="2" t="str">
        <f>IF(ISNA(MATCH(A71+8,D_伙伴羁绊!$A:$A,0)),"",A71+8)</f>
        <v/>
      </c>
      <c r="T71" s="2" t="str">
        <f>IF(S71="","",INDEX(D_伙伴羁绊!$G:$G,MATCH(S71,D_伙伴羁绊!$A:$A,0)))</f>
        <v/>
      </c>
    </row>
    <row r="72" spans="1:20" x14ac:dyDescent="0.35">
      <c r="A72" s="2">
        <f>D_伙伴表!A72*1000</f>
        <v>100068000</v>
      </c>
      <c r="B72" s="2" t="s">
        <v>297</v>
      </c>
      <c r="C72" s="2">
        <f>INDEX(D_伙伴表!$L:$L,MATCH(A72/1000,D_伙伴表!$A:$A,0))</f>
        <v>3</v>
      </c>
      <c r="D72" s="2">
        <f t="shared" si="1"/>
        <v>4</v>
      </c>
      <c r="E72" s="2">
        <f>IF(ISNA(MATCH(A72+1,D_伙伴羁绊!$A:$A,0)),"",A72+1)</f>
        <v>100068001</v>
      </c>
      <c r="F72" s="2" t="str">
        <f>IF(E72="","",INDEX(D_伙伴羁绊!$G:$G,MATCH(E72,D_伙伴羁绊!$A:$A,0)))</f>
        <v>威武猪强哥1</v>
      </c>
      <c r="G72" s="2">
        <f>IF(ISNA(MATCH(A72+2,D_伙伴羁绊!$A:$A,0)),"",A72+2)</f>
        <v>100068002</v>
      </c>
      <c r="H72" s="2" t="str">
        <f>IF(G72="","",INDEX(D_伙伴羁绊!$G:$G,MATCH(G72,D_伙伴羁绊!$A:$A,0)))</f>
        <v>威武猪强哥2</v>
      </c>
      <c r="I72" s="2">
        <f>IF(ISNA(MATCH(A72+3,D_伙伴羁绊!$A:$A,0)),"",A72+3)</f>
        <v>100068003</v>
      </c>
      <c r="J72" s="2" t="str">
        <f>IF(I72="","",INDEX(D_伙伴羁绊!$G:$G,MATCH(I72,D_伙伴羁绊!$A:$A,0)))</f>
        <v>威武猪强哥3</v>
      </c>
      <c r="K72" s="2">
        <f>IF(ISNA(MATCH(A72+4,D_伙伴羁绊!$A:$A,0)),"",A72+4)</f>
        <v>100068004</v>
      </c>
      <c r="L72" s="2" t="str">
        <f>IF(K72="","",INDEX(D_伙伴羁绊!$G:$G,MATCH(K72,D_伙伴羁绊!$A:$A,0)))</f>
        <v>威武猪强哥4</v>
      </c>
      <c r="M72" s="2" t="str">
        <f>IF(ISNA(MATCH(A72+5,D_伙伴羁绊!$A:$A,0)),"",A72+5)</f>
        <v/>
      </c>
      <c r="N72" s="2" t="str">
        <f>IF(M72="","",INDEX(D_伙伴羁绊!$G:$G,MATCH(M72,D_伙伴羁绊!$A:$A,0)))</f>
        <v/>
      </c>
      <c r="O72" s="2" t="str">
        <f>IF(ISNA(MATCH(A72+6,D_伙伴羁绊!$A:$A,0)),"",A72+6)</f>
        <v/>
      </c>
      <c r="P72" s="2" t="str">
        <f>IF(O72="","",INDEX(D_伙伴羁绊!$G:$G,MATCH(O72,D_伙伴羁绊!$A:$A,0)))</f>
        <v/>
      </c>
      <c r="Q72" s="2" t="str">
        <f>IF(ISNA(MATCH(A72+7,D_伙伴羁绊!$A:$A,0)),"",A72+7)</f>
        <v/>
      </c>
      <c r="R72" s="2" t="str">
        <f>IF(Q72="","",INDEX(D_伙伴羁绊!$G:$G,MATCH(Q72,D_伙伴羁绊!$A:$A,0)))</f>
        <v/>
      </c>
      <c r="S72" s="2" t="str">
        <f>IF(ISNA(MATCH(A72+8,D_伙伴羁绊!$A:$A,0)),"",A72+8)</f>
        <v/>
      </c>
      <c r="T72" s="2" t="str">
        <f>IF(S72="","",INDEX(D_伙伴羁绊!$G:$G,MATCH(S72,D_伙伴羁绊!$A:$A,0)))</f>
        <v/>
      </c>
    </row>
    <row r="73" spans="1:20" x14ac:dyDescent="0.35">
      <c r="A73" s="2">
        <f>D_伙伴表!A73*1000</f>
        <v>100069000</v>
      </c>
      <c r="B73" s="2" t="s">
        <v>297</v>
      </c>
      <c r="C73" s="2">
        <f>INDEX(D_伙伴表!$L:$L,MATCH(A73/1000,D_伙伴表!$A:$A,0))</f>
        <v>3</v>
      </c>
      <c r="D73" s="2" t="str">
        <f t="shared" si="1"/>
        <v/>
      </c>
      <c r="E73" s="2" t="str">
        <f>IF(ISNA(MATCH(A73+1,D_伙伴羁绊!$A:$A,0)),"",A73+1)</f>
        <v/>
      </c>
      <c r="F73" s="2" t="str">
        <f>IF(E73="","",INDEX(D_伙伴羁绊!$G:$G,MATCH(E73,D_伙伴羁绊!$A:$A,0)))</f>
        <v/>
      </c>
      <c r="G73" s="2" t="str">
        <f>IF(ISNA(MATCH(A73+2,D_伙伴羁绊!$A:$A,0)),"",A73+2)</f>
        <v/>
      </c>
      <c r="H73" s="2" t="str">
        <f>IF(G73="","",INDEX(D_伙伴羁绊!$G:$G,MATCH(G73,D_伙伴羁绊!$A:$A,0)))</f>
        <v/>
      </c>
      <c r="I73" s="2" t="str">
        <f>IF(ISNA(MATCH(A73+3,D_伙伴羁绊!$A:$A,0)),"",A73+3)</f>
        <v/>
      </c>
      <c r="J73" s="2" t="str">
        <f>IF(I73="","",INDEX(D_伙伴羁绊!$G:$G,MATCH(I73,D_伙伴羁绊!$A:$A,0)))</f>
        <v/>
      </c>
      <c r="K73" s="2" t="str">
        <f>IF(ISNA(MATCH(A73+4,D_伙伴羁绊!$A:$A,0)),"",A73+4)</f>
        <v/>
      </c>
      <c r="L73" s="2" t="str">
        <f>IF(K73="","",INDEX(D_伙伴羁绊!$G:$G,MATCH(K73,D_伙伴羁绊!$A:$A,0)))</f>
        <v/>
      </c>
      <c r="M73" s="2" t="str">
        <f>IF(ISNA(MATCH(A73+5,D_伙伴羁绊!$A:$A,0)),"",A73+5)</f>
        <v/>
      </c>
      <c r="N73" s="2" t="str">
        <f>IF(M73="","",INDEX(D_伙伴羁绊!$G:$G,MATCH(M73,D_伙伴羁绊!$A:$A,0)))</f>
        <v/>
      </c>
      <c r="O73" s="2" t="str">
        <f>IF(ISNA(MATCH(A73+6,D_伙伴羁绊!$A:$A,0)),"",A73+6)</f>
        <v/>
      </c>
      <c r="P73" s="2" t="str">
        <f>IF(O73="","",INDEX(D_伙伴羁绊!$G:$G,MATCH(O73,D_伙伴羁绊!$A:$A,0)))</f>
        <v/>
      </c>
      <c r="Q73" s="2" t="str">
        <f>IF(ISNA(MATCH(A73+7,D_伙伴羁绊!$A:$A,0)),"",A73+7)</f>
        <v/>
      </c>
      <c r="R73" s="2" t="str">
        <f>IF(Q73="","",INDEX(D_伙伴羁绊!$G:$G,MATCH(Q73,D_伙伴羁绊!$A:$A,0)))</f>
        <v/>
      </c>
      <c r="S73" s="2" t="str">
        <f>IF(ISNA(MATCH(A73+8,D_伙伴羁绊!$A:$A,0)),"",A73+8)</f>
        <v/>
      </c>
      <c r="T73" s="2" t="str">
        <f>IF(S73="","",INDEX(D_伙伴羁绊!$G:$G,MATCH(S73,D_伙伴羁绊!$A:$A,0)))</f>
        <v/>
      </c>
    </row>
    <row r="74" spans="1:20" x14ac:dyDescent="0.35">
      <c r="A74" s="2">
        <f>D_伙伴表!A74*1000</f>
        <v>100070000</v>
      </c>
      <c r="B74" s="2" t="s">
        <v>297</v>
      </c>
      <c r="C74" s="2">
        <f>INDEX(D_伙伴表!$L:$L,MATCH(A74/1000,D_伙伴表!$A:$A,0))</f>
        <v>4</v>
      </c>
      <c r="D74" s="2" t="str">
        <f t="shared" si="1"/>
        <v/>
      </c>
      <c r="E74" s="2" t="str">
        <f>IF(ISNA(MATCH(A74+1,D_伙伴羁绊!$A:$A,0)),"",A74+1)</f>
        <v/>
      </c>
      <c r="F74" s="2" t="str">
        <f>IF(E74="","",INDEX(D_伙伴羁绊!$G:$G,MATCH(E74,D_伙伴羁绊!$A:$A,0)))</f>
        <v/>
      </c>
      <c r="G74" s="2" t="str">
        <f>IF(ISNA(MATCH(A74+2,D_伙伴羁绊!$A:$A,0)),"",A74+2)</f>
        <v/>
      </c>
      <c r="H74" s="2" t="str">
        <f>IF(G74="","",INDEX(D_伙伴羁绊!$G:$G,MATCH(G74,D_伙伴羁绊!$A:$A,0)))</f>
        <v/>
      </c>
      <c r="I74" s="2" t="str">
        <f>IF(ISNA(MATCH(A74+3,D_伙伴羁绊!$A:$A,0)),"",A74+3)</f>
        <v/>
      </c>
      <c r="J74" s="2" t="str">
        <f>IF(I74="","",INDEX(D_伙伴羁绊!$G:$G,MATCH(I74,D_伙伴羁绊!$A:$A,0)))</f>
        <v/>
      </c>
      <c r="K74" s="2" t="str">
        <f>IF(ISNA(MATCH(A74+4,D_伙伴羁绊!$A:$A,0)),"",A74+4)</f>
        <v/>
      </c>
      <c r="L74" s="2" t="str">
        <f>IF(K74="","",INDEX(D_伙伴羁绊!$G:$G,MATCH(K74,D_伙伴羁绊!$A:$A,0)))</f>
        <v/>
      </c>
      <c r="M74" s="2" t="str">
        <f>IF(ISNA(MATCH(A74+5,D_伙伴羁绊!$A:$A,0)),"",A74+5)</f>
        <v/>
      </c>
      <c r="N74" s="2" t="str">
        <f>IF(M74="","",INDEX(D_伙伴羁绊!$G:$G,MATCH(M74,D_伙伴羁绊!$A:$A,0)))</f>
        <v/>
      </c>
      <c r="O74" s="2" t="str">
        <f>IF(ISNA(MATCH(A74+6,D_伙伴羁绊!$A:$A,0)),"",A74+6)</f>
        <v/>
      </c>
      <c r="P74" s="2" t="str">
        <f>IF(O74="","",INDEX(D_伙伴羁绊!$G:$G,MATCH(O74,D_伙伴羁绊!$A:$A,0)))</f>
        <v/>
      </c>
      <c r="Q74" s="2" t="str">
        <f>IF(ISNA(MATCH(A74+7,D_伙伴羁绊!$A:$A,0)),"",A74+7)</f>
        <v/>
      </c>
      <c r="R74" s="2" t="str">
        <f>IF(Q74="","",INDEX(D_伙伴羁绊!$G:$G,MATCH(Q74,D_伙伴羁绊!$A:$A,0)))</f>
        <v/>
      </c>
      <c r="S74" s="2" t="str">
        <f>IF(ISNA(MATCH(A74+8,D_伙伴羁绊!$A:$A,0)),"",A74+8)</f>
        <v/>
      </c>
      <c r="T74" s="2" t="str">
        <f>IF(S74="","",INDEX(D_伙伴羁绊!$G:$G,MATCH(S74,D_伙伴羁绊!$A:$A,0)))</f>
        <v/>
      </c>
    </row>
    <row r="75" spans="1:20" x14ac:dyDescent="0.35">
      <c r="A75" s="2">
        <f>D_伙伴表!A75*1000</f>
        <v>100071000</v>
      </c>
      <c r="B75" s="2" t="s">
        <v>297</v>
      </c>
      <c r="C75" s="2">
        <f>INDEX(D_伙伴表!$L:$L,MATCH(A75/1000,D_伙伴表!$A:$A,0))</f>
        <v>4</v>
      </c>
      <c r="D75" s="2" t="str">
        <f t="shared" si="1"/>
        <v/>
      </c>
      <c r="E75" s="2" t="str">
        <f>IF(ISNA(MATCH(A75+1,D_伙伴羁绊!$A:$A,0)),"",A75+1)</f>
        <v/>
      </c>
      <c r="F75" s="2" t="str">
        <f>IF(E75="","",INDEX(D_伙伴羁绊!$G:$G,MATCH(E75,D_伙伴羁绊!$A:$A,0)))</f>
        <v/>
      </c>
      <c r="G75" s="2" t="str">
        <f>IF(ISNA(MATCH(A75+2,D_伙伴羁绊!$A:$A,0)),"",A75+2)</f>
        <v/>
      </c>
      <c r="H75" s="2" t="str">
        <f>IF(G75="","",INDEX(D_伙伴羁绊!$G:$G,MATCH(G75,D_伙伴羁绊!$A:$A,0)))</f>
        <v/>
      </c>
      <c r="I75" s="2" t="str">
        <f>IF(ISNA(MATCH(A75+3,D_伙伴羁绊!$A:$A,0)),"",A75+3)</f>
        <v/>
      </c>
      <c r="J75" s="2" t="str">
        <f>IF(I75="","",INDEX(D_伙伴羁绊!$G:$G,MATCH(I75,D_伙伴羁绊!$A:$A,0)))</f>
        <v/>
      </c>
      <c r="K75" s="2" t="str">
        <f>IF(ISNA(MATCH(A75+4,D_伙伴羁绊!$A:$A,0)),"",A75+4)</f>
        <v/>
      </c>
      <c r="L75" s="2" t="str">
        <f>IF(K75="","",INDEX(D_伙伴羁绊!$G:$G,MATCH(K75,D_伙伴羁绊!$A:$A,0)))</f>
        <v/>
      </c>
      <c r="M75" s="2" t="str">
        <f>IF(ISNA(MATCH(A75+5,D_伙伴羁绊!$A:$A,0)),"",A75+5)</f>
        <v/>
      </c>
      <c r="N75" s="2" t="str">
        <f>IF(M75="","",INDEX(D_伙伴羁绊!$G:$G,MATCH(M75,D_伙伴羁绊!$A:$A,0)))</f>
        <v/>
      </c>
      <c r="O75" s="2" t="str">
        <f>IF(ISNA(MATCH(A75+6,D_伙伴羁绊!$A:$A,0)),"",A75+6)</f>
        <v/>
      </c>
      <c r="P75" s="2" t="str">
        <f>IF(O75="","",INDEX(D_伙伴羁绊!$G:$G,MATCH(O75,D_伙伴羁绊!$A:$A,0)))</f>
        <v/>
      </c>
      <c r="Q75" s="2" t="str">
        <f>IF(ISNA(MATCH(A75+7,D_伙伴羁绊!$A:$A,0)),"",A75+7)</f>
        <v/>
      </c>
      <c r="R75" s="2" t="str">
        <f>IF(Q75="","",INDEX(D_伙伴羁绊!$G:$G,MATCH(Q75,D_伙伴羁绊!$A:$A,0)))</f>
        <v/>
      </c>
      <c r="S75" s="2" t="str">
        <f>IF(ISNA(MATCH(A75+8,D_伙伴羁绊!$A:$A,0)),"",A75+8)</f>
        <v/>
      </c>
      <c r="T75" s="2" t="str">
        <f>IF(S75="","",INDEX(D_伙伴羁绊!$G:$G,MATCH(S75,D_伙伴羁绊!$A:$A,0)))</f>
        <v/>
      </c>
    </row>
    <row r="76" spans="1:20" x14ac:dyDescent="0.35">
      <c r="A76" s="2">
        <f>D_伙伴表!A76*1000</f>
        <v>100072000</v>
      </c>
      <c r="B76" s="2" t="s">
        <v>297</v>
      </c>
      <c r="C76" s="2">
        <f>INDEX(D_伙伴表!$L:$L,MATCH(A76/1000,D_伙伴表!$A:$A,0))</f>
        <v>4</v>
      </c>
      <c r="D76" s="2" t="str">
        <f t="shared" si="1"/>
        <v/>
      </c>
      <c r="E76" s="2" t="str">
        <f>IF(ISNA(MATCH(A76+1,D_伙伴羁绊!$A:$A,0)),"",A76+1)</f>
        <v/>
      </c>
      <c r="F76" s="2" t="str">
        <f>IF(E76="","",INDEX(D_伙伴羁绊!$G:$G,MATCH(E76,D_伙伴羁绊!$A:$A,0)))</f>
        <v/>
      </c>
      <c r="G76" s="2" t="str">
        <f>IF(ISNA(MATCH(A76+2,D_伙伴羁绊!$A:$A,0)),"",A76+2)</f>
        <v/>
      </c>
      <c r="H76" s="2" t="str">
        <f>IF(G76="","",INDEX(D_伙伴羁绊!$G:$G,MATCH(G76,D_伙伴羁绊!$A:$A,0)))</f>
        <v/>
      </c>
      <c r="I76" s="2" t="str">
        <f>IF(ISNA(MATCH(A76+3,D_伙伴羁绊!$A:$A,0)),"",A76+3)</f>
        <v/>
      </c>
      <c r="J76" s="2" t="str">
        <f>IF(I76="","",INDEX(D_伙伴羁绊!$G:$G,MATCH(I76,D_伙伴羁绊!$A:$A,0)))</f>
        <v/>
      </c>
      <c r="K76" s="2" t="str">
        <f>IF(ISNA(MATCH(A76+4,D_伙伴羁绊!$A:$A,0)),"",A76+4)</f>
        <v/>
      </c>
      <c r="L76" s="2" t="str">
        <f>IF(K76="","",INDEX(D_伙伴羁绊!$G:$G,MATCH(K76,D_伙伴羁绊!$A:$A,0)))</f>
        <v/>
      </c>
      <c r="M76" s="2" t="str">
        <f>IF(ISNA(MATCH(A76+5,D_伙伴羁绊!$A:$A,0)),"",A76+5)</f>
        <v/>
      </c>
      <c r="N76" s="2" t="str">
        <f>IF(M76="","",INDEX(D_伙伴羁绊!$G:$G,MATCH(M76,D_伙伴羁绊!$A:$A,0)))</f>
        <v/>
      </c>
      <c r="O76" s="2" t="str">
        <f>IF(ISNA(MATCH(A76+6,D_伙伴羁绊!$A:$A,0)),"",A76+6)</f>
        <v/>
      </c>
      <c r="P76" s="2" t="str">
        <f>IF(O76="","",INDEX(D_伙伴羁绊!$G:$G,MATCH(O76,D_伙伴羁绊!$A:$A,0)))</f>
        <v/>
      </c>
      <c r="Q76" s="2" t="str">
        <f>IF(ISNA(MATCH(A76+7,D_伙伴羁绊!$A:$A,0)),"",A76+7)</f>
        <v/>
      </c>
      <c r="R76" s="2" t="str">
        <f>IF(Q76="","",INDEX(D_伙伴羁绊!$G:$G,MATCH(Q76,D_伙伴羁绊!$A:$A,0)))</f>
        <v/>
      </c>
      <c r="S76" s="2" t="str">
        <f>IF(ISNA(MATCH(A76+8,D_伙伴羁绊!$A:$A,0)),"",A76+8)</f>
        <v/>
      </c>
      <c r="T76" s="2" t="str">
        <f>IF(S76="","",INDEX(D_伙伴羁绊!$G:$G,MATCH(S76,D_伙伴羁绊!$A:$A,0)))</f>
        <v/>
      </c>
    </row>
    <row r="77" spans="1:20" x14ac:dyDescent="0.35">
      <c r="A77" s="2">
        <f>D_伙伴表!A77*1000</f>
        <v>100073000</v>
      </c>
      <c r="B77" s="2" t="s">
        <v>297</v>
      </c>
      <c r="C77" s="2">
        <f>INDEX(D_伙伴表!$L:$L,MATCH(A77/1000,D_伙伴表!$A:$A,0))</f>
        <v>4</v>
      </c>
      <c r="D77" s="2" t="str">
        <f t="shared" si="1"/>
        <v/>
      </c>
      <c r="E77" s="2" t="str">
        <f>IF(ISNA(MATCH(A77+1,D_伙伴羁绊!$A:$A,0)),"",A77+1)</f>
        <v/>
      </c>
      <c r="F77" s="2" t="str">
        <f>IF(E77="","",INDEX(D_伙伴羁绊!$G:$G,MATCH(E77,D_伙伴羁绊!$A:$A,0)))</f>
        <v/>
      </c>
      <c r="G77" s="2" t="str">
        <f>IF(ISNA(MATCH(A77+2,D_伙伴羁绊!$A:$A,0)),"",A77+2)</f>
        <v/>
      </c>
      <c r="H77" s="2" t="str">
        <f>IF(G77="","",INDEX(D_伙伴羁绊!$G:$G,MATCH(G77,D_伙伴羁绊!$A:$A,0)))</f>
        <v/>
      </c>
      <c r="I77" s="2" t="str">
        <f>IF(ISNA(MATCH(A77+3,D_伙伴羁绊!$A:$A,0)),"",A77+3)</f>
        <v/>
      </c>
      <c r="J77" s="2" t="str">
        <f>IF(I77="","",INDEX(D_伙伴羁绊!$G:$G,MATCH(I77,D_伙伴羁绊!$A:$A,0)))</f>
        <v/>
      </c>
      <c r="K77" s="2" t="str">
        <f>IF(ISNA(MATCH(A77+4,D_伙伴羁绊!$A:$A,0)),"",A77+4)</f>
        <v/>
      </c>
      <c r="L77" s="2" t="str">
        <f>IF(K77="","",INDEX(D_伙伴羁绊!$G:$G,MATCH(K77,D_伙伴羁绊!$A:$A,0)))</f>
        <v/>
      </c>
      <c r="M77" s="2" t="str">
        <f>IF(ISNA(MATCH(A77+5,D_伙伴羁绊!$A:$A,0)),"",A77+5)</f>
        <v/>
      </c>
      <c r="N77" s="2" t="str">
        <f>IF(M77="","",INDEX(D_伙伴羁绊!$G:$G,MATCH(M77,D_伙伴羁绊!$A:$A,0)))</f>
        <v/>
      </c>
      <c r="O77" s="2" t="str">
        <f>IF(ISNA(MATCH(A77+6,D_伙伴羁绊!$A:$A,0)),"",A77+6)</f>
        <v/>
      </c>
      <c r="P77" s="2" t="str">
        <f>IF(O77="","",INDEX(D_伙伴羁绊!$G:$G,MATCH(O77,D_伙伴羁绊!$A:$A,0)))</f>
        <v/>
      </c>
      <c r="Q77" s="2" t="str">
        <f>IF(ISNA(MATCH(A77+7,D_伙伴羁绊!$A:$A,0)),"",A77+7)</f>
        <v/>
      </c>
      <c r="R77" s="2" t="str">
        <f>IF(Q77="","",INDEX(D_伙伴羁绊!$G:$G,MATCH(Q77,D_伙伴羁绊!$A:$A,0)))</f>
        <v/>
      </c>
      <c r="S77" s="2" t="str">
        <f>IF(ISNA(MATCH(A77+8,D_伙伴羁绊!$A:$A,0)),"",A77+8)</f>
        <v/>
      </c>
      <c r="T77" s="2" t="str">
        <f>IF(S77="","",INDEX(D_伙伴羁绊!$G:$G,MATCH(S77,D_伙伴羁绊!$A:$A,0)))</f>
        <v/>
      </c>
    </row>
    <row r="78" spans="1:20" x14ac:dyDescent="0.35">
      <c r="A78" s="2">
        <f>D_伙伴表!A78*1000</f>
        <v>100074000</v>
      </c>
      <c r="B78" s="2" t="s">
        <v>297</v>
      </c>
      <c r="C78" s="2">
        <f>INDEX(D_伙伴表!$L:$L,MATCH(A78/1000,D_伙伴表!$A:$A,0))</f>
        <v>4</v>
      </c>
      <c r="D78" s="2" t="str">
        <f t="shared" si="1"/>
        <v/>
      </c>
      <c r="E78" s="2" t="str">
        <f>IF(ISNA(MATCH(A78+1,D_伙伴羁绊!$A:$A,0)),"",A78+1)</f>
        <v/>
      </c>
      <c r="F78" s="2" t="str">
        <f>IF(E78="","",INDEX(D_伙伴羁绊!$G:$G,MATCH(E78,D_伙伴羁绊!$A:$A,0)))</f>
        <v/>
      </c>
      <c r="G78" s="2" t="str">
        <f>IF(ISNA(MATCH(A78+2,D_伙伴羁绊!$A:$A,0)),"",A78+2)</f>
        <v/>
      </c>
      <c r="H78" s="2" t="str">
        <f>IF(G78="","",INDEX(D_伙伴羁绊!$G:$G,MATCH(G78,D_伙伴羁绊!$A:$A,0)))</f>
        <v/>
      </c>
      <c r="I78" s="2" t="str">
        <f>IF(ISNA(MATCH(A78+3,D_伙伴羁绊!$A:$A,0)),"",A78+3)</f>
        <v/>
      </c>
      <c r="J78" s="2" t="str">
        <f>IF(I78="","",INDEX(D_伙伴羁绊!$G:$G,MATCH(I78,D_伙伴羁绊!$A:$A,0)))</f>
        <v/>
      </c>
      <c r="K78" s="2" t="str">
        <f>IF(ISNA(MATCH(A78+4,D_伙伴羁绊!$A:$A,0)),"",A78+4)</f>
        <v/>
      </c>
      <c r="L78" s="2" t="str">
        <f>IF(K78="","",INDEX(D_伙伴羁绊!$G:$G,MATCH(K78,D_伙伴羁绊!$A:$A,0)))</f>
        <v/>
      </c>
      <c r="M78" s="2" t="str">
        <f>IF(ISNA(MATCH(A78+5,D_伙伴羁绊!$A:$A,0)),"",A78+5)</f>
        <v/>
      </c>
      <c r="N78" s="2" t="str">
        <f>IF(M78="","",INDEX(D_伙伴羁绊!$G:$G,MATCH(M78,D_伙伴羁绊!$A:$A,0)))</f>
        <v/>
      </c>
      <c r="O78" s="2" t="str">
        <f>IF(ISNA(MATCH(A78+6,D_伙伴羁绊!$A:$A,0)),"",A78+6)</f>
        <v/>
      </c>
      <c r="P78" s="2" t="str">
        <f>IF(O78="","",INDEX(D_伙伴羁绊!$G:$G,MATCH(O78,D_伙伴羁绊!$A:$A,0)))</f>
        <v/>
      </c>
      <c r="Q78" s="2" t="str">
        <f>IF(ISNA(MATCH(A78+7,D_伙伴羁绊!$A:$A,0)),"",A78+7)</f>
        <v/>
      </c>
      <c r="R78" s="2" t="str">
        <f>IF(Q78="","",INDEX(D_伙伴羁绊!$G:$G,MATCH(Q78,D_伙伴羁绊!$A:$A,0)))</f>
        <v/>
      </c>
      <c r="S78" s="2" t="str">
        <f>IF(ISNA(MATCH(A78+8,D_伙伴羁绊!$A:$A,0)),"",A78+8)</f>
        <v/>
      </c>
      <c r="T78" s="2" t="str">
        <f>IF(S78="","",INDEX(D_伙伴羁绊!$G:$G,MATCH(S78,D_伙伴羁绊!$A:$A,0)))</f>
        <v/>
      </c>
    </row>
    <row r="79" spans="1:20" x14ac:dyDescent="0.35">
      <c r="A79" s="2">
        <f>D_伙伴表!A79*1000</f>
        <v>100075000</v>
      </c>
      <c r="B79" s="2" t="s">
        <v>297</v>
      </c>
      <c r="C79" s="2">
        <f>INDEX(D_伙伴表!$L:$L,MATCH(A79/1000,D_伙伴表!$A:$A,0))</f>
        <v>4</v>
      </c>
      <c r="D79" s="2" t="str">
        <f t="shared" si="1"/>
        <v/>
      </c>
      <c r="E79" s="2" t="str">
        <f>IF(ISNA(MATCH(A79+1,D_伙伴羁绊!$A:$A,0)),"",A79+1)</f>
        <v/>
      </c>
      <c r="F79" s="2" t="str">
        <f>IF(E79="","",INDEX(D_伙伴羁绊!$G:$G,MATCH(E79,D_伙伴羁绊!$A:$A,0)))</f>
        <v/>
      </c>
      <c r="G79" s="2" t="str">
        <f>IF(ISNA(MATCH(A79+2,D_伙伴羁绊!$A:$A,0)),"",A79+2)</f>
        <v/>
      </c>
      <c r="H79" s="2" t="str">
        <f>IF(G79="","",INDEX(D_伙伴羁绊!$G:$G,MATCH(G79,D_伙伴羁绊!$A:$A,0)))</f>
        <v/>
      </c>
      <c r="I79" s="2" t="str">
        <f>IF(ISNA(MATCH(A79+3,D_伙伴羁绊!$A:$A,0)),"",A79+3)</f>
        <v/>
      </c>
      <c r="J79" s="2" t="str">
        <f>IF(I79="","",INDEX(D_伙伴羁绊!$G:$G,MATCH(I79,D_伙伴羁绊!$A:$A,0)))</f>
        <v/>
      </c>
      <c r="K79" s="2" t="str">
        <f>IF(ISNA(MATCH(A79+4,D_伙伴羁绊!$A:$A,0)),"",A79+4)</f>
        <v/>
      </c>
      <c r="L79" s="2" t="str">
        <f>IF(K79="","",INDEX(D_伙伴羁绊!$G:$G,MATCH(K79,D_伙伴羁绊!$A:$A,0)))</f>
        <v/>
      </c>
      <c r="M79" s="2" t="str">
        <f>IF(ISNA(MATCH(A79+5,D_伙伴羁绊!$A:$A,0)),"",A79+5)</f>
        <v/>
      </c>
      <c r="N79" s="2" t="str">
        <f>IF(M79="","",INDEX(D_伙伴羁绊!$G:$G,MATCH(M79,D_伙伴羁绊!$A:$A,0)))</f>
        <v/>
      </c>
      <c r="O79" s="2" t="str">
        <f>IF(ISNA(MATCH(A79+6,D_伙伴羁绊!$A:$A,0)),"",A79+6)</f>
        <v/>
      </c>
      <c r="P79" s="2" t="str">
        <f>IF(O79="","",INDEX(D_伙伴羁绊!$G:$G,MATCH(O79,D_伙伴羁绊!$A:$A,0)))</f>
        <v/>
      </c>
      <c r="Q79" s="2" t="str">
        <f>IF(ISNA(MATCH(A79+7,D_伙伴羁绊!$A:$A,0)),"",A79+7)</f>
        <v/>
      </c>
      <c r="R79" s="2" t="str">
        <f>IF(Q79="","",INDEX(D_伙伴羁绊!$G:$G,MATCH(Q79,D_伙伴羁绊!$A:$A,0)))</f>
        <v/>
      </c>
      <c r="S79" s="2" t="str">
        <f>IF(ISNA(MATCH(A79+8,D_伙伴羁绊!$A:$A,0)),"",A79+8)</f>
        <v/>
      </c>
      <c r="T79" s="2" t="str">
        <f>IF(S79="","",INDEX(D_伙伴羁绊!$G:$G,MATCH(S79,D_伙伴羁绊!$A:$A,0)))</f>
        <v/>
      </c>
    </row>
    <row r="80" spans="1:20" x14ac:dyDescent="0.35">
      <c r="A80" s="2">
        <f>D_伙伴表!A80*1000</f>
        <v>100076000</v>
      </c>
      <c r="B80" s="2" t="s">
        <v>297</v>
      </c>
      <c r="C80" s="2">
        <f>INDEX(D_伙伴表!$L:$L,MATCH(A80/1000,D_伙伴表!$A:$A,0))</f>
        <v>5</v>
      </c>
      <c r="D80" s="2" t="str">
        <f t="shared" si="1"/>
        <v/>
      </c>
      <c r="E80" s="2" t="str">
        <f>IF(ISNA(MATCH(A80+1,D_伙伴羁绊!$A:$A,0)),"",A80+1)</f>
        <v/>
      </c>
      <c r="F80" s="2" t="str">
        <f>IF(E80="","",INDEX(D_伙伴羁绊!$G:$G,MATCH(E80,D_伙伴羁绊!$A:$A,0)))</f>
        <v/>
      </c>
      <c r="G80" s="2" t="str">
        <f>IF(ISNA(MATCH(A80+2,D_伙伴羁绊!$A:$A,0)),"",A80+2)</f>
        <v/>
      </c>
      <c r="H80" s="2" t="str">
        <f>IF(G80="","",INDEX(D_伙伴羁绊!$G:$G,MATCH(G80,D_伙伴羁绊!$A:$A,0)))</f>
        <v/>
      </c>
      <c r="I80" s="2" t="str">
        <f>IF(ISNA(MATCH(A80+3,D_伙伴羁绊!$A:$A,0)),"",A80+3)</f>
        <v/>
      </c>
      <c r="J80" s="2" t="str">
        <f>IF(I80="","",INDEX(D_伙伴羁绊!$G:$G,MATCH(I80,D_伙伴羁绊!$A:$A,0)))</f>
        <v/>
      </c>
      <c r="K80" s="2" t="str">
        <f>IF(ISNA(MATCH(A80+4,D_伙伴羁绊!$A:$A,0)),"",A80+4)</f>
        <v/>
      </c>
      <c r="L80" s="2" t="str">
        <f>IF(K80="","",INDEX(D_伙伴羁绊!$G:$G,MATCH(K80,D_伙伴羁绊!$A:$A,0)))</f>
        <v/>
      </c>
      <c r="M80" s="2" t="str">
        <f>IF(ISNA(MATCH(A80+5,D_伙伴羁绊!$A:$A,0)),"",A80+5)</f>
        <v/>
      </c>
      <c r="N80" s="2" t="str">
        <f>IF(M80="","",INDEX(D_伙伴羁绊!$G:$G,MATCH(M80,D_伙伴羁绊!$A:$A,0)))</f>
        <v/>
      </c>
      <c r="O80" s="2" t="str">
        <f>IF(ISNA(MATCH(A80+6,D_伙伴羁绊!$A:$A,0)),"",A80+6)</f>
        <v/>
      </c>
      <c r="P80" s="2" t="str">
        <f>IF(O80="","",INDEX(D_伙伴羁绊!$G:$G,MATCH(O80,D_伙伴羁绊!$A:$A,0)))</f>
        <v/>
      </c>
      <c r="Q80" s="2" t="str">
        <f>IF(ISNA(MATCH(A80+7,D_伙伴羁绊!$A:$A,0)),"",A80+7)</f>
        <v/>
      </c>
      <c r="R80" s="2" t="str">
        <f>IF(Q80="","",INDEX(D_伙伴羁绊!$G:$G,MATCH(Q80,D_伙伴羁绊!$A:$A,0)))</f>
        <v/>
      </c>
      <c r="S80" s="2" t="str">
        <f>IF(ISNA(MATCH(A80+8,D_伙伴羁绊!$A:$A,0)),"",A80+8)</f>
        <v/>
      </c>
      <c r="T80" s="2" t="str">
        <f>IF(S80="","",INDEX(D_伙伴羁绊!$G:$G,MATCH(S80,D_伙伴羁绊!$A:$A,0)))</f>
        <v/>
      </c>
    </row>
    <row r="81" spans="1:20" x14ac:dyDescent="0.35">
      <c r="A81" s="2">
        <f>D_伙伴表!A81*1000</f>
        <v>100077000</v>
      </c>
      <c r="B81" s="2" t="s">
        <v>297</v>
      </c>
      <c r="C81" s="2">
        <f>INDEX(D_伙伴表!$L:$L,MATCH(A81/1000,D_伙伴表!$A:$A,0))</f>
        <v>5</v>
      </c>
      <c r="D81" s="2" t="str">
        <f t="shared" si="1"/>
        <v/>
      </c>
      <c r="E81" s="2" t="str">
        <f>IF(ISNA(MATCH(A81+1,D_伙伴羁绊!$A:$A,0)),"",A81+1)</f>
        <v/>
      </c>
      <c r="F81" s="2" t="str">
        <f>IF(E81="","",INDEX(D_伙伴羁绊!$G:$G,MATCH(E81,D_伙伴羁绊!$A:$A,0)))</f>
        <v/>
      </c>
      <c r="G81" s="2" t="str">
        <f>IF(ISNA(MATCH(A81+2,D_伙伴羁绊!$A:$A,0)),"",A81+2)</f>
        <v/>
      </c>
      <c r="H81" s="2" t="str">
        <f>IF(G81="","",INDEX(D_伙伴羁绊!$G:$G,MATCH(G81,D_伙伴羁绊!$A:$A,0)))</f>
        <v/>
      </c>
      <c r="I81" s="2" t="str">
        <f>IF(ISNA(MATCH(A81+3,D_伙伴羁绊!$A:$A,0)),"",A81+3)</f>
        <v/>
      </c>
      <c r="J81" s="2" t="str">
        <f>IF(I81="","",INDEX(D_伙伴羁绊!$G:$G,MATCH(I81,D_伙伴羁绊!$A:$A,0)))</f>
        <v/>
      </c>
      <c r="K81" s="2" t="str">
        <f>IF(ISNA(MATCH(A81+4,D_伙伴羁绊!$A:$A,0)),"",A81+4)</f>
        <v/>
      </c>
      <c r="L81" s="2" t="str">
        <f>IF(K81="","",INDEX(D_伙伴羁绊!$G:$G,MATCH(K81,D_伙伴羁绊!$A:$A,0)))</f>
        <v/>
      </c>
      <c r="M81" s="2" t="str">
        <f>IF(ISNA(MATCH(A81+5,D_伙伴羁绊!$A:$A,0)),"",A81+5)</f>
        <v/>
      </c>
      <c r="N81" s="2" t="str">
        <f>IF(M81="","",INDEX(D_伙伴羁绊!$G:$G,MATCH(M81,D_伙伴羁绊!$A:$A,0)))</f>
        <v/>
      </c>
      <c r="O81" s="2" t="str">
        <f>IF(ISNA(MATCH(A81+6,D_伙伴羁绊!$A:$A,0)),"",A81+6)</f>
        <v/>
      </c>
      <c r="P81" s="2" t="str">
        <f>IF(O81="","",INDEX(D_伙伴羁绊!$G:$G,MATCH(O81,D_伙伴羁绊!$A:$A,0)))</f>
        <v/>
      </c>
      <c r="Q81" s="2" t="str">
        <f>IF(ISNA(MATCH(A81+7,D_伙伴羁绊!$A:$A,0)),"",A81+7)</f>
        <v/>
      </c>
      <c r="R81" s="2" t="str">
        <f>IF(Q81="","",INDEX(D_伙伴羁绊!$G:$G,MATCH(Q81,D_伙伴羁绊!$A:$A,0)))</f>
        <v/>
      </c>
      <c r="S81" s="2" t="str">
        <f>IF(ISNA(MATCH(A81+8,D_伙伴羁绊!$A:$A,0)),"",A81+8)</f>
        <v/>
      </c>
      <c r="T81" s="2" t="str">
        <f>IF(S81="","",INDEX(D_伙伴羁绊!$G:$G,MATCH(S81,D_伙伴羁绊!$A:$A,0)))</f>
        <v/>
      </c>
    </row>
    <row r="82" spans="1:20" x14ac:dyDescent="0.35">
      <c r="A82" s="2">
        <f>D_伙伴表!A82*1000</f>
        <v>100078000</v>
      </c>
      <c r="B82" s="2" t="s">
        <v>297</v>
      </c>
      <c r="C82" s="2">
        <f>INDEX(D_伙伴表!$L:$L,MATCH(A82/1000,D_伙伴表!$A:$A,0))</f>
        <v>5</v>
      </c>
      <c r="D82" s="2" t="str">
        <f t="shared" si="1"/>
        <v/>
      </c>
      <c r="E82" s="2" t="str">
        <f>IF(ISNA(MATCH(A82+1,D_伙伴羁绊!$A:$A,0)),"",A82+1)</f>
        <v/>
      </c>
      <c r="F82" s="2" t="str">
        <f>IF(E82="","",INDEX(D_伙伴羁绊!$G:$G,MATCH(E82,D_伙伴羁绊!$A:$A,0)))</f>
        <v/>
      </c>
      <c r="G82" s="2" t="str">
        <f>IF(ISNA(MATCH(A82+2,D_伙伴羁绊!$A:$A,0)),"",A82+2)</f>
        <v/>
      </c>
      <c r="H82" s="2" t="str">
        <f>IF(G82="","",INDEX(D_伙伴羁绊!$G:$G,MATCH(G82,D_伙伴羁绊!$A:$A,0)))</f>
        <v/>
      </c>
      <c r="I82" s="2" t="str">
        <f>IF(ISNA(MATCH(A82+3,D_伙伴羁绊!$A:$A,0)),"",A82+3)</f>
        <v/>
      </c>
      <c r="J82" s="2" t="str">
        <f>IF(I82="","",INDEX(D_伙伴羁绊!$G:$G,MATCH(I82,D_伙伴羁绊!$A:$A,0)))</f>
        <v/>
      </c>
      <c r="K82" s="2" t="str">
        <f>IF(ISNA(MATCH(A82+4,D_伙伴羁绊!$A:$A,0)),"",A82+4)</f>
        <v/>
      </c>
      <c r="L82" s="2" t="str">
        <f>IF(K82="","",INDEX(D_伙伴羁绊!$G:$G,MATCH(K82,D_伙伴羁绊!$A:$A,0)))</f>
        <v/>
      </c>
      <c r="M82" s="2" t="str">
        <f>IF(ISNA(MATCH(A82+5,D_伙伴羁绊!$A:$A,0)),"",A82+5)</f>
        <v/>
      </c>
      <c r="N82" s="2" t="str">
        <f>IF(M82="","",INDEX(D_伙伴羁绊!$G:$G,MATCH(M82,D_伙伴羁绊!$A:$A,0)))</f>
        <v/>
      </c>
      <c r="O82" s="2" t="str">
        <f>IF(ISNA(MATCH(A82+6,D_伙伴羁绊!$A:$A,0)),"",A82+6)</f>
        <v/>
      </c>
      <c r="P82" s="2" t="str">
        <f>IF(O82="","",INDEX(D_伙伴羁绊!$G:$G,MATCH(O82,D_伙伴羁绊!$A:$A,0)))</f>
        <v/>
      </c>
      <c r="Q82" s="2" t="str">
        <f>IF(ISNA(MATCH(A82+7,D_伙伴羁绊!$A:$A,0)),"",A82+7)</f>
        <v/>
      </c>
      <c r="R82" s="2" t="str">
        <f>IF(Q82="","",INDEX(D_伙伴羁绊!$G:$G,MATCH(Q82,D_伙伴羁绊!$A:$A,0)))</f>
        <v/>
      </c>
      <c r="S82" s="2" t="str">
        <f>IF(ISNA(MATCH(A82+8,D_伙伴羁绊!$A:$A,0)),"",A82+8)</f>
        <v/>
      </c>
      <c r="T82" s="2" t="str">
        <f>IF(S82="","",INDEX(D_伙伴羁绊!$G:$G,MATCH(S82,D_伙伴羁绊!$A:$A,0)))</f>
        <v/>
      </c>
    </row>
    <row r="83" spans="1:20" x14ac:dyDescent="0.35">
      <c r="A83" s="2">
        <f>D_伙伴表!A83*1000</f>
        <v>100079000</v>
      </c>
      <c r="B83" s="2" t="s">
        <v>297</v>
      </c>
      <c r="C83" s="2">
        <f>INDEX(D_伙伴表!$L:$L,MATCH(A83/1000,D_伙伴表!$A:$A,0))</f>
        <v>5</v>
      </c>
      <c r="D83" s="2" t="str">
        <f t="shared" si="1"/>
        <v/>
      </c>
      <c r="E83" s="2" t="str">
        <f>IF(ISNA(MATCH(A83+1,D_伙伴羁绊!$A:$A,0)),"",A83+1)</f>
        <v/>
      </c>
      <c r="F83" s="2" t="str">
        <f>IF(E83="","",INDEX(D_伙伴羁绊!$G:$G,MATCH(E83,D_伙伴羁绊!$A:$A,0)))</f>
        <v/>
      </c>
      <c r="G83" s="2" t="str">
        <f>IF(ISNA(MATCH(A83+2,D_伙伴羁绊!$A:$A,0)),"",A83+2)</f>
        <v/>
      </c>
      <c r="H83" s="2" t="str">
        <f>IF(G83="","",INDEX(D_伙伴羁绊!$G:$G,MATCH(G83,D_伙伴羁绊!$A:$A,0)))</f>
        <v/>
      </c>
      <c r="I83" s="2" t="str">
        <f>IF(ISNA(MATCH(A83+3,D_伙伴羁绊!$A:$A,0)),"",A83+3)</f>
        <v/>
      </c>
      <c r="J83" s="2" t="str">
        <f>IF(I83="","",INDEX(D_伙伴羁绊!$G:$G,MATCH(I83,D_伙伴羁绊!$A:$A,0)))</f>
        <v/>
      </c>
      <c r="K83" s="2" t="str">
        <f>IF(ISNA(MATCH(A83+4,D_伙伴羁绊!$A:$A,0)),"",A83+4)</f>
        <v/>
      </c>
      <c r="L83" s="2" t="str">
        <f>IF(K83="","",INDEX(D_伙伴羁绊!$G:$G,MATCH(K83,D_伙伴羁绊!$A:$A,0)))</f>
        <v/>
      </c>
      <c r="M83" s="2" t="str">
        <f>IF(ISNA(MATCH(A83+5,D_伙伴羁绊!$A:$A,0)),"",A83+5)</f>
        <v/>
      </c>
      <c r="N83" s="2" t="str">
        <f>IF(M83="","",INDEX(D_伙伴羁绊!$G:$G,MATCH(M83,D_伙伴羁绊!$A:$A,0)))</f>
        <v/>
      </c>
      <c r="O83" s="2" t="str">
        <f>IF(ISNA(MATCH(A83+6,D_伙伴羁绊!$A:$A,0)),"",A83+6)</f>
        <v/>
      </c>
      <c r="P83" s="2" t="str">
        <f>IF(O83="","",INDEX(D_伙伴羁绊!$G:$G,MATCH(O83,D_伙伴羁绊!$A:$A,0)))</f>
        <v/>
      </c>
      <c r="Q83" s="2" t="str">
        <f>IF(ISNA(MATCH(A83+7,D_伙伴羁绊!$A:$A,0)),"",A83+7)</f>
        <v/>
      </c>
      <c r="R83" s="2" t="str">
        <f>IF(Q83="","",INDEX(D_伙伴羁绊!$G:$G,MATCH(Q83,D_伙伴羁绊!$A:$A,0)))</f>
        <v/>
      </c>
      <c r="S83" s="2" t="str">
        <f>IF(ISNA(MATCH(A83+8,D_伙伴羁绊!$A:$A,0)),"",A83+8)</f>
        <v/>
      </c>
      <c r="T83" s="2" t="str">
        <f>IF(S83="","",INDEX(D_伙伴羁绊!$G:$G,MATCH(S83,D_伙伴羁绊!$A:$A,0)))</f>
        <v/>
      </c>
    </row>
    <row r="84" spans="1:20" x14ac:dyDescent="0.35">
      <c r="A84" s="2">
        <f>D_伙伴表!A84*1000</f>
        <v>100080000</v>
      </c>
      <c r="B84" s="2" t="s">
        <v>297</v>
      </c>
      <c r="C84" s="2">
        <f>INDEX(D_伙伴表!$L:$L,MATCH(A84/1000,D_伙伴表!$A:$A,0))</f>
        <v>5</v>
      </c>
      <c r="D84" s="2" t="str">
        <f t="shared" si="1"/>
        <v/>
      </c>
      <c r="E84" s="2" t="str">
        <f>IF(ISNA(MATCH(A84+1,D_伙伴羁绊!$A:$A,0)),"",A84+1)</f>
        <v/>
      </c>
      <c r="F84" s="2" t="str">
        <f>IF(E84="","",INDEX(D_伙伴羁绊!$G:$G,MATCH(E84,D_伙伴羁绊!$A:$A,0)))</f>
        <v/>
      </c>
      <c r="G84" s="2" t="str">
        <f>IF(ISNA(MATCH(A84+2,D_伙伴羁绊!$A:$A,0)),"",A84+2)</f>
        <v/>
      </c>
      <c r="H84" s="2" t="str">
        <f>IF(G84="","",INDEX(D_伙伴羁绊!$G:$G,MATCH(G84,D_伙伴羁绊!$A:$A,0)))</f>
        <v/>
      </c>
      <c r="I84" s="2" t="str">
        <f>IF(ISNA(MATCH(A84+3,D_伙伴羁绊!$A:$A,0)),"",A84+3)</f>
        <v/>
      </c>
      <c r="J84" s="2" t="str">
        <f>IF(I84="","",INDEX(D_伙伴羁绊!$G:$G,MATCH(I84,D_伙伴羁绊!$A:$A,0)))</f>
        <v/>
      </c>
      <c r="K84" s="2" t="str">
        <f>IF(ISNA(MATCH(A84+4,D_伙伴羁绊!$A:$A,0)),"",A84+4)</f>
        <v/>
      </c>
      <c r="L84" s="2" t="str">
        <f>IF(K84="","",INDEX(D_伙伴羁绊!$G:$G,MATCH(K84,D_伙伴羁绊!$A:$A,0)))</f>
        <v/>
      </c>
      <c r="M84" s="2" t="str">
        <f>IF(ISNA(MATCH(A84+5,D_伙伴羁绊!$A:$A,0)),"",A84+5)</f>
        <v/>
      </c>
      <c r="N84" s="2" t="str">
        <f>IF(M84="","",INDEX(D_伙伴羁绊!$G:$G,MATCH(M84,D_伙伴羁绊!$A:$A,0)))</f>
        <v/>
      </c>
      <c r="O84" s="2" t="str">
        <f>IF(ISNA(MATCH(A84+6,D_伙伴羁绊!$A:$A,0)),"",A84+6)</f>
        <v/>
      </c>
      <c r="P84" s="2" t="str">
        <f>IF(O84="","",INDEX(D_伙伴羁绊!$G:$G,MATCH(O84,D_伙伴羁绊!$A:$A,0)))</f>
        <v/>
      </c>
      <c r="Q84" s="2" t="str">
        <f>IF(ISNA(MATCH(A84+7,D_伙伴羁绊!$A:$A,0)),"",A84+7)</f>
        <v/>
      </c>
      <c r="R84" s="2" t="str">
        <f>IF(Q84="","",INDEX(D_伙伴羁绊!$G:$G,MATCH(Q84,D_伙伴羁绊!$A:$A,0)))</f>
        <v/>
      </c>
      <c r="S84" s="2" t="str">
        <f>IF(ISNA(MATCH(A84+8,D_伙伴羁绊!$A:$A,0)),"",A84+8)</f>
        <v/>
      </c>
      <c r="T84" s="2" t="str">
        <f>IF(S84="","",INDEX(D_伙伴羁绊!$G:$G,MATCH(S84,D_伙伴羁绊!$A:$A,0)))</f>
        <v/>
      </c>
    </row>
    <row r="85" spans="1:20" x14ac:dyDescent="0.35">
      <c r="A85" s="2">
        <f>D_伙伴表!A85*1000</f>
        <v>100081000</v>
      </c>
      <c r="B85" s="2" t="s">
        <v>297</v>
      </c>
      <c r="C85" s="2">
        <f>INDEX(D_伙伴表!$L:$L,MATCH(A85/1000,D_伙伴表!$A:$A,0))</f>
        <v>5</v>
      </c>
      <c r="D85" s="2" t="str">
        <f t="shared" si="1"/>
        <v/>
      </c>
      <c r="E85" s="2" t="str">
        <f>IF(ISNA(MATCH(A85+1,D_伙伴羁绊!$A:$A,0)),"",A85+1)</f>
        <v/>
      </c>
      <c r="F85" s="2" t="str">
        <f>IF(E85="","",INDEX(D_伙伴羁绊!$G:$G,MATCH(E85,D_伙伴羁绊!$A:$A,0)))</f>
        <v/>
      </c>
      <c r="G85" s="2" t="str">
        <f>IF(ISNA(MATCH(A85+2,D_伙伴羁绊!$A:$A,0)),"",A85+2)</f>
        <v/>
      </c>
      <c r="H85" s="2" t="str">
        <f>IF(G85="","",INDEX(D_伙伴羁绊!$G:$G,MATCH(G85,D_伙伴羁绊!$A:$A,0)))</f>
        <v/>
      </c>
      <c r="I85" s="2" t="str">
        <f>IF(ISNA(MATCH(A85+3,D_伙伴羁绊!$A:$A,0)),"",A85+3)</f>
        <v/>
      </c>
      <c r="J85" s="2" t="str">
        <f>IF(I85="","",INDEX(D_伙伴羁绊!$G:$G,MATCH(I85,D_伙伴羁绊!$A:$A,0)))</f>
        <v/>
      </c>
      <c r="K85" s="2" t="str">
        <f>IF(ISNA(MATCH(A85+4,D_伙伴羁绊!$A:$A,0)),"",A85+4)</f>
        <v/>
      </c>
      <c r="L85" s="2" t="str">
        <f>IF(K85="","",INDEX(D_伙伴羁绊!$G:$G,MATCH(K85,D_伙伴羁绊!$A:$A,0)))</f>
        <v/>
      </c>
      <c r="M85" s="2" t="str">
        <f>IF(ISNA(MATCH(A85+5,D_伙伴羁绊!$A:$A,0)),"",A85+5)</f>
        <v/>
      </c>
      <c r="N85" s="2" t="str">
        <f>IF(M85="","",INDEX(D_伙伴羁绊!$G:$G,MATCH(M85,D_伙伴羁绊!$A:$A,0)))</f>
        <v/>
      </c>
      <c r="O85" s="2" t="str">
        <f>IF(ISNA(MATCH(A85+6,D_伙伴羁绊!$A:$A,0)),"",A85+6)</f>
        <v/>
      </c>
      <c r="P85" s="2" t="str">
        <f>IF(O85="","",INDEX(D_伙伴羁绊!$G:$G,MATCH(O85,D_伙伴羁绊!$A:$A,0)))</f>
        <v/>
      </c>
      <c r="Q85" s="2" t="str">
        <f>IF(ISNA(MATCH(A85+7,D_伙伴羁绊!$A:$A,0)),"",A85+7)</f>
        <v/>
      </c>
      <c r="R85" s="2" t="str">
        <f>IF(Q85="","",INDEX(D_伙伴羁绊!$G:$G,MATCH(Q85,D_伙伴羁绊!$A:$A,0)))</f>
        <v/>
      </c>
      <c r="S85" s="2" t="str">
        <f>IF(ISNA(MATCH(A85+8,D_伙伴羁绊!$A:$A,0)),"",A85+8)</f>
        <v/>
      </c>
      <c r="T85" s="2" t="str">
        <f>IF(S85="","",INDEX(D_伙伴羁绊!$G:$G,MATCH(S85,D_伙伴羁绊!$A:$A,0)))</f>
        <v/>
      </c>
    </row>
    <row r="86" spans="1:20" x14ac:dyDescent="0.35">
      <c r="A86" s="2">
        <f>D_伙伴表!A86*1000</f>
        <v>100082000</v>
      </c>
      <c r="B86" s="2" t="s">
        <v>297</v>
      </c>
      <c r="C86" s="2">
        <f>INDEX(D_伙伴表!$L:$L,MATCH(A86/1000,D_伙伴表!$A:$A,0))</f>
        <v>6</v>
      </c>
      <c r="D86" s="2" t="str">
        <f t="shared" si="1"/>
        <v/>
      </c>
      <c r="E86" s="2" t="str">
        <f>IF(ISNA(MATCH(A86+1,D_伙伴羁绊!$A:$A,0)),"",A86+1)</f>
        <v/>
      </c>
      <c r="F86" s="2" t="str">
        <f>IF(E86="","",INDEX(D_伙伴羁绊!$G:$G,MATCH(E86,D_伙伴羁绊!$A:$A,0)))</f>
        <v/>
      </c>
      <c r="G86" s="2" t="str">
        <f>IF(ISNA(MATCH(A86+2,D_伙伴羁绊!$A:$A,0)),"",A86+2)</f>
        <v/>
      </c>
      <c r="H86" s="2" t="str">
        <f>IF(G86="","",INDEX(D_伙伴羁绊!$G:$G,MATCH(G86,D_伙伴羁绊!$A:$A,0)))</f>
        <v/>
      </c>
      <c r="I86" s="2" t="str">
        <f>IF(ISNA(MATCH(A86+3,D_伙伴羁绊!$A:$A,0)),"",A86+3)</f>
        <v/>
      </c>
      <c r="J86" s="2" t="str">
        <f>IF(I86="","",INDEX(D_伙伴羁绊!$G:$G,MATCH(I86,D_伙伴羁绊!$A:$A,0)))</f>
        <v/>
      </c>
      <c r="K86" s="2" t="str">
        <f>IF(ISNA(MATCH(A86+4,D_伙伴羁绊!$A:$A,0)),"",A86+4)</f>
        <v/>
      </c>
      <c r="L86" s="2" t="str">
        <f>IF(K86="","",INDEX(D_伙伴羁绊!$G:$G,MATCH(K86,D_伙伴羁绊!$A:$A,0)))</f>
        <v/>
      </c>
      <c r="M86" s="2" t="str">
        <f>IF(ISNA(MATCH(A86+5,D_伙伴羁绊!$A:$A,0)),"",A86+5)</f>
        <v/>
      </c>
      <c r="N86" s="2" t="str">
        <f>IF(M86="","",INDEX(D_伙伴羁绊!$G:$G,MATCH(M86,D_伙伴羁绊!$A:$A,0)))</f>
        <v/>
      </c>
      <c r="O86" s="2" t="str">
        <f>IF(ISNA(MATCH(A86+6,D_伙伴羁绊!$A:$A,0)),"",A86+6)</f>
        <v/>
      </c>
      <c r="P86" s="2" t="str">
        <f>IF(O86="","",INDEX(D_伙伴羁绊!$G:$G,MATCH(O86,D_伙伴羁绊!$A:$A,0)))</f>
        <v/>
      </c>
      <c r="Q86" s="2" t="str">
        <f>IF(ISNA(MATCH(A86+7,D_伙伴羁绊!$A:$A,0)),"",A86+7)</f>
        <v/>
      </c>
      <c r="R86" s="2" t="str">
        <f>IF(Q86="","",INDEX(D_伙伴羁绊!$G:$G,MATCH(Q86,D_伙伴羁绊!$A:$A,0)))</f>
        <v/>
      </c>
      <c r="S86" s="2" t="str">
        <f>IF(ISNA(MATCH(A86+8,D_伙伴羁绊!$A:$A,0)),"",A86+8)</f>
        <v/>
      </c>
      <c r="T86" s="2" t="str">
        <f>IF(S86="","",INDEX(D_伙伴羁绊!$G:$G,MATCH(S86,D_伙伴羁绊!$A:$A,0)))</f>
        <v/>
      </c>
    </row>
    <row r="87" spans="1:20" x14ac:dyDescent="0.35">
      <c r="A87" s="2">
        <f>D_伙伴表!A87*1000</f>
        <v>100083000</v>
      </c>
      <c r="B87" s="2" t="s">
        <v>297</v>
      </c>
      <c r="C87" s="2">
        <f>INDEX(D_伙伴表!$L:$L,MATCH(A87/1000,D_伙伴表!$A:$A,0))</f>
        <v>6</v>
      </c>
      <c r="D87" s="2" t="str">
        <f t="shared" si="1"/>
        <v/>
      </c>
      <c r="E87" s="2" t="str">
        <f>IF(ISNA(MATCH(A87+1,D_伙伴羁绊!$A:$A,0)),"",A87+1)</f>
        <v/>
      </c>
      <c r="F87" s="2" t="str">
        <f>IF(E87="","",INDEX(D_伙伴羁绊!$G:$G,MATCH(E87,D_伙伴羁绊!$A:$A,0)))</f>
        <v/>
      </c>
      <c r="G87" s="2" t="str">
        <f>IF(ISNA(MATCH(A87+2,D_伙伴羁绊!$A:$A,0)),"",A87+2)</f>
        <v/>
      </c>
      <c r="H87" s="2" t="str">
        <f>IF(G87="","",INDEX(D_伙伴羁绊!$G:$G,MATCH(G87,D_伙伴羁绊!$A:$A,0)))</f>
        <v/>
      </c>
      <c r="I87" s="2" t="str">
        <f>IF(ISNA(MATCH(A87+3,D_伙伴羁绊!$A:$A,0)),"",A87+3)</f>
        <v/>
      </c>
      <c r="J87" s="2" t="str">
        <f>IF(I87="","",INDEX(D_伙伴羁绊!$G:$G,MATCH(I87,D_伙伴羁绊!$A:$A,0)))</f>
        <v/>
      </c>
      <c r="K87" s="2" t="str">
        <f>IF(ISNA(MATCH(A87+4,D_伙伴羁绊!$A:$A,0)),"",A87+4)</f>
        <v/>
      </c>
      <c r="L87" s="2" t="str">
        <f>IF(K87="","",INDEX(D_伙伴羁绊!$G:$G,MATCH(K87,D_伙伴羁绊!$A:$A,0)))</f>
        <v/>
      </c>
      <c r="M87" s="2" t="str">
        <f>IF(ISNA(MATCH(A87+5,D_伙伴羁绊!$A:$A,0)),"",A87+5)</f>
        <v/>
      </c>
      <c r="N87" s="2" t="str">
        <f>IF(M87="","",INDEX(D_伙伴羁绊!$G:$G,MATCH(M87,D_伙伴羁绊!$A:$A,0)))</f>
        <v/>
      </c>
      <c r="O87" s="2" t="str">
        <f>IF(ISNA(MATCH(A87+6,D_伙伴羁绊!$A:$A,0)),"",A87+6)</f>
        <v/>
      </c>
      <c r="P87" s="2" t="str">
        <f>IF(O87="","",INDEX(D_伙伴羁绊!$G:$G,MATCH(O87,D_伙伴羁绊!$A:$A,0)))</f>
        <v/>
      </c>
      <c r="Q87" s="2" t="str">
        <f>IF(ISNA(MATCH(A87+7,D_伙伴羁绊!$A:$A,0)),"",A87+7)</f>
        <v/>
      </c>
      <c r="R87" s="2" t="str">
        <f>IF(Q87="","",INDEX(D_伙伴羁绊!$G:$G,MATCH(Q87,D_伙伴羁绊!$A:$A,0)))</f>
        <v/>
      </c>
      <c r="S87" s="2" t="str">
        <f>IF(ISNA(MATCH(A87+8,D_伙伴羁绊!$A:$A,0)),"",A87+8)</f>
        <v/>
      </c>
      <c r="T87" s="2" t="str">
        <f>IF(S87="","",INDEX(D_伙伴羁绊!$G:$G,MATCH(S87,D_伙伴羁绊!$A:$A,0)))</f>
        <v/>
      </c>
    </row>
    <row r="88" spans="1:20" x14ac:dyDescent="0.35">
      <c r="A88" s="2">
        <f>D_伙伴表!A88*1000</f>
        <v>100084000</v>
      </c>
      <c r="B88" s="2" t="s">
        <v>297</v>
      </c>
      <c r="C88" s="2">
        <f>INDEX(D_伙伴表!$L:$L,MATCH(A88/1000,D_伙伴表!$A:$A,0))</f>
        <v>6</v>
      </c>
      <c r="D88" s="2" t="str">
        <f t="shared" si="1"/>
        <v/>
      </c>
      <c r="E88" s="2" t="str">
        <f>IF(ISNA(MATCH(A88+1,D_伙伴羁绊!$A:$A,0)),"",A88+1)</f>
        <v/>
      </c>
      <c r="F88" s="2" t="str">
        <f>IF(E88="","",INDEX(D_伙伴羁绊!$G:$G,MATCH(E88,D_伙伴羁绊!$A:$A,0)))</f>
        <v/>
      </c>
      <c r="G88" s="2" t="str">
        <f>IF(ISNA(MATCH(A88+2,D_伙伴羁绊!$A:$A,0)),"",A88+2)</f>
        <v/>
      </c>
      <c r="H88" s="2" t="str">
        <f>IF(G88="","",INDEX(D_伙伴羁绊!$G:$G,MATCH(G88,D_伙伴羁绊!$A:$A,0)))</f>
        <v/>
      </c>
      <c r="I88" s="2" t="str">
        <f>IF(ISNA(MATCH(A88+3,D_伙伴羁绊!$A:$A,0)),"",A88+3)</f>
        <v/>
      </c>
      <c r="J88" s="2" t="str">
        <f>IF(I88="","",INDEX(D_伙伴羁绊!$G:$G,MATCH(I88,D_伙伴羁绊!$A:$A,0)))</f>
        <v/>
      </c>
      <c r="K88" s="2" t="str">
        <f>IF(ISNA(MATCH(A88+4,D_伙伴羁绊!$A:$A,0)),"",A88+4)</f>
        <v/>
      </c>
      <c r="L88" s="2" t="str">
        <f>IF(K88="","",INDEX(D_伙伴羁绊!$G:$G,MATCH(K88,D_伙伴羁绊!$A:$A,0)))</f>
        <v/>
      </c>
      <c r="M88" s="2" t="str">
        <f>IF(ISNA(MATCH(A88+5,D_伙伴羁绊!$A:$A,0)),"",A88+5)</f>
        <v/>
      </c>
      <c r="N88" s="2" t="str">
        <f>IF(M88="","",INDEX(D_伙伴羁绊!$G:$G,MATCH(M88,D_伙伴羁绊!$A:$A,0)))</f>
        <v/>
      </c>
      <c r="O88" s="2" t="str">
        <f>IF(ISNA(MATCH(A88+6,D_伙伴羁绊!$A:$A,0)),"",A88+6)</f>
        <v/>
      </c>
      <c r="P88" s="2" t="str">
        <f>IF(O88="","",INDEX(D_伙伴羁绊!$G:$G,MATCH(O88,D_伙伴羁绊!$A:$A,0)))</f>
        <v/>
      </c>
      <c r="Q88" s="2" t="str">
        <f>IF(ISNA(MATCH(A88+7,D_伙伴羁绊!$A:$A,0)),"",A88+7)</f>
        <v/>
      </c>
      <c r="R88" s="2" t="str">
        <f>IF(Q88="","",INDEX(D_伙伴羁绊!$G:$G,MATCH(Q88,D_伙伴羁绊!$A:$A,0)))</f>
        <v/>
      </c>
      <c r="S88" s="2" t="str">
        <f>IF(ISNA(MATCH(A88+8,D_伙伴羁绊!$A:$A,0)),"",A88+8)</f>
        <v/>
      </c>
      <c r="T88" s="2" t="str">
        <f>IF(S88="","",INDEX(D_伙伴羁绊!$G:$G,MATCH(S88,D_伙伴羁绊!$A:$A,0)))</f>
        <v/>
      </c>
    </row>
    <row r="89" spans="1:20" x14ac:dyDescent="0.35">
      <c r="A89" s="2">
        <f>D_伙伴表!A89*1000</f>
        <v>100085000</v>
      </c>
      <c r="B89" s="2" t="s">
        <v>297</v>
      </c>
      <c r="C89" s="2">
        <f>INDEX(D_伙伴表!$L:$L,MATCH(A89/1000,D_伙伴表!$A:$A,0))</f>
        <v>6</v>
      </c>
      <c r="D89" s="2" t="str">
        <f t="shared" si="1"/>
        <v/>
      </c>
      <c r="E89" s="2" t="str">
        <f>IF(ISNA(MATCH(A89+1,D_伙伴羁绊!$A:$A,0)),"",A89+1)</f>
        <v/>
      </c>
      <c r="F89" s="2" t="str">
        <f>IF(E89="","",INDEX(D_伙伴羁绊!$G:$G,MATCH(E89,D_伙伴羁绊!$A:$A,0)))</f>
        <v/>
      </c>
      <c r="G89" s="2" t="str">
        <f>IF(ISNA(MATCH(A89+2,D_伙伴羁绊!$A:$A,0)),"",A89+2)</f>
        <v/>
      </c>
      <c r="H89" s="2" t="str">
        <f>IF(G89="","",INDEX(D_伙伴羁绊!$G:$G,MATCH(G89,D_伙伴羁绊!$A:$A,0)))</f>
        <v/>
      </c>
      <c r="I89" s="2" t="str">
        <f>IF(ISNA(MATCH(A89+3,D_伙伴羁绊!$A:$A,0)),"",A89+3)</f>
        <v/>
      </c>
      <c r="J89" s="2" t="str">
        <f>IF(I89="","",INDEX(D_伙伴羁绊!$G:$G,MATCH(I89,D_伙伴羁绊!$A:$A,0)))</f>
        <v/>
      </c>
      <c r="K89" s="2" t="str">
        <f>IF(ISNA(MATCH(A89+4,D_伙伴羁绊!$A:$A,0)),"",A89+4)</f>
        <v/>
      </c>
      <c r="L89" s="2" t="str">
        <f>IF(K89="","",INDEX(D_伙伴羁绊!$G:$G,MATCH(K89,D_伙伴羁绊!$A:$A,0)))</f>
        <v/>
      </c>
      <c r="M89" s="2" t="str">
        <f>IF(ISNA(MATCH(A89+5,D_伙伴羁绊!$A:$A,0)),"",A89+5)</f>
        <v/>
      </c>
      <c r="N89" s="2" t="str">
        <f>IF(M89="","",INDEX(D_伙伴羁绊!$G:$G,MATCH(M89,D_伙伴羁绊!$A:$A,0)))</f>
        <v/>
      </c>
      <c r="O89" s="2" t="str">
        <f>IF(ISNA(MATCH(A89+6,D_伙伴羁绊!$A:$A,0)),"",A89+6)</f>
        <v/>
      </c>
      <c r="P89" s="2" t="str">
        <f>IF(O89="","",INDEX(D_伙伴羁绊!$G:$G,MATCH(O89,D_伙伴羁绊!$A:$A,0)))</f>
        <v/>
      </c>
      <c r="Q89" s="2" t="str">
        <f>IF(ISNA(MATCH(A89+7,D_伙伴羁绊!$A:$A,0)),"",A89+7)</f>
        <v/>
      </c>
      <c r="R89" s="2" t="str">
        <f>IF(Q89="","",INDEX(D_伙伴羁绊!$G:$G,MATCH(Q89,D_伙伴羁绊!$A:$A,0)))</f>
        <v/>
      </c>
      <c r="S89" s="2" t="str">
        <f>IF(ISNA(MATCH(A89+8,D_伙伴羁绊!$A:$A,0)),"",A89+8)</f>
        <v/>
      </c>
      <c r="T89" s="2" t="str">
        <f>IF(S89="","",INDEX(D_伙伴羁绊!$G:$G,MATCH(S89,D_伙伴羁绊!$A:$A,0)))</f>
        <v/>
      </c>
    </row>
    <row r="90" spans="1:20" x14ac:dyDescent="0.35">
      <c r="A90" s="2">
        <f>D_伙伴表!A90*1000</f>
        <v>100086000</v>
      </c>
      <c r="B90" s="2" t="s">
        <v>297</v>
      </c>
      <c r="C90" s="2">
        <f>INDEX(D_伙伴表!$L:$L,MATCH(A90/1000,D_伙伴表!$A:$A,0))</f>
        <v>6</v>
      </c>
      <c r="D90" s="2" t="str">
        <f t="shared" si="1"/>
        <v/>
      </c>
      <c r="E90" s="2" t="str">
        <f>IF(ISNA(MATCH(A90+1,D_伙伴羁绊!$A:$A,0)),"",A90+1)</f>
        <v/>
      </c>
      <c r="F90" s="2" t="str">
        <f>IF(E90="","",INDEX(D_伙伴羁绊!$G:$G,MATCH(E90,D_伙伴羁绊!$A:$A,0)))</f>
        <v/>
      </c>
      <c r="G90" s="2" t="str">
        <f>IF(ISNA(MATCH(A90+2,D_伙伴羁绊!$A:$A,0)),"",A90+2)</f>
        <v/>
      </c>
      <c r="H90" s="2" t="str">
        <f>IF(G90="","",INDEX(D_伙伴羁绊!$G:$G,MATCH(G90,D_伙伴羁绊!$A:$A,0)))</f>
        <v/>
      </c>
      <c r="I90" s="2" t="str">
        <f>IF(ISNA(MATCH(A90+3,D_伙伴羁绊!$A:$A,0)),"",A90+3)</f>
        <v/>
      </c>
      <c r="J90" s="2" t="str">
        <f>IF(I90="","",INDEX(D_伙伴羁绊!$G:$G,MATCH(I90,D_伙伴羁绊!$A:$A,0)))</f>
        <v/>
      </c>
      <c r="K90" s="2" t="str">
        <f>IF(ISNA(MATCH(A90+4,D_伙伴羁绊!$A:$A,0)),"",A90+4)</f>
        <v/>
      </c>
      <c r="L90" s="2" t="str">
        <f>IF(K90="","",INDEX(D_伙伴羁绊!$G:$G,MATCH(K90,D_伙伴羁绊!$A:$A,0)))</f>
        <v/>
      </c>
      <c r="M90" s="2" t="str">
        <f>IF(ISNA(MATCH(A90+5,D_伙伴羁绊!$A:$A,0)),"",A90+5)</f>
        <v/>
      </c>
      <c r="N90" s="2" t="str">
        <f>IF(M90="","",INDEX(D_伙伴羁绊!$G:$G,MATCH(M90,D_伙伴羁绊!$A:$A,0)))</f>
        <v/>
      </c>
      <c r="O90" s="2" t="str">
        <f>IF(ISNA(MATCH(A90+6,D_伙伴羁绊!$A:$A,0)),"",A90+6)</f>
        <v/>
      </c>
      <c r="P90" s="2" t="str">
        <f>IF(O90="","",INDEX(D_伙伴羁绊!$G:$G,MATCH(O90,D_伙伴羁绊!$A:$A,0)))</f>
        <v/>
      </c>
      <c r="Q90" s="2" t="str">
        <f>IF(ISNA(MATCH(A90+7,D_伙伴羁绊!$A:$A,0)),"",A90+7)</f>
        <v/>
      </c>
      <c r="R90" s="2" t="str">
        <f>IF(Q90="","",INDEX(D_伙伴羁绊!$G:$G,MATCH(Q90,D_伙伴羁绊!$A:$A,0)))</f>
        <v/>
      </c>
      <c r="S90" s="2" t="str">
        <f>IF(ISNA(MATCH(A90+8,D_伙伴羁绊!$A:$A,0)),"",A90+8)</f>
        <v/>
      </c>
      <c r="T90" s="2" t="str">
        <f>IF(S90="","",INDEX(D_伙伴羁绊!$G:$G,MATCH(S90,D_伙伴羁绊!$A:$A,0)))</f>
        <v/>
      </c>
    </row>
    <row r="91" spans="1:20" x14ac:dyDescent="0.35">
      <c r="A91" s="2">
        <f>D_伙伴表!A91*1000</f>
        <v>100087000</v>
      </c>
      <c r="B91" s="2" t="s">
        <v>297</v>
      </c>
      <c r="C91" s="2">
        <f>INDEX(D_伙伴表!$L:$L,MATCH(A91/1000,D_伙伴表!$A:$A,0))</f>
        <v>6</v>
      </c>
      <c r="D91" s="2" t="str">
        <f t="shared" si="1"/>
        <v/>
      </c>
      <c r="E91" s="2" t="str">
        <f>IF(ISNA(MATCH(A91+1,D_伙伴羁绊!$A:$A,0)),"",A91+1)</f>
        <v/>
      </c>
      <c r="F91" s="2" t="str">
        <f>IF(E91="","",INDEX(D_伙伴羁绊!$G:$G,MATCH(E91,D_伙伴羁绊!$A:$A,0)))</f>
        <v/>
      </c>
      <c r="G91" s="2" t="str">
        <f>IF(ISNA(MATCH(A91+2,D_伙伴羁绊!$A:$A,0)),"",A91+2)</f>
        <v/>
      </c>
      <c r="H91" s="2" t="str">
        <f>IF(G91="","",INDEX(D_伙伴羁绊!$G:$G,MATCH(G91,D_伙伴羁绊!$A:$A,0)))</f>
        <v/>
      </c>
      <c r="I91" s="2" t="str">
        <f>IF(ISNA(MATCH(A91+3,D_伙伴羁绊!$A:$A,0)),"",A91+3)</f>
        <v/>
      </c>
      <c r="J91" s="2" t="str">
        <f>IF(I91="","",INDEX(D_伙伴羁绊!$G:$G,MATCH(I91,D_伙伴羁绊!$A:$A,0)))</f>
        <v/>
      </c>
      <c r="K91" s="2" t="str">
        <f>IF(ISNA(MATCH(A91+4,D_伙伴羁绊!$A:$A,0)),"",A91+4)</f>
        <v/>
      </c>
      <c r="L91" s="2" t="str">
        <f>IF(K91="","",INDEX(D_伙伴羁绊!$G:$G,MATCH(K91,D_伙伴羁绊!$A:$A,0)))</f>
        <v/>
      </c>
      <c r="M91" s="2" t="str">
        <f>IF(ISNA(MATCH(A91+5,D_伙伴羁绊!$A:$A,0)),"",A91+5)</f>
        <v/>
      </c>
      <c r="N91" s="2" t="str">
        <f>IF(M91="","",INDEX(D_伙伴羁绊!$G:$G,MATCH(M91,D_伙伴羁绊!$A:$A,0)))</f>
        <v/>
      </c>
      <c r="O91" s="2" t="str">
        <f>IF(ISNA(MATCH(A91+6,D_伙伴羁绊!$A:$A,0)),"",A91+6)</f>
        <v/>
      </c>
      <c r="P91" s="2" t="str">
        <f>IF(O91="","",INDEX(D_伙伴羁绊!$G:$G,MATCH(O91,D_伙伴羁绊!$A:$A,0)))</f>
        <v/>
      </c>
      <c r="Q91" s="2" t="str">
        <f>IF(ISNA(MATCH(A91+7,D_伙伴羁绊!$A:$A,0)),"",A91+7)</f>
        <v/>
      </c>
      <c r="R91" s="2" t="str">
        <f>IF(Q91="","",INDEX(D_伙伴羁绊!$G:$G,MATCH(Q91,D_伙伴羁绊!$A:$A,0)))</f>
        <v/>
      </c>
      <c r="S91" s="2" t="str">
        <f>IF(ISNA(MATCH(A91+8,D_伙伴羁绊!$A:$A,0)),"",A91+8)</f>
        <v/>
      </c>
      <c r="T91" s="2" t="str">
        <f>IF(S91="","",INDEX(D_伙伴羁绊!$G:$G,MATCH(S91,D_伙伴羁绊!$A:$A,0)))</f>
        <v/>
      </c>
    </row>
    <row r="92" spans="1:20" x14ac:dyDescent="0.35">
      <c r="A92" s="2">
        <f>D_伙伴表!A92*1000</f>
        <v>100088000</v>
      </c>
      <c r="B92" s="2" t="s">
        <v>297</v>
      </c>
      <c r="C92" s="2">
        <f>INDEX(D_伙伴表!$L:$L,MATCH(A92/1000,D_伙伴表!$A:$A,0))</f>
        <v>4</v>
      </c>
      <c r="D92" s="2" t="str">
        <f t="shared" si="1"/>
        <v/>
      </c>
      <c r="E92" s="2" t="str">
        <f>IF(ISNA(MATCH(A92+1,D_伙伴羁绊!$A:$A,0)),"",A92+1)</f>
        <v/>
      </c>
      <c r="F92" s="2" t="str">
        <f>IF(E92="","",INDEX(D_伙伴羁绊!$G:$G,MATCH(E92,D_伙伴羁绊!$A:$A,0)))</f>
        <v/>
      </c>
      <c r="G92" s="2" t="str">
        <f>IF(ISNA(MATCH(A92+2,D_伙伴羁绊!$A:$A,0)),"",A92+2)</f>
        <v/>
      </c>
      <c r="H92" s="2" t="str">
        <f>IF(G92="","",INDEX(D_伙伴羁绊!$G:$G,MATCH(G92,D_伙伴羁绊!$A:$A,0)))</f>
        <v/>
      </c>
      <c r="I92" s="2" t="str">
        <f>IF(ISNA(MATCH(A92+3,D_伙伴羁绊!$A:$A,0)),"",A92+3)</f>
        <v/>
      </c>
      <c r="J92" s="2" t="str">
        <f>IF(I92="","",INDEX(D_伙伴羁绊!$G:$G,MATCH(I92,D_伙伴羁绊!$A:$A,0)))</f>
        <v/>
      </c>
      <c r="K92" s="2" t="str">
        <f>IF(ISNA(MATCH(A92+4,D_伙伴羁绊!$A:$A,0)),"",A92+4)</f>
        <v/>
      </c>
      <c r="L92" s="2" t="str">
        <f>IF(K92="","",INDEX(D_伙伴羁绊!$G:$G,MATCH(K92,D_伙伴羁绊!$A:$A,0)))</f>
        <v/>
      </c>
      <c r="M92" s="2" t="str">
        <f>IF(ISNA(MATCH(A92+5,D_伙伴羁绊!$A:$A,0)),"",A92+5)</f>
        <v/>
      </c>
      <c r="N92" s="2" t="str">
        <f>IF(M92="","",INDEX(D_伙伴羁绊!$G:$G,MATCH(M92,D_伙伴羁绊!$A:$A,0)))</f>
        <v/>
      </c>
      <c r="O92" s="2" t="str">
        <f>IF(ISNA(MATCH(A92+6,D_伙伴羁绊!$A:$A,0)),"",A92+6)</f>
        <v/>
      </c>
      <c r="P92" s="2" t="str">
        <f>IF(O92="","",INDEX(D_伙伴羁绊!$G:$G,MATCH(O92,D_伙伴羁绊!$A:$A,0)))</f>
        <v/>
      </c>
      <c r="Q92" s="2" t="str">
        <f>IF(ISNA(MATCH(A92+7,D_伙伴羁绊!$A:$A,0)),"",A92+7)</f>
        <v/>
      </c>
      <c r="R92" s="2" t="str">
        <f>IF(Q92="","",INDEX(D_伙伴羁绊!$G:$G,MATCH(Q92,D_伙伴羁绊!$A:$A,0)))</f>
        <v/>
      </c>
      <c r="S92" s="2" t="str">
        <f>IF(ISNA(MATCH(A92+8,D_伙伴羁绊!$A:$A,0)),"",A92+8)</f>
        <v/>
      </c>
      <c r="T92" s="2" t="str">
        <f>IF(S92="","",INDEX(D_伙伴羁绊!$G:$G,MATCH(S92,D_伙伴羁绊!$A:$A,0)))</f>
        <v/>
      </c>
    </row>
  </sheetData>
  <phoneticPr fontId="4" type="noConversion"/>
  <conditionalFormatting sqref="C2">
    <cfRule type="cellIs" dxfId="593" priority="2" stopIfTrue="1" operator="notEqual">
      <formula>INDIRECT("Dummy_for_Comparison1!"&amp;ADDRESS(ROW(),COLUMN()))</formula>
    </cfRule>
  </conditionalFormatting>
  <conditionalFormatting sqref="C3">
    <cfRule type="cellIs" dxfId="592" priority="1" stopIfTrue="1" operator="notEqual">
      <formula>INDIRECT("Dummy_for_Comparison1!"&amp;ADDRESS(ROW(),COLUMN()))</formula>
    </cfRule>
  </conditionalFormatting>
  <conditionalFormatting sqref="A1:XFD1 A2:B3 D2:XFD3 A4:XFD1048576">
    <cfRule type="cellIs" dxfId="591" priority="3" stopIfTrue="1" operator="notEqual">
      <formula>INDIRECT("Dummy_for_Comparison6!"&amp;ADDRESS(ROW(),COLUMN()))</formula>
    </cfRule>
  </conditionalFormatting>
  <pageMargins left="0.69930555555555596" right="0.69930555555555596"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50"/>
  <sheetViews>
    <sheetView workbookViewId="0">
      <selection activeCell="F5" sqref="F5:L6"/>
    </sheetView>
  </sheetViews>
  <sheetFormatPr defaultColWidth="9" defaultRowHeight="16.5" x14ac:dyDescent="0.35"/>
  <cols>
    <col min="1" max="1" width="10.5" style="2" customWidth="1"/>
    <col min="2" max="5" width="9" style="2"/>
    <col min="6" max="6" width="14.5" style="2" customWidth="1"/>
    <col min="7" max="7" width="12.625" style="2" customWidth="1"/>
    <col min="8" max="9" width="9.75" style="2" customWidth="1"/>
    <col min="10" max="17" width="9" style="2"/>
    <col min="18" max="19" width="11.375" style="2" customWidth="1"/>
    <col min="20" max="20" width="9.625" style="2" customWidth="1"/>
    <col min="21" max="16384" width="9" style="1"/>
  </cols>
  <sheetData>
    <row r="1" spans="1:20" x14ac:dyDescent="0.35">
      <c r="A1" s="2" t="s">
        <v>895</v>
      </c>
      <c r="B1" s="2" t="s">
        <v>896</v>
      </c>
      <c r="C1" s="2" t="s">
        <v>897</v>
      </c>
      <c r="D1" s="2" t="s">
        <v>898</v>
      </c>
      <c r="E1" s="2" t="s">
        <v>899</v>
      </c>
      <c r="F1" s="2" t="s">
        <v>900</v>
      </c>
      <c r="G1" s="2" t="s">
        <v>901</v>
      </c>
      <c r="H1" s="2" t="s">
        <v>902</v>
      </c>
      <c r="I1" s="2" t="s">
        <v>903</v>
      </c>
      <c r="J1" s="2" t="s">
        <v>904</v>
      </c>
      <c r="K1" s="2" t="s">
        <v>905</v>
      </c>
      <c r="L1" s="2" t="s">
        <v>906</v>
      </c>
      <c r="M1" s="2" t="s">
        <v>907</v>
      </c>
      <c r="N1" s="2" t="s">
        <v>908</v>
      </c>
      <c r="O1" s="2" t="s">
        <v>909</v>
      </c>
      <c r="P1" s="2" t="s">
        <v>910</v>
      </c>
      <c r="Q1" s="2" t="s">
        <v>911</v>
      </c>
      <c r="R1" s="2" t="s">
        <v>912</v>
      </c>
      <c r="S1" s="2" t="s">
        <v>913</v>
      </c>
      <c r="T1" s="2" t="s">
        <v>914</v>
      </c>
    </row>
    <row r="2" spans="1:20" x14ac:dyDescent="0.35">
      <c r="A2" s="2" t="s">
        <v>915</v>
      </c>
      <c r="B2" s="2" t="s">
        <v>915</v>
      </c>
      <c r="C2" s="2" t="s">
        <v>915</v>
      </c>
      <c r="D2" s="2" t="s">
        <v>915</v>
      </c>
      <c r="E2" s="2" t="s">
        <v>915</v>
      </c>
      <c r="F2" s="2" t="s">
        <v>915</v>
      </c>
      <c r="G2" s="2" t="s">
        <v>915</v>
      </c>
      <c r="H2" s="2" t="s">
        <v>916</v>
      </c>
      <c r="I2" s="2" t="s">
        <v>915</v>
      </c>
      <c r="J2" s="2" t="s">
        <v>916</v>
      </c>
      <c r="K2" s="2" t="s">
        <v>915</v>
      </c>
      <c r="L2" s="2" t="s">
        <v>916</v>
      </c>
      <c r="M2" s="2" t="s">
        <v>915</v>
      </c>
      <c r="N2" s="2" t="s">
        <v>916</v>
      </c>
      <c r="O2" s="2" t="s">
        <v>915</v>
      </c>
      <c r="P2" s="2" t="s">
        <v>916</v>
      </c>
      <c r="Q2" s="2" t="s">
        <v>915</v>
      </c>
      <c r="R2" s="2" t="s">
        <v>915</v>
      </c>
      <c r="S2" s="2" t="s">
        <v>915</v>
      </c>
      <c r="T2" s="2" t="s">
        <v>915</v>
      </c>
    </row>
    <row r="3" spans="1:20" x14ac:dyDescent="0.35">
      <c r="A3" s="2" t="s">
        <v>917</v>
      </c>
      <c r="F3" s="2" t="s">
        <v>918</v>
      </c>
      <c r="H3" s="2" t="s">
        <v>919</v>
      </c>
      <c r="I3" s="2" t="s">
        <v>920</v>
      </c>
      <c r="J3" s="2" t="s">
        <v>921</v>
      </c>
      <c r="K3" s="2" t="s">
        <v>922</v>
      </c>
      <c r="L3" s="2" t="s">
        <v>923</v>
      </c>
      <c r="M3" s="2" t="s">
        <v>924</v>
      </c>
      <c r="N3" s="2" t="s">
        <v>925</v>
      </c>
      <c r="O3" s="2" t="s">
        <v>926</v>
      </c>
      <c r="P3" s="2" t="s">
        <v>927</v>
      </c>
      <c r="Q3" s="2" t="s">
        <v>928</v>
      </c>
      <c r="R3" s="2" t="s">
        <v>929</v>
      </c>
      <c r="S3" s="2" t="s">
        <v>930</v>
      </c>
      <c r="T3" s="2" t="s">
        <v>931</v>
      </c>
    </row>
    <row r="4" spans="1:20" x14ac:dyDescent="0.35">
      <c r="A4" s="2" t="s">
        <v>932</v>
      </c>
      <c r="F4" s="2" t="s">
        <v>932</v>
      </c>
      <c r="G4" s="2" t="s">
        <v>933</v>
      </c>
      <c r="H4" s="2" t="s">
        <v>932</v>
      </c>
      <c r="I4" s="2" t="s">
        <v>933</v>
      </c>
      <c r="J4" s="2" t="s">
        <v>932</v>
      </c>
      <c r="K4" s="2" t="s">
        <v>933</v>
      </c>
      <c r="L4" s="2" t="s">
        <v>932</v>
      </c>
      <c r="M4" s="2" t="s">
        <v>933</v>
      </c>
      <c r="N4" s="2" t="s">
        <v>932</v>
      </c>
      <c r="O4" s="2" t="s">
        <v>933</v>
      </c>
      <c r="P4" s="2" t="s">
        <v>932</v>
      </c>
      <c r="Q4" s="2" t="s">
        <v>933</v>
      </c>
      <c r="R4" s="2" t="s">
        <v>932</v>
      </c>
      <c r="S4" s="2" t="s">
        <v>933</v>
      </c>
      <c r="T4" s="2" t="s">
        <v>932</v>
      </c>
    </row>
    <row r="5" spans="1:20" x14ac:dyDescent="0.35">
      <c r="A5" s="2">
        <f>INDEX(D_伙伴表!$A:$A,MATCH(I5,D_伙伴表!$C:$C,0))*1000+E5</f>
        <v>100001001</v>
      </c>
      <c r="B5" s="2">
        <f>INDEX(D_伙伴表!$L:$L,MATCH(I5,D_伙伴表!$C:$C,0))</f>
        <v>1</v>
      </c>
      <c r="C5" s="2">
        <f>INDEX(D_伙伴表!$O:$O,MATCH(I5,D_伙伴表!$C:$C,0))</f>
        <v>1</v>
      </c>
      <c r="D5" s="2">
        <f>IF(F5&gt;2,0.55+0.35*INDEX(D_伙伴表!$L:$L,MATCH(M5,D_伙伴表!$C:$C,0))+0.35*INDEX(D_伙伴表!$L:$L,MATCH(K5,D_伙伴表!$C:$C,0)),0.25+0.5*INDEX(D_伙伴表!$L:$L,MATCH(K5,D_伙伴表!$C:$C,0)))+E5*0.07</f>
        <v>0.82000000000000006</v>
      </c>
      <c r="E5" s="2" t="s">
        <v>934</v>
      </c>
      <c r="F5" s="2">
        <f t="shared" ref="F5:F66" si="0">IF(COUNT(H5:Q5)=0,"",COUNT(H5:Q5))</f>
        <v>2</v>
      </c>
      <c r="G5" s="2" t="str">
        <f>I5&amp;E5</f>
        <v>小猪1</v>
      </c>
      <c r="H5" s="2">
        <v>1</v>
      </c>
      <c r="I5" s="2" t="str">
        <f>VLOOKUP(H5,D_伙伴表!$B:$C,2,FALSE)</f>
        <v>小猪</v>
      </c>
      <c r="J5" s="2">
        <v>2</v>
      </c>
      <c r="K5" s="2" t="str">
        <f>VLOOKUP(J5,D_伙伴表!$B:$C,2,FALSE)</f>
        <v>小蘑菇</v>
      </c>
      <c r="L5" s="2" t="str">
        <f>IF(M5="","",INDEX(D_图鉴!$A:$A,MATCH(M5,D_图鉴!$D:$D,0)))</f>
        <v/>
      </c>
      <c r="N5" s="2" t="str">
        <f>IF(O5="","",INDEX(D_图鉴!$A:$A,MATCH(O5,D_图鉴!$D:$D,0)))</f>
        <v/>
      </c>
      <c r="P5" s="2" t="str">
        <f>IF(Q5="","",INDEX(D_图鉴!$A:$A,MATCH(Q5,D_图鉴!$D:$D,0)))</f>
        <v/>
      </c>
      <c r="R5" s="2">
        <f>IF(S5="","",INDEX(计算页!$A:$A,MATCH(S5,计算页!$B:$B,0)))</f>
        <v>3</v>
      </c>
      <c r="S5" s="2" t="s">
        <v>101</v>
      </c>
      <c r="T5" s="2">
        <f>ROUND(INDEX(计算页!$F$4:$W$9,D_伙伴羁绊!B5,D_伙伴羁绊!C5*6-3)*D5/INDEX(计算页!$C:$C,MATCH(S5,计算页!$B:$B,0)),0)</f>
        <v>33</v>
      </c>
    </row>
    <row r="6" spans="1:20" x14ac:dyDescent="0.35">
      <c r="A6" s="2">
        <f>INDEX(D_伙伴表!$A:$A,MATCH(I6,D_伙伴表!$C:$C,0))*1000+E6</f>
        <v>100002001</v>
      </c>
      <c r="B6" s="2">
        <f>INDEX(D_伙伴表!$L:$L,MATCH(I6,D_伙伴表!$C:$C,0))</f>
        <v>1</v>
      </c>
      <c r="C6" s="2">
        <f>INDEX(D_伙伴表!$O:$O,MATCH(I6,D_伙伴表!$C:$C,0))</f>
        <v>1</v>
      </c>
      <c r="D6" s="2">
        <f>IF(F6&gt;2,0.55+0.35*INDEX(D_伙伴表!$L:$L,MATCH(M6,D_伙伴表!$C:$C,0))+0.35*INDEX(D_伙伴表!$L:$L,MATCH(K6,D_伙伴表!$C:$C,0)),0.25+0.5*INDEX(D_伙伴表!$L:$L,MATCH(K6,D_伙伴表!$C:$C,0)))+E6*0.07</f>
        <v>0.82000000000000006</v>
      </c>
      <c r="E6" s="2" t="s">
        <v>934</v>
      </c>
      <c r="F6" s="2">
        <f t="shared" si="0"/>
        <v>2</v>
      </c>
      <c r="G6" s="2" t="s">
        <v>1056</v>
      </c>
      <c r="H6" s="2">
        <v>2</v>
      </c>
      <c r="I6" s="2" t="str">
        <f>VLOOKUP(H6,D_伙伴表!$B:$C,2,FALSE)</f>
        <v>小蘑菇</v>
      </c>
      <c r="J6" s="2">
        <v>1</v>
      </c>
      <c r="K6" s="2" t="str">
        <f>VLOOKUP(J6,D_伙伴表!$B:$C,2,FALSE)</f>
        <v>小猪</v>
      </c>
      <c r="R6" s="2">
        <f>IF(S6="","",INDEX(计算页!$A:$A,MATCH(S6,计算页!$B:$B,0)))</f>
        <v>3</v>
      </c>
      <c r="S6" s="2" t="s">
        <v>101</v>
      </c>
      <c r="T6" s="2">
        <f>ROUND(INDEX(计算页!$F$4:$W$9,D_伙伴羁绊!B6,D_伙伴羁绊!C6*6-3)*D6/INDEX(计算页!$C:$C,MATCH(S6,计算页!$B:$B,0)),0)</f>
        <v>33</v>
      </c>
    </row>
    <row r="7" spans="1:20" x14ac:dyDescent="0.35">
      <c r="A7" s="2">
        <f>INDEX(D_伙伴表!$A:$A,MATCH(I7,D_伙伴表!$C:$C,0))*1000+E7</f>
        <v>100010001</v>
      </c>
      <c r="B7" s="2">
        <f>INDEX(D_伙伴表!$L:$L,MATCH(I7,D_伙伴表!$C:$C,0))</f>
        <v>2</v>
      </c>
      <c r="C7" s="2">
        <f>INDEX(D_伙伴表!$O:$O,MATCH(I7,D_伙伴表!$C:$C,0))</f>
        <v>1</v>
      </c>
      <c r="D7" s="2">
        <f>IF(F7&gt;2,0.55+0.35*INDEX(D_伙伴表!$L:$L,MATCH(M7,D_伙伴表!$C:$C,0))+0.35*INDEX(D_伙伴表!$L:$L,MATCH(K7,D_伙伴表!$C:$C,0)),0.25+0.5*INDEX(D_伙伴表!$L:$L,MATCH(K7,D_伙伴表!$C:$C,0)))+E7*0.07</f>
        <v>1.32</v>
      </c>
      <c r="E7" s="2" t="s">
        <v>934</v>
      </c>
      <c r="F7" s="2">
        <f t="shared" si="0"/>
        <v>2</v>
      </c>
      <c r="G7" s="2" t="str">
        <f t="shared" ref="G7:G67" si="1">I7&amp;E7</f>
        <v>坚强鹏精大嘴1</v>
      </c>
      <c r="H7" s="2">
        <v>10</v>
      </c>
      <c r="I7" s="2" t="str">
        <f>VLOOKUP(H7,D_伙伴表!$B:$C,2,FALSE)</f>
        <v>坚强鹏精大嘴</v>
      </c>
      <c r="J7" s="2">
        <v>11</v>
      </c>
      <c r="K7" s="2" t="str">
        <f>VLOOKUP(J7,D_伙伴表!$B:$C,2,FALSE)</f>
        <v>坚强花妖花花</v>
      </c>
      <c r="L7" s="2" t="str">
        <f>IF(M7="","",INDEX(D_图鉴!$A:$A,MATCH(M7,D_图鉴!$D:$D,0)))</f>
        <v/>
      </c>
      <c r="N7" s="2" t="str">
        <f>IF(O7="","",INDEX(D_图鉴!$A:$A,MATCH(O7,D_图鉴!$D:$D,0)))</f>
        <v/>
      </c>
      <c r="P7" s="2" t="str">
        <f>IF(Q7="","",INDEX(D_图鉴!$A:$A,MATCH(Q7,D_图鉴!$D:$D,0)))</f>
        <v/>
      </c>
      <c r="R7" s="2">
        <f>IF(S7="","",INDEX(计算页!$A:$A,MATCH(S7,计算页!$B:$B,0)))</f>
        <v>14</v>
      </c>
      <c r="S7" s="2" t="s">
        <v>493</v>
      </c>
      <c r="T7" s="2">
        <f>ROUND(INDEX(计算页!$F$4:$W$9,D_伙伴羁绊!B7,D_伙伴羁绊!C7*6-3)*D7/INDEX(计算页!$C:$C,MATCH(S7,计算页!$B:$B,0)),0)</f>
        <v>79</v>
      </c>
    </row>
    <row r="8" spans="1:20" x14ac:dyDescent="0.35">
      <c r="A8" s="2">
        <f>INDEX(D_伙伴表!$A:$A,MATCH(I8,D_伙伴表!$C:$C,0))*1000+E8</f>
        <v>100010002</v>
      </c>
      <c r="B8" s="2">
        <f>INDEX(D_伙伴表!$L:$L,MATCH(I8,D_伙伴表!$C:$C,0))</f>
        <v>2</v>
      </c>
      <c r="C8" s="2">
        <f>INDEX(D_伙伴表!$O:$O,MATCH(I8,D_伙伴表!$C:$C,0))</f>
        <v>1</v>
      </c>
      <c r="D8" s="2">
        <f>IF(F8&gt;2,0.55+0.35*INDEX(D_伙伴表!$L:$L,MATCH(M8,D_伙伴表!$C:$C,0))+0.35*INDEX(D_伙伴表!$L:$L,MATCH(K8,D_伙伴表!$C:$C,0)),0.25+0.5*INDEX(D_伙伴表!$L:$L,MATCH(K8,D_伙伴表!$C:$C,0)))+E8*0.07</f>
        <v>1.3900000000000001</v>
      </c>
      <c r="E8" s="2" t="s">
        <v>935</v>
      </c>
      <c r="F8" s="2">
        <f t="shared" si="0"/>
        <v>2</v>
      </c>
      <c r="G8" s="2" t="str">
        <f t="shared" si="1"/>
        <v>坚强鹏精大嘴2</v>
      </c>
      <c r="H8" s="2">
        <v>10</v>
      </c>
      <c r="I8" s="2" t="str">
        <f>VLOOKUP(H8,D_伙伴表!$B:$C,2,FALSE)</f>
        <v>坚强鹏精大嘴</v>
      </c>
      <c r="J8" s="2">
        <v>12</v>
      </c>
      <c r="K8" s="2" t="str">
        <f>VLOOKUP(J8,D_伙伴表!$B:$C,2,FALSE)</f>
        <v>坚强白骨精</v>
      </c>
      <c r="L8" s="2" t="str">
        <f>IF(M8="","",INDEX(D_图鉴!$A:$A,MATCH(M8,D_图鉴!$D:$D,0)))</f>
        <v/>
      </c>
      <c r="N8" s="2" t="str">
        <f>IF(O8="","",INDEX(D_图鉴!$A:$A,MATCH(O8,D_图鉴!$D:$D,0)))</f>
        <v/>
      </c>
      <c r="P8" s="2" t="str">
        <f>IF(Q8="","",INDEX(D_图鉴!$A:$A,MATCH(Q8,D_图鉴!$D:$D,0)))</f>
        <v/>
      </c>
      <c r="R8" s="2">
        <f>IF(S8="","",INDEX(计算页!$A:$A,MATCH(S8,计算页!$B:$B,0)))</f>
        <v>1</v>
      </c>
      <c r="S8" s="2" t="s">
        <v>97</v>
      </c>
      <c r="T8" s="2">
        <f>ROUND(INDEX(计算页!$F$4:$W$9,D_伙伴羁绊!B8,D_伙伴羁绊!C8*6-3)*D8/INDEX(计算页!$C:$C,MATCH(S8,计算页!$B:$B,0)),0)</f>
        <v>834</v>
      </c>
    </row>
    <row r="9" spans="1:20" x14ac:dyDescent="0.35">
      <c r="A9" s="2">
        <f>INDEX(D_伙伴表!$A:$A,MATCH(I9,D_伙伴表!$C:$C,0))*1000+E9</f>
        <v>100010003</v>
      </c>
      <c r="B9" s="2">
        <f>INDEX(D_伙伴表!$L:$L,MATCH(I9,D_伙伴表!$C:$C,0))</f>
        <v>2</v>
      </c>
      <c r="C9" s="2">
        <f>INDEX(D_伙伴表!$O:$O,MATCH(I9,D_伙伴表!$C:$C,0))</f>
        <v>1</v>
      </c>
      <c r="D9" s="2">
        <f>IF(F9&gt;2,0.55+0.35*INDEX(D_伙伴表!$L:$L,MATCH(M9,D_伙伴表!$C:$C,0))+0.35*INDEX(D_伙伴表!$L:$L,MATCH(K9,D_伙伴表!$C:$C,0)),0.25+0.5*INDEX(D_伙伴表!$L:$L,MATCH(K9,D_伙伴表!$C:$C,0)))+E9*0.07</f>
        <v>0.96</v>
      </c>
      <c r="E9" s="2" t="s">
        <v>936</v>
      </c>
      <c r="F9" s="2">
        <f t="shared" si="0"/>
        <v>2</v>
      </c>
      <c r="G9" s="2" t="str">
        <f t="shared" si="1"/>
        <v>坚强鹏精大嘴3</v>
      </c>
      <c r="H9" s="2">
        <v>10</v>
      </c>
      <c r="I9" s="2" t="str">
        <f>VLOOKUP(H9,D_伙伴表!$B:$C,2,FALSE)</f>
        <v>坚强鹏精大嘴</v>
      </c>
      <c r="J9" s="2">
        <v>1</v>
      </c>
      <c r="K9" s="2" t="str">
        <f>VLOOKUP(J9,D_伙伴表!$B:$C,2,FALSE)</f>
        <v>小猪</v>
      </c>
      <c r="L9" s="2" t="str">
        <f>IF(M9="","",INDEX(D_图鉴!$A:$A,MATCH(M9,D_图鉴!$D:$D,0)))</f>
        <v/>
      </c>
      <c r="N9" s="2" t="str">
        <f>IF(O9="","",INDEX(D_图鉴!$A:$A,MATCH(O9,D_图鉴!$D:$D,0)))</f>
        <v/>
      </c>
      <c r="P9" s="2" t="str">
        <f>IF(Q9="","",INDEX(D_图鉴!$A:$A,MATCH(Q9,D_图鉴!$D:$D,0)))</f>
        <v/>
      </c>
      <c r="R9" s="2">
        <f>IF(S9="","",INDEX(计算页!$A:$A,MATCH(S9,计算页!$B:$B,0)))</f>
        <v>4</v>
      </c>
      <c r="S9" s="2" t="s">
        <v>98</v>
      </c>
      <c r="T9" s="2">
        <f>ROUND(INDEX(计算页!$F$4:$W$9,D_伙伴羁绊!B9,D_伙伴羁绊!C9*6-3)*D9/INDEX(计算页!$C:$C,MATCH(S9,计算页!$B:$B,0)),0)</f>
        <v>115</v>
      </c>
    </row>
    <row r="10" spans="1:20" x14ac:dyDescent="0.35">
      <c r="A10" s="2">
        <f>INDEX(D_伙伴表!$A:$A,MATCH(I10,D_伙伴表!$C:$C,0))*1000+E10</f>
        <v>100010004</v>
      </c>
      <c r="B10" s="2">
        <f>INDEX(D_伙伴表!$L:$L,MATCH(I10,D_伙伴表!$C:$C,0))</f>
        <v>2</v>
      </c>
      <c r="C10" s="2">
        <f>INDEX(D_伙伴表!$O:$O,MATCH(I10,D_伙伴表!$C:$C,0))</f>
        <v>1</v>
      </c>
      <c r="D10" s="2">
        <f>IF(F10&gt;2,0.55+0.35*INDEX(D_伙伴表!$L:$L,MATCH(M10,D_伙伴表!$C:$C,0))+0.35*INDEX(D_伙伴表!$L:$L,MATCH(K10,D_伙伴表!$C:$C,0)),0.25+0.5*INDEX(D_伙伴表!$L:$L,MATCH(K10,D_伙伴表!$C:$C,0)))+E10*0.07</f>
        <v>2.0300000000000002</v>
      </c>
      <c r="E10" s="2" t="s">
        <v>937</v>
      </c>
      <c r="F10" s="2">
        <f t="shared" si="0"/>
        <v>2</v>
      </c>
      <c r="G10" s="2" t="str">
        <f t="shared" si="1"/>
        <v>坚强鹏精大嘴4</v>
      </c>
      <c r="H10" s="2">
        <v>10</v>
      </c>
      <c r="I10" s="2" t="str">
        <f>VLOOKUP(H10,D_伙伴表!$B:$C,2,FALSE)</f>
        <v>坚强鹏精大嘴</v>
      </c>
      <c r="J10" s="2">
        <v>13</v>
      </c>
      <c r="K10" s="2" t="str">
        <f>VLOOKUP(J10,D_伙伴表!$B:$C,2,FALSE)</f>
        <v>威武猪阿呆</v>
      </c>
      <c r="L10" s="2" t="str">
        <f>IF(M10="","",INDEX(D_图鉴!$A:$A,MATCH(M10,D_图鉴!$D:$D,0)))</f>
        <v/>
      </c>
      <c r="N10" s="2" t="str">
        <f>IF(O10="","",INDEX(D_图鉴!$A:$A,MATCH(O10,D_图鉴!$D:$D,0)))</f>
        <v/>
      </c>
      <c r="P10" s="2" t="str">
        <f>IF(Q10="","",INDEX(D_图鉴!$A:$A,MATCH(Q10,D_图鉴!$D:$D,0)))</f>
        <v/>
      </c>
      <c r="R10" s="2">
        <f>IF(S10="","",INDEX(计算页!$A:$A,MATCH(S10,计算页!$B:$B,0)))</f>
        <v>5</v>
      </c>
      <c r="S10" s="2" t="s">
        <v>140</v>
      </c>
      <c r="T10" s="2">
        <f>ROUND(INDEX(计算页!$F$4:$W$9,D_伙伴羁绊!B10,D_伙伴羁绊!C10*6-3)*D10/INDEX(计算页!$C:$C,MATCH(S10,计算页!$B:$B,0)),0)</f>
        <v>49</v>
      </c>
    </row>
    <row r="11" spans="1:20" x14ac:dyDescent="0.35">
      <c r="A11" s="2">
        <f>INDEX(D_伙伴表!$A:$A,MATCH(I11,D_伙伴表!$C:$C,0))*1000+E11</f>
        <v>100011001</v>
      </c>
      <c r="B11" s="2">
        <f>INDEX(D_伙伴表!$L:$L,MATCH(I11,D_伙伴表!$C:$C,0))</f>
        <v>2</v>
      </c>
      <c r="C11" s="2">
        <f>INDEX(D_伙伴表!$O:$O,MATCH(I11,D_伙伴表!$C:$C,0))</f>
        <v>1</v>
      </c>
      <c r="D11" s="2">
        <f>IF(F11&gt;2,0.55+0.35*INDEX(D_伙伴表!$L:$L,MATCH(M11,D_伙伴表!$C:$C,0))+0.35*INDEX(D_伙伴表!$L:$L,MATCH(K11,D_伙伴表!$C:$C,0)),0.25+0.5*INDEX(D_伙伴表!$L:$L,MATCH(K11,D_伙伴表!$C:$C,0)))+E11*0.07</f>
        <v>1.32</v>
      </c>
      <c r="E11" s="2" t="s">
        <v>934</v>
      </c>
      <c r="F11" s="2">
        <f t="shared" si="0"/>
        <v>2</v>
      </c>
      <c r="G11" s="2" t="str">
        <f t="shared" si="1"/>
        <v>坚强花妖花花1</v>
      </c>
      <c r="H11" s="2">
        <v>11</v>
      </c>
      <c r="I11" s="2" t="str">
        <f>VLOOKUP(H11,D_伙伴表!$B:$C,2,FALSE)</f>
        <v>坚强花妖花花</v>
      </c>
      <c r="J11" s="2">
        <v>10</v>
      </c>
      <c r="K11" s="2" t="str">
        <f>VLOOKUP(J11,D_伙伴表!$B:$C,2,FALSE)</f>
        <v>坚强鹏精大嘴</v>
      </c>
      <c r="L11" s="2" t="str">
        <f>IF(M11="","",INDEX(D_图鉴!$A:$A,MATCH(M11,D_图鉴!$D:$D,0)))</f>
        <v/>
      </c>
      <c r="N11" s="2" t="str">
        <f>IF(O11="","",INDEX(D_图鉴!$A:$A,MATCH(O11,D_图鉴!$D:$D,0)))</f>
        <v/>
      </c>
      <c r="P11" s="2" t="str">
        <f>IF(Q11="","",INDEX(D_图鉴!$A:$A,MATCH(Q11,D_图鉴!$D:$D,0)))</f>
        <v/>
      </c>
      <c r="R11" s="2">
        <f>IF(S11="","",INDEX(计算页!$A:$A,MATCH(S11,计算页!$B:$B,0)))</f>
        <v>9</v>
      </c>
      <c r="S11" s="2" t="s">
        <v>567</v>
      </c>
      <c r="T11" s="2">
        <f>ROUND(INDEX(计算页!$F$4:$W$9,D_伙伴羁绊!B11,D_伙伴羁绊!C11*6-3)*D11/INDEX(计算页!$C:$C,MATCH(S11,计算页!$B:$B,0)),0)</f>
        <v>32</v>
      </c>
    </row>
    <row r="12" spans="1:20" x14ac:dyDescent="0.35">
      <c r="A12" s="2">
        <f>INDEX(D_伙伴表!$A:$A,MATCH(I12,D_伙伴表!$C:$C,0))*1000+E12</f>
        <v>100011002</v>
      </c>
      <c r="B12" s="2">
        <f>INDEX(D_伙伴表!$L:$L,MATCH(I12,D_伙伴表!$C:$C,0))</f>
        <v>2</v>
      </c>
      <c r="C12" s="2">
        <f>INDEX(D_伙伴表!$O:$O,MATCH(I12,D_伙伴表!$C:$C,0))</f>
        <v>1</v>
      </c>
      <c r="D12" s="2">
        <f>IF(F12&gt;2,0.55+0.35*INDEX(D_伙伴表!$L:$L,MATCH(M12,D_伙伴表!$C:$C,0))+0.35*INDEX(D_伙伴表!$L:$L,MATCH(K12,D_伙伴表!$C:$C,0)),0.25+0.5*INDEX(D_伙伴表!$L:$L,MATCH(K12,D_伙伴表!$C:$C,0)))+E12*0.07</f>
        <v>1.3900000000000001</v>
      </c>
      <c r="E12" s="2" t="s">
        <v>935</v>
      </c>
      <c r="F12" s="2">
        <f t="shared" si="0"/>
        <v>2</v>
      </c>
      <c r="G12" s="2" t="str">
        <f t="shared" si="1"/>
        <v>坚强花妖花花2</v>
      </c>
      <c r="H12" s="2">
        <v>11</v>
      </c>
      <c r="I12" s="2" t="str">
        <f>VLOOKUP(H12,D_伙伴表!$B:$C,2,FALSE)</f>
        <v>坚强花妖花花</v>
      </c>
      <c r="J12" s="2">
        <v>12</v>
      </c>
      <c r="K12" s="2" t="str">
        <f>VLOOKUP(J12,D_伙伴表!$B:$C,2,FALSE)</f>
        <v>坚强白骨精</v>
      </c>
      <c r="L12" s="2" t="str">
        <f>IF(M12="","",INDEX(D_图鉴!$A:$A,MATCH(M12,D_图鉴!$D:$D,0)))</f>
        <v/>
      </c>
      <c r="N12" s="2" t="str">
        <f>IF(O12="","",INDEX(D_图鉴!$A:$A,MATCH(O12,D_图鉴!$D:$D,0)))</f>
        <v/>
      </c>
      <c r="P12" s="2" t="str">
        <f>IF(Q12="","",INDEX(D_图鉴!$A:$A,MATCH(Q12,D_图鉴!$D:$D,0)))</f>
        <v/>
      </c>
      <c r="R12" s="2">
        <f>IF(S12="","",INDEX(计算页!$A:$A,MATCH(S12,计算页!$B:$B,0)))</f>
        <v>14</v>
      </c>
      <c r="S12" s="2" t="s">
        <v>493</v>
      </c>
      <c r="T12" s="2">
        <f>ROUND(INDEX(计算页!$F$4:$W$9,D_伙伴羁绊!B12,D_伙伴羁绊!C12*6-3)*D12/INDEX(计算页!$C:$C,MATCH(S12,计算页!$B:$B,0)),0)</f>
        <v>83</v>
      </c>
    </row>
    <row r="13" spans="1:20" x14ac:dyDescent="0.35">
      <c r="A13" s="2">
        <f>INDEX(D_伙伴表!$A:$A,MATCH(I13,D_伙伴表!$C:$C,0))*1000+E13</f>
        <v>100011003</v>
      </c>
      <c r="B13" s="2">
        <f>INDEX(D_伙伴表!$L:$L,MATCH(I13,D_伙伴表!$C:$C,0))</f>
        <v>2</v>
      </c>
      <c r="C13" s="2">
        <f>INDEX(D_伙伴表!$O:$O,MATCH(I13,D_伙伴表!$C:$C,0))</f>
        <v>1</v>
      </c>
      <c r="D13" s="2">
        <f>IF(F13&gt;2,0.55+0.35*INDEX(D_伙伴表!$L:$L,MATCH(M13,D_伙伴表!$C:$C,0))+0.35*INDEX(D_伙伴表!$L:$L,MATCH(K13,D_伙伴表!$C:$C,0)),0.25+0.5*INDEX(D_伙伴表!$L:$L,MATCH(K13,D_伙伴表!$C:$C,0)))+E13*0.07</f>
        <v>1.96</v>
      </c>
      <c r="E13" s="2" t="s">
        <v>936</v>
      </c>
      <c r="F13" s="2">
        <f t="shared" si="0"/>
        <v>2</v>
      </c>
      <c r="G13" s="2" t="str">
        <f t="shared" si="1"/>
        <v>坚强花妖花花3</v>
      </c>
      <c r="H13" s="2">
        <v>11</v>
      </c>
      <c r="I13" s="2" t="str">
        <f>VLOOKUP(H13,D_伙伴表!$B:$C,2,FALSE)</f>
        <v>坚强花妖花花</v>
      </c>
      <c r="J13" s="2">
        <v>13</v>
      </c>
      <c r="K13" s="2" t="str">
        <f>VLOOKUP(J13,D_伙伴表!$B:$C,2,FALSE)</f>
        <v>威武猪阿呆</v>
      </c>
      <c r="L13" s="2" t="str">
        <f>IF(M13="","",INDEX(D_图鉴!$A:$A,MATCH(M13,D_图鉴!$D:$D,0)))</f>
        <v/>
      </c>
      <c r="N13" s="2" t="str">
        <f>IF(O13="","",INDEX(D_图鉴!$A:$A,MATCH(O13,D_图鉴!$D:$D,0)))</f>
        <v/>
      </c>
      <c r="P13" s="2" t="str">
        <f>IF(Q13="","",INDEX(D_图鉴!$A:$A,MATCH(Q13,D_图鉴!$D:$D,0)))</f>
        <v/>
      </c>
      <c r="R13" s="2">
        <f>IF(S13="","",INDEX(计算页!$A:$A,MATCH(S13,计算页!$B:$B,0)))</f>
        <v>3</v>
      </c>
      <c r="S13" s="2" t="s">
        <v>101</v>
      </c>
      <c r="T13" s="2">
        <f>ROUND(INDEX(计算页!$F$4:$W$9,D_伙伴羁绊!B13,D_伙伴羁绊!C13*6-3)*D13/INDEX(计算页!$C:$C,MATCH(S13,计算页!$B:$B,0)),0)</f>
        <v>118</v>
      </c>
    </row>
    <row r="14" spans="1:20" x14ac:dyDescent="0.35">
      <c r="A14" s="2">
        <f>INDEX(D_伙伴表!$A:$A,MATCH(I14,D_伙伴表!$C:$C,0))*1000+E14</f>
        <v>100011004</v>
      </c>
      <c r="B14" s="2">
        <f>INDEX(D_伙伴表!$L:$L,MATCH(I14,D_伙伴表!$C:$C,0))</f>
        <v>2</v>
      </c>
      <c r="C14" s="2">
        <f>INDEX(D_伙伴表!$O:$O,MATCH(I14,D_伙伴表!$C:$C,0))</f>
        <v>1</v>
      </c>
      <c r="D14" s="2">
        <f>IF(F14&gt;2,0.55+0.35*INDEX(D_伙伴表!$L:$L,MATCH(M14,D_伙伴表!$C:$C,0))+0.35*INDEX(D_伙伴表!$L:$L,MATCH(K14,D_伙伴表!$C:$C,0)),0.25+0.5*INDEX(D_伙伴表!$L:$L,MATCH(K14,D_伙伴表!$C:$C,0)))+E14*0.07</f>
        <v>1.03</v>
      </c>
      <c r="E14" s="2" t="s">
        <v>937</v>
      </c>
      <c r="F14" s="2">
        <f t="shared" si="0"/>
        <v>2</v>
      </c>
      <c r="G14" s="2" t="str">
        <f t="shared" si="1"/>
        <v>坚强花妖花花4</v>
      </c>
      <c r="H14" s="2">
        <v>11</v>
      </c>
      <c r="I14" s="2" t="str">
        <f>VLOOKUP(H14,D_伙伴表!$B:$C,2,FALSE)</f>
        <v>坚强花妖花花</v>
      </c>
      <c r="J14" s="2">
        <v>1</v>
      </c>
      <c r="K14" s="2" t="str">
        <f>VLOOKUP(J14,D_伙伴表!$B:$C,2,FALSE)</f>
        <v>小猪</v>
      </c>
      <c r="L14" s="2" t="str">
        <f>IF(M14="","",INDEX(D_图鉴!$A:$A,MATCH(M14,D_图鉴!$D:$D,0)))</f>
        <v/>
      </c>
      <c r="N14" s="2" t="str">
        <f>IF(O14="","",INDEX(D_图鉴!$A:$A,MATCH(O14,D_图鉴!$D:$D,0)))</f>
        <v/>
      </c>
      <c r="P14" s="2" t="str">
        <f>IF(Q14="","",INDEX(D_图鉴!$A:$A,MATCH(Q14,D_图鉴!$D:$D,0)))</f>
        <v/>
      </c>
      <c r="R14" s="2">
        <f>IF(S14="","",INDEX(计算页!$A:$A,MATCH(S14,计算页!$B:$B,0)))</f>
        <v>1</v>
      </c>
      <c r="S14" s="2" t="s">
        <v>97</v>
      </c>
      <c r="T14" s="2">
        <f>ROUND(INDEX(计算页!$F$4:$W$9,D_伙伴羁绊!B14,D_伙伴羁绊!C14*6-3)*D14/INDEX(计算页!$C:$C,MATCH(S14,计算页!$B:$B,0)),0)</f>
        <v>618</v>
      </c>
    </row>
    <row r="15" spans="1:20" x14ac:dyDescent="0.35">
      <c r="A15" s="2">
        <f>INDEX(D_伙伴表!$A:$A,MATCH(I15,D_伙伴表!$C:$C,0))*1000+E15</f>
        <v>100013001</v>
      </c>
      <c r="B15" s="2">
        <f>INDEX(D_伙伴表!$L:$L,MATCH(I15,D_伙伴表!$C:$C,0))</f>
        <v>3</v>
      </c>
      <c r="C15" s="2">
        <f>INDEX(D_伙伴表!$O:$O,MATCH(I15,D_伙伴表!$C:$C,0))</f>
        <v>1</v>
      </c>
      <c r="D15" s="2">
        <f>IF(F15&gt;2,0.55+0.35*INDEX(D_伙伴表!$L:$L,MATCH(M15,D_伙伴表!$C:$C,0))+0.35*INDEX(D_伙伴表!$L:$L,MATCH(K15,D_伙伴表!$C:$C,0)),0.25+0.5*INDEX(D_伙伴表!$L:$L,MATCH(K15,D_伙伴表!$C:$C,0)))+E15*0.07</f>
        <v>0.82000000000000006</v>
      </c>
      <c r="E15" s="2" t="s">
        <v>934</v>
      </c>
      <c r="F15" s="2">
        <f t="shared" si="0"/>
        <v>2</v>
      </c>
      <c r="G15" s="2" t="str">
        <f t="shared" si="1"/>
        <v>威武猪阿呆1</v>
      </c>
      <c r="H15" s="2">
        <v>13</v>
      </c>
      <c r="I15" s="2" t="str">
        <f>VLOOKUP(H15,D_伙伴表!$B:$C,2,FALSE)</f>
        <v>威武猪阿呆</v>
      </c>
      <c r="J15" s="2">
        <v>1</v>
      </c>
      <c r="K15" s="2" t="str">
        <f>VLOOKUP(J15,D_伙伴表!$B:$C,2,FALSE)</f>
        <v>小猪</v>
      </c>
      <c r="L15" s="2" t="str">
        <f>IF(M15="","",INDEX(D_图鉴!$A:$A,MATCH(M15,D_图鉴!$D:$D,0)))</f>
        <v/>
      </c>
      <c r="N15" s="2" t="str">
        <f>IF(O15="","",INDEX(D_图鉴!$A:$A,MATCH(O15,D_图鉴!$D:$D,0)))</f>
        <v/>
      </c>
      <c r="P15" s="2" t="str">
        <f>IF(Q15="","",INDEX(D_图鉴!$A:$A,MATCH(Q15,D_图鉴!$D:$D,0)))</f>
        <v/>
      </c>
      <c r="R15" s="2">
        <f>IF(S15="","",INDEX(计算页!$A:$A,MATCH(S15,计算页!$B:$B,0)))</f>
        <v>7</v>
      </c>
      <c r="S15" s="2" t="s">
        <v>548</v>
      </c>
      <c r="T15" s="2">
        <f>ROUND(INDEX(计算页!$F$4:$W$9,D_伙伴羁绊!B15,D_伙伴羁绊!C15*6-3)*D15/INDEX(计算页!$C:$C,MATCH(S15,计算页!$B:$B,0)),0)</f>
        <v>39</v>
      </c>
    </row>
    <row r="16" spans="1:20" x14ac:dyDescent="0.35">
      <c r="A16" s="2">
        <f>INDEX(D_伙伴表!$A:$A,MATCH(I16,D_伙伴表!$C:$C,0))*1000+E16</f>
        <v>100013002</v>
      </c>
      <c r="B16" s="2">
        <f>INDEX(D_伙伴表!$L:$L,MATCH(I16,D_伙伴表!$C:$C,0))</f>
        <v>3</v>
      </c>
      <c r="C16" s="2">
        <f>INDEX(D_伙伴表!$O:$O,MATCH(I16,D_伙伴表!$C:$C,0))</f>
        <v>1</v>
      </c>
      <c r="D16" s="2">
        <f>IF(F16&gt;2,0.55+0.35*INDEX(D_伙伴表!$L:$L,MATCH(M16,D_伙伴表!$C:$C,0))+0.35*INDEX(D_伙伴表!$L:$L,MATCH(K16,D_伙伴表!$C:$C,0)),0.25+0.5*INDEX(D_伙伴表!$L:$L,MATCH(K16,D_伙伴表!$C:$C,0)))+E16*0.07</f>
        <v>1.3900000000000001</v>
      </c>
      <c r="E16" s="2" t="s">
        <v>935</v>
      </c>
      <c r="F16" s="2">
        <f t="shared" si="0"/>
        <v>2</v>
      </c>
      <c r="G16" s="2" t="str">
        <f t="shared" si="1"/>
        <v>威武猪阿呆2</v>
      </c>
      <c r="H16" s="2">
        <v>13</v>
      </c>
      <c r="I16" s="2" t="str">
        <f>VLOOKUP(H16,D_伙伴表!$B:$C,2,FALSE)</f>
        <v>威武猪阿呆</v>
      </c>
      <c r="J16" s="2">
        <v>12</v>
      </c>
      <c r="K16" s="2" t="str">
        <f>VLOOKUP(J16,D_伙伴表!$B:$C,2,FALSE)</f>
        <v>坚强白骨精</v>
      </c>
      <c r="L16" s="2" t="str">
        <f>IF(M16="","",INDEX(D_图鉴!$A:$A,MATCH(M16,D_图鉴!$D:$D,0)))</f>
        <v/>
      </c>
      <c r="N16" s="2" t="str">
        <f>IF(O16="","",INDEX(D_图鉴!$A:$A,MATCH(O16,D_图鉴!$D:$D,0)))</f>
        <v/>
      </c>
      <c r="P16" s="2" t="str">
        <f>IF(Q16="","",INDEX(D_图鉴!$A:$A,MATCH(Q16,D_图鉴!$D:$D,0)))</f>
        <v/>
      </c>
      <c r="R16" s="2">
        <f>IF(S16="","",INDEX(计算页!$A:$A,MATCH(S16,计算页!$B:$B,0)))</f>
        <v>1</v>
      </c>
      <c r="S16" s="2" t="s">
        <v>97</v>
      </c>
      <c r="T16" s="2">
        <f>ROUND(INDEX(计算页!$F$4:$W$9,D_伙伴羁绊!B16,D_伙伴羁绊!C16*6-3)*D16/INDEX(计算页!$C:$C,MATCH(S16,计算页!$B:$B,0)),0)</f>
        <v>1668</v>
      </c>
    </row>
    <row r="17" spans="1:20" x14ac:dyDescent="0.35">
      <c r="A17" s="2">
        <f>INDEX(D_伙伴表!$A:$A,MATCH(I17,D_伙伴表!$C:$C,0))*1000+E17</f>
        <v>100013003</v>
      </c>
      <c r="B17" s="2">
        <f>INDEX(D_伙伴表!$L:$L,MATCH(I17,D_伙伴表!$C:$C,0))</f>
        <v>3</v>
      </c>
      <c r="C17" s="2">
        <f>INDEX(D_伙伴表!$O:$O,MATCH(I17,D_伙伴表!$C:$C,0))</f>
        <v>1</v>
      </c>
      <c r="D17" s="2">
        <f>IF(F17&gt;2,0.55+0.35*INDEX(D_伙伴表!$L:$L,MATCH(M17,D_伙伴表!$C:$C,0))+0.35*INDEX(D_伙伴表!$L:$L,MATCH(K17,D_伙伴表!$C:$C,0)),0.25+0.5*INDEX(D_伙伴表!$L:$L,MATCH(K17,D_伙伴表!$C:$C,0)))+E17*0.07</f>
        <v>1.46</v>
      </c>
      <c r="E17" s="2" t="s">
        <v>936</v>
      </c>
      <c r="F17" s="2">
        <f t="shared" si="0"/>
        <v>2</v>
      </c>
      <c r="G17" s="2" t="str">
        <f t="shared" si="1"/>
        <v>威武猪阿呆3</v>
      </c>
      <c r="H17" s="2">
        <v>13</v>
      </c>
      <c r="I17" s="2" t="str">
        <f>VLOOKUP(H17,D_伙伴表!$B:$C,2,FALSE)</f>
        <v>威武猪阿呆</v>
      </c>
      <c r="J17" s="2">
        <v>11</v>
      </c>
      <c r="K17" s="2" t="str">
        <f>VLOOKUP(J17,D_伙伴表!$B:$C,2,FALSE)</f>
        <v>坚强花妖花花</v>
      </c>
      <c r="L17" s="2" t="str">
        <f>IF(M17="","",INDEX(D_图鉴!$A:$A,MATCH(M17,D_图鉴!$D:$D,0)))</f>
        <v/>
      </c>
      <c r="N17" s="2" t="str">
        <f>IF(O17="","",INDEX(D_图鉴!$A:$A,MATCH(O17,D_图鉴!$D:$D,0)))</f>
        <v/>
      </c>
      <c r="P17" s="2" t="str">
        <f>IF(Q17="","",INDEX(D_图鉴!$A:$A,MATCH(Q17,D_图鉴!$D:$D,0)))</f>
        <v/>
      </c>
      <c r="R17" s="2">
        <f>IF(S17="","",INDEX(计算页!$A:$A,MATCH(S17,计算页!$B:$B,0)))</f>
        <v>4</v>
      </c>
      <c r="S17" s="2" t="s">
        <v>98</v>
      </c>
      <c r="T17" s="2">
        <f>ROUND(INDEX(计算页!$F$4:$W$9,D_伙伴羁绊!B17,D_伙伴羁绊!C17*6-3)*D17/INDEX(计算页!$C:$C,MATCH(S17,计算页!$B:$B,0)),0)</f>
        <v>350</v>
      </c>
    </row>
    <row r="18" spans="1:20" x14ac:dyDescent="0.35">
      <c r="A18" s="2">
        <f>INDEX(D_伙伴表!$A:$A,MATCH(I18,D_伙伴表!$C:$C,0))*1000+E18</f>
        <v>100013004</v>
      </c>
      <c r="B18" s="2">
        <f>INDEX(D_伙伴表!$L:$L,MATCH(I18,D_伙伴表!$C:$C,0))</f>
        <v>3</v>
      </c>
      <c r="C18" s="2">
        <f>INDEX(D_伙伴表!$O:$O,MATCH(I18,D_伙伴表!$C:$C,0))</f>
        <v>1</v>
      </c>
      <c r="D18" s="2">
        <f>IF(F18&gt;2,0.55+0.35*INDEX(D_伙伴表!$L:$L,MATCH(M18,D_伙伴表!$C:$C,0))+0.35*INDEX(D_伙伴表!$L:$L,MATCH(K18,D_伙伴表!$C:$C,0)),0.25+0.5*INDEX(D_伙伴表!$L:$L,MATCH(K18,D_伙伴表!$C:$C,0)))+E18*0.07</f>
        <v>1.53</v>
      </c>
      <c r="E18" s="2" t="s">
        <v>937</v>
      </c>
      <c r="F18" s="2">
        <f t="shared" si="0"/>
        <v>2</v>
      </c>
      <c r="G18" s="2" t="str">
        <f t="shared" si="1"/>
        <v>威武猪阿呆4</v>
      </c>
      <c r="H18" s="2">
        <v>13</v>
      </c>
      <c r="I18" s="2" t="str">
        <f>VLOOKUP(H18,D_伙伴表!$B:$C,2,FALSE)</f>
        <v>威武猪阿呆</v>
      </c>
      <c r="J18" s="2">
        <v>10</v>
      </c>
      <c r="K18" s="2" t="str">
        <f>VLOOKUP(J18,D_伙伴表!$B:$C,2,FALSE)</f>
        <v>坚强鹏精大嘴</v>
      </c>
      <c r="L18" s="2" t="str">
        <f>IF(M18="","",INDEX(D_图鉴!$A:$A,MATCH(M18,D_图鉴!$D:$D,0)))</f>
        <v/>
      </c>
      <c r="N18" s="2" t="str">
        <f>IF(O18="","",INDEX(D_图鉴!$A:$A,MATCH(O18,D_图鉴!$D:$D,0)))</f>
        <v/>
      </c>
      <c r="P18" s="2" t="str">
        <f>IF(Q18="","",INDEX(D_图鉴!$A:$A,MATCH(Q18,D_图鉴!$D:$D,0)))</f>
        <v/>
      </c>
      <c r="R18" s="2">
        <f>IF(S18="","",INDEX(计算页!$A:$A,MATCH(S18,计算页!$B:$B,0)))</f>
        <v>14</v>
      </c>
      <c r="S18" s="2" t="s">
        <v>493</v>
      </c>
      <c r="T18" s="2">
        <f>ROUND(INDEX(计算页!$F$4:$W$9,D_伙伴羁绊!B18,D_伙伴羁绊!C18*6-3)*D18/INDEX(计算页!$C:$C,MATCH(S18,计算页!$B:$B,0)),0)</f>
        <v>184</v>
      </c>
    </row>
    <row r="19" spans="1:20" x14ac:dyDescent="0.35">
      <c r="A19" s="2">
        <f>INDEX(D_伙伴表!$A:$A,MATCH(I19,D_伙伴表!$C:$C,0))*1000+E19</f>
        <v>100012001</v>
      </c>
      <c r="B19" s="2">
        <f>INDEX(D_伙伴表!$L:$L,MATCH(I19,D_伙伴表!$C:$C,0))</f>
        <v>2</v>
      </c>
      <c r="C19" s="2">
        <f>INDEX(D_伙伴表!$O:$O,MATCH(I19,D_伙伴表!$C:$C,0))</f>
        <v>1</v>
      </c>
      <c r="D19" s="2">
        <f>IF(F19&gt;2,0.55+0.35*INDEX(D_伙伴表!$L:$L,MATCH(M19,D_伙伴表!$C:$C,0))+0.35*INDEX(D_伙伴表!$L:$L,MATCH(K19,D_伙伴表!$C:$C,0)),0.25+0.5*INDEX(D_伙伴表!$L:$L,MATCH(K19,D_伙伴表!$C:$C,0)))+E19*0.07</f>
        <v>1.32</v>
      </c>
      <c r="E19" s="2" t="s">
        <v>934</v>
      </c>
      <c r="F19" s="2">
        <f t="shared" si="0"/>
        <v>2</v>
      </c>
      <c r="G19" s="2" t="str">
        <f t="shared" si="1"/>
        <v>坚强白骨精1</v>
      </c>
      <c r="H19" s="2">
        <v>12</v>
      </c>
      <c r="I19" s="2" t="str">
        <f>VLOOKUP(H19,D_伙伴表!$B:$C,2,FALSE)</f>
        <v>坚强白骨精</v>
      </c>
      <c r="J19" s="2">
        <v>10</v>
      </c>
      <c r="K19" s="2" t="str">
        <f>VLOOKUP(J19,D_伙伴表!$B:$C,2,FALSE)</f>
        <v>坚强鹏精大嘴</v>
      </c>
      <c r="L19" s="2" t="str">
        <f>IF(M19="","",INDEX(D_图鉴!$A:$A,MATCH(M19,D_图鉴!$D:$D,0)))</f>
        <v/>
      </c>
      <c r="N19" s="2" t="str">
        <f>IF(O19="","",INDEX(D_图鉴!$A:$A,MATCH(O19,D_图鉴!$D:$D,0)))</f>
        <v/>
      </c>
      <c r="P19" s="2" t="str">
        <f>IF(Q19="","",INDEX(D_图鉴!$A:$A,MATCH(Q19,D_图鉴!$D:$D,0)))</f>
        <v/>
      </c>
      <c r="R19" s="2">
        <f>IF(S19="","",INDEX(计算页!$A:$A,MATCH(S19,计算页!$B:$B,0)))</f>
        <v>3</v>
      </c>
      <c r="S19" s="2" t="s">
        <v>101</v>
      </c>
      <c r="T19" s="2">
        <f>ROUND(INDEX(计算页!$F$4:$W$9,D_伙伴羁绊!B19,D_伙伴羁绊!C19*6-3)*D19/INDEX(计算页!$C:$C,MATCH(S19,计算页!$B:$B,0)),0)</f>
        <v>79</v>
      </c>
    </row>
    <row r="20" spans="1:20" x14ac:dyDescent="0.35">
      <c r="A20" s="2">
        <f>INDEX(D_伙伴表!$A:$A,MATCH(I20,D_伙伴表!$C:$C,0))*1000+E20</f>
        <v>100012002</v>
      </c>
      <c r="B20" s="2">
        <f>INDEX(D_伙伴表!$L:$L,MATCH(I20,D_伙伴表!$C:$C,0))</f>
        <v>2</v>
      </c>
      <c r="C20" s="2">
        <f>INDEX(D_伙伴表!$O:$O,MATCH(I20,D_伙伴表!$C:$C,0))</f>
        <v>1</v>
      </c>
      <c r="D20" s="2">
        <f>IF(F20&gt;2,0.55+0.35*INDEX(D_伙伴表!$L:$L,MATCH(M20,D_伙伴表!$C:$C,0))+0.35*INDEX(D_伙伴表!$L:$L,MATCH(K20,D_伙伴表!$C:$C,0)),0.25+0.5*INDEX(D_伙伴表!$L:$L,MATCH(K20,D_伙伴表!$C:$C,0)))+E20*0.07</f>
        <v>0.89</v>
      </c>
      <c r="E20" s="2" t="s">
        <v>935</v>
      </c>
      <c r="F20" s="2">
        <f t="shared" si="0"/>
        <v>2</v>
      </c>
      <c r="G20" s="2" t="str">
        <f t="shared" si="1"/>
        <v>坚强白骨精2</v>
      </c>
      <c r="H20" s="2">
        <v>12</v>
      </c>
      <c r="I20" s="2" t="str">
        <f>VLOOKUP(H20,D_伙伴表!$B:$C,2,FALSE)</f>
        <v>坚强白骨精</v>
      </c>
      <c r="J20" s="2">
        <v>1</v>
      </c>
      <c r="K20" s="2" t="str">
        <f>VLOOKUP(J20,D_伙伴表!$B:$C,2,FALSE)</f>
        <v>小猪</v>
      </c>
      <c r="L20" s="2" t="str">
        <f>IF(M20="","",INDEX(D_图鉴!$A:$A,MATCH(M20,D_图鉴!$D:$D,0)))</f>
        <v/>
      </c>
      <c r="N20" s="2" t="str">
        <f>IF(O20="","",INDEX(D_图鉴!$A:$A,MATCH(O20,D_图鉴!$D:$D,0)))</f>
        <v/>
      </c>
      <c r="P20" s="2" t="str">
        <f>IF(Q20="","",INDEX(D_图鉴!$A:$A,MATCH(Q20,D_图鉴!$D:$D,0)))</f>
        <v/>
      </c>
      <c r="R20" s="2">
        <f>IF(S20="","",INDEX(计算页!$A:$A,MATCH(S20,计算页!$B:$B,0)))</f>
        <v>4</v>
      </c>
      <c r="S20" s="2" t="s">
        <v>98</v>
      </c>
      <c r="T20" s="2">
        <f>ROUND(INDEX(计算页!$F$4:$W$9,D_伙伴羁绊!B20,D_伙伴羁绊!C20*6-3)*D20/INDEX(计算页!$C:$C,MATCH(S20,计算页!$B:$B,0)),0)</f>
        <v>107</v>
      </c>
    </row>
    <row r="21" spans="1:20" x14ac:dyDescent="0.35">
      <c r="A21" s="2">
        <f>INDEX(D_伙伴表!$A:$A,MATCH(I21,D_伙伴表!$C:$C,0))*1000+E21</f>
        <v>100012003</v>
      </c>
      <c r="B21" s="2">
        <f>INDEX(D_伙伴表!$L:$L,MATCH(I21,D_伙伴表!$C:$C,0))</f>
        <v>2</v>
      </c>
      <c r="C21" s="2">
        <f>INDEX(D_伙伴表!$O:$O,MATCH(I21,D_伙伴表!$C:$C,0))</f>
        <v>1</v>
      </c>
      <c r="D21" s="2">
        <f>IF(F21&gt;2,0.55+0.35*INDEX(D_伙伴表!$L:$L,MATCH(M21,D_伙伴表!$C:$C,0))+0.35*INDEX(D_伙伴表!$L:$L,MATCH(K21,D_伙伴表!$C:$C,0)),0.25+0.5*INDEX(D_伙伴表!$L:$L,MATCH(K21,D_伙伴表!$C:$C,0)))+E21*0.07</f>
        <v>1.46</v>
      </c>
      <c r="E21" s="2" t="s">
        <v>936</v>
      </c>
      <c r="F21" s="2">
        <f t="shared" si="0"/>
        <v>2</v>
      </c>
      <c r="G21" s="2" t="str">
        <f t="shared" si="1"/>
        <v>坚强白骨精3</v>
      </c>
      <c r="H21" s="2">
        <v>12</v>
      </c>
      <c r="I21" s="2" t="str">
        <f>VLOOKUP(H21,D_伙伴表!$B:$C,2,FALSE)</f>
        <v>坚强白骨精</v>
      </c>
      <c r="J21" s="2">
        <v>11</v>
      </c>
      <c r="K21" s="2" t="str">
        <f>VLOOKUP(J21,D_伙伴表!$B:$C,2,FALSE)</f>
        <v>坚强花妖花花</v>
      </c>
      <c r="L21" s="2" t="str">
        <f>IF(M21="","",INDEX(D_图鉴!$A:$A,MATCH(M21,D_图鉴!$D:$D,0)))</f>
        <v/>
      </c>
      <c r="N21" s="2" t="str">
        <f>IF(O21="","",INDEX(D_图鉴!$A:$A,MATCH(O21,D_图鉴!$D:$D,0)))</f>
        <v/>
      </c>
      <c r="P21" s="2" t="str">
        <f>IF(Q21="","",INDEX(D_图鉴!$A:$A,MATCH(Q21,D_图鉴!$D:$D,0)))</f>
        <v/>
      </c>
      <c r="R21" s="2">
        <f>IF(S21="","",INDEX(计算页!$A:$A,MATCH(S21,计算页!$B:$B,0)))</f>
        <v>14</v>
      </c>
      <c r="S21" s="2" t="s">
        <v>493</v>
      </c>
      <c r="T21" s="2">
        <f>ROUND(INDEX(计算页!$F$4:$W$9,D_伙伴羁绊!B21,D_伙伴羁绊!C21*6-3)*D21/INDEX(计算页!$C:$C,MATCH(S21,计算页!$B:$B,0)),0)</f>
        <v>88</v>
      </c>
    </row>
    <row r="22" spans="1:20" x14ac:dyDescent="0.35">
      <c r="A22" s="2">
        <f>INDEX(D_伙伴表!$A:$A,MATCH(I22,D_伙伴表!$C:$C,0))*1000+E22</f>
        <v>100012004</v>
      </c>
      <c r="B22" s="2">
        <f>INDEX(D_伙伴表!$L:$L,MATCH(I22,D_伙伴表!$C:$C,0))</f>
        <v>2</v>
      </c>
      <c r="C22" s="2">
        <f>INDEX(D_伙伴表!$O:$O,MATCH(I22,D_伙伴表!$C:$C,0))</f>
        <v>1</v>
      </c>
      <c r="D22" s="2">
        <f>IF(F22&gt;2,0.55+0.35*INDEX(D_伙伴表!$L:$L,MATCH(M22,D_伙伴表!$C:$C,0))+0.35*INDEX(D_伙伴表!$L:$L,MATCH(K22,D_伙伴表!$C:$C,0)),0.25+0.5*INDEX(D_伙伴表!$L:$L,MATCH(K22,D_伙伴表!$C:$C,0)))+E22*0.07</f>
        <v>2.0300000000000002</v>
      </c>
      <c r="E22" s="2" t="s">
        <v>937</v>
      </c>
      <c r="F22" s="2">
        <f t="shared" si="0"/>
        <v>2</v>
      </c>
      <c r="G22" s="2" t="str">
        <f t="shared" si="1"/>
        <v>坚强白骨精4</v>
      </c>
      <c r="H22" s="2">
        <v>12</v>
      </c>
      <c r="I22" s="2" t="str">
        <f>VLOOKUP(H22,D_伙伴表!$B:$C,2,FALSE)</f>
        <v>坚强白骨精</v>
      </c>
      <c r="J22" s="2">
        <v>13</v>
      </c>
      <c r="K22" s="2" t="str">
        <f>VLOOKUP(J22,D_伙伴表!$B:$C,2,FALSE)</f>
        <v>威武猪阿呆</v>
      </c>
      <c r="L22" s="2" t="str">
        <f>IF(M22="","",INDEX(D_图鉴!$A:$A,MATCH(M22,D_图鉴!$D:$D,0)))</f>
        <v/>
      </c>
      <c r="N22" s="2" t="str">
        <f>IF(O22="","",INDEX(D_图鉴!$A:$A,MATCH(O22,D_图鉴!$D:$D,0)))</f>
        <v/>
      </c>
      <c r="P22" s="2" t="str">
        <f>IF(Q22="","",INDEX(D_图鉴!$A:$A,MATCH(Q22,D_图鉴!$D:$D,0)))</f>
        <v/>
      </c>
      <c r="R22" s="2">
        <f>IF(S22="","",INDEX(计算页!$A:$A,MATCH(S22,计算页!$B:$B,0)))</f>
        <v>6</v>
      </c>
      <c r="S22" s="2" t="s">
        <v>545</v>
      </c>
      <c r="T22" s="2">
        <f>ROUND(INDEX(计算页!$F$4:$W$9,D_伙伴羁绊!B22,D_伙伴羁绊!C22*6-3)*D22/INDEX(计算页!$C:$C,MATCH(S22,计算页!$B:$B,0)),0)</f>
        <v>49</v>
      </c>
    </row>
    <row r="23" spans="1:20" x14ac:dyDescent="0.35">
      <c r="A23" s="2">
        <f>INDEX(D_伙伴表!$A:$A,MATCH(I23,D_伙伴表!$C:$C,0))*1000+E23</f>
        <v>100003001</v>
      </c>
      <c r="B23" s="2">
        <f>INDEX(D_伙伴表!$L:$L,MATCH(I23,D_伙伴表!$C:$C,0))</f>
        <v>1</v>
      </c>
      <c r="C23" s="2">
        <f>INDEX(D_伙伴表!$O:$O,MATCH(I23,D_伙伴表!$C:$C,0))</f>
        <v>1</v>
      </c>
      <c r="D23" s="2">
        <f>IF(F23&gt;2,0.55+0.35*INDEX(D_伙伴表!$L:$L,MATCH(M23,D_伙伴表!$C:$C,0))+0.35*INDEX(D_伙伴表!$L:$L,MATCH(K23,D_伙伴表!$C:$C,0)),0.25+0.5*INDEX(D_伙伴表!$L:$L,MATCH(K23,D_伙伴表!$C:$C,0)))+E23*0.07</f>
        <v>1.82</v>
      </c>
      <c r="E23" s="2" t="s">
        <v>934</v>
      </c>
      <c r="F23" s="2">
        <f t="shared" si="0"/>
        <v>2</v>
      </c>
      <c r="G23" s="2" t="str">
        <f t="shared" si="1"/>
        <v>小刺猬1</v>
      </c>
      <c r="H23" s="2">
        <v>3</v>
      </c>
      <c r="I23" s="2" t="str">
        <f>VLOOKUP(H23,D_伙伴表!$B:$C,2,FALSE)</f>
        <v>小刺猬</v>
      </c>
      <c r="J23" s="2">
        <v>18</v>
      </c>
      <c r="K23" s="2" t="str">
        <f>VLOOKUP(J23,D_伙伴表!$B:$C,2,FALSE)</f>
        <v>威武白骨精</v>
      </c>
      <c r="L23" s="2" t="str">
        <f>IF(M23="","",INDEX(D_图鉴!$A:$A,MATCH(M23,D_图鉴!$D:$D,0)))</f>
        <v/>
      </c>
      <c r="N23" s="2" t="str">
        <f>IF(O23="","",INDEX(D_图鉴!$A:$A,MATCH(O23,D_图鉴!$D:$D,0)))</f>
        <v/>
      </c>
      <c r="P23" s="2" t="str">
        <f>IF(Q23="","",INDEX(D_图鉴!$A:$A,MATCH(Q23,D_图鉴!$D:$D,0)))</f>
        <v/>
      </c>
      <c r="R23" s="2">
        <f>IF(S23="","",INDEX(计算页!$A:$A,MATCH(S23,计算页!$B:$B,0)))</f>
        <v>3</v>
      </c>
      <c r="S23" s="2" t="s">
        <v>101</v>
      </c>
      <c r="T23" s="2">
        <f>ROUND(INDEX(计算页!$F$4:$W$9,D_伙伴羁绊!B23,D_伙伴羁绊!C23*6-3)*D23/INDEX(计算页!$C:$C,MATCH(S23,计算页!$B:$B,0)),0)</f>
        <v>73</v>
      </c>
    </row>
    <row r="24" spans="1:20" x14ac:dyDescent="0.35">
      <c r="A24" s="2">
        <f>INDEX(D_伙伴表!$A:$A,MATCH(I24,D_伙伴表!$C:$C,0))*1000+E24</f>
        <v>100003002</v>
      </c>
      <c r="B24" s="2">
        <f>INDEX(D_伙伴表!$L:$L,MATCH(I24,D_伙伴表!$C:$C,0))</f>
        <v>1</v>
      </c>
      <c r="C24" s="2">
        <f>INDEX(D_伙伴表!$O:$O,MATCH(I24,D_伙伴表!$C:$C,0))</f>
        <v>1</v>
      </c>
      <c r="D24" s="2">
        <f>IF(F24&gt;2,0.55+0.35*INDEX(D_伙伴表!$L:$L,MATCH(M24,D_伙伴表!$C:$C,0))+0.35*INDEX(D_伙伴表!$L:$L,MATCH(K24,D_伙伴表!$C:$C,0)),0.25+0.5*INDEX(D_伙伴表!$L:$L,MATCH(K24,D_伙伴表!$C:$C,0)))+E24*0.07</f>
        <v>1.8900000000000001</v>
      </c>
      <c r="E24" s="2" t="s">
        <v>935</v>
      </c>
      <c r="F24" s="2">
        <f t="shared" si="0"/>
        <v>2</v>
      </c>
      <c r="G24" s="2" t="str">
        <f t="shared" si="1"/>
        <v>小刺猬2</v>
      </c>
      <c r="H24" s="2">
        <v>3</v>
      </c>
      <c r="I24" s="2" t="str">
        <f>VLOOKUP(H24,D_伙伴表!$B:$C,2,FALSE)</f>
        <v>小刺猬</v>
      </c>
      <c r="J24" s="2">
        <v>17</v>
      </c>
      <c r="K24" s="2" t="str">
        <f>VLOOKUP(J24,D_伙伴表!$B:$C,2,FALSE)</f>
        <v>威武花妖花花</v>
      </c>
      <c r="L24" s="2" t="str">
        <f>IF(M24="","",INDEX(D_图鉴!$A:$A,MATCH(M24,D_图鉴!$D:$D,0)))</f>
        <v/>
      </c>
      <c r="N24" s="2" t="str">
        <f>IF(O24="","",INDEX(D_图鉴!$A:$A,MATCH(O24,D_图鉴!$D:$D,0)))</f>
        <v/>
      </c>
      <c r="P24" s="2" t="str">
        <f>IF(Q24="","",INDEX(D_图鉴!$A:$A,MATCH(Q24,D_图鉴!$D:$D,0)))</f>
        <v/>
      </c>
      <c r="R24" s="2">
        <f>IF(S24="","",INDEX(计算页!$A:$A,MATCH(S24,计算页!$B:$B,0)))</f>
        <v>13</v>
      </c>
      <c r="S24" s="2" t="s">
        <v>505</v>
      </c>
      <c r="T24" s="2">
        <f>ROUND(INDEX(计算页!$F$4:$W$9,D_伙伴羁绊!B24,D_伙伴羁绊!C24*6-3)*D24/INDEX(计算页!$C:$C,MATCH(S24,计算页!$B:$B,0)),0)</f>
        <v>76</v>
      </c>
    </row>
    <row r="25" spans="1:20" x14ac:dyDescent="0.35">
      <c r="A25" s="2">
        <f>INDEX(D_伙伴表!$A:$A,MATCH(I25,D_伙伴表!$C:$C,0))*1000+E25</f>
        <v>100003003</v>
      </c>
      <c r="B25" s="2">
        <f>INDEX(D_伙伴表!$L:$L,MATCH(I25,D_伙伴表!$C:$C,0))</f>
        <v>1</v>
      </c>
      <c r="C25" s="2">
        <f>INDEX(D_伙伴表!$O:$O,MATCH(I25,D_伙伴表!$C:$C,0))</f>
        <v>1</v>
      </c>
      <c r="D25" s="2">
        <f>IF(F25&gt;2,0.55+0.35*INDEX(D_伙伴表!$L:$L,MATCH(M25,D_伙伴表!$C:$C,0))+0.35*INDEX(D_伙伴表!$L:$L,MATCH(K25,D_伙伴表!$C:$C,0)),0.25+0.5*INDEX(D_伙伴表!$L:$L,MATCH(K25,D_伙伴表!$C:$C,0)))+E25*0.07</f>
        <v>1.96</v>
      </c>
      <c r="E25" s="2" t="s">
        <v>936</v>
      </c>
      <c r="F25" s="2">
        <f t="shared" si="0"/>
        <v>2</v>
      </c>
      <c r="G25" s="2" t="str">
        <f t="shared" si="1"/>
        <v>小刺猬3</v>
      </c>
      <c r="H25" s="2">
        <v>3</v>
      </c>
      <c r="I25" s="2" t="str">
        <f>VLOOKUP(H25,D_伙伴表!$B:$C,2,FALSE)</f>
        <v>小刺猬</v>
      </c>
      <c r="J25" s="2">
        <v>16</v>
      </c>
      <c r="K25" s="2" t="str">
        <f>VLOOKUP(J25,D_伙伴表!$B:$C,2,FALSE)</f>
        <v>威武鹏精大嘴</v>
      </c>
      <c r="L25" s="2" t="str">
        <f>IF(M25="","",INDEX(D_图鉴!$A:$A,MATCH(M25,D_图鉴!$D:$D,0)))</f>
        <v/>
      </c>
      <c r="N25" s="2" t="str">
        <f>IF(O25="","",INDEX(D_图鉴!$A:$A,MATCH(O25,D_图鉴!$D:$D,0)))</f>
        <v/>
      </c>
      <c r="P25" s="2" t="str">
        <f>IF(Q25="","",INDEX(D_图鉴!$A:$A,MATCH(Q25,D_图鉴!$D:$D,0)))</f>
        <v/>
      </c>
      <c r="R25" s="2">
        <f>IF(S25="","",INDEX(计算页!$A:$A,MATCH(S25,计算页!$B:$B,0)))</f>
        <v>4</v>
      </c>
      <c r="S25" s="2" t="s">
        <v>98</v>
      </c>
      <c r="T25" s="2">
        <f>ROUND(INDEX(计算页!$F$4:$W$9,D_伙伴羁绊!B25,D_伙伴羁绊!C25*6-3)*D25/INDEX(计算页!$C:$C,MATCH(S25,计算页!$B:$B,0)),0)</f>
        <v>157</v>
      </c>
    </row>
    <row r="26" spans="1:20" x14ac:dyDescent="0.35">
      <c r="A26" s="2">
        <f>INDEX(D_伙伴表!$A:$A,MATCH(I26,D_伙伴表!$C:$C,0))*1000+E26</f>
        <v>100003004</v>
      </c>
      <c r="B26" s="2">
        <f>INDEX(D_伙伴表!$L:$L,MATCH(I26,D_伙伴表!$C:$C,0))</f>
        <v>1</v>
      </c>
      <c r="C26" s="2">
        <f>INDEX(D_伙伴表!$O:$O,MATCH(I26,D_伙伴表!$C:$C,0))</f>
        <v>1</v>
      </c>
      <c r="D26" s="2">
        <f>IF(F26&gt;2,0.55+0.35*INDEX(D_伙伴表!$L:$L,MATCH(M26,D_伙伴表!$C:$C,0))+0.35*INDEX(D_伙伴表!$L:$L,MATCH(K26,D_伙伴表!$C:$C,0)),0.25+0.5*INDEX(D_伙伴表!$L:$L,MATCH(K26,D_伙伴表!$C:$C,0)))+E26*0.07</f>
        <v>2.0300000000000002</v>
      </c>
      <c r="E26" s="2" t="s">
        <v>937</v>
      </c>
      <c r="F26" s="2">
        <f t="shared" si="0"/>
        <v>2</v>
      </c>
      <c r="G26" s="2" t="str">
        <f t="shared" si="1"/>
        <v>小刺猬4</v>
      </c>
      <c r="H26" s="2">
        <v>3</v>
      </c>
      <c r="I26" s="2" t="str">
        <f>VLOOKUP(H26,D_伙伴表!$B:$C,2,FALSE)</f>
        <v>小刺猬</v>
      </c>
      <c r="J26" s="2">
        <v>15</v>
      </c>
      <c r="K26" s="2" t="str">
        <f>VLOOKUP(J26,D_伙伴表!$B:$C,2,FALSE)</f>
        <v>威武刺猬叮叮</v>
      </c>
      <c r="L26" s="2" t="str">
        <f>IF(M26="","",INDEX(D_图鉴!$A:$A,MATCH(M26,D_图鉴!$D:$D,0)))</f>
        <v/>
      </c>
      <c r="N26" s="2" t="str">
        <f>IF(O26="","",INDEX(D_图鉴!$A:$A,MATCH(O26,D_图鉴!$D:$D,0)))</f>
        <v/>
      </c>
      <c r="P26" s="2" t="str">
        <f>IF(Q26="","",INDEX(D_图鉴!$A:$A,MATCH(Q26,D_图鉴!$D:$D,0)))</f>
        <v/>
      </c>
      <c r="R26" s="2">
        <f>IF(S26="","",INDEX(计算页!$A:$A,MATCH(S26,计算页!$B:$B,0)))</f>
        <v>8</v>
      </c>
      <c r="S26" s="2" t="s">
        <v>135</v>
      </c>
      <c r="T26" s="2">
        <f>ROUND(INDEX(计算页!$F$4:$W$9,D_伙伴羁绊!B26,D_伙伴羁绊!C26*6-3)*D26/INDEX(计算页!$C:$C,MATCH(S26,计算页!$B:$B,0)),0)</f>
        <v>32</v>
      </c>
    </row>
    <row r="27" spans="1:20" x14ac:dyDescent="0.35">
      <c r="A27" s="2">
        <f>INDEX(D_伙伴表!$A:$A,MATCH(I27,D_伙伴表!$C:$C,0))*1000+E27</f>
        <v>100016001</v>
      </c>
      <c r="B27" s="2">
        <f>INDEX(D_伙伴表!$L:$L,MATCH(I27,D_伙伴表!$C:$C,0))</f>
        <v>3</v>
      </c>
      <c r="C27" s="2">
        <f>INDEX(D_伙伴表!$O:$O,MATCH(I27,D_伙伴表!$C:$C,0))</f>
        <v>1</v>
      </c>
      <c r="D27" s="2">
        <f>IF(F27&gt;2,0.55+0.35*INDEX(D_伙伴表!$L:$L,MATCH(M27,D_伙伴表!$C:$C,0))+0.35*INDEX(D_伙伴表!$L:$L,MATCH(K27,D_伙伴表!$C:$C,0)),0.25+0.5*INDEX(D_伙伴表!$L:$L,MATCH(K27,D_伙伴表!$C:$C,0)))+E27*0.07</f>
        <v>1.82</v>
      </c>
      <c r="E27" s="2" t="s">
        <v>934</v>
      </c>
      <c r="F27" s="2">
        <f t="shared" si="0"/>
        <v>2</v>
      </c>
      <c r="G27" s="2" t="str">
        <f t="shared" si="1"/>
        <v>威武鹏精大嘴1</v>
      </c>
      <c r="H27" s="2">
        <v>16</v>
      </c>
      <c r="I27" s="2" t="str">
        <f>VLOOKUP(H27,D_伙伴表!$B:$C,2,FALSE)</f>
        <v>威武鹏精大嘴</v>
      </c>
      <c r="J27" s="2">
        <v>17</v>
      </c>
      <c r="K27" s="2" t="str">
        <f>VLOOKUP(J27,D_伙伴表!$B:$C,2,FALSE)</f>
        <v>威武花妖花花</v>
      </c>
      <c r="L27" s="2" t="str">
        <f>IF(M27="","",INDEX(D_图鉴!$A:$A,MATCH(M27,D_图鉴!$D:$D,0)))</f>
        <v/>
      </c>
      <c r="N27" s="2" t="str">
        <f>IF(O27="","",INDEX(D_图鉴!$A:$A,MATCH(O27,D_图鉴!$D:$D,0)))</f>
        <v/>
      </c>
      <c r="P27" s="2" t="str">
        <f>IF(Q27="","",INDEX(D_图鉴!$A:$A,MATCH(Q27,D_图鉴!$D:$D,0)))</f>
        <v/>
      </c>
      <c r="R27" s="2">
        <f>IF(S27="","",INDEX(计算页!$A:$A,MATCH(S27,计算页!$B:$B,0)))</f>
        <v>13</v>
      </c>
      <c r="S27" s="2" t="s">
        <v>505</v>
      </c>
      <c r="T27" s="2">
        <f>ROUND(INDEX(计算页!$F$4:$W$9,D_伙伴羁绊!B27,D_伙伴羁绊!C27*6-3)*D27/INDEX(计算页!$C:$C,MATCH(S27,计算页!$B:$B,0)),0)</f>
        <v>218</v>
      </c>
    </row>
    <row r="28" spans="1:20" x14ac:dyDescent="0.35">
      <c r="A28" s="2">
        <f>INDEX(D_伙伴表!$A:$A,MATCH(I28,D_伙伴表!$C:$C,0))*1000+E28</f>
        <v>100016002</v>
      </c>
      <c r="B28" s="2">
        <f>INDEX(D_伙伴表!$L:$L,MATCH(I28,D_伙伴表!$C:$C,0))</f>
        <v>3</v>
      </c>
      <c r="C28" s="2">
        <f>INDEX(D_伙伴表!$O:$O,MATCH(I28,D_伙伴表!$C:$C,0))</f>
        <v>1</v>
      </c>
      <c r="D28" s="2">
        <f>IF(F28&gt;2,0.55+0.35*INDEX(D_伙伴表!$L:$L,MATCH(M28,D_伙伴表!$C:$C,0))+0.35*INDEX(D_伙伴表!$L:$L,MATCH(K28,D_伙伴表!$C:$C,0)),0.25+0.5*INDEX(D_伙伴表!$L:$L,MATCH(K28,D_伙伴表!$C:$C,0)))+E28*0.07</f>
        <v>0.89</v>
      </c>
      <c r="E28" s="2" t="s">
        <v>935</v>
      </c>
      <c r="F28" s="2">
        <f t="shared" si="0"/>
        <v>2</v>
      </c>
      <c r="G28" s="2" t="str">
        <f t="shared" si="1"/>
        <v>威武鹏精大嘴2</v>
      </c>
      <c r="H28" s="2">
        <v>16</v>
      </c>
      <c r="I28" s="2" t="str">
        <f>VLOOKUP(H28,D_伙伴表!$B:$C,2,FALSE)</f>
        <v>威武鹏精大嘴</v>
      </c>
      <c r="J28" s="2">
        <v>3</v>
      </c>
      <c r="K28" s="2" t="str">
        <f>VLOOKUP(J28,D_伙伴表!$B:$C,2,FALSE)</f>
        <v>小刺猬</v>
      </c>
      <c r="L28" s="2" t="str">
        <f>IF(M28="","",INDEX(D_图鉴!$A:$A,MATCH(M28,D_图鉴!$D:$D,0)))</f>
        <v/>
      </c>
      <c r="N28" s="2" t="str">
        <f>IF(O28="","",INDEX(D_图鉴!$A:$A,MATCH(O28,D_图鉴!$D:$D,0)))</f>
        <v/>
      </c>
      <c r="P28" s="2" t="str">
        <f>IF(Q28="","",INDEX(D_图鉴!$A:$A,MATCH(Q28,D_图鉴!$D:$D,0)))</f>
        <v/>
      </c>
      <c r="R28" s="2">
        <f>IF(S28="","",INDEX(计算页!$A:$A,MATCH(S28,计算页!$B:$B,0)))</f>
        <v>1</v>
      </c>
      <c r="S28" s="2" t="s">
        <v>97</v>
      </c>
      <c r="T28" s="2">
        <f>ROUND(INDEX(计算页!$F$4:$W$9,D_伙伴羁绊!B28,D_伙伴羁绊!C28*6-3)*D28/INDEX(计算页!$C:$C,MATCH(S28,计算页!$B:$B,0)),0)</f>
        <v>1068</v>
      </c>
    </row>
    <row r="29" spans="1:20" x14ac:dyDescent="0.35">
      <c r="A29" s="2">
        <f>INDEX(D_伙伴表!$A:$A,MATCH(I29,D_伙伴表!$C:$C,0))*1000+E29</f>
        <v>100016003</v>
      </c>
      <c r="B29" s="2">
        <f>INDEX(D_伙伴表!$L:$L,MATCH(I29,D_伙伴表!$C:$C,0))</f>
        <v>3</v>
      </c>
      <c r="C29" s="2">
        <f>INDEX(D_伙伴表!$O:$O,MATCH(I29,D_伙伴表!$C:$C,0))</f>
        <v>1</v>
      </c>
      <c r="D29" s="2">
        <f>IF(F29&gt;2,0.55+0.35*INDEX(D_伙伴表!$L:$L,MATCH(M29,D_伙伴表!$C:$C,0))+0.35*INDEX(D_伙伴表!$L:$L,MATCH(K29,D_伙伴表!$C:$C,0)),0.25+0.5*INDEX(D_伙伴表!$L:$L,MATCH(K29,D_伙伴表!$C:$C,0)))+E29*0.07</f>
        <v>1.96</v>
      </c>
      <c r="E29" s="2" t="s">
        <v>936</v>
      </c>
      <c r="F29" s="2">
        <f t="shared" si="0"/>
        <v>2</v>
      </c>
      <c r="G29" s="2" t="str">
        <f t="shared" si="1"/>
        <v>威武鹏精大嘴3</v>
      </c>
      <c r="H29" s="2">
        <v>16</v>
      </c>
      <c r="I29" s="2" t="str">
        <f>VLOOKUP(H29,D_伙伴表!$B:$C,2,FALSE)</f>
        <v>威武鹏精大嘴</v>
      </c>
      <c r="J29" s="2">
        <v>15</v>
      </c>
      <c r="K29" s="2" t="str">
        <f>VLOOKUP(J29,D_伙伴表!$B:$C,2,FALSE)</f>
        <v>威武刺猬叮叮</v>
      </c>
      <c r="L29" s="2" t="str">
        <f>IF(M29="","",INDEX(D_图鉴!$A:$A,MATCH(M29,D_图鉴!$D:$D,0)))</f>
        <v/>
      </c>
      <c r="N29" s="2" t="str">
        <f>IF(O29="","",INDEX(D_图鉴!$A:$A,MATCH(O29,D_图鉴!$D:$D,0)))</f>
        <v/>
      </c>
      <c r="P29" s="2" t="str">
        <f>IF(Q29="","",INDEX(D_图鉴!$A:$A,MATCH(Q29,D_图鉴!$D:$D,0)))</f>
        <v/>
      </c>
      <c r="R29" s="2">
        <f>IF(S29="","",INDEX(计算页!$A:$A,MATCH(S29,计算页!$B:$B,0)))</f>
        <v>4</v>
      </c>
      <c r="S29" s="2" t="s">
        <v>98</v>
      </c>
      <c r="T29" s="2">
        <f>ROUND(INDEX(计算页!$F$4:$W$9,D_伙伴羁绊!B29,D_伙伴羁绊!C29*6-3)*D29/INDEX(计算页!$C:$C,MATCH(S29,计算页!$B:$B,0)),0)</f>
        <v>470</v>
      </c>
    </row>
    <row r="30" spans="1:20" x14ac:dyDescent="0.35">
      <c r="A30" s="2">
        <f>INDEX(D_伙伴表!$A:$A,MATCH(I30,D_伙伴表!$C:$C,0))*1000+E30</f>
        <v>100016004</v>
      </c>
      <c r="B30" s="2">
        <f>INDEX(D_伙伴表!$L:$L,MATCH(I30,D_伙伴表!$C:$C,0))</f>
        <v>3</v>
      </c>
      <c r="C30" s="2">
        <f>INDEX(D_伙伴表!$O:$O,MATCH(I30,D_伙伴表!$C:$C,0))</f>
        <v>1</v>
      </c>
      <c r="D30" s="2">
        <f>IF(F30&gt;2,0.55+0.35*INDEX(D_伙伴表!$L:$L,MATCH(M30,D_伙伴表!$C:$C,0))+0.35*INDEX(D_伙伴表!$L:$L,MATCH(K30,D_伙伴表!$C:$C,0)),0.25+0.5*INDEX(D_伙伴表!$L:$L,MATCH(K30,D_伙伴表!$C:$C,0)))+E30*0.07</f>
        <v>2.0300000000000002</v>
      </c>
      <c r="E30" s="2" t="s">
        <v>937</v>
      </c>
      <c r="F30" s="2">
        <f t="shared" si="0"/>
        <v>2</v>
      </c>
      <c r="G30" s="2" t="str">
        <f t="shared" si="1"/>
        <v>威武鹏精大嘴4</v>
      </c>
      <c r="H30" s="2">
        <v>16</v>
      </c>
      <c r="I30" s="2" t="str">
        <f>VLOOKUP(H30,D_伙伴表!$B:$C,2,FALSE)</f>
        <v>威武鹏精大嘴</v>
      </c>
      <c r="J30" s="2">
        <v>18</v>
      </c>
      <c r="K30" s="2" t="str">
        <f>VLOOKUP(J30,D_伙伴表!$B:$C,2,FALSE)</f>
        <v>威武白骨精</v>
      </c>
      <c r="L30" s="2" t="str">
        <f>IF(M30="","",INDEX(D_图鉴!$A:$A,MATCH(M30,D_图鉴!$D:$D,0)))</f>
        <v/>
      </c>
      <c r="N30" s="2" t="str">
        <f>IF(O30="","",INDEX(D_图鉴!$A:$A,MATCH(O30,D_图鉴!$D:$D,0)))</f>
        <v/>
      </c>
      <c r="P30" s="2" t="str">
        <f>IF(Q30="","",INDEX(D_图鉴!$A:$A,MATCH(Q30,D_图鉴!$D:$D,0)))</f>
        <v/>
      </c>
      <c r="R30" s="2">
        <f>IF(S30="","",INDEX(计算页!$A:$A,MATCH(S30,计算页!$B:$B,0)))</f>
        <v>5</v>
      </c>
      <c r="S30" s="2" t="s">
        <v>140</v>
      </c>
      <c r="T30" s="2">
        <f>ROUND(INDEX(计算页!$F$4:$W$9,D_伙伴羁绊!B30,D_伙伴羁绊!C30*6-3)*D30/INDEX(计算页!$C:$C,MATCH(S30,计算页!$B:$B,0)),0)</f>
        <v>97</v>
      </c>
    </row>
    <row r="31" spans="1:20" x14ac:dyDescent="0.35">
      <c r="A31" s="2">
        <f>INDEX(D_伙伴表!$A:$A,MATCH(I31,D_伙伴表!$C:$C,0))*1000+E31</f>
        <v>100018001</v>
      </c>
      <c r="B31" s="2">
        <f>INDEX(D_伙伴表!$L:$L,MATCH(I31,D_伙伴表!$C:$C,0))</f>
        <v>3</v>
      </c>
      <c r="C31" s="2">
        <f>INDEX(D_伙伴表!$O:$O,MATCH(I31,D_伙伴表!$C:$C,0))</f>
        <v>1</v>
      </c>
      <c r="D31" s="2">
        <f>IF(F31&gt;2,0.55+0.35*INDEX(D_伙伴表!$L:$L,MATCH(M31,D_伙伴表!$C:$C,0))+0.35*INDEX(D_伙伴表!$L:$L,MATCH(K31,D_伙伴表!$C:$C,0)),0.25+0.5*INDEX(D_伙伴表!$L:$L,MATCH(K31,D_伙伴表!$C:$C,0)))+E31*0.07</f>
        <v>0.82000000000000006</v>
      </c>
      <c r="E31" s="2" t="s">
        <v>934</v>
      </c>
      <c r="F31" s="2">
        <f t="shared" si="0"/>
        <v>2</v>
      </c>
      <c r="G31" s="2" t="str">
        <f t="shared" si="1"/>
        <v>威武白骨精1</v>
      </c>
      <c r="H31" s="2">
        <v>18</v>
      </c>
      <c r="I31" s="2" t="str">
        <f>VLOOKUP(H31,D_伙伴表!$B:$C,2,FALSE)</f>
        <v>威武白骨精</v>
      </c>
      <c r="J31" s="2">
        <v>3</v>
      </c>
      <c r="K31" s="2" t="str">
        <f>VLOOKUP(J31,D_伙伴表!$B:$C,2,FALSE)</f>
        <v>小刺猬</v>
      </c>
      <c r="L31" s="2" t="str">
        <f>IF(M31="","",INDEX(D_图鉴!$A:$A,MATCH(M31,D_图鉴!$D:$D,0)))</f>
        <v/>
      </c>
      <c r="N31" s="2" t="str">
        <f>IF(O31="","",INDEX(D_图鉴!$A:$A,MATCH(O31,D_图鉴!$D:$D,0)))</f>
        <v/>
      </c>
      <c r="P31" s="2" t="str">
        <f>IF(Q31="","",INDEX(D_图鉴!$A:$A,MATCH(Q31,D_图鉴!$D:$D,0)))</f>
        <v/>
      </c>
      <c r="R31" s="2">
        <f>IF(S31="","",INDEX(计算页!$A:$A,MATCH(S31,计算页!$B:$B,0)))</f>
        <v>9</v>
      </c>
      <c r="S31" s="2" t="s">
        <v>567</v>
      </c>
      <c r="T31" s="2">
        <f>ROUND(INDEX(计算页!$F$4:$W$9,D_伙伴羁绊!B31,D_伙伴羁绊!C31*6-3)*D31/INDEX(计算页!$C:$C,MATCH(S31,计算页!$B:$B,0)),0)</f>
        <v>39</v>
      </c>
    </row>
    <row r="32" spans="1:20" x14ac:dyDescent="0.35">
      <c r="A32" s="2">
        <f>INDEX(D_伙伴表!$A:$A,MATCH(I32,D_伙伴表!$C:$C,0))*1000+E32</f>
        <v>100018002</v>
      </c>
      <c r="B32" s="2">
        <f>INDEX(D_伙伴表!$L:$L,MATCH(I32,D_伙伴表!$C:$C,0))</f>
        <v>3</v>
      </c>
      <c r="C32" s="2">
        <f>INDEX(D_伙伴表!$O:$O,MATCH(I32,D_伙伴表!$C:$C,0))</f>
        <v>1</v>
      </c>
      <c r="D32" s="2">
        <f>IF(F32&gt;2,0.55+0.35*INDEX(D_伙伴表!$L:$L,MATCH(M32,D_伙伴表!$C:$C,0))+0.35*INDEX(D_伙伴表!$L:$L,MATCH(K32,D_伙伴表!$C:$C,0)),0.25+0.5*INDEX(D_伙伴表!$L:$L,MATCH(K32,D_伙伴表!$C:$C,0)))+E32*0.07</f>
        <v>1.8900000000000001</v>
      </c>
      <c r="E32" s="2" t="s">
        <v>935</v>
      </c>
      <c r="F32" s="2">
        <f t="shared" si="0"/>
        <v>2</v>
      </c>
      <c r="G32" s="2" t="str">
        <f t="shared" si="1"/>
        <v>威武白骨精2</v>
      </c>
      <c r="H32" s="2">
        <v>18</v>
      </c>
      <c r="I32" s="2" t="str">
        <f>VLOOKUP(H32,D_伙伴表!$B:$C,2,FALSE)</f>
        <v>威武白骨精</v>
      </c>
      <c r="J32" s="2">
        <v>16</v>
      </c>
      <c r="K32" s="2" t="str">
        <f>VLOOKUP(J32,D_伙伴表!$B:$C,2,FALSE)</f>
        <v>威武鹏精大嘴</v>
      </c>
      <c r="L32" s="2" t="str">
        <f>IF(M32="","",INDEX(D_图鉴!$A:$A,MATCH(M32,D_图鉴!$D:$D,0)))</f>
        <v/>
      </c>
      <c r="N32" s="2" t="str">
        <f>IF(O32="","",INDEX(D_图鉴!$A:$A,MATCH(O32,D_图鉴!$D:$D,0)))</f>
        <v/>
      </c>
      <c r="P32" s="2" t="str">
        <f>IF(Q32="","",INDEX(D_图鉴!$A:$A,MATCH(Q32,D_图鉴!$D:$D,0)))</f>
        <v/>
      </c>
      <c r="R32" s="2">
        <f>IF(S32="","",INDEX(计算页!$A:$A,MATCH(S32,计算页!$B:$B,0)))</f>
        <v>13</v>
      </c>
      <c r="S32" s="2" t="s">
        <v>505</v>
      </c>
      <c r="T32" s="2">
        <f>ROUND(INDEX(计算页!$F$4:$W$9,D_伙伴羁绊!B32,D_伙伴羁绊!C32*6-3)*D32/INDEX(计算页!$C:$C,MATCH(S32,计算页!$B:$B,0)),0)</f>
        <v>227</v>
      </c>
    </row>
    <row r="33" spans="1:20" x14ac:dyDescent="0.35">
      <c r="A33" s="2">
        <f>INDEX(D_伙伴表!$A:$A,MATCH(I33,D_伙伴表!$C:$C,0))*1000+E33</f>
        <v>100018003</v>
      </c>
      <c r="B33" s="2">
        <f>INDEX(D_伙伴表!$L:$L,MATCH(I33,D_伙伴表!$C:$C,0))</f>
        <v>3</v>
      </c>
      <c r="C33" s="2">
        <f>INDEX(D_伙伴表!$O:$O,MATCH(I33,D_伙伴表!$C:$C,0))</f>
        <v>1</v>
      </c>
      <c r="D33" s="2">
        <f>IF(F33&gt;2,0.55+0.35*INDEX(D_伙伴表!$L:$L,MATCH(M33,D_伙伴表!$C:$C,0))+0.35*INDEX(D_伙伴表!$L:$L,MATCH(K33,D_伙伴表!$C:$C,0)),0.25+0.5*INDEX(D_伙伴表!$L:$L,MATCH(K33,D_伙伴表!$C:$C,0)))+E33*0.07</f>
        <v>1.96</v>
      </c>
      <c r="E33" s="2" t="s">
        <v>936</v>
      </c>
      <c r="F33" s="2">
        <f t="shared" si="0"/>
        <v>2</v>
      </c>
      <c r="G33" s="2" t="str">
        <f t="shared" si="1"/>
        <v>威武白骨精3</v>
      </c>
      <c r="H33" s="2">
        <v>18</v>
      </c>
      <c r="I33" s="2" t="str">
        <f>VLOOKUP(H33,D_伙伴表!$B:$C,2,FALSE)</f>
        <v>威武白骨精</v>
      </c>
      <c r="J33" s="2">
        <v>15</v>
      </c>
      <c r="K33" s="2" t="str">
        <f>VLOOKUP(J33,D_伙伴表!$B:$C,2,FALSE)</f>
        <v>威武刺猬叮叮</v>
      </c>
      <c r="L33" s="2" t="str">
        <f>IF(M33="","",INDEX(D_图鉴!$A:$A,MATCH(M33,D_图鉴!$D:$D,0)))</f>
        <v/>
      </c>
      <c r="N33" s="2" t="str">
        <f>IF(O33="","",INDEX(D_图鉴!$A:$A,MATCH(O33,D_图鉴!$D:$D,0)))</f>
        <v/>
      </c>
      <c r="P33" s="2" t="str">
        <f>IF(Q33="","",INDEX(D_图鉴!$A:$A,MATCH(Q33,D_图鉴!$D:$D,0)))</f>
        <v/>
      </c>
      <c r="R33" s="2">
        <f>IF(S33="","",INDEX(计算页!$A:$A,MATCH(S33,计算页!$B:$B,0)))</f>
        <v>3</v>
      </c>
      <c r="S33" s="2" t="s">
        <v>101</v>
      </c>
      <c r="T33" s="2">
        <f>ROUND(INDEX(计算页!$F$4:$W$9,D_伙伴羁绊!B33,D_伙伴羁绊!C33*6-3)*D33/INDEX(计算页!$C:$C,MATCH(S33,计算页!$B:$B,0)),0)</f>
        <v>235</v>
      </c>
    </row>
    <row r="34" spans="1:20" x14ac:dyDescent="0.35">
      <c r="A34" s="2">
        <f>INDEX(D_伙伴表!$A:$A,MATCH(I34,D_伙伴表!$C:$C,0))*1000+E34</f>
        <v>100018004</v>
      </c>
      <c r="B34" s="2">
        <f>INDEX(D_伙伴表!$L:$L,MATCH(I34,D_伙伴表!$C:$C,0))</f>
        <v>3</v>
      </c>
      <c r="C34" s="2">
        <f>INDEX(D_伙伴表!$O:$O,MATCH(I34,D_伙伴表!$C:$C,0))</f>
        <v>1</v>
      </c>
      <c r="D34" s="2">
        <f>IF(F34&gt;2,0.55+0.35*INDEX(D_伙伴表!$L:$L,MATCH(M34,D_伙伴表!$C:$C,0))+0.35*INDEX(D_伙伴表!$L:$L,MATCH(K34,D_伙伴表!$C:$C,0)),0.25+0.5*INDEX(D_伙伴表!$L:$L,MATCH(K34,D_伙伴表!$C:$C,0)))+E34*0.07</f>
        <v>2.0300000000000002</v>
      </c>
      <c r="E34" s="2" t="s">
        <v>937</v>
      </c>
      <c r="F34" s="2">
        <f t="shared" si="0"/>
        <v>2</v>
      </c>
      <c r="G34" s="2" t="str">
        <f t="shared" si="1"/>
        <v>威武白骨精4</v>
      </c>
      <c r="H34" s="2">
        <v>18</v>
      </c>
      <c r="I34" s="2" t="str">
        <f>VLOOKUP(H34,D_伙伴表!$B:$C,2,FALSE)</f>
        <v>威武白骨精</v>
      </c>
      <c r="J34" s="2">
        <v>17</v>
      </c>
      <c r="K34" s="2" t="str">
        <f>VLOOKUP(J34,D_伙伴表!$B:$C,2,FALSE)</f>
        <v>威武花妖花花</v>
      </c>
      <c r="L34" s="2" t="str">
        <f>IF(M34="","",INDEX(D_图鉴!$A:$A,MATCH(M34,D_图鉴!$D:$D,0)))</f>
        <v/>
      </c>
      <c r="N34" s="2" t="str">
        <f>IF(O34="","",INDEX(D_图鉴!$A:$A,MATCH(O34,D_图鉴!$D:$D,0)))</f>
        <v/>
      </c>
      <c r="P34" s="2" t="str">
        <f>IF(Q34="","",INDEX(D_图鉴!$A:$A,MATCH(Q34,D_图鉴!$D:$D,0)))</f>
        <v/>
      </c>
      <c r="R34" s="2">
        <f>IF(S34="","",INDEX(计算页!$A:$A,MATCH(S34,计算页!$B:$B,0)))</f>
        <v>1</v>
      </c>
      <c r="S34" s="2" t="s">
        <v>97</v>
      </c>
      <c r="T34" s="2">
        <f>ROUND(INDEX(计算页!$F$4:$W$9,D_伙伴羁绊!B34,D_伙伴羁绊!C34*6-3)*D34/INDEX(计算页!$C:$C,MATCH(S34,计算页!$B:$B,0)),0)</f>
        <v>2436</v>
      </c>
    </row>
    <row r="35" spans="1:20" x14ac:dyDescent="0.35">
      <c r="A35" s="2">
        <f>INDEX(D_伙伴表!$A:$A,MATCH(I35,D_伙伴表!$C:$C,0))*1000+E35</f>
        <v>100015001</v>
      </c>
      <c r="B35" s="2">
        <f>INDEX(D_伙伴表!$L:$L,MATCH(I35,D_伙伴表!$C:$C,0))</f>
        <v>3</v>
      </c>
      <c r="C35" s="2">
        <f>INDEX(D_伙伴表!$O:$O,MATCH(I35,D_伙伴表!$C:$C,0))</f>
        <v>1</v>
      </c>
      <c r="D35" s="2">
        <f>IF(F35&gt;2,0.55+0.35*INDEX(D_伙伴表!$L:$L,MATCH(M35,D_伙伴表!$C:$C,0))+0.35*INDEX(D_伙伴表!$L:$L,MATCH(K35,D_伙伴表!$C:$C,0)),0.25+0.5*INDEX(D_伙伴表!$L:$L,MATCH(K35,D_伙伴表!$C:$C,0)))+E35*0.07</f>
        <v>1.82</v>
      </c>
      <c r="E35" s="2" t="s">
        <v>934</v>
      </c>
      <c r="F35" s="2">
        <f t="shared" si="0"/>
        <v>2</v>
      </c>
      <c r="G35" s="2" t="str">
        <f t="shared" si="1"/>
        <v>威武刺猬叮叮1</v>
      </c>
      <c r="H35" s="2">
        <v>15</v>
      </c>
      <c r="I35" s="2" t="str">
        <f>VLOOKUP(H35,D_伙伴表!$B:$C,2,FALSE)</f>
        <v>威武刺猬叮叮</v>
      </c>
      <c r="J35" s="2">
        <v>17</v>
      </c>
      <c r="K35" s="2" t="str">
        <f>VLOOKUP(J35,D_伙伴表!$B:$C,2,FALSE)</f>
        <v>威武花妖花花</v>
      </c>
      <c r="L35" s="2" t="str">
        <f>IF(M35="","",INDEX(D_图鉴!$A:$A,MATCH(M35,D_图鉴!$D:$D,0)))</f>
        <v/>
      </c>
      <c r="N35" s="2" t="str">
        <f>IF(O35="","",INDEX(D_图鉴!$A:$A,MATCH(O35,D_图鉴!$D:$D,0)))</f>
        <v/>
      </c>
      <c r="P35" s="2" t="str">
        <f>IF(Q35="","",INDEX(D_图鉴!$A:$A,MATCH(Q35,D_图鉴!$D:$D,0)))</f>
        <v/>
      </c>
      <c r="R35" s="2">
        <f>IF(S35="","",INDEX(计算页!$A:$A,MATCH(S35,计算页!$B:$B,0)))</f>
        <v>7</v>
      </c>
      <c r="S35" s="2" t="s">
        <v>548</v>
      </c>
      <c r="T35" s="2">
        <f>ROUND(INDEX(计算页!$F$4:$W$9,D_伙伴羁绊!B35,D_伙伴羁绊!C35*6-3)*D35/INDEX(计算页!$C:$C,MATCH(S35,计算页!$B:$B,0)),0)</f>
        <v>87</v>
      </c>
    </row>
    <row r="36" spans="1:20" x14ac:dyDescent="0.35">
      <c r="A36" s="2">
        <f>INDEX(D_伙伴表!$A:$A,MATCH(I36,D_伙伴表!$C:$C,0))*1000+E36</f>
        <v>100015002</v>
      </c>
      <c r="B36" s="2">
        <f>INDEX(D_伙伴表!$L:$L,MATCH(I36,D_伙伴表!$C:$C,0))</f>
        <v>3</v>
      </c>
      <c r="C36" s="2">
        <f>INDEX(D_伙伴表!$O:$O,MATCH(I36,D_伙伴表!$C:$C,0))</f>
        <v>1</v>
      </c>
      <c r="D36" s="2">
        <f>IF(F36&gt;2,0.55+0.35*INDEX(D_伙伴表!$L:$L,MATCH(M36,D_伙伴表!$C:$C,0))+0.35*INDEX(D_伙伴表!$L:$L,MATCH(K36,D_伙伴表!$C:$C,0)),0.25+0.5*INDEX(D_伙伴表!$L:$L,MATCH(K36,D_伙伴表!$C:$C,0)))+E36*0.07</f>
        <v>1.8900000000000001</v>
      </c>
      <c r="E36" s="2" t="s">
        <v>935</v>
      </c>
      <c r="F36" s="2">
        <f t="shared" si="0"/>
        <v>2</v>
      </c>
      <c r="G36" s="2" t="str">
        <f t="shared" si="1"/>
        <v>威武刺猬叮叮2</v>
      </c>
      <c r="H36" s="2">
        <v>15</v>
      </c>
      <c r="I36" s="2" t="str">
        <f>VLOOKUP(H36,D_伙伴表!$B:$C,2,FALSE)</f>
        <v>威武刺猬叮叮</v>
      </c>
      <c r="J36" s="2">
        <v>16</v>
      </c>
      <c r="K36" s="2" t="str">
        <f>VLOOKUP(J36,D_伙伴表!$B:$C,2,FALSE)</f>
        <v>威武鹏精大嘴</v>
      </c>
      <c r="L36" s="2" t="str">
        <f>IF(M36="","",INDEX(D_图鉴!$A:$A,MATCH(M36,D_图鉴!$D:$D,0)))</f>
        <v/>
      </c>
      <c r="N36" s="2" t="str">
        <f>IF(O36="","",INDEX(D_图鉴!$A:$A,MATCH(O36,D_图鉴!$D:$D,0)))</f>
        <v/>
      </c>
      <c r="P36" s="2" t="str">
        <f>IF(Q36="","",INDEX(D_图鉴!$A:$A,MATCH(Q36,D_图鉴!$D:$D,0)))</f>
        <v/>
      </c>
      <c r="R36" s="2">
        <f>IF(S36="","",INDEX(计算页!$A:$A,MATCH(S36,计算页!$B:$B,0)))</f>
        <v>1</v>
      </c>
      <c r="S36" s="2" t="s">
        <v>97</v>
      </c>
      <c r="T36" s="2">
        <f>ROUND(INDEX(计算页!$F$4:$W$9,D_伙伴羁绊!B36,D_伙伴羁绊!C36*6-3)*D36/INDEX(计算页!$C:$C,MATCH(S36,计算页!$B:$B,0)),0)</f>
        <v>2268</v>
      </c>
    </row>
    <row r="37" spans="1:20" x14ac:dyDescent="0.35">
      <c r="A37" s="2">
        <f>INDEX(D_伙伴表!$A:$A,MATCH(I37,D_伙伴表!$C:$C,0))*1000+E37</f>
        <v>100015003</v>
      </c>
      <c r="B37" s="2">
        <f>INDEX(D_伙伴表!$L:$L,MATCH(I37,D_伙伴表!$C:$C,0))</f>
        <v>3</v>
      </c>
      <c r="C37" s="2">
        <f>INDEX(D_伙伴表!$O:$O,MATCH(I37,D_伙伴表!$C:$C,0))</f>
        <v>1</v>
      </c>
      <c r="D37" s="2">
        <f>IF(F37&gt;2,0.55+0.35*INDEX(D_伙伴表!$L:$L,MATCH(M37,D_伙伴表!$C:$C,0))+0.35*INDEX(D_伙伴表!$L:$L,MATCH(K37,D_伙伴表!$C:$C,0)),0.25+0.5*INDEX(D_伙伴表!$L:$L,MATCH(K37,D_伙伴表!$C:$C,0)))+E37*0.07</f>
        <v>1.96</v>
      </c>
      <c r="E37" s="2" t="s">
        <v>936</v>
      </c>
      <c r="F37" s="2">
        <f t="shared" si="0"/>
        <v>2</v>
      </c>
      <c r="G37" s="2" t="str">
        <f t="shared" si="1"/>
        <v>威武刺猬叮叮3</v>
      </c>
      <c r="H37" s="2">
        <v>15</v>
      </c>
      <c r="I37" s="2" t="str">
        <f>VLOOKUP(H37,D_伙伴表!$B:$C,2,FALSE)</f>
        <v>威武刺猬叮叮</v>
      </c>
      <c r="J37" s="2">
        <v>18</v>
      </c>
      <c r="K37" s="2" t="str">
        <f>VLOOKUP(J37,D_伙伴表!$B:$C,2,FALSE)</f>
        <v>威武白骨精</v>
      </c>
      <c r="L37" s="2" t="str">
        <f>IF(M37="","",INDEX(D_图鉴!$A:$A,MATCH(M37,D_图鉴!$D:$D,0)))</f>
        <v/>
      </c>
      <c r="N37" s="2" t="str">
        <f>IF(O37="","",INDEX(D_图鉴!$A:$A,MATCH(O37,D_图鉴!$D:$D,0)))</f>
        <v/>
      </c>
      <c r="P37" s="2" t="str">
        <f>IF(Q37="","",INDEX(D_图鉴!$A:$A,MATCH(Q37,D_图鉴!$D:$D,0)))</f>
        <v/>
      </c>
      <c r="R37" s="2">
        <f>IF(S37="","",INDEX(计算页!$A:$A,MATCH(S37,计算页!$B:$B,0)))</f>
        <v>4</v>
      </c>
      <c r="S37" s="2" t="s">
        <v>98</v>
      </c>
      <c r="T37" s="2">
        <f>ROUND(INDEX(计算页!$F$4:$W$9,D_伙伴羁绊!B37,D_伙伴羁绊!C37*6-3)*D37/INDEX(计算页!$C:$C,MATCH(S37,计算页!$B:$B,0)),0)</f>
        <v>470</v>
      </c>
    </row>
    <row r="38" spans="1:20" x14ac:dyDescent="0.35">
      <c r="A38" s="2">
        <f>INDEX(D_伙伴表!$A:$A,MATCH(I38,D_伙伴表!$C:$C,0))*1000+E38</f>
        <v>100015004</v>
      </c>
      <c r="B38" s="2">
        <f>INDEX(D_伙伴表!$L:$L,MATCH(I38,D_伙伴表!$C:$C,0))</f>
        <v>3</v>
      </c>
      <c r="C38" s="2">
        <f>INDEX(D_伙伴表!$O:$O,MATCH(I38,D_伙伴表!$C:$C,0))</f>
        <v>1</v>
      </c>
      <c r="D38" s="2">
        <f>IF(F38&gt;2,0.55+0.35*INDEX(D_伙伴表!$L:$L,MATCH(M38,D_伙伴表!$C:$C,0))+0.35*INDEX(D_伙伴表!$L:$L,MATCH(K38,D_伙伴表!$C:$C,0)),0.25+0.5*INDEX(D_伙伴表!$L:$L,MATCH(K38,D_伙伴表!$C:$C,0)))+E38*0.07</f>
        <v>1.03</v>
      </c>
      <c r="E38" s="2" t="s">
        <v>937</v>
      </c>
      <c r="F38" s="2">
        <f t="shared" si="0"/>
        <v>2</v>
      </c>
      <c r="G38" s="2" t="str">
        <f t="shared" si="1"/>
        <v>威武刺猬叮叮4</v>
      </c>
      <c r="H38" s="2">
        <v>15</v>
      </c>
      <c r="I38" s="2" t="str">
        <f>VLOOKUP(H38,D_伙伴表!$B:$C,2,FALSE)</f>
        <v>威武刺猬叮叮</v>
      </c>
      <c r="J38" s="2">
        <v>3</v>
      </c>
      <c r="K38" s="2" t="str">
        <f>VLOOKUP(J38,D_伙伴表!$B:$C,2,FALSE)</f>
        <v>小刺猬</v>
      </c>
      <c r="L38" s="2" t="str">
        <f>IF(M38="","",INDEX(D_图鉴!$A:$A,MATCH(M38,D_图鉴!$D:$D,0)))</f>
        <v/>
      </c>
      <c r="N38" s="2" t="str">
        <f>IF(O38="","",INDEX(D_图鉴!$A:$A,MATCH(O38,D_图鉴!$D:$D,0)))</f>
        <v/>
      </c>
      <c r="P38" s="2" t="str">
        <f>IF(Q38="","",INDEX(D_图鉴!$A:$A,MATCH(Q38,D_图鉴!$D:$D,0)))</f>
        <v/>
      </c>
      <c r="R38" s="2">
        <f>IF(S38="","",INDEX(计算页!$A:$A,MATCH(S38,计算页!$B:$B,0)))</f>
        <v>13</v>
      </c>
      <c r="S38" s="2" t="s">
        <v>505</v>
      </c>
      <c r="T38" s="2">
        <f>ROUND(INDEX(计算页!$F$4:$W$9,D_伙伴羁绊!B38,D_伙伴羁绊!C38*6-3)*D38/INDEX(计算页!$C:$C,MATCH(S38,计算页!$B:$B,0)),0)</f>
        <v>124</v>
      </c>
    </row>
    <row r="39" spans="1:20" x14ac:dyDescent="0.35">
      <c r="A39" s="2">
        <f>INDEX(D_伙伴表!$A:$A,MATCH(I39,D_伙伴表!$C:$C,0))*1000+E39</f>
        <v>100017001</v>
      </c>
      <c r="B39" s="2">
        <f>INDEX(D_伙伴表!$L:$L,MATCH(I39,D_伙伴表!$C:$C,0))</f>
        <v>3</v>
      </c>
      <c r="C39" s="2">
        <f>INDEX(D_伙伴表!$O:$O,MATCH(I39,D_伙伴表!$C:$C,0))</f>
        <v>1</v>
      </c>
      <c r="D39" s="2">
        <f>IF(F39&gt;2,0.55+0.35*INDEX(D_伙伴表!$L:$L,MATCH(M39,D_伙伴表!$C:$C,0))+0.35*INDEX(D_伙伴表!$L:$L,MATCH(K39,D_伙伴表!$C:$C,0)),0.25+0.5*INDEX(D_伙伴表!$L:$L,MATCH(K39,D_伙伴表!$C:$C,0)))+E39*0.07</f>
        <v>1.82</v>
      </c>
      <c r="E39" s="2" t="s">
        <v>934</v>
      </c>
      <c r="F39" s="2">
        <f t="shared" si="0"/>
        <v>2</v>
      </c>
      <c r="G39" s="2" t="str">
        <f t="shared" si="1"/>
        <v>威武花妖花花1</v>
      </c>
      <c r="H39" s="2">
        <v>17</v>
      </c>
      <c r="I39" s="2" t="str">
        <f>VLOOKUP(H39,D_伙伴表!$B:$C,2,FALSE)</f>
        <v>威武花妖花花</v>
      </c>
      <c r="J39" s="2">
        <v>15</v>
      </c>
      <c r="K39" s="2" t="str">
        <f>VLOOKUP(J39,D_伙伴表!$B:$C,2,FALSE)</f>
        <v>威武刺猬叮叮</v>
      </c>
      <c r="L39" s="2" t="str">
        <f>IF(M39="","",INDEX(D_图鉴!$A:$A,MATCH(M39,D_图鉴!$D:$D,0)))</f>
        <v/>
      </c>
      <c r="N39" s="2" t="str">
        <f>IF(O39="","",INDEX(D_图鉴!$A:$A,MATCH(O39,D_图鉴!$D:$D,0)))</f>
        <v/>
      </c>
      <c r="P39" s="2" t="str">
        <f>IF(Q39="","",INDEX(D_图鉴!$A:$A,MATCH(Q39,D_图鉴!$D:$D,0)))</f>
        <v/>
      </c>
      <c r="R39" s="2">
        <f>IF(S39="","",INDEX(计算页!$A:$A,MATCH(S39,计算页!$B:$B,0)))</f>
        <v>3</v>
      </c>
      <c r="S39" s="2" t="s">
        <v>101</v>
      </c>
      <c r="T39" s="2">
        <f>ROUND(INDEX(计算页!$F$4:$W$9,D_伙伴羁绊!B39,D_伙伴羁绊!C39*6-3)*D39/INDEX(计算页!$C:$C,MATCH(S39,计算页!$B:$B,0)),0)</f>
        <v>218</v>
      </c>
    </row>
    <row r="40" spans="1:20" x14ac:dyDescent="0.35">
      <c r="A40" s="2">
        <f>INDEX(D_伙伴表!$A:$A,MATCH(I40,D_伙伴表!$C:$C,0))*1000+E40</f>
        <v>100017002</v>
      </c>
      <c r="B40" s="2">
        <f>INDEX(D_伙伴表!$L:$L,MATCH(I40,D_伙伴表!$C:$C,0))</f>
        <v>3</v>
      </c>
      <c r="C40" s="2">
        <f>INDEX(D_伙伴表!$O:$O,MATCH(I40,D_伙伴表!$C:$C,0))</f>
        <v>1</v>
      </c>
      <c r="D40" s="2">
        <f>IF(F40&gt;2,0.55+0.35*INDEX(D_伙伴表!$L:$L,MATCH(M40,D_伙伴表!$C:$C,0))+0.35*INDEX(D_伙伴表!$L:$L,MATCH(K40,D_伙伴表!$C:$C,0)),0.25+0.5*INDEX(D_伙伴表!$L:$L,MATCH(K40,D_伙伴表!$C:$C,0)))+E40*0.07</f>
        <v>1.8900000000000001</v>
      </c>
      <c r="E40" s="2" t="s">
        <v>935</v>
      </c>
      <c r="F40" s="2">
        <f t="shared" si="0"/>
        <v>2</v>
      </c>
      <c r="G40" s="2" t="str">
        <f t="shared" si="1"/>
        <v>威武花妖花花2</v>
      </c>
      <c r="H40" s="2">
        <v>17</v>
      </c>
      <c r="I40" s="2" t="str">
        <f>VLOOKUP(H40,D_伙伴表!$B:$C,2,FALSE)</f>
        <v>威武花妖花花</v>
      </c>
      <c r="J40" s="2">
        <v>16</v>
      </c>
      <c r="K40" s="2" t="str">
        <f>VLOOKUP(J40,D_伙伴表!$B:$C,2,FALSE)</f>
        <v>威武鹏精大嘴</v>
      </c>
      <c r="L40" s="2" t="str">
        <f>IF(M40="","",INDEX(D_图鉴!$A:$A,MATCH(M40,D_图鉴!$D:$D,0)))</f>
        <v/>
      </c>
      <c r="N40" s="2" t="str">
        <f>IF(O40="","",INDEX(D_图鉴!$A:$A,MATCH(O40,D_图鉴!$D:$D,0)))</f>
        <v/>
      </c>
      <c r="P40" s="2" t="str">
        <f>IF(Q40="","",INDEX(D_图鉴!$A:$A,MATCH(Q40,D_图鉴!$D:$D,0)))</f>
        <v/>
      </c>
      <c r="R40" s="2">
        <f>IF(S40="","",INDEX(计算页!$A:$A,MATCH(S40,计算页!$B:$B,0)))</f>
        <v>4</v>
      </c>
      <c r="S40" s="2" t="s">
        <v>98</v>
      </c>
      <c r="T40" s="2">
        <f>ROUND(INDEX(计算页!$F$4:$W$9,D_伙伴羁绊!B40,D_伙伴羁绊!C40*6-3)*D40/INDEX(计算页!$C:$C,MATCH(S40,计算页!$B:$B,0)),0)</f>
        <v>454</v>
      </c>
    </row>
    <row r="41" spans="1:20" x14ac:dyDescent="0.35">
      <c r="A41" s="2">
        <f>INDEX(D_伙伴表!$A:$A,MATCH(I41,D_伙伴表!$C:$C,0))*1000+E41</f>
        <v>100017003</v>
      </c>
      <c r="B41" s="2">
        <f>INDEX(D_伙伴表!$L:$L,MATCH(I41,D_伙伴表!$C:$C,0))</f>
        <v>3</v>
      </c>
      <c r="C41" s="2">
        <f>INDEX(D_伙伴表!$O:$O,MATCH(I41,D_伙伴表!$C:$C,0))</f>
        <v>1</v>
      </c>
      <c r="D41" s="2">
        <f>IF(F41&gt;2,0.55+0.35*INDEX(D_伙伴表!$L:$L,MATCH(M41,D_伙伴表!$C:$C,0))+0.35*INDEX(D_伙伴表!$L:$L,MATCH(K41,D_伙伴表!$C:$C,0)),0.25+0.5*INDEX(D_伙伴表!$L:$L,MATCH(K41,D_伙伴表!$C:$C,0)))+E41*0.07</f>
        <v>0.96</v>
      </c>
      <c r="E41" s="2" t="s">
        <v>936</v>
      </c>
      <c r="F41" s="2">
        <f t="shared" si="0"/>
        <v>2</v>
      </c>
      <c r="G41" s="2" t="str">
        <f t="shared" si="1"/>
        <v>威武花妖花花3</v>
      </c>
      <c r="H41" s="2">
        <v>17</v>
      </c>
      <c r="I41" s="2" t="str">
        <f>VLOOKUP(H41,D_伙伴表!$B:$C,2,FALSE)</f>
        <v>威武花妖花花</v>
      </c>
      <c r="J41" s="2">
        <v>3</v>
      </c>
      <c r="K41" s="2" t="str">
        <f>VLOOKUP(J41,D_伙伴表!$B:$C,2,FALSE)</f>
        <v>小刺猬</v>
      </c>
      <c r="L41" s="2" t="str">
        <f>IF(M41="","",INDEX(D_图鉴!$A:$A,MATCH(M41,D_图鉴!$D:$D,0)))</f>
        <v/>
      </c>
      <c r="N41" s="2" t="str">
        <f>IF(O41="","",INDEX(D_图鉴!$A:$A,MATCH(O41,D_图鉴!$D:$D,0)))</f>
        <v/>
      </c>
      <c r="P41" s="2" t="str">
        <f>IF(Q41="","",INDEX(D_图鉴!$A:$A,MATCH(Q41,D_图鉴!$D:$D,0)))</f>
        <v/>
      </c>
      <c r="R41" s="2">
        <f>IF(S41="","",INDEX(计算页!$A:$A,MATCH(S41,计算页!$B:$B,0)))</f>
        <v>13</v>
      </c>
      <c r="S41" s="2" t="s">
        <v>505</v>
      </c>
      <c r="T41" s="2">
        <f>ROUND(INDEX(计算页!$F$4:$W$9,D_伙伴羁绊!B41,D_伙伴羁绊!C41*6-3)*D41/INDEX(计算页!$C:$C,MATCH(S41,计算页!$B:$B,0)),0)</f>
        <v>115</v>
      </c>
    </row>
    <row r="42" spans="1:20" x14ac:dyDescent="0.35">
      <c r="A42" s="2">
        <f>INDEX(D_伙伴表!$A:$A,MATCH(I42,D_伙伴表!$C:$C,0))*1000+E42</f>
        <v>100017004</v>
      </c>
      <c r="B42" s="2">
        <f>INDEX(D_伙伴表!$L:$L,MATCH(I42,D_伙伴表!$C:$C,0))</f>
        <v>3</v>
      </c>
      <c r="C42" s="2">
        <f>INDEX(D_伙伴表!$O:$O,MATCH(I42,D_伙伴表!$C:$C,0))</f>
        <v>1</v>
      </c>
      <c r="D42" s="2">
        <f>IF(F42&gt;2,0.55+0.35*INDEX(D_伙伴表!$L:$L,MATCH(M42,D_伙伴表!$C:$C,0))+0.35*INDEX(D_伙伴表!$L:$L,MATCH(K42,D_伙伴表!$C:$C,0)),0.25+0.5*INDEX(D_伙伴表!$L:$L,MATCH(K42,D_伙伴表!$C:$C,0)))+E42*0.07</f>
        <v>2.0300000000000002</v>
      </c>
      <c r="E42" s="2" t="s">
        <v>937</v>
      </c>
      <c r="F42" s="2">
        <f t="shared" si="0"/>
        <v>2</v>
      </c>
      <c r="G42" s="2" t="str">
        <f t="shared" si="1"/>
        <v>威武花妖花花4</v>
      </c>
      <c r="H42" s="2">
        <v>17</v>
      </c>
      <c r="I42" s="2" t="str">
        <f>VLOOKUP(H42,D_伙伴表!$B:$C,2,FALSE)</f>
        <v>威武花妖花花</v>
      </c>
      <c r="J42" s="2">
        <v>18</v>
      </c>
      <c r="K42" s="2" t="str">
        <f>VLOOKUP(J42,D_伙伴表!$B:$C,2,FALSE)</f>
        <v>威武白骨精</v>
      </c>
      <c r="L42" s="2" t="str">
        <f>IF(M42="","",INDEX(D_图鉴!$A:$A,MATCH(M42,D_图鉴!$D:$D,0)))</f>
        <v/>
      </c>
      <c r="N42" s="2" t="str">
        <f>IF(O42="","",INDEX(D_图鉴!$A:$A,MATCH(O42,D_图鉴!$D:$D,0)))</f>
        <v/>
      </c>
      <c r="P42" s="2" t="str">
        <f>IF(Q42="","",INDEX(D_图鉴!$A:$A,MATCH(Q42,D_图鉴!$D:$D,0)))</f>
        <v/>
      </c>
      <c r="R42" s="2">
        <f>IF(S42="","",INDEX(计算页!$A:$A,MATCH(S42,计算页!$B:$B,0)))</f>
        <v>6</v>
      </c>
      <c r="S42" s="2" t="s">
        <v>545</v>
      </c>
      <c r="T42" s="2">
        <f>ROUND(INDEX(计算页!$F$4:$W$9,D_伙伴羁绊!B42,D_伙伴羁绊!C42*6-3)*D42/INDEX(计算页!$C:$C,MATCH(S42,计算页!$B:$B,0)),0)</f>
        <v>97</v>
      </c>
    </row>
    <row r="43" spans="1:20" x14ac:dyDescent="0.35">
      <c r="A43" s="2">
        <f>INDEX(D_伙伴表!$A:$A,MATCH(I43,D_伙伴表!$C:$C,0))*1000+E43</f>
        <v>100005001</v>
      </c>
      <c r="B43" s="2">
        <f>INDEX(D_伙伴表!$L:$L,MATCH(I43,D_伙伴表!$C:$C,0))</f>
        <v>1</v>
      </c>
      <c r="C43" s="2">
        <f>INDEX(D_伙伴表!$O:$O,MATCH(I43,D_伙伴表!$C:$C,0))</f>
        <v>1</v>
      </c>
      <c r="D43" s="2">
        <f>IF(F43&gt;2,0.55+0.35*INDEX(D_伙伴表!$L:$L,MATCH(M43,D_伙伴表!$C:$C,0))+0.35*INDEX(D_伙伴表!$L:$L,MATCH(K43,D_伙伴表!$C:$C,0)),0.25+0.5*INDEX(D_伙伴表!$L:$L,MATCH(K43,D_伙伴表!$C:$C,0)))+E43*0.07</f>
        <v>2.3199999999999998</v>
      </c>
      <c r="E43" s="2" t="s">
        <v>934</v>
      </c>
      <c r="F43" s="2">
        <f t="shared" si="0"/>
        <v>2</v>
      </c>
      <c r="G43" s="2" t="str">
        <f t="shared" si="1"/>
        <v>小花妖1</v>
      </c>
      <c r="H43" s="2">
        <v>5</v>
      </c>
      <c r="I43" s="2" t="str">
        <f>VLOOKUP(H43,D_伙伴表!$B:$C,2,FALSE)</f>
        <v>小花妖</v>
      </c>
      <c r="J43" s="2">
        <v>21</v>
      </c>
      <c r="K43" s="2" t="str">
        <f>VLOOKUP(J43,D_伙伴表!$B:$C,2,FALSE)</f>
        <v>神通刺猬叮叮</v>
      </c>
      <c r="L43" s="2" t="str">
        <f>IF(M43="","",INDEX(D_图鉴!$A:$A,MATCH(M43,D_图鉴!$D:$D,0)))</f>
        <v/>
      </c>
      <c r="N43" s="2" t="str">
        <f>IF(O43="","",INDEX(D_图鉴!$A:$A,MATCH(O43,D_图鉴!$D:$D,0)))</f>
        <v/>
      </c>
      <c r="P43" s="2" t="str">
        <f>IF(Q43="","",INDEX(D_图鉴!$A:$A,MATCH(Q43,D_图鉴!$D:$D,0)))</f>
        <v/>
      </c>
      <c r="R43" s="2">
        <f>IF(S43="","",INDEX(计算页!$A:$A,MATCH(S43,计算页!$B:$B,0)))</f>
        <v>3</v>
      </c>
      <c r="S43" s="2" t="s">
        <v>101</v>
      </c>
      <c r="T43" s="2">
        <f>ROUND(INDEX(计算页!$F$4:$W$9,D_伙伴羁绊!B43,D_伙伴羁绊!C43*6-3)*D43/INDEX(计算页!$C:$C,MATCH(S43,计算页!$B:$B,0)),0)</f>
        <v>93</v>
      </c>
    </row>
    <row r="44" spans="1:20" x14ac:dyDescent="0.35">
      <c r="A44" s="2">
        <f>INDEX(D_伙伴表!$A:$A,MATCH(I44,D_伙伴表!$C:$C,0))*1000+E44</f>
        <v>100005002</v>
      </c>
      <c r="B44" s="2">
        <f>INDEX(D_伙伴表!$L:$L,MATCH(I44,D_伙伴表!$C:$C,0))</f>
        <v>1</v>
      </c>
      <c r="C44" s="2">
        <f>INDEX(D_伙伴表!$O:$O,MATCH(I44,D_伙伴表!$C:$C,0))</f>
        <v>1</v>
      </c>
      <c r="D44" s="2">
        <f>IF(F44&gt;2,0.55+0.35*INDEX(D_伙伴表!$L:$L,MATCH(M44,D_伙伴表!$C:$C,0))+0.35*INDEX(D_伙伴表!$L:$L,MATCH(K44,D_伙伴表!$C:$C,0)),0.25+0.5*INDEX(D_伙伴表!$L:$L,MATCH(K44,D_伙伴表!$C:$C,0)))+E44*0.07</f>
        <v>2.39</v>
      </c>
      <c r="E44" s="2" t="s">
        <v>935</v>
      </c>
      <c r="F44" s="2">
        <f t="shared" si="0"/>
        <v>2</v>
      </c>
      <c r="G44" s="2" t="str">
        <f t="shared" si="1"/>
        <v>小花妖2</v>
      </c>
      <c r="H44" s="2">
        <v>5</v>
      </c>
      <c r="I44" s="2" t="str">
        <f>VLOOKUP(H44,D_伙伴表!$B:$C,2,FALSE)</f>
        <v>小花妖</v>
      </c>
      <c r="J44" s="2">
        <v>20</v>
      </c>
      <c r="K44" s="2" t="str">
        <f>VLOOKUP(J44,D_伙伴表!$B:$C,2,FALSE)</f>
        <v>神通蘑菇咕咕</v>
      </c>
      <c r="L44" s="2" t="str">
        <f>IF(M44="","",INDEX(D_图鉴!$A:$A,MATCH(M44,D_图鉴!$D:$D,0)))</f>
        <v/>
      </c>
      <c r="N44" s="2" t="str">
        <f>IF(O44="","",INDEX(D_图鉴!$A:$A,MATCH(O44,D_图鉴!$D:$D,0)))</f>
        <v/>
      </c>
      <c r="P44" s="2" t="str">
        <f>IF(Q44="","",INDEX(D_图鉴!$A:$A,MATCH(Q44,D_图鉴!$D:$D,0)))</f>
        <v/>
      </c>
      <c r="R44" s="2">
        <f>IF(S44="","",INDEX(计算页!$A:$A,MATCH(S44,计算页!$B:$B,0)))</f>
        <v>11</v>
      </c>
      <c r="S44" s="2" t="s">
        <v>516</v>
      </c>
      <c r="T44" s="2">
        <f>ROUND(INDEX(计算页!$F$4:$W$9,D_伙伴羁绊!B44,D_伙伴羁绊!C44*6-3)*D44/INDEX(计算页!$C:$C,MATCH(S44,计算页!$B:$B,0)),0)</f>
        <v>96</v>
      </c>
    </row>
    <row r="45" spans="1:20" x14ac:dyDescent="0.35">
      <c r="A45" s="2">
        <f>INDEX(D_伙伴表!$A:$A,MATCH(I45,D_伙伴表!$C:$C,0))*1000+E45</f>
        <v>100005003</v>
      </c>
      <c r="B45" s="2">
        <f>INDEX(D_伙伴表!$L:$L,MATCH(I45,D_伙伴表!$C:$C,0))</f>
        <v>1</v>
      </c>
      <c r="C45" s="2">
        <f>INDEX(D_伙伴表!$O:$O,MATCH(I45,D_伙伴表!$C:$C,0))</f>
        <v>1</v>
      </c>
      <c r="D45" s="2">
        <f>IF(F45&gt;2,0.55+0.35*INDEX(D_伙伴表!$L:$L,MATCH(M45,D_伙伴表!$C:$C,0))+0.35*INDEX(D_伙伴表!$L:$L,MATCH(K45,D_伙伴表!$C:$C,0)),0.25+0.5*INDEX(D_伙伴表!$L:$L,MATCH(K45,D_伙伴表!$C:$C,0)))+E45*0.07</f>
        <v>2.46</v>
      </c>
      <c r="E45" s="2" t="s">
        <v>936</v>
      </c>
      <c r="F45" s="2">
        <f t="shared" si="0"/>
        <v>2</v>
      </c>
      <c r="G45" s="2" t="str">
        <f t="shared" si="1"/>
        <v>小花妖3</v>
      </c>
      <c r="H45" s="2">
        <v>5</v>
      </c>
      <c r="I45" s="2" t="str">
        <f>VLOOKUP(H45,D_伙伴表!$B:$C,2,FALSE)</f>
        <v>小花妖</v>
      </c>
      <c r="J45" s="2">
        <v>23</v>
      </c>
      <c r="K45" s="2" t="str">
        <f>VLOOKUP(J45,D_伙伴表!$B:$C,2,FALSE)</f>
        <v>神通花妖花花</v>
      </c>
      <c r="L45" s="2" t="str">
        <f>IF(M45="","",INDEX(D_图鉴!$A:$A,MATCH(M45,D_图鉴!$D:$D,0)))</f>
        <v/>
      </c>
      <c r="N45" s="2" t="str">
        <f>IF(O45="","",INDEX(D_图鉴!$A:$A,MATCH(O45,D_图鉴!$D:$D,0)))</f>
        <v/>
      </c>
      <c r="P45" s="2" t="str">
        <f>IF(Q45="","",INDEX(D_图鉴!$A:$A,MATCH(Q45,D_图鉴!$D:$D,0)))</f>
        <v/>
      </c>
      <c r="R45" s="2">
        <f>IF(S45="","",INDEX(计算页!$A:$A,MATCH(S45,计算页!$B:$B,0)))</f>
        <v>4</v>
      </c>
      <c r="S45" s="2" t="s">
        <v>98</v>
      </c>
      <c r="T45" s="2">
        <f>ROUND(INDEX(计算页!$F$4:$W$9,D_伙伴羁绊!B45,D_伙伴羁绊!C45*6-3)*D45/INDEX(计算页!$C:$C,MATCH(S45,计算页!$B:$B,0)),0)</f>
        <v>197</v>
      </c>
    </row>
    <row r="46" spans="1:20" x14ac:dyDescent="0.35">
      <c r="A46" s="2">
        <f>INDEX(D_伙伴表!$A:$A,MATCH(I46,D_伙伴表!$C:$C,0))*1000+E46</f>
        <v>100005004</v>
      </c>
      <c r="B46" s="2">
        <f>INDEX(D_伙伴表!$L:$L,MATCH(I46,D_伙伴表!$C:$C,0))</f>
        <v>1</v>
      </c>
      <c r="C46" s="2">
        <f>INDEX(D_伙伴表!$O:$O,MATCH(I46,D_伙伴表!$C:$C,0))</f>
        <v>1</v>
      </c>
      <c r="D46" s="2">
        <f>IF(F46&gt;2,0.55+0.35*INDEX(D_伙伴表!$L:$L,MATCH(M46,D_伙伴表!$C:$C,0))+0.35*INDEX(D_伙伴表!$L:$L,MATCH(K46,D_伙伴表!$C:$C,0)),0.25+0.5*INDEX(D_伙伴表!$L:$L,MATCH(K46,D_伙伴表!$C:$C,0)))+E46*0.07</f>
        <v>2.5300000000000002</v>
      </c>
      <c r="E46" s="2" t="s">
        <v>937</v>
      </c>
      <c r="F46" s="2">
        <f t="shared" si="0"/>
        <v>2</v>
      </c>
      <c r="G46" s="2" t="str">
        <f t="shared" si="1"/>
        <v>小花妖4</v>
      </c>
      <c r="H46" s="2">
        <v>5</v>
      </c>
      <c r="I46" s="2" t="str">
        <f>VLOOKUP(H46,D_伙伴表!$B:$C,2,FALSE)</f>
        <v>小花妖</v>
      </c>
      <c r="J46" s="2">
        <v>22</v>
      </c>
      <c r="K46" s="2" t="str">
        <f>VLOOKUP(J46,D_伙伴表!$B:$C,2,FALSE)</f>
        <v>神通鹏精大嘴</v>
      </c>
      <c r="L46" s="2" t="str">
        <f>IF(M46="","",INDEX(D_图鉴!$A:$A,MATCH(M46,D_图鉴!$D:$D,0)))</f>
        <v/>
      </c>
      <c r="N46" s="2" t="str">
        <f>IF(O46="","",INDEX(D_图鉴!$A:$A,MATCH(O46,D_图鉴!$D:$D,0)))</f>
        <v/>
      </c>
      <c r="P46" s="2" t="str">
        <f>IF(Q46="","",INDEX(D_图鉴!$A:$A,MATCH(Q46,D_图鉴!$D:$D,0)))</f>
        <v/>
      </c>
      <c r="R46" s="2">
        <f>IF(S46="","",INDEX(计算页!$A:$A,MATCH(S46,计算页!$B:$B,0)))</f>
        <v>8</v>
      </c>
      <c r="S46" s="2" t="s">
        <v>135</v>
      </c>
      <c r="T46" s="2">
        <f>ROUND(INDEX(计算页!$F$4:$W$9,D_伙伴羁绊!B46,D_伙伴羁绊!C46*6-3)*D46/INDEX(计算页!$C:$C,MATCH(S46,计算页!$B:$B,0)),0)</f>
        <v>40</v>
      </c>
    </row>
    <row r="47" spans="1:20" x14ac:dyDescent="0.35">
      <c r="A47" s="2">
        <f>INDEX(D_伙伴表!$A:$A,MATCH(I47,D_伙伴表!$C:$C,0))*1000+E47</f>
        <v>100023001</v>
      </c>
      <c r="B47" s="2">
        <f>INDEX(D_伙伴表!$L:$L,MATCH(I47,D_伙伴表!$C:$C,0))</f>
        <v>4</v>
      </c>
      <c r="C47" s="2">
        <f>INDEX(D_伙伴表!$O:$O,MATCH(I47,D_伙伴表!$C:$C,0))</f>
        <v>1</v>
      </c>
      <c r="D47" s="2">
        <f>IF(F47&gt;2,0.55+0.35*INDEX(D_伙伴表!$L:$L,MATCH(M47,D_伙伴表!$C:$C,0))+0.35*INDEX(D_伙伴表!$L:$L,MATCH(K47,D_伙伴表!$C:$C,0)),0.25+0.5*INDEX(D_伙伴表!$L:$L,MATCH(K47,D_伙伴表!$C:$C,0)))+E47*0.07</f>
        <v>2.3199999999999998</v>
      </c>
      <c r="E47" s="2" t="s">
        <v>934</v>
      </c>
      <c r="F47" s="2">
        <f t="shared" si="0"/>
        <v>2</v>
      </c>
      <c r="G47" s="2" t="str">
        <f t="shared" si="1"/>
        <v>神通花妖花花1</v>
      </c>
      <c r="H47" s="2">
        <v>23</v>
      </c>
      <c r="I47" s="2" t="str">
        <f>VLOOKUP(H47,D_伙伴表!$B:$C,2,FALSE)</f>
        <v>神通花妖花花</v>
      </c>
      <c r="J47" s="2">
        <v>20</v>
      </c>
      <c r="K47" s="2" t="str">
        <f>VLOOKUP(J47,D_伙伴表!$B:$C,2,FALSE)</f>
        <v>神通蘑菇咕咕</v>
      </c>
      <c r="L47" s="2" t="str">
        <f>IF(M47="","",INDEX(D_图鉴!$A:$A,MATCH(M47,D_图鉴!$D:$D,0)))</f>
        <v/>
      </c>
      <c r="N47" s="2" t="str">
        <f>IF(O47="","",INDEX(D_图鉴!$A:$A,MATCH(O47,D_图鉴!$D:$D,0)))</f>
        <v/>
      </c>
      <c r="P47" s="2" t="str">
        <f>IF(Q47="","",INDEX(D_图鉴!$A:$A,MATCH(Q47,D_图鉴!$D:$D,0)))</f>
        <v/>
      </c>
      <c r="R47" s="2">
        <f>IF(S47="","",INDEX(计算页!$A:$A,MATCH(S47,计算页!$B:$B,0)))</f>
        <v>11</v>
      </c>
      <c r="S47" s="2" t="s">
        <v>516</v>
      </c>
      <c r="T47" s="2">
        <f>ROUND(INDEX(计算页!$F$4:$W$9,D_伙伴羁绊!B47,D_伙伴羁绊!C47*6-3)*D47/INDEX(计算页!$C:$C,MATCH(S47,计算页!$B:$B,0)),0)</f>
        <v>506</v>
      </c>
    </row>
    <row r="48" spans="1:20" x14ac:dyDescent="0.35">
      <c r="A48" s="2">
        <f>INDEX(D_伙伴表!$A:$A,MATCH(I48,D_伙伴表!$C:$C,0))*1000+E48</f>
        <v>100023002</v>
      </c>
      <c r="B48" s="2">
        <f>INDEX(D_伙伴表!$L:$L,MATCH(I48,D_伙伴表!$C:$C,0))</f>
        <v>4</v>
      </c>
      <c r="C48" s="2">
        <f>INDEX(D_伙伴表!$O:$O,MATCH(I48,D_伙伴表!$C:$C,0))</f>
        <v>1</v>
      </c>
      <c r="D48" s="2">
        <f>IF(F48&gt;2,0.55+0.35*INDEX(D_伙伴表!$L:$L,MATCH(M48,D_伙伴表!$C:$C,0))+0.35*INDEX(D_伙伴表!$L:$L,MATCH(K48,D_伙伴表!$C:$C,0)),0.25+0.5*INDEX(D_伙伴表!$L:$L,MATCH(K48,D_伙伴表!$C:$C,0)))+E48*0.07</f>
        <v>0.89</v>
      </c>
      <c r="E48" s="2" t="s">
        <v>935</v>
      </c>
      <c r="F48" s="2">
        <f t="shared" si="0"/>
        <v>2</v>
      </c>
      <c r="G48" s="2" t="str">
        <f t="shared" si="1"/>
        <v>神通花妖花花2</v>
      </c>
      <c r="H48" s="2">
        <v>23</v>
      </c>
      <c r="I48" s="2" t="str">
        <f>VLOOKUP(H48,D_伙伴表!$B:$C,2,FALSE)</f>
        <v>神通花妖花花</v>
      </c>
      <c r="J48" s="2">
        <v>5</v>
      </c>
      <c r="K48" s="2" t="str">
        <f>VLOOKUP(J48,D_伙伴表!$B:$C,2,FALSE)</f>
        <v>小花妖</v>
      </c>
      <c r="L48" s="2" t="str">
        <f>IF(M48="","",INDEX(D_图鉴!$A:$A,MATCH(M48,D_图鉴!$D:$D,0)))</f>
        <v/>
      </c>
      <c r="N48" s="2" t="str">
        <f>IF(O48="","",INDEX(D_图鉴!$A:$A,MATCH(O48,D_图鉴!$D:$D,0)))</f>
        <v/>
      </c>
      <c r="P48" s="2" t="str">
        <f>IF(Q48="","",INDEX(D_图鉴!$A:$A,MATCH(Q48,D_图鉴!$D:$D,0)))</f>
        <v/>
      </c>
      <c r="R48" s="2">
        <f>IF(S48="","",INDEX(计算页!$A:$A,MATCH(S48,计算页!$B:$B,0)))</f>
        <v>1</v>
      </c>
      <c r="S48" s="2" t="s">
        <v>97</v>
      </c>
      <c r="T48" s="2">
        <f>ROUND(INDEX(计算页!$F$4:$W$9,D_伙伴羁绊!B48,D_伙伴羁绊!C48*6-3)*D48/INDEX(计算页!$C:$C,MATCH(S48,计算页!$B:$B,0)),0)</f>
        <v>1940</v>
      </c>
    </row>
    <row r="49" spans="1:20" x14ac:dyDescent="0.35">
      <c r="A49" s="2">
        <f>INDEX(D_伙伴表!$A:$A,MATCH(I49,D_伙伴表!$C:$C,0))*1000+E49</f>
        <v>100023003</v>
      </c>
      <c r="B49" s="2">
        <f>INDEX(D_伙伴表!$L:$L,MATCH(I49,D_伙伴表!$C:$C,0))</f>
        <v>4</v>
      </c>
      <c r="C49" s="2">
        <f>INDEX(D_伙伴表!$O:$O,MATCH(I49,D_伙伴表!$C:$C,0))</f>
        <v>1</v>
      </c>
      <c r="D49" s="2">
        <f>IF(F49&gt;2,0.55+0.35*INDEX(D_伙伴表!$L:$L,MATCH(M49,D_伙伴表!$C:$C,0))+0.35*INDEX(D_伙伴表!$L:$L,MATCH(K49,D_伙伴表!$C:$C,0)),0.25+0.5*INDEX(D_伙伴表!$L:$L,MATCH(K49,D_伙伴表!$C:$C,0)))+E49*0.07</f>
        <v>2.46</v>
      </c>
      <c r="E49" s="2" t="s">
        <v>936</v>
      </c>
      <c r="F49" s="2">
        <f t="shared" si="0"/>
        <v>2</v>
      </c>
      <c r="G49" s="2" t="str">
        <f t="shared" si="1"/>
        <v>神通花妖花花3</v>
      </c>
      <c r="H49" s="2">
        <v>23</v>
      </c>
      <c r="I49" s="2" t="str">
        <f>VLOOKUP(H49,D_伙伴表!$B:$C,2,FALSE)</f>
        <v>神通花妖花花</v>
      </c>
      <c r="J49" s="2">
        <v>22</v>
      </c>
      <c r="K49" s="2" t="str">
        <f>VLOOKUP(J49,D_伙伴表!$B:$C,2,FALSE)</f>
        <v>神通鹏精大嘴</v>
      </c>
      <c r="L49" s="2" t="str">
        <f>IF(M49="","",INDEX(D_图鉴!$A:$A,MATCH(M49,D_图鉴!$D:$D,0)))</f>
        <v/>
      </c>
      <c r="N49" s="2" t="str">
        <f>IF(O49="","",INDEX(D_图鉴!$A:$A,MATCH(O49,D_图鉴!$D:$D,0)))</f>
        <v/>
      </c>
      <c r="P49" s="2" t="str">
        <f>IF(Q49="","",INDEX(D_图鉴!$A:$A,MATCH(Q49,D_图鉴!$D:$D,0)))</f>
        <v/>
      </c>
      <c r="R49" s="2">
        <f>IF(S49="","",INDEX(计算页!$A:$A,MATCH(S49,计算页!$B:$B,0)))</f>
        <v>4</v>
      </c>
      <c r="S49" s="2" t="s">
        <v>98</v>
      </c>
      <c r="T49" s="2">
        <f>ROUND(INDEX(计算页!$F$4:$W$9,D_伙伴羁绊!B49,D_伙伴羁绊!C49*6-3)*D49/INDEX(计算页!$C:$C,MATCH(S49,计算页!$B:$B,0)),0)</f>
        <v>1073</v>
      </c>
    </row>
    <row r="50" spans="1:20" x14ac:dyDescent="0.35">
      <c r="A50" s="2">
        <f>INDEX(D_伙伴表!$A:$A,MATCH(I50,D_伙伴表!$C:$C,0))*1000+E50</f>
        <v>100023004</v>
      </c>
      <c r="B50" s="2">
        <f>INDEX(D_伙伴表!$L:$L,MATCH(I50,D_伙伴表!$C:$C,0))</f>
        <v>4</v>
      </c>
      <c r="C50" s="2">
        <f>INDEX(D_伙伴表!$O:$O,MATCH(I50,D_伙伴表!$C:$C,0))</f>
        <v>1</v>
      </c>
      <c r="D50" s="2">
        <f>IF(F50&gt;2,0.55+0.35*INDEX(D_伙伴表!$L:$L,MATCH(M50,D_伙伴表!$C:$C,0))+0.35*INDEX(D_伙伴表!$L:$L,MATCH(K50,D_伙伴表!$C:$C,0)),0.25+0.5*INDEX(D_伙伴表!$L:$L,MATCH(K50,D_伙伴表!$C:$C,0)))+E50*0.07</f>
        <v>2.5300000000000002</v>
      </c>
      <c r="E50" s="2" t="s">
        <v>937</v>
      </c>
      <c r="F50" s="2">
        <f t="shared" si="0"/>
        <v>2</v>
      </c>
      <c r="G50" s="2" t="str">
        <f t="shared" si="1"/>
        <v>神通花妖花花4</v>
      </c>
      <c r="H50" s="2">
        <v>23</v>
      </c>
      <c r="I50" s="2" t="str">
        <f>VLOOKUP(H50,D_伙伴表!$B:$C,2,FALSE)</f>
        <v>神通花妖花花</v>
      </c>
      <c r="J50" s="2">
        <v>21</v>
      </c>
      <c r="K50" s="2" t="str">
        <f>VLOOKUP(J50,D_伙伴表!$B:$C,2,FALSE)</f>
        <v>神通刺猬叮叮</v>
      </c>
      <c r="L50" s="2" t="str">
        <f>IF(M50="","",INDEX(D_图鉴!$A:$A,MATCH(M50,D_图鉴!$D:$D,0)))</f>
        <v/>
      </c>
      <c r="N50" s="2" t="str">
        <f>IF(O50="","",INDEX(D_图鉴!$A:$A,MATCH(O50,D_图鉴!$D:$D,0)))</f>
        <v/>
      </c>
      <c r="P50" s="2" t="str">
        <f>IF(Q50="","",INDEX(D_图鉴!$A:$A,MATCH(Q50,D_图鉴!$D:$D,0)))</f>
        <v/>
      </c>
      <c r="R50" s="2">
        <f>IF(S50="","",INDEX(计算页!$A:$A,MATCH(S50,计算页!$B:$B,0)))</f>
        <v>5</v>
      </c>
      <c r="S50" s="2" t="s">
        <v>140</v>
      </c>
      <c r="T50" s="2">
        <f>ROUND(INDEX(计算页!$F$4:$W$9,D_伙伴羁绊!B50,D_伙伴羁绊!C50*6-3)*D50/INDEX(计算页!$C:$C,MATCH(S50,计算页!$B:$B,0)),0)</f>
        <v>221</v>
      </c>
    </row>
    <row r="51" spans="1:20" x14ac:dyDescent="0.35">
      <c r="A51" s="2">
        <f>INDEX(D_伙伴表!$A:$A,MATCH(I51,D_伙伴表!$C:$C,0))*1000+E51</f>
        <v>100021001</v>
      </c>
      <c r="B51" s="2">
        <f>INDEX(D_伙伴表!$L:$L,MATCH(I51,D_伙伴表!$C:$C,0))</f>
        <v>4</v>
      </c>
      <c r="C51" s="2">
        <f>INDEX(D_伙伴表!$O:$O,MATCH(I51,D_伙伴表!$C:$C,0))</f>
        <v>1</v>
      </c>
      <c r="D51" s="2">
        <f>IF(F51&gt;2,0.55+0.35*INDEX(D_伙伴表!$L:$L,MATCH(M51,D_伙伴表!$C:$C,0))+0.35*INDEX(D_伙伴表!$L:$L,MATCH(K51,D_伙伴表!$C:$C,0)),0.25+0.5*INDEX(D_伙伴表!$L:$L,MATCH(K51,D_伙伴表!$C:$C,0)))+E51*0.07</f>
        <v>0.82000000000000006</v>
      </c>
      <c r="E51" s="2" t="s">
        <v>934</v>
      </c>
      <c r="F51" s="2">
        <f t="shared" si="0"/>
        <v>2</v>
      </c>
      <c r="G51" s="2" t="str">
        <f t="shared" si="1"/>
        <v>神通刺猬叮叮1</v>
      </c>
      <c r="H51" s="2">
        <v>21</v>
      </c>
      <c r="I51" s="2" t="str">
        <f>VLOOKUP(H51,D_伙伴表!$B:$C,2,FALSE)</f>
        <v>神通刺猬叮叮</v>
      </c>
      <c r="J51" s="2">
        <v>5</v>
      </c>
      <c r="K51" s="2" t="str">
        <f>VLOOKUP(J51,D_伙伴表!$B:$C,2,FALSE)</f>
        <v>小花妖</v>
      </c>
      <c r="L51" s="2" t="str">
        <f>IF(M51="","",INDEX(D_图鉴!$A:$A,MATCH(M51,D_图鉴!$D:$D,0)))</f>
        <v/>
      </c>
      <c r="R51" s="2">
        <f>IF(S51="","",INDEX(计算页!$A:$A,MATCH(S51,计算页!$B:$B,0)))</f>
        <v>9</v>
      </c>
      <c r="S51" s="2" t="s">
        <v>567</v>
      </c>
      <c r="T51" s="2">
        <f>ROUND(INDEX(计算页!$F$4:$W$9,D_伙伴羁绊!B51,D_伙伴羁绊!C51*6-3)*D51/INDEX(计算页!$C:$C,MATCH(S51,计算页!$B:$B,0)),0)</f>
        <v>72</v>
      </c>
    </row>
    <row r="52" spans="1:20" x14ac:dyDescent="0.35">
      <c r="A52" s="2">
        <f>INDEX(D_伙伴表!$A:$A,MATCH(I52,D_伙伴表!$C:$C,0))*1000+E52</f>
        <v>100021002</v>
      </c>
      <c r="B52" s="2">
        <f>INDEX(D_伙伴表!$L:$L,MATCH(I52,D_伙伴表!$C:$C,0))</f>
        <v>4</v>
      </c>
      <c r="C52" s="2">
        <f>INDEX(D_伙伴表!$O:$O,MATCH(I52,D_伙伴表!$C:$C,0))</f>
        <v>1</v>
      </c>
      <c r="D52" s="2">
        <f>IF(F52&gt;2,0.55+0.35*INDEX(D_伙伴表!$L:$L,MATCH(M52,D_伙伴表!$C:$C,0))+0.35*INDEX(D_伙伴表!$L:$L,MATCH(K52,D_伙伴表!$C:$C,0)),0.25+0.5*INDEX(D_伙伴表!$L:$L,MATCH(K52,D_伙伴表!$C:$C,0)))+E52*0.07</f>
        <v>2.39</v>
      </c>
      <c r="E52" s="2" t="s">
        <v>935</v>
      </c>
      <c r="F52" s="2">
        <f t="shared" si="0"/>
        <v>2</v>
      </c>
      <c r="G52" s="2" t="str">
        <f t="shared" si="1"/>
        <v>神通刺猬叮叮2</v>
      </c>
      <c r="H52" s="2">
        <v>21</v>
      </c>
      <c r="I52" s="2" t="str">
        <f>VLOOKUP(H52,D_伙伴表!$B:$C,2,FALSE)</f>
        <v>神通刺猬叮叮</v>
      </c>
      <c r="J52" s="2">
        <v>23</v>
      </c>
      <c r="K52" s="2" t="str">
        <f>VLOOKUP(J52,D_伙伴表!$B:$C,2,FALSE)</f>
        <v>神通花妖花花</v>
      </c>
      <c r="L52" s="2" t="str">
        <f>IF(M52="","",INDEX(D_图鉴!$A:$A,MATCH(M52,D_图鉴!$D:$D,0)))</f>
        <v/>
      </c>
      <c r="R52" s="2">
        <f>IF(S52="","",INDEX(计算页!$A:$A,MATCH(S52,计算页!$B:$B,0)))</f>
        <v>11</v>
      </c>
      <c r="S52" s="2" t="s">
        <v>516</v>
      </c>
      <c r="T52" s="2">
        <f>ROUND(INDEX(计算页!$F$4:$W$9,D_伙伴羁绊!B52,D_伙伴羁绊!C52*6-3)*D52/INDEX(计算页!$C:$C,MATCH(S52,计算页!$B:$B,0)),0)</f>
        <v>521</v>
      </c>
    </row>
    <row r="53" spans="1:20" x14ac:dyDescent="0.35">
      <c r="A53" s="2">
        <f>INDEX(D_伙伴表!$A:$A,MATCH(I53,D_伙伴表!$C:$C,0))*1000+E53</f>
        <v>100021003</v>
      </c>
      <c r="B53" s="2">
        <f>INDEX(D_伙伴表!$L:$L,MATCH(I53,D_伙伴表!$C:$C,0))</f>
        <v>4</v>
      </c>
      <c r="C53" s="2">
        <f>INDEX(D_伙伴表!$O:$O,MATCH(I53,D_伙伴表!$C:$C,0))</f>
        <v>1</v>
      </c>
      <c r="D53" s="2">
        <f>IF(F53&gt;2,0.55+0.35*INDEX(D_伙伴表!$L:$L,MATCH(M53,D_伙伴表!$C:$C,0))+0.35*INDEX(D_伙伴表!$L:$L,MATCH(K53,D_伙伴表!$C:$C,0)),0.25+0.5*INDEX(D_伙伴表!$L:$L,MATCH(K53,D_伙伴表!$C:$C,0)))+E53*0.07</f>
        <v>2.46</v>
      </c>
      <c r="E53" s="2" t="s">
        <v>936</v>
      </c>
      <c r="F53" s="2">
        <f t="shared" si="0"/>
        <v>2</v>
      </c>
      <c r="G53" s="2" t="str">
        <f t="shared" si="1"/>
        <v>神通刺猬叮叮3</v>
      </c>
      <c r="H53" s="2">
        <v>21</v>
      </c>
      <c r="I53" s="2" t="str">
        <f>VLOOKUP(H53,D_伙伴表!$B:$C,2,FALSE)</f>
        <v>神通刺猬叮叮</v>
      </c>
      <c r="J53" s="2">
        <v>22</v>
      </c>
      <c r="K53" s="2" t="str">
        <f>VLOOKUP(J53,D_伙伴表!$B:$C,2,FALSE)</f>
        <v>神通鹏精大嘴</v>
      </c>
      <c r="L53" s="2" t="str">
        <f>IF(M53="","",INDEX(D_图鉴!$A:$A,MATCH(M53,D_图鉴!$D:$D,0)))</f>
        <v/>
      </c>
      <c r="R53" s="2">
        <f>IF(S53="","",INDEX(计算页!$A:$A,MATCH(S53,计算页!$B:$B,0)))</f>
        <v>3</v>
      </c>
      <c r="S53" s="2" t="s">
        <v>101</v>
      </c>
      <c r="T53" s="2">
        <f>ROUND(INDEX(计算页!$F$4:$W$9,D_伙伴羁绊!B53,D_伙伴羁绊!C53*6-3)*D53/INDEX(计算页!$C:$C,MATCH(S53,计算页!$B:$B,0)),0)</f>
        <v>536</v>
      </c>
    </row>
    <row r="54" spans="1:20" x14ac:dyDescent="0.35">
      <c r="A54" s="2">
        <f>INDEX(D_伙伴表!$A:$A,MATCH(I54,D_伙伴表!$C:$C,0))*1000+E54</f>
        <v>100021004</v>
      </c>
      <c r="B54" s="2">
        <f>INDEX(D_伙伴表!$L:$L,MATCH(I54,D_伙伴表!$C:$C,0))</f>
        <v>4</v>
      </c>
      <c r="C54" s="2">
        <f>INDEX(D_伙伴表!$O:$O,MATCH(I54,D_伙伴表!$C:$C,0))</f>
        <v>1</v>
      </c>
      <c r="D54" s="2">
        <f>IF(F54&gt;2,0.55+0.35*INDEX(D_伙伴表!$L:$L,MATCH(M54,D_伙伴表!$C:$C,0))+0.35*INDEX(D_伙伴表!$L:$L,MATCH(K54,D_伙伴表!$C:$C,0)),0.25+0.5*INDEX(D_伙伴表!$L:$L,MATCH(K54,D_伙伴表!$C:$C,0)))+E54*0.07</f>
        <v>2.5300000000000002</v>
      </c>
      <c r="E54" s="2" t="s">
        <v>937</v>
      </c>
      <c r="F54" s="2">
        <f t="shared" si="0"/>
        <v>2</v>
      </c>
      <c r="G54" s="2" t="str">
        <f t="shared" si="1"/>
        <v>神通刺猬叮叮4</v>
      </c>
      <c r="H54" s="2">
        <v>21</v>
      </c>
      <c r="I54" s="2" t="str">
        <f>VLOOKUP(H54,D_伙伴表!$B:$C,2,FALSE)</f>
        <v>神通刺猬叮叮</v>
      </c>
      <c r="J54" s="2">
        <v>20</v>
      </c>
      <c r="K54" s="2" t="str">
        <f>VLOOKUP(J54,D_伙伴表!$B:$C,2,FALSE)</f>
        <v>神通蘑菇咕咕</v>
      </c>
      <c r="L54" s="2" t="str">
        <f>IF(M54="","",INDEX(D_图鉴!$A:$A,MATCH(M54,D_图鉴!$D:$D,0)))</f>
        <v/>
      </c>
      <c r="R54" s="2">
        <f>IF(S54="","",INDEX(计算页!$A:$A,MATCH(S54,计算页!$B:$B,0)))</f>
        <v>1</v>
      </c>
      <c r="S54" s="2" t="s">
        <v>97</v>
      </c>
      <c r="T54" s="2">
        <f>ROUND(INDEX(计算页!$F$4:$W$9,D_伙伴羁绊!B54,D_伙伴羁绊!C54*6-3)*D54/INDEX(计算页!$C:$C,MATCH(S54,计算页!$B:$B,0)),0)</f>
        <v>5515</v>
      </c>
    </row>
    <row r="55" spans="1:20" x14ac:dyDescent="0.35">
      <c r="A55" s="2">
        <f>INDEX(D_伙伴表!$A:$A,MATCH(I55,D_伙伴表!$C:$C,0))*1000+E55</f>
        <v>100022001</v>
      </c>
      <c r="B55" s="2">
        <f>INDEX(D_伙伴表!$L:$L,MATCH(I55,D_伙伴表!$C:$C,0))</f>
        <v>4</v>
      </c>
      <c r="C55" s="2">
        <f>INDEX(D_伙伴表!$O:$O,MATCH(I55,D_伙伴表!$C:$C,0))</f>
        <v>1</v>
      </c>
      <c r="D55" s="2">
        <f>IF(F55&gt;2,0.55+0.35*INDEX(D_伙伴表!$L:$L,MATCH(M55,D_伙伴表!$C:$C,0))+0.35*INDEX(D_伙伴表!$L:$L,MATCH(K55,D_伙伴表!$C:$C,0)),0.25+0.5*INDEX(D_伙伴表!$L:$L,MATCH(K55,D_伙伴表!$C:$C,0)))+E55*0.07</f>
        <v>2.3199999999999998</v>
      </c>
      <c r="E55" s="2" t="s">
        <v>934</v>
      </c>
      <c r="F55" s="2">
        <f t="shared" si="0"/>
        <v>2</v>
      </c>
      <c r="G55" s="2" t="str">
        <f t="shared" si="1"/>
        <v>神通鹏精大嘴1</v>
      </c>
      <c r="H55" s="2">
        <v>22</v>
      </c>
      <c r="I55" s="2" t="str">
        <f>VLOOKUP(H55,D_伙伴表!$B:$C,2,FALSE)</f>
        <v>神通鹏精大嘴</v>
      </c>
      <c r="J55" s="2">
        <v>20</v>
      </c>
      <c r="K55" s="2" t="str">
        <f>VLOOKUP(J55,D_伙伴表!$B:$C,2,FALSE)</f>
        <v>神通蘑菇咕咕</v>
      </c>
      <c r="L55" s="2" t="str">
        <f>IF(M55="","",INDEX(D_图鉴!$A:$A,MATCH(M55,D_图鉴!$D:$D,0)))</f>
        <v/>
      </c>
      <c r="R55" s="2">
        <f>IF(S55="","",INDEX(计算页!$A:$A,MATCH(S55,计算页!$B:$B,0)))</f>
        <v>7</v>
      </c>
      <c r="S55" s="2" t="s">
        <v>548</v>
      </c>
      <c r="T55" s="2">
        <f>ROUND(INDEX(计算页!$F$4:$W$9,D_伙伴羁绊!B55,D_伙伴羁绊!C55*6-3)*D55/INDEX(计算页!$C:$C,MATCH(S55,计算页!$B:$B,0)),0)</f>
        <v>202</v>
      </c>
    </row>
    <row r="56" spans="1:20" x14ac:dyDescent="0.35">
      <c r="A56" s="2">
        <f>INDEX(D_伙伴表!$A:$A,MATCH(I56,D_伙伴表!$C:$C,0))*1000+E56</f>
        <v>100022002</v>
      </c>
      <c r="B56" s="2">
        <f>INDEX(D_伙伴表!$L:$L,MATCH(I56,D_伙伴表!$C:$C,0))</f>
        <v>4</v>
      </c>
      <c r="C56" s="2">
        <f>INDEX(D_伙伴表!$O:$O,MATCH(I56,D_伙伴表!$C:$C,0))</f>
        <v>1</v>
      </c>
      <c r="D56" s="2">
        <f>IF(F56&gt;2,0.55+0.35*INDEX(D_伙伴表!$L:$L,MATCH(M56,D_伙伴表!$C:$C,0))+0.35*INDEX(D_伙伴表!$L:$L,MATCH(K56,D_伙伴表!$C:$C,0)),0.25+0.5*INDEX(D_伙伴表!$L:$L,MATCH(K56,D_伙伴表!$C:$C,0)))+E56*0.07</f>
        <v>2.39</v>
      </c>
      <c r="E56" s="2" t="s">
        <v>935</v>
      </c>
      <c r="F56" s="2">
        <f t="shared" si="0"/>
        <v>2</v>
      </c>
      <c r="G56" s="2" t="str">
        <f t="shared" si="1"/>
        <v>神通鹏精大嘴2</v>
      </c>
      <c r="H56" s="2">
        <v>22</v>
      </c>
      <c r="I56" s="2" t="str">
        <f>VLOOKUP(H56,D_伙伴表!$B:$C,2,FALSE)</f>
        <v>神通鹏精大嘴</v>
      </c>
      <c r="J56" s="2">
        <v>23</v>
      </c>
      <c r="K56" s="2" t="str">
        <f>VLOOKUP(J56,D_伙伴表!$B:$C,2,FALSE)</f>
        <v>神通花妖花花</v>
      </c>
      <c r="L56" s="2" t="str">
        <f>IF(M56="","",INDEX(D_图鉴!$A:$A,MATCH(M56,D_图鉴!$D:$D,0)))</f>
        <v/>
      </c>
      <c r="R56" s="2">
        <f>IF(S56="","",INDEX(计算页!$A:$A,MATCH(S56,计算页!$B:$B,0)))</f>
        <v>1</v>
      </c>
      <c r="S56" s="2" t="s">
        <v>97</v>
      </c>
      <c r="T56" s="2">
        <f>ROUND(INDEX(计算页!$F$4:$W$9,D_伙伴羁绊!B56,D_伙伴羁绊!C56*6-3)*D56/INDEX(计算页!$C:$C,MATCH(S56,计算页!$B:$B,0)),0)</f>
        <v>5210</v>
      </c>
    </row>
    <row r="57" spans="1:20" x14ac:dyDescent="0.35">
      <c r="A57" s="2">
        <f>INDEX(D_伙伴表!$A:$A,MATCH(I57,D_伙伴表!$C:$C,0))*1000+E57</f>
        <v>100022003</v>
      </c>
      <c r="B57" s="2">
        <f>INDEX(D_伙伴表!$L:$L,MATCH(I57,D_伙伴表!$C:$C,0))</f>
        <v>4</v>
      </c>
      <c r="C57" s="2">
        <f>INDEX(D_伙伴表!$O:$O,MATCH(I57,D_伙伴表!$C:$C,0))</f>
        <v>1</v>
      </c>
      <c r="D57" s="2">
        <f>IF(F57&gt;2,0.55+0.35*INDEX(D_伙伴表!$L:$L,MATCH(M57,D_伙伴表!$C:$C,0))+0.35*INDEX(D_伙伴表!$L:$L,MATCH(K57,D_伙伴表!$C:$C,0)),0.25+0.5*INDEX(D_伙伴表!$L:$L,MATCH(K57,D_伙伴表!$C:$C,0)))+E57*0.07</f>
        <v>2.46</v>
      </c>
      <c r="E57" s="2" t="s">
        <v>936</v>
      </c>
      <c r="F57" s="2">
        <f t="shared" si="0"/>
        <v>2</v>
      </c>
      <c r="G57" s="2" t="str">
        <f t="shared" si="1"/>
        <v>神通鹏精大嘴3</v>
      </c>
      <c r="H57" s="2">
        <v>22</v>
      </c>
      <c r="I57" s="2" t="str">
        <f>VLOOKUP(H57,D_伙伴表!$B:$C,2,FALSE)</f>
        <v>神通鹏精大嘴</v>
      </c>
      <c r="J57" s="2">
        <v>21</v>
      </c>
      <c r="K57" s="2" t="str">
        <f>VLOOKUP(J57,D_伙伴表!$B:$C,2,FALSE)</f>
        <v>神通刺猬叮叮</v>
      </c>
      <c r="L57" s="2" t="str">
        <f>IF(M57="","",INDEX(D_图鉴!$A:$A,MATCH(M57,D_图鉴!$D:$D,0)))</f>
        <v/>
      </c>
      <c r="R57" s="2">
        <f>IF(S57="","",INDEX(计算页!$A:$A,MATCH(S57,计算页!$B:$B,0)))</f>
        <v>4</v>
      </c>
      <c r="S57" s="2" t="s">
        <v>98</v>
      </c>
      <c r="T57" s="2">
        <f>ROUND(INDEX(计算页!$F$4:$W$9,D_伙伴羁绊!B57,D_伙伴羁绊!C57*6-3)*D57/INDEX(计算页!$C:$C,MATCH(S57,计算页!$B:$B,0)),0)</f>
        <v>1073</v>
      </c>
    </row>
    <row r="58" spans="1:20" x14ac:dyDescent="0.35">
      <c r="A58" s="2">
        <f>INDEX(D_伙伴表!$A:$A,MATCH(I58,D_伙伴表!$C:$C,0))*1000+E58</f>
        <v>100022004</v>
      </c>
      <c r="B58" s="2">
        <f>INDEX(D_伙伴表!$L:$L,MATCH(I58,D_伙伴表!$C:$C,0))</f>
        <v>4</v>
      </c>
      <c r="C58" s="2">
        <f>INDEX(D_伙伴表!$O:$O,MATCH(I58,D_伙伴表!$C:$C,0))</f>
        <v>1</v>
      </c>
      <c r="D58" s="2">
        <f>IF(F58&gt;2,0.55+0.35*INDEX(D_伙伴表!$L:$L,MATCH(M58,D_伙伴表!$C:$C,0))+0.35*INDEX(D_伙伴表!$L:$L,MATCH(K58,D_伙伴表!$C:$C,0)),0.25+0.5*INDEX(D_伙伴表!$L:$L,MATCH(K58,D_伙伴表!$C:$C,0)))+E58*0.07</f>
        <v>1.03</v>
      </c>
      <c r="E58" s="2" t="s">
        <v>937</v>
      </c>
      <c r="F58" s="2">
        <f t="shared" si="0"/>
        <v>2</v>
      </c>
      <c r="G58" s="2" t="str">
        <f t="shared" si="1"/>
        <v>神通鹏精大嘴4</v>
      </c>
      <c r="H58" s="2">
        <v>22</v>
      </c>
      <c r="I58" s="2" t="str">
        <f>VLOOKUP(H58,D_伙伴表!$B:$C,2,FALSE)</f>
        <v>神通鹏精大嘴</v>
      </c>
      <c r="J58" s="2">
        <v>5</v>
      </c>
      <c r="K58" s="2" t="str">
        <f>VLOOKUP(J58,D_伙伴表!$B:$C,2,FALSE)</f>
        <v>小花妖</v>
      </c>
      <c r="L58" s="2" t="str">
        <f>IF(M58="","",INDEX(D_图鉴!$A:$A,MATCH(M58,D_图鉴!$D:$D,0)))</f>
        <v/>
      </c>
      <c r="R58" s="2">
        <f>IF(S58="","",INDEX(计算页!$A:$A,MATCH(S58,计算页!$B:$B,0)))</f>
        <v>11</v>
      </c>
      <c r="S58" s="2" t="s">
        <v>516</v>
      </c>
      <c r="T58" s="2">
        <f>ROUND(INDEX(计算页!$F$4:$W$9,D_伙伴羁绊!B58,D_伙伴羁绊!C58*6-3)*D58/INDEX(计算页!$C:$C,MATCH(S58,计算页!$B:$B,0)),0)</f>
        <v>225</v>
      </c>
    </row>
    <row r="59" spans="1:20" x14ac:dyDescent="0.35">
      <c r="A59" s="2">
        <f>INDEX(D_伙伴表!$A:$A,MATCH(I59,D_伙伴表!$C:$C,0))*1000+E59</f>
        <v>100020001</v>
      </c>
      <c r="B59" s="2">
        <f>INDEX(D_伙伴表!$L:$L,MATCH(I59,D_伙伴表!$C:$C,0))</f>
        <v>4</v>
      </c>
      <c r="C59" s="2">
        <f>INDEX(D_伙伴表!$O:$O,MATCH(I59,D_伙伴表!$C:$C,0))</f>
        <v>1</v>
      </c>
      <c r="D59" s="2">
        <f>IF(F59&gt;2,0.55+0.35*INDEX(D_伙伴表!$L:$L,MATCH(M59,D_伙伴表!$C:$C,0))+0.35*INDEX(D_伙伴表!$L:$L,MATCH(K59,D_伙伴表!$C:$C,0)),0.25+0.5*INDEX(D_伙伴表!$L:$L,MATCH(K59,D_伙伴表!$C:$C,0)))+E59*0.07</f>
        <v>2.3199999999999998</v>
      </c>
      <c r="E59" s="2" t="s">
        <v>934</v>
      </c>
      <c r="F59" s="2">
        <f t="shared" si="0"/>
        <v>2</v>
      </c>
      <c r="G59" s="2" t="str">
        <f t="shared" si="1"/>
        <v>神通蘑菇咕咕1</v>
      </c>
      <c r="H59" s="2">
        <v>20</v>
      </c>
      <c r="I59" s="2" t="str">
        <f>VLOOKUP(H59,D_伙伴表!$B:$C,2,FALSE)</f>
        <v>神通蘑菇咕咕</v>
      </c>
      <c r="J59" s="2">
        <v>22</v>
      </c>
      <c r="K59" s="2" t="str">
        <f>VLOOKUP(J59,D_伙伴表!$B:$C,2,FALSE)</f>
        <v>神通鹏精大嘴</v>
      </c>
      <c r="L59" s="2" t="str">
        <f>IF(M59="","",INDEX(D_图鉴!$A:$A,MATCH(M59,D_图鉴!$D:$D,0)))</f>
        <v/>
      </c>
      <c r="R59" s="2">
        <f>IF(S59="","",INDEX(计算页!$A:$A,MATCH(S59,计算页!$B:$B,0)))</f>
        <v>3</v>
      </c>
      <c r="S59" s="2" t="s">
        <v>101</v>
      </c>
      <c r="T59" s="2">
        <f>ROUND(INDEX(计算页!$F$4:$W$9,D_伙伴羁绊!B59,D_伙伴羁绊!C59*6-3)*D59/INDEX(计算页!$C:$C,MATCH(S59,计算页!$B:$B,0)),0)</f>
        <v>506</v>
      </c>
    </row>
    <row r="60" spans="1:20" x14ac:dyDescent="0.35">
      <c r="A60" s="2">
        <f>INDEX(D_伙伴表!$A:$A,MATCH(I60,D_伙伴表!$C:$C,0))*1000+E60</f>
        <v>100020002</v>
      </c>
      <c r="B60" s="2">
        <f>INDEX(D_伙伴表!$L:$L,MATCH(I60,D_伙伴表!$C:$C,0))</f>
        <v>4</v>
      </c>
      <c r="C60" s="2">
        <f>INDEX(D_伙伴表!$O:$O,MATCH(I60,D_伙伴表!$C:$C,0))</f>
        <v>1</v>
      </c>
      <c r="D60" s="2">
        <f>IF(F60&gt;2,0.55+0.35*INDEX(D_伙伴表!$L:$L,MATCH(M60,D_伙伴表!$C:$C,0))+0.35*INDEX(D_伙伴表!$L:$L,MATCH(K60,D_伙伴表!$C:$C,0)),0.25+0.5*INDEX(D_伙伴表!$L:$L,MATCH(K60,D_伙伴表!$C:$C,0)))+E60*0.07</f>
        <v>2.39</v>
      </c>
      <c r="E60" s="2" t="s">
        <v>935</v>
      </c>
      <c r="F60" s="2">
        <f t="shared" si="0"/>
        <v>2</v>
      </c>
      <c r="G60" s="2" t="str">
        <f t="shared" si="1"/>
        <v>神通蘑菇咕咕2</v>
      </c>
      <c r="H60" s="2">
        <v>20</v>
      </c>
      <c r="I60" s="2" t="str">
        <f>VLOOKUP(H60,D_伙伴表!$B:$C,2,FALSE)</f>
        <v>神通蘑菇咕咕</v>
      </c>
      <c r="J60" s="2">
        <v>23</v>
      </c>
      <c r="K60" s="2" t="str">
        <f>VLOOKUP(J60,D_伙伴表!$B:$C,2,FALSE)</f>
        <v>神通花妖花花</v>
      </c>
      <c r="L60" s="2" t="str">
        <f>IF(M60="","",INDEX(D_图鉴!$A:$A,MATCH(M60,D_图鉴!$D:$D,0)))</f>
        <v/>
      </c>
      <c r="R60" s="2">
        <f>IF(S60="","",INDEX(计算页!$A:$A,MATCH(S60,计算页!$B:$B,0)))</f>
        <v>4</v>
      </c>
      <c r="S60" s="2" t="s">
        <v>98</v>
      </c>
      <c r="T60" s="2">
        <f>ROUND(INDEX(计算页!$F$4:$W$9,D_伙伴羁绊!B60,D_伙伴羁绊!C60*6-3)*D60/INDEX(计算页!$C:$C,MATCH(S60,计算页!$B:$B,0)),0)</f>
        <v>1042</v>
      </c>
    </row>
    <row r="61" spans="1:20" x14ac:dyDescent="0.35">
      <c r="A61" s="2">
        <f>INDEX(D_伙伴表!$A:$A,MATCH(I61,D_伙伴表!$C:$C,0))*1000+E61</f>
        <v>100020003</v>
      </c>
      <c r="B61" s="2">
        <f>INDEX(D_伙伴表!$L:$L,MATCH(I61,D_伙伴表!$C:$C,0))</f>
        <v>4</v>
      </c>
      <c r="C61" s="2">
        <f>INDEX(D_伙伴表!$O:$O,MATCH(I61,D_伙伴表!$C:$C,0))</f>
        <v>1</v>
      </c>
      <c r="D61" s="2">
        <f>IF(F61&gt;2,0.55+0.35*INDEX(D_伙伴表!$L:$L,MATCH(M61,D_伙伴表!$C:$C,0))+0.35*INDEX(D_伙伴表!$L:$L,MATCH(K61,D_伙伴表!$C:$C,0)),0.25+0.5*INDEX(D_伙伴表!$L:$L,MATCH(K61,D_伙伴表!$C:$C,0)))+E61*0.07</f>
        <v>0.96</v>
      </c>
      <c r="E61" s="2" t="s">
        <v>936</v>
      </c>
      <c r="F61" s="2">
        <f t="shared" si="0"/>
        <v>2</v>
      </c>
      <c r="G61" s="2" t="str">
        <f t="shared" si="1"/>
        <v>神通蘑菇咕咕3</v>
      </c>
      <c r="H61" s="2">
        <v>20</v>
      </c>
      <c r="I61" s="2" t="str">
        <f>VLOOKUP(H61,D_伙伴表!$B:$C,2,FALSE)</f>
        <v>神通蘑菇咕咕</v>
      </c>
      <c r="J61" s="2">
        <v>5</v>
      </c>
      <c r="K61" s="2" t="str">
        <f>VLOOKUP(J61,D_伙伴表!$B:$C,2,FALSE)</f>
        <v>小花妖</v>
      </c>
      <c r="L61" s="2" t="str">
        <f>IF(M61="","",INDEX(D_图鉴!$A:$A,MATCH(M61,D_图鉴!$D:$D,0)))</f>
        <v/>
      </c>
      <c r="R61" s="2">
        <f>IF(S61="","",INDEX(计算页!$A:$A,MATCH(S61,计算页!$B:$B,0)))</f>
        <v>11</v>
      </c>
      <c r="S61" s="2" t="s">
        <v>516</v>
      </c>
      <c r="T61" s="2">
        <f>ROUND(INDEX(计算页!$F$4:$W$9,D_伙伴羁绊!B61,D_伙伴羁绊!C61*6-3)*D61/INDEX(计算页!$C:$C,MATCH(S61,计算页!$B:$B,0)),0)</f>
        <v>209</v>
      </c>
    </row>
    <row r="62" spans="1:20" x14ac:dyDescent="0.35">
      <c r="A62" s="2">
        <f>INDEX(D_伙伴表!$A:$A,MATCH(I62,D_伙伴表!$C:$C,0))*1000+E62</f>
        <v>100020004</v>
      </c>
      <c r="B62" s="2">
        <f>INDEX(D_伙伴表!$L:$L,MATCH(I62,D_伙伴表!$C:$C,0))</f>
        <v>4</v>
      </c>
      <c r="C62" s="2">
        <f>INDEX(D_伙伴表!$O:$O,MATCH(I62,D_伙伴表!$C:$C,0))</f>
        <v>1</v>
      </c>
      <c r="D62" s="2">
        <f>IF(F62&gt;2,0.55+0.35*INDEX(D_伙伴表!$L:$L,MATCH(M62,D_伙伴表!$C:$C,0))+0.35*INDEX(D_伙伴表!$L:$L,MATCH(K62,D_伙伴表!$C:$C,0)),0.25+0.5*INDEX(D_伙伴表!$L:$L,MATCH(K62,D_伙伴表!$C:$C,0)))+E62*0.07</f>
        <v>2.5300000000000002</v>
      </c>
      <c r="E62" s="2" t="s">
        <v>937</v>
      </c>
      <c r="F62" s="2">
        <f t="shared" si="0"/>
        <v>2</v>
      </c>
      <c r="G62" s="2" t="str">
        <f t="shared" si="1"/>
        <v>神通蘑菇咕咕4</v>
      </c>
      <c r="H62" s="2">
        <v>20</v>
      </c>
      <c r="I62" s="2" t="str">
        <f>VLOOKUP(H62,D_伙伴表!$B:$C,2,FALSE)</f>
        <v>神通蘑菇咕咕</v>
      </c>
      <c r="J62" s="2">
        <v>21</v>
      </c>
      <c r="K62" s="2" t="str">
        <f>VLOOKUP(J62,D_伙伴表!$B:$C,2,FALSE)</f>
        <v>神通刺猬叮叮</v>
      </c>
      <c r="L62" s="2" t="str">
        <f>IF(M62="","",INDEX(D_图鉴!$A:$A,MATCH(M62,D_图鉴!$D:$D,0)))</f>
        <v/>
      </c>
      <c r="R62" s="2">
        <f>IF(S62="","",INDEX(计算页!$A:$A,MATCH(S62,计算页!$B:$B,0)))</f>
        <v>6</v>
      </c>
      <c r="S62" s="2" t="s">
        <v>545</v>
      </c>
      <c r="T62" s="2">
        <f>ROUND(INDEX(计算页!$F$4:$W$9,D_伙伴羁绊!B62,D_伙伴羁绊!C62*6-3)*D62/INDEX(计算页!$C:$C,MATCH(S62,计算页!$B:$B,0)),0)</f>
        <v>221</v>
      </c>
    </row>
    <row r="63" spans="1:20" x14ac:dyDescent="0.35">
      <c r="A63" s="2">
        <f>INDEX(D_伙伴表!$A:$A,MATCH(I63,D_伙伴表!$C:$C,0))*1000+E63</f>
        <v>100007001</v>
      </c>
      <c r="B63" s="2">
        <f>INDEX(D_伙伴表!$L:$L,MATCH(I63,D_伙伴表!$C:$C,0))</f>
        <v>2</v>
      </c>
      <c r="C63" s="2">
        <f>INDEX(D_伙伴表!$O:$O,MATCH(I63,D_伙伴表!$C:$C,0))</f>
        <v>1</v>
      </c>
      <c r="D63" s="2">
        <f>IF(F63&gt;2,0.55+0.35*INDEX(D_伙伴表!$L:$L,MATCH(M63,D_伙伴表!$C:$C,0))+0.35*INDEX(D_伙伴表!$L:$L,MATCH(K63,D_伙伴表!$C:$C,0)),0.25+0.5*INDEX(D_伙伴表!$L:$L,MATCH(K63,D_伙伴表!$C:$C,0)))+E63*0.07</f>
        <v>2.3199999999999998</v>
      </c>
      <c r="E63" s="2" t="s">
        <v>934</v>
      </c>
      <c r="F63" s="2">
        <f t="shared" si="0"/>
        <v>2</v>
      </c>
      <c r="G63" s="2" t="str">
        <f t="shared" si="1"/>
        <v>坚强猪阿呆1</v>
      </c>
      <c r="H63" s="2">
        <v>7</v>
      </c>
      <c r="I63" s="2" t="str">
        <f>VLOOKUP(H63,D_伙伴表!$B:$C,2,FALSE)</f>
        <v>坚强猪阿呆</v>
      </c>
      <c r="J63" s="2">
        <v>24</v>
      </c>
      <c r="K63" s="2" t="str">
        <f>VLOOKUP(J63,D_伙伴表!$B:$C,2,FALSE)</f>
        <v>神通白骨夫人</v>
      </c>
      <c r="L63" s="2" t="str">
        <f>IF(M63="","",INDEX(D_图鉴!$A:$A,MATCH(M63,D_图鉴!$D:$D,0)))</f>
        <v/>
      </c>
      <c r="R63" s="2">
        <f>IF(S63="","",INDEX(计算页!$A:$A,MATCH(S63,计算页!$B:$B,0)))</f>
        <v>3</v>
      </c>
      <c r="S63" s="2" t="s">
        <v>101</v>
      </c>
      <c r="T63" s="2">
        <f>ROUND(INDEX(计算页!$F$4:$W$9,D_伙伴羁绊!B63,D_伙伴羁绊!C63*6-3)*D63/INDEX(计算页!$C:$C,MATCH(S63,计算页!$B:$B,0)),0)</f>
        <v>139</v>
      </c>
    </row>
    <row r="64" spans="1:20" x14ac:dyDescent="0.35">
      <c r="A64" s="2">
        <f>INDEX(D_伙伴表!$A:$A,MATCH(I64,D_伙伴表!$C:$C,0))*1000+E64</f>
        <v>100007002</v>
      </c>
      <c r="B64" s="2">
        <f>INDEX(D_伙伴表!$L:$L,MATCH(I64,D_伙伴表!$C:$C,0))</f>
        <v>2</v>
      </c>
      <c r="C64" s="2">
        <f>INDEX(D_伙伴表!$O:$O,MATCH(I64,D_伙伴表!$C:$C,0))</f>
        <v>1</v>
      </c>
      <c r="D64" s="2">
        <f>IF(F64&gt;2,0.55+0.35*INDEX(D_伙伴表!$L:$L,MATCH(M64,D_伙伴表!$C:$C,0))+0.35*INDEX(D_伙伴表!$L:$L,MATCH(K64,D_伙伴表!$C:$C,0)),0.25+0.5*INDEX(D_伙伴表!$L:$L,MATCH(K64,D_伙伴表!$C:$C,0)))+E64*0.07</f>
        <v>2.89</v>
      </c>
      <c r="E64" s="2" t="s">
        <v>935</v>
      </c>
      <c r="F64" s="2">
        <f t="shared" si="0"/>
        <v>2</v>
      </c>
      <c r="G64" s="2" t="str">
        <f t="shared" si="1"/>
        <v>坚强猪阿呆2</v>
      </c>
      <c r="H64" s="2">
        <v>7</v>
      </c>
      <c r="I64" s="2" t="str">
        <f>VLOOKUP(H64,D_伙伴表!$B:$C,2,FALSE)</f>
        <v>坚强猪阿呆</v>
      </c>
      <c r="J64" s="2">
        <v>25</v>
      </c>
      <c r="K64" s="2" t="str">
        <f>VLOOKUP(J64,D_伙伴表!$B:$C,2,FALSE)</f>
        <v>至尊猪阿呆</v>
      </c>
      <c r="L64" s="2" t="str">
        <f>IF(M64="","",INDEX(D_图鉴!$A:$A,MATCH(M64,D_图鉴!$D:$D,0)))</f>
        <v/>
      </c>
      <c r="R64" s="2">
        <f>IF(S64="","",INDEX(计算页!$A:$A,MATCH(S64,计算页!$B:$B,0)))</f>
        <v>12</v>
      </c>
      <c r="S64" s="2" t="s">
        <v>526</v>
      </c>
      <c r="T64" s="2">
        <f>ROUND(INDEX(计算页!$F$4:$W$9,D_伙伴羁绊!B64,D_伙伴羁绊!C64*6-3)*D64/INDEX(计算页!$C:$C,MATCH(S64,计算页!$B:$B,0)),0)</f>
        <v>173</v>
      </c>
    </row>
    <row r="65" spans="1:20" x14ac:dyDescent="0.35">
      <c r="A65" s="2">
        <f>INDEX(D_伙伴表!$A:$A,MATCH(I65,D_伙伴表!$C:$C,0))*1000+E65</f>
        <v>100007003</v>
      </c>
      <c r="B65" s="2">
        <f>INDEX(D_伙伴表!$L:$L,MATCH(I65,D_伙伴表!$C:$C,0))</f>
        <v>2</v>
      </c>
      <c r="C65" s="2">
        <f>INDEX(D_伙伴表!$O:$O,MATCH(I65,D_伙伴表!$C:$C,0))</f>
        <v>1</v>
      </c>
      <c r="D65" s="2">
        <f>IF(F65&gt;2,0.55+0.35*INDEX(D_伙伴表!$L:$L,MATCH(M65,D_伙伴表!$C:$C,0))+0.35*INDEX(D_伙伴表!$L:$L,MATCH(K65,D_伙伴表!$C:$C,0)),0.25+0.5*INDEX(D_伙伴表!$L:$L,MATCH(K65,D_伙伴表!$C:$C,0)))+E65*0.07</f>
        <v>2.96</v>
      </c>
      <c r="E65" s="2" t="s">
        <v>936</v>
      </c>
      <c r="F65" s="2">
        <f t="shared" si="0"/>
        <v>2</v>
      </c>
      <c r="G65" s="2" t="str">
        <f t="shared" si="1"/>
        <v>坚强猪阿呆3</v>
      </c>
      <c r="H65" s="2">
        <v>7</v>
      </c>
      <c r="I65" s="2" t="str">
        <f>VLOOKUP(H65,D_伙伴表!$B:$C,2,FALSE)</f>
        <v>坚强猪阿呆</v>
      </c>
      <c r="J65" s="2">
        <v>27</v>
      </c>
      <c r="K65" s="2" t="str">
        <f>VLOOKUP(J65,D_伙伴表!$B:$C,2,FALSE)</f>
        <v>至尊刺猬叮叮</v>
      </c>
      <c r="L65" s="2" t="str">
        <f>IF(M65="","",INDEX(D_图鉴!$A:$A,MATCH(M65,D_图鉴!$D:$D,0)))</f>
        <v/>
      </c>
      <c r="R65" s="2">
        <f>IF(S65="","",INDEX(计算页!$A:$A,MATCH(S65,计算页!$B:$B,0)))</f>
        <v>4</v>
      </c>
      <c r="S65" s="2" t="s">
        <v>98</v>
      </c>
      <c r="T65" s="2">
        <f>ROUND(INDEX(计算页!$F$4:$W$9,D_伙伴羁绊!B65,D_伙伴羁绊!C65*6-3)*D65/INDEX(计算页!$C:$C,MATCH(S65,计算页!$B:$B,0)),0)</f>
        <v>355</v>
      </c>
    </row>
    <row r="66" spans="1:20" x14ac:dyDescent="0.35">
      <c r="A66" s="2">
        <f>INDEX(D_伙伴表!$A:$A,MATCH(I66,D_伙伴表!$C:$C,0))*1000+E66</f>
        <v>100007004</v>
      </c>
      <c r="B66" s="2">
        <f>INDEX(D_伙伴表!$L:$L,MATCH(I66,D_伙伴表!$C:$C,0))</f>
        <v>2</v>
      </c>
      <c r="C66" s="2">
        <f>INDEX(D_伙伴表!$O:$O,MATCH(I66,D_伙伴表!$C:$C,0))</f>
        <v>1</v>
      </c>
      <c r="D66" s="2">
        <f>IF(F66&gt;2,0.55+0.35*INDEX(D_伙伴表!$L:$L,MATCH(M66,D_伙伴表!$C:$C,0))+0.35*INDEX(D_伙伴表!$L:$L,MATCH(K66,D_伙伴表!$C:$C,0)),0.25+0.5*INDEX(D_伙伴表!$L:$L,MATCH(K66,D_伙伴表!$C:$C,0)))+E66*0.07</f>
        <v>3.0300000000000002</v>
      </c>
      <c r="E66" s="2" t="s">
        <v>937</v>
      </c>
      <c r="F66" s="2">
        <f t="shared" si="0"/>
        <v>2</v>
      </c>
      <c r="G66" s="2" t="str">
        <f t="shared" si="1"/>
        <v>坚强猪阿呆4</v>
      </c>
      <c r="H66" s="2">
        <v>7</v>
      </c>
      <c r="I66" s="2" t="str">
        <f>VLOOKUP(H66,D_伙伴表!$B:$C,2,FALSE)</f>
        <v>坚强猪阿呆</v>
      </c>
      <c r="J66" s="2">
        <v>26</v>
      </c>
      <c r="K66" s="2" t="str">
        <f>VLOOKUP(J66,D_伙伴表!$B:$C,2,FALSE)</f>
        <v>至尊蘑菇咕咕</v>
      </c>
      <c r="L66" s="2" t="str">
        <f>IF(M66="","",INDEX(D_图鉴!$A:$A,MATCH(M66,D_图鉴!$D:$D,0)))</f>
        <v/>
      </c>
      <c r="R66" s="2">
        <f>IF(S66="","",INDEX(计算页!$A:$A,MATCH(S66,计算页!$B:$B,0)))</f>
        <v>8</v>
      </c>
      <c r="S66" s="2" t="s">
        <v>135</v>
      </c>
      <c r="T66" s="2">
        <f>ROUND(INDEX(计算页!$F$4:$W$9,D_伙伴羁绊!B66,D_伙伴羁绊!C66*6-3)*D66/INDEX(计算页!$C:$C,MATCH(S66,计算页!$B:$B,0)),0)</f>
        <v>73</v>
      </c>
    </row>
    <row r="67" spans="1:20" x14ac:dyDescent="0.35">
      <c r="A67" s="2">
        <f>INDEX(D_伙伴表!$A:$A,MATCH(I67,D_伙伴表!$C:$C,0))*1000+E67</f>
        <v>100027001</v>
      </c>
      <c r="B67" s="2">
        <f>INDEX(D_伙伴表!$L:$L,MATCH(I67,D_伙伴表!$C:$C,0))</f>
        <v>5</v>
      </c>
      <c r="C67" s="2">
        <f>INDEX(D_伙伴表!$O:$O,MATCH(I67,D_伙伴表!$C:$C,0))</f>
        <v>1</v>
      </c>
      <c r="D67" s="2">
        <f>IF(F67&gt;2,0.55+0.35*INDEX(D_伙伴表!$L:$L,MATCH(M67,D_伙伴表!$C:$C,0))+0.35*INDEX(D_伙伴表!$L:$L,MATCH(K67,D_伙伴表!$C:$C,0)),0.25+0.5*INDEX(D_伙伴表!$L:$L,MATCH(K67,D_伙伴表!$C:$C,0)))+E67*0.07</f>
        <v>2.82</v>
      </c>
      <c r="E67" s="2" t="s">
        <v>934</v>
      </c>
      <c r="F67" s="2">
        <f t="shared" ref="F67:F130" si="2">IF(COUNT(H67:Q67)=0,"",COUNT(H67:Q67))</f>
        <v>2</v>
      </c>
      <c r="G67" s="2" t="str">
        <f t="shared" si="1"/>
        <v>至尊刺猬叮叮1</v>
      </c>
      <c r="H67" s="2">
        <v>27</v>
      </c>
      <c r="I67" s="2" t="str">
        <f>VLOOKUP(H67,D_伙伴表!$B:$C,2,FALSE)</f>
        <v>至尊刺猬叮叮</v>
      </c>
      <c r="J67" s="2">
        <v>25</v>
      </c>
      <c r="K67" s="2" t="str">
        <f>VLOOKUP(J67,D_伙伴表!$B:$C,2,FALSE)</f>
        <v>至尊猪阿呆</v>
      </c>
      <c r="L67" s="2" t="str">
        <f>IF(M67="","",INDEX(D_图鉴!$A:$A,MATCH(M67,D_图鉴!$D:$D,0)))</f>
        <v/>
      </c>
      <c r="R67" s="2">
        <f>IF(S67="","",INDEX(计算页!$A:$A,MATCH(S67,计算页!$B:$B,0)))</f>
        <v>12</v>
      </c>
      <c r="S67" s="2" t="s">
        <v>526</v>
      </c>
      <c r="T67" s="2">
        <f>ROUND(INDEX(计算页!$F$4:$W$9,D_伙伴羁绊!B67,D_伙伴羁绊!C67*6-3)*D67/INDEX(计算页!$C:$C,MATCH(S67,计算页!$B:$B,0)),0)</f>
        <v>995</v>
      </c>
    </row>
    <row r="68" spans="1:20" x14ac:dyDescent="0.35">
      <c r="A68" s="2">
        <f>INDEX(D_伙伴表!$A:$A,MATCH(I68,D_伙伴表!$C:$C,0))*1000+E68</f>
        <v>100027002</v>
      </c>
      <c r="B68" s="2">
        <f>INDEX(D_伙伴表!$L:$L,MATCH(I68,D_伙伴表!$C:$C,0))</f>
        <v>5</v>
      </c>
      <c r="C68" s="2">
        <f>INDEX(D_伙伴表!$O:$O,MATCH(I68,D_伙伴表!$C:$C,0))</f>
        <v>1</v>
      </c>
      <c r="D68" s="2">
        <f>IF(F68&gt;2,0.55+0.35*INDEX(D_伙伴表!$L:$L,MATCH(M68,D_伙伴表!$C:$C,0))+0.35*INDEX(D_伙伴表!$L:$L,MATCH(K68,D_伙伴表!$C:$C,0)),0.25+0.5*INDEX(D_伙伴表!$L:$L,MATCH(K68,D_伙伴表!$C:$C,0)))+E68*0.07</f>
        <v>1.3900000000000001</v>
      </c>
      <c r="E68" s="2" t="s">
        <v>935</v>
      </c>
      <c r="F68" s="2">
        <f t="shared" si="2"/>
        <v>2</v>
      </c>
      <c r="G68" s="2" t="str">
        <f t="shared" ref="G68:G131" si="3">I68&amp;E68</f>
        <v>至尊刺猬叮叮2</v>
      </c>
      <c r="H68" s="2">
        <v>27</v>
      </c>
      <c r="I68" s="2" t="str">
        <f>VLOOKUP(H68,D_伙伴表!$B:$C,2,FALSE)</f>
        <v>至尊刺猬叮叮</v>
      </c>
      <c r="J68" s="2">
        <v>7</v>
      </c>
      <c r="K68" s="2" t="str">
        <f>VLOOKUP(J68,D_伙伴表!$B:$C,2,FALSE)</f>
        <v>坚强猪阿呆</v>
      </c>
      <c r="L68" s="2" t="str">
        <f>IF(M68="","",INDEX(D_图鉴!$A:$A,MATCH(M68,D_图鉴!$D:$D,0)))</f>
        <v/>
      </c>
      <c r="R68" s="2">
        <f>IF(S68="","",INDEX(计算页!$A:$A,MATCH(S68,计算页!$B:$B,0)))</f>
        <v>1</v>
      </c>
      <c r="S68" s="2" t="s">
        <v>97</v>
      </c>
      <c r="T68" s="2">
        <f>ROUND(INDEX(计算页!$F$4:$W$9,D_伙伴羁绊!B68,D_伙伴羁绊!C68*6-3)*D68/INDEX(计算页!$C:$C,MATCH(S68,计算页!$B:$B,0)),0)</f>
        <v>4907</v>
      </c>
    </row>
    <row r="69" spans="1:20" x14ac:dyDescent="0.35">
      <c r="A69" s="2">
        <f>INDEX(D_伙伴表!$A:$A,MATCH(I69,D_伙伴表!$C:$C,0))*1000+E69</f>
        <v>100027003</v>
      </c>
      <c r="B69" s="2">
        <f>INDEX(D_伙伴表!$L:$L,MATCH(I69,D_伙伴表!$C:$C,0))</f>
        <v>5</v>
      </c>
      <c r="C69" s="2">
        <f>INDEX(D_伙伴表!$O:$O,MATCH(I69,D_伙伴表!$C:$C,0))</f>
        <v>1</v>
      </c>
      <c r="D69" s="2">
        <f>IF(F69&gt;2,0.55+0.35*INDEX(D_伙伴表!$L:$L,MATCH(M69,D_伙伴表!$C:$C,0))+0.35*INDEX(D_伙伴表!$L:$L,MATCH(K69,D_伙伴表!$C:$C,0)),0.25+0.5*INDEX(D_伙伴表!$L:$L,MATCH(K69,D_伙伴表!$C:$C,0)))+E69*0.07</f>
        <v>2.96</v>
      </c>
      <c r="E69" s="2" t="s">
        <v>936</v>
      </c>
      <c r="F69" s="2">
        <f t="shared" si="2"/>
        <v>2</v>
      </c>
      <c r="G69" s="2" t="str">
        <f t="shared" si="3"/>
        <v>至尊刺猬叮叮3</v>
      </c>
      <c r="H69" s="2">
        <v>27</v>
      </c>
      <c r="I69" s="2" t="str">
        <f>VLOOKUP(H69,D_伙伴表!$B:$C,2,FALSE)</f>
        <v>至尊刺猬叮叮</v>
      </c>
      <c r="J69" s="2">
        <v>26</v>
      </c>
      <c r="K69" s="2" t="str">
        <f>VLOOKUP(J69,D_伙伴表!$B:$C,2,FALSE)</f>
        <v>至尊蘑菇咕咕</v>
      </c>
      <c r="L69" s="2" t="str">
        <f>IF(M69="","",INDEX(D_图鉴!$A:$A,MATCH(M69,D_图鉴!$D:$D,0)))</f>
        <v/>
      </c>
      <c r="R69" s="2">
        <f>IF(S69="","",INDEX(计算页!$A:$A,MATCH(S69,计算页!$B:$B,0)))</f>
        <v>4</v>
      </c>
      <c r="S69" s="2" t="s">
        <v>98</v>
      </c>
      <c r="T69" s="2">
        <f>ROUND(INDEX(计算页!$F$4:$W$9,D_伙伴羁绊!B69,D_伙伴羁绊!C69*6-3)*D69/INDEX(计算页!$C:$C,MATCH(S69,计算页!$B:$B,0)),0)</f>
        <v>2090</v>
      </c>
    </row>
    <row r="70" spans="1:20" x14ac:dyDescent="0.35">
      <c r="A70" s="2">
        <f>INDEX(D_伙伴表!$A:$A,MATCH(I70,D_伙伴表!$C:$C,0))*1000+E70</f>
        <v>100027004</v>
      </c>
      <c r="B70" s="2">
        <f>INDEX(D_伙伴表!$L:$L,MATCH(I70,D_伙伴表!$C:$C,0))</f>
        <v>5</v>
      </c>
      <c r="C70" s="2">
        <f>INDEX(D_伙伴表!$O:$O,MATCH(I70,D_伙伴表!$C:$C,0))</f>
        <v>1</v>
      </c>
      <c r="D70" s="2">
        <f>IF(F70&gt;2,0.55+0.35*INDEX(D_伙伴表!$L:$L,MATCH(M70,D_伙伴表!$C:$C,0))+0.35*INDEX(D_伙伴表!$L:$L,MATCH(K70,D_伙伴表!$C:$C,0)),0.25+0.5*INDEX(D_伙伴表!$L:$L,MATCH(K70,D_伙伴表!$C:$C,0)))+E70*0.07</f>
        <v>2.5300000000000002</v>
      </c>
      <c r="E70" s="2" t="s">
        <v>937</v>
      </c>
      <c r="F70" s="2">
        <f t="shared" si="2"/>
        <v>2</v>
      </c>
      <c r="G70" s="2" t="str">
        <f t="shared" si="3"/>
        <v>至尊刺猬叮叮4</v>
      </c>
      <c r="H70" s="2">
        <v>27</v>
      </c>
      <c r="I70" s="2" t="str">
        <f>VLOOKUP(H70,D_伙伴表!$B:$C,2,FALSE)</f>
        <v>至尊刺猬叮叮</v>
      </c>
      <c r="J70" s="2">
        <v>24</v>
      </c>
      <c r="K70" s="2" t="str">
        <f>VLOOKUP(J70,D_伙伴表!$B:$C,2,FALSE)</f>
        <v>神通白骨夫人</v>
      </c>
      <c r="L70" s="2" t="str">
        <f>IF(M70="","",INDEX(D_图鉴!$A:$A,MATCH(M70,D_图鉴!$D:$D,0)))</f>
        <v/>
      </c>
      <c r="R70" s="2">
        <f>IF(S70="","",INDEX(计算页!$A:$A,MATCH(S70,计算页!$B:$B,0)))</f>
        <v>5</v>
      </c>
      <c r="S70" s="2" t="s">
        <v>140</v>
      </c>
      <c r="T70" s="2">
        <f>ROUND(INDEX(计算页!$F$4:$W$9,D_伙伴羁绊!B70,D_伙伴羁绊!C70*6-3)*D70/INDEX(计算页!$C:$C,MATCH(S70,计算页!$B:$B,0)),0)</f>
        <v>357</v>
      </c>
    </row>
    <row r="71" spans="1:20" x14ac:dyDescent="0.35">
      <c r="A71" s="2">
        <f>INDEX(D_伙伴表!$A:$A,MATCH(I71,D_伙伴表!$C:$C,0))*1000+E71</f>
        <v>100024001</v>
      </c>
      <c r="B71" s="2">
        <f>INDEX(D_伙伴表!$L:$L,MATCH(I71,D_伙伴表!$C:$C,0))</f>
        <v>4</v>
      </c>
      <c r="C71" s="2">
        <f>INDEX(D_伙伴表!$O:$O,MATCH(I71,D_伙伴表!$C:$C,0))</f>
        <v>1</v>
      </c>
      <c r="D71" s="2">
        <f>IF(F71&gt;2,0.55+0.35*INDEX(D_伙伴表!$L:$L,MATCH(M71,D_伙伴表!$C:$C,0))+0.35*INDEX(D_伙伴表!$L:$L,MATCH(K71,D_伙伴表!$C:$C,0)),0.25+0.5*INDEX(D_伙伴表!$L:$L,MATCH(K71,D_伙伴表!$C:$C,0)))+E71*0.07</f>
        <v>1.32</v>
      </c>
      <c r="E71" s="2" t="s">
        <v>934</v>
      </c>
      <c r="F71" s="2">
        <f t="shared" si="2"/>
        <v>2</v>
      </c>
      <c r="G71" s="2" t="str">
        <f t="shared" si="3"/>
        <v>神通白骨夫人1</v>
      </c>
      <c r="H71" s="2">
        <v>24</v>
      </c>
      <c r="I71" s="2" t="str">
        <f>VLOOKUP(H71,D_伙伴表!$B:$C,2,FALSE)</f>
        <v>神通白骨夫人</v>
      </c>
      <c r="J71" s="2">
        <v>7</v>
      </c>
      <c r="K71" s="2" t="str">
        <f>VLOOKUP(J71,D_伙伴表!$B:$C,2,FALSE)</f>
        <v>坚强猪阿呆</v>
      </c>
      <c r="L71" s="2" t="str">
        <f>IF(M71="","",INDEX(D_图鉴!$A:$A,MATCH(M71,D_图鉴!$D:$D,0)))</f>
        <v/>
      </c>
      <c r="R71" s="2">
        <f>IF(S71="","",INDEX(计算页!$A:$A,MATCH(S71,计算页!$B:$B,0)))</f>
        <v>9</v>
      </c>
      <c r="S71" s="2" t="s">
        <v>567</v>
      </c>
      <c r="T71" s="2">
        <f>ROUND(INDEX(计算页!$F$4:$W$9,D_伙伴羁绊!B71,D_伙伴羁绊!C71*6-3)*D71/INDEX(计算页!$C:$C,MATCH(S71,计算页!$B:$B,0)),0)</f>
        <v>115</v>
      </c>
    </row>
    <row r="72" spans="1:20" x14ac:dyDescent="0.35">
      <c r="A72" s="2">
        <f>INDEX(D_伙伴表!$A:$A,MATCH(I72,D_伙伴表!$C:$C,0))*1000+E72</f>
        <v>100024002</v>
      </c>
      <c r="B72" s="2">
        <f>INDEX(D_伙伴表!$L:$L,MATCH(I72,D_伙伴表!$C:$C,0))</f>
        <v>4</v>
      </c>
      <c r="C72" s="2">
        <f>INDEX(D_伙伴表!$O:$O,MATCH(I72,D_伙伴表!$C:$C,0))</f>
        <v>1</v>
      </c>
      <c r="D72" s="2">
        <f>IF(F72&gt;2,0.55+0.35*INDEX(D_伙伴表!$L:$L,MATCH(M72,D_伙伴表!$C:$C,0))+0.35*INDEX(D_伙伴表!$L:$L,MATCH(K72,D_伙伴表!$C:$C,0)),0.25+0.5*INDEX(D_伙伴表!$L:$L,MATCH(K72,D_伙伴表!$C:$C,0)))+E72*0.07</f>
        <v>2.89</v>
      </c>
      <c r="E72" s="2" t="s">
        <v>935</v>
      </c>
      <c r="F72" s="2">
        <f t="shared" si="2"/>
        <v>2</v>
      </c>
      <c r="G72" s="2" t="str">
        <f t="shared" si="3"/>
        <v>神通白骨夫人2</v>
      </c>
      <c r="H72" s="2">
        <v>24</v>
      </c>
      <c r="I72" s="2" t="str">
        <f>VLOOKUP(H72,D_伙伴表!$B:$C,2,FALSE)</f>
        <v>神通白骨夫人</v>
      </c>
      <c r="J72" s="2">
        <v>27</v>
      </c>
      <c r="K72" s="2" t="str">
        <f>VLOOKUP(J72,D_伙伴表!$B:$C,2,FALSE)</f>
        <v>至尊刺猬叮叮</v>
      </c>
      <c r="L72" s="2" t="str">
        <f>IF(M72="","",INDEX(D_图鉴!$A:$A,MATCH(M72,D_图鉴!$D:$D,0)))</f>
        <v/>
      </c>
      <c r="R72" s="2">
        <f>IF(S72="","",INDEX(计算页!$A:$A,MATCH(S72,计算页!$B:$B,0)))</f>
        <v>12</v>
      </c>
      <c r="S72" s="2" t="s">
        <v>526</v>
      </c>
      <c r="T72" s="2">
        <f>ROUND(INDEX(计算页!$F$4:$W$9,D_伙伴羁绊!B72,D_伙伴羁绊!C72*6-3)*D72/INDEX(计算页!$C:$C,MATCH(S72,计算页!$B:$B,0)),0)</f>
        <v>630</v>
      </c>
    </row>
    <row r="73" spans="1:20" x14ac:dyDescent="0.35">
      <c r="A73" s="2">
        <f>INDEX(D_伙伴表!$A:$A,MATCH(I73,D_伙伴表!$C:$C,0))*1000+E73</f>
        <v>100024003</v>
      </c>
      <c r="B73" s="2">
        <f>INDEX(D_伙伴表!$L:$L,MATCH(I73,D_伙伴表!$C:$C,0))</f>
        <v>4</v>
      </c>
      <c r="C73" s="2">
        <f>INDEX(D_伙伴表!$O:$O,MATCH(I73,D_伙伴表!$C:$C,0))</f>
        <v>1</v>
      </c>
      <c r="D73" s="2">
        <f>IF(F73&gt;2,0.55+0.35*INDEX(D_伙伴表!$L:$L,MATCH(M73,D_伙伴表!$C:$C,0))+0.35*INDEX(D_伙伴表!$L:$L,MATCH(K73,D_伙伴表!$C:$C,0)),0.25+0.5*INDEX(D_伙伴表!$L:$L,MATCH(K73,D_伙伴表!$C:$C,0)))+E73*0.07</f>
        <v>2.96</v>
      </c>
      <c r="E73" s="2" t="s">
        <v>936</v>
      </c>
      <c r="F73" s="2">
        <f t="shared" si="2"/>
        <v>2</v>
      </c>
      <c r="G73" s="2" t="str">
        <f t="shared" si="3"/>
        <v>神通白骨夫人3</v>
      </c>
      <c r="H73" s="2">
        <v>24</v>
      </c>
      <c r="I73" s="2" t="str">
        <f>VLOOKUP(H73,D_伙伴表!$B:$C,2,FALSE)</f>
        <v>神通白骨夫人</v>
      </c>
      <c r="J73" s="2">
        <v>26</v>
      </c>
      <c r="K73" s="2" t="str">
        <f>VLOOKUP(J73,D_伙伴表!$B:$C,2,FALSE)</f>
        <v>至尊蘑菇咕咕</v>
      </c>
      <c r="L73" s="2" t="str">
        <f>IF(M73="","",INDEX(D_图鉴!$A:$A,MATCH(M73,D_图鉴!$D:$D,0)))</f>
        <v/>
      </c>
      <c r="R73" s="2">
        <f>IF(S73="","",INDEX(计算页!$A:$A,MATCH(S73,计算页!$B:$B,0)))</f>
        <v>3</v>
      </c>
      <c r="S73" s="2" t="s">
        <v>101</v>
      </c>
      <c r="T73" s="2">
        <f>ROUND(INDEX(计算页!$F$4:$W$9,D_伙伴羁绊!B73,D_伙伴羁绊!C73*6-3)*D73/INDEX(计算页!$C:$C,MATCH(S73,计算页!$B:$B,0)),0)</f>
        <v>645</v>
      </c>
    </row>
    <row r="74" spans="1:20" x14ac:dyDescent="0.35">
      <c r="A74" s="2">
        <f>INDEX(D_伙伴表!$A:$A,MATCH(I74,D_伙伴表!$C:$C,0))*1000+E74</f>
        <v>100024004</v>
      </c>
      <c r="B74" s="2">
        <f>INDEX(D_伙伴表!$L:$L,MATCH(I74,D_伙伴表!$C:$C,0))</f>
        <v>4</v>
      </c>
      <c r="C74" s="2">
        <f>INDEX(D_伙伴表!$O:$O,MATCH(I74,D_伙伴表!$C:$C,0))</f>
        <v>1</v>
      </c>
      <c r="D74" s="2">
        <f>IF(F74&gt;2,0.55+0.35*INDEX(D_伙伴表!$L:$L,MATCH(M74,D_伙伴表!$C:$C,0))+0.35*INDEX(D_伙伴表!$L:$L,MATCH(K74,D_伙伴表!$C:$C,0)),0.25+0.5*INDEX(D_伙伴表!$L:$L,MATCH(K74,D_伙伴表!$C:$C,0)))+E74*0.07</f>
        <v>3.0300000000000002</v>
      </c>
      <c r="E74" s="2" t="s">
        <v>937</v>
      </c>
      <c r="F74" s="2">
        <f t="shared" si="2"/>
        <v>2</v>
      </c>
      <c r="G74" s="2" t="str">
        <f t="shared" si="3"/>
        <v>神通白骨夫人4</v>
      </c>
      <c r="H74" s="2">
        <v>24</v>
      </c>
      <c r="I74" s="2" t="str">
        <f>VLOOKUP(H74,D_伙伴表!$B:$C,2,FALSE)</f>
        <v>神通白骨夫人</v>
      </c>
      <c r="J74" s="2">
        <v>25</v>
      </c>
      <c r="K74" s="2" t="str">
        <f>VLOOKUP(J74,D_伙伴表!$B:$C,2,FALSE)</f>
        <v>至尊猪阿呆</v>
      </c>
      <c r="L74" s="2" t="str">
        <f>IF(M74="","",INDEX(D_图鉴!$A:$A,MATCH(M74,D_图鉴!$D:$D,0)))</f>
        <v/>
      </c>
      <c r="R74" s="2">
        <f>IF(S74="","",INDEX(计算页!$A:$A,MATCH(S74,计算页!$B:$B,0)))</f>
        <v>1</v>
      </c>
      <c r="S74" s="2" t="s">
        <v>97</v>
      </c>
      <c r="T74" s="2">
        <f>ROUND(INDEX(计算页!$F$4:$W$9,D_伙伴羁绊!B74,D_伙伴羁绊!C74*6-3)*D74/INDEX(计算页!$C:$C,MATCH(S74,计算页!$B:$B,0)),0)</f>
        <v>6605</v>
      </c>
    </row>
    <row r="75" spans="1:20" x14ac:dyDescent="0.35">
      <c r="A75" s="2">
        <f>INDEX(D_伙伴表!$A:$A,MATCH(I75,D_伙伴表!$C:$C,0))*1000+E75</f>
        <v>100026001</v>
      </c>
      <c r="B75" s="2">
        <f>INDEX(D_伙伴表!$L:$L,MATCH(I75,D_伙伴表!$C:$C,0))</f>
        <v>5</v>
      </c>
      <c r="C75" s="2">
        <f>INDEX(D_伙伴表!$O:$O,MATCH(I75,D_伙伴表!$C:$C,0))</f>
        <v>1</v>
      </c>
      <c r="D75" s="2">
        <f>IF(F75&gt;2,0.55+0.35*INDEX(D_伙伴表!$L:$L,MATCH(M75,D_伙伴表!$C:$C,0))+0.35*INDEX(D_伙伴表!$L:$L,MATCH(K75,D_伙伴表!$C:$C,0)),0.25+0.5*INDEX(D_伙伴表!$L:$L,MATCH(K75,D_伙伴表!$C:$C,0)))+E75*0.07</f>
        <v>2.82</v>
      </c>
      <c r="E75" s="2" t="s">
        <v>934</v>
      </c>
      <c r="F75" s="2">
        <f t="shared" si="2"/>
        <v>2</v>
      </c>
      <c r="G75" s="2" t="str">
        <f t="shared" si="3"/>
        <v>至尊蘑菇咕咕1</v>
      </c>
      <c r="H75" s="2">
        <v>26</v>
      </c>
      <c r="I75" s="2" t="str">
        <f>VLOOKUP(H75,D_伙伴表!$B:$C,2,FALSE)</f>
        <v>至尊蘑菇咕咕</v>
      </c>
      <c r="J75" s="2">
        <v>25</v>
      </c>
      <c r="K75" s="2" t="str">
        <f>VLOOKUP(J75,D_伙伴表!$B:$C,2,FALSE)</f>
        <v>至尊猪阿呆</v>
      </c>
      <c r="L75" s="2" t="str">
        <f>IF(M75="","",INDEX(D_图鉴!$A:$A,MATCH(M75,D_图鉴!$D:$D,0)))</f>
        <v/>
      </c>
      <c r="R75" s="2">
        <f>IF(S75="","",INDEX(计算页!$A:$A,MATCH(S75,计算页!$B:$B,0)))</f>
        <v>7</v>
      </c>
      <c r="S75" s="2" t="s">
        <v>548</v>
      </c>
      <c r="T75" s="2">
        <f>ROUND(INDEX(计算页!$F$4:$W$9,D_伙伴羁绊!B75,D_伙伴羁绊!C75*6-3)*D75/INDEX(计算页!$C:$C,MATCH(S75,计算页!$B:$B,0)),0)</f>
        <v>398</v>
      </c>
    </row>
    <row r="76" spans="1:20" x14ac:dyDescent="0.35">
      <c r="A76" s="2">
        <f>INDEX(D_伙伴表!$A:$A,MATCH(I76,D_伙伴表!$C:$C,0))*1000+E76</f>
        <v>100026002</v>
      </c>
      <c r="B76" s="2">
        <f>INDEX(D_伙伴表!$L:$L,MATCH(I76,D_伙伴表!$C:$C,0))</f>
        <v>5</v>
      </c>
      <c r="C76" s="2">
        <f>INDEX(D_伙伴表!$O:$O,MATCH(I76,D_伙伴表!$C:$C,0))</f>
        <v>1</v>
      </c>
      <c r="D76" s="2">
        <f>IF(F76&gt;2,0.55+0.35*INDEX(D_伙伴表!$L:$L,MATCH(M76,D_伙伴表!$C:$C,0))+0.35*INDEX(D_伙伴表!$L:$L,MATCH(K76,D_伙伴表!$C:$C,0)),0.25+0.5*INDEX(D_伙伴表!$L:$L,MATCH(K76,D_伙伴表!$C:$C,0)))+E76*0.07</f>
        <v>2.89</v>
      </c>
      <c r="E76" s="2" t="s">
        <v>935</v>
      </c>
      <c r="F76" s="2">
        <f t="shared" si="2"/>
        <v>2</v>
      </c>
      <c r="G76" s="2" t="str">
        <f t="shared" si="3"/>
        <v>至尊蘑菇咕咕2</v>
      </c>
      <c r="H76" s="2">
        <v>26</v>
      </c>
      <c r="I76" s="2" t="str">
        <f>VLOOKUP(H76,D_伙伴表!$B:$C,2,FALSE)</f>
        <v>至尊蘑菇咕咕</v>
      </c>
      <c r="J76" s="2">
        <v>27</v>
      </c>
      <c r="K76" s="2" t="str">
        <f>VLOOKUP(J76,D_伙伴表!$B:$C,2,FALSE)</f>
        <v>至尊刺猬叮叮</v>
      </c>
      <c r="L76" s="2" t="str">
        <f>IF(M76="","",INDEX(D_图鉴!$A:$A,MATCH(M76,D_图鉴!$D:$D,0)))</f>
        <v/>
      </c>
      <c r="R76" s="2">
        <f>IF(S76="","",INDEX(计算页!$A:$A,MATCH(S76,计算页!$B:$B,0)))</f>
        <v>1</v>
      </c>
      <c r="S76" s="2" t="s">
        <v>97</v>
      </c>
      <c r="T76" s="2">
        <f>ROUND(INDEX(计算页!$F$4:$W$9,D_伙伴羁绊!B76,D_伙伴羁绊!C76*6-3)*D76/INDEX(计算页!$C:$C,MATCH(S76,计算页!$B:$B,0)),0)</f>
        <v>10202</v>
      </c>
    </row>
    <row r="77" spans="1:20" x14ac:dyDescent="0.35">
      <c r="A77" s="2">
        <f>INDEX(D_伙伴表!$A:$A,MATCH(I77,D_伙伴表!$C:$C,0))*1000+E77</f>
        <v>100026003</v>
      </c>
      <c r="B77" s="2">
        <f>INDEX(D_伙伴表!$L:$L,MATCH(I77,D_伙伴表!$C:$C,0))</f>
        <v>5</v>
      </c>
      <c r="C77" s="2">
        <f>INDEX(D_伙伴表!$O:$O,MATCH(I77,D_伙伴表!$C:$C,0))</f>
        <v>1</v>
      </c>
      <c r="D77" s="2">
        <f>IF(F77&gt;2,0.55+0.35*INDEX(D_伙伴表!$L:$L,MATCH(M77,D_伙伴表!$C:$C,0))+0.35*INDEX(D_伙伴表!$L:$L,MATCH(K77,D_伙伴表!$C:$C,0)),0.25+0.5*INDEX(D_伙伴表!$L:$L,MATCH(K77,D_伙伴表!$C:$C,0)))+E77*0.07</f>
        <v>2.46</v>
      </c>
      <c r="E77" s="2" t="s">
        <v>936</v>
      </c>
      <c r="F77" s="2">
        <f t="shared" si="2"/>
        <v>2</v>
      </c>
      <c r="G77" s="2" t="str">
        <f t="shared" si="3"/>
        <v>至尊蘑菇咕咕3</v>
      </c>
      <c r="H77" s="2">
        <v>26</v>
      </c>
      <c r="I77" s="2" t="str">
        <f>VLOOKUP(H77,D_伙伴表!$B:$C,2,FALSE)</f>
        <v>至尊蘑菇咕咕</v>
      </c>
      <c r="J77" s="2">
        <v>24</v>
      </c>
      <c r="K77" s="2" t="str">
        <f>VLOOKUP(J77,D_伙伴表!$B:$C,2,FALSE)</f>
        <v>神通白骨夫人</v>
      </c>
      <c r="L77" s="2" t="str">
        <f>IF(M77="","",INDEX(D_图鉴!$A:$A,MATCH(M77,D_图鉴!$D:$D,0)))</f>
        <v/>
      </c>
      <c r="R77" s="2">
        <f>IF(S77="","",INDEX(计算页!$A:$A,MATCH(S77,计算页!$B:$B,0)))</f>
        <v>4</v>
      </c>
      <c r="S77" s="2" t="s">
        <v>98</v>
      </c>
      <c r="T77" s="2">
        <f>ROUND(INDEX(计算页!$F$4:$W$9,D_伙伴羁绊!B77,D_伙伴羁绊!C77*6-3)*D77/INDEX(计算页!$C:$C,MATCH(S77,计算页!$B:$B,0)),0)</f>
        <v>1737</v>
      </c>
    </row>
    <row r="78" spans="1:20" x14ac:dyDescent="0.35">
      <c r="A78" s="2">
        <f>INDEX(D_伙伴表!$A:$A,MATCH(I78,D_伙伴表!$C:$C,0))*1000+E78</f>
        <v>100026004</v>
      </c>
      <c r="B78" s="2">
        <f>INDEX(D_伙伴表!$L:$L,MATCH(I78,D_伙伴表!$C:$C,0))</f>
        <v>5</v>
      </c>
      <c r="C78" s="2">
        <f>INDEX(D_伙伴表!$O:$O,MATCH(I78,D_伙伴表!$C:$C,0))</f>
        <v>1</v>
      </c>
      <c r="D78" s="2">
        <f>IF(F78&gt;2,0.55+0.35*INDEX(D_伙伴表!$L:$L,MATCH(M78,D_伙伴表!$C:$C,0))+0.35*INDEX(D_伙伴表!$L:$L,MATCH(K78,D_伙伴表!$C:$C,0)),0.25+0.5*INDEX(D_伙伴表!$L:$L,MATCH(K78,D_伙伴表!$C:$C,0)))+E78*0.07</f>
        <v>1.53</v>
      </c>
      <c r="E78" s="2" t="s">
        <v>937</v>
      </c>
      <c r="F78" s="2">
        <f t="shared" si="2"/>
        <v>2</v>
      </c>
      <c r="G78" s="2" t="str">
        <f t="shared" si="3"/>
        <v>至尊蘑菇咕咕4</v>
      </c>
      <c r="H78" s="2">
        <v>26</v>
      </c>
      <c r="I78" s="2" t="str">
        <f>VLOOKUP(H78,D_伙伴表!$B:$C,2,FALSE)</f>
        <v>至尊蘑菇咕咕</v>
      </c>
      <c r="J78" s="2">
        <v>7</v>
      </c>
      <c r="K78" s="2" t="str">
        <f>VLOOKUP(J78,D_伙伴表!$B:$C,2,FALSE)</f>
        <v>坚强猪阿呆</v>
      </c>
      <c r="L78" s="2" t="str">
        <f>IF(M78="","",INDEX(D_图鉴!$A:$A,MATCH(M78,D_图鉴!$D:$D,0)))</f>
        <v/>
      </c>
      <c r="R78" s="2">
        <f>IF(S78="","",INDEX(计算页!$A:$A,MATCH(S78,计算页!$B:$B,0)))</f>
        <v>12</v>
      </c>
      <c r="S78" s="2" t="s">
        <v>526</v>
      </c>
      <c r="T78" s="2">
        <f>ROUND(INDEX(计算页!$F$4:$W$9,D_伙伴羁绊!B78,D_伙伴羁绊!C78*6-3)*D78/INDEX(计算页!$C:$C,MATCH(S78,计算页!$B:$B,0)),0)</f>
        <v>540</v>
      </c>
    </row>
    <row r="79" spans="1:20" x14ac:dyDescent="0.35">
      <c r="A79" s="2">
        <f>INDEX(D_伙伴表!$A:$A,MATCH(I79,D_伙伴表!$C:$C,0))*1000+E79</f>
        <v>100025001</v>
      </c>
      <c r="B79" s="2">
        <f>INDEX(D_伙伴表!$L:$L,MATCH(I79,D_伙伴表!$C:$C,0))</f>
        <v>5</v>
      </c>
      <c r="C79" s="2">
        <f>INDEX(D_伙伴表!$O:$O,MATCH(I79,D_伙伴表!$C:$C,0))</f>
        <v>1</v>
      </c>
      <c r="D79" s="2">
        <f>IF(F79&gt;2,0.55+0.35*INDEX(D_伙伴表!$L:$L,MATCH(M79,D_伙伴表!$C:$C,0))+0.35*INDEX(D_伙伴表!$L:$L,MATCH(K79,D_伙伴表!$C:$C,0)),0.25+0.5*INDEX(D_伙伴表!$L:$L,MATCH(K79,D_伙伴表!$C:$C,0)))+E79*0.07</f>
        <v>2.82</v>
      </c>
      <c r="E79" s="2" t="s">
        <v>934</v>
      </c>
      <c r="F79" s="2">
        <f t="shared" si="2"/>
        <v>2</v>
      </c>
      <c r="G79" s="2" t="str">
        <f t="shared" si="3"/>
        <v>至尊猪阿呆1</v>
      </c>
      <c r="H79" s="2">
        <v>25</v>
      </c>
      <c r="I79" s="2" t="str">
        <f>VLOOKUP(H79,D_伙伴表!$B:$C,2,FALSE)</f>
        <v>至尊猪阿呆</v>
      </c>
      <c r="J79" s="2">
        <v>26</v>
      </c>
      <c r="K79" s="2" t="str">
        <f>VLOOKUP(J79,D_伙伴表!$B:$C,2,FALSE)</f>
        <v>至尊蘑菇咕咕</v>
      </c>
      <c r="L79" s="2" t="str">
        <f>IF(M79="","",INDEX(D_图鉴!$A:$A,MATCH(M79,D_图鉴!$D:$D,0)))</f>
        <v/>
      </c>
      <c r="R79" s="2">
        <f>IF(S79="","",INDEX(计算页!$A:$A,MATCH(S79,计算页!$B:$B,0)))</f>
        <v>3</v>
      </c>
      <c r="S79" s="2" t="s">
        <v>101</v>
      </c>
      <c r="T79" s="2">
        <f>ROUND(INDEX(计算页!$F$4:$W$9,D_伙伴羁绊!B79,D_伙伴羁绊!C79*6-3)*D79/INDEX(计算页!$C:$C,MATCH(S79,计算页!$B:$B,0)),0)</f>
        <v>995</v>
      </c>
    </row>
    <row r="80" spans="1:20" x14ac:dyDescent="0.35">
      <c r="A80" s="2">
        <f>INDEX(D_伙伴表!$A:$A,MATCH(I80,D_伙伴表!$C:$C,0))*1000+E80</f>
        <v>100025002</v>
      </c>
      <c r="B80" s="2">
        <f>INDEX(D_伙伴表!$L:$L,MATCH(I80,D_伙伴表!$C:$C,0))</f>
        <v>5</v>
      </c>
      <c r="C80" s="2">
        <f>INDEX(D_伙伴表!$O:$O,MATCH(I80,D_伙伴表!$C:$C,0))</f>
        <v>1</v>
      </c>
      <c r="D80" s="2">
        <f>IF(F80&gt;2,0.55+0.35*INDEX(D_伙伴表!$L:$L,MATCH(M80,D_伙伴表!$C:$C,0))+0.35*INDEX(D_伙伴表!$L:$L,MATCH(K80,D_伙伴表!$C:$C,0)),0.25+0.5*INDEX(D_伙伴表!$L:$L,MATCH(K80,D_伙伴表!$C:$C,0)))+E80*0.07</f>
        <v>2.89</v>
      </c>
      <c r="E80" s="2" t="s">
        <v>935</v>
      </c>
      <c r="F80" s="2">
        <f t="shared" si="2"/>
        <v>2</v>
      </c>
      <c r="G80" s="2" t="str">
        <f t="shared" si="3"/>
        <v>至尊猪阿呆2</v>
      </c>
      <c r="H80" s="2">
        <v>25</v>
      </c>
      <c r="I80" s="2" t="str">
        <f>VLOOKUP(H80,D_伙伴表!$B:$C,2,FALSE)</f>
        <v>至尊猪阿呆</v>
      </c>
      <c r="J80" s="2">
        <v>27</v>
      </c>
      <c r="K80" s="2" t="str">
        <f>VLOOKUP(J80,D_伙伴表!$B:$C,2,FALSE)</f>
        <v>至尊刺猬叮叮</v>
      </c>
      <c r="L80" s="2" t="str">
        <f>IF(M80="","",INDEX(D_图鉴!$A:$A,MATCH(M80,D_图鉴!$D:$D,0)))</f>
        <v/>
      </c>
      <c r="R80" s="2">
        <f>IF(S80="","",INDEX(计算页!$A:$A,MATCH(S80,计算页!$B:$B,0)))</f>
        <v>4</v>
      </c>
      <c r="S80" s="2" t="s">
        <v>98</v>
      </c>
      <c r="T80" s="2">
        <f>ROUND(INDEX(计算页!$F$4:$W$9,D_伙伴羁绊!B80,D_伙伴羁绊!C80*6-3)*D80/INDEX(计算页!$C:$C,MATCH(S80,计算页!$B:$B,0)),0)</f>
        <v>2040</v>
      </c>
    </row>
    <row r="81" spans="1:20" x14ac:dyDescent="0.35">
      <c r="A81" s="2">
        <f>INDEX(D_伙伴表!$A:$A,MATCH(I81,D_伙伴表!$C:$C,0))*1000+E81</f>
        <v>100025003</v>
      </c>
      <c r="B81" s="2">
        <f>INDEX(D_伙伴表!$L:$L,MATCH(I81,D_伙伴表!$C:$C,0))</f>
        <v>5</v>
      </c>
      <c r="C81" s="2">
        <f>INDEX(D_伙伴表!$O:$O,MATCH(I81,D_伙伴表!$C:$C,0))</f>
        <v>1</v>
      </c>
      <c r="D81" s="2">
        <f>IF(F81&gt;2,0.55+0.35*INDEX(D_伙伴表!$L:$L,MATCH(M81,D_伙伴表!$C:$C,0))+0.35*INDEX(D_伙伴表!$L:$L,MATCH(K81,D_伙伴表!$C:$C,0)),0.25+0.5*INDEX(D_伙伴表!$L:$L,MATCH(K81,D_伙伴表!$C:$C,0)))+E81*0.07</f>
        <v>1.46</v>
      </c>
      <c r="E81" s="2" t="s">
        <v>936</v>
      </c>
      <c r="F81" s="2">
        <f t="shared" si="2"/>
        <v>2</v>
      </c>
      <c r="G81" s="2" t="str">
        <f t="shared" si="3"/>
        <v>至尊猪阿呆3</v>
      </c>
      <c r="H81" s="2">
        <v>25</v>
      </c>
      <c r="I81" s="2" t="str">
        <f>VLOOKUP(H81,D_伙伴表!$B:$C,2,FALSE)</f>
        <v>至尊猪阿呆</v>
      </c>
      <c r="J81" s="2">
        <v>7</v>
      </c>
      <c r="K81" s="2" t="str">
        <f>VLOOKUP(J81,D_伙伴表!$B:$C,2,FALSE)</f>
        <v>坚强猪阿呆</v>
      </c>
      <c r="L81" s="2" t="str">
        <f>IF(M81="","",INDEX(D_图鉴!$A:$A,MATCH(M81,D_图鉴!$D:$D,0)))</f>
        <v/>
      </c>
      <c r="R81" s="2">
        <f>IF(S81="","",INDEX(计算页!$A:$A,MATCH(S81,计算页!$B:$B,0)))</f>
        <v>12</v>
      </c>
      <c r="S81" s="2" t="s">
        <v>526</v>
      </c>
      <c r="T81" s="2">
        <f>ROUND(INDEX(计算页!$F$4:$W$9,D_伙伴羁绊!B81,D_伙伴羁绊!C81*6-3)*D81/INDEX(计算页!$C:$C,MATCH(S81,计算页!$B:$B,0)),0)</f>
        <v>515</v>
      </c>
    </row>
    <row r="82" spans="1:20" x14ac:dyDescent="0.35">
      <c r="A82" s="2">
        <f>INDEX(D_伙伴表!$A:$A,MATCH(I82,D_伙伴表!$C:$C,0))*1000+E82</f>
        <v>100025004</v>
      </c>
      <c r="B82" s="2">
        <f>INDEX(D_伙伴表!$L:$L,MATCH(I82,D_伙伴表!$C:$C,0))</f>
        <v>5</v>
      </c>
      <c r="C82" s="2">
        <f>INDEX(D_伙伴表!$O:$O,MATCH(I82,D_伙伴表!$C:$C,0))</f>
        <v>1</v>
      </c>
      <c r="D82" s="2">
        <f>IF(F82&gt;2,0.55+0.35*INDEX(D_伙伴表!$L:$L,MATCH(M82,D_伙伴表!$C:$C,0))+0.35*INDEX(D_伙伴表!$L:$L,MATCH(K82,D_伙伴表!$C:$C,0)),0.25+0.5*INDEX(D_伙伴表!$L:$L,MATCH(K82,D_伙伴表!$C:$C,0)))+E82*0.07</f>
        <v>2.5300000000000002</v>
      </c>
      <c r="E82" s="2" t="s">
        <v>937</v>
      </c>
      <c r="F82" s="2">
        <f t="shared" si="2"/>
        <v>2</v>
      </c>
      <c r="G82" s="2" t="str">
        <f t="shared" si="3"/>
        <v>至尊猪阿呆4</v>
      </c>
      <c r="H82" s="2">
        <v>25</v>
      </c>
      <c r="I82" s="2" t="str">
        <f>VLOOKUP(H82,D_伙伴表!$B:$C,2,FALSE)</f>
        <v>至尊猪阿呆</v>
      </c>
      <c r="J82" s="2">
        <v>24</v>
      </c>
      <c r="K82" s="2" t="str">
        <f>VLOOKUP(J82,D_伙伴表!$B:$C,2,FALSE)</f>
        <v>神通白骨夫人</v>
      </c>
      <c r="L82" s="2" t="str">
        <f>IF(M82="","",INDEX(D_图鉴!$A:$A,MATCH(M82,D_图鉴!$D:$D,0)))</f>
        <v/>
      </c>
      <c r="R82" s="2">
        <f>IF(S82="","",INDEX(计算页!$A:$A,MATCH(S82,计算页!$B:$B,0)))</f>
        <v>6</v>
      </c>
      <c r="S82" s="2" t="s">
        <v>545</v>
      </c>
      <c r="T82" s="2">
        <f>ROUND(INDEX(计算页!$F$4:$W$9,D_伙伴羁绊!B82,D_伙伴羁绊!C82*6-3)*D82/INDEX(计算页!$C:$C,MATCH(S82,计算页!$B:$B,0)),0)</f>
        <v>357</v>
      </c>
    </row>
    <row r="83" spans="1:20" x14ac:dyDescent="0.35">
      <c r="A83" s="2">
        <f>INDEX(D_伙伴表!$A:$A,MATCH(I83,D_伙伴表!$C:$C,0))*1000+E83</f>
        <v>100009001</v>
      </c>
      <c r="B83" s="2">
        <f>INDEX(D_伙伴表!$L:$L,MATCH(I83,D_伙伴表!$C:$C,0))</f>
        <v>2</v>
      </c>
      <c r="C83" s="2">
        <f>INDEX(D_伙伴表!$O:$O,MATCH(I83,D_伙伴表!$C:$C,0))</f>
        <v>1</v>
      </c>
      <c r="D83" s="2">
        <f>IF(F83&gt;2,0.55+0.35*INDEX(D_伙伴表!$L:$L,MATCH(M83,D_伙伴表!$C:$C,0))+0.35*INDEX(D_伙伴表!$L:$L,MATCH(K83,D_伙伴表!$C:$C,0)),0.25+0.5*INDEX(D_伙伴表!$L:$L,MATCH(K83,D_伙伴表!$C:$C,0)))+E83*0.07</f>
        <v>3.32</v>
      </c>
      <c r="E83" s="2" t="s">
        <v>934</v>
      </c>
      <c r="F83" s="2">
        <f t="shared" si="2"/>
        <v>2</v>
      </c>
      <c r="G83" s="2" t="str">
        <f t="shared" si="3"/>
        <v>坚强刺猬叮叮1</v>
      </c>
      <c r="H83" s="2">
        <v>9</v>
      </c>
      <c r="I83" s="2" t="str">
        <f>VLOOKUP(H83,D_伙伴表!$B:$C,2,FALSE)</f>
        <v>坚强刺猬叮叮</v>
      </c>
      <c r="J83" s="2">
        <v>32</v>
      </c>
      <c r="K83" s="2" t="str">
        <f>VLOOKUP(J83,D_伙伴表!$B:$C,2,FALSE)</f>
        <v>无尚蘑菇咕咕</v>
      </c>
      <c r="L83" s="2" t="str">
        <f>IF(M83="","",INDEX(D_图鉴!$A:$A,MATCH(M83,D_图鉴!$D:$D,0)))</f>
        <v/>
      </c>
      <c r="R83" s="2">
        <f>IF(S83="","",INDEX(计算页!$A:$A,MATCH(S83,计算页!$B:$B,0)))</f>
        <v>3</v>
      </c>
      <c r="S83" s="2" t="s">
        <v>101</v>
      </c>
      <c r="T83" s="2">
        <f>ROUND(INDEX(计算页!$F$4:$W$9,D_伙伴羁绊!B83,D_伙伴羁绊!C83*6-3)*D83/INDEX(计算页!$C:$C,MATCH(S83,计算页!$B:$B,0)),0)</f>
        <v>199</v>
      </c>
    </row>
    <row r="84" spans="1:20" x14ac:dyDescent="0.35">
      <c r="A84" s="2">
        <f>INDEX(D_伙伴表!$A:$A,MATCH(I84,D_伙伴表!$C:$C,0))*1000+E84</f>
        <v>100009002</v>
      </c>
      <c r="B84" s="2">
        <f>INDEX(D_伙伴表!$L:$L,MATCH(I84,D_伙伴表!$C:$C,0))</f>
        <v>2</v>
      </c>
      <c r="C84" s="2">
        <f>INDEX(D_伙伴表!$O:$O,MATCH(I84,D_伙伴表!$C:$C,0))</f>
        <v>1</v>
      </c>
      <c r="D84" s="2">
        <f>IF(F84&gt;2,0.55+0.35*INDEX(D_伙伴表!$L:$L,MATCH(M84,D_伙伴表!$C:$C,0))+0.35*INDEX(D_伙伴表!$L:$L,MATCH(K84,D_伙伴表!$C:$C,0)),0.25+0.5*INDEX(D_伙伴表!$L:$L,MATCH(K84,D_伙伴表!$C:$C,0)))+E84*0.07</f>
        <v>2.89</v>
      </c>
      <c r="E84" s="2" t="s">
        <v>935</v>
      </c>
      <c r="F84" s="2">
        <f t="shared" si="2"/>
        <v>2</v>
      </c>
      <c r="G84" s="2" t="str">
        <f t="shared" si="3"/>
        <v>坚强刺猬叮叮2</v>
      </c>
      <c r="H84" s="2">
        <v>9</v>
      </c>
      <c r="I84" s="2" t="str">
        <f>VLOOKUP(H84,D_伙伴表!$B:$C,2,FALSE)</f>
        <v>坚强刺猬叮叮</v>
      </c>
      <c r="J84" s="2">
        <v>30</v>
      </c>
      <c r="K84" s="2" t="str">
        <f>VLOOKUP(J84,D_伙伴表!$B:$C,2,FALSE)</f>
        <v>至尊白骨精</v>
      </c>
      <c r="L84" s="2" t="str">
        <f>IF(M84="","",INDEX(D_图鉴!$A:$A,MATCH(M84,D_图鉴!$D:$D,0)))</f>
        <v/>
      </c>
      <c r="R84" s="2">
        <f>IF(S84="","",INDEX(计算页!$A:$A,MATCH(S84,计算页!$B:$B,0)))</f>
        <v>4</v>
      </c>
      <c r="S84" s="2" t="s">
        <v>98</v>
      </c>
      <c r="T84" s="2">
        <f>ROUND(INDEX(计算页!$F$4:$W$9,D_伙伴羁绊!B84,D_伙伴羁绊!C84*6-3)*D84/INDEX(计算页!$C:$C,MATCH(S84,计算页!$B:$B,0)),0)</f>
        <v>347</v>
      </c>
    </row>
    <row r="85" spans="1:20" x14ac:dyDescent="0.35">
      <c r="A85" s="2">
        <f>INDEX(D_伙伴表!$A:$A,MATCH(I85,D_伙伴表!$C:$C,0))*1000+E85</f>
        <v>100009003</v>
      </c>
      <c r="B85" s="2">
        <f>INDEX(D_伙伴表!$L:$L,MATCH(I85,D_伙伴表!$C:$C,0))</f>
        <v>2</v>
      </c>
      <c r="C85" s="2">
        <f>INDEX(D_伙伴表!$O:$O,MATCH(I85,D_伙伴表!$C:$C,0))</f>
        <v>1</v>
      </c>
      <c r="D85" s="2">
        <f>IF(F85&gt;2,0.55+0.35*INDEX(D_伙伴表!$L:$L,MATCH(M85,D_伙伴表!$C:$C,0))+0.35*INDEX(D_伙伴表!$L:$L,MATCH(K85,D_伙伴表!$C:$C,0)),0.25+0.5*INDEX(D_伙伴表!$L:$L,MATCH(K85,D_伙伴表!$C:$C,0)))+E85*0.07</f>
        <v>3.46</v>
      </c>
      <c r="E85" s="2" t="s">
        <v>936</v>
      </c>
      <c r="F85" s="2">
        <f t="shared" si="2"/>
        <v>2</v>
      </c>
      <c r="G85" s="2" t="str">
        <f t="shared" si="3"/>
        <v>坚强刺猬叮叮3</v>
      </c>
      <c r="H85" s="2">
        <v>9</v>
      </c>
      <c r="I85" s="2" t="str">
        <f>VLOOKUP(H85,D_伙伴表!$B:$C,2,FALSE)</f>
        <v>坚强刺猬叮叮</v>
      </c>
      <c r="J85" s="2">
        <v>31</v>
      </c>
      <c r="K85" s="2" t="str">
        <f>VLOOKUP(J85,D_伙伴表!$B:$C,2,FALSE)</f>
        <v>无尚猪阿呆</v>
      </c>
      <c r="L85" s="2" t="str">
        <f>IF(M85="","",INDEX(D_图鉴!$A:$A,MATCH(M85,D_图鉴!$D:$D,0)))</f>
        <v/>
      </c>
      <c r="R85" s="2">
        <f>IF(S85="","",INDEX(计算页!$A:$A,MATCH(S85,计算页!$B:$B,0)))</f>
        <v>5</v>
      </c>
      <c r="S85" s="2" t="s">
        <v>140</v>
      </c>
      <c r="T85" s="2">
        <f>ROUND(INDEX(计算页!$F$4:$W$9,D_伙伴羁绊!B85,D_伙伴羁绊!C85*6-3)*D85/INDEX(计算页!$C:$C,MATCH(S85,计算页!$B:$B,0)),0)</f>
        <v>83</v>
      </c>
    </row>
    <row r="86" spans="1:20" x14ac:dyDescent="0.35">
      <c r="A86" s="2">
        <f>INDEX(D_伙伴表!$A:$A,MATCH(I86,D_伙伴表!$C:$C,0))*1000+E86</f>
        <v>100009004</v>
      </c>
      <c r="B86" s="2">
        <f>INDEX(D_伙伴表!$L:$L,MATCH(I86,D_伙伴表!$C:$C,0))</f>
        <v>2</v>
      </c>
      <c r="C86" s="2">
        <f>INDEX(D_伙伴表!$O:$O,MATCH(I86,D_伙伴表!$C:$C,0))</f>
        <v>1</v>
      </c>
      <c r="D86" s="2">
        <f>IF(F86&gt;2,0.55+0.35*INDEX(D_伙伴表!$L:$L,MATCH(M86,D_伙伴表!$C:$C,0))+0.35*INDEX(D_伙伴表!$L:$L,MATCH(K86,D_伙伴表!$C:$C,0)),0.25+0.5*INDEX(D_伙伴表!$L:$L,MATCH(K86,D_伙伴表!$C:$C,0)))+E86*0.07</f>
        <v>3.5300000000000002</v>
      </c>
      <c r="E86" s="2" t="s">
        <v>937</v>
      </c>
      <c r="F86" s="2">
        <f t="shared" si="2"/>
        <v>2</v>
      </c>
      <c r="G86" s="2" t="str">
        <f t="shared" si="3"/>
        <v>坚强刺猬叮叮4</v>
      </c>
      <c r="H86" s="2">
        <v>9</v>
      </c>
      <c r="I86" s="2" t="str">
        <f>VLOOKUP(H86,D_伙伴表!$B:$C,2,FALSE)</f>
        <v>坚强刺猬叮叮</v>
      </c>
      <c r="J86" s="2">
        <v>33</v>
      </c>
      <c r="K86" s="2" t="str">
        <f>VLOOKUP(J86,D_伙伴表!$B:$C,2,FALSE)</f>
        <v>无尚刺猬叮叮</v>
      </c>
      <c r="R86" s="2">
        <f>IF(S86="","",INDEX(计算页!$A:$A,MATCH(S86,计算页!$B:$B,0)))</f>
        <v>14</v>
      </c>
      <c r="S86" s="2" t="s">
        <v>938</v>
      </c>
      <c r="T86" s="2">
        <f>ROUND(INDEX(计算页!$F$4:$W$9,D_伙伴羁绊!B86,D_伙伴羁绊!C86*6-3)*D86/INDEX(计算页!$C:$C,MATCH(S86,计算页!$B:$B,0)),0)</f>
        <v>212</v>
      </c>
    </row>
    <row r="87" spans="1:20" x14ac:dyDescent="0.35">
      <c r="A87" s="2">
        <f>INDEX(D_伙伴表!$A:$A,MATCH(I87,D_伙伴表!$C:$C,0))*1000+E87</f>
        <v>100032001</v>
      </c>
      <c r="B87" s="2">
        <f>INDEX(D_伙伴表!$L:$L,MATCH(I87,D_伙伴表!$C:$C,0))</f>
        <v>6</v>
      </c>
      <c r="C87" s="2">
        <f>INDEX(D_伙伴表!$O:$O,MATCH(I87,D_伙伴表!$C:$C,0))</f>
        <v>1</v>
      </c>
      <c r="D87" s="2">
        <f>IF(F87&gt;2,0.55+0.35*INDEX(D_伙伴表!$L:$L,MATCH(M87,D_伙伴表!$C:$C,0))+0.35*INDEX(D_伙伴表!$L:$L,MATCH(K87,D_伙伴表!$C:$C,0)),0.25+0.5*INDEX(D_伙伴表!$L:$L,MATCH(K87,D_伙伴表!$C:$C,0)))+E87*0.07</f>
        <v>3.32</v>
      </c>
      <c r="E87" s="2" t="s">
        <v>934</v>
      </c>
      <c r="F87" s="2">
        <f t="shared" si="2"/>
        <v>2</v>
      </c>
      <c r="G87" s="2" t="str">
        <f t="shared" si="3"/>
        <v>无尚蘑菇咕咕1</v>
      </c>
      <c r="H87" s="2">
        <v>32</v>
      </c>
      <c r="I87" s="2" t="str">
        <f>VLOOKUP(H87,D_伙伴表!$B:$C,2,FALSE)</f>
        <v>无尚蘑菇咕咕</v>
      </c>
      <c r="J87" s="2">
        <v>33</v>
      </c>
      <c r="K87" s="2" t="str">
        <f>VLOOKUP(J87,D_伙伴表!$B:$C,2,FALSE)</f>
        <v>无尚刺猬叮叮</v>
      </c>
      <c r="L87" s="2" t="str">
        <f>IF(M87="","",INDEX(D_图鉴!$A:$A,MATCH(M87,D_图鉴!$D:$D,0)))</f>
        <v/>
      </c>
      <c r="R87" s="2">
        <f>IF(S87="","",INDEX(计算页!$A:$A,MATCH(S87,计算页!$B:$B,0)))</f>
        <v>3</v>
      </c>
      <c r="S87" s="2" t="s">
        <v>939</v>
      </c>
      <c r="T87" s="2">
        <f>ROUND(INDEX(计算页!$F$4:$W$9,D_伙伴羁绊!B87,D_伙伴羁绊!C87*6-3)*D87/INDEX(计算页!$C:$C,MATCH(S87,计算页!$B:$B,0)),0)</f>
        <v>1716</v>
      </c>
    </row>
    <row r="88" spans="1:20" x14ac:dyDescent="0.35">
      <c r="A88" s="2">
        <f>INDEX(D_伙伴表!$A:$A,MATCH(I88,D_伙伴表!$C:$C,0))*1000+E88</f>
        <v>100032002</v>
      </c>
      <c r="B88" s="2">
        <f>INDEX(D_伙伴表!$L:$L,MATCH(I88,D_伙伴表!$C:$C,0))</f>
        <v>6</v>
      </c>
      <c r="C88" s="2">
        <f>INDEX(D_伙伴表!$O:$O,MATCH(I88,D_伙伴表!$C:$C,0))</f>
        <v>1</v>
      </c>
      <c r="D88" s="2">
        <f>IF(F88&gt;2,0.55+0.35*INDEX(D_伙伴表!$L:$L,MATCH(M88,D_伙伴表!$C:$C,0))+0.35*INDEX(D_伙伴表!$L:$L,MATCH(K88,D_伙伴表!$C:$C,0)),0.25+0.5*INDEX(D_伙伴表!$L:$L,MATCH(K88,D_伙伴表!$C:$C,0)))+E88*0.07</f>
        <v>1.3900000000000001</v>
      </c>
      <c r="E88" s="2" t="s">
        <v>935</v>
      </c>
      <c r="F88" s="2">
        <f t="shared" si="2"/>
        <v>2</v>
      </c>
      <c r="G88" s="2" t="str">
        <f t="shared" si="3"/>
        <v>无尚蘑菇咕咕2</v>
      </c>
      <c r="H88" s="2">
        <v>32</v>
      </c>
      <c r="I88" s="2" t="str">
        <f>VLOOKUP(H88,D_伙伴表!$B:$C,2,FALSE)</f>
        <v>无尚蘑菇咕咕</v>
      </c>
      <c r="J88" s="2">
        <v>9</v>
      </c>
      <c r="K88" s="2" t="str">
        <f>VLOOKUP(J88,D_伙伴表!$B:$C,2,FALSE)</f>
        <v>坚强刺猬叮叮</v>
      </c>
      <c r="L88" s="2" t="str">
        <f>IF(M88="","",INDEX(D_图鉴!$A:$A,MATCH(M88,D_图鉴!$D:$D,0)))</f>
        <v/>
      </c>
      <c r="R88" s="2">
        <f>IF(S88="","",INDEX(计算页!$A:$A,MATCH(S88,计算页!$B:$B,0)))</f>
        <v>5</v>
      </c>
      <c r="S88" s="2" t="s">
        <v>940</v>
      </c>
      <c r="T88" s="2">
        <f>ROUND(INDEX(计算页!$F$4:$W$9,D_伙伴羁绊!B88,D_伙伴羁绊!C88*6-3)*D88/INDEX(计算页!$C:$C,MATCH(S88,计算页!$B:$B,0)),0)</f>
        <v>287</v>
      </c>
    </row>
    <row r="89" spans="1:20" x14ac:dyDescent="0.35">
      <c r="A89" s="2">
        <f>INDEX(D_伙伴表!$A:$A,MATCH(I89,D_伙伴表!$C:$C,0))*1000+E89</f>
        <v>100032003</v>
      </c>
      <c r="B89" s="2">
        <f>INDEX(D_伙伴表!$L:$L,MATCH(I89,D_伙伴表!$C:$C,0))</f>
        <v>6</v>
      </c>
      <c r="C89" s="2">
        <f>INDEX(D_伙伴表!$O:$O,MATCH(I89,D_伙伴表!$C:$C,0))</f>
        <v>1</v>
      </c>
      <c r="D89" s="2">
        <f>IF(F89&gt;2,0.55+0.35*INDEX(D_伙伴表!$L:$L,MATCH(M89,D_伙伴表!$C:$C,0))+0.35*INDEX(D_伙伴表!$L:$L,MATCH(K89,D_伙伴表!$C:$C,0)),0.25+0.5*INDEX(D_伙伴表!$L:$L,MATCH(K89,D_伙伴表!$C:$C,0)))+E89*0.07</f>
        <v>3.46</v>
      </c>
      <c r="E89" s="2" t="s">
        <v>936</v>
      </c>
      <c r="F89" s="2">
        <f t="shared" si="2"/>
        <v>2</v>
      </c>
      <c r="G89" s="2" t="str">
        <f t="shared" si="3"/>
        <v>无尚蘑菇咕咕3</v>
      </c>
      <c r="H89" s="2">
        <v>32</v>
      </c>
      <c r="I89" s="2" t="str">
        <f>VLOOKUP(H89,D_伙伴表!$B:$C,2,FALSE)</f>
        <v>无尚蘑菇咕咕</v>
      </c>
      <c r="J89" s="2">
        <v>31</v>
      </c>
      <c r="K89" s="2" t="str">
        <f>VLOOKUP(J89,D_伙伴表!$B:$C,2,FALSE)</f>
        <v>无尚猪阿呆</v>
      </c>
      <c r="L89" s="2" t="str">
        <f>IF(M89="","",INDEX(D_图鉴!$A:$A,MATCH(M89,D_图鉴!$D:$D,0)))</f>
        <v/>
      </c>
      <c r="R89" s="2">
        <f>IF(S89="","",INDEX(计算页!$A:$A,MATCH(S89,计算页!$B:$B,0)))</f>
        <v>4</v>
      </c>
      <c r="S89" s="2" t="s">
        <v>941</v>
      </c>
      <c r="T89" s="2">
        <f>ROUND(INDEX(计算页!$F$4:$W$9,D_伙伴羁绊!B89,D_伙伴羁绊!C89*6-3)*D89/INDEX(计算页!$C:$C,MATCH(S89,计算页!$B:$B,0)),0)</f>
        <v>3578</v>
      </c>
    </row>
    <row r="90" spans="1:20" x14ac:dyDescent="0.35">
      <c r="A90" s="2">
        <f>INDEX(D_伙伴表!$A:$A,MATCH(I90,D_伙伴表!$C:$C,0))*1000+E90</f>
        <v>100032004</v>
      </c>
      <c r="B90" s="2">
        <f>INDEX(D_伙伴表!$L:$L,MATCH(I90,D_伙伴表!$C:$C,0))</f>
        <v>6</v>
      </c>
      <c r="C90" s="2">
        <f>INDEX(D_伙伴表!$O:$O,MATCH(I90,D_伙伴表!$C:$C,0))</f>
        <v>1</v>
      </c>
      <c r="D90" s="2">
        <f>IF(F90&gt;2,0.55+0.35*INDEX(D_伙伴表!$L:$L,MATCH(M90,D_伙伴表!$C:$C,0))+0.35*INDEX(D_伙伴表!$L:$L,MATCH(K90,D_伙伴表!$C:$C,0)),0.25+0.5*INDEX(D_伙伴表!$L:$L,MATCH(K90,D_伙伴表!$C:$C,0)))+E90*0.07</f>
        <v>3.0300000000000002</v>
      </c>
      <c r="E90" s="2" t="s">
        <v>937</v>
      </c>
      <c r="F90" s="2">
        <f t="shared" si="2"/>
        <v>2</v>
      </c>
      <c r="G90" s="2" t="str">
        <f t="shared" si="3"/>
        <v>无尚蘑菇咕咕4</v>
      </c>
      <c r="H90" s="2">
        <v>32</v>
      </c>
      <c r="I90" s="2" t="str">
        <f>VLOOKUP(H90,D_伙伴表!$B:$C,2,FALSE)</f>
        <v>无尚蘑菇咕咕</v>
      </c>
      <c r="J90" s="2">
        <v>30</v>
      </c>
      <c r="K90" s="2" t="str">
        <f>VLOOKUP(J90,D_伙伴表!$B:$C,2,FALSE)</f>
        <v>至尊白骨精</v>
      </c>
      <c r="L90" s="2" t="str">
        <f>IF(M90="","",INDEX(D_图鉴!$A:$A,MATCH(M90,D_图鉴!$D:$D,0)))</f>
        <v/>
      </c>
      <c r="R90" s="2">
        <f>IF(S90="","",INDEX(计算页!$A:$A,MATCH(S90,计算页!$B:$B,0)))</f>
        <v>1</v>
      </c>
      <c r="S90" s="2" t="s">
        <v>942</v>
      </c>
      <c r="T90" s="2">
        <f>ROUND(INDEX(计算页!$F$4:$W$9,D_伙伴羁绊!B90,D_伙伴羁绊!C90*6-3)*D90/INDEX(计算页!$C:$C,MATCH(S90,计算页!$B:$B,0)),0)</f>
        <v>15665</v>
      </c>
    </row>
    <row r="91" spans="1:20" x14ac:dyDescent="0.35">
      <c r="A91" s="2">
        <f>INDEX(D_伙伴表!$A:$A,MATCH(I91,D_伙伴表!$C:$C,0))*1000+E91</f>
        <v>100033001</v>
      </c>
      <c r="B91" s="2">
        <f>INDEX(D_伙伴表!$L:$L,MATCH(I91,D_伙伴表!$C:$C,0))</f>
        <v>6</v>
      </c>
      <c r="C91" s="2">
        <f>INDEX(D_伙伴表!$O:$O,MATCH(I91,D_伙伴表!$C:$C,0))</f>
        <v>1</v>
      </c>
      <c r="D91" s="2">
        <f>IF(F91&gt;2,0.55+0.35*INDEX(D_伙伴表!$L:$L,MATCH(M91,D_伙伴表!$C:$C,0))+0.35*INDEX(D_伙伴表!$L:$L,MATCH(K91,D_伙伴表!$C:$C,0)),0.25+0.5*INDEX(D_伙伴表!$L:$L,MATCH(K91,D_伙伴表!$C:$C,0)))+E91*0.07</f>
        <v>1.32</v>
      </c>
      <c r="E91" s="2" t="s">
        <v>934</v>
      </c>
      <c r="F91" s="2">
        <f t="shared" si="2"/>
        <v>2</v>
      </c>
      <c r="G91" s="2" t="str">
        <f t="shared" si="3"/>
        <v>无尚刺猬叮叮1</v>
      </c>
      <c r="H91" s="2">
        <v>33</v>
      </c>
      <c r="I91" s="2" t="str">
        <f>VLOOKUP(H91,D_伙伴表!$B:$C,2,FALSE)</f>
        <v>无尚刺猬叮叮</v>
      </c>
      <c r="J91" s="2">
        <v>9</v>
      </c>
      <c r="K91" s="2" t="str">
        <f>VLOOKUP(J91,D_伙伴表!$B:$C,2,FALSE)</f>
        <v>坚强刺猬叮叮</v>
      </c>
      <c r="L91" s="2" t="str">
        <f>IF(M91="","",INDEX(D_图鉴!$A:$A,MATCH(M91,D_图鉴!$D:$D,0)))</f>
        <v/>
      </c>
      <c r="R91" s="2">
        <f>IF(S91="","",INDEX(计算页!$A:$A,MATCH(S91,计算页!$B:$B,0)))</f>
        <v>1</v>
      </c>
      <c r="S91" s="2" t="s">
        <v>97</v>
      </c>
      <c r="T91" s="2">
        <f>ROUND(INDEX(计算页!$F$4:$W$9,D_伙伴羁绊!B91,D_伙伴羁绊!C91*6-3)*D91/INDEX(计算页!$C:$C,MATCH(S91,计算页!$B:$B,0)),0)</f>
        <v>6824</v>
      </c>
    </row>
    <row r="92" spans="1:20" x14ac:dyDescent="0.35">
      <c r="A92" s="2">
        <f>INDEX(D_伙伴表!$A:$A,MATCH(I92,D_伙伴表!$C:$C,0))*1000+E92</f>
        <v>100033002</v>
      </c>
      <c r="B92" s="2">
        <f>INDEX(D_伙伴表!$L:$L,MATCH(I92,D_伙伴表!$C:$C,0))</f>
        <v>6</v>
      </c>
      <c r="C92" s="2">
        <f>INDEX(D_伙伴表!$O:$O,MATCH(I92,D_伙伴表!$C:$C,0))</f>
        <v>1</v>
      </c>
      <c r="D92" s="2">
        <f>IF(F92&gt;2,0.55+0.35*INDEX(D_伙伴表!$L:$L,MATCH(M92,D_伙伴表!$C:$C,0))+0.35*INDEX(D_伙伴表!$L:$L,MATCH(K92,D_伙伴表!$C:$C,0)),0.25+0.5*INDEX(D_伙伴表!$L:$L,MATCH(K92,D_伙伴表!$C:$C,0)))+E92*0.07</f>
        <v>2.89</v>
      </c>
      <c r="E92" s="2" t="s">
        <v>935</v>
      </c>
      <c r="F92" s="2">
        <f t="shared" si="2"/>
        <v>2</v>
      </c>
      <c r="G92" s="2" t="str">
        <f t="shared" si="3"/>
        <v>无尚刺猬叮叮2</v>
      </c>
      <c r="H92" s="2">
        <v>33</v>
      </c>
      <c r="I92" s="2" t="str">
        <f>VLOOKUP(H92,D_伙伴表!$B:$C,2,FALSE)</f>
        <v>无尚刺猬叮叮</v>
      </c>
      <c r="J92" s="2">
        <v>30</v>
      </c>
      <c r="K92" s="2" t="str">
        <f>VLOOKUP(J92,D_伙伴表!$B:$C,2,FALSE)</f>
        <v>至尊白骨精</v>
      </c>
      <c r="L92" s="2" t="str">
        <f>IF(M92="","",INDEX(D_图鉴!$A:$A,MATCH(M92,D_图鉴!$D:$D,0)))</f>
        <v/>
      </c>
      <c r="R92" s="2">
        <f>IF(S92="","",INDEX(计算页!$A:$A,MATCH(S92,计算页!$B:$B,0)))</f>
        <v>5</v>
      </c>
      <c r="S92" s="2" t="s">
        <v>940</v>
      </c>
      <c r="T92" s="2">
        <f>ROUND(INDEX(计算页!$F$4:$W$9,D_伙伴羁绊!B92,D_伙伴羁绊!C92*6-3)*D92/INDEX(计算页!$C:$C,MATCH(S92,计算页!$B:$B,0)),0)</f>
        <v>598</v>
      </c>
    </row>
    <row r="93" spans="1:20" x14ac:dyDescent="0.35">
      <c r="A93" s="2">
        <f>INDEX(D_伙伴表!$A:$A,MATCH(I93,D_伙伴表!$C:$C,0))*1000+E93</f>
        <v>100033003</v>
      </c>
      <c r="B93" s="2">
        <f>INDEX(D_伙伴表!$L:$L,MATCH(I93,D_伙伴表!$C:$C,0))</f>
        <v>6</v>
      </c>
      <c r="C93" s="2">
        <f>INDEX(D_伙伴表!$O:$O,MATCH(I93,D_伙伴表!$C:$C,0))</f>
        <v>1</v>
      </c>
      <c r="D93" s="2">
        <f>IF(F93&gt;2,0.55+0.35*INDEX(D_伙伴表!$L:$L,MATCH(M93,D_伙伴表!$C:$C,0))+0.35*INDEX(D_伙伴表!$L:$L,MATCH(K93,D_伙伴表!$C:$C,0)),0.25+0.5*INDEX(D_伙伴表!$L:$L,MATCH(K93,D_伙伴表!$C:$C,0)))+E93*0.07</f>
        <v>3.46</v>
      </c>
      <c r="E93" s="2" t="s">
        <v>936</v>
      </c>
      <c r="F93" s="2">
        <f t="shared" si="2"/>
        <v>2</v>
      </c>
      <c r="G93" s="2" t="str">
        <f t="shared" si="3"/>
        <v>无尚刺猬叮叮3</v>
      </c>
      <c r="H93" s="2">
        <v>33</v>
      </c>
      <c r="I93" s="2" t="str">
        <f>VLOOKUP(H93,D_伙伴表!$B:$C,2,FALSE)</f>
        <v>无尚刺猬叮叮</v>
      </c>
      <c r="J93" s="2">
        <v>31</v>
      </c>
      <c r="K93" s="2" t="str">
        <f>VLOOKUP(J93,D_伙伴表!$B:$C,2,FALSE)</f>
        <v>无尚猪阿呆</v>
      </c>
      <c r="L93" s="2" t="str">
        <f>IF(M93="","",INDEX(D_图鉴!$A:$A,MATCH(M93,D_图鉴!$D:$D,0)))</f>
        <v/>
      </c>
      <c r="R93" s="2">
        <f>IF(S93="","",INDEX(计算页!$A:$A,MATCH(S93,计算页!$B:$B,0)))</f>
        <v>4</v>
      </c>
      <c r="S93" s="2" t="s">
        <v>98</v>
      </c>
      <c r="T93" s="2">
        <f>ROUND(INDEX(计算页!$F$4:$W$9,D_伙伴羁绊!B93,D_伙伴羁绊!C93*6-3)*D93/INDEX(计算页!$C:$C,MATCH(S93,计算页!$B:$B,0)),0)</f>
        <v>3578</v>
      </c>
    </row>
    <row r="94" spans="1:20" x14ac:dyDescent="0.35">
      <c r="A94" s="2">
        <f>INDEX(D_伙伴表!$A:$A,MATCH(I94,D_伙伴表!$C:$C,0))*1000+E94</f>
        <v>100033004</v>
      </c>
      <c r="B94" s="2">
        <f>INDEX(D_伙伴表!$L:$L,MATCH(I94,D_伙伴表!$C:$C,0))</f>
        <v>6</v>
      </c>
      <c r="C94" s="2">
        <f>INDEX(D_伙伴表!$O:$O,MATCH(I94,D_伙伴表!$C:$C,0))</f>
        <v>1</v>
      </c>
      <c r="D94" s="2">
        <f>IF(F94&gt;2,0.55+0.35*INDEX(D_伙伴表!$L:$L,MATCH(M94,D_伙伴表!$C:$C,0))+0.35*INDEX(D_伙伴表!$L:$L,MATCH(K94,D_伙伴表!$C:$C,0)),0.25+0.5*INDEX(D_伙伴表!$L:$L,MATCH(K94,D_伙伴表!$C:$C,0)))+E94*0.07</f>
        <v>3.5300000000000002</v>
      </c>
      <c r="E94" s="2" t="s">
        <v>937</v>
      </c>
      <c r="F94" s="2">
        <f t="shared" si="2"/>
        <v>2</v>
      </c>
      <c r="G94" s="2" t="str">
        <f t="shared" si="3"/>
        <v>无尚刺猬叮叮4</v>
      </c>
      <c r="H94" s="2">
        <v>33</v>
      </c>
      <c r="I94" s="2" t="str">
        <f>VLOOKUP(H94,D_伙伴表!$B:$C,2,FALSE)</f>
        <v>无尚刺猬叮叮</v>
      </c>
      <c r="J94" s="2">
        <v>32</v>
      </c>
      <c r="K94" s="2" t="str">
        <f>VLOOKUP(J94,D_伙伴表!$B:$C,2,FALSE)</f>
        <v>无尚蘑菇咕咕</v>
      </c>
      <c r="L94" s="2" t="str">
        <f>IF(M94="","",INDEX(D_图鉴!$A:$A,MATCH(M94,D_图鉴!$D:$D,0)))</f>
        <v/>
      </c>
      <c r="R94" s="2">
        <f>IF(S94="","",INDEX(计算页!$A:$A,MATCH(S94,计算页!$B:$B,0)))</f>
        <v>3</v>
      </c>
      <c r="S94" s="2" t="s">
        <v>101</v>
      </c>
      <c r="T94" s="2">
        <f>ROUND(INDEX(计算页!$F$4:$W$9,D_伙伴羁绊!B94,D_伙伴羁绊!C94*6-3)*D94/INDEX(计算页!$C:$C,MATCH(S94,计算页!$B:$B,0)),0)</f>
        <v>1825</v>
      </c>
    </row>
    <row r="95" spans="1:20" x14ac:dyDescent="0.35">
      <c r="A95" s="2">
        <f>INDEX(D_伙伴表!$A:$A,MATCH(I95,D_伙伴表!$C:$C,0))*1000+E95</f>
        <v>100031001</v>
      </c>
      <c r="B95" s="2">
        <f>INDEX(D_伙伴表!$L:$L,MATCH(I95,D_伙伴表!$C:$C,0))</f>
        <v>6</v>
      </c>
      <c r="C95" s="2">
        <f>INDEX(D_伙伴表!$O:$O,MATCH(I95,D_伙伴表!$C:$C,0))</f>
        <v>1</v>
      </c>
      <c r="D95" s="2">
        <f>IF(F95&gt;2,0.55+0.35*INDEX(D_伙伴表!$L:$L,MATCH(M95,D_伙伴表!$C:$C,0))+0.35*INDEX(D_伙伴表!$L:$L,MATCH(K95,D_伙伴表!$C:$C,0)),0.25+0.5*INDEX(D_伙伴表!$L:$L,MATCH(K95,D_伙伴表!$C:$C,0)))+E95*0.07</f>
        <v>3.32</v>
      </c>
      <c r="E95" s="2" t="s">
        <v>934</v>
      </c>
      <c r="F95" s="2">
        <f t="shared" si="2"/>
        <v>2</v>
      </c>
      <c r="G95" s="2" t="str">
        <f t="shared" si="3"/>
        <v>无尚猪阿呆1</v>
      </c>
      <c r="H95" s="2">
        <v>31</v>
      </c>
      <c r="I95" s="2" t="str">
        <f>VLOOKUP(H95,D_伙伴表!$B:$C,2,FALSE)</f>
        <v>无尚猪阿呆</v>
      </c>
      <c r="J95" s="2">
        <v>32</v>
      </c>
      <c r="K95" s="2" t="str">
        <f>VLOOKUP(J95,D_伙伴表!$B:$C,2,FALSE)</f>
        <v>无尚蘑菇咕咕</v>
      </c>
      <c r="L95" s="2" t="str">
        <f>IF(M95="","",INDEX(D_图鉴!$A:$A,MATCH(M95,D_图鉴!$D:$D,0)))</f>
        <v/>
      </c>
      <c r="R95" s="2">
        <f>IF(S95="","",INDEX(计算页!$A:$A,MATCH(S95,计算页!$B:$B,0)))</f>
        <v>7</v>
      </c>
      <c r="S95" s="2" t="s">
        <v>548</v>
      </c>
      <c r="T95" s="2">
        <f>ROUND(INDEX(计算页!$F$4:$W$9,D_伙伴羁绊!B95,D_伙伴羁绊!C95*6-3)*D95/INDEX(计算页!$C:$C,MATCH(S95,计算页!$B:$B,0)),0)</f>
        <v>687</v>
      </c>
    </row>
    <row r="96" spans="1:20" x14ac:dyDescent="0.35">
      <c r="A96" s="2">
        <f>INDEX(D_伙伴表!$A:$A,MATCH(I96,D_伙伴表!$C:$C,0))*1000+E96</f>
        <v>100031002</v>
      </c>
      <c r="B96" s="2">
        <f>INDEX(D_伙伴表!$L:$L,MATCH(I96,D_伙伴表!$C:$C,0))</f>
        <v>6</v>
      </c>
      <c r="C96" s="2">
        <f>INDEX(D_伙伴表!$O:$O,MATCH(I96,D_伙伴表!$C:$C,0))</f>
        <v>1</v>
      </c>
      <c r="D96" s="2">
        <f>IF(F96&gt;2,0.55+0.35*INDEX(D_伙伴表!$L:$L,MATCH(M96,D_伙伴表!$C:$C,0))+0.35*INDEX(D_伙伴表!$L:$L,MATCH(K96,D_伙伴表!$C:$C,0)),0.25+0.5*INDEX(D_伙伴表!$L:$L,MATCH(K96,D_伙伴表!$C:$C,0)))+E96*0.07</f>
        <v>3.39</v>
      </c>
      <c r="E96" s="2" t="s">
        <v>935</v>
      </c>
      <c r="F96" s="2">
        <f t="shared" si="2"/>
        <v>2</v>
      </c>
      <c r="G96" s="2" t="str">
        <f t="shared" si="3"/>
        <v>无尚猪阿呆2</v>
      </c>
      <c r="H96" s="2">
        <v>31</v>
      </c>
      <c r="I96" s="2" t="str">
        <f>VLOOKUP(H96,D_伙伴表!$B:$C,2,FALSE)</f>
        <v>无尚猪阿呆</v>
      </c>
      <c r="J96" s="2">
        <v>33</v>
      </c>
      <c r="K96" s="2" t="str">
        <f>VLOOKUP(J96,D_伙伴表!$B:$C,2,FALSE)</f>
        <v>无尚刺猬叮叮</v>
      </c>
      <c r="L96" s="2" t="str">
        <f>IF(M96="","",INDEX(D_图鉴!$A:$A,MATCH(M96,D_图鉴!$D:$D,0)))</f>
        <v/>
      </c>
      <c r="R96" s="2">
        <f>IF(S96="","",INDEX(计算页!$A:$A,MATCH(S96,计算页!$B:$B,0)))</f>
        <v>3</v>
      </c>
      <c r="S96" s="2" t="s">
        <v>101</v>
      </c>
      <c r="T96" s="2">
        <f>ROUND(INDEX(计算页!$F$4:$W$9,D_伙伴羁绊!B96,D_伙伴羁绊!C96*6-3)*D96/INDEX(计算页!$C:$C,MATCH(S96,计算页!$B:$B,0)),0)</f>
        <v>1753</v>
      </c>
    </row>
    <row r="97" spans="1:20" x14ac:dyDescent="0.35">
      <c r="A97" s="2">
        <f>INDEX(D_伙伴表!$A:$A,MATCH(I97,D_伙伴表!$C:$C,0))*1000+E97</f>
        <v>100031003</v>
      </c>
      <c r="B97" s="2">
        <f>INDEX(D_伙伴表!$L:$L,MATCH(I97,D_伙伴表!$C:$C,0))</f>
        <v>6</v>
      </c>
      <c r="C97" s="2">
        <f>INDEX(D_伙伴表!$O:$O,MATCH(I97,D_伙伴表!$C:$C,0))</f>
        <v>1</v>
      </c>
      <c r="D97" s="2">
        <f>IF(F97&gt;2,0.55+0.35*INDEX(D_伙伴表!$L:$L,MATCH(M97,D_伙伴表!$C:$C,0))+0.35*INDEX(D_伙伴表!$L:$L,MATCH(K97,D_伙伴表!$C:$C,0)),0.25+0.5*INDEX(D_伙伴表!$L:$L,MATCH(K97,D_伙伴表!$C:$C,0)))+E97*0.07</f>
        <v>2.96</v>
      </c>
      <c r="E97" s="2" t="s">
        <v>936</v>
      </c>
      <c r="F97" s="2">
        <f t="shared" si="2"/>
        <v>2</v>
      </c>
      <c r="G97" s="2" t="str">
        <f t="shared" si="3"/>
        <v>无尚猪阿呆3</v>
      </c>
      <c r="H97" s="2">
        <v>31</v>
      </c>
      <c r="I97" s="2" t="str">
        <f>VLOOKUP(H97,D_伙伴表!$B:$C,2,FALSE)</f>
        <v>无尚猪阿呆</v>
      </c>
      <c r="J97" s="2">
        <v>30</v>
      </c>
      <c r="K97" s="2" t="str">
        <f>VLOOKUP(J97,D_伙伴表!$B:$C,2,FALSE)</f>
        <v>至尊白骨精</v>
      </c>
      <c r="L97" s="2" t="str">
        <f>IF(M97="","",INDEX(D_图鉴!$A:$A,MATCH(M97,D_图鉴!$D:$D,0)))</f>
        <v/>
      </c>
      <c r="R97" s="2">
        <f>IF(S97="","",INDEX(计算页!$A:$A,MATCH(S97,计算页!$B:$B,0)))</f>
        <v>4</v>
      </c>
      <c r="S97" s="2" t="s">
        <v>98</v>
      </c>
      <c r="T97" s="2">
        <f>ROUND(INDEX(计算页!$F$4:$W$9,D_伙伴羁绊!B97,D_伙伴羁绊!C97*6-3)*D97/INDEX(计算页!$C:$C,MATCH(S97,计算页!$B:$B,0)),0)</f>
        <v>3061</v>
      </c>
    </row>
    <row r="98" spans="1:20" x14ac:dyDescent="0.35">
      <c r="A98" s="2">
        <f>INDEX(D_伙伴表!$A:$A,MATCH(I98,D_伙伴表!$C:$C,0))*1000+E98</f>
        <v>100031004</v>
      </c>
      <c r="B98" s="2">
        <f>INDEX(D_伙伴表!$L:$L,MATCH(I98,D_伙伴表!$C:$C,0))</f>
        <v>6</v>
      </c>
      <c r="C98" s="2">
        <f>INDEX(D_伙伴表!$O:$O,MATCH(I98,D_伙伴表!$C:$C,0))</f>
        <v>1</v>
      </c>
      <c r="D98" s="2">
        <f>IF(F98&gt;2,0.55+0.35*INDEX(D_伙伴表!$L:$L,MATCH(M98,D_伙伴表!$C:$C,0))+0.35*INDEX(D_伙伴表!$L:$L,MATCH(K98,D_伙伴表!$C:$C,0)),0.25+0.5*INDEX(D_伙伴表!$L:$L,MATCH(K98,D_伙伴表!$C:$C,0)))+E98*0.07</f>
        <v>1.53</v>
      </c>
      <c r="E98" s="2" t="s">
        <v>937</v>
      </c>
      <c r="F98" s="2">
        <f t="shared" si="2"/>
        <v>2</v>
      </c>
      <c r="G98" s="2" t="str">
        <f t="shared" si="3"/>
        <v>无尚猪阿呆4</v>
      </c>
      <c r="H98" s="2">
        <v>31</v>
      </c>
      <c r="I98" s="2" t="str">
        <f>VLOOKUP(H98,D_伙伴表!$B:$C,2,FALSE)</f>
        <v>无尚猪阿呆</v>
      </c>
      <c r="J98" s="2">
        <v>9</v>
      </c>
      <c r="K98" s="2" t="str">
        <f>VLOOKUP(J98,D_伙伴表!$B:$C,2,FALSE)</f>
        <v>坚强刺猬叮叮</v>
      </c>
      <c r="L98" s="2" t="str">
        <f>IF(M98="","",INDEX(D_图鉴!$A:$A,MATCH(M98,D_图鉴!$D:$D,0)))</f>
        <v/>
      </c>
      <c r="R98" s="2">
        <f>IF(S98="","",INDEX(计算页!$A:$A,MATCH(S98,计算页!$B:$B,0)))</f>
        <v>1</v>
      </c>
      <c r="S98" s="2" t="s">
        <v>97</v>
      </c>
      <c r="T98" s="2">
        <f>ROUND(INDEX(计算页!$F$4:$W$9,D_伙伴羁绊!B98,D_伙伴羁绊!C98*6-3)*D98/INDEX(计算页!$C:$C,MATCH(S98,计算页!$B:$B,0)),0)</f>
        <v>7910</v>
      </c>
    </row>
    <row r="99" spans="1:20" x14ac:dyDescent="0.35">
      <c r="A99" s="2">
        <f>INDEX(D_伙伴表!$A:$A,MATCH(I99,D_伙伴表!$C:$C,0))*1000+E99</f>
        <v>100030001</v>
      </c>
      <c r="B99" s="2">
        <f>INDEX(D_伙伴表!$L:$L,MATCH(I99,D_伙伴表!$C:$C,0))</f>
        <v>5</v>
      </c>
      <c r="C99" s="2">
        <f>INDEX(D_伙伴表!$O:$O,MATCH(I99,D_伙伴表!$C:$C,0))</f>
        <v>1</v>
      </c>
      <c r="D99" s="2">
        <f>IF(F99&gt;2,0.55+0.35*INDEX(D_伙伴表!$L:$L,MATCH(M99,D_伙伴表!$C:$C,0))+0.35*INDEX(D_伙伴表!$L:$L,MATCH(K99,D_伙伴表!$C:$C,0)),0.25+0.5*INDEX(D_伙伴表!$L:$L,MATCH(K99,D_伙伴表!$C:$C,0)))+E99*0.07</f>
        <v>3.32</v>
      </c>
      <c r="E99" s="2" t="s">
        <v>934</v>
      </c>
      <c r="F99" s="2">
        <f t="shared" si="2"/>
        <v>2</v>
      </c>
      <c r="G99" s="2" t="str">
        <f t="shared" si="3"/>
        <v>至尊白骨精1</v>
      </c>
      <c r="H99" s="2">
        <v>30</v>
      </c>
      <c r="I99" s="2" t="str">
        <f>VLOOKUP(H99,D_伙伴表!$B:$C,2,FALSE)</f>
        <v>至尊白骨精</v>
      </c>
      <c r="J99" s="2">
        <v>31</v>
      </c>
      <c r="K99" s="2" t="str">
        <f>VLOOKUP(J99,D_伙伴表!$B:$C,2,FALSE)</f>
        <v>无尚猪阿呆</v>
      </c>
      <c r="L99" s="2" t="str">
        <f>IF(M99="","",INDEX(D_图鉴!$A:$A,MATCH(M99,D_图鉴!$D:$D,0)))</f>
        <v/>
      </c>
      <c r="R99" s="2">
        <f>IF(S99="","",INDEX(计算页!$A:$A,MATCH(S99,计算页!$B:$B,0)))</f>
        <v>3</v>
      </c>
      <c r="S99" s="2" t="s">
        <v>101</v>
      </c>
      <c r="T99" s="2">
        <f>ROUND(INDEX(计算页!$F$4:$W$9,D_伙伴羁绊!B99,D_伙伴羁绊!C99*6-3)*D99/INDEX(计算页!$C:$C,MATCH(S99,计算页!$B:$B,0)),0)</f>
        <v>1172</v>
      </c>
    </row>
    <row r="100" spans="1:20" x14ac:dyDescent="0.35">
      <c r="A100" s="2">
        <f>INDEX(D_伙伴表!$A:$A,MATCH(I100,D_伙伴表!$C:$C,0))*1000+E100</f>
        <v>100030002</v>
      </c>
      <c r="B100" s="2">
        <f>INDEX(D_伙伴表!$L:$L,MATCH(I100,D_伙伴表!$C:$C,0))</f>
        <v>5</v>
      </c>
      <c r="C100" s="2">
        <f>INDEX(D_伙伴表!$O:$O,MATCH(I100,D_伙伴表!$C:$C,0))</f>
        <v>1</v>
      </c>
      <c r="D100" s="2">
        <f>IF(F100&gt;2,0.55+0.35*INDEX(D_伙伴表!$L:$L,MATCH(M100,D_伙伴表!$C:$C,0))+0.35*INDEX(D_伙伴表!$L:$L,MATCH(K100,D_伙伴表!$C:$C,0)),0.25+0.5*INDEX(D_伙伴表!$L:$L,MATCH(K100,D_伙伴表!$C:$C,0)))+E100*0.07</f>
        <v>3.39</v>
      </c>
      <c r="E100" s="2" t="s">
        <v>935</v>
      </c>
      <c r="F100" s="2">
        <f t="shared" si="2"/>
        <v>2</v>
      </c>
      <c r="G100" s="2" t="str">
        <f t="shared" si="3"/>
        <v>至尊白骨精2</v>
      </c>
      <c r="H100" s="2">
        <v>30</v>
      </c>
      <c r="I100" s="2" t="str">
        <f>VLOOKUP(H100,D_伙伴表!$B:$C,2,FALSE)</f>
        <v>至尊白骨精</v>
      </c>
      <c r="J100" s="2">
        <v>32</v>
      </c>
      <c r="K100" s="2" t="str">
        <f>VLOOKUP(J100,D_伙伴表!$B:$C,2,FALSE)</f>
        <v>无尚蘑菇咕咕</v>
      </c>
      <c r="L100" s="2" t="str">
        <f>IF(M100="","",INDEX(D_图鉴!$A:$A,MATCH(M100,D_图鉴!$D:$D,0)))</f>
        <v/>
      </c>
      <c r="R100" s="2">
        <f>IF(S100="","",INDEX(计算页!$A:$A,MATCH(S100,计算页!$B:$B,0)))</f>
        <v>7</v>
      </c>
      <c r="S100" s="2" t="s">
        <v>943</v>
      </c>
      <c r="T100" s="2">
        <f>ROUND(INDEX(计算页!$F$4:$W$9,D_伙伴羁绊!B100,D_伙伴羁绊!C100*6-3)*D100/INDEX(计算页!$C:$C,MATCH(S100,计算页!$B:$B,0)),0)</f>
        <v>479</v>
      </c>
    </row>
    <row r="101" spans="1:20" x14ac:dyDescent="0.35">
      <c r="A101" s="2">
        <f>INDEX(D_伙伴表!$A:$A,MATCH(I101,D_伙伴表!$C:$C,0))*1000+E101</f>
        <v>100030003</v>
      </c>
      <c r="B101" s="2">
        <f>INDEX(D_伙伴表!$L:$L,MATCH(I101,D_伙伴表!$C:$C,0))</f>
        <v>5</v>
      </c>
      <c r="C101" s="2">
        <f>INDEX(D_伙伴表!$O:$O,MATCH(I101,D_伙伴表!$C:$C,0))</f>
        <v>1</v>
      </c>
      <c r="D101" s="2">
        <f>IF(F101&gt;2,0.55+0.35*INDEX(D_伙伴表!$L:$L,MATCH(M101,D_伙伴表!$C:$C,0))+0.35*INDEX(D_伙伴表!$L:$L,MATCH(K101,D_伙伴表!$C:$C,0)),0.25+0.5*INDEX(D_伙伴表!$L:$L,MATCH(K101,D_伙伴表!$C:$C,0)))+E101*0.07</f>
        <v>1.46</v>
      </c>
      <c r="E101" s="2" t="s">
        <v>936</v>
      </c>
      <c r="F101" s="2">
        <f t="shared" si="2"/>
        <v>2</v>
      </c>
      <c r="G101" s="2" t="str">
        <f t="shared" si="3"/>
        <v>至尊白骨精3</v>
      </c>
      <c r="H101" s="2">
        <v>30</v>
      </c>
      <c r="I101" s="2" t="str">
        <f>VLOOKUP(H101,D_伙伴表!$B:$C,2,FALSE)</f>
        <v>至尊白骨精</v>
      </c>
      <c r="J101" s="2">
        <v>9</v>
      </c>
      <c r="K101" s="2" t="str">
        <f>VLOOKUP(J101,D_伙伴表!$B:$C,2,FALSE)</f>
        <v>坚强刺猬叮叮</v>
      </c>
      <c r="L101" s="2" t="str">
        <f>IF(M101="","",INDEX(D_图鉴!$A:$A,MATCH(M101,D_图鉴!$D:$D,0)))</f>
        <v/>
      </c>
      <c r="R101" s="2">
        <f>IF(S101="","",INDEX(计算页!$A:$A,MATCH(S101,计算页!$B:$B,0)))</f>
        <v>1</v>
      </c>
      <c r="S101" s="2" t="s">
        <v>942</v>
      </c>
      <c r="T101" s="2">
        <f>ROUND(INDEX(计算页!$F$4:$W$9,D_伙伴羁绊!B101,D_伙伴羁绊!C101*6-3)*D101/INDEX(计算页!$C:$C,MATCH(S101,计算页!$B:$B,0)),0)</f>
        <v>5154</v>
      </c>
    </row>
    <row r="102" spans="1:20" x14ac:dyDescent="0.35">
      <c r="A102" s="2">
        <f>INDEX(D_伙伴表!$A:$A,MATCH(I102,D_伙伴表!$C:$C,0))*1000+E102</f>
        <v>100030004</v>
      </c>
      <c r="B102" s="2">
        <f>INDEX(D_伙伴表!$L:$L,MATCH(I102,D_伙伴表!$C:$C,0))</f>
        <v>5</v>
      </c>
      <c r="C102" s="2">
        <f>INDEX(D_伙伴表!$O:$O,MATCH(I102,D_伙伴表!$C:$C,0))</f>
        <v>1</v>
      </c>
      <c r="D102" s="2">
        <f>IF(F102&gt;2,0.55+0.35*INDEX(D_伙伴表!$L:$L,MATCH(M102,D_伙伴表!$C:$C,0))+0.35*INDEX(D_伙伴表!$L:$L,MATCH(K102,D_伙伴表!$C:$C,0)),0.25+0.5*INDEX(D_伙伴表!$L:$L,MATCH(K102,D_伙伴表!$C:$C,0)))+E102*0.07</f>
        <v>3.5300000000000002</v>
      </c>
      <c r="E102" s="2" t="s">
        <v>937</v>
      </c>
      <c r="F102" s="2">
        <f t="shared" si="2"/>
        <v>2</v>
      </c>
      <c r="G102" s="2" t="str">
        <f t="shared" si="3"/>
        <v>至尊白骨精4</v>
      </c>
      <c r="H102" s="2">
        <v>30</v>
      </c>
      <c r="I102" s="2" t="str">
        <f>VLOOKUP(H102,D_伙伴表!$B:$C,2,FALSE)</f>
        <v>至尊白骨精</v>
      </c>
      <c r="J102" s="2">
        <v>33</v>
      </c>
      <c r="K102" s="2" t="str">
        <f>VLOOKUP(J102,D_伙伴表!$B:$C,2,FALSE)</f>
        <v>无尚刺猬叮叮</v>
      </c>
      <c r="L102" s="2" t="str">
        <f>IF(M102="","",INDEX(D_图鉴!$A:$A,MATCH(M102,D_图鉴!$D:$D,0)))</f>
        <v/>
      </c>
      <c r="R102" s="2">
        <f>IF(S102="","",INDEX(计算页!$A:$A,MATCH(S102,计算页!$B:$B,0)))</f>
        <v>4</v>
      </c>
      <c r="S102" s="2" t="s">
        <v>98</v>
      </c>
      <c r="T102" s="2">
        <f>ROUND(INDEX(计算页!$F$4:$W$9,D_伙伴羁绊!B102,D_伙伴羁绊!C102*6-3)*D102/INDEX(计算页!$C:$C,MATCH(S102,计算页!$B:$B,0)),0)</f>
        <v>2492</v>
      </c>
    </row>
    <row r="103" spans="1:20" x14ac:dyDescent="0.35">
      <c r="A103" s="2">
        <f>INDEX(D_伙伴表!$A:$A,MATCH(I103,D_伙伴表!$C:$C,0))*1000+E103</f>
        <v>100029001</v>
      </c>
      <c r="B103" s="2">
        <f>INDEX(D_伙伴表!$L:$L,MATCH(I103,D_伙伴表!$C:$C,0))</f>
        <v>5</v>
      </c>
      <c r="C103" s="2">
        <f>INDEX(D_伙伴表!$O:$O,MATCH(I103,D_伙伴表!$C:$C,0))</f>
        <v>1</v>
      </c>
      <c r="D103" s="2">
        <f>IF(F103&gt;2,0.55+0.35*INDEX(D_伙伴表!$L:$L,MATCH(M103,D_伙伴表!$C:$C,0))+0.35*INDEX(D_伙伴表!$L:$L,MATCH(K103,D_伙伴表!$C:$C,0)),0.25+0.5*INDEX(D_伙伴表!$L:$L,MATCH(K103,D_伙伴表!$C:$C,0)))+E103*0.07</f>
        <v>3.32</v>
      </c>
      <c r="E103" s="2" t="s">
        <v>934</v>
      </c>
      <c r="F103" s="2">
        <f t="shared" si="2"/>
        <v>2</v>
      </c>
      <c r="G103" s="2" t="str">
        <f t="shared" si="3"/>
        <v>至尊花妖花花1</v>
      </c>
      <c r="H103" s="2">
        <v>29</v>
      </c>
      <c r="I103" s="2" t="str">
        <f>VLOOKUP(H103,D_伙伴表!$B:$C,2,FALSE)</f>
        <v>至尊花妖花花</v>
      </c>
      <c r="J103" s="2">
        <v>51</v>
      </c>
      <c r="K103" s="2" t="str">
        <f>VLOOKUP(J103,D_伙伴表!$B:$C,2,FALSE)</f>
        <v>无尚唐僧</v>
      </c>
      <c r="L103" s="2" t="str">
        <f>IF(M103="","",INDEX(D_图鉴!$A:$A,MATCH(M103,D_图鉴!$D:$D,0)))</f>
        <v/>
      </c>
      <c r="R103" s="2">
        <f>IF(S103="","",INDEX(计算页!$A:$A,MATCH(S103,计算页!$B:$B,0)))</f>
        <v>3</v>
      </c>
      <c r="S103" s="2" t="s">
        <v>101</v>
      </c>
      <c r="T103" s="2">
        <f>ROUND(INDEX(计算页!$F$4:$W$9,D_伙伴羁绊!B103,D_伙伴羁绊!C103*6-3)*D103/INDEX(计算页!$C:$C,MATCH(S103,计算页!$B:$B,0)),0)</f>
        <v>1172</v>
      </c>
    </row>
    <row r="104" spans="1:20" x14ac:dyDescent="0.35">
      <c r="A104" s="2">
        <f>INDEX(D_伙伴表!$A:$A,MATCH(I104,D_伙伴表!$C:$C,0))*1000+E104</f>
        <v>100029002</v>
      </c>
      <c r="B104" s="2">
        <f>INDEX(D_伙伴表!$L:$L,MATCH(I104,D_伙伴表!$C:$C,0))</f>
        <v>5</v>
      </c>
      <c r="C104" s="2">
        <f>INDEX(D_伙伴表!$O:$O,MATCH(I104,D_伙伴表!$C:$C,0))</f>
        <v>1</v>
      </c>
      <c r="D104" s="2">
        <f>IF(F104&gt;2,0.55+0.35*INDEX(D_伙伴表!$L:$L,MATCH(M104,D_伙伴表!$C:$C,0))+0.35*INDEX(D_伙伴表!$L:$L,MATCH(K104,D_伙伴表!$C:$C,0)),0.25+0.5*INDEX(D_伙伴表!$L:$L,MATCH(K104,D_伙伴表!$C:$C,0)))+E104*0.07</f>
        <v>3.39</v>
      </c>
      <c r="E104" s="2" t="s">
        <v>935</v>
      </c>
      <c r="F104" s="2">
        <f t="shared" si="2"/>
        <v>2</v>
      </c>
      <c r="G104" s="2" t="str">
        <f t="shared" si="3"/>
        <v>至尊花妖花花2</v>
      </c>
      <c r="H104" s="2">
        <v>29</v>
      </c>
      <c r="I104" s="2" t="str">
        <f>VLOOKUP(H104,D_伙伴表!$B:$C,2,FALSE)</f>
        <v>至尊花妖花花</v>
      </c>
      <c r="J104" s="2">
        <v>50</v>
      </c>
      <c r="K104" s="2" t="str">
        <f>VLOOKUP(J104,D_伙伴表!$B:$C,2,FALSE)</f>
        <v>无尚沙和尚</v>
      </c>
      <c r="L104" s="2" t="str">
        <f>IF(M104="","",INDEX(D_图鉴!$A:$A,MATCH(M104,D_图鉴!$D:$D,0)))</f>
        <v/>
      </c>
      <c r="R104" s="2">
        <f>IF(S104="","",INDEX(计算页!$A:$A,MATCH(S104,计算页!$B:$B,0)))</f>
        <v>4</v>
      </c>
      <c r="S104" s="2" t="s">
        <v>98</v>
      </c>
      <c r="T104" s="2">
        <f>ROUND(INDEX(计算页!$F$4:$W$9,D_伙伴羁绊!B104,D_伙伴羁绊!C104*6-3)*D104/INDEX(计算页!$C:$C,MATCH(S104,计算页!$B:$B,0)),0)</f>
        <v>2393</v>
      </c>
    </row>
    <row r="105" spans="1:20" x14ac:dyDescent="0.35">
      <c r="A105" s="2">
        <f>INDEX(D_伙伴表!$A:$A,MATCH(I105,D_伙伴表!$C:$C,0))*1000+E105</f>
        <v>100029003</v>
      </c>
      <c r="B105" s="2">
        <f>INDEX(D_伙伴表!$L:$L,MATCH(I105,D_伙伴表!$C:$C,0))</f>
        <v>5</v>
      </c>
      <c r="C105" s="2">
        <f>INDEX(D_伙伴表!$O:$O,MATCH(I105,D_伙伴表!$C:$C,0))</f>
        <v>1</v>
      </c>
      <c r="D105" s="2">
        <f>IF(F105&gt;2,0.55+0.35*INDEX(D_伙伴表!$L:$L,MATCH(M105,D_伙伴表!$C:$C,0))+0.35*INDEX(D_伙伴表!$L:$L,MATCH(K105,D_伙伴表!$C:$C,0)),0.25+0.5*INDEX(D_伙伴表!$L:$L,MATCH(K105,D_伙伴表!$C:$C,0)))+E105*0.07</f>
        <v>0.96</v>
      </c>
      <c r="E105" s="2" t="s">
        <v>936</v>
      </c>
      <c r="F105" s="2">
        <f t="shared" si="2"/>
        <v>2</v>
      </c>
      <c r="G105" s="2" t="str">
        <f t="shared" si="3"/>
        <v>至尊花妖花花3</v>
      </c>
      <c r="H105" s="2">
        <v>29</v>
      </c>
      <c r="I105" s="2" t="str">
        <f>VLOOKUP(H105,D_伙伴表!$B:$C,2,FALSE)</f>
        <v>至尊花妖花花</v>
      </c>
      <c r="J105" s="2">
        <v>53</v>
      </c>
      <c r="K105" s="2" t="str">
        <f>VLOOKUP(J105,D_伙伴表!$B:$C,2,FALSE)</f>
        <v>小疯狗</v>
      </c>
      <c r="R105" s="2">
        <f>IF(S105="","",INDEX(计算页!$A:$A,MATCH(S105,计算页!$B:$B,0)))</f>
        <v>5</v>
      </c>
      <c r="S105" s="2" t="s">
        <v>140</v>
      </c>
      <c r="T105" s="2">
        <f>ROUND(INDEX(计算页!$F$4:$W$9,D_伙伴羁绊!B105,D_伙伴羁绊!C105*6-3)*D105/INDEX(计算页!$C:$C,MATCH(S105,计算页!$B:$B,0)),0)</f>
        <v>136</v>
      </c>
    </row>
    <row r="106" spans="1:20" x14ac:dyDescent="0.35">
      <c r="A106" s="2">
        <f>INDEX(D_伙伴表!$A:$A,MATCH(I106,D_伙伴表!$C:$C,0))*1000+E106</f>
        <v>100029004</v>
      </c>
      <c r="B106" s="2">
        <f>INDEX(D_伙伴表!$L:$L,MATCH(I106,D_伙伴表!$C:$C,0))</f>
        <v>5</v>
      </c>
      <c r="C106" s="2">
        <f>INDEX(D_伙伴表!$O:$O,MATCH(I106,D_伙伴表!$C:$C,0))</f>
        <v>1</v>
      </c>
      <c r="D106" s="2">
        <f>IF(F106&gt;2,0.55+0.35*INDEX(D_伙伴表!$L:$L,MATCH(M106,D_伙伴表!$C:$C,0))+0.35*INDEX(D_伙伴表!$L:$L,MATCH(K106,D_伙伴表!$C:$C,0)),0.25+0.5*INDEX(D_伙伴表!$L:$L,MATCH(K106,D_伙伴表!$C:$C,0)))+E106*0.07</f>
        <v>1.03</v>
      </c>
      <c r="E106" s="2" t="s">
        <v>937</v>
      </c>
      <c r="F106" s="2">
        <f t="shared" si="2"/>
        <v>2</v>
      </c>
      <c r="G106" s="2" t="str">
        <f t="shared" si="3"/>
        <v>至尊花妖花花4</v>
      </c>
      <c r="H106" s="2">
        <v>29</v>
      </c>
      <c r="I106" s="2" t="str">
        <f>VLOOKUP(H106,D_伙伴表!$B:$C,2,FALSE)</f>
        <v>至尊花妖花花</v>
      </c>
      <c r="J106" s="2">
        <v>52</v>
      </c>
      <c r="K106" s="2" t="str">
        <f>VLOOKUP(J106,D_伙伴表!$B:$C,2,FALSE)</f>
        <v>小蛤蟆</v>
      </c>
      <c r="L106" s="2" t="str">
        <f>IF(M106="","",INDEX(D_图鉴!$A:$A,MATCH(M106,D_图鉴!$D:$D,0)))</f>
        <v/>
      </c>
      <c r="R106" s="2">
        <f>IF(S106="","",INDEX(计算页!$A:$A,MATCH(S106,计算页!$B:$B,0)))</f>
        <v>1</v>
      </c>
      <c r="S106" s="2" t="s">
        <v>97</v>
      </c>
      <c r="T106" s="2">
        <f>ROUND(INDEX(计算页!$F$4:$W$9,D_伙伴羁绊!B106,D_伙伴羁绊!C106*6-3)*D106/INDEX(计算页!$C:$C,MATCH(S106,计算页!$B:$B,0)),0)</f>
        <v>3636</v>
      </c>
    </row>
    <row r="107" spans="1:20" x14ac:dyDescent="0.35">
      <c r="A107" s="2">
        <f>INDEX(D_伙伴表!$A:$A,MATCH(I107,D_伙伴表!$C:$C,0))*1000+E107</f>
        <v>100014001</v>
      </c>
      <c r="B107" s="2">
        <f>INDEX(D_伙伴表!$L:$L,MATCH(I107,D_伙伴表!$C:$C,0))</f>
        <v>3</v>
      </c>
      <c r="C107" s="2">
        <f>INDEX(D_伙伴表!$O:$O,MATCH(I107,D_伙伴表!$C:$C,0))</f>
        <v>1</v>
      </c>
      <c r="D107" s="2">
        <f>IF(F107&gt;2,0.55+0.35*INDEX(D_伙伴表!$L:$L,MATCH(M107,D_伙伴表!$C:$C,0))+0.35*INDEX(D_伙伴表!$L:$L,MATCH(K107,D_伙伴表!$C:$C,0)),0.25+0.5*INDEX(D_伙伴表!$L:$L,MATCH(K107,D_伙伴表!$C:$C,0)))+E107*0.07</f>
        <v>2.3199999999999998</v>
      </c>
      <c r="E107" s="2" t="s">
        <v>934</v>
      </c>
      <c r="F107" s="2">
        <f t="shared" si="2"/>
        <v>2</v>
      </c>
      <c r="G107" s="2" t="str">
        <f t="shared" si="3"/>
        <v>威武蘑菇咕咕1</v>
      </c>
      <c r="H107" s="2">
        <v>14</v>
      </c>
      <c r="I107" s="2" t="str">
        <f>VLOOKUP(H107,D_伙伴表!$B:$C,2,FALSE)</f>
        <v>威武蘑菇咕咕</v>
      </c>
      <c r="J107" s="2">
        <v>37</v>
      </c>
      <c r="K107" s="2" t="str">
        <f>VLOOKUP(J107,D_伙伴表!$B:$C,2,FALSE)</f>
        <v>神通牛魔王</v>
      </c>
      <c r="L107" s="2" t="str">
        <f>IF(M107="","",INDEX(D_图鉴!$A:$A,MATCH(M107,D_图鉴!$D:$D,0)))</f>
        <v/>
      </c>
      <c r="R107" s="2">
        <f>IF(S107="","",INDEX(计算页!$A:$A,MATCH(S107,计算页!$B:$B,0)))</f>
        <v>3</v>
      </c>
      <c r="S107" s="2" t="s">
        <v>101</v>
      </c>
      <c r="T107" s="2">
        <f>ROUND(INDEX(计算页!$F$4:$W$9,D_伙伴羁绊!B107,D_伙伴羁绊!C107*6-3)*D107/INDEX(计算页!$C:$C,MATCH(S107,计算页!$B:$B,0)),0)</f>
        <v>278</v>
      </c>
    </row>
    <row r="108" spans="1:20" x14ac:dyDescent="0.35">
      <c r="A108" s="2">
        <f>INDEX(D_伙伴表!$A:$A,MATCH(I108,D_伙伴表!$C:$C,0))*1000+E108</f>
        <v>100014002</v>
      </c>
      <c r="B108" s="2">
        <f>INDEX(D_伙伴表!$L:$L,MATCH(I108,D_伙伴表!$C:$C,0))</f>
        <v>3</v>
      </c>
      <c r="C108" s="2">
        <f>INDEX(D_伙伴表!$O:$O,MATCH(I108,D_伙伴表!$C:$C,0))</f>
        <v>1</v>
      </c>
      <c r="D108" s="2">
        <f>IF(F108&gt;2,0.55+0.35*INDEX(D_伙伴表!$L:$L,MATCH(M108,D_伙伴表!$C:$C,0))+0.35*INDEX(D_伙伴表!$L:$L,MATCH(K108,D_伙伴表!$C:$C,0)),0.25+0.5*INDEX(D_伙伴表!$L:$L,MATCH(K108,D_伙伴表!$C:$C,0)))+E108*0.07</f>
        <v>3.39</v>
      </c>
      <c r="E108" s="2" t="s">
        <v>935</v>
      </c>
      <c r="F108" s="2">
        <f t="shared" si="2"/>
        <v>2</v>
      </c>
      <c r="G108" s="2" t="str">
        <f t="shared" si="3"/>
        <v>威武蘑菇咕咕2</v>
      </c>
      <c r="H108" s="2">
        <v>14</v>
      </c>
      <c r="I108" s="2" t="str">
        <f>VLOOKUP(H108,D_伙伴表!$B:$C,2,FALSE)</f>
        <v>威武蘑菇咕咕</v>
      </c>
      <c r="J108" s="2">
        <v>35</v>
      </c>
      <c r="K108" s="2" t="str">
        <f>VLOOKUP(J108,D_伙伴表!$B:$C,2,FALSE)</f>
        <v>无尚花妖花花</v>
      </c>
      <c r="L108" s="2" t="str">
        <f>IF(M108="","",INDEX(D_图鉴!$A:$A,MATCH(M108,D_图鉴!$D:$D,0)))</f>
        <v/>
      </c>
      <c r="R108" s="2">
        <f>IF(S108="","",INDEX(计算页!$A:$A,MATCH(S108,计算页!$B:$B,0)))</f>
        <v>4</v>
      </c>
      <c r="S108" s="2" t="s">
        <v>98</v>
      </c>
      <c r="T108" s="2">
        <f>ROUND(INDEX(计算页!$F$4:$W$9,D_伙伴羁绊!B108,D_伙伴羁绊!C108*6-3)*D108/INDEX(计算页!$C:$C,MATCH(S108,计算页!$B:$B,0)),0)</f>
        <v>814</v>
      </c>
    </row>
    <row r="109" spans="1:20" x14ac:dyDescent="0.35">
      <c r="A109" s="2">
        <f>INDEX(D_伙伴表!$A:$A,MATCH(I109,D_伙伴表!$C:$C,0))*1000+E109</f>
        <v>100014003</v>
      </c>
      <c r="B109" s="2">
        <f>INDEX(D_伙伴表!$L:$L,MATCH(I109,D_伙伴表!$C:$C,0))</f>
        <v>3</v>
      </c>
      <c r="C109" s="2">
        <f>INDEX(D_伙伴表!$O:$O,MATCH(I109,D_伙伴表!$C:$C,0))</f>
        <v>1</v>
      </c>
      <c r="D109" s="2">
        <f>IF(F109&gt;2,0.55+0.35*INDEX(D_伙伴表!$L:$L,MATCH(M109,D_伙伴表!$C:$C,0))+0.35*INDEX(D_伙伴表!$L:$L,MATCH(K109,D_伙伴表!$C:$C,0)),0.25+0.5*INDEX(D_伙伴表!$L:$L,MATCH(K109,D_伙伴表!$C:$C,0)))+E109*0.07</f>
        <v>2.46</v>
      </c>
      <c r="E109" s="2" t="s">
        <v>936</v>
      </c>
      <c r="F109" s="2">
        <f t="shared" si="2"/>
        <v>2</v>
      </c>
      <c r="G109" s="2" t="str">
        <f t="shared" si="3"/>
        <v>威武蘑菇咕咕3</v>
      </c>
      <c r="H109" s="2">
        <v>14</v>
      </c>
      <c r="I109" s="2" t="str">
        <f>VLOOKUP(H109,D_伙伴表!$B:$C,2,FALSE)</f>
        <v>威武蘑菇咕咕</v>
      </c>
      <c r="J109" s="2">
        <v>38</v>
      </c>
      <c r="K109" s="2" t="str">
        <f>VLOOKUP(J109,D_伙伴表!$B:$C,2,FALSE)</f>
        <v>神通孙悟空</v>
      </c>
      <c r="L109" s="2" t="str">
        <f>IF(M109="","",INDEX(D_图鉴!$A:$A,MATCH(M109,D_图鉴!$D:$D,0)))</f>
        <v/>
      </c>
      <c r="R109" s="2">
        <f>IF(S109="","",INDEX(计算页!$A:$A,MATCH(S109,计算页!$B:$B,0)))</f>
        <v>8</v>
      </c>
      <c r="S109" s="2" t="s">
        <v>135</v>
      </c>
      <c r="T109" s="2">
        <f>ROUND(INDEX(计算页!$F$4:$W$9,D_伙伴羁绊!B109,D_伙伴羁绊!C109*6-3)*D109/INDEX(计算页!$C:$C,MATCH(S109,计算页!$B:$B,0)),0)</f>
        <v>118</v>
      </c>
    </row>
    <row r="110" spans="1:20" x14ac:dyDescent="0.35">
      <c r="A110" s="2">
        <f>INDEX(D_伙伴表!$A:$A,MATCH(I110,D_伙伴表!$C:$C,0))*1000+E110</f>
        <v>100014004</v>
      </c>
      <c r="B110" s="2">
        <f>INDEX(D_伙伴表!$L:$L,MATCH(I110,D_伙伴表!$C:$C,0))</f>
        <v>3</v>
      </c>
      <c r="C110" s="2">
        <f>INDEX(D_伙伴表!$O:$O,MATCH(I110,D_伙伴表!$C:$C,0))</f>
        <v>1</v>
      </c>
      <c r="D110" s="2">
        <f>IF(F110&gt;2,0.55+0.35*INDEX(D_伙伴表!$L:$L,MATCH(M110,D_伙伴表!$C:$C,0))+0.35*INDEX(D_伙伴表!$L:$L,MATCH(K110,D_伙伴表!$C:$C,0)),0.25+0.5*INDEX(D_伙伴表!$L:$L,MATCH(K110,D_伙伴表!$C:$C,0)))+E110*0.07</f>
        <v>3.5300000000000002</v>
      </c>
      <c r="E110" s="2" t="s">
        <v>937</v>
      </c>
      <c r="F110" s="2">
        <f t="shared" si="2"/>
        <v>2</v>
      </c>
      <c r="G110" s="2" t="str">
        <f t="shared" si="3"/>
        <v>威武蘑菇咕咕4</v>
      </c>
      <c r="H110" s="2">
        <v>14</v>
      </c>
      <c r="I110" s="2" t="str">
        <f>VLOOKUP(H110,D_伙伴表!$B:$C,2,FALSE)</f>
        <v>威武蘑菇咕咕</v>
      </c>
      <c r="J110" s="2">
        <v>36</v>
      </c>
      <c r="K110" s="2" t="str">
        <f>VLOOKUP(J110,D_伙伴表!$B:$C,2,FALSE)</f>
        <v>无尚白骨精</v>
      </c>
      <c r="R110" s="2">
        <f>IF(S110="","",INDEX(计算页!$A:$A,MATCH(S110,计算页!$B:$B,0)))</f>
        <v>14</v>
      </c>
      <c r="S110" s="2" t="s">
        <v>938</v>
      </c>
      <c r="T110" s="2">
        <f>ROUND(INDEX(计算页!$F$4:$W$9,D_伙伴羁绊!B110,D_伙伴羁绊!C110*6-3)*D110/INDEX(计算页!$C:$C,MATCH(S110,计算页!$B:$B,0)),0)</f>
        <v>424</v>
      </c>
    </row>
    <row r="111" spans="1:20" x14ac:dyDescent="0.35">
      <c r="A111" s="2">
        <f>INDEX(D_伙伴表!$A:$A,MATCH(I111,D_伙伴表!$C:$C,0))*1000+E111</f>
        <v>100037001</v>
      </c>
      <c r="B111" s="2">
        <f>INDEX(D_伙伴表!$L:$L,MATCH(I111,D_伙伴表!$C:$C,0))</f>
        <v>4</v>
      </c>
      <c r="C111" s="2">
        <f>INDEX(D_伙伴表!$O:$O,MATCH(I111,D_伙伴表!$C:$C,0))</f>
        <v>1</v>
      </c>
      <c r="D111" s="2">
        <f>IF(F111&gt;2,0.55+0.35*INDEX(D_伙伴表!$L:$L,MATCH(M111,D_伙伴表!$C:$C,0))+0.35*INDEX(D_伙伴表!$L:$L,MATCH(K111,D_伙伴表!$C:$C,0)),0.25+0.5*INDEX(D_伙伴表!$L:$L,MATCH(K111,D_伙伴表!$C:$C,0)))+E111*0.07</f>
        <v>3.32</v>
      </c>
      <c r="E111" s="2" t="s">
        <v>934</v>
      </c>
      <c r="F111" s="2">
        <f t="shared" si="2"/>
        <v>2</v>
      </c>
      <c r="G111" s="2" t="str">
        <f t="shared" si="3"/>
        <v>神通牛魔王1</v>
      </c>
      <c r="H111" s="2">
        <v>37</v>
      </c>
      <c r="I111" s="2" t="str">
        <f>VLOOKUP(H111,D_伙伴表!$B:$C,2,FALSE)</f>
        <v>神通牛魔王</v>
      </c>
      <c r="J111" s="2">
        <v>36</v>
      </c>
      <c r="K111" s="2" t="str">
        <f>VLOOKUP(J111,D_伙伴表!$B:$C,2,FALSE)</f>
        <v>无尚白骨精</v>
      </c>
      <c r="L111" s="2" t="str">
        <f>IF(M111="","",INDEX(D_图鉴!$A:$A,MATCH(M111,D_图鉴!$D:$D,0)))</f>
        <v/>
      </c>
      <c r="R111" s="2">
        <f>IF(S111="","",INDEX(计算页!$A:$A,MATCH(S111,计算页!$B:$B,0)))</f>
        <v>3</v>
      </c>
      <c r="S111" s="2" t="s">
        <v>939</v>
      </c>
      <c r="T111" s="2">
        <f>ROUND(INDEX(计算页!$F$4:$W$9,D_伙伴羁绊!B111,D_伙伴羁绊!C111*6-3)*D111/INDEX(计算页!$C:$C,MATCH(S111,计算页!$B:$B,0)),0)</f>
        <v>724</v>
      </c>
    </row>
    <row r="112" spans="1:20" x14ac:dyDescent="0.35">
      <c r="A112" s="2">
        <f>INDEX(D_伙伴表!$A:$A,MATCH(I112,D_伙伴表!$C:$C,0))*1000+E112</f>
        <v>100037002</v>
      </c>
      <c r="B112" s="2">
        <f>INDEX(D_伙伴表!$L:$L,MATCH(I112,D_伙伴表!$C:$C,0))</f>
        <v>4</v>
      </c>
      <c r="C112" s="2">
        <f>INDEX(D_伙伴表!$O:$O,MATCH(I112,D_伙伴表!$C:$C,0))</f>
        <v>1</v>
      </c>
      <c r="D112" s="2">
        <f>IF(F112&gt;2,0.55+0.35*INDEX(D_伙伴表!$L:$L,MATCH(M112,D_伙伴表!$C:$C,0))+0.35*INDEX(D_伙伴表!$L:$L,MATCH(K112,D_伙伴表!$C:$C,0)),0.25+0.5*INDEX(D_伙伴表!$L:$L,MATCH(K112,D_伙伴表!$C:$C,0)))+E112*0.07</f>
        <v>1.8900000000000001</v>
      </c>
      <c r="E112" s="2" t="s">
        <v>935</v>
      </c>
      <c r="F112" s="2">
        <f t="shared" si="2"/>
        <v>2</v>
      </c>
      <c r="G112" s="2" t="str">
        <f t="shared" si="3"/>
        <v>神通牛魔王2</v>
      </c>
      <c r="H112" s="2">
        <v>37</v>
      </c>
      <c r="I112" s="2" t="str">
        <f>VLOOKUP(H112,D_伙伴表!$B:$C,2,FALSE)</f>
        <v>神通牛魔王</v>
      </c>
      <c r="J112" s="2">
        <v>14</v>
      </c>
      <c r="K112" s="2" t="str">
        <f>VLOOKUP(J112,D_伙伴表!$B:$C,2,FALSE)</f>
        <v>威武蘑菇咕咕</v>
      </c>
      <c r="L112" s="2" t="str">
        <f>IF(M112="","",INDEX(D_图鉴!$A:$A,MATCH(M112,D_图鉴!$D:$D,0)))</f>
        <v/>
      </c>
      <c r="R112" s="2">
        <f>IF(S112="","",INDEX(计算页!$A:$A,MATCH(S112,计算页!$B:$B,0)))</f>
        <v>8</v>
      </c>
      <c r="S112" s="2" t="s">
        <v>135</v>
      </c>
      <c r="T112" s="2">
        <f>ROUND(INDEX(计算页!$F$4:$W$9,D_伙伴羁绊!B112,D_伙伴羁绊!C112*6-3)*D112/INDEX(计算页!$C:$C,MATCH(S112,计算页!$B:$B,0)),0)</f>
        <v>165</v>
      </c>
    </row>
    <row r="113" spans="1:20" x14ac:dyDescent="0.35">
      <c r="A113" s="2">
        <f>INDEX(D_伙伴表!$A:$A,MATCH(I113,D_伙伴表!$C:$C,0))*1000+E113</f>
        <v>100037003</v>
      </c>
      <c r="B113" s="2">
        <f>INDEX(D_伙伴表!$L:$L,MATCH(I113,D_伙伴表!$C:$C,0))</f>
        <v>4</v>
      </c>
      <c r="C113" s="2">
        <f>INDEX(D_伙伴表!$O:$O,MATCH(I113,D_伙伴表!$C:$C,0))</f>
        <v>1</v>
      </c>
      <c r="D113" s="2">
        <f>IF(F113&gt;2,0.55+0.35*INDEX(D_伙伴表!$L:$L,MATCH(M113,D_伙伴表!$C:$C,0))+0.35*INDEX(D_伙伴表!$L:$L,MATCH(K113,D_伙伴表!$C:$C,0)),0.25+0.5*INDEX(D_伙伴表!$L:$L,MATCH(K113,D_伙伴表!$C:$C,0)))+E113*0.07</f>
        <v>2.46</v>
      </c>
      <c r="E113" s="2" t="s">
        <v>936</v>
      </c>
      <c r="F113" s="2">
        <f t="shared" si="2"/>
        <v>2</v>
      </c>
      <c r="G113" s="2" t="str">
        <f t="shared" si="3"/>
        <v>神通牛魔王3</v>
      </c>
      <c r="H113" s="2">
        <v>37</v>
      </c>
      <c r="I113" s="2" t="str">
        <f>VLOOKUP(H113,D_伙伴表!$B:$C,2,FALSE)</f>
        <v>神通牛魔王</v>
      </c>
      <c r="J113" s="2">
        <v>38</v>
      </c>
      <c r="K113" s="2" t="str">
        <f>VLOOKUP(J113,D_伙伴表!$B:$C,2,FALSE)</f>
        <v>神通孙悟空</v>
      </c>
      <c r="L113" s="2" t="str">
        <f>IF(M113="","",INDEX(D_图鉴!$A:$A,MATCH(M113,D_图鉴!$D:$D,0)))</f>
        <v/>
      </c>
      <c r="R113" s="2">
        <f>IF(S113="","",INDEX(计算页!$A:$A,MATCH(S113,计算页!$B:$B,0)))</f>
        <v>4</v>
      </c>
      <c r="S113" s="2" t="s">
        <v>941</v>
      </c>
      <c r="T113" s="2">
        <f>ROUND(INDEX(计算页!$F$4:$W$9,D_伙伴羁绊!B113,D_伙伴羁绊!C113*6-3)*D113/INDEX(计算页!$C:$C,MATCH(S113,计算页!$B:$B,0)),0)</f>
        <v>1073</v>
      </c>
    </row>
    <row r="114" spans="1:20" x14ac:dyDescent="0.35">
      <c r="A114" s="2">
        <f>INDEX(D_伙伴表!$A:$A,MATCH(I114,D_伙伴表!$C:$C,0))*1000+E114</f>
        <v>100037004</v>
      </c>
      <c r="B114" s="2">
        <f>INDEX(D_伙伴表!$L:$L,MATCH(I114,D_伙伴表!$C:$C,0))</f>
        <v>4</v>
      </c>
      <c r="C114" s="2">
        <f>INDEX(D_伙伴表!$O:$O,MATCH(I114,D_伙伴表!$C:$C,0))</f>
        <v>1</v>
      </c>
      <c r="D114" s="2">
        <f>IF(F114&gt;2,0.55+0.35*INDEX(D_伙伴表!$L:$L,MATCH(M114,D_伙伴表!$C:$C,0))+0.35*INDEX(D_伙伴表!$L:$L,MATCH(K114,D_伙伴表!$C:$C,0)),0.25+0.5*INDEX(D_伙伴表!$L:$L,MATCH(K114,D_伙伴表!$C:$C,0)))+E114*0.07</f>
        <v>3.5300000000000002</v>
      </c>
      <c r="E114" s="2" t="s">
        <v>937</v>
      </c>
      <c r="F114" s="2">
        <f t="shared" si="2"/>
        <v>2</v>
      </c>
      <c r="G114" s="2" t="str">
        <f t="shared" si="3"/>
        <v>神通牛魔王4</v>
      </c>
      <c r="H114" s="2">
        <v>37</v>
      </c>
      <c r="I114" s="2" t="str">
        <f>VLOOKUP(H114,D_伙伴表!$B:$C,2,FALSE)</f>
        <v>神通牛魔王</v>
      </c>
      <c r="J114" s="2">
        <v>35</v>
      </c>
      <c r="K114" s="2" t="str">
        <f>VLOOKUP(J114,D_伙伴表!$B:$C,2,FALSE)</f>
        <v>无尚花妖花花</v>
      </c>
      <c r="L114" s="2" t="str">
        <f>IF(M114="","",INDEX(D_图鉴!$A:$A,MATCH(M114,D_图鉴!$D:$D,0)))</f>
        <v/>
      </c>
      <c r="R114" s="2">
        <f>IF(S114="","",INDEX(计算页!$A:$A,MATCH(S114,计算页!$B:$B,0)))</f>
        <v>1</v>
      </c>
      <c r="S114" s="2" t="s">
        <v>942</v>
      </c>
      <c r="T114" s="2">
        <f>ROUND(INDEX(计算页!$F$4:$W$9,D_伙伴羁绊!B114,D_伙伴羁绊!C114*6-3)*D114/INDEX(计算页!$C:$C,MATCH(S114,计算页!$B:$B,0)),0)</f>
        <v>7695</v>
      </c>
    </row>
    <row r="115" spans="1:20" x14ac:dyDescent="0.35">
      <c r="A115" s="2">
        <f>INDEX(D_伙伴表!$A:$A,MATCH(I115,D_伙伴表!$C:$C,0))*1000+E115</f>
        <v>100036001</v>
      </c>
      <c r="B115" s="2">
        <f>INDEX(D_伙伴表!$L:$L,MATCH(I115,D_伙伴表!$C:$C,0))</f>
        <v>6</v>
      </c>
      <c r="C115" s="2">
        <f>INDEX(D_伙伴表!$O:$O,MATCH(I115,D_伙伴表!$C:$C,0))</f>
        <v>1</v>
      </c>
      <c r="D115" s="2">
        <f>IF(F115&gt;2,0.55+0.35*INDEX(D_伙伴表!$L:$L,MATCH(M115,D_伙伴表!$C:$C,0))+0.35*INDEX(D_伙伴表!$L:$L,MATCH(K115,D_伙伴表!$C:$C,0)),0.25+0.5*INDEX(D_伙伴表!$L:$L,MATCH(K115,D_伙伴表!$C:$C,0)))+E115*0.07</f>
        <v>1.82</v>
      </c>
      <c r="E115" s="2" t="s">
        <v>934</v>
      </c>
      <c r="F115" s="2">
        <f t="shared" si="2"/>
        <v>2</v>
      </c>
      <c r="G115" s="2" t="str">
        <f t="shared" si="3"/>
        <v>无尚白骨精1</v>
      </c>
      <c r="H115" s="2">
        <v>36</v>
      </c>
      <c r="I115" s="2" t="str">
        <f>VLOOKUP(H115,D_伙伴表!$B:$C,2,FALSE)</f>
        <v>无尚白骨精</v>
      </c>
      <c r="J115" s="2">
        <v>14</v>
      </c>
      <c r="K115" s="2" t="str">
        <f>VLOOKUP(J115,D_伙伴表!$B:$C,2,FALSE)</f>
        <v>威武蘑菇咕咕</v>
      </c>
      <c r="L115" s="2" t="str">
        <f>IF(M115="","",INDEX(D_图鉴!$A:$A,MATCH(M115,D_图鉴!$D:$D,0)))</f>
        <v/>
      </c>
      <c r="R115" s="2">
        <f>IF(S115="","",INDEX(计算页!$A:$A,MATCH(S115,计算页!$B:$B,0)))</f>
        <v>1</v>
      </c>
      <c r="S115" s="2" t="s">
        <v>97</v>
      </c>
      <c r="T115" s="2">
        <f>ROUND(INDEX(计算页!$F$4:$W$9,D_伙伴羁绊!B115,D_伙伴羁绊!C115*6-3)*D115/INDEX(计算页!$C:$C,MATCH(S115,计算页!$B:$B,0)),0)</f>
        <v>9409</v>
      </c>
    </row>
    <row r="116" spans="1:20" x14ac:dyDescent="0.35">
      <c r="A116" s="2">
        <f>INDEX(D_伙伴表!$A:$A,MATCH(I116,D_伙伴表!$C:$C,0))*1000+E116</f>
        <v>100036002</v>
      </c>
      <c r="B116" s="2">
        <f>INDEX(D_伙伴表!$L:$L,MATCH(I116,D_伙伴表!$C:$C,0))</f>
        <v>6</v>
      </c>
      <c r="C116" s="2">
        <f>INDEX(D_伙伴表!$O:$O,MATCH(I116,D_伙伴表!$C:$C,0))</f>
        <v>1</v>
      </c>
      <c r="D116" s="2">
        <f>IF(F116&gt;2,0.55+0.35*INDEX(D_伙伴表!$L:$L,MATCH(M116,D_伙伴表!$C:$C,0))+0.35*INDEX(D_伙伴表!$L:$L,MATCH(K116,D_伙伴表!$C:$C,0)),0.25+0.5*INDEX(D_伙伴表!$L:$L,MATCH(K116,D_伙伴表!$C:$C,0)))+E116*0.07</f>
        <v>2.39</v>
      </c>
      <c r="E116" s="2" t="s">
        <v>935</v>
      </c>
      <c r="F116" s="2">
        <f t="shared" si="2"/>
        <v>2</v>
      </c>
      <c r="G116" s="2" t="str">
        <f t="shared" si="3"/>
        <v>无尚白骨精2</v>
      </c>
      <c r="H116" s="2">
        <v>36</v>
      </c>
      <c r="I116" s="2" t="str">
        <f>VLOOKUP(H116,D_伙伴表!$B:$C,2,FALSE)</f>
        <v>无尚白骨精</v>
      </c>
      <c r="J116" s="2">
        <v>37</v>
      </c>
      <c r="K116" s="2" t="str">
        <f>VLOOKUP(J116,D_伙伴表!$B:$C,2,FALSE)</f>
        <v>神通牛魔王</v>
      </c>
      <c r="L116" s="2" t="str">
        <f>IF(M116="","",INDEX(D_图鉴!$A:$A,MATCH(M116,D_图鉴!$D:$D,0)))</f>
        <v/>
      </c>
      <c r="R116" s="2">
        <f>IF(S116="","",INDEX(计算页!$A:$A,MATCH(S116,计算页!$B:$B,0)))</f>
        <v>8</v>
      </c>
      <c r="S116" s="2" t="s">
        <v>135</v>
      </c>
      <c r="T116" s="2">
        <f>ROUND(INDEX(计算页!$F$4:$W$9,D_伙伴羁绊!B116,D_伙伴羁绊!C116*6-3)*D116/INDEX(计算页!$C:$C,MATCH(S116,计算页!$B:$B,0)),0)</f>
        <v>494</v>
      </c>
    </row>
    <row r="117" spans="1:20" x14ac:dyDescent="0.35">
      <c r="A117" s="2">
        <f>INDEX(D_伙伴表!$A:$A,MATCH(I117,D_伙伴表!$C:$C,0))*1000+E117</f>
        <v>100036003</v>
      </c>
      <c r="B117" s="2">
        <f>INDEX(D_伙伴表!$L:$L,MATCH(I117,D_伙伴表!$C:$C,0))</f>
        <v>6</v>
      </c>
      <c r="C117" s="2">
        <f>INDEX(D_伙伴表!$O:$O,MATCH(I117,D_伙伴表!$C:$C,0))</f>
        <v>1</v>
      </c>
      <c r="D117" s="2">
        <f>IF(F117&gt;2,0.55+0.35*INDEX(D_伙伴表!$L:$L,MATCH(M117,D_伙伴表!$C:$C,0))+0.35*INDEX(D_伙伴表!$L:$L,MATCH(K117,D_伙伴表!$C:$C,0)),0.25+0.5*INDEX(D_伙伴表!$L:$L,MATCH(K117,D_伙伴表!$C:$C,0)))+E117*0.07</f>
        <v>2.46</v>
      </c>
      <c r="E117" s="2" t="s">
        <v>936</v>
      </c>
      <c r="F117" s="2">
        <f t="shared" si="2"/>
        <v>2</v>
      </c>
      <c r="G117" s="2" t="str">
        <f t="shared" si="3"/>
        <v>无尚白骨精3</v>
      </c>
      <c r="H117" s="2">
        <v>36</v>
      </c>
      <c r="I117" s="2" t="str">
        <f>VLOOKUP(H117,D_伙伴表!$B:$C,2,FALSE)</f>
        <v>无尚白骨精</v>
      </c>
      <c r="J117" s="2">
        <v>38</v>
      </c>
      <c r="K117" s="2" t="str">
        <f>VLOOKUP(J117,D_伙伴表!$B:$C,2,FALSE)</f>
        <v>神通孙悟空</v>
      </c>
      <c r="L117" s="2" t="str">
        <f>IF(M117="","",INDEX(D_图鉴!$A:$A,MATCH(M117,D_图鉴!$D:$D,0)))</f>
        <v/>
      </c>
      <c r="R117" s="2">
        <f>IF(S117="","",INDEX(计算页!$A:$A,MATCH(S117,计算页!$B:$B,0)))</f>
        <v>4</v>
      </c>
      <c r="S117" s="2" t="s">
        <v>98</v>
      </c>
      <c r="T117" s="2">
        <f>ROUND(INDEX(计算页!$F$4:$W$9,D_伙伴羁绊!B117,D_伙伴羁绊!C117*6-3)*D117/INDEX(计算页!$C:$C,MATCH(S117,计算页!$B:$B,0)),0)</f>
        <v>2544</v>
      </c>
    </row>
    <row r="118" spans="1:20" x14ac:dyDescent="0.35">
      <c r="A118" s="2">
        <f>INDEX(D_伙伴表!$A:$A,MATCH(I118,D_伙伴表!$C:$C,0))*1000+E118</f>
        <v>100036004</v>
      </c>
      <c r="B118" s="2">
        <f>INDEX(D_伙伴表!$L:$L,MATCH(I118,D_伙伴表!$C:$C,0))</f>
        <v>6</v>
      </c>
      <c r="C118" s="2">
        <f>INDEX(D_伙伴表!$O:$O,MATCH(I118,D_伙伴表!$C:$C,0))</f>
        <v>1</v>
      </c>
      <c r="D118" s="2">
        <f>IF(F118&gt;2,0.55+0.35*INDEX(D_伙伴表!$L:$L,MATCH(M118,D_伙伴表!$C:$C,0))+0.35*INDEX(D_伙伴表!$L:$L,MATCH(K118,D_伙伴表!$C:$C,0)),0.25+0.5*INDEX(D_伙伴表!$L:$L,MATCH(K118,D_伙伴表!$C:$C,0)))+E118*0.07</f>
        <v>3.5300000000000002</v>
      </c>
      <c r="E118" s="2" t="s">
        <v>937</v>
      </c>
      <c r="F118" s="2">
        <f t="shared" si="2"/>
        <v>2</v>
      </c>
      <c r="G118" s="2" t="str">
        <f t="shared" si="3"/>
        <v>无尚白骨精4</v>
      </c>
      <c r="H118" s="2">
        <v>36</v>
      </c>
      <c r="I118" s="2" t="str">
        <f>VLOOKUP(H118,D_伙伴表!$B:$C,2,FALSE)</f>
        <v>无尚白骨精</v>
      </c>
      <c r="J118" s="2">
        <v>35</v>
      </c>
      <c r="K118" s="2" t="str">
        <f>VLOOKUP(J118,D_伙伴表!$B:$C,2,FALSE)</f>
        <v>无尚花妖花花</v>
      </c>
      <c r="L118" s="2" t="str">
        <f>IF(M118="","",INDEX(D_图鉴!$A:$A,MATCH(M118,D_图鉴!$D:$D,0)))</f>
        <v/>
      </c>
      <c r="R118" s="2">
        <f>IF(S118="","",INDEX(计算页!$A:$A,MATCH(S118,计算页!$B:$B,0)))</f>
        <v>3</v>
      </c>
      <c r="S118" s="2" t="s">
        <v>101</v>
      </c>
      <c r="T118" s="2">
        <f>ROUND(INDEX(计算页!$F$4:$W$9,D_伙伴羁绊!B118,D_伙伴羁绊!C118*6-3)*D118/INDEX(计算页!$C:$C,MATCH(S118,计算页!$B:$B,0)),0)</f>
        <v>1825</v>
      </c>
    </row>
    <row r="119" spans="1:20" x14ac:dyDescent="0.35">
      <c r="A119" s="2">
        <f>INDEX(D_伙伴表!$A:$A,MATCH(I119,D_伙伴表!$C:$C,0))*1000+E119</f>
        <v>100038001</v>
      </c>
      <c r="B119" s="2">
        <f>INDEX(D_伙伴表!$L:$L,MATCH(I119,D_伙伴表!$C:$C,0))</f>
        <v>4</v>
      </c>
      <c r="C119" s="2">
        <f>INDEX(D_伙伴表!$O:$O,MATCH(I119,D_伙伴表!$C:$C,0))</f>
        <v>1</v>
      </c>
      <c r="D119" s="2">
        <f>IF(F119&gt;2,0.55+0.35*INDEX(D_伙伴表!$L:$L,MATCH(M119,D_伙伴表!$C:$C,0))+0.35*INDEX(D_伙伴表!$L:$L,MATCH(K119,D_伙伴表!$C:$C,0)),0.25+0.5*INDEX(D_伙伴表!$L:$L,MATCH(K119,D_伙伴表!$C:$C,0)))+E119*0.07</f>
        <v>3.32</v>
      </c>
      <c r="E119" s="2" t="s">
        <v>934</v>
      </c>
      <c r="F119" s="2">
        <f t="shared" si="2"/>
        <v>2</v>
      </c>
      <c r="G119" s="2" t="str">
        <f>I119&amp;E119</f>
        <v>神通孙悟空1</v>
      </c>
      <c r="H119" s="2">
        <v>38</v>
      </c>
      <c r="I119" s="2" t="str">
        <f>VLOOKUP(H119,D_伙伴表!$B:$C,2,FALSE)</f>
        <v>神通孙悟空</v>
      </c>
      <c r="J119" s="2">
        <v>35</v>
      </c>
      <c r="K119" s="2" t="str">
        <f>VLOOKUP(J119,D_伙伴表!$B:$C,2,FALSE)</f>
        <v>无尚花妖花花</v>
      </c>
      <c r="L119" s="2" t="str">
        <f>IF(M119="","",INDEX(D_图鉴!$A:$A,MATCH(M119,D_图鉴!$D:$D,0)))</f>
        <v/>
      </c>
      <c r="R119" s="2">
        <f>IF(S119="","",INDEX(计算页!$A:$A,MATCH(S119,计算页!$B:$B,0)))</f>
        <v>6</v>
      </c>
      <c r="S119" s="2" t="s">
        <v>545</v>
      </c>
      <c r="T119" s="2">
        <f>ROUND(INDEX(计算页!$F$4:$W$9,D_伙伴羁绊!B119,D_伙伴羁绊!C119*6-3)*D119/INDEX(计算页!$C:$C,MATCH(S119,计算页!$B:$B,0)),0)</f>
        <v>290</v>
      </c>
    </row>
    <row r="120" spans="1:20" x14ac:dyDescent="0.35">
      <c r="A120" s="2">
        <f>INDEX(D_伙伴表!$A:$A,MATCH(I120,D_伙伴表!$C:$C,0))*1000+E120</f>
        <v>100038002</v>
      </c>
      <c r="B120" s="2">
        <f>INDEX(D_伙伴表!$L:$L,MATCH(I120,D_伙伴表!$C:$C,0))</f>
        <v>4</v>
      </c>
      <c r="C120" s="2">
        <f>INDEX(D_伙伴表!$O:$O,MATCH(I120,D_伙伴表!$C:$C,0))</f>
        <v>1</v>
      </c>
      <c r="D120" s="2">
        <f>IF(F120&gt;2,0.55+0.35*INDEX(D_伙伴表!$L:$L,MATCH(M120,D_伙伴表!$C:$C,0))+0.35*INDEX(D_伙伴表!$L:$L,MATCH(K120,D_伙伴表!$C:$C,0)),0.25+0.5*INDEX(D_伙伴表!$L:$L,MATCH(K120,D_伙伴表!$C:$C,0)))+E120*0.07</f>
        <v>3.39</v>
      </c>
      <c r="E120" s="2" t="s">
        <v>935</v>
      </c>
      <c r="F120" s="2">
        <f t="shared" si="2"/>
        <v>2</v>
      </c>
      <c r="G120" s="2" t="str">
        <f t="shared" si="3"/>
        <v>神通孙悟空2</v>
      </c>
      <c r="H120" s="2">
        <v>38</v>
      </c>
      <c r="I120" s="2" t="str">
        <f>VLOOKUP(H120,D_伙伴表!$B:$C,2,FALSE)</f>
        <v>神通孙悟空</v>
      </c>
      <c r="J120" s="2">
        <v>36</v>
      </c>
      <c r="K120" s="2" t="str">
        <f>VLOOKUP(J120,D_伙伴表!$B:$C,2,FALSE)</f>
        <v>无尚白骨精</v>
      </c>
      <c r="L120" s="2" t="str">
        <f>IF(M120="","",INDEX(D_图鉴!$A:$A,MATCH(M120,D_图鉴!$D:$D,0)))</f>
        <v/>
      </c>
      <c r="R120" s="2">
        <f>IF(S120="","",INDEX(计算页!$A:$A,MATCH(S120,计算页!$B:$B,0)))</f>
        <v>3</v>
      </c>
      <c r="S120" s="2" t="s">
        <v>101</v>
      </c>
      <c r="T120" s="2">
        <f>ROUND(INDEX(计算页!$F$4:$W$9,D_伙伴羁绊!B120,D_伙伴羁绊!C120*6-3)*D120/INDEX(计算页!$C:$C,MATCH(S120,计算页!$B:$B,0)),0)</f>
        <v>739</v>
      </c>
    </row>
    <row r="121" spans="1:20" x14ac:dyDescent="0.35">
      <c r="A121" s="2">
        <f>INDEX(D_伙伴表!$A:$A,MATCH(I121,D_伙伴表!$C:$C,0))*1000+E121</f>
        <v>100038003</v>
      </c>
      <c r="B121" s="2">
        <f>INDEX(D_伙伴表!$L:$L,MATCH(I121,D_伙伴表!$C:$C,0))</f>
        <v>4</v>
      </c>
      <c r="C121" s="2">
        <f>INDEX(D_伙伴表!$O:$O,MATCH(I121,D_伙伴表!$C:$C,0))</f>
        <v>1</v>
      </c>
      <c r="D121" s="2">
        <f>IF(F121&gt;2,0.55+0.35*INDEX(D_伙伴表!$L:$L,MATCH(M121,D_伙伴表!$C:$C,0))+0.35*INDEX(D_伙伴表!$L:$L,MATCH(K121,D_伙伴表!$C:$C,0)),0.25+0.5*INDEX(D_伙伴表!$L:$L,MATCH(K121,D_伙伴表!$C:$C,0)))+E121*0.07</f>
        <v>2.46</v>
      </c>
      <c r="E121" s="2" t="s">
        <v>936</v>
      </c>
      <c r="F121" s="2">
        <f t="shared" si="2"/>
        <v>2</v>
      </c>
      <c r="G121" s="2" t="str">
        <f t="shared" si="3"/>
        <v>神通孙悟空3</v>
      </c>
      <c r="H121" s="2">
        <v>38</v>
      </c>
      <c r="I121" s="2" t="str">
        <f>VLOOKUP(H121,D_伙伴表!$B:$C,2,FALSE)</f>
        <v>神通孙悟空</v>
      </c>
      <c r="J121" s="2">
        <v>37</v>
      </c>
      <c r="K121" s="2" t="str">
        <f>VLOOKUP(J121,D_伙伴表!$B:$C,2,FALSE)</f>
        <v>神通牛魔王</v>
      </c>
      <c r="L121" s="2" t="str">
        <f>IF(M121="","",INDEX(D_图鉴!$A:$A,MATCH(M121,D_图鉴!$D:$D,0)))</f>
        <v/>
      </c>
      <c r="R121" s="2">
        <f>IF(S121="","",INDEX(计算页!$A:$A,MATCH(S121,计算页!$B:$B,0)))</f>
        <v>4</v>
      </c>
      <c r="S121" s="2" t="s">
        <v>98</v>
      </c>
      <c r="T121" s="2">
        <f>ROUND(INDEX(计算页!$F$4:$W$9,D_伙伴羁绊!B121,D_伙伴羁绊!C121*6-3)*D121/INDEX(计算页!$C:$C,MATCH(S121,计算页!$B:$B,0)),0)</f>
        <v>1073</v>
      </c>
    </row>
    <row r="122" spans="1:20" x14ac:dyDescent="0.35">
      <c r="A122" s="2">
        <f>INDEX(D_伙伴表!$A:$A,MATCH(I122,D_伙伴表!$C:$C,0))*1000+E122</f>
        <v>100038004</v>
      </c>
      <c r="B122" s="2">
        <f>INDEX(D_伙伴表!$L:$L,MATCH(I122,D_伙伴表!$C:$C,0))</f>
        <v>4</v>
      </c>
      <c r="C122" s="2">
        <f>INDEX(D_伙伴表!$O:$O,MATCH(I122,D_伙伴表!$C:$C,0))</f>
        <v>1</v>
      </c>
      <c r="D122" s="2">
        <f>IF(F122&gt;2,0.55+0.35*INDEX(D_伙伴表!$L:$L,MATCH(M122,D_伙伴表!$C:$C,0))+0.35*INDEX(D_伙伴表!$L:$L,MATCH(K122,D_伙伴表!$C:$C,0)),0.25+0.5*INDEX(D_伙伴表!$L:$L,MATCH(K122,D_伙伴表!$C:$C,0)))+E122*0.07</f>
        <v>2.0300000000000002</v>
      </c>
      <c r="E122" s="2" t="s">
        <v>937</v>
      </c>
      <c r="F122" s="2">
        <f t="shared" si="2"/>
        <v>2</v>
      </c>
      <c r="G122" s="2" t="str">
        <f t="shared" si="3"/>
        <v>神通孙悟空4</v>
      </c>
      <c r="H122" s="2">
        <v>38</v>
      </c>
      <c r="I122" s="2" t="str">
        <f>VLOOKUP(H122,D_伙伴表!$B:$C,2,FALSE)</f>
        <v>神通孙悟空</v>
      </c>
      <c r="J122" s="2">
        <v>14</v>
      </c>
      <c r="K122" s="2" t="str">
        <f>VLOOKUP(J122,D_伙伴表!$B:$C,2,FALSE)</f>
        <v>威武蘑菇咕咕</v>
      </c>
      <c r="L122" s="2" t="str">
        <f>IF(M122="","",INDEX(D_图鉴!$A:$A,MATCH(M122,D_图鉴!$D:$D,0)))</f>
        <v/>
      </c>
      <c r="R122" s="2">
        <f>IF(S122="","",INDEX(计算页!$A:$A,MATCH(S122,计算页!$B:$B,0)))</f>
        <v>1</v>
      </c>
      <c r="S122" s="2" t="s">
        <v>97</v>
      </c>
      <c r="T122" s="2">
        <f>ROUND(INDEX(计算页!$F$4:$W$9,D_伙伴羁绊!B122,D_伙伴羁绊!C122*6-3)*D122/INDEX(计算页!$C:$C,MATCH(S122,计算页!$B:$B,0)),0)</f>
        <v>4425</v>
      </c>
    </row>
    <row r="123" spans="1:20" x14ac:dyDescent="0.35">
      <c r="A123" s="2">
        <f>INDEX(D_伙伴表!$A:$A,MATCH(I123,D_伙伴表!$C:$C,0))*1000+E123</f>
        <v>100035001</v>
      </c>
      <c r="B123" s="2">
        <f>INDEX(D_伙伴表!$L:$L,MATCH(I123,D_伙伴表!$C:$C,0))</f>
        <v>6</v>
      </c>
      <c r="C123" s="2">
        <f>INDEX(D_伙伴表!$O:$O,MATCH(I123,D_伙伴表!$C:$C,0))</f>
        <v>1</v>
      </c>
      <c r="D123" s="2">
        <f>IF(F123&gt;2,0.55+0.35*INDEX(D_伙伴表!$L:$L,MATCH(M123,D_伙伴表!$C:$C,0))+0.35*INDEX(D_伙伴表!$L:$L,MATCH(K123,D_伙伴表!$C:$C,0)),0.25+0.5*INDEX(D_伙伴表!$L:$L,MATCH(K123,D_伙伴表!$C:$C,0)))+E123*0.07</f>
        <v>2.3199999999999998</v>
      </c>
      <c r="E123" s="2" t="s">
        <v>934</v>
      </c>
      <c r="F123" s="2">
        <f t="shared" si="2"/>
        <v>2</v>
      </c>
      <c r="G123" s="2" t="str">
        <f t="shared" si="3"/>
        <v>无尚花妖花花1</v>
      </c>
      <c r="H123" s="2">
        <v>35</v>
      </c>
      <c r="I123" s="2" t="str">
        <f>VLOOKUP(H123,D_伙伴表!$B:$C,2,FALSE)</f>
        <v>无尚花妖花花</v>
      </c>
      <c r="J123" s="2">
        <v>38</v>
      </c>
      <c r="K123" s="2" t="str">
        <f>VLOOKUP(J123,D_伙伴表!$B:$C,2,FALSE)</f>
        <v>神通孙悟空</v>
      </c>
      <c r="L123" s="2" t="str">
        <f>IF(M123="","",INDEX(D_图鉴!$A:$A,MATCH(M123,D_图鉴!$D:$D,0)))</f>
        <v/>
      </c>
      <c r="R123" s="2">
        <f>IF(S123="","",INDEX(计算页!$A:$A,MATCH(S123,计算页!$B:$B,0)))</f>
        <v>3</v>
      </c>
      <c r="S123" s="2" t="s">
        <v>101</v>
      </c>
      <c r="T123" s="2">
        <f>ROUND(INDEX(计算页!$F$4:$W$9,D_伙伴羁绊!B123,D_伙伴羁绊!C123*6-3)*D123/INDEX(计算页!$C:$C,MATCH(S123,计算页!$B:$B,0)),0)</f>
        <v>1199</v>
      </c>
    </row>
    <row r="124" spans="1:20" x14ac:dyDescent="0.35">
      <c r="A124" s="2">
        <f>INDEX(D_伙伴表!$A:$A,MATCH(I124,D_伙伴表!$C:$C,0))*1000+E124</f>
        <v>100035002</v>
      </c>
      <c r="B124" s="2">
        <f>INDEX(D_伙伴表!$L:$L,MATCH(I124,D_伙伴表!$C:$C,0))</f>
        <v>6</v>
      </c>
      <c r="C124" s="2">
        <f>INDEX(D_伙伴表!$O:$O,MATCH(I124,D_伙伴表!$C:$C,0))</f>
        <v>1</v>
      </c>
      <c r="D124" s="2">
        <f>IF(F124&gt;2,0.55+0.35*INDEX(D_伙伴表!$L:$L,MATCH(M124,D_伙伴表!$C:$C,0))+0.35*INDEX(D_伙伴表!$L:$L,MATCH(K124,D_伙伴表!$C:$C,0)),0.25+0.5*INDEX(D_伙伴表!$L:$L,MATCH(K124,D_伙伴表!$C:$C,0)))+E124*0.07</f>
        <v>2.39</v>
      </c>
      <c r="E124" s="2" t="s">
        <v>935</v>
      </c>
      <c r="F124" s="2">
        <f t="shared" si="2"/>
        <v>2</v>
      </c>
      <c r="G124" s="2" t="str">
        <f t="shared" si="3"/>
        <v>无尚花妖花花2</v>
      </c>
      <c r="H124" s="2">
        <v>35</v>
      </c>
      <c r="I124" s="2" t="str">
        <f>VLOOKUP(H124,D_伙伴表!$B:$C,2,FALSE)</f>
        <v>无尚花妖花花</v>
      </c>
      <c r="J124" s="2">
        <v>37</v>
      </c>
      <c r="K124" s="2" t="str">
        <f>VLOOKUP(J124,D_伙伴表!$B:$C,2,FALSE)</f>
        <v>神通牛魔王</v>
      </c>
      <c r="L124" s="2" t="str">
        <f>IF(M124="","",INDEX(D_图鉴!$A:$A,MATCH(M124,D_图鉴!$D:$D,0)))</f>
        <v/>
      </c>
      <c r="R124" s="2">
        <f>IF(S124="","",INDEX(计算页!$A:$A,MATCH(S124,计算页!$B:$B,0)))</f>
        <v>6</v>
      </c>
      <c r="S124" s="2" t="s">
        <v>545</v>
      </c>
      <c r="T124" s="2">
        <f>ROUND(INDEX(计算页!$F$4:$W$9,D_伙伴羁绊!B124,D_伙伴羁绊!C124*6-3)*D124/INDEX(计算页!$C:$C,MATCH(S124,计算页!$B:$B,0)),0)</f>
        <v>494</v>
      </c>
    </row>
    <row r="125" spans="1:20" x14ac:dyDescent="0.35">
      <c r="A125" s="2">
        <f>INDEX(D_伙伴表!$A:$A,MATCH(I125,D_伙伴表!$C:$C,0))*1000+E125</f>
        <v>100035003</v>
      </c>
      <c r="B125" s="2">
        <f>INDEX(D_伙伴表!$L:$L,MATCH(I125,D_伙伴表!$C:$C,0))</f>
        <v>6</v>
      </c>
      <c r="C125" s="2">
        <f>INDEX(D_伙伴表!$O:$O,MATCH(I125,D_伙伴表!$C:$C,0))</f>
        <v>1</v>
      </c>
      <c r="D125" s="2">
        <f>IF(F125&gt;2,0.55+0.35*INDEX(D_伙伴表!$L:$L,MATCH(M125,D_伙伴表!$C:$C,0))+0.35*INDEX(D_伙伴表!$L:$L,MATCH(K125,D_伙伴表!$C:$C,0)),0.25+0.5*INDEX(D_伙伴表!$L:$L,MATCH(K125,D_伙伴表!$C:$C,0)))+E125*0.07</f>
        <v>1.96</v>
      </c>
      <c r="E125" s="2" t="s">
        <v>936</v>
      </c>
      <c r="F125" s="2">
        <f t="shared" si="2"/>
        <v>2</v>
      </c>
      <c r="G125" s="2" t="str">
        <f t="shared" si="3"/>
        <v>无尚花妖花花3</v>
      </c>
      <c r="H125" s="2">
        <v>35</v>
      </c>
      <c r="I125" s="2" t="str">
        <f>VLOOKUP(H125,D_伙伴表!$B:$C,2,FALSE)</f>
        <v>无尚花妖花花</v>
      </c>
      <c r="J125" s="2">
        <v>14</v>
      </c>
      <c r="K125" s="2" t="str">
        <f>VLOOKUP(J125,D_伙伴表!$B:$C,2,FALSE)</f>
        <v>威武蘑菇咕咕</v>
      </c>
      <c r="L125" s="2" t="str">
        <f>IF(M125="","",INDEX(D_图鉴!$A:$A,MATCH(M125,D_图鉴!$D:$D,0)))</f>
        <v/>
      </c>
      <c r="R125" s="2">
        <f>IF(S125="","",INDEX(计算页!$A:$A,MATCH(S125,计算页!$B:$B,0)))</f>
        <v>1</v>
      </c>
      <c r="S125" s="2" t="s">
        <v>942</v>
      </c>
      <c r="T125" s="2">
        <f>ROUND(INDEX(计算页!$F$4:$W$9,D_伙伴羁绊!B125,D_伙伴羁绊!C125*6-3)*D125/INDEX(计算页!$C:$C,MATCH(S125,计算页!$B:$B,0)),0)</f>
        <v>10133</v>
      </c>
    </row>
    <row r="126" spans="1:20" x14ac:dyDescent="0.35">
      <c r="A126" s="2">
        <f>INDEX(D_伙伴表!$A:$A,MATCH(I126,D_伙伴表!$C:$C,0))*1000+E126</f>
        <v>100035004</v>
      </c>
      <c r="B126" s="2">
        <f>INDEX(D_伙伴表!$L:$L,MATCH(I126,D_伙伴表!$C:$C,0))</f>
        <v>6</v>
      </c>
      <c r="C126" s="2">
        <f>INDEX(D_伙伴表!$O:$O,MATCH(I126,D_伙伴表!$C:$C,0))</f>
        <v>1</v>
      </c>
      <c r="D126" s="2">
        <f>IF(F126&gt;2,0.55+0.35*INDEX(D_伙伴表!$L:$L,MATCH(M126,D_伙伴表!$C:$C,0))+0.35*INDEX(D_伙伴表!$L:$L,MATCH(K126,D_伙伴表!$C:$C,0)),0.25+0.5*INDEX(D_伙伴表!$L:$L,MATCH(K126,D_伙伴表!$C:$C,0)))+E126*0.07</f>
        <v>3.5300000000000002</v>
      </c>
      <c r="E126" s="2" t="s">
        <v>937</v>
      </c>
      <c r="F126" s="2">
        <f t="shared" si="2"/>
        <v>2</v>
      </c>
      <c r="G126" s="2" t="str">
        <f t="shared" si="3"/>
        <v>无尚花妖花花4</v>
      </c>
      <c r="H126" s="2">
        <v>35</v>
      </c>
      <c r="I126" s="2" t="str">
        <f>VLOOKUP(H126,D_伙伴表!$B:$C,2,FALSE)</f>
        <v>无尚花妖花花</v>
      </c>
      <c r="J126" s="2">
        <v>36</v>
      </c>
      <c r="K126" s="2" t="str">
        <f>VLOOKUP(J126,D_伙伴表!$B:$C,2,FALSE)</f>
        <v>无尚白骨精</v>
      </c>
      <c r="L126" s="2" t="str">
        <f>IF(M126="","",INDEX(D_图鉴!$A:$A,MATCH(M126,D_图鉴!$D:$D,0)))</f>
        <v/>
      </c>
      <c r="R126" s="2">
        <f>IF(S126="","",INDEX(计算页!$A:$A,MATCH(S126,计算页!$B:$B,0)))</f>
        <v>4</v>
      </c>
      <c r="S126" s="2" t="s">
        <v>98</v>
      </c>
      <c r="T126" s="2">
        <f>ROUND(INDEX(计算页!$F$4:$W$9,D_伙伴羁绊!B126,D_伙伴羁绊!C126*6-3)*D126/INDEX(计算页!$C:$C,MATCH(S126,计算页!$B:$B,0)),0)</f>
        <v>3650</v>
      </c>
    </row>
    <row r="127" spans="1:20" x14ac:dyDescent="0.35">
      <c r="A127" s="2">
        <f>INDEX(D_伙伴表!$A:$A,MATCH(I127,D_伙伴表!$C:$C,0))*1000+E127</f>
        <v>100034001</v>
      </c>
      <c r="B127" s="2">
        <f>INDEX(D_伙伴表!$L:$L,MATCH(I127,D_伙伴表!$C:$C,0))</f>
        <v>6</v>
      </c>
      <c r="C127" s="2">
        <f>INDEX(D_伙伴表!$O:$O,MATCH(I127,D_伙伴表!$C:$C,0))</f>
        <v>1</v>
      </c>
      <c r="D127" s="2">
        <f>IF(F127&gt;2,0.55+0.35*INDEX(D_伙伴表!$L:$L,MATCH(M127,D_伙伴表!$C:$C,0))+0.35*INDEX(D_伙伴表!$L:$L,MATCH(K127,D_伙伴表!$C:$C,0)),0.25+0.5*INDEX(D_伙伴表!$L:$L,MATCH(K127,D_伙伴表!$C:$C,0)))+E127*0.07</f>
        <v>0.82000000000000006</v>
      </c>
      <c r="E127" s="2" t="s">
        <v>934</v>
      </c>
      <c r="F127" s="2">
        <f t="shared" si="2"/>
        <v>2</v>
      </c>
      <c r="G127" s="2" t="str">
        <f t="shared" si="3"/>
        <v>无尚鹏精大嘴1</v>
      </c>
      <c r="H127" s="2">
        <v>34</v>
      </c>
      <c r="I127" s="2" t="str">
        <f>VLOOKUP(H127,D_伙伴表!$B:$C,2,FALSE)</f>
        <v>无尚鹏精大嘴</v>
      </c>
      <c r="J127" s="2">
        <v>57</v>
      </c>
      <c r="K127" s="2" t="str">
        <f>VLOOKUP(J127,D_伙伴表!$B:$C,2,FALSE)</f>
        <v>小蝙蝠</v>
      </c>
      <c r="L127" s="2" t="str">
        <f>IF(M127="","",INDEX(D_图鉴!$A:$A,MATCH(M127,D_图鉴!$D:$D,0)))</f>
        <v/>
      </c>
      <c r="R127" s="2">
        <f>IF(S127="","",INDEX(计算页!$A:$A,MATCH(S127,计算页!$B:$B,0)))</f>
        <v>3</v>
      </c>
      <c r="S127" s="2" t="s">
        <v>101</v>
      </c>
      <c r="T127" s="2">
        <f>ROUND(INDEX(计算页!$F$4:$W$9,D_伙伴羁绊!B127,D_伙伴羁绊!C127*6-3)*D127/INDEX(计算页!$C:$C,MATCH(S127,计算页!$B:$B,0)),0)</f>
        <v>424</v>
      </c>
    </row>
    <row r="128" spans="1:20" x14ac:dyDescent="0.35">
      <c r="A128" s="2">
        <f>INDEX(D_伙伴表!$A:$A,MATCH(I128,D_伙伴表!$C:$C,0))*1000+E128</f>
        <v>100034002</v>
      </c>
      <c r="B128" s="2">
        <f>INDEX(D_伙伴表!$L:$L,MATCH(I128,D_伙伴表!$C:$C,0))</f>
        <v>6</v>
      </c>
      <c r="C128" s="2">
        <f>INDEX(D_伙伴表!$O:$O,MATCH(I128,D_伙伴表!$C:$C,0))</f>
        <v>1</v>
      </c>
      <c r="D128" s="2">
        <f>IF(F128&gt;2,0.55+0.35*INDEX(D_伙伴表!$L:$L,MATCH(M128,D_伙伴表!$C:$C,0))+0.35*INDEX(D_伙伴表!$L:$L,MATCH(K128,D_伙伴表!$C:$C,0)),0.25+0.5*INDEX(D_伙伴表!$L:$L,MATCH(K128,D_伙伴表!$C:$C,0)))+E128*0.07</f>
        <v>1.3900000000000001</v>
      </c>
      <c r="E128" s="2" t="s">
        <v>935</v>
      </c>
      <c r="F128" s="2">
        <f t="shared" si="2"/>
        <v>2</v>
      </c>
      <c r="G128" s="2" t="str">
        <f t="shared" si="3"/>
        <v>无尚鹏精大嘴2</v>
      </c>
      <c r="H128" s="2">
        <v>34</v>
      </c>
      <c r="I128" s="2" t="str">
        <f>VLOOKUP(H128,D_伙伴表!$B:$C,2,FALSE)</f>
        <v>无尚鹏精大嘴</v>
      </c>
      <c r="J128" s="2">
        <v>58</v>
      </c>
      <c r="K128" s="2" t="str">
        <f>VLOOKUP(J128,D_伙伴表!$B:$C,2,FALSE)</f>
        <v>坚强蛤蟆哈喽</v>
      </c>
      <c r="L128" s="2" t="str">
        <f>IF(M128="","",INDEX(D_图鉴!$A:$A,MATCH(M128,D_图鉴!$D:$D,0)))</f>
        <v/>
      </c>
      <c r="R128" s="2">
        <f>IF(S128="","",INDEX(计算页!$A:$A,MATCH(S128,计算页!$B:$B,0)))</f>
        <v>4</v>
      </c>
      <c r="S128" s="2" t="s">
        <v>98</v>
      </c>
      <c r="T128" s="2">
        <f>ROUND(INDEX(计算页!$F$4:$W$9,D_伙伴羁绊!B128,D_伙伴羁绊!C128*6-3)*D128/INDEX(计算页!$C:$C,MATCH(S128,计算页!$B:$B,0)),0)</f>
        <v>1437</v>
      </c>
    </row>
    <row r="129" spans="1:20" x14ac:dyDescent="0.35">
      <c r="A129" s="2">
        <f>INDEX(D_伙伴表!$A:$A,MATCH(I129,D_伙伴表!$C:$C,0))*1000+E129</f>
        <v>100034003</v>
      </c>
      <c r="B129" s="2">
        <f>INDEX(D_伙伴表!$L:$L,MATCH(I129,D_伙伴表!$C:$C,0))</f>
        <v>6</v>
      </c>
      <c r="C129" s="2">
        <f>INDEX(D_伙伴表!$O:$O,MATCH(I129,D_伙伴表!$C:$C,0))</f>
        <v>1</v>
      </c>
      <c r="D129" s="2">
        <f>IF(F129&gt;2,0.55+0.35*INDEX(D_伙伴表!$L:$L,MATCH(M129,D_伙伴表!$C:$C,0))+0.35*INDEX(D_伙伴表!$L:$L,MATCH(K129,D_伙伴表!$C:$C,0)),0.25+0.5*INDEX(D_伙伴表!$L:$L,MATCH(K129,D_伙伴表!$C:$C,0)))+E129*0.07</f>
        <v>0.96</v>
      </c>
      <c r="E129" s="2" t="s">
        <v>936</v>
      </c>
      <c r="F129" s="2">
        <f t="shared" si="2"/>
        <v>2</v>
      </c>
      <c r="G129" s="2" t="str">
        <f t="shared" si="3"/>
        <v>无尚鹏精大嘴3</v>
      </c>
      <c r="H129" s="2">
        <v>34</v>
      </c>
      <c r="I129" s="2" t="str">
        <f>VLOOKUP(H129,D_伙伴表!$B:$C,2,FALSE)</f>
        <v>无尚鹏精大嘴</v>
      </c>
      <c r="J129" s="2">
        <v>55</v>
      </c>
      <c r="K129" s="2" t="str">
        <f>VLOOKUP(J129,D_伙伴表!$B:$C,2,FALSE)</f>
        <v>小果狸</v>
      </c>
      <c r="R129" s="2">
        <f>IF(S129="","",INDEX(计算页!$A:$A,MATCH(S129,计算页!$B:$B,0)))</f>
        <v>8</v>
      </c>
      <c r="S129" s="2" t="s">
        <v>135</v>
      </c>
      <c r="T129" s="2">
        <f>ROUND(INDEX(计算页!$F$4:$W$9,D_伙伴羁绊!B129,D_伙伴羁绊!C129*6-3)*D129/INDEX(计算页!$C:$C,MATCH(S129,计算页!$B:$B,0)),0)</f>
        <v>199</v>
      </c>
    </row>
    <row r="130" spans="1:20" x14ac:dyDescent="0.35">
      <c r="A130" s="2">
        <f>INDEX(D_伙伴表!$A:$A,MATCH(I130,D_伙伴表!$C:$C,0))*1000+E130</f>
        <v>100034004</v>
      </c>
      <c r="B130" s="2">
        <f>INDEX(D_伙伴表!$L:$L,MATCH(I130,D_伙伴表!$C:$C,0))</f>
        <v>6</v>
      </c>
      <c r="C130" s="2">
        <f>INDEX(D_伙伴表!$O:$O,MATCH(I130,D_伙伴表!$C:$C,0))</f>
        <v>1</v>
      </c>
      <c r="D130" s="2">
        <f>IF(F130&gt;2,0.55+0.35*INDEX(D_伙伴表!$L:$L,MATCH(M130,D_伙伴表!$C:$C,0))+0.35*INDEX(D_伙伴表!$L:$L,MATCH(K130,D_伙伴表!$C:$C,0)),0.25+0.5*INDEX(D_伙伴表!$L:$L,MATCH(K130,D_伙伴表!$C:$C,0)))+E130*0.07</f>
        <v>1.03</v>
      </c>
      <c r="E130" s="2" t="s">
        <v>937</v>
      </c>
      <c r="F130" s="2">
        <f t="shared" si="2"/>
        <v>2</v>
      </c>
      <c r="G130" s="2" t="str">
        <f t="shared" si="3"/>
        <v>无尚鹏精大嘴4</v>
      </c>
      <c r="H130" s="2">
        <v>34</v>
      </c>
      <c r="I130" s="2" t="str">
        <f>VLOOKUP(H130,D_伙伴表!$B:$C,2,FALSE)</f>
        <v>无尚鹏精大嘴</v>
      </c>
      <c r="J130" s="2">
        <v>54</v>
      </c>
      <c r="K130" s="2" t="str">
        <f>VLOOKUP(J130,D_伙伴表!$B:$C,2,FALSE)</f>
        <v>小花狼</v>
      </c>
      <c r="L130" s="2" t="str">
        <f>IF(M130="","",INDEX(D_图鉴!$A:$A,MATCH(M130,D_图鉴!$D:$D,0)))</f>
        <v/>
      </c>
      <c r="R130" s="2">
        <f>IF(S130="","",INDEX(计算页!$A:$A,MATCH(S130,计算页!$B:$B,0)))</f>
        <v>1</v>
      </c>
      <c r="S130" s="2" t="s">
        <v>97</v>
      </c>
      <c r="T130" s="2">
        <f>ROUND(INDEX(计算页!$F$4:$W$9,D_伙伴羁绊!B130,D_伙伴羁绊!C130*6-3)*D130/INDEX(计算页!$C:$C,MATCH(S130,计算页!$B:$B,0)),0)</f>
        <v>5325</v>
      </c>
    </row>
    <row r="131" spans="1:20" x14ac:dyDescent="0.35">
      <c r="A131" s="2">
        <f>INDEX(D_伙伴表!$A:$A,MATCH(I131,D_伙伴表!$C:$C,0))*1000+E131</f>
        <v>100019001</v>
      </c>
      <c r="B131" s="2">
        <f>INDEX(D_伙伴表!$L:$L,MATCH(I131,D_伙伴表!$C:$C,0))</f>
        <v>4</v>
      </c>
      <c r="C131" s="2">
        <f>INDEX(D_伙伴表!$O:$O,MATCH(I131,D_伙伴表!$C:$C,0))</f>
        <v>1</v>
      </c>
      <c r="D131" s="2">
        <f>IF(F131&gt;2,0.55+0.35*INDEX(D_伙伴表!$L:$L,MATCH(M131,D_伙伴表!$C:$C,0))+0.35*INDEX(D_伙伴表!$L:$L,MATCH(K131,D_伙伴表!$C:$C,0)),0.25+0.5*INDEX(D_伙伴表!$L:$L,MATCH(K131,D_伙伴表!$C:$C,0)))+E131*0.07</f>
        <v>2.3199999999999998</v>
      </c>
      <c r="E131" s="2" t="s">
        <v>934</v>
      </c>
      <c r="F131" s="2">
        <f t="shared" ref="F131:F194" si="4">IF(COUNT(H131:Q131)=0,"",COUNT(H131:Q131))</f>
        <v>2</v>
      </c>
      <c r="G131" s="2" t="str">
        <f t="shared" si="3"/>
        <v>神通猪阿呆1</v>
      </c>
      <c r="H131" s="2">
        <v>19</v>
      </c>
      <c r="I131" s="2" t="str">
        <f>VLOOKUP(H131,D_伙伴表!$B:$C,2,FALSE)</f>
        <v>神通猪阿呆</v>
      </c>
      <c r="J131" s="2">
        <v>40</v>
      </c>
      <c r="K131" s="2" t="str">
        <f>VLOOKUP(J131,D_伙伴表!$B:$C,2,FALSE)</f>
        <v>神通沙和尚</v>
      </c>
      <c r="L131" s="2" t="str">
        <f>IF(M131="","",INDEX(D_图鉴!$A:$A,MATCH(M131,D_图鉴!$D:$D,0)))</f>
        <v/>
      </c>
      <c r="R131" s="2">
        <f>IF(S131="","",INDEX(计算页!$A:$A,MATCH(S131,计算页!$B:$B,0)))</f>
        <v>3</v>
      </c>
      <c r="S131" s="2" t="s">
        <v>101</v>
      </c>
      <c r="T131" s="2">
        <f>ROUND(INDEX(计算页!$F$4:$W$9,D_伙伴羁绊!B131,D_伙伴羁绊!C131*6-3)*D131/INDEX(计算页!$C:$C,MATCH(S131,计算页!$B:$B,0)),0)</f>
        <v>506</v>
      </c>
    </row>
    <row r="132" spans="1:20" x14ac:dyDescent="0.35">
      <c r="A132" s="2">
        <f>INDEX(D_伙伴表!$A:$A,MATCH(I132,D_伙伴表!$C:$C,0))*1000+E132</f>
        <v>100019002</v>
      </c>
      <c r="B132" s="2">
        <f>INDEX(D_伙伴表!$L:$L,MATCH(I132,D_伙伴表!$C:$C,0))</f>
        <v>4</v>
      </c>
      <c r="C132" s="2">
        <f>INDEX(D_伙伴表!$O:$O,MATCH(I132,D_伙伴表!$C:$C,0))</f>
        <v>1</v>
      </c>
      <c r="D132" s="2">
        <f>IF(F132&gt;2,0.55+0.35*INDEX(D_伙伴表!$L:$L,MATCH(M132,D_伙伴表!$C:$C,0))+0.35*INDEX(D_伙伴表!$L:$L,MATCH(K132,D_伙伴表!$C:$C,0)),0.25+0.5*INDEX(D_伙伴表!$L:$L,MATCH(K132,D_伙伴表!$C:$C,0)))+E132*0.07</f>
        <v>2.89</v>
      </c>
      <c r="E132" s="2" t="s">
        <v>935</v>
      </c>
      <c r="F132" s="2">
        <f t="shared" si="4"/>
        <v>2</v>
      </c>
      <c r="G132" s="2" t="str">
        <f t="shared" ref="G132:G195" si="5">I132&amp;E132</f>
        <v>神通猪阿呆2</v>
      </c>
      <c r="H132" s="2">
        <v>19</v>
      </c>
      <c r="I132" s="2" t="str">
        <f>VLOOKUP(H132,D_伙伴表!$B:$C,2,FALSE)</f>
        <v>神通猪阿呆</v>
      </c>
      <c r="J132" s="2">
        <v>42</v>
      </c>
      <c r="K132" s="2" t="str">
        <f>VLOOKUP(J132,D_伙伴表!$B:$C,2,FALSE)</f>
        <v>至尊牛魔王</v>
      </c>
      <c r="L132" s="2" t="str">
        <f>IF(M132="","",INDEX(D_图鉴!$A:$A,MATCH(M132,D_图鉴!$D:$D,0)))</f>
        <v/>
      </c>
      <c r="R132" s="2">
        <f>IF(S132="","",INDEX(计算页!$A:$A,MATCH(S132,计算页!$B:$B,0)))</f>
        <v>4</v>
      </c>
      <c r="S132" s="2" t="s">
        <v>98</v>
      </c>
      <c r="T132" s="2">
        <f>ROUND(INDEX(计算页!$F$4:$W$9,D_伙伴羁绊!B132,D_伙伴羁绊!C132*6-3)*D132/INDEX(计算页!$C:$C,MATCH(S132,计算页!$B:$B,0)),0)</f>
        <v>1260</v>
      </c>
    </row>
    <row r="133" spans="1:20" x14ac:dyDescent="0.35">
      <c r="A133" s="2">
        <f>INDEX(D_伙伴表!$A:$A,MATCH(I133,D_伙伴表!$C:$C,0))*1000+E133</f>
        <v>100019003</v>
      </c>
      <c r="B133" s="2">
        <f>INDEX(D_伙伴表!$L:$L,MATCH(I133,D_伙伴表!$C:$C,0))</f>
        <v>4</v>
      </c>
      <c r="C133" s="2">
        <f>INDEX(D_伙伴表!$O:$O,MATCH(I133,D_伙伴表!$C:$C,0))</f>
        <v>1</v>
      </c>
      <c r="D133" s="2">
        <f>IF(F133&gt;2,0.55+0.35*INDEX(D_伙伴表!$L:$L,MATCH(M133,D_伙伴表!$C:$C,0))+0.35*INDEX(D_伙伴表!$L:$L,MATCH(K133,D_伙伴表!$C:$C,0)),0.25+0.5*INDEX(D_伙伴表!$L:$L,MATCH(K133,D_伙伴表!$C:$C,0)))+E133*0.07</f>
        <v>2.96</v>
      </c>
      <c r="E133" s="2" t="s">
        <v>936</v>
      </c>
      <c r="F133" s="2">
        <f t="shared" si="4"/>
        <v>2</v>
      </c>
      <c r="G133" s="2" t="str">
        <f t="shared" si="5"/>
        <v>神通猪阿呆3</v>
      </c>
      <c r="H133" s="2">
        <v>19</v>
      </c>
      <c r="I133" s="2" t="str">
        <f>VLOOKUP(H133,D_伙伴表!$B:$C,2,FALSE)</f>
        <v>神通猪阿呆</v>
      </c>
      <c r="J133" s="2">
        <v>43</v>
      </c>
      <c r="K133" s="2" t="str">
        <f>VLOOKUP(J133,D_伙伴表!$B:$C,2,FALSE)</f>
        <v>至尊孙悟空</v>
      </c>
      <c r="L133" s="2" t="str">
        <f>IF(M133="","",INDEX(D_图鉴!$A:$A,MATCH(M133,D_图鉴!$D:$D,0)))</f>
        <v/>
      </c>
      <c r="R133" s="2">
        <f>IF(S133="","",INDEX(计算页!$A:$A,MATCH(S133,计算页!$B:$B,0)))</f>
        <v>9</v>
      </c>
      <c r="S133" s="2" t="s">
        <v>567</v>
      </c>
      <c r="T133" s="2">
        <f>ROUND(INDEX(计算页!$F$4:$W$9,D_伙伴羁绊!B133,D_伙伴羁绊!C133*6-3)*D133/INDEX(计算页!$C:$C,MATCH(S133,计算页!$B:$B,0)),0)</f>
        <v>258</v>
      </c>
    </row>
    <row r="134" spans="1:20" x14ac:dyDescent="0.35">
      <c r="A134" s="2">
        <f>INDEX(D_伙伴表!$A:$A,MATCH(I134,D_伙伴表!$C:$C,0))*1000+E134</f>
        <v>100019004</v>
      </c>
      <c r="B134" s="2">
        <f>INDEX(D_伙伴表!$L:$L,MATCH(I134,D_伙伴表!$C:$C,0))</f>
        <v>4</v>
      </c>
      <c r="C134" s="2">
        <f>INDEX(D_伙伴表!$O:$O,MATCH(I134,D_伙伴表!$C:$C,0))</f>
        <v>1</v>
      </c>
      <c r="D134" s="2">
        <f>IF(F134&gt;2,0.55+0.35*INDEX(D_伙伴表!$L:$L,MATCH(M134,D_伙伴表!$C:$C,0))+0.35*INDEX(D_伙伴表!$L:$L,MATCH(K134,D_伙伴表!$C:$C,0)),0.25+0.5*INDEX(D_伙伴表!$L:$L,MATCH(K134,D_伙伴表!$C:$C,0)))+E134*0.07</f>
        <v>2.5300000000000002</v>
      </c>
      <c r="E134" s="2" t="s">
        <v>937</v>
      </c>
      <c r="F134" s="2">
        <f t="shared" si="4"/>
        <v>2</v>
      </c>
      <c r="G134" s="2" t="str">
        <f t="shared" si="5"/>
        <v>神通猪阿呆4</v>
      </c>
      <c r="H134" s="2">
        <v>19</v>
      </c>
      <c r="I134" s="2" t="str">
        <f>VLOOKUP(H134,D_伙伴表!$B:$C,2,FALSE)</f>
        <v>神通猪阿呆</v>
      </c>
      <c r="J134" s="2">
        <v>41</v>
      </c>
      <c r="K134" s="2" t="str">
        <f>VLOOKUP(J134,D_伙伴表!$B:$C,2,FALSE)</f>
        <v>神通唐僧</v>
      </c>
      <c r="R134" s="2">
        <f>IF(S134="","",INDEX(计算页!$A:$A,MATCH(S134,计算页!$B:$B,0)))</f>
        <v>14</v>
      </c>
      <c r="S134" s="2" t="s">
        <v>938</v>
      </c>
      <c r="T134" s="2">
        <f>ROUND(INDEX(计算页!$F$4:$W$9,D_伙伴羁绊!B134,D_伙伴羁绊!C134*6-3)*D134/INDEX(计算页!$C:$C,MATCH(S134,计算页!$B:$B,0)),0)</f>
        <v>552</v>
      </c>
    </row>
    <row r="135" spans="1:20" x14ac:dyDescent="0.35">
      <c r="A135" s="2">
        <f>INDEX(D_伙伴表!$A:$A,MATCH(I135,D_伙伴表!$C:$C,0))*1000+E135</f>
        <v>100040001</v>
      </c>
      <c r="B135" s="2">
        <f>INDEX(D_伙伴表!$L:$L,MATCH(I135,D_伙伴表!$C:$C,0))</f>
        <v>4</v>
      </c>
      <c r="C135" s="2">
        <f>INDEX(D_伙伴表!$O:$O,MATCH(I135,D_伙伴表!$C:$C,0))</f>
        <v>1</v>
      </c>
      <c r="D135" s="2">
        <f>IF(F135&gt;2,0.55+0.35*INDEX(D_伙伴表!$L:$L,MATCH(M135,D_伙伴表!$C:$C,0))+0.35*INDEX(D_伙伴表!$L:$L,MATCH(K135,D_伙伴表!$C:$C,0)),0.25+0.5*INDEX(D_伙伴表!$L:$L,MATCH(K135,D_伙伴表!$C:$C,0)))+E135*0.07</f>
        <v>2.3199999999999998</v>
      </c>
      <c r="E135" s="2" t="s">
        <v>934</v>
      </c>
      <c r="F135" s="2">
        <f t="shared" si="4"/>
        <v>2</v>
      </c>
      <c r="G135" s="2" t="str">
        <f t="shared" si="5"/>
        <v>神通沙和尚1</v>
      </c>
      <c r="H135" s="2">
        <v>40</v>
      </c>
      <c r="I135" s="2" t="str">
        <f>VLOOKUP(H135,D_伙伴表!$B:$C,2,FALSE)</f>
        <v>神通沙和尚</v>
      </c>
      <c r="J135" s="2">
        <v>41</v>
      </c>
      <c r="K135" s="2" t="str">
        <f>VLOOKUP(J135,D_伙伴表!$B:$C,2,FALSE)</f>
        <v>神通唐僧</v>
      </c>
      <c r="L135" s="2" t="str">
        <f>IF(M135="","",INDEX(D_图鉴!$A:$A,MATCH(M135,D_图鉴!$D:$D,0)))</f>
        <v/>
      </c>
      <c r="R135" s="2">
        <f>IF(S135="","",INDEX(计算页!$A:$A,MATCH(S135,计算页!$B:$B,0)))</f>
        <v>3</v>
      </c>
      <c r="S135" s="2" t="s">
        <v>939</v>
      </c>
      <c r="T135" s="2">
        <f>ROUND(INDEX(计算页!$F$4:$W$9,D_伙伴羁绊!B135,D_伙伴羁绊!C135*6-3)*D135/INDEX(计算页!$C:$C,MATCH(S135,计算页!$B:$B,0)),0)</f>
        <v>506</v>
      </c>
    </row>
    <row r="136" spans="1:20" x14ac:dyDescent="0.35">
      <c r="A136" s="2">
        <f>INDEX(D_伙伴表!$A:$A,MATCH(I136,D_伙伴表!$C:$C,0))*1000+E136</f>
        <v>100040002</v>
      </c>
      <c r="B136" s="2">
        <f>INDEX(D_伙伴表!$L:$L,MATCH(I136,D_伙伴表!$C:$C,0))</f>
        <v>4</v>
      </c>
      <c r="C136" s="2">
        <f>INDEX(D_伙伴表!$O:$O,MATCH(I136,D_伙伴表!$C:$C,0))</f>
        <v>1</v>
      </c>
      <c r="D136" s="2">
        <f>IF(F136&gt;2,0.55+0.35*INDEX(D_伙伴表!$L:$L,MATCH(M136,D_伙伴表!$C:$C,0))+0.35*INDEX(D_伙伴表!$L:$L,MATCH(K136,D_伙伴表!$C:$C,0)),0.25+0.5*INDEX(D_伙伴表!$L:$L,MATCH(K136,D_伙伴表!$C:$C,0)))+E136*0.07</f>
        <v>2.39</v>
      </c>
      <c r="E136" s="2" t="s">
        <v>935</v>
      </c>
      <c r="F136" s="2">
        <f t="shared" si="4"/>
        <v>2</v>
      </c>
      <c r="G136" s="2" t="str">
        <f t="shared" si="5"/>
        <v>神通沙和尚2</v>
      </c>
      <c r="H136" s="2">
        <v>40</v>
      </c>
      <c r="I136" s="2" t="str">
        <f>VLOOKUP(H136,D_伙伴表!$B:$C,2,FALSE)</f>
        <v>神通沙和尚</v>
      </c>
      <c r="J136" s="2">
        <v>19</v>
      </c>
      <c r="K136" s="2" t="str">
        <f>VLOOKUP(J136,D_伙伴表!$B:$C,2,FALSE)</f>
        <v>神通猪阿呆</v>
      </c>
      <c r="L136" s="2" t="str">
        <f>IF(M136="","",INDEX(D_图鉴!$A:$A,MATCH(M136,D_图鉴!$D:$D,0)))</f>
        <v/>
      </c>
      <c r="R136" s="2">
        <f>IF(S136="","",INDEX(计算页!$A:$A,MATCH(S136,计算页!$B:$B,0)))</f>
        <v>9</v>
      </c>
      <c r="S136" s="2" t="s">
        <v>567</v>
      </c>
      <c r="T136" s="2">
        <f>ROUND(INDEX(计算页!$F$4:$W$9,D_伙伴羁绊!B136,D_伙伴羁绊!C136*6-3)*D136/INDEX(计算页!$C:$C,MATCH(S136,计算页!$B:$B,0)),0)</f>
        <v>208</v>
      </c>
    </row>
    <row r="137" spans="1:20" x14ac:dyDescent="0.35">
      <c r="A137" s="2">
        <f>INDEX(D_伙伴表!$A:$A,MATCH(I137,D_伙伴表!$C:$C,0))*1000+E137</f>
        <v>100040003</v>
      </c>
      <c r="B137" s="2">
        <f>INDEX(D_伙伴表!$L:$L,MATCH(I137,D_伙伴表!$C:$C,0))</f>
        <v>4</v>
      </c>
      <c r="C137" s="2">
        <f>INDEX(D_伙伴表!$O:$O,MATCH(I137,D_伙伴表!$C:$C,0))</f>
        <v>1</v>
      </c>
      <c r="D137" s="2">
        <f>IF(F137&gt;2,0.55+0.35*INDEX(D_伙伴表!$L:$L,MATCH(M137,D_伙伴表!$C:$C,0))+0.35*INDEX(D_伙伴表!$L:$L,MATCH(K137,D_伙伴表!$C:$C,0)),0.25+0.5*INDEX(D_伙伴表!$L:$L,MATCH(K137,D_伙伴表!$C:$C,0)))+E137*0.07</f>
        <v>2.96</v>
      </c>
      <c r="E137" s="2" t="s">
        <v>936</v>
      </c>
      <c r="F137" s="2">
        <f t="shared" si="4"/>
        <v>2</v>
      </c>
      <c r="G137" s="2" t="str">
        <f t="shared" si="5"/>
        <v>神通沙和尚3</v>
      </c>
      <c r="H137" s="2">
        <v>40</v>
      </c>
      <c r="I137" s="2" t="str">
        <f>VLOOKUP(H137,D_伙伴表!$B:$C,2,FALSE)</f>
        <v>神通沙和尚</v>
      </c>
      <c r="J137" s="2">
        <v>43</v>
      </c>
      <c r="K137" s="2" t="str">
        <f>VLOOKUP(J137,D_伙伴表!$B:$C,2,FALSE)</f>
        <v>至尊孙悟空</v>
      </c>
      <c r="L137" s="2" t="str">
        <f>IF(M137="","",INDEX(D_图鉴!$A:$A,MATCH(M137,D_图鉴!$D:$D,0)))</f>
        <v/>
      </c>
      <c r="R137" s="2">
        <f>IF(S137="","",INDEX(计算页!$A:$A,MATCH(S137,计算页!$B:$B,0)))</f>
        <v>4</v>
      </c>
      <c r="S137" s="2" t="s">
        <v>941</v>
      </c>
      <c r="T137" s="2">
        <f>ROUND(INDEX(计算页!$F$4:$W$9,D_伙伴羁绊!B137,D_伙伴羁绊!C137*6-3)*D137/INDEX(计算页!$C:$C,MATCH(S137,计算页!$B:$B,0)),0)</f>
        <v>1291</v>
      </c>
    </row>
    <row r="138" spans="1:20" x14ac:dyDescent="0.35">
      <c r="A138" s="2">
        <f>INDEX(D_伙伴表!$A:$A,MATCH(I138,D_伙伴表!$C:$C,0))*1000+E138</f>
        <v>100040004</v>
      </c>
      <c r="B138" s="2">
        <f>INDEX(D_伙伴表!$L:$L,MATCH(I138,D_伙伴表!$C:$C,0))</f>
        <v>4</v>
      </c>
      <c r="C138" s="2">
        <f>INDEX(D_伙伴表!$O:$O,MATCH(I138,D_伙伴表!$C:$C,0))</f>
        <v>1</v>
      </c>
      <c r="D138" s="2">
        <f>IF(F138&gt;2,0.55+0.35*INDEX(D_伙伴表!$L:$L,MATCH(M138,D_伙伴表!$C:$C,0))+0.35*INDEX(D_伙伴表!$L:$L,MATCH(K138,D_伙伴表!$C:$C,0)),0.25+0.5*INDEX(D_伙伴表!$L:$L,MATCH(K138,D_伙伴表!$C:$C,0)))+E138*0.07</f>
        <v>3.0300000000000002</v>
      </c>
      <c r="E138" s="2" t="s">
        <v>937</v>
      </c>
      <c r="F138" s="2">
        <f t="shared" si="4"/>
        <v>2</v>
      </c>
      <c r="G138" s="2" t="str">
        <f t="shared" si="5"/>
        <v>神通沙和尚4</v>
      </c>
      <c r="H138" s="2">
        <v>40</v>
      </c>
      <c r="I138" s="2" t="str">
        <f>VLOOKUP(H138,D_伙伴表!$B:$C,2,FALSE)</f>
        <v>神通沙和尚</v>
      </c>
      <c r="J138" s="2">
        <v>42</v>
      </c>
      <c r="K138" s="2" t="str">
        <f>VLOOKUP(J138,D_伙伴表!$B:$C,2,FALSE)</f>
        <v>至尊牛魔王</v>
      </c>
      <c r="L138" s="2" t="str">
        <f>IF(M138="","",INDEX(D_图鉴!$A:$A,MATCH(M138,D_图鉴!$D:$D,0)))</f>
        <v/>
      </c>
      <c r="R138" s="2">
        <f>IF(S138="","",INDEX(计算页!$A:$A,MATCH(S138,计算页!$B:$B,0)))</f>
        <v>1</v>
      </c>
      <c r="S138" s="2" t="s">
        <v>942</v>
      </c>
      <c r="T138" s="2">
        <f>ROUND(INDEX(计算页!$F$4:$W$9,D_伙伴羁绊!B138,D_伙伴羁绊!C138*6-3)*D138/INDEX(计算页!$C:$C,MATCH(S138,计算页!$B:$B,0)),0)</f>
        <v>6605</v>
      </c>
    </row>
    <row r="139" spans="1:20" x14ac:dyDescent="0.35">
      <c r="A139" s="2">
        <f>INDEX(D_伙伴表!$A:$A,MATCH(I139,D_伙伴表!$C:$C,0))*1000+E139</f>
        <v>100041001</v>
      </c>
      <c r="B139" s="2">
        <f>INDEX(D_伙伴表!$L:$L,MATCH(I139,D_伙伴表!$C:$C,0))</f>
        <v>4</v>
      </c>
      <c r="C139" s="2">
        <f>INDEX(D_伙伴表!$O:$O,MATCH(I139,D_伙伴表!$C:$C,0))</f>
        <v>1</v>
      </c>
      <c r="D139" s="2">
        <f>IF(F139&gt;2,0.55+0.35*INDEX(D_伙伴表!$L:$L,MATCH(M139,D_伙伴表!$C:$C,0))+0.35*INDEX(D_伙伴表!$L:$L,MATCH(K139,D_伙伴表!$C:$C,0)),0.25+0.5*INDEX(D_伙伴表!$L:$L,MATCH(K139,D_伙伴表!$C:$C,0)))+E139*0.07</f>
        <v>2.3199999999999998</v>
      </c>
      <c r="E139" s="2" t="s">
        <v>934</v>
      </c>
      <c r="F139" s="2">
        <f t="shared" si="4"/>
        <v>2</v>
      </c>
      <c r="G139" s="2" t="str">
        <f t="shared" si="5"/>
        <v>神通唐僧1</v>
      </c>
      <c r="H139" s="2">
        <v>41</v>
      </c>
      <c r="I139" s="2" t="str">
        <f>VLOOKUP(H139,D_伙伴表!$B:$C,2,FALSE)</f>
        <v>神通唐僧</v>
      </c>
      <c r="J139" s="2">
        <v>19</v>
      </c>
      <c r="K139" s="2" t="str">
        <f>VLOOKUP(J139,D_伙伴表!$B:$C,2,FALSE)</f>
        <v>神通猪阿呆</v>
      </c>
      <c r="L139" s="2" t="str">
        <f>IF(M139="","",INDEX(D_图鉴!$A:$A,MATCH(M139,D_图鉴!$D:$D,0)))</f>
        <v/>
      </c>
      <c r="R139" s="2">
        <f>IF(S139="","",INDEX(计算页!$A:$A,MATCH(S139,计算页!$B:$B,0)))</f>
        <v>1</v>
      </c>
      <c r="S139" s="2" t="s">
        <v>97</v>
      </c>
      <c r="T139" s="2">
        <f>ROUND(INDEX(计算页!$F$4:$W$9,D_伙伴羁绊!B139,D_伙伴羁绊!C139*6-3)*D139/INDEX(计算页!$C:$C,MATCH(S139,计算页!$B:$B,0)),0)</f>
        <v>5058</v>
      </c>
    </row>
    <row r="140" spans="1:20" x14ac:dyDescent="0.35">
      <c r="A140" s="2">
        <f>INDEX(D_伙伴表!$A:$A,MATCH(I140,D_伙伴表!$C:$C,0))*1000+E140</f>
        <v>100041002</v>
      </c>
      <c r="B140" s="2">
        <f>INDEX(D_伙伴表!$L:$L,MATCH(I140,D_伙伴表!$C:$C,0))</f>
        <v>4</v>
      </c>
      <c r="C140" s="2">
        <f>INDEX(D_伙伴表!$O:$O,MATCH(I140,D_伙伴表!$C:$C,0))</f>
        <v>1</v>
      </c>
      <c r="D140" s="2">
        <f>IF(F140&gt;2,0.55+0.35*INDEX(D_伙伴表!$L:$L,MATCH(M140,D_伙伴表!$C:$C,0))+0.35*INDEX(D_伙伴表!$L:$L,MATCH(K140,D_伙伴表!$C:$C,0)),0.25+0.5*INDEX(D_伙伴表!$L:$L,MATCH(K140,D_伙伴表!$C:$C,0)))+E140*0.07</f>
        <v>2.89</v>
      </c>
      <c r="E140" s="2" t="s">
        <v>935</v>
      </c>
      <c r="F140" s="2">
        <f t="shared" si="4"/>
        <v>2</v>
      </c>
      <c r="G140" s="2" t="str">
        <f t="shared" si="5"/>
        <v>神通唐僧2</v>
      </c>
      <c r="H140" s="2">
        <v>41</v>
      </c>
      <c r="I140" s="2" t="str">
        <f>VLOOKUP(H140,D_伙伴表!$B:$C,2,FALSE)</f>
        <v>神通唐僧</v>
      </c>
      <c r="J140" s="2">
        <v>42</v>
      </c>
      <c r="K140" s="2" t="str">
        <f>VLOOKUP(J140,D_伙伴表!$B:$C,2,FALSE)</f>
        <v>至尊牛魔王</v>
      </c>
      <c r="L140" s="2" t="str">
        <f>IF(M140="","",INDEX(D_图鉴!$A:$A,MATCH(M140,D_图鉴!$D:$D,0)))</f>
        <v/>
      </c>
      <c r="R140" s="2">
        <f>IF(S140="","",INDEX(计算页!$A:$A,MATCH(S140,计算页!$B:$B,0)))</f>
        <v>9</v>
      </c>
      <c r="S140" s="2" t="s">
        <v>567</v>
      </c>
      <c r="T140" s="2">
        <f>ROUND(INDEX(计算页!$F$4:$W$9,D_伙伴羁绊!B140,D_伙伴羁绊!C140*6-3)*D140/INDEX(计算页!$C:$C,MATCH(S140,计算页!$B:$B,0)),0)</f>
        <v>252</v>
      </c>
    </row>
    <row r="141" spans="1:20" x14ac:dyDescent="0.35">
      <c r="A141" s="2">
        <f>INDEX(D_伙伴表!$A:$A,MATCH(I141,D_伙伴表!$C:$C,0))*1000+E141</f>
        <v>100041003</v>
      </c>
      <c r="B141" s="2">
        <f>INDEX(D_伙伴表!$L:$L,MATCH(I141,D_伙伴表!$C:$C,0))</f>
        <v>4</v>
      </c>
      <c r="C141" s="2">
        <f>INDEX(D_伙伴表!$O:$O,MATCH(I141,D_伙伴表!$C:$C,0))</f>
        <v>1</v>
      </c>
      <c r="D141" s="2">
        <f>IF(F141&gt;2,0.55+0.35*INDEX(D_伙伴表!$L:$L,MATCH(M141,D_伙伴表!$C:$C,0))+0.35*INDEX(D_伙伴表!$L:$L,MATCH(K141,D_伙伴表!$C:$C,0)),0.25+0.5*INDEX(D_伙伴表!$L:$L,MATCH(K141,D_伙伴表!$C:$C,0)))+E141*0.07</f>
        <v>2.96</v>
      </c>
      <c r="E141" s="2" t="s">
        <v>936</v>
      </c>
      <c r="F141" s="2">
        <f t="shared" si="4"/>
        <v>2</v>
      </c>
      <c r="G141" s="2" t="str">
        <f t="shared" si="5"/>
        <v>神通唐僧3</v>
      </c>
      <c r="H141" s="2">
        <v>41</v>
      </c>
      <c r="I141" s="2" t="str">
        <f>VLOOKUP(H141,D_伙伴表!$B:$C,2,FALSE)</f>
        <v>神通唐僧</v>
      </c>
      <c r="J141" s="2">
        <v>43</v>
      </c>
      <c r="K141" s="2" t="str">
        <f>VLOOKUP(J141,D_伙伴表!$B:$C,2,FALSE)</f>
        <v>至尊孙悟空</v>
      </c>
      <c r="L141" s="2" t="str">
        <f>IF(M141="","",INDEX(D_图鉴!$A:$A,MATCH(M141,D_图鉴!$D:$D,0)))</f>
        <v/>
      </c>
      <c r="R141" s="2">
        <f>IF(S141="","",INDEX(计算页!$A:$A,MATCH(S141,计算页!$B:$B,0)))</f>
        <v>4</v>
      </c>
      <c r="S141" s="2" t="s">
        <v>98</v>
      </c>
      <c r="T141" s="2">
        <f>ROUND(INDEX(计算页!$F$4:$W$9,D_伙伴羁绊!B141,D_伙伴羁绊!C141*6-3)*D141/INDEX(计算页!$C:$C,MATCH(S141,计算页!$B:$B,0)),0)</f>
        <v>1291</v>
      </c>
    </row>
    <row r="142" spans="1:20" x14ac:dyDescent="0.35">
      <c r="A142" s="2">
        <f>INDEX(D_伙伴表!$A:$A,MATCH(I142,D_伙伴表!$C:$C,0))*1000+E142</f>
        <v>100041004</v>
      </c>
      <c r="B142" s="2">
        <f>INDEX(D_伙伴表!$L:$L,MATCH(I142,D_伙伴表!$C:$C,0))</f>
        <v>4</v>
      </c>
      <c r="C142" s="2">
        <f>INDEX(D_伙伴表!$O:$O,MATCH(I142,D_伙伴表!$C:$C,0))</f>
        <v>1</v>
      </c>
      <c r="D142" s="2">
        <f>IF(F142&gt;2,0.55+0.35*INDEX(D_伙伴表!$L:$L,MATCH(M142,D_伙伴表!$C:$C,0))+0.35*INDEX(D_伙伴表!$L:$L,MATCH(K142,D_伙伴表!$C:$C,0)),0.25+0.5*INDEX(D_伙伴表!$L:$L,MATCH(K142,D_伙伴表!$C:$C,0)))+E142*0.07</f>
        <v>2.5300000000000002</v>
      </c>
      <c r="E142" s="2" t="s">
        <v>937</v>
      </c>
      <c r="F142" s="2">
        <f t="shared" si="4"/>
        <v>2</v>
      </c>
      <c r="G142" s="2" t="str">
        <f t="shared" si="5"/>
        <v>神通唐僧4</v>
      </c>
      <c r="H142" s="2">
        <v>41</v>
      </c>
      <c r="I142" s="2" t="str">
        <f>VLOOKUP(H142,D_伙伴表!$B:$C,2,FALSE)</f>
        <v>神通唐僧</v>
      </c>
      <c r="J142" s="2">
        <v>40</v>
      </c>
      <c r="K142" s="2" t="str">
        <f>VLOOKUP(J142,D_伙伴表!$B:$C,2,FALSE)</f>
        <v>神通沙和尚</v>
      </c>
      <c r="L142" s="2" t="str">
        <f>IF(M142="","",INDEX(D_图鉴!$A:$A,MATCH(M142,D_图鉴!$D:$D,0)))</f>
        <v/>
      </c>
      <c r="R142" s="2">
        <f>IF(S142="","",INDEX(计算页!$A:$A,MATCH(S142,计算页!$B:$B,0)))</f>
        <v>3</v>
      </c>
      <c r="S142" s="2" t="s">
        <v>101</v>
      </c>
      <c r="T142" s="2">
        <f>ROUND(INDEX(计算页!$F$4:$W$9,D_伙伴羁绊!B142,D_伙伴羁绊!C142*6-3)*D142/INDEX(计算页!$C:$C,MATCH(S142,计算页!$B:$B,0)),0)</f>
        <v>552</v>
      </c>
    </row>
    <row r="143" spans="1:20" x14ac:dyDescent="0.35">
      <c r="A143" s="2">
        <f>INDEX(D_伙伴表!$A:$A,MATCH(I143,D_伙伴表!$C:$C,0))*1000+E143</f>
        <v>100043001</v>
      </c>
      <c r="B143" s="2">
        <f>INDEX(D_伙伴表!$L:$L,MATCH(I143,D_伙伴表!$C:$C,0))</f>
        <v>5</v>
      </c>
      <c r="C143" s="2">
        <f>INDEX(D_伙伴表!$O:$O,MATCH(I143,D_伙伴表!$C:$C,0))</f>
        <v>1</v>
      </c>
      <c r="D143" s="2">
        <f>IF(F143&gt;2,0.55+0.35*INDEX(D_伙伴表!$L:$L,MATCH(M143,D_伙伴表!$C:$C,0))+0.35*INDEX(D_伙伴表!$L:$L,MATCH(K143,D_伙伴表!$C:$C,0)),0.25+0.5*INDEX(D_伙伴表!$L:$L,MATCH(K143,D_伙伴表!$C:$C,0)))+E143*0.07</f>
        <v>2.3199999999999998</v>
      </c>
      <c r="E143" s="2" t="s">
        <v>934</v>
      </c>
      <c r="F143" s="2">
        <f t="shared" si="4"/>
        <v>2</v>
      </c>
      <c r="G143" s="2" t="str">
        <f t="shared" si="5"/>
        <v>至尊孙悟空1</v>
      </c>
      <c r="H143" s="2">
        <v>43</v>
      </c>
      <c r="I143" s="2" t="str">
        <f>VLOOKUP(H143,D_伙伴表!$B:$C,2,FALSE)</f>
        <v>至尊孙悟空</v>
      </c>
      <c r="J143" s="2">
        <v>40</v>
      </c>
      <c r="K143" s="2" t="str">
        <f>VLOOKUP(J143,D_伙伴表!$B:$C,2,FALSE)</f>
        <v>神通沙和尚</v>
      </c>
      <c r="L143" s="2" t="str">
        <f>IF(M143="","",INDEX(D_图鉴!$A:$A,MATCH(M143,D_图鉴!$D:$D,0)))</f>
        <v/>
      </c>
      <c r="R143" s="2">
        <f>IF(S143="","",INDEX(计算页!$A:$A,MATCH(S143,计算页!$B:$B,0)))</f>
        <v>5</v>
      </c>
      <c r="S143" s="2" t="s">
        <v>140</v>
      </c>
      <c r="T143" s="2">
        <f>ROUND(INDEX(计算页!$F$4:$W$9,D_伙伴羁绊!B143,D_伙伴羁绊!C143*6-3)*D143/INDEX(计算页!$C:$C,MATCH(S143,计算页!$B:$B,0)),0)</f>
        <v>328</v>
      </c>
    </row>
    <row r="144" spans="1:20" x14ac:dyDescent="0.35">
      <c r="A144" s="2">
        <f>INDEX(D_伙伴表!$A:$A,MATCH(I144,D_伙伴表!$C:$C,0))*1000+E144</f>
        <v>100043002</v>
      </c>
      <c r="B144" s="2">
        <f>INDEX(D_伙伴表!$L:$L,MATCH(I144,D_伙伴表!$C:$C,0))</f>
        <v>5</v>
      </c>
      <c r="C144" s="2">
        <f>INDEX(D_伙伴表!$O:$O,MATCH(I144,D_伙伴表!$C:$C,0))</f>
        <v>1</v>
      </c>
      <c r="D144" s="2">
        <f>IF(F144&gt;2,0.55+0.35*INDEX(D_伙伴表!$L:$L,MATCH(M144,D_伙伴表!$C:$C,0))+0.35*INDEX(D_伙伴表!$L:$L,MATCH(K144,D_伙伴表!$C:$C,0)),0.25+0.5*INDEX(D_伙伴表!$L:$L,MATCH(K144,D_伙伴表!$C:$C,0)))+E144*0.07</f>
        <v>2.39</v>
      </c>
      <c r="E144" s="2" t="s">
        <v>935</v>
      </c>
      <c r="F144" s="2">
        <f t="shared" si="4"/>
        <v>2</v>
      </c>
      <c r="G144" s="2" t="str">
        <f t="shared" si="5"/>
        <v>至尊孙悟空2</v>
      </c>
      <c r="H144" s="2">
        <v>43</v>
      </c>
      <c r="I144" s="2" t="str">
        <f>VLOOKUP(H144,D_伙伴表!$B:$C,2,FALSE)</f>
        <v>至尊孙悟空</v>
      </c>
      <c r="J144" s="2">
        <v>41</v>
      </c>
      <c r="K144" s="2" t="str">
        <f>VLOOKUP(J144,D_伙伴表!$B:$C,2,FALSE)</f>
        <v>神通唐僧</v>
      </c>
      <c r="L144" s="2" t="str">
        <f>IF(M144="","",INDEX(D_图鉴!$A:$A,MATCH(M144,D_图鉴!$D:$D,0)))</f>
        <v/>
      </c>
      <c r="R144" s="2">
        <f>IF(S144="","",INDEX(计算页!$A:$A,MATCH(S144,计算页!$B:$B,0)))</f>
        <v>3</v>
      </c>
      <c r="S144" s="2" t="s">
        <v>101</v>
      </c>
      <c r="T144" s="2">
        <f>ROUND(INDEX(计算页!$F$4:$W$9,D_伙伴羁绊!B144,D_伙伴羁绊!C144*6-3)*D144/INDEX(计算页!$C:$C,MATCH(S144,计算页!$B:$B,0)),0)</f>
        <v>844</v>
      </c>
    </row>
    <row r="145" spans="1:20" x14ac:dyDescent="0.35">
      <c r="A145" s="2">
        <f>INDEX(D_伙伴表!$A:$A,MATCH(I145,D_伙伴表!$C:$C,0))*1000+E145</f>
        <v>100043003</v>
      </c>
      <c r="B145" s="2">
        <f>INDEX(D_伙伴表!$L:$L,MATCH(I145,D_伙伴表!$C:$C,0))</f>
        <v>5</v>
      </c>
      <c r="C145" s="2">
        <f>INDEX(D_伙伴表!$O:$O,MATCH(I145,D_伙伴表!$C:$C,0))</f>
        <v>1</v>
      </c>
      <c r="D145" s="2">
        <f>IF(F145&gt;2,0.55+0.35*INDEX(D_伙伴表!$L:$L,MATCH(M145,D_伙伴表!$C:$C,0))+0.35*INDEX(D_伙伴表!$L:$L,MATCH(K145,D_伙伴表!$C:$C,0)),0.25+0.5*INDEX(D_伙伴表!$L:$L,MATCH(K145,D_伙伴表!$C:$C,0)))+E145*0.07</f>
        <v>2.96</v>
      </c>
      <c r="E145" s="2" t="s">
        <v>936</v>
      </c>
      <c r="F145" s="2">
        <f t="shared" si="4"/>
        <v>2</v>
      </c>
      <c r="G145" s="2" t="str">
        <f t="shared" si="5"/>
        <v>至尊孙悟空3</v>
      </c>
      <c r="H145" s="2">
        <v>43</v>
      </c>
      <c r="I145" s="2" t="str">
        <f>VLOOKUP(H145,D_伙伴表!$B:$C,2,FALSE)</f>
        <v>至尊孙悟空</v>
      </c>
      <c r="J145" s="2">
        <v>42</v>
      </c>
      <c r="K145" s="2" t="str">
        <f>VLOOKUP(J145,D_伙伴表!$B:$C,2,FALSE)</f>
        <v>至尊牛魔王</v>
      </c>
      <c r="L145" s="2" t="str">
        <f>IF(M145="","",INDEX(D_图鉴!$A:$A,MATCH(M145,D_图鉴!$D:$D,0)))</f>
        <v/>
      </c>
      <c r="R145" s="2">
        <f>IF(S145="","",INDEX(计算页!$A:$A,MATCH(S145,计算页!$B:$B,0)))</f>
        <v>4</v>
      </c>
      <c r="S145" s="2" t="s">
        <v>98</v>
      </c>
      <c r="T145" s="2">
        <f>ROUND(INDEX(计算页!$F$4:$W$9,D_伙伴羁绊!B145,D_伙伴羁绊!C145*6-3)*D145/INDEX(计算页!$C:$C,MATCH(S145,计算页!$B:$B,0)),0)</f>
        <v>2090</v>
      </c>
    </row>
    <row r="146" spans="1:20" x14ac:dyDescent="0.35">
      <c r="A146" s="2">
        <f>INDEX(D_伙伴表!$A:$A,MATCH(I146,D_伙伴表!$C:$C,0))*1000+E146</f>
        <v>100043004</v>
      </c>
      <c r="B146" s="2">
        <f>INDEX(D_伙伴表!$L:$L,MATCH(I146,D_伙伴表!$C:$C,0))</f>
        <v>5</v>
      </c>
      <c r="C146" s="2">
        <f>INDEX(D_伙伴表!$O:$O,MATCH(I146,D_伙伴表!$C:$C,0))</f>
        <v>1</v>
      </c>
      <c r="D146" s="2">
        <f>IF(F146&gt;2,0.55+0.35*INDEX(D_伙伴表!$L:$L,MATCH(M146,D_伙伴表!$C:$C,0))+0.35*INDEX(D_伙伴表!$L:$L,MATCH(K146,D_伙伴表!$C:$C,0)),0.25+0.5*INDEX(D_伙伴表!$L:$L,MATCH(K146,D_伙伴表!$C:$C,0)))+E146*0.07</f>
        <v>2.5300000000000002</v>
      </c>
      <c r="E146" s="2" t="s">
        <v>937</v>
      </c>
      <c r="F146" s="2">
        <f t="shared" si="4"/>
        <v>2</v>
      </c>
      <c r="G146" s="2" t="str">
        <f t="shared" si="5"/>
        <v>至尊孙悟空4</v>
      </c>
      <c r="H146" s="2">
        <v>43</v>
      </c>
      <c r="I146" s="2" t="str">
        <f>VLOOKUP(H146,D_伙伴表!$B:$C,2,FALSE)</f>
        <v>至尊孙悟空</v>
      </c>
      <c r="J146" s="2">
        <v>19</v>
      </c>
      <c r="K146" s="2" t="str">
        <f>VLOOKUP(J146,D_伙伴表!$B:$C,2,FALSE)</f>
        <v>神通猪阿呆</v>
      </c>
      <c r="L146" s="2" t="str">
        <f>IF(M146="","",INDEX(D_图鉴!$A:$A,MATCH(M146,D_图鉴!$D:$D,0)))</f>
        <v/>
      </c>
      <c r="R146" s="2">
        <f>IF(S146="","",INDEX(计算页!$A:$A,MATCH(S146,计算页!$B:$B,0)))</f>
        <v>1</v>
      </c>
      <c r="S146" s="2" t="s">
        <v>97</v>
      </c>
      <c r="T146" s="2">
        <f>ROUND(INDEX(计算页!$F$4:$W$9,D_伙伴羁绊!B146,D_伙伴羁绊!C146*6-3)*D146/INDEX(计算页!$C:$C,MATCH(S146,计算页!$B:$B,0)),0)</f>
        <v>8931</v>
      </c>
    </row>
    <row r="147" spans="1:20" x14ac:dyDescent="0.35">
      <c r="A147" s="2">
        <f>INDEX(D_伙伴表!$A:$A,MATCH(I147,D_伙伴表!$C:$C,0))*1000+E147</f>
        <v>100042001</v>
      </c>
      <c r="B147" s="2">
        <f>INDEX(D_伙伴表!$L:$L,MATCH(I147,D_伙伴表!$C:$C,0))</f>
        <v>5</v>
      </c>
      <c r="C147" s="2">
        <f>INDEX(D_伙伴表!$O:$O,MATCH(I147,D_伙伴表!$C:$C,0))</f>
        <v>1</v>
      </c>
      <c r="D147" s="2">
        <f>IF(F147&gt;2,0.55+0.35*INDEX(D_伙伴表!$L:$L,MATCH(M147,D_伙伴表!$C:$C,0))+0.35*INDEX(D_伙伴表!$L:$L,MATCH(K147,D_伙伴表!$C:$C,0)),0.25+0.5*INDEX(D_伙伴表!$L:$L,MATCH(K147,D_伙伴表!$C:$C,0)))+E147*0.07</f>
        <v>2.82</v>
      </c>
      <c r="E147" s="2" t="s">
        <v>934</v>
      </c>
      <c r="F147" s="2">
        <f t="shared" si="4"/>
        <v>2</v>
      </c>
      <c r="G147" s="2" t="str">
        <f t="shared" si="5"/>
        <v>至尊牛魔王1</v>
      </c>
      <c r="H147" s="2">
        <v>42</v>
      </c>
      <c r="I147" s="2" t="str">
        <f>VLOOKUP(H147,D_伙伴表!$B:$C,2,FALSE)</f>
        <v>至尊牛魔王</v>
      </c>
      <c r="J147" s="2">
        <v>43</v>
      </c>
      <c r="K147" s="2" t="str">
        <f>VLOOKUP(J147,D_伙伴表!$B:$C,2,FALSE)</f>
        <v>至尊孙悟空</v>
      </c>
      <c r="L147" s="2" t="str">
        <f>IF(M147="","",INDEX(D_图鉴!$A:$A,MATCH(M147,D_图鉴!$D:$D,0)))</f>
        <v/>
      </c>
      <c r="R147" s="2">
        <f>IF(S147="","",INDEX(计算页!$A:$A,MATCH(S147,计算页!$B:$B,0)))</f>
        <v>3</v>
      </c>
      <c r="S147" s="2" t="s">
        <v>101</v>
      </c>
      <c r="T147" s="2">
        <f>ROUND(INDEX(计算页!$F$4:$W$9,D_伙伴羁绊!B147,D_伙伴羁绊!C147*6-3)*D147/INDEX(计算页!$C:$C,MATCH(S147,计算页!$B:$B,0)),0)</f>
        <v>995</v>
      </c>
    </row>
    <row r="148" spans="1:20" x14ac:dyDescent="0.35">
      <c r="A148" s="2">
        <f>INDEX(D_伙伴表!$A:$A,MATCH(I148,D_伙伴表!$C:$C,0))*1000+E148</f>
        <v>100042002</v>
      </c>
      <c r="B148" s="2">
        <f>INDEX(D_伙伴表!$L:$L,MATCH(I148,D_伙伴表!$C:$C,0))</f>
        <v>5</v>
      </c>
      <c r="C148" s="2">
        <f>INDEX(D_伙伴表!$O:$O,MATCH(I148,D_伙伴表!$C:$C,0))</f>
        <v>1</v>
      </c>
      <c r="D148" s="2">
        <f>IF(F148&gt;2,0.55+0.35*INDEX(D_伙伴表!$L:$L,MATCH(M148,D_伙伴表!$C:$C,0))+0.35*INDEX(D_伙伴表!$L:$L,MATCH(K148,D_伙伴表!$C:$C,0)),0.25+0.5*INDEX(D_伙伴表!$L:$L,MATCH(K148,D_伙伴表!$C:$C,0)))+E148*0.07</f>
        <v>2.39</v>
      </c>
      <c r="E148" s="2" t="s">
        <v>935</v>
      </c>
      <c r="F148" s="2">
        <f t="shared" si="4"/>
        <v>2</v>
      </c>
      <c r="G148" s="2" t="str">
        <f t="shared" si="5"/>
        <v>至尊牛魔王2</v>
      </c>
      <c r="H148" s="2">
        <v>42</v>
      </c>
      <c r="I148" s="2" t="str">
        <f>VLOOKUP(H148,D_伙伴表!$B:$C,2,FALSE)</f>
        <v>至尊牛魔王</v>
      </c>
      <c r="J148" s="2">
        <v>40</v>
      </c>
      <c r="K148" s="2" t="str">
        <f>VLOOKUP(J148,D_伙伴表!$B:$C,2,FALSE)</f>
        <v>神通沙和尚</v>
      </c>
      <c r="L148" s="2" t="str">
        <f>IF(M148="","",INDEX(D_图鉴!$A:$A,MATCH(M148,D_图鉴!$D:$D,0)))</f>
        <v/>
      </c>
      <c r="R148" s="2">
        <f>IF(S148="","",INDEX(计算页!$A:$A,MATCH(S148,计算页!$B:$B,0)))</f>
        <v>5</v>
      </c>
      <c r="S148" s="2" t="s">
        <v>140</v>
      </c>
      <c r="T148" s="2">
        <f>ROUND(INDEX(计算页!$F$4:$W$9,D_伙伴羁绊!B148,D_伙伴羁绊!C148*6-3)*D148/INDEX(计算页!$C:$C,MATCH(S148,计算页!$B:$B,0)),0)</f>
        <v>337</v>
      </c>
    </row>
    <row r="149" spans="1:20" x14ac:dyDescent="0.35">
      <c r="A149" s="2">
        <f>INDEX(D_伙伴表!$A:$A,MATCH(I149,D_伙伴表!$C:$C,0))*1000+E149</f>
        <v>100042003</v>
      </c>
      <c r="B149" s="2">
        <f>INDEX(D_伙伴表!$L:$L,MATCH(I149,D_伙伴表!$C:$C,0))</f>
        <v>5</v>
      </c>
      <c r="C149" s="2">
        <f>INDEX(D_伙伴表!$O:$O,MATCH(I149,D_伙伴表!$C:$C,0))</f>
        <v>1</v>
      </c>
      <c r="D149" s="2">
        <f>IF(F149&gt;2,0.55+0.35*INDEX(D_伙伴表!$L:$L,MATCH(M149,D_伙伴表!$C:$C,0))+0.35*INDEX(D_伙伴表!$L:$L,MATCH(K149,D_伙伴表!$C:$C,0)),0.25+0.5*INDEX(D_伙伴表!$L:$L,MATCH(K149,D_伙伴表!$C:$C,0)))+E149*0.07</f>
        <v>2.46</v>
      </c>
      <c r="E149" s="2" t="s">
        <v>936</v>
      </c>
      <c r="F149" s="2">
        <f t="shared" si="4"/>
        <v>2</v>
      </c>
      <c r="G149" s="2" t="str">
        <f t="shared" si="5"/>
        <v>至尊牛魔王3</v>
      </c>
      <c r="H149" s="2">
        <v>42</v>
      </c>
      <c r="I149" s="2" t="str">
        <f>VLOOKUP(H149,D_伙伴表!$B:$C,2,FALSE)</f>
        <v>至尊牛魔王</v>
      </c>
      <c r="J149" s="2">
        <v>19</v>
      </c>
      <c r="K149" s="2" t="str">
        <f>VLOOKUP(J149,D_伙伴表!$B:$C,2,FALSE)</f>
        <v>神通猪阿呆</v>
      </c>
      <c r="L149" s="2" t="str">
        <f>IF(M149="","",INDEX(D_图鉴!$A:$A,MATCH(M149,D_图鉴!$D:$D,0)))</f>
        <v/>
      </c>
      <c r="R149" s="2">
        <f>IF(S149="","",INDEX(计算页!$A:$A,MATCH(S149,计算页!$B:$B,0)))</f>
        <v>1</v>
      </c>
      <c r="S149" s="2" t="s">
        <v>942</v>
      </c>
      <c r="T149" s="2">
        <f>ROUND(INDEX(计算页!$F$4:$W$9,D_伙伴羁绊!B149,D_伙伴羁绊!C149*6-3)*D149/INDEX(计算页!$C:$C,MATCH(S149,计算页!$B:$B,0)),0)</f>
        <v>8684</v>
      </c>
    </row>
    <row r="150" spans="1:20" x14ac:dyDescent="0.35">
      <c r="A150" s="2">
        <f>INDEX(D_伙伴表!$A:$A,MATCH(I150,D_伙伴表!$C:$C,0))*1000+E150</f>
        <v>100042004</v>
      </c>
      <c r="B150" s="2">
        <f>INDEX(D_伙伴表!$L:$L,MATCH(I150,D_伙伴表!$C:$C,0))</f>
        <v>5</v>
      </c>
      <c r="C150" s="2">
        <f>INDEX(D_伙伴表!$O:$O,MATCH(I150,D_伙伴表!$C:$C,0))</f>
        <v>1</v>
      </c>
      <c r="D150" s="2">
        <f>IF(F150&gt;2,0.55+0.35*INDEX(D_伙伴表!$L:$L,MATCH(M150,D_伙伴表!$C:$C,0))+0.35*INDEX(D_伙伴表!$L:$L,MATCH(K150,D_伙伴表!$C:$C,0)),0.25+0.5*INDEX(D_伙伴表!$L:$L,MATCH(K150,D_伙伴表!$C:$C,0)))+E150*0.07</f>
        <v>2.5300000000000002</v>
      </c>
      <c r="E150" s="2" t="s">
        <v>937</v>
      </c>
      <c r="F150" s="2">
        <f t="shared" si="4"/>
        <v>2</v>
      </c>
      <c r="G150" s="2" t="str">
        <f t="shared" si="5"/>
        <v>至尊牛魔王4</v>
      </c>
      <c r="H150" s="2">
        <v>42</v>
      </c>
      <c r="I150" s="2" t="str">
        <f>VLOOKUP(H150,D_伙伴表!$B:$C,2,FALSE)</f>
        <v>至尊牛魔王</v>
      </c>
      <c r="J150" s="2">
        <v>41</v>
      </c>
      <c r="K150" s="2" t="str">
        <f>VLOOKUP(J150,D_伙伴表!$B:$C,2,FALSE)</f>
        <v>神通唐僧</v>
      </c>
      <c r="L150" s="2" t="str">
        <f>IF(M150="","",INDEX(D_图鉴!$A:$A,MATCH(M150,D_图鉴!$D:$D,0)))</f>
        <v/>
      </c>
      <c r="R150" s="2">
        <f>IF(S150="","",INDEX(计算页!$A:$A,MATCH(S150,计算页!$B:$B,0)))</f>
        <v>4</v>
      </c>
      <c r="S150" s="2" t="s">
        <v>98</v>
      </c>
      <c r="T150" s="2">
        <f>ROUND(INDEX(计算页!$F$4:$W$9,D_伙伴羁绊!B150,D_伙伴羁绊!C150*6-3)*D150/INDEX(计算页!$C:$C,MATCH(S150,计算页!$B:$B,0)),0)</f>
        <v>1786</v>
      </c>
    </row>
    <row r="151" spans="1:20" x14ac:dyDescent="0.35">
      <c r="A151" s="2">
        <f>INDEX(D_伙伴表!$A:$A,MATCH(I151,D_伙伴表!$C:$C,0))*1000+E151</f>
        <v>100039001</v>
      </c>
      <c r="B151" s="2">
        <f>INDEX(D_伙伴表!$L:$L,MATCH(I151,D_伙伴表!$C:$C,0))</f>
        <v>4</v>
      </c>
      <c r="C151" s="2">
        <f>INDEX(D_伙伴表!$O:$O,MATCH(I151,D_伙伴表!$C:$C,0))</f>
        <v>1</v>
      </c>
      <c r="D151" s="2">
        <f>IF(F151&gt;2,0.55+0.35*INDEX(D_伙伴表!$L:$L,MATCH(M151,D_伙伴表!$C:$C,0))+0.35*INDEX(D_伙伴表!$L:$L,MATCH(K151,D_伙伴表!$C:$C,0)),0.25+0.5*INDEX(D_伙伴表!$L:$L,MATCH(K151,D_伙伴表!$C:$C,0)))+E151*0.07</f>
        <v>1.32</v>
      </c>
      <c r="E151" s="2" t="s">
        <v>934</v>
      </c>
      <c r="F151" s="2">
        <f t="shared" si="4"/>
        <v>2</v>
      </c>
      <c r="G151" s="2" t="str">
        <f t="shared" si="5"/>
        <v>神通猪八戒1</v>
      </c>
      <c r="H151" s="2">
        <v>39</v>
      </c>
      <c r="I151" s="2" t="str">
        <f>VLOOKUP(H151,D_伙伴表!$B:$C,2,FALSE)</f>
        <v>神通猪八戒</v>
      </c>
      <c r="J151" s="2">
        <v>62</v>
      </c>
      <c r="K151" s="2" t="str">
        <f>VLOOKUP(J151,D_伙伴表!$B:$C,2,FALSE)</f>
        <v>坚强猪强哥</v>
      </c>
      <c r="L151" s="2" t="str">
        <f>IF(M151="","",INDEX(D_图鉴!$A:$A,MATCH(M151,D_图鉴!$D:$D,0)))</f>
        <v/>
      </c>
      <c r="R151" s="2">
        <f>IF(S151="","",INDEX(计算页!$A:$A,MATCH(S151,计算页!$B:$B,0)))</f>
        <v>3</v>
      </c>
      <c r="S151" s="2" t="s">
        <v>101</v>
      </c>
      <c r="T151" s="2">
        <f>ROUND(INDEX(计算页!$F$4:$W$9,D_伙伴羁绊!B151,D_伙伴羁绊!C151*6-3)*D151/INDEX(计算页!$C:$C,MATCH(S151,计算页!$B:$B,0)),0)</f>
        <v>288</v>
      </c>
    </row>
    <row r="152" spans="1:20" x14ac:dyDescent="0.35">
      <c r="A152" s="2">
        <f>INDEX(D_伙伴表!$A:$A,MATCH(I152,D_伙伴表!$C:$C,0))*1000+E152</f>
        <v>100039002</v>
      </c>
      <c r="B152" s="2">
        <f>INDEX(D_伙伴表!$L:$L,MATCH(I152,D_伙伴表!$C:$C,0))</f>
        <v>4</v>
      </c>
      <c r="C152" s="2">
        <f>INDEX(D_伙伴表!$O:$O,MATCH(I152,D_伙伴表!$C:$C,0))</f>
        <v>1</v>
      </c>
      <c r="D152" s="2">
        <f>IF(F152&gt;2,0.55+0.35*INDEX(D_伙伴表!$L:$L,MATCH(M152,D_伙伴表!$C:$C,0))+0.35*INDEX(D_伙伴表!$L:$L,MATCH(K152,D_伙伴表!$C:$C,0)),0.25+0.5*INDEX(D_伙伴表!$L:$L,MATCH(K152,D_伙伴表!$C:$C,0)))+E152*0.07</f>
        <v>1.3900000000000001</v>
      </c>
      <c r="E152" s="2" t="s">
        <v>935</v>
      </c>
      <c r="F152" s="2">
        <f t="shared" si="4"/>
        <v>2</v>
      </c>
      <c r="G152" s="2" t="str">
        <f t="shared" si="5"/>
        <v>神通猪八戒2</v>
      </c>
      <c r="H152" s="2">
        <v>39</v>
      </c>
      <c r="I152" s="2" t="str">
        <f>VLOOKUP(H152,D_伙伴表!$B:$C,2,FALSE)</f>
        <v>神通猪八戒</v>
      </c>
      <c r="J152" s="2">
        <v>60</v>
      </c>
      <c r="K152" s="2" t="str">
        <f>VLOOKUP(J152,D_伙伴表!$B:$C,2,FALSE)</f>
        <v>坚强狼哮天</v>
      </c>
      <c r="L152" s="2" t="str">
        <f>IF(M152="","",INDEX(D_图鉴!$A:$A,MATCH(M152,D_图鉴!$D:$D,0)))</f>
        <v/>
      </c>
      <c r="R152" s="2">
        <f>IF(S152="","",INDEX(计算页!$A:$A,MATCH(S152,计算页!$B:$B,0)))</f>
        <v>4</v>
      </c>
      <c r="S152" s="2" t="s">
        <v>98</v>
      </c>
      <c r="T152" s="2">
        <f>ROUND(INDEX(计算页!$F$4:$W$9,D_伙伴羁绊!B152,D_伙伴羁绊!C152*6-3)*D152/INDEX(计算页!$C:$C,MATCH(S152,计算页!$B:$B,0)),0)</f>
        <v>606</v>
      </c>
    </row>
    <row r="153" spans="1:20" x14ac:dyDescent="0.35">
      <c r="A153" s="2">
        <f>INDEX(D_伙伴表!$A:$A,MATCH(I153,D_伙伴表!$C:$C,0))*1000+E153</f>
        <v>100039003</v>
      </c>
      <c r="B153" s="2">
        <f>INDEX(D_伙伴表!$L:$L,MATCH(I153,D_伙伴表!$C:$C,0))</f>
        <v>4</v>
      </c>
      <c r="C153" s="2">
        <f>INDEX(D_伙伴表!$O:$O,MATCH(I153,D_伙伴表!$C:$C,0))</f>
        <v>1</v>
      </c>
      <c r="D153" s="2">
        <f>IF(F153&gt;2,0.55+0.35*INDEX(D_伙伴表!$L:$L,MATCH(M153,D_伙伴表!$C:$C,0))+0.35*INDEX(D_伙伴表!$L:$L,MATCH(K153,D_伙伴表!$C:$C,0)),0.25+0.5*INDEX(D_伙伴表!$L:$L,MATCH(K153,D_伙伴表!$C:$C,0)))+E153*0.07</f>
        <v>1.46</v>
      </c>
      <c r="E153" s="2" t="s">
        <v>936</v>
      </c>
      <c r="F153" s="2">
        <f t="shared" si="4"/>
        <v>2</v>
      </c>
      <c r="G153" s="2" t="str">
        <f t="shared" si="5"/>
        <v>神通猪八戒3</v>
      </c>
      <c r="H153" s="2">
        <v>39</v>
      </c>
      <c r="I153" s="2" t="str">
        <f>VLOOKUP(H153,D_伙伴表!$B:$C,2,FALSE)</f>
        <v>神通猪八戒</v>
      </c>
      <c r="J153" s="2">
        <v>61</v>
      </c>
      <c r="K153" s="2" t="str">
        <f>VLOOKUP(J153,D_伙伴表!$B:$C,2,FALSE)</f>
        <v>坚强狸宝宝</v>
      </c>
      <c r="R153" s="2">
        <f>IF(S153="","",INDEX(计算页!$A:$A,MATCH(S153,计算页!$B:$B,0)))</f>
        <v>9</v>
      </c>
      <c r="S153" s="2" t="s">
        <v>567</v>
      </c>
      <c r="T153" s="2">
        <f>ROUND(INDEX(计算页!$F$4:$W$9,D_伙伴羁绊!B153,D_伙伴羁绊!C153*6-3)*D153/INDEX(计算页!$C:$C,MATCH(S153,计算页!$B:$B,0)),0)</f>
        <v>127</v>
      </c>
    </row>
    <row r="154" spans="1:20" x14ac:dyDescent="0.35">
      <c r="A154" s="2">
        <f>INDEX(D_伙伴表!$A:$A,MATCH(I154,D_伙伴表!$C:$C,0))*1000+E154</f>
        <v>100039004</v>
      </c>
      <c r="B154" s="2">
        <f>INDEX(D_伙伴表!$L:$L,MATCH(I154,D_伙伴表!$C:$C,0))</f>
        <v>4</v>
      </c>
      <c r="C154" s="2">
        <f>INDEX(D_伙伴表!$O:$O,MATCH(I154,D_伙伴表!$C:$C,0))</f>
        <v>1</v>
      </c>
      <c r="D154" s="2">
        <f>IF(F154&gt;2,0.55+0.35*INDEX(D_伙伴表!$L:$L,MATCH(M154,D_伙伴表!$C:$C,0))+0.35*INDEX(D_伙伴表!$L:$L,MATCH(K154,D_伙伴表!$C:$C,0)),0.25+0.5*INDEX(D_伙伴表!$L:$L,MATCH(K154,D_伙伴表!$C:$C,0)))+E154*0.07</f>
        <v>1.53</v>
      </c>
      <c r="E154" s="2" t="s">
        <v>937</v>
      </c>
      <c r="F154" s="2">
        <f t="shared" si="4"/>
        <v>2</v>
      </c>
      <c r="G154" s="2" t="str">
        <f t="shared" si="5"/>
        <v>神通猪八戒4</v>
      </c>
      <c r="H154" s="2">
        <v>39</v>
      </c>
      <c r="I154" s="2" t="str">
        <f>VLOOKUP(H154,D_伙伴表!$B:$C,2,FALSE)</f>
        <v>神通猪八戒</v>
      </c>
      <c r="J154" s="2">
        <v>63</v>
      </c>
      <c r="K154" s="2" t="str">
        <f>VLOOKUP(J154,D_伙伴表!$B:$C,2,FALSE)</f>
        <v>坚强蝙蝠姐</v>
      </c>
      <c r="L154" s="2" t="str">
        <f>IF(M154="","",INDEX(D_图鉴!$A:$A,MATCH(M154,D_图鉴!$D:$D,0)))</f>
        <v/>
      </c>
      <c r="R154" s="2">
        <f>IF(S154="","",INDEX(计算页!$A:$A,MATCH(S154,计算页!$B:$B,0)))</f>
        <v>1</v>
      </c>
      <c r="S154" s="2" t="s">
        <v>97</v>
      </c>
      <c r="T154" s="2">
        <f>ROUND(INDEX(计算页!$F$4:$W$9,D_伙伴羁绊!B154,D_伙伴羁绊!C154*6-3)*D154/INDEX(计算页!$C:$C,MATCH(S154,计算页!$B:$B,0)),0)</f>
        <v>3335</v>
      </c>
    </row>
    <row r="155" spans="1:20" x14ac:dyDescent="0.35">
      <c r="A155" s="2">
        <f>INDEX(D_伙伴表!$A:$A,MATCH(I155,D_伙伴表!$C:$C,0))*1000+E155</f>
        <v>100028001</v>
      </c>
      <c r="B155" s="2">
        <f>INDEX(D_伙伴表!$L:$L,MATCH(I155,D_伙伴表!$C:$C,0))</f>
        <v>5</v>
      </c>
      <c r="C155" s="2">
        <f>INDEX(D_伙伴表!$O:$O,MATCH(I155,D_伙伴表!$C:$C,0))</f>
        <v>1</v>
      </c>
      <c r="D155" s="2">
        <f>IF(F155&gt;2,0.55+0.35*INDEX(D_伙伴表!$L:$L,MATCH(M155,D_伙伴表!$C:$C,0))+0.35*INDEX(D_伙伴表!$L:$L,MATCH(K155,D_伙伴表!$C:$C,0)),0.25+0.5*INDEX(D_伙伴表!$L:$L,MATCH(K155,D_伙伴表!$C:$C,0)))+E155*0.07</f>
        <v>3.32</v>
      </c>
      <c r="E155" s="2" t="s">
        <v>934</v>
      </c>
      <c r="F155" s="2">
        <f t="shared" si="4"/>
        <v>2</v>
      </c>
      <c r="G155" s="2" t="str">
        <f t="shared" si="5"/>
        <v>至尊鹏精大嘴1</v>
      </c>
      <c r="H155" s="2">
        <v>28</v>
      </c>
      <c r="I155" s="2" t="str">
        <f>VLOOKUP(H155,D_伙伴表!$B:$C,2,FALSE)</f>
        <v>至尊鹏精大嘴</v>
      </c>
      <c r="J155" s="2">
        <v>48</v>
      </c>
      <c r="K155" s="2" t="str">
        <f>VLOOKUP(J155,D_伙伴表!$B:$C,2,FALSE)</f>
        <v>无尚孙悟空</v>
      </c>
      <c r="L155" s="2" t="str">
        <f>IF(M155="","",INDEX(D_图鉴!$A:$A,MATCH(M155,D_图鉴!$D:$D,0)))</f>
        <v/>
      </c>
      <c r="R155" s="2">
        <f>IF(S155="","",INDEX(计算页!$A:$A,MATCH(S155,计算页!$B:$B,0)))</f>
        <v>3</v>
      </c>
      <c r="S155" s="2" t="s">
        <v>101</v>
      </c>
      <c r="T155" s="2">
        <f>ROUND(INDEX(计算页!$F$4:$W$9,D_伙伴羁绊!B155,D_伙伴羁绊!C155*6-3)*D155/INDEX(计算页!$C:$C,MATCH(S155,计算页!$B:$B,0)),0)</f>
        <v>1172</v>
      </c>
    </row>
    <row r="156" spans="1:20" x14ac:dyDescent="0.35">
      <c r="A156" s="2">
        <f>INDEX(D_伙伴表!$A:$A,MATCH(I156,D_伙伴表!$C:$C,0))*1000+E156</f>
        <v>100028002</v>
      </c>
      <c r="B156" s="2">
        <f>INDEX(D_伙伴表!$L:$L,MATCH(I156,D_伙伴表!$C:$C,0))</f>
        <v>5</v>
      </c>
      <c r="C156" s="2">
        <f>INDEX(D_伙伴表!$O:$O,MATCH(I156,D_伙伴表!$C:$C,0))</f>
        <v>1</v>
      </c>
      <c r="D156" s="2">
        <f>IF(F156&gt;2,0.55+0.35*INDEX(D_伙伴表!$L:$L,MATCH(M156,D_伙伴表!$C:$C,0))+0.35*INDEX(D_伙伴表!$L:$L,MATCH(K156,D_伙伴表!$C:$C,0)),0.25+0.5*INDEX(D_伙伴表!$L:$L,MATCH(K156,D_伙伴表!$C:$C,0)))+E156*0.07</f>
        <v>2.89</v>
      </c>
      <c r="E156" s="2" t="s">
        <v>935</v>
      </c>
      <c r="F156" s="2">
        <f t="shared" si="4"/>
        <v>2</v>
      </c>
      <c r="G156" s="2" t="str">
        <f t="shared" si="5"/>
        <v>至尊鹏精大嘴2</v>
      </c>
      <c r="H156" s="2">
        <v>28</v>
      </c>
      <c r="I156" s="2" t="str">
        <f>VLOOKUP(H156,D_伙伴表!$B:$C,2,FALSE)</f>
        <v>至尊鹏精大嘴</v>
      </c>
      <c r="J156" s="2">
        <v>45</v>
      </c>
      <c r="K156" s="2" t="str">
        <f>VLOOKUP(J156,D_伙伴表!$B:$C,2,FALSE)</f>
        <v>至尊沙和尚</v>
      </c>
      <c r="L156" s="2" t="str">
        <f>IF(M156="","",INDEX(D_图鉴!$A:$A,MATCH(M156,D_图鉴!$D:$D,0)))</f>
        <v/>
      </c>
      <c r="R156" s="2">
        <f>IF(S156="","",INDEX(计算页!$A:$A,MATCH(S156,计算页!$B:$B,0)))</f>
        <v>4</v>
      </c>
      <c r="S156" s="2" t="s">
        <v>98</v>
      </c>
      <c r="T156" s="2">
        <f>ROUND(INDEX(计算页!$F$4:$W$9,D_伙伴羁绊!B156,D_伙伴羁绊!C156*6-3)*D156/INDEX(计算页!$C:$C,MATCH(S156,计算页!$B:$B,0)),0)</f>
        <v>2040</v>
      </c>
    </row>
    <row r="157" spans="1:20" x14ac:dyDescent="0.35">
      <c r="A157" s="2">
        <f>INDEX(D_伙伴表!$A:$A,MATCH(I157,D_伙伴表!$C:$C,0))*1000+E157</f>
        <v>100028003</v>
      </c>
      <c r="B157" s="2">
        <f>INDEX(D_伙伴表!$L:$L,MATCH(I157,D_伙伴表!$C:$C,0))</f>
        <v>5</v>
      </c>
      <c r="C157" s="2">
        <f>INDEX(D_伙伴表!$O:$O,MATCH(I157,D_伙伴表!$C:$C,0))</f>
        <v>1</v>
      </c>
      <c r="D157" s="2">
        <f>IF(F157&gt;2,0.55+0.35*INDEX(D_伙伴表!$L:$L,MATCH(M157,D_伙伴表!$C:$C,0))+0.35*INDEX(D_伙伴表!$L:$L,MATCH(K157,D_伙伴表!$C:$C,0)),0.25+0.5*INDEX(D_伙伴表!$L:$L,MATCH(K157,D_伙伴表!$C:$C,0)))+E157*0.07</f>
        <v>2.96</v>
      </c>
      <c r="E157" s="2" t="s">
        <v>936</v>
      </c>
      <c r="F157" s="2">
        <f t="shared" si="4"/>
        <v>2</v>
      </c>
      <c r="G157" s="2" t="str">
        <f t="shared" si="5"/>
        <v>至尊鹏精大嘴3</v>
      </c>
      <c r="H157" s="2">
        <v>28</v>
      </c>
      <c r="I157" s="2" t="str">
        <f>VLOOKUP(H157,D_伙伴表!$B:$C,2,FALSE)</f>
        <v>至尊鹏精大嘴</v>
      </c>
      <c r="J157" s="2">
        <v>46</v>
      </c>
      <c r="K157" s="2" t="str">
        <f>VLOOKUP(J157,D_伙伴表!$B:$C,2,FALSE)</f>
        <v>至尊唐僧</v>
      </c>
      <c r="L157" s="2" t="str">
        <f>IF(M157="","",INDEX(D_图鉴!$A:$A,MATCH(M157,D_图鉴!$D:$D,0)))</f>
        <v/>
      </c>
      <c r="R157" s="2">
        <f>IF(S157="","",INDEX(计算页!$A:$A,MATCH(S157,计算页!$B:$B,0)))</f>
        <v>7</v>
      </c>
      <c r="S157" s="2" t="s">
        <v>548</v>
      </c>
      <c r="T157" s="2">
        <f>ROUND(INDEX(计算页!$F$4:$W$9,D_伙伴羁绊!B157,D_伙伴羁绊!C157*6-3)*D157/INDEX(计算页!$C:$C,MATCH(S157,计算页!$B:$B,0)),0)</f>
        <v>418</v>
      </c>
    </row>
    <row r="158" spans="1:20" x14ac:dyDescent="0.35">
      <c r="A158" s="2">
        <f>INDEX(D_伙伴表!$A:$A,MATCH(I158,D_伙伴表!$C:$C,0))*1000+E158</f>
        <v>100028004</v>
      </c>
      <c r="B158" s="2">
        <f>INDEX(D_伙伴表!$L:$L,MATCH(I158,D_伙伴表!$C:$C,0))</f>
        <v>5</v>
      </c>
      <c r="C158" s="2">
        <f>INDEX(D_伙伴表!$O:$O,MATCH(I158,D_伙伴表!$C:$C,0))</f>
        <v>1</v>
      </c>
      <c r="D158" s="2">
        <f>IF(F158&gt;2,0.55+0.35*INDEX(D_伙伴表!$L:$L,MATCH(M158,D_伙伴表!$C:$C,0))+0.35*INDEX(D_伙伴表!$L:$L,MATCH(K158,D_伙伴表!$C:$C,0)),0.25+0.5*INDEX(D_伙伴表!$L:$L,MATCH(K158,D_伙伴表!$C:$C,0)))+E158*0.07</f>
        <v>3.5300000000000002</v>
      </c>
      <c r="E158" s="2" t="s">
        <v>937</v>
      </c>
      <c r="F158" s="2">
        <f t="shared" si="4"/>
        <v>2</v>
      </c>
      <c r="G158" s="2" t="str">
        <f t="shared" si="5"/>
        <v>至尊鹏精大嘴4</v>
      </c>
      <c r="H158" s="2">
        <v>28</v>
      </c>
      <c r="I158" s="2" t="str">
        <f>VLOOKUP(H158,D_伙伴表!$B:$C,2,FALSE)</f>
        <v>至尊鹏精大嘴</v>
      </c>
      <c r="J158" s="2">
        <v>47</v>
      </c>
      <c r="K158" s="2" t="str">
        <f>VLOOKUP(J158,D_伙伴表!$B:$C,2,FALSE)</f>
        <v>无尚牛魔王</v>
      </c>
      <c r="R158" s="2">
        <f>IF(S158="","",INDEX(计算页!$A:$A,MATCH(S158,计算页!$B:$B,0)))</f>
        <v>14</v>
      </c>
      <c r="S158" s="2" t="s">
        <v>938</v>
      </c>
      <c r="T158" s="2">
        <f>ROUND(INDEX(计算页!$F$4:$W$9,D_伙伴羁绊!B158,D_伙伴羁绊!C158*6-3)*D158/INDEX(计算页!$C:$C,MATCH(S158,计算页!$B:$B,0)),0)</f>
        <v>1246</v>
      </c>
    </row>
    <row r="159" spans="1:20" x14ac:dyDescent="0.35">
      <c r="A159" s="2">
        <f>INDEX(D_伙伴表!$A:$A,MATCH(I159,D_伙伴表!$C:$C,0))*1000+E159</f>
        <v>100048001</v>
      </c>
      <c r="B159" s="2">
        <f>INDEX(D_伙伴表!$L:$L,MATCH(I159,D_伙伴表!$C:$C,0))</f>
        <v>6</v>
      </c>
      <c r="C159" s="2">
        <f>INDEX(D_伙伴表!$O:$O,MATCH(I159,D_伙伴表!$C:$C,0))</f>
        <v>1</v>
      </c>
      <c r="D159" s="2">
        <f>IF(F159&gt;2,0.55+0.35*INDEX(D_伙伴表!$L:$L,MATCH(M159,D_伙伴表!$C:$C,0))+0.35*INDEX(D_伙伴表!$L:$L,MATCH(K159,D_伙伴表!$C:$C,0)),0.25+0.5*INDEX(D_伙伴表!$L:$L,MATCH(K159,D_伙伴表!$C:$C,0)))+E159*0.07</f>
        <v>3.32</v>
      </c>
      <c r="E159" s="2" t="s">
        <v>934</v>
      </c>
      <c r="F159" s="2">
        <f t="shared" si="4"/>
        <v>2</v>
      </c>
      <c r="G159" s="2" t="str">
        <f t="shared" si="5"/>
        <v>无尚孙悟空1</v>
      </c>
      <c r="H159" s="2">
        <v>48</v>
      </c>
      <c r="I159" s="2" t="str">
        <f>VLOOKUP(H159,D_伙伴表!$B:$C,2,FALSE)</f>
        <v>无尚孙悟空</v>
      </c>
      <c r="J159" s="2">
        <v>47</v>
      </c>
      <c r="K159" s="2" t="str">
        <f>VLOOKUP(J159,D_伙伴表!$B:$C,2,FALSE)</f>
        <v>无尚牛魔王</v>
      </c>
      <c r="L159" s="2" t="str">
        <f>IF(M159="","",INDEX(D_图鉴!$A:$A,MATCH(M159,D_图鉴!$D:$D,0)))</f>
        <v/>
      </c>
      <c r="R159" s="2">
        <f>IF(S159="","",INDEX(计算页!$A:$A,MATCH(S159,计算页!$B:$B,0)))</f>
        <v>3</v>
      </c>
      <c r="S159" s="2" t="s">
        <v>939</v>
      </c>
      <c r="T159" s="2">
        <f>ROUND(INDEX(计算页!$F$4:$W$9,D_伙伴羁绊!B159,D_伙伴羁绊!C159*6-3)*D159/INDEX(计算页!$C:$C,MATCH(S159,计算页!$B:$B,0)),0)</f>
        <v>1716</v>
      </c>
    </row>
    <row r="160" spans="1:20" x14ac:dyDescent="0.35">
      <c r="A160" s="2">
        <f>INDEX(D_伙伴表!$A:$A,MATCH(I160,D_伙伴表!$C:$C,0))*1000+E160</f>
        <v>100048002</v>
      </c>
      <c r="B160" s="2">
        <f>INDEX(D_伙伴表!$L:$L,MATCH(I160,D_伙伴表!$C:$C,0))</f>
        <v>6</v>
      </c>
      <c r="C160" s="2">
        <f>INDEX(D_伙伴表!$O:$O,MATCH(I160,D_伙伴表!$C:$C,0))</f>
        <v>1</v>
      </c>
      <c r="D160" s="2">
        <f>IF(F160&gt;2,0.55+0.35*INDEX(D_伙伴表!$L:$L,MATCH(M160,D_伙伴表!$C:$C,0))+0.35*INDEX(D_伙伴表!$L:$L,MATCH(K160,D_伙伴表!$C:$C,0)),0.25+0.5*INDEX(D_伙伴表!$L:$L,MATCH(K160,D_伙伴表!$C:$C,0)))+E160*0.07</f>
        <v>2.89</v>
      </c>
      <c r="E160" s="2" t="s">
        <v>935</v>
      </c>
      <c r="F160" s="2">
        <f t="shared" si="4"/>
        <v>2</v>
      </c>
      <c r="G160" s="2" t="str">
        <f t="shared" si="5"/>
        <v>无尚孙悟空2</v>
      </c>
      <c r="H160" s="2">
        <v>48</v>
      </c>
      <c r="I160" s="2" t="str">
        <f>VLOOKUP(H160,D_伙伴表!$B:$C,2,FALSE)</f>
        <v>无尚孙悟空</v>
      </c>
      <c r="J160" s="2">
        <v>28</v>
      </c>
      <c r="K160" s="2" t="str">
        <f>VLOOKUP(J160,D_伙伴表!$B:$C,2,FALSE)</f>
        <v>至尊鹏精大嘴</v>
      </c>
      <c r="L160" s="2" t="str">
        <f>IF(M160="","",INDEX(D_图鉴!$A:$A,MATCH(M160,D_图鉴!$D:$D,0)))</f>
        <v/>
      </c>
      <c r="R160" s="2">
        <f>IF(S160="","",INDEX(计算页!$A:$A,MATCH(S160,计算页!$B:$B,0)))</f>
        <v>7</v>
      </c>
      <c r="S160" s="2" t="s">
        <v>548</v>
      </c>
      <c r="T160" s="2">
        <f>ROUND(INDEX(计算页!$F$4:$W$9,D_伙伴羁绊!B160,D_伙伴羁绊!C160*6-3)*D160/INDEX(计算页!$C:$C,MATCH(S160,计算页!$B:$B,0)),0)</f>
        <v>598</v>
      </c>
    </row>
    <row r="161" spans="1:20" x14ac:dyDescent="0.35">
      <c r="A161" s="2">
        <f>INDEX(D_伙伴表!$A:$A,MATCH(I161,D_伙伴表!$C:$C,0))*1000+E161</f>
        <v>100048003</v>
      </c>
      <c r="B161" s="2">
        <f>INDEX(D_伙伴表!$L:$L,MATCH(I161,D_伙伴表!$C:$C,0))</f>
        <v>6</v>
      </c>
      <c r="C161" s="2">
        <f>INDEX(D_伙伴表!$O:$O,MATCH(I161,D_伙伴表!$C:$C,0))</f>
        <v>1</v>
      </c>
      <c r="D161" s="2">
        <f>IF(F161&gt;2,0.55+0.35*INDEX(D_伙伴表!$L:$L,MATCH(M161,D_伙伴表!$C:$C,0))+0.35*INDEX(D_伙伴表!$L:$L,MATCH(K161,D_伙伴表!$C:$C,0)),0.25+0.5*INDEX(D_伙伴表!$L:$L,MATCH(K161,D_伙伴表!$C:$C,0)))+E161*0.07</f>
        <v>2.96</v>
      </c>
      <c r="E161" s="2" t="s">
        <v>936</v>
      </c>
      <c r="F161" s="2">
        <f t="shared" si="4"/>
        <v>2</v>
      </c>
      <c r="G161" s="2" t="str">
        <f t="shared" si="5"/>
        <v>无尚孙悟空3</v>
      </c>
      <c r="H161" s="2">
        <v>48</v>
      </c>
      <c r="I161" s="2" t="str">
        <f>VLOOKUP(H161,D_伙伴表!$B:$C,2,FALSE)</f>
        <v>无尚孙悟空</v>
      </c>
      <c r="J161" s="2">
        <v>46</v>
      </c>
      <c r="K161" s="2" t="str">
        <f>VLOOKUP(J161,D_伙伴表!$B:$C,2,FALSE)</f>
        <v>至尊唐僧</v>
      </c>
      <c r="L161" s="2" t="str">
        <f>IF(M161="","",INDEX(D_图鉴!$A:$A,MATCH(M161,D_图鉴!$D:$D,0)))</f>
        <v/>
      </c>
      <c r="R161" s="2">
        <f>IF(S161="","",INDEX(计算页!$A:$A,MATCH(S161,计算页!$B:$B,0)))</f>
        <v>4</v>
      </c>
      <c r="S161" s="2" t="s">
        <v>941</v>
      </c>
      <c r="T161" s="2">
        <f>ROUND(INDEX(计算页!$F$4:$W$9,D_伙伴羁绊!B161,D_伙伴羁绊!C161*6-3)*D161/INDEX(计算页!$C:$C,MATCH(S161,计算页!$B:$B,0)),0)</f>
        <v>3061</v>
      </c>
    </row>
    <row r="162" spans="1:20" x14ac:dyDescent="0.35">
      <c r="A162" s="2">
        <f>INDEX(D_伙伴表!$A:$A,MATCH(I162,D_伙伴表!$C:$C,0))*1000+E162</f>
        <v>100048004</v>
      </c>
      <c r="B162" s="2">
        <f>INDEX(D_伙伴表!$L:$L,MATCH(I162,D_伙伴表!$C:$C,0))</f>
        <v>6</v>
      </c>
      <c r="C162" s="2">
        <f>INDEX(D_伙伴表!$O:$O,MATCH(I162,D_伙伴表!$C:$C,0))</f>
        <v>1</v>
      </c>
      <c r="D162" s="2">
        <f>IF(F162&gt;2,0.55+0.35*INDEX(D_伙伴表!$L:$L,MATCH(M162,D_伙伴表!$C:$C,0))+0.35*INDEX(D_伙伴表!$L:$L,MATCH(K162,D_伙伴表!$C:$C,0)),0.25+0.5*INDEX(D_伙伴表!$L:$L,MATCH(K162,D_伙伴表!$C:$C,0)))+E162*0.07</f>
        <v>3.0300000000000002</v>
      </c>
      <c r="E162" s="2" t="s">
        <v>937</v>
      </c>
      <c r="F162" s="2">
        <f t="shared" si="4"/>
        <v>2</v>
      </c>
      <c r="G162" s="2" t="str">
        <f t="shared" si="5"/>
        <v>无尚孙悟空4</v>
      </c>
      <c r="H162" s="2">
        <v>48</v>
      </c>
      <c r="I162" s="2" t="str">
        <f>VLOOKUP(H162,D_伙伴表!$B:$C,2,FALSE)</f>
        <v>无尚孙悟空</v>
      </c>
      <c r="J162" s="2">
        <v>45</v>
      </c>
      <c r="K162" s="2" t="str">
        <f>VLOOKUP(J162,D_伙伴表!$B:$C,2,FALSE)</f>
        <v>至尊沙和尚</v>
      </c>
      <c r="L162" s="2" t="str">
        <f>IF(M162="","",INDEX(D_图鉴!$A:$A,MATCH(M162,D_图鉴!$D:$D,0)))</f>
        <v/>
      </c>
      <c r="R162" s="2">
        <f>IF(S162="","",INDEX(计算页!$A:$A,MATCH(S162,计算页!$B:$B,0)))</f>
        <v>1</v>
      </c>
      <c r="S162" s="2" t="s">
        <v>942</v>
      </c>
      <c r="T162" s="2">
        <f>ROUND(INDEX(计算页!$F$4:$W$9,D_伙伴羁绊!B162,D_伙伴羁绊!C162*6-3)*D162/INDEX(计算页!$C:$C,MATCH(S162,计算页!$B:$B,0)),0)</f>
        <v>15665</v>
      </c>
    </row>
    <row r="163" spans="1:20" x14ac:dyDescent="0.35">
      <c r="A163" s="2">
        <f>INDEX(D_伙伴表!$A:$A,MATCH(I163,D_伙伴表!$C:$C,0))*1000+E163</f>
        <v>100047001</v>
      </c>
      <c r="B163" s="2">
        <f>INDEX(D_伙伴表!$L:$L,MATCH(I163,D_伙伴表!$C:$C,0))</f>
        <v>6</v>
      </c>
      <c r="C163" s="2">
        <f>INDEX(D_伙伴表!$O:$O,MATCH(I163,D_伙伴表!$C:$C,0))</f>
        <v>1</v>
      </c>
      <c r="D163" s="2">
        <f>IF(F163&gt;2,0.55+0.35*INDEX(D_伙伴表!$L:$L,MATCH(M163,D_伙伴表!$C:$C,0))+0.35*INDEX(D_伙伴表!$L:$L,MATCH(K163,D_伙伴表!$C:$C,0)),0.25+0.5*INDEX(D_伙伴表!$L:$L,MATCH(K163,D_伙伴表!$C:$C,0)))+E163*0.07</f>
        <v>2.82</v>
      </c>
      <c r="E163" s="2" t="s">
        <v>934</v>
      </c>
      <c r="F163" s="2">
        <f t="shared" si="4"/>
        <v>2</v>
      </c>
      <c r="G163" s="2" t="str">
        <f t="shared" si="5"/>
        <v>无尚牛魔王1</v>
      </c>
      <c r="H163" s="2">
        <v>47</v>
      </c>
      <c r="I163" s="2" t="str">
        <f>VLOOKUP(H163,D_伙伴表!$B:$C,2,FALSE)</f>
        <v>无尚牛魔王</v>
      </c>
      <c r="J163" s="2">
        <v>28</v>
      </c>
      <c r="K163" s="2" t="str">
        <f>VLOOKUP(J163,D_伙伴表!$B:$C,2,FALSE)</f>
        <v>至尊鹏精大嘴</v>
      </c>
      <c r="L163" s="2" t="str">
        <f>IF(M163="","",INDEX(D_图鉴!$A:$A,MATCH(M163,D_图鉴!$D:$D,0)))</f>
        <v/>
      </c>
      <c r="R163" s="2">
        <f>IF(S163="","",INDEX(计算页!$A:$A,MATCH(S163,计算页!$B:$B,0)))</f>
        <v>1</v>
      </c>
      <c r="S163" s="2" t="s">
        <v>97</v>
      </c>
      <c r="T163" s="2">
        <f>ROUND(INDEX(计算页!$F$4:$W$9,D_伙伴羁绊!B163,D_伙伴羁绊!C163*6-3)*D163/INDEX(计算页!$C:$C,MATCH(S163,计算页!$B:$B,0)),0)</f>
        <v>14579</v>
      </c>
    </row>
    <row r="164" spans="1:20" x14ac:dyDescent="0.35">
      <c r="A164" s="2">
        <f>INDEX(D_伙伴表!$A:$A,MATCH(I164,D_伙伴表!$C:$C,0))*1000+E164</f>
        <v>100047002</v>
      </c>
      <c r="B164" s="2">
        <f>INDEX(D_伙伴表!$L:$L,MATCH(I164,D_伙伴表!$C:$C,0))</f>
        <v>6</v>
      </c>
      <c r="C164" s="2">
        <f>INDEX(D_伙伴表!$O:$O,MATCH(I164,D_伙伴表!$C:$C,0))</f>
        <v>1</v>
      </c>
      <c r="D164" s="2">
        <f>IF(F164&gt;2,0.55+0.35*INDEX(D_伙伴表!$L:$L,MATCH(M164,D_伙伴表!$C:$C,0))+0.35*INDEX(D_伙伴表!$L:$L,MATCH(K164,D_伙伴表!$C:$C,0)),0.25+0.5*INDEX(D_伙伴表!$L:$L,MATCH(K164,D_伙伴表!$C:$C,0)))+E164*0.07</f>
        <v>2.89</v>
      </c>
      <c r="E164" s="2" t="s">
        <v>935</v>
      </c>
      <c r="F164" s="2">
        <f t="shared" si="4"/>
        <v>2</v>
      </c>
      <c r="G164" s="2" t="str">
        <f t="shared" si="5"/>
        <v>无尚牛魔王2</v>
      </c>
      <c r="H164" s="2">
        <v>47</v>
      </c>
      <c r="I164" s="2" t="str">
        <f>VLOOKUP(H164,D_伙伴表!$B:$C,2,FALSE)</f>
        <v>无尚牛魔王</v>
      </c>
      <c r="J164" s="2">
        <v>45</v>
      </c>
      <c r="K164" s="2" t="str">
        <f>VLOOKUP(J164,D_伙伴表!$B:$C,2,FALSE)</f>
        <v>至尊沙和尚</v>
      </c>
      <c r="L164" s="2" t="str">
        <f>IF(M164="","",INDEX(D_图鉴!$A:$A,MATCH(M164,D_图鉴!$D:$D,0)))</f>
        <v/>
      </c>
      <c r="R164" s="2">
        <f>IF(S164="","",INDEX(计算页!$A:$A,MATCH(S164,计算页!$B:$B,0)))</f>
        <v>7</v>
      </c>
      <c r="S164" s="2" t="s">
        <v>548</v>
      </c>
      <c r="T164" s="2">
        <f>ROUND(INDEX(计算页!$F$4:$W$9,D_伙伴羁绊!B164,D_伙伴羁绊!C164*6-3)*D164/INDEX(计算页!$C:$C,MATCH(S164,计算页!$B:$B,0)),0)</f>
        <v>598</v>
      </c>
    </row>
    <row r="165" spans="1:20" x14ac:dyDescent="0.35">
      <c r="A165" s="2">
        <f>INDEX(D_伙伴表!$A:$A,MATCH(I165,D_伙伴表!$C:$C,0))*1000+E165</f>
        <v>100047003</v>
      </c>
      <c r="B165" s="2">
        <f>INDEX(D_伙伴表!$L:$L,MATCH(I165,D_伙伴表!$C:$C,0))</f>
        <v>6</v>
      </c>
      <c r="C165" s="2">
        <f>INDEX(D_伙伴表!$O:$O,MATCH(I165,D_伙伴表!$C:$C,0))</f>
        <v>1</v>
      </c>
      <c r="D165" s="2">
        <f>IF(F165&gt;2,0.55+0.35*INDEX(D_伙伴表!$L:$L,MATCH(M165,D_伙伴表!$C:$C,0))+0.35*INDEX(D_伙伴表!$L:$L,MATCH(K165,D_伙伴表!$C:$C,0)),0.25+0.5*INDEX(D_伙伴表!$L:$L,MATCH(K165,D_伙伴表!$C:$C,0)))+E165*0.07</f>
        <v>2.96</v>
      </c>
      <c r="E165" s="2" t="s">
        <v>936</v>
      </c>
      <c r="F165" s="2">
        <f t="shared" si="4"/>
        <v>2</v>
      </c>
      <c r="G165" s="2" t="str">
        <f t="shared" si="5"/>
        <v>无尚牛魔王3</v>
      </c>
      <c r="H165" s="2">
        <v>47</v>
      </c>
      <c r="I165" s="2" t="str">
        <f>VLOOKUP(H165,D_伙伴表!$B:$C,2,FALSE)</f>
        <v>无尚牛魔王</v>
      </c>
      <c r="J165" s="2">
        <v>46</v>
      </c>
      <c r="K165" s="2" t="str">
        <f>VLOOKUP(J165,D_伙伴表!$B:$C,2,FALSE)</f>
        <v>至尊唐僧</v>
      </c>
      <c r="L165" s="2" t="str">
        <f>IF(M165="","",INDEX(D_图鉴!$A:$A,MATCH(M165,D_图鉴!$D:$D,0)))</f>
        <v/>
      </c>
      <c r="R165" s="2">
        <f>IF(S165="","",INDEX(计算页!$A:$A,MATCH(S165,计算页!$B:$B,0)))</f>
        <v>4</v>
      </c>
      <c r="S165" s="2" t="s">
        <v>98</v>
      </c>
      <c r="T165" s="2">
        <f>ROUND(INDEX(计算页!$F$4:$W$9,D_伙伴羁绊!B165,D_伙伴羁绊!C165*6-3)*D165/INDEX(计算页!$C:$C,MATCH(S165,计算页!$B:$B,0)),0)</f>
        <v>3061</v>
      </c>
    </row>
    <row r="166" spans="1:20" x14ac:dyDescent="0.35">
      <c r="A166" s="2">
        <f>INDEX(D_伙伴表!$A:$A,MATCH(I166,D_伙伴表!$C:$C,0))*1000+E166</f>
        <v>100047004</v>
      </c>
      <c r="B166" s="2">
        <f>INDEX(D_伙伴表!$L:$L,MATCH(I166,D_伙伴表!$C:$C,0))</f>
        <v>6</v>
      </c>
      <c r="C166" s="2">
        <f>INDEX(D_伙伴表!$O:$O,MATCH(I166,D_伙伴表!$C:$C,0))</f>
        <v>1</v>
      </c>
      <c r="D166" s="2">
        <f>IF(F166&gt;2,0.55+0.35*INDEX(D_伙伴表!$L:$L,MATCH(M166,D_伙伴表!$C:$C,0))+0.35*INDEX(D_伙伴表!$L:$L,MATCH(K166,D_伙伴表!$C:$C,0)),0.25+0.5*INDEX(D_伙伴表!$L:$L,MATCH(K166,D_伙伴表!$C:$C,0)))+E166*0.07</f>
        <v>3.5300000000000002</v>
      </c>
      <c r="E166" s="2" t="s">
        <v>937</v>
      </c>
      <c r="F166" s="2">
        <f t="shared" si="4"/>
        <v>2</v>
      </c>
      <c r="G166" s="2" t="str">
        <f t="shared" si="5"/>
        <v>无尚牛魔王4</v>
      </c>
      <c r="H166" s="2">
        <v>47</v>
      </c>
      <c r="I166" s="2" t="str">
        <f>VLOOKUP(H166,D_伙伴表!$B:$C,2,FALSE)</f>
        <v>无尚牛魔王</v>
      </c>
      <c r="J166" s="2">
        <v>48</v>
      </c>
      <c r="K166" s="2" t="str">
        <f>VLOOKUP(J166,D_伙伴表!$B:$C,2,FALSE)</f>
        <v>无尚孙悟空</v>
      </c>
      <c r="L166" s="2" t="str">
        <f>IF(M166="","",INDEX(D_图鉴!$A:$A,MATCH(M166,D_图鉴!$D:$D,0)))</f>
        <v/>
      </c>
      <c r="R166" s="2">
        <f>IF(S166="","",INDEX(计算页!$A:$A,MATCH(S166,计算页!$B:$B,0)))</f>
        <v>3</v>
      </c>
      <c r="S166" s="2" t="s">
        <v>101</v>
      </c>
      <c r="T166" s="2">
        <f>ROUND(INDEX(计算页!$F$4:$W$9,D_伙伴羁绊!B166,D_伙伴羁绊!C166*6-3)*D166/INDEX(计算页!$C:$C,MATCH(S166,计算页!$B:$B,0)),0)</f>
        <v>1825</v>
      </c>
    </row>
    <row r="167" spans="1:20" x14ac:dyDescent="0.35">
      <c r="A167" s="2">
        <f>INDEX(D_伙伴表!$A:$A,MATCH(I167,D_伙伴表!$C:$C,0))*1000+E167</f>
        <v>100046001</v>
      </c>
      <c r="B167" s="2">
        <f>INDEX(D_伙伴表!$L:$L,MATCH(I167,D_伙伴表!$C:$C,0))</f>
        <v>5</v>
      </c>
      <c r="C167" s="2">
        <f>INDEX(D_伙伴表!$O:$O,MATCH(I167,D_伙伴表!$C:$C,0))</f>
        <v>1</v>
      </c>
      <c r="D167" s="2">
        <f>IF(F167&gt;2,0.55+0.35*INDEX(D_伙伴表!$L:$L,MATCH(M167,D_伙伴表!$C:$C,0))+0.35*INDEX(D_伙伴表!$L:$L,MATCH(K167,D_伙伴表!$C:$C,0)),0.25+0.5*INDEX(D_伙伴表!$L:$L,MATCH(K167,D_伙伴表!$C:$C,0)))+E167*0.07</f>
        <v>3.32</v>
      </c>
      <c r="E167" s="2" t="s">
        <v>934</v>
      </c>
      <c r="F167" s="2">
        <f t="shared" si="4"/>
        <v>2</v>
      </c>
      <c r="G167" s="2" t="str">
        <f t="shared" si="5"/>
        <v>至尊唐僧1</v>
      </c>
      <c r="H167" s="2">
        <v>46</v>
      </c>
      <c r="I167" s="2" t="str">
        <f>VLOOKUP(H167,D_伙伴表!$B:$C,2,FALSE)</f>
        <v>至尊唐僧</v>
      </c>
      <c r="J167" s="2">
        <v>48</v>
      </c>
      <c r="K167" s="2" t="str">
        <f>VLOOKUP(J167,D_伙伴表!$B:$C,2,FALSE)</f>
        <v>无尚孙悟空</v>
      </c>
      <c r="L167" s="2" t="str">
        <f>IF(M167="","",INDEX(D_图鉴!$A:$A,MATCH(M167,D_图鉴!$D:$D,0)))</f>
        <v/>
      </c>
      <c r="R167" s="2">
        <f>IF(S167="","",INDEX(计算页!$A:$A,MATCH(S167,计算页!$B:$B,0)))</f>
        <v>8</v>
      </c>
      <c r="S167" s="2" t="s">
        <v>135</v>
      </c>
      <c r="T167" s="2">
        <f>ROUND(INDEX(计算页!$F$4:$W$9,D_伙伴羁绊!B167,D_伙伴羁绊!C167*6-3)*D167/INDEX(计算页!$C:$C,MATCH(S167,计算页!$B:$B,0)),0)</f>
        <v>469</v>
      </c>
    </row>
    <row r="168" spans="1:20" x14ac:dyDescent="0.35">
      <c r="A168" s="2">
        <f>INDEX(D_伙伴表!$A:$A,MATCH(I168,D_伙伴表!$C:$C,0))*1000+E168</f>
        <v>100046002</v>
      </c>
      <c r="B168" s="2">
        <f>INDEX(D_伙伴表!$L:$L,MATCH(I168,D_伙伴表!$C:$C,0))</f>
        <v>5</v>
      </c>
      <c r="C168" s="2">
        <f>INDEX(D_伙伴表!$O:$O,MATCH(I168,D_伙伴表!$C:$C,0))</f>
        <v>1</v>
      </c>
      <c r="D168" s="2">
        <f>IF(F168&gt;2,0.55+0.35*INDEX(D_伙伴表!$L:$L,MATCH(M168,D_伙伴表!$C:$C,0))+0.35*INDEX(D_伙伴表!$L:$L,MATCH(K168,D_伙伴表!$C:$C,0)),0.25+0.5*INDEX(D_伙伴表!$L:$L,MATCH(K168,D_伙伴表!$C:$C,0)))+E168*0.07</f>
        <v>3.39</v>
      </c>
      <c r="E168" s="2" t="s">
        <v>935</v>
      </c>
      <c r="F168" s="2">
        <f t="shared" si="4"/>
        <v>2</v>
      </c>
      <c r="G168" s="2" t="str">
        <f t="shared" si="5"/>
        <v>至尊唐僧2</v>
      </c>
      <c r="H168" s="2">
        <v>46</v>
      </c>
      <c r="I168" s="2" t="str">
        <f>VLOOKUP(H168,D_伙伴表!$B:$C,2,FALSE)</f>
        <v>至尊唐僧</v>
      </c>
      <c r="J168" s="2">
        <v>47</v>
      </c>
      <c r="K168" s="2" t="str">
        <f>VLOOKUP(J168,D_伙伴表!$B:$C,2,FALSE)</f>
        <v>无尚牛魔王</v>
      </c>
      <c r="L168" s="2" t="str">
        <f>IF(M168="","",INDEX(D_图鉴!$A:$A,MATCH(M168,D_图鉴!$D:$D,0)))</f>
        <v/>
      </c>
      <c r="R168" s="2">
        <f>IF(S168="","",INDEX(计算页!$A:$A,MATCH(S168,计算页!$B:$B,0)))</f>
        <v>3</v>
      </c>
      <c r="S168" s="2" t="s">
        <v>101</v>
      </c>
      <c r="T168" s="2">
        <f>ROUND(INDEX(计算页!$F$4:$W$9,D_伙伴羁绊!B168,D_伙伴羁绊!C168*6-3)*D168/INDEX(计算页!$C:$C,MATCH(S168,计算页!$B:$B,0)),0)</f>
        <v>1197</v>
      </c>
    </row>
    <row r="169" spans="1:20" x14ac:dyDescent="0.35">
      <c r="A169" s="2">
        <f>INDEX(D_伙伴表!$A:$A,MATCH(I169,D_伙伴表!$C:$C,0))*1000+E169</f>
        <v>100046003</v>
      </c>
      <c r="B169" s="2">
        <f>INDEX(D_伙伴表!$L:$L,MATCH(I169,D_伙伴表!$C:$C,0))</f>
        <v>5</v>
      </c>
      <c r="C169" s="2">
        <f>INDEX(D_伙伴表!$O:$O,MATCH(I169,D_伙伴表!$C:$C,0))</f>
        <v>1</v>
      </c>
      <c r="D169" s="2">
        <f>IF(F169&gt;2,0.55+0.35*INDEX(D_伙伴表!$L:$L,MATCH(M169,D_伙伴表!$C:$C,0))+0.35*INDEX(D_伙伴表!$L:$L,MATCH(K169,D_伙伴表!$C:$C,0)),0.25+0.5*INDEX(D_伙伴表!$L:$L,MATCH(K169,D_伙伴表!$C:$C,0)))+E169*0.07</f>
        <v>2.96</v>
      </c>
      <c r="E169" s="2" t="s">
        <v>936</v>
      </c>
      <c r="F169" s="2">
        <f t="shared" si="4"/>
        <v>2</v>
      </c>
      <c r="G169" s="2" t="str">
        <f t="shared" si="5"/>
        <v>至尊唐僧3</v>
      </c>
      <c r="H169" s="2">
        <v>46</v>
      </c>
      <c r="I169" s="2" t="str">
        <f>VLOOKUP(H169,D_伙伴表!$B:$C,2,FALSE)</f>
        <v>至尊唐僧</v>
      </c>
      <c r="J169" s="2">
        <v>45</v>
      </c>
      <c r="K169" s="2" t="str">
        <f>VLOOKUP(J169,D_伙伴表!$B:$C,2,FALSE)</f>
        <v>至尊沙和尚</v>
      </c>
      <c r="L169" s="2" t="str">
        <f>IF(M169="","",INDEX(D_图鉴!$A:$A,MATCH(M169,D_图鉴!$D:$D,0)))</f>
        <v/>
      </c>
      <c r="R169" s="2">
        <f>IF(S169="","",INDEX(计算页!$A:$A,MATCH(S169,计算页!$B:$B,0)))</f>
        <v>4</v>
      </c>
      <c r="S169" s="2" t="s">
        <v>98</v>
      </c>
      <c r="T169" s="2">
        <f>ROUND(INDEX(计算页!$F$4:$W$9,D_伙伴羁绊!B169,D_伙伴羁绊!C169*6-3)*D169/INDEX(计算页!$C:$C,MATCH(S169,计算页!$B:$B,0)),0)</f>
        <v>2090</v>
      </c>
    </row>
    <row r="170" spans="1:20" x14ac:dyDescent="0.35">
      <c r="A170" s="2">
        <f>INDEX(D_伙伴表!$A:$A,MATCH(I170,D_伙伴表!$C:$C,0))*1000+E170</f>
        <v>100046004</v>
      </c>
      <c r="B170" s="2">
        <f>INDEX(D_伙伴表!$L:$L,MATCH(I170,D_伙伴表!$C:$C,0))</f>
        <v>5</v>
      </c>
      <c r="C170" s="2">
        <f>INDEX(D_伙伴表!$O:$O,MATCH(I170,D_伙伴表!$C:$C,0))</f>
        <v>1</v>
      </c>
      <c r="D170" s="2">
        <f>IF(F170&gt;2,0.55+0.35*INDEX(D_伙伴表!$L:$L,MATCH(M170,D_伙伴表!$C:$C,0))+0.35*INDEX(D_伙伴表!$L:$L,MATCH(K170,D_伙伴表!$C:$C,0)),0.25+0.5*INDEX(D_伙伴表!$L:$L,MATCH(K170,D_伙伴表!$C:$C,0)))+E170*0.07</f>
        <v>3.0300000000000002</v>
      </c>
      <c r="E170" s="2" t="s">
        <v>937</v>
      </c>
      <c r="F170" s="2">
        <f t="shared" si="4"/>
        <v>2</v>
      </c>
      <c r="G170" s="2" t="str">
        <f t="shared" si="5"/>
        <v>至尊唐僧4</v>
      </c>
      <c r="H170" s="2">
        <v>46</v>
      </c>
      <c r="I170" s="2" t="str">
        <f>VLOOKUP(H170,D_伙伴表!$B:$C,2,FALSE)</f>
        <v>至尊唐僧</v>
      </c>
      <c r="J170" s="2">
        <v>28</v>
      </c>
      <c r="K170" s="2" t="str">
        <f>VLOOKUP(J170,D_伙伴表!$B:$C,2,FALSE)</f>
        <v>至尊鹏精大嘴</v>
      </c>
      <c r="L170" s="2" t="str">
        <f>IF(M170="","",INDEX(D_图鉴!$A:$A,MATCH(M170,D_图鉴!$D:$D,0)))</f>
        <v/>
      </c>
      <c r="R170" s="2">
        <f>IF(S170="","",INDEX(计算页!$A:$A,MATCH(S170,计算页!$B:$B,0)))</f>
        <v>1</v>
      </c>
      <c r="S170" s="2" t="s">
        <v>97</v>
      </c>
      <c r="T170" s="2">
        <f>ROUND(INDEX(计算页!$F$4:$W$9,D_伙伴羁绊!B170,D_伙伴羁绊!C170*6-3)*D170/INDEX(计算页!$C:$C,MATCH(S170,计算页!$B:$B,0)),0)</f>
        <v>10696</v>
      </c>
    </row>
    <row r="171" spans="1:20" x14ac:dyDescent="0.35">
      <c r="A171" s="2">
        <f>INDEX(D_伙伴表!$A:$A,MATCH(I171,D_伙伴表!$C:$C,0))*1000+E171</f>
        <v>100045001</v>
      </c>
      <c r="B171" s="2">
        <f>INDEX(D_伙伴表!$L:$L,MATCH(I171,D_伙伴表!$C:$C,0))</f>
        <v>5</v>
      </c>
      <c r="C171" s="2">
        <f>INDEX(D_伙伴表!$O:$O,MATCH(I171,D_伙伴表!$C:$C,0))</f>
        <v>1</v>
      </c>
      <c r="D171" s="2">
        <f>IF(F171&gt;2,0.55+0.35*INDEX(D_伙伴表!$L:$L,MATCH(M171,D_伙伴表!$C:$C,0))+0.35*INDEX(D_伙伴表!$L:$L,MATCH(K171,D_伙伴表!$C:$C,0)),0.25+0.5*INDEX(D_伙伴表!$L:$L,MATCH(K171,D_伙伴表!$C:$C,0)))+E171*0.07</f>
        <v>2.82</v>
      </c>
      <c r="E171" s="2" t="s">
        <v>934</v>
      </c>
      <c r="F171" s="2">
        <f t="shared" si="4"/>
        <v>2</v>
      </c>
      <c r="G171" s="2" t="str">
        <f t="shared" si="5"/>
        <v>至尊沙和尚1</v>
      </c>
      <c r="H171" s="2">
        <v>45</v>
      </c>
      <c r="I171" s="2" t="str">
        <f>VLOOKUP(H171,D_伙伴表!$B:$C,2,FALSE)</f>
        <v>至尊沙和尚</v>
      </c>
      <c r="J171" s="2">
        <v>46</v>
      </c>
      <c r="K171" s="2" t="str">
        <f>VLOOKUP(J171,D_伙伴表!$B:$C,2,FALSE)</f>
        <v>至尊唐僧</v>
      </c>
      <c r="L171" s="2" t="str">
        <f>IF(M171="","",INDEX(D_图鉴!$A:$A,MATCH(M171,D_图鉴!$D:$D,0)))</f>
        <v/>
      </c>
      <c r="R171" s="2">
        <f>IF(S171="","",INDEX(计算页!$A:$A,MATCH(S171,计算页!$B:$B,0)))</f>
        <v>3</v>
      </c>
      <c r="S171" s="2" t="s">
        <v>101</v>
      </c>
      <c r="T171" s="2">
        <f>ROUND(INDEX(计算页!$F$4:$W$9,D_伙伴羁绊!B171,D_伙伴羁绊!C171*6-3)*D171/INDEX(计算页!$C:$C,MATCH(S171,计算页!$B:$B,0)),0)</f>
        <v>995</v>
      </c>
    </row>
    <row r="172" spans="1:20" x14ac:dyDescent="0.35">
      <c r="A172" s="2">
        <f>INDEX(D_伙伴表!$A:$A,MATCH(I172,D_伙伴表!$C:$C,0))*1000+E172</f>
        <v>100045002</v>
      </c>
      <c r="B172" s="2">
        <f>INDEX(D_伙伴表!$L:$L,MATCH(I172,D_伙伴表!$C:$C,0))</f>
        <v>5</v>
      </c>
      <c r="C172" s="2">
        <f>INDEX(D_伙伴表!$O:$O,MATCH(I172,D_伙伴表!$C:$C,0))</f>
        <v>1</v>
      </c>
      <c r="D172" s="2">
        <f>IF(F172&gt;2,0.55+0.35*INDEX(D_伙伴表!$L:$L,MATCH(M172,D_伙伴表!$C:$C,0))+0.35*INDEX(D_伙伴表!$L:$L,MATCH(K172,D_伙伴表!$C:$C,0)),0.25+0.5*INDEX(D_伙伴表!$L:$L,MATCH(K172,D_伙伴表!$C:$C,0)))+E172*0.07</f>
        <v>3.39</v>
      </c>
      <c r="E172" s="2" t="s">
        <v>935</v>
      </c>
      <c r="F172" s="2">
        <f t="shared" si="4"/>
        <v>2</v>
      </c>
      <c r="G172" s="2" t="str">
        <f t="shared" si="5"/>
        <v>至尊沙和尚2</v>
      </c>
      <c r="H172" s="2">
        <v>45</v>
      </c>
      <c r="I172" s="2" t="str">
        <f>VLOOKUP(H172,D_伙伴表!$B:$C,2,FALSE)</f>
        <v>至尊沙和尚</v>
      </c>
      <c r="J172" s="2">
        <v>48</v>
      </c>
      <c r="K172" s="2" t="str">
        <f>VLOOKUP(J172,D_伙伴表!$B:$C,2,FALSE)</f>
        <v>无尚孙悟空</v>
      </c>
      <c r="L172" s="2" t="str">
        <f>IF(M172="","",INDEX(D_图鉴!$A:$A,MATCH(M172,D_图鉴!$D:$D,0)))</f>
        <v/>
      </c>
      <c r="R172" s="2">
        <f>IF(S172="","",INDEX(计算页!$A:$A,MATCH(S172,计算页!$B:$B,0)))</f>
        <v>8</v>
      </c>
      <c r="S172" s="2" t="s">
        <v>135</v>
      </c>
      <c r="T172" s="2">
        <f>ROUND(INDEX(计算页!$F$4:$W$9,D_伙伴羁绊!B172,D_伙伴羁绊!C172*6-3)*D172/INDEX(计算页!$C:$C,MATCH(S172,计算页!$B:$B,0)),0)</f>
        <v>479</v>
      </c>
    </row>
    <row r="173" spans="1:20" x14ac:dyDescent="0.35">
      <c r="A173" s="2">
        <f>INDEX(D_伙伴表!$A:$A,MATCH(I173,D_伙伴表!$C:$C,0))*1000+E173</f>
        <v>100045003</v>
      </c>
      <c r="B173" s="2">
        <f>INDEX(D_伙伴表!$L:$L,MATCH(I173,D_伙伴表!$C:$C,0))</f>
        <v>5</v>
      </c>
      <c r="C173" s="2">
        <f>INDEX(D_伙伴表!$O:$O,MATCH(I173,D_伙伴表!$C:$C,0))</f>
        <v>1</v>
      </c>
      <c r="D173" s="2">
        <f>IF(F173&gt;2,0.55+0.35*INDEX(D_伙伴表!$L:$L,MATCH(M173,D_伙伴表!$C:$C,0))+0.35*INDEX(D_伙伴表!$L:$L,MATCH(K173,D_伙伴表!$C:$C,0)),0.25+0.5*INDEX(D_伙伴表!$L:$L,MATCH(K173,D_伙伴表!$C:$C,0)))+E173*0.07</f>
        <v>2.96</v>
      </c>
      <c r="E173" s="2" t="s">
        <v>936</v>
      </c>
      <c r="F173" s="2">
        <f t="shared" si="4"/>
        <v>2</v>
      </c>
      <c r="G173" s="2" t="str">
        <f t="shared" si="5"/>
        <v>至尊沙和尚3</v>
      </c>
      <c r="H173" s="2">
        <v>45</v>
      </c>
      <c r="I173" s="2" t="str">
        <f>VLOOKUP(H173,D_伙伴表!$B:$C,2,FALSE)</f>
        <v>至尊沙和尚</v>
      </c>
      <c r="J173" s="2">
        <v>28</v>
      </c>
      <c r="K173" s="2" t="str">
        <f>VLOOKUP(J173,D_伙伴表!$B:$C,2,FALSE)</f>
        <v>至尊鹏精大嘴</v>
      </c>
      <c r="L173" s="2" t="str">
        <f>IF(M173="","",INDEX(D_图鉴!$A:$A,MATCH(M173,D_图鉴!$D:$D,0)))</f>
        <v/>
      </c>
      <c r="R173" s="2">
        <f>IF(S173="","",INDEX(计算页!$A:$A,MATCH(S173,计算页!$B:$B,0)))</f>
        <v>1</v>
      </c>
      <c r="S173" s="2" t="s">
        <v>942</v>
      </c>
      <c r="T173" s="2">
        <f>ROUND(INDEX(计算页!$F$4:$W$9,D_伙伴羁绊!B173,D_伙伴羁绊!C173*6-3)*D173/INDEX(计算页!$C:$C,MATCH(S173,计算页!$B:$B,0)),0)</f>
        <v>10449</v>
      </c>
    </row>
    <row r="174" spans="1:20" x14ac:dyDescent="0.35">
      <c r="A174" s="2">
        <f>INDEX(D_伙伴表!$A:$A,MATCH(I174,D_伙伴表!$C:$C,0))*1000+E174</f>
        <v>100045004</v>
      </c>
      <c r="B174" s="2">
        <f>INDEX(D_伙伴表!$L:$L,MATCH(I174,D_伙伴表!$C:$C,0))</f>
        <v>5</v>
      </c>
      <c r="C174" s="2">
        <f>INDEX(D_伙伴表!$O:$O,MATCH(I174,D_伙伴表!$C:$C,0))</f>
        <v>1</v>
      </c>
      <c r="D174" s="2">
        <f>IF(F174&gt;2,0.55+0.35*INDEX(D_伙伴表!$L:$L,MATCH(M174,D_伙伴表!$C:$C,0))+0.35*INDEX(D_伙伴表!$L:$L,MATCH(K174,D_伙伴表!$C:$C,0)),0.25+0.5*INDEX(D_伙伴表!$L:$L,MATCH(K174,D_伙伴表!$C:$C,0)))+E174*0.07</f>
        <v>3.5300000000000002</v>
      </c>
      <c r="E174" s="2" t="s">
        <v>937</v>
      </c>
      <c r="F174" s="2">
        <f t="shared" si="4"/>
        <v>2</v>
      </c>
      <c r="G174" s="2" t="str">
        <f t="shared" si="5"/>
        <v>至尊沙和尚4</v>
      </c>
      <c r="H174" s="2">
        <v>45</v>
      </c>
      <c r="I174" s="2" t="str">
        <f>VLOOKUP(H174,D_伙伴表!$B:$C,2,FALSE)</f>
        <v>至尊沙和尚</v>
      </c>
      <c r="J174" s="2">
        <v>47</v>
      </c>
      <c r="K174" s="2" t="str">
        <f>VLOOKUP(J174,D_伙伴表!$B:$C,2,FALSE)</f>
        <v>无尚牛魔王</v>
      </c>
      <c r="L174" s="2" t="str">
        <f>IF(M174="","",INDEX(D_图鉴!$A:$A,MATCH(M174,D_图鉴!$D:$D,0)))</f>
        <v/>
      </c>
      <c r="R174" s="2">
        <f>IF(S174="","",INDEX(计算页!$A:$A,MATCH(S174,计算页!$B:$B,0)))</f>
        <v>4</v>
      </c>
      <c r="S174" s="2" t="s">
        <v>98</v>
      </c>
      <c r="T174" s="2">
        <f>ROUND(INDEX(计算页!$F$4:$W$9,D_伙伴羁绊!B174,D_伙伴羁绊!C174*6-3)*D174/INDEX(计算页!$C:$C,MATCH(S174,计算页!$B:$B,0)),0)</f>
        <v>2492</v>
      </c>
    </row>
    <row r="175" spans="1:20" x14ac:dyDescent="0.35">
      <c r="A175" s="2">
        <f>INDEX(D_伙伴表!$A:$A,MATCH(I175,D_伙伴表!$C:$C,0))*1000+E175</f>
        <v>100044001</v>
      </c>
      <c r="B175" s="2">
        <f>INDEX(D_伙伴表!$L:$L,MATCH(I175,D_伙伴表!$C:$C,0))</f>
        <v>5</v>
      </c>
      <c r="C175" s="2">
        <f>INDEX(D_伙伴表!$O:$O,MATCH(I175,D_伙伴表!$C:$C,0))</f>
        <v>1</v>
      </c>
      <c r="D175" s="2">
        <f>IF(F175&gt;2,0.55+0.35*INDEX(D_伙伴表!$L:$L,MATCH(M175,D_伙伴表!$C:$C,0))+0.35*INDEX(D_伙伴表!$L:$L,MATCH(K175,D_伙伴表!$C:$C,0)),0.25+0.5*INDEX(D_伙伴表!$L:$L,MATCH(K175,D_伙伴表!$C:$C,0)))+E175*0.07</f>
        <v>1.82</v>
      </c>
      <c r="E175" s="2" t="s">
        <v>934</v>
      </c>
      <c r="F175" s="2">
        <f t="shared" si="4"/>
        <v>2</v>
      </c>
      <c r="G175" s="2" t="str">
        <f t="shared" si="5"/>
        <v>至尊猪八戒1</v>
      </c>
      <c r="H175" s="2">
        <v>44</v>
      </c>
      <c r="I175" s="2" t="str">
        <f>VLOOKUP(H175,D_伙伴表!$B:$C,2,FALSE)</f>
        <v>至尊猪八戒</v>
      </c>
      <c r="J175" s="2">
        <v>67</v>
      </c>
      <c r="K175" s="2" t="str">
        <f>VLOOKUP(J175,D_伙伴表!$B:$C,2,FALSE)</f>
        <v>威武狸宝宝</v>
      </c>
      <c r="L175" s="2" t="str">
        <f>IF(M175="","",INDEX(D_图鉴!$A:$A,MATCH(M175,D_图鉴!$D:$D,0)))</f>
        <v/>
      </c>
      <c r="R175" s="2">
        <f>IF(S175="","",INDEX(计算页!$A:$A,MATCH(S175,计算页!$B:$B,0)))</f>
        <v>3</v>
      </c>
      <c r="S175" s="2" t="s">
        <v>101</v>
      </c>
      <c r="T175" s="2">
        <f>ROUND(INDEX(计算页!$F$4:$W$9,D_伙伴羁绊!B175,D_伙伴羁绊!C175*6-3)*D175/INDEX(计算页!$C:$C,MATCH(S175,计算页!$B:$B,0)),0)</f>
        <v>642</v>
      </c>
    </row>
    <row r="176" spans="1:20" x14ac:dyDescent="0.35">
      <c r="A176" s="2">
        <f>INDEX(D_伙伴表!$A:$A,MATCH(I176,D_伙伴表!$C:$C,0))*1000+E176</f>
        <v>100044002</v>
      </c>
      <c r="B176" s="2">
        <f>INDEX(D_伙伴表!$L:$L,MATCH(I176,D_伙伴表!$C:$C,0))</f>
        <v>5</v>
      </c>
      <c r="C176" s="2">
        <f>INDEX(D_伙伴表!$O:$O,MATCH(I176,D_伙伴表!$C:$C,0))</f>
        <v>1</v>
      </c>
      <c r="D176" s="2">
        <f>IF(F176&gt;2,0.55+0.35*INDEX(D_伙伴表!$L:$L,MATCH(M176,D_伙伴表!$C:$C,0))+0.35*INDEX(D_伙伴表!$L:$L,MATCH(K176,D_伙伴表!$C:$C,0)),0.25+0.5*INDEX(D_伙伴表!$L:$L,MATCH(K176,D_伙伴表!$C:$C,0)))+E176*0.07</f>
        <v>1.8900000000000001</v>
      </c>
      <c r="E176" s="2" t="s">
        <v>935</v>
      </c>
      <c r="F176" s="2">
        <f t="shared" si="4"/>
        <v>2</v>
      </c>
      <c r="G176" s="2" t="str">
        <f t="shared" si="5"/>
        <v>至尊猪八戒2</v>
      </c>
      <c r="H176" s="2">
        <v>44</v>
      </c>
      <c r="I176" s="2" t="str">
        <f>VLOOKUP(H176,D_伙伴表!$B:$C,2,FALSE)</f>
        <v>至尊猪八戒</v>
      </c>
      <c r="J176" s="2">
        <v>66</v>
      </c>
      <c r="K176" s="2" t="str">
        <f>VLOOKUP(J176,D_伙伴表!$B:$C,2,FALSE)</f>
        <v>威武狼哮天</v>
      </c>
      <c r="L176" s="2" t="str">
        <f>IF(M176="","",INDEX(D_图鉴!$A:$A,MATCH(M176,D_图鉴!$D:$D,0)))</f>
        <v/>
      </c>
      <c r="R176" s="2">
        <f>IF(S176="","",INDEX(计算页!$A:$A,MATCH(S176,计算页!$B:$B,0)))</f>
        <v>4</v>
      </c>
      <c r="S176" s="2" t="s">
        <v>98</v>
      </c>
      <c r="T176" s="2">
        <f>ROUND(INDEX(计算页!$F$4:$W$9,D_伙伴羁绊!B176,D_伙伴羁绊!C176*6-3)*D176/INDEX(计算页!$C:$C,MATCH(S176,计算页!$B:$B,0)),0)</f>
        <v>1334</v>
      </c>
    </row>
    <row r="177" spans="1:20" x14ac:dyDescent="0.35">
      <c r="A177" s="2">
        <f>INDEX(D_伙伴表!$A:$A,MATCH(I177,D_伙伴表!$C:$C,0))*1000+E177</f>
        <v>100044003</v>
      </c>
      <c r="B177" s="2">
        <f>INDEX(D_伙伴表!$L:$L,MATCH(I177,D_伙伴表!$C:$C,0))</f>
        <v>5</v>
      </c>
      <c r="C177" s="2">
        <f>INDEX(D_伙伴表!$O:$O,MATCH(I177,D_伙伴表!$C:$C,0))</f>
        <v>1</v>
      </c>
      <c r="D177" s="2">
        <f>IF(F177&gt;2,0.55+0.35*INDEX(D_伙伴表!$L:$L,MATCH(M177,D_伙伴表!$C:$C,0))+0.35*INDEX(D_伙伴表!$L:$L,MATCH(K177,D_伙伴表!$C:$C,0)),0.25+0.5*INDEX(D_伙伴表!$L:$L,MATCH(K177,D_伙伴表!$C:$C,0)))+E177*0.07</f>
        <v>1.96</v>
      </c>
      <c r="E177" s="2" t="s">
        <v>936</v>
      </c>
      <c r="F177" s="2">
        <f t="shared" si="4"/>
        <v>2</v>
      </c>
      <c r="G177" s="2" t="str">
        <f t="shared" si="5"/>
        <v>至尊猪八戒3</v>
      </c>
      <c r="H177" s="2">
        <v>44</v>
      </c>
      <c r="I177" s="2" t="str">
        <f>VLOOKUP(H177,D_伙伴表!$B:$C,2,FALSE)</f>
        <v>至尊猪八戒</v>
      </c>
      <c r="J177" s="2">
        <v>68</v>
      </c>
      <c r="K177" s="2" t="str">
        <f>VLOOKUP(J177,D_伙伴表!$B:$C,2,FALSE)</f>
        <v>威武猪强哥</v>
      </c>
      <c r="R177" s="2">
        <f>IF(S177="","",INDEX(计算页!$A:$A,MATCH(S177,计算页!$B:$B,0)))</f>
        <v>7</v>
      </c>
      <c r="S177" s="2" t="s">
        <v>548</v>
      </c>
      <c r="T177" s="2">
        <f>ROUND(INDEX(计算页!$F$4:$W$9,D_伙伴羁绊!B177,D_伙伴羁绊!C177*6-3)*D177/INDEX(计算页!$C:$C,MATCH(S177,计算页!$B:$B,0)),0)</f>
        <v>277</v>
      </c>
    </row>
    <row r="178" spans="1:20" x14ac:dyDescent="0.35">
      <c r="A178" s="2">
        <f>INDEX(D_伙伴表!$A:$A,MATCH(I178,D_伙伴表!$C:$C,0))*1000+E178</f>
        <v>100044004</v>
      </c>
      <c r="B178" s="2">
        <f>INDEX(D_伙伴表!$L:$L,MATCH(I178,D_伙伴表!$C:$C,0))</f>
        <v>5</v>
      </c>
      <c r="C178" s="2">
        <f>INDEX(D_伙伴表!$O:$O,MATCH(I178,D_伙伴表!$C:$C,0))</f>
        <v>1</v>
      </c>
      <c r="D178" s="2">
        <f>IF(F178&gt;2,0.55+0.35*INDEX(D_伙伴表!$L:$L,MATCH(M178,D_伙伴表!$C:$C,0))+0.35*INDEX(D_伙伴表!$L:$L,MATCH(K178,D_伙伴表!$C:$C,0)),0.25+0.5*INDEX(D_伙伴表!$L:$L,MATCH(K178,D_伙伴表!$C:$C,0)))+E178*0.07</f>
        <v>2.0300000000000002</v>
      </c>
      <c r="E178" s="2" t="s">
        <v>937</v>
      </c>
      <c r="F178" s="2">
        <f t="shared" si="4"/>
        <v>2</v>
      </c>
      <c r="G178" s="2" t="str">
        <f t="shared" si="5"/>
        <v>至尊猪八戒4</v>
      </c>
      <c r="H178" s="2">
        <v>44</v>
      </c>
      <c r="I178" s="2" t="str">
        <f>VLOOKUP(H178,D_伙伴表!$B:$C,2,FALSE)</f>
        <v>至尊猪八戒</v>
      </c>
      <c r="J178" s="2">
        <v>65</v>
      </c>
      <c r="K178" s="2" t="str">
        <f>VLOOKUP(J178,D_伙伴表!$B:$C,2,FALSE)</f>
        <v>威武疯狗旺财</v>
      </c>
      <c r="L178" s="2" t="str">
        <f>IF(M178="","",INDEX(D_图鉴!$A:$A,MATCH(M178,D_图鉴!$D:$D,0)))</f>
        <v/>
      </c>
      <c r="R178" s="2">
        <f>IF(S178="","",INDEX(计算页!$A:$A,MATCH(S178,计算页!$B:$B,0)))</f>
        <v>1</v>
      </c>
      <c r="S178" s="2" t="s">
        <v>97</v>
      </c>
      <c r="T178" s="2">
        <f>ROUND(INDEX(计算页!$F$4:$W$9,D_伙伴羁绊!B178,D_伙伴羁绊!C178*6-3)*D178/INDEX(计算页!$C:$C,MATCH(S178,计算页!$B:$B,0)),0)</f>
        <v>7166</v>
      </c>
    </row>
    <row r="179" spans="1:20" x14ac:dyDescent="0.35">
      <c r="A179" s="2">
        <f>INDEX(D_伙伴表!$A:$A,MATCH(I179,D_伙伴表!$C:$C,0))*1000+E179</f>
        <v>100050001</v>
      </c>
      <c r="B179" s="2">
        <f>INDEX(D_伙伴表!$L:$L,MATCH(I179,D_伙伴表!$C:$C,0))</f>
        <v>6</v>
      </c>
      <c r="C179" s="2">
        <f>INDEX(D_伙伴表!$O:$O,MATCH(I179,D_伙伴表!$C:$C,0))</f>
        <v>1</v>
      </c>
      <c r="D179" s="2">
        <f>IF(F179&gt;2,0.55+0.35*INDEX(D_伙伴表!$L:$L,MATCH(M179,D_伙伴表!$C:$C,0))+0.35*INDEX(D_伙伴表!$L:$L,MATCH(K179,D_伙伴表!$C:$C,0)),0.25+0.5*INDEX(D_伙伴表!$L:$L,MATCH(K179,D_伙伴表!$C:$C,0)))+E179*0.07</f>
        <v>3.32</v>
      </c>
      <c r="E179" s="2" t="s">
        <v>934</v>
      </c>
      <c r="F179" s="2">
        <f t="shared" si="4"/>
        <v>2</v>
      </c>
      <c r="G179" s="2" t="str">
        <f t="shared" si="5"/>
        <v>无尚沙和尚1</v>
      </c>
      <c r="H179" s="2">
        <v>50</v>
      </c>
      <c r="I179" s="2" t="str">
        <f>VLOOKUP(H179,D_伙伴表!$B:$C,2,FALSE)</f>
        <v>无尚沙和尚</v>
      </c>
      <c r="J179" s="2">
        <v>51</v>
      </c>
      <c r="K179" s="2" t="str">
        <f>VLOOKUP(J179,D_伙伴表!$B:$C,2,FALSE)</f>
        <v>无尚唐僧</v>
      </c>
      <c r="L179" s="2" t="str">
        <f>IF(M179="","",INDEX(D_图鉴!$A:$A,MATCH(M179,D_图鉴!$D:$D,0)))</f>
        <v/>
      </c>
      <c r="R179" s="2">
        <f>IF(S179="","",INDEX(计算页!$A:$A,MATCH(S179,计算页!$B:$B,0)))</f>
        <v>3</v>
      </c>
      <c r="S179" s="2" t="s">
        <v>939</v>
      </c>
      <c r="T179" s="2">
        <f>ROUND(INDEX(计算页!$F$4:$W$9,D_伙伴羁绊!B179,D_伙伴羁绊!C179*6-3)*D179/INDEX(计算页!$C:$C,MATCH(S179,计算页!$B:$B,0)),0)</f>
        <v>1716</v>
      </c>
    </row>
    <row r="180" spans="1:20" x14ac:dyDescent="0.35">
      <c r="A180" s="2">
        <f>INDEX(D_伙伴表!$A:$A,MATCH(I180,D_伙伴表!$C:$C,0))*1000+E180</f>
        <v>100050002</v>
      </c>
      <c r="B180" s="2">
        <f>INDEX(D_伙伴表!$L:$L,MATCH(I180,D_伙伴表!$C:$C,0))</f>
        <v>6</v>
      </c>
      <c r="C180" s="2">
        <f>INDEX(D_伙伴表!$O:$O,MATCH(I180,D_伙伴表!$C:$C,0))</f>
        <v>1</v>
      </c>
      <c r="D180" s="2">
        <f>IF(F180&gt;2,0.55+0.35*INDEX(D_伙伴表!$L:$L,MATCH(M180,D_伙伴表!$C:$C,0))+0.35*INDEX(D_伙伴表!$L:$L,MATCH(K180,D_伙伴表!$C:$C,0)),0.25+0.5*INDEX(D_伙伴表!$L:$L,MATCH(K180,D_伙伴表!$C:$C,0)))+E180*0.07</f>
        <v>0.89</v>
      </c>
      <c r="E180" s="2" t="s">
        <v>935</v>
      </c>
      <c r="F180" s="2">
        <f t="shared" si="4"/>
        <v>2</v>
      </c>
      <c r="G180" s="2" t="str">
        <f t="shared" si="5"/>
        <v>无尚沙和尚2</v>
      </c>
      <c r="H180" s="2">
        <v>50</v>
      </c>
      <c r="I180" s="2" t="str">
        <f>VLOOKUP(H180,D_伙伴表!$B:$C,2,FALSE)</f>
        <v>无尚沙和尚</v>
      </c>
      <c r="J180" s="2">
        <v>52</v>
      </c>
      <c r="K180" s="2" t="str">
        <f>VLOOKUP(J180,D_伙伴表!$B:$C,2,FALSE)</f>
        <v>小蛤蟆</v>
      </c>
      <c r="L180" s="2" t="str">
        <f>IF(M180="","",INDEX(D_图鉴!$A:$A,MATCH(M180,D_图鉴!$D:$D,0)))</f>
        <v/>
      </c>
      <c r="R180" s="2">
        <f>IF(S180="","",INDEX(计算页!$A:$A,MATCH(S180,计算页!$B:$B,0)))</f>
        <v>4</v>
      </c>
      <c r="S180" s="2" t="s">
        <v>941</v>
      </c>
      <c r="T180" s="2">
        <f>ROUND(INDEX(计算页!$F$4:$W$9,D_伙伴羁绊!B180,D_伙伴羁绊!C180*6-3)*D180/INDEX(计算页!$C:$C,MATCH(S180,计算页!$B:$B,0)),0)</f>
        <v>920</v>
      </c>
    </row>
    <row r="181" spans="1:20" x14ac:dyDescent="0.35">
      <c r="A181" s="2">
        <f>INDEX(D_伙伴表!$A:$A,MATCH(I181,D_伙伴表!$C:$C,0))*1000+E181</f>
        <v>100050003</v>
      </c>
      <c r="B181" s="2">
        <f>INDEX(D_伙伴表!$L:$L,MATCH(I181,D_伙伴表!$C:$C,0))</f>
        <v>6</v>
      </c>
      <c r="C181" s="2">
        <f>INDEX(D_伙伴表!$O:$O,MATCH(I181,D_伙伴表!$C:$C,0))</f>
        <v>1</v>
      </c>
      <c r="D181" s="2">
        <f>IF(F181&gt;2,0.55+0.35*INDEX(D_伙伴表!$L:$L,MATCH(M181,D_伙伴表!$C:$C,0))+0.35*INDEX(D_伙伴表!$L:$L,MATCH(K181,D_伙伴表!$C:$C,0)),0.25+0.5*INDEX(D_伙伴表!$L:$L,MATCH(K181,D_伙伴表!$C:$C,0)))+E181*0.07</f>
        <v>2.96</v>
      </c>
      <c r="E181" s="2" t="s">
        <v>936</v>
      </c>
      <c r="F181" s="2">
        <f t="shared" si="4"/>
        <v>2</v>
      </c>
      <c r="G181" s="2" t="str">
        <f t="shared" si="5"/>
        <v>无尚沙和尚3</v>
      </c>
      <c r="H181" s="2">
        <v>50</v>
      </c>
      <c r="I181" s="2" t="str">
        <f>VLOOKUP(H181,D_伙伴表!$B:$C,2,FALSE)</f>
        <v>无尚沙和尚</v>
      </c>
      <c r="J181" s="2">
        <v>29</v>
      </c>
      <c r="K181" s="2" t="str">
        <f>VLOOKUP(J181,D_伙伴表!$B:$C,2,FALSE)</f>
        <v>至尊花妖花花</v>
      </c>
      <c r="L181" s="2" t="str">
        <f>IF(M181="","",INDEX(D_图鉴!$A:$A,MATCH(M181,D_图鉴!$D:$D,0)))</f>
        <v/>
      </c>
      <c r="R181" s="2">
        <f>IF(S181="","",INDEX(计算页!$A:$A,MATCH(S181,计算页!$B:$B,0)))</f>
        <v>4</v>
      </c>
      <c r="S181" s="2" t="s">
        <v>98</v>
      </c>
      <c r="T181" s="2">
        <f>ROUND(INDEX(计算页!$F$4:$W$9,D_伙伴羁绊!B181,D_伙伴羁绊!C181*6-3)*D181/INDEX(计算页!$C:$C,MATCH(S181,计算页!$B:$B,0)),0)</f>
        <v>3061</v>
      </c>
    </row>
    <row r="182" spans="1:20" x14ac:dyDescent="0.35">
      <c r="A182" s="2">
        <f>INDEX(D_伙伴表!$A:$A,MATCH(I182,D_伙伴表!$C:$C,0))*1000+E182</f>
        <v>100050004</v>
      </c>
      <c r="B182" s="2">
        <f>INDEX(D_伙伴表!$L:$L,MATCH(I182,D_伙伴表!$C:$C,0))</f>
        <v>6</v>
      </c>
      <c r="C182" s="2">
        <f>INDEX(D_伙伴表!$O:$O,MATCH(I182,D_伙伴表!$C:$C,0))</f>
        <v>1</v>
      </c>
      <c r="D182" s="2">
        <f>IF(F182&gt;2,0.55+0.35*INDEX(D_伙伴表!$L:$L,MATCH(M182,D_伙伴表!$C:$C,0))+0.35*INDEX(D_伙伴表!$L:$L,MATCH(K182,D_伙伴表!$C:$C,0)),0.25+0.5*INDEX(D_伙伴表!$L:$L,MATCH(K182,D_伙伴表!$C:$C,0)))+E182*0.07</f>
        <v>1.03</v>
      </c>
      <c r="E182" s="2" t="s">
        <v>937</v>
      </c>
      <c r="F182" s="2">
        <f t="shared" si="4"/>
        <v>2</v>
      </c>
      <c r="G182" s="2" t="str">
        <f t="shared" si="5"/>
        <v>无尚沙和尚4</v>
      </c>
      <c r="H182" s="2">
        <v>50</v>
      </c>
      <c r="I182" s="2" t="str">
        <f>VLOOKUP(H182,D_伙伴表!$B:$C,2,FALSE)</f>
        <v>无尚沙和尚</v>
      </c>
      <c r="J182" s="2">
        <v>53</v>
      </c>
      <c r="K182" s="2" t="str">
        <f>VLOOKUP(J182,D_伙伴表!$B:$C,2,FALSE)</f>
        <v>小疯狗</v>
      </c>
      <c r="L182" s="2" t="str">
        <f>IF(M182="","",INDEX(D_图鉴!$A:$A,MATCH(M182,D_图鉴!$D:$D,0)))</f>
        <v/>
      </c>
      <c r="R182" s="2">
        <f>IF(S182="","",INDEX(计算页!$A:$A,MATCH(S182,计算页!$B:$B,0)))</f>
        <v>1</v>
      </c>
      <c r="S182" s="2" t="s">
        <v>942</v>
      </c>
      <c r="T182" s="2">
        <f>ROUND(INDEX(计算页!$F$4:$W$9,D_伙伴羁绊!B182,D_伙伴羁绊!C182*6-3)*D182/INDEX(计算页!$C:$C,MATCH(S182,计算页!$B:$B,0)),0)</f>
        <v>5325</v>
      </c>
    </row>
    <row r="183" spans="1:20" x14ac:dyDescent="0.35">
      <c r="A183" s="2">
        <f>INDEX(D_伙伴表!$A:$A,MATCH(I183,D_伙伴表!$C:$C,0))*1000+E183</f>
        <v>100051001</v>
      </c>
      <c r="B183" s="2">
        <f>INDEX(D_伙伴表!$L:$L,MATCH(I183,D_伙伴表!$C:$C,0))</f>
        <v>6</v>
      </c>
      <c r="C183" s="2">
        <f>INDEX(D_伙伴表!$O:$O,MATCH(I183,D_伙伴表!$C:$C,0))</f>
        <v>1</v>
      </c>
      <c r="D183" s="2">
        <f>IF(F183&gt;2,0.55+0.35*INDEX(D_伙伴表!$L:$L,MATCH(M183,D_伙伴表!$C:$C,0))+0.35*INDEX(D_伙伴表!$L:$L,MATCH(K183,D_伙伴表!$C:$C,0)),0.25+0.5*INDEX(D_伙伴表!$L:$L,MATCH(K183,D_伙伴表!$C:$C,0)))+E183*0.07</f>
        <v>3.32</v>
      </c>
      <c r="E183" s="2" t="s">
        <v>934</v>
      </c>
      <c r="F183" s="2">
        <f t="shared" si="4"/>
        <v>2</v>
      </c>
      <c r="G183" s="2" t="str">
        <f t="shared" si="5"/>
        <v>无尚唐僧1</v>
      </c>
      <c r="H183" s="2">
        <v>51</v>
      </c>
      <c r="I183" s="2" t="str">
        <f>VLOOKUP(H183,D_伙伴表!$B:$C,2,FALSE)</f>
        <v>无尚唐僧</v>
      </c>
      <c r="J183" s="2">
        <v>50</v>
      </c>
      <c r="K183" s="2" t="str">
        <f>VLOOKUP(J183,D_伙伴表!$B:$C,2,FALSE)</f>
        <v>无尚沙和尚</v>
      </c>
      <c r="L183" s="2" t="str">
        <f>IF(M183="","",INDEX(D_图鉴!$A:$A,MATCH(M183,D_图鉴!$D:$D,0)))</f>
        <v/>
      </c>
      <c r="R183" s="2">
        <f>IF(S183="","",INDEX(计算页!$A:$A,MATCH(S183,计算页!$B:$B,0)))</f>
        <v>3</v>
      </c>
      <c r="S183" s="2" t="s">
        <v>939</v>
      </c>
      <c r="T183" s="2">
        <f>ROUND(INDEX(计算页!$F$4:$W$9,D_伙伴羁绊!B183,D_伙伴羁绊!C183*6-3)*D183/INDEX(计算页!$C:$C,MATCH(S183,计算页!$B:$B,0)),0)</f>
        <v>1716</v>
      </c>
    </row>
    <row r="184" spans="1:20" x14ac:dyDescent="0.35">
      <c r="A184" s="2">
        <f>INDEX(D_伙伴表!$A:$A,MATCH(I184,D_伙伴表!$C:$C,0))*1000+E184</f>
        <v>100051002</v>
      </c>
      <c r="B184" s="2">
        <f>INDEX(D_伙伴表!$L:$L,MATCH(I184,D_伙伴表!$C:$C,0))</f>
        <v>6</v>
      </c>
      <c r="C184" s="2">
        <f>INDEX(D_伙伴表!$O:$O,MATCH(I184,D_伙伴表!$C:$C,0))</f>
        <v>1</v>
      </c>
      <c r="D184" s="2">
        <f>IF(F184&gt;2,0.55+0.35*INDEX(D_伙伴表!$L:$L,MATCH(M184,D_伙伴表!$C:$C,0))+0.35*INDEX(D_伙伴表!$L:$L,MATCH(K184,D_伙伴表!$C:$C,0)),0.25+0.5*INDEX(D_伙伴表!$L:$L,MATCH(K184,D_伙伴表!$C:$C,0)))+E184*0.07</f>
        <v>2.89</v>
      </c>
      <c r="E184" s="2" t="s">
        <v>935</v>
      </c>
      <c r="F184" s="2">
        <f t="shared" si="4"/>
        <v>2</v>
      </c>
      <c r="G184" s="2" t="str">
        <f t="shared" si="5"/>
        <v>无尚唐僧2</v>
      </c>
      <c r="H184" s="2">
        <v>51</v>
      </c>
      <c r="I184" s="2" t="str">
        <f>VLOOKUP(H184,D_伙伴表!$B:$C,2,FALSE)</f>
        <v>无尚唐僧</v>
      </c>
      <c r="J184" s="2">
        <v>29</v>
      </c>
      <c r="K184" s="2" t="str">
        <f>VLOOKUP(J184,D_伙伴表!$B:$C,2,FALSE)</f>
        <v>至尊花妖花花</v>
      </c>
      <c r="L184" s="2" t="str">
        <f>IF(M184="","",INDEX(D_图鉴!$A:$A,MATCH(M184,D_图鉴!$D:$D,0)))</f>
        <v/>
      </c>
      <c r="R184" s="2">
        <f>IF(S184="","",INDEX(计算页!$A:$A,MATCH(S184,计算页!$B:$B,0)))</f>
        <v>1</v>
      </c>
      <c r="S184" s="2" t="s">
        <v>942</v>
      </c>
      <c r="T184" s="2">
        <f>ROUND(INDEX(计算页!$F$4:$W$9,D_伙伴羁绊!B184,D_伙伴羁绊!C184*6-3)*D184/INDEX(计算页!$C:$C,MATCH(S184,计算页!$B:$B,0)),0)</f>
        <v>14941</v>
      </c>
    </row>
    <row r="185" spans="1:20" x14ac:dyDescent="0.35">
      <c r="A185" s="2">
        <f>INDEX(D_伙伴表!$A:$A,MATCH(I185,D_伙伴表!$C:$C,0))*1000+E185</f>
        <v>100051003</v>
      </c>
      <c r="B185" s="2">
        <f>INDEX(D_伙伴表!$L:$L,MATCH(I185,D_伙伴表!$C:$C,0))</f>
        <v>6</v>
      </c>
      <c r="C185" s="2">
        <f>INDEX(D_伙伴表!$O:$O,MATCH(I185,D_伙伴表!$C:$C,0))</f>
        <v>1</v>
      </c>
      <c r="D185" s="2">
        <f>IF(F185&gt;2,0.55+0.35*INDEX(D_伙伴表!$L:$L,MATCH(M185,D_伙伴表!$C:$C,0))+0.35*INDEX(D_伙伴表!$L:$L,MATCH(K185,D_伙伴表!$C:$C,0)),0.25+0.5*INDEX(D_伙伴表!$L:$L,MATCH(K185,D_伙伴表!$C:$C,0)))+E185*0.07</f>
        <v>0.96</v>
      </c>
      <c r="E185" s="2" t="s">
        <v>936</v>
      </c>
      <c r="F185" s="2">
        <f t="shared" si="4"/>
        <v>2</v>
      </c>
      <c r="G185" s="2" t="str">
        <f t="shared" si="5"/>
        <v>无尚唐僧3</v>
      </c>
      <c r="H185" s="2">
        <v>51</v>
      </c>
      <c r="I185" s="2" t="str">
        <f>VLOOKUP(H185,D_伙伴表!$B:$C,2,FALSE)</f>
        <v>无尚唐僧</v>
      </c>
      <c r="J185" s="2">
        <v>52</v>
      </c>
      <c r="K185" s="2" t="str">
        <f>VLOOKUP(J185,D_伙伴表!$B:$C,2,FALSE)</f>
        <v>小蛤蟆</v>
      </c>
      <c r="L185" s="2" t="str">
        <f>IF(M185="","",INDEX(D_图鉴!$A:$A,MATCH(M185,D_图鉴!$D:$D,0)))</f>
        <v/>
      </c>
      <c r="R185" s="2">
        <f>IF(S185="","",INDEX(计算页!$A:$A,MATCH(S185,计算页!$B:$B,0)))</f>
        <v>4</v>
      </c>
      <c r="S185" s="2" t="s">
        <v>98</v>
      </c>
      <c r="T185" s="2">
        <f>ROUND(INDEX(计算页!$F$4:$W$9,D_伙伴羁绊!B185,D_伙伴羁绊!C185*6-3)*D185/INDEX(计算页!$C:$C,MATCH(S185,计算页!$B:$B,0)),0)</f>
        <v>993</v>
      </c>
    </row>
    <row r="186" spans="1:20" x14ac:dyDescent="0.35">
      <c r="A186" s="2">
        <f>INDEX(D_伙伴表!$A:$A,MATCH(I186,D_伙伴表!$C:$C,0))*1000+E186</f>
        <v>100051004</v>
      </c>
      <c r="B186" s="2">
        <f>INDEX(D_伙伴表!$L:$L,MATCH(I186,D_伙伴表!$C:$C,0))</f>
        <v>6</v>
      </c>
      <c r="C186" s="2">
        <f>INDEX(D_伙伴表!$O:$O,MATCH(I186,D_伙伴表!$C:$C,0))</f>
        <v>1</v>
      </c>
      <c r="D186" s="2">
        <f>IF(F186&gt;2,0.55+0.35*INDEX(D_伙伴表!$L:$L,MATCH(M186,D_伙伴表!$C:$C,0))+0.35*INDEX(D_伙伴表!$L:$L,MATCH(K186,D_伙伴表!$C:$C,0)),0.25+0.5*INDEX(D_伙伴表!$L:$L,MATCH(K186,D_伙伴表!$C:$C,0)))+E186*0.07</f>
        <v>1.03</v>
      </c>
      <c r="E186" s="2" t="s">
        <v>937</v>
      </c>
      <c r="F186" s="2">
        <f t="shared" si="4"/>
        <v>2</v>
      </c>
      <c r="G186" s="2" t="str">
        <f t="shared" si="5"/>
        <v>无尚唐僧4</v>
      </c>
      <c r="H186" s="2">
        <v>51</v>
      </c>
      <c r="I186" s="2" t="str">
        <f>VLOOKUP(H186,D_伙伴表!$B:$C,2,FALSE)</f>
        <v>无尚唐僧</v>
      </c>
      <c r="J186" s="2">
        <v>53</v>
      </c>
      <c r="K186" s="2" t="str">
        <f>VLOOKUP(J186,D_伙伴表!$B:$C,2,FALSE)</f>
        <v>小疯狗</v>
      </c>
      <c r="L186" s="2" t="str">
        <f>IF(M186="","",INDEX(D_图鉴!$A:$A,MATCH(M186,D_图鉴!$D:$D,0)))</f>
        <v/>
      </c>
      <c r="R186" s="2">
        <f>IF(S186="","",INDEX(计算页!$A:$A,MATCH(S186,计算页!$B:$B,0)))</f>
        <v>1</v>
      </c>
      <c r="S186" s="2" t="s">
        <v>942</v>
      </c>
      <c r="T186" s="2">
        <f>ROUND(INDEX(计算页!$F$4:$W$9,D_伙伴羁绊!B186,D_伙伴羁绊!C186*6-3)*D186/INDEX(计算页!$C:$C,MATCH(S186,计算页!$B:$B,0)),0)</f>
        <v>5325</v>
      </c>
    </row>
    <row r="187" spans="1:20" x14ac:dyDescent="0.35">
      <c r="A187" s="2">
        <f>INDEX(D_伙伴表!$A:$A,MATCH(I187,D_伙伴表!$C:$C,0))*1000+E187</f>
        <v>100052001</v>
      </c>
      <c r="B187" s="2">
        <f>INDEX(D_伙伴表!$L:$L,MATCH(I187,D_伙伴表!$C:$C,0))</f>
        <v>1</v>
      </c>
      <c r="C187" s="2">
        <f>INDEX(D_伙伴表!$O:$O,MATCH(I187,D_伙伴表!$C:$C,0))</f>
        <v>2</v>
      </c>
      <c r="D187" s="2">
        <f>IF(F187&gt;2,0.55+0.35*INDEX(D_伙伴表!$L:$L,MATCH(M187,D_伙伴表!$C:$C,0))+0.35*INDEX(D_伙伴表!$L:$L,MATCH(K187,D_伙伴表!$C:$C,0)),0.25+0.5*INDEX(D_伙伴表!$L:$L,MATCH(K187,D_伙伴表!$C:$C,0)))+E187*0.07</f>
        <v>2.82</v>
      </c>
      <c r="E187" s="2" t="s">
        <v>934</v>
      </c>
      <c r="F187" s="2">
        <f t="shared" si="4"/>
        <v>2</v>
      </c>
      <c r="G187" s="2" t="str">
        <f t="shared" si="5"/>
        <v>小蛤蟆1</v>
      </c>
      <c r="H187" s="2">
        <v>52</v>
      </c>
      <c r="I187" s="2" t="str">
        <f>VLOOKUP(H187,D_伙伴表!$B:$C,2,FALSE)</f>
        <v>小蛤蟆</v>
      </c>
      <c r="J187" s="2">
        <v>29</v>
      </c>
      <c r="K187" s="2" t="str">
        <f>VLOOKUP(J187,D_伙伴表!$B:$C,2,FALSE)</f>
        <v>至尊花妖花花</v>
      </c>
      <c r="L187" s="2" t="str">
        <f>IF(M187="","",INDEX(D_图鉴!$A:$A,MATCH(M187,D_图鉴!$D:$D,0)))</f>
        <v/>
      </c>
      <c r="R187" s="2">
        <f>IF(S187="","",INDEX(计算页!$A:$A,MATCH(S187,计算页!$B:$B,0)))</f>
        <v>1</v>
      </c>
      <c r="S187" s="2" t="s">
        <v>942</v>
      </c>
      <c r="T187" s="2">
        <f>ROUND(INDEX(计算页!$F$4:$W$9,D_伙伴羁绊!B187,D_伙伴羁绊!C187*6-3)*D187/INDEX(计算页!$C:$C,MATCH(S187,计算页!$B:$B,0)),0)</f>
        <v>4512</v>
      </c>
    </row>
    <row r="188" spans="1:20" x14ac:dyDescent="0.35">
      <c r="A188" s="2">
        <f>INDEX(D_伙伴表!$A:$A,MATCH(I188,D_伙伴表!$C:$C,0))*1000+E188</f>
        <v>100052002</v>
      </c>
      <c r="B188" s="2">
        <f>INDEX(D_伙伴表!$L:$L,MATCH(I188,D_伙伴表!$C:$C,0))</f>
        <v>1</v>
      </c>
      <c r="C188" s="2">
        <f>INDEX(D_伙伴表!$O:$O,MATCH(I188,D_伙伴表!$C:$C,0))</f>
        <v>2</v>
      </c>
      <c r="D188" s="2">
        <f>IF(F188&gt;2,0.55+0.35*INDEX(D_伙伴表!$L:$L,MATCH(M188,D_伙伴表!$C:$C,0))+0.35*INDEX(D_伙伴表!$L:$L,MATCH(K188,D_伙伴表!$C:$C,0)),0.25+0.5*INDEX(D_伙伴表!$L:$L,MATCH(K188,D_伙伴表!$C:$C,0)))+E188*0.07</f>
        <v>3.39</v>
      </c>
      <c r="E188" s="2" t="s">
        <v>935</v>
      </c>
      <c r="F188" s="2">
        <f t="shared" si="4"/>
        <v>2</v>
      </c>
      <c r="G188" s="2" t="str">
        <f t="shared" si="5"/>
        <v>小蛤蟆2</v>
      </c>
      <c r="H188" s="2">
        <v>52</v>
      </c>
      <c r="I188" s="2" t="str">
        <f>VLOOKUP(H188,D_伙伴表!$B:$C,2,FALSE)</f>
        <v>小蛤蟆</v>
      </c>
      <c r="J188" s="2">
        <v>51</v>
      </c>
      <c r="K188" s="2" t="str">
        <f>VLOOKUP(J188,D_伙伴表!$B:$C,2,FALSE)</f>
        <v>无尚唐僧</v>
      </c>
      <c r="L188" s="2" t="str">
        <f>IF(M188="","",INDEX(D_图鉴!$A:$A,MATCH(M188,D_图鉴!$D:$D,0)))</f>
        <v/>
      </c>
      <c r="R188" s="2">
        <f>IF(S188="","",INDEX(计算页!$A:$A,MATCH(S188,计算页!$B:$B,0)))</f>
        <v>3</v>
      </c>
      <c r="S188" s="2" t="s">
        <v>939</v>
      </c>
      <c r="T188" s="2">
        <f>ROUND(INDEX(计算页!$F$4:$W$9,D_伙伴羁绊!B188,D_伙伴羁绊!C188*6-3)*D188/INDEX(计算页!$C:$C,MATCH(S188,计算页!$B:$B,0)),0)</f>
        <v>542</v>
      </c>
    </row>
    <row r="189" spans="1:20" x14ac:dyDescent="0.35">
      <c r="A189" s="2">
        <f>INDEX(D_伙伴表!$A:$A,MATCH(I189,D_伙伴表!$C:$C,0))*1000+E189</f>
        <v>100052003</v>
      </c>
      <c r="B189" s="2">
        <f>INDEX(D_伙伴表!$L:$L,MATCH(I189,D_伙伴表!$C:$C,0))</f>
        <v>1</v>
      </c>
      <c r="C189" s="2">
        <f>INDEX(D_伙伴表!$O:$O,MATCH(I189,D_伙伴表!$C:$C,0))</f>
        <v>2</v>
      </c>
      <c r="D189" s="2">
        <f>IF(F189&gt;2,0.55+0.35*INDEX(D_伙伴表!$L:$L,MATCH(M189,D_伙伴表!$C:$C,0))+0.35*INDEX(D_伙伴表!$L:$L,MATCH(K189,D_伙伴表!$C:$C,0)),0.25+0.5*INDEX(D_伙伴表!$L:$L,MATCH(K189,D_伙伴表!$C:$C,0)))+E189*0.07</f>
        <v>0.96</v>
      </c>
      <c r="E189" s="2" t="s">
        <v>936</v>
      </c>
      <c r="F189" s="2">
        <f t="shared" si="4"/>
        <v>2</v>
      </c>
      <c r="G189" s="2" t="str">
        <f t="shared" si="5"/>
        <v>小蛤蟆3</v>
      </c>
      <c r="H189" s="2">
        <v>52</v>
      </c>
      <c r="I189" s="2" t="str">
        <f>VLOOKUP(H189,D_伙伴表!$B:$C,2,FALSE)</f>
        <v>小蛤蟆</v>
      </c>
      <c r="J189" s="2">
        <v>53</v>
      </c>
      <c r="K189" s="2" t="str">
        <f>VLOOKUP(J189,D_伙伴表!$B:$C,2,FALSE)</f>
        <v>小疯狗</v>
      </c>
      <c r="L189" s="2" t="str">
        <f>IF(M189="","",INDEX(D_图鉴!$A:$A,MATCH(M189,D_图鉴!$D:$D,0)))</f>
        <v/>
      </c>
      <c r="R189" s="2">
        <f>IF(S189="","",INDEX(计算页!$A:$A,MATCH(S189,计算页!$B:$B,0)))</f>
        <v>3</v>
      </c>
      <c r="S189" s="2" t="s">
        <v>939</v>
      </c>
      <c r="T189" s="2">
        <f>ROUND(INDEX(计算页!$F$4:$W$9,D_伙伴羁绊!B189,D_伙伴羁绊!C189*6-3)*D189/INDEX(计算页!$C:$C,MATCH(S189,计算页!$B:$B,0)),0)</f>
        <v>154</v>
      </c>
    </row>
    <row r="190" spans="1:20" x14ac:dyDescent="0.35">
      <c r="A190" s="2">
        <f>INDEX(D_伙伴表!$A:$A,MATCH(I190,D_伙伴表!$C:$C,0))*1000+E190</f>
        <v>100052004</v>
      </c>
      <c r="B190" s="2">
        <f>INDEX(D_伙伴表!$L:$L,MATCH(I190,D_伙伴表!$C:$C,0))</f>
        <v>1</v>
      </c>
      <c r="C190" s="2">
        <f>INDEX(D_伙伴表!$O:$O,MATCH(I190,D_伙伴表!$C:$C,0))</f>
        <v>2</v>
      </c>
      <c r="D190" s="2">
        <f>IF(F190&gt;2,0.55+0.35*INDEX(D_伙伴表!$L:$L,MATCH(M190,D_伙伴表!$C:$C,0))+0.35*INDEX(D_伙伴表!$L:$L,MATCH(K190,D_伙伴表!$C:$C,0)),0.25+0.5*INDEX(D_伙伴表!$L:$L,MATCH(K190,D_伙伴表!$C:$C,0)))+E190*0.07</f>
        <v>3.5300000000000002</v>
      </c>
      <c r="E190" s="2" t="s">
        <v>937</v>
      </c>
      <c r="F190" s="2">
        <f t="shared" si="4"/>
        <v>2</v>
      </c>
      <c r="G190" s="2" t="str">
        <f t="shared" si="5"/>
        <v>小蛤蟆4</v>
      </c>
      <c r="H190" s="2">
        <v>52</v>
      </c>
      <c r="I190" s="2" t="str">
        <f>VLOOKUP(H190,D_伙伴表!$B:$C,2,FALSE)</f>
        <v>小蛤蟆</v>
      </c>
      <c r="J190" s="2">
        <v>50</v>
      </c>
      <c r="K190" s="2" t="str">
        <f>VLOOKUP(J190,D_伙伴表!$B:$C,2,FALSE)</f>
        <v>无尚沙和尚</v>
      </c>
      <c r="L190" s="2" t="str">
        <f>IF(M190="","",INDEX(D_图鉴!$A:$A,MATCH(M190,D_图鉴!$D:$D,0)))</f>
        <v/>
      </c>
      <c r="R190" s="2">
        <f>IF(S190="","",INDEX(计算页!$A:$A,MATCH(S190,计算页!$B:$B,0)))</f>
        <v>4</v>
      </c>
      <c r="S190" s="2" t="s">
        <v>98</v>
      </c>
      <c r="T190" s="2">
        <f>ROUND(INDEX(计算页!$F$4:$W$9,D_伙伴羁绊!B190,D_伙伴羁绊!C190*6-3)*D190/INDEX(计算页!$C:$C,MATCH(S190,计算页!$B:$B,0)),0)</f>
        <v>1130</v>
      </c>
    </row>
    <row r="191" spans="1:20" x14ac:dyDescent="0.35">
      <c r="A191" s="2">
        <f>INDEX(D_伙伴表!$A:$A,MATCH(I191,D_伙伴表!$C:$C,0))*1000+E191</f>
        <v>100053001</v>
      </c>
      <c r="B191" s="2">
        <f>INDEX(D_伙伴表!$L:$L,MATCH(I191,D_伙伴表!$C:$C,0))</f>
        <v>1</v>
      </c>
      <c r="C191" s="2">
        <f>INDEX(D_伙伴表!$O:$O,MATCH(I191,D_伙伴表!$C:$C,0))</f>
        <v>2</v>
      </c>
      <c r="D191" s="2">
        <f>IF(F191&gt;2,0.55+0.35*INDEX(D_伙伴表!$L:$L,MATCH(M191,D_伙伴表!$C:$C,0))+0.35*INDEX(D_伙伴表!$L:$L,MATCH(K191,D_伙伴表!$C:$C,0)),0.25+0.5*INDEX(D_伙伴表!$L:$L,MATCH(K191,D_伙伴表!$C:$C,0)))+E191*0.07</f>
        <v>3.32</v>
      </c>
      <c r="E191" s="2" t="s">
        <v>934</v>
      </c>
      <c r="F191" s="2">
        <f t="shared" si="4"/>
        <v>2</v>
      </c>
      <c r="G191" s="2" t="str">
        <f t="shared" si="5"/>
        <v>小疯狗1</v>
      </c>
      <c r="H191" s="2">
        <v>53</v>
      </c>
      <c r="I191" s="2" t="str">
        <f>VLOOKUP(H191,D_伙伴表!$B:$C,2,FALSE)</f>
        <v>小疯狗</v>
      </c>
      <c r="J191" s="2">
        <v>51</v>
      </c>
      <c r="K191" s="2" t="str">
        <f>VLOOKUP(J191,D_伙伴表!$B:$C,2,FALSE)</f>
        <v>无尚唐僧</v>
      </c>
      <c r="L191" s="2" t="str">
        <f>IF(M191="","",INDEX(D_图鉴!$A:$A,MATCH(M191,D_图鉴!$D:$D,0)))</f>
        <v/>
      </c>
      <c r="R191" s="2">
        <f>IF(S191="","",INDEX(计算页!$A:$A,MATCH(S191,计算页!$B:$B,0)))</f>
        <v>3</v>
      </c>
      <c r="S191" s="2" t="s">
        <v>939</v>
      </c>
      <c r="T191" s="2">
        <f>ROUND(INDEX(计算页!$F$4:$W$9,D_伙伴羁绊!B191,D_伙伴羁绊!C191*6-3)*D191/INDEX(计算页!$C:$C,MATCH(S191,计算页!$B:$B,0)),0)</f>
        <v>531</v>
      </c>
    </row>
    <row r="192" spans="1:20" x14ac:dyDescent="0.35">
      <c r="A192" s="2">
        <f>INDEX(D_伙伴表!$A:$A,MATCH(I192,D_伙伴表!$C:$C,0))*1000+E192</f>
        <v>100053002</v>
      </c>
      <c r="B192" s="2">
        <f>INDEX(D_伙伴表!$L:$L,MATCH(I192,D_伙伴表!$C:$C,0))</f>
        <v>1</v>
      </c>
      <c r="C192" s="2">
        <f>INDEX(D_伙伴表!$O:$O,MATCH(I192,D_伙伴表!$C:$C,0))</f>
        <v>2</v>
      </c>
      <c r="D192" s="2">
        <f>IF(F192&gt;2,0.55+0.35*INDEX(D_伙伴表!$L:$L,MATCH(M192,D_伙伴表!$C:$C,0))+0.35*INDEX(D_伙伴表!$L:$L,MATCH(K192,D_伙伴表!$C:$C,0)),0.25+0.5*INDEX(D_伙伴表!$L:$L,MATCH(K192,D_伙伴表!$C:$C,0)))+E192*0.07</f>
        <v>0.89</v>
      </c>
      <c r="E192" s="2" t="s">
        <v>935</v>
      </c>
      <c r="F192" s="2">
        <f t="shared" si="4"/>
        <v>2</v>
      </c>
      <c r="G192" s="2" t="str">
        <f t="shared" si="5"/>
        <v>小疯狗2</v>
      </c>
      <c r="H192" s="2">
        <v>53</v>
      </c>
      <c r="I192" s="2" t="str">
        <f>VLOOKUP(H192,D_伙伴表!$B:$C,2,FALSE)</f>
        <v>小疯狗</v>
      </c>
      <c r="J192" s="2">
        <v>52</v>
      </c>
      <c r="K192" s="2" t="str">
        <f>VLOOKUP(J192,D_伙伴表!$B:$C,2,FALSE)</f>
        <v>小蛤蟆</v>
      </c>
      <c r="L192" s="2" t="str">
        <f>IF(M192="","",INDEX(D_图鉴!$A:$A,MATCH(M192,D_图鉴!$D:$D,0)))</f>
        <v/>
      </c>
      <c r="R192" s="2">
        <f>IF(S192="","",INDEX(计算页!$A:$A,MATCH(S192,计算页!$B:$B,0)))</f>
        <v>4</v>
      </c>
      <c r="S192" s="2" t="s">
        <v>98</v>
      </c>
      <c r="T192" s="2">
        <f>ROUND(INDEX(计算页!$F$4:$W$9,D_伙伴羁绊!B192,D_伙伴羁绊!C192*6-3)*D192/INDEX(计算页!$C:$C,MATCH(S192,计算页!$B:$B,0)),0)</f>
        <v>285</v>
      </c>
    </row>
    <row r="193" spans="1:20" x14ac:dyDescent="0.35">
      <c r="A193" s="2">
        <f>INDEX(D_伙伴表!$A:$A,MATCH(I193,D_伙伴表!$C:$C,0))*1000+E193</f>
        <v>100053003</v>
      </c>
      <c r="B193" s="2">
        <f>INDEX(D_伙伴表!$L:$L,MATCH(I193,D_伙伴表!$C:$C,0))</f>
        <v>1</v>
      </c>
      <c r="C193" s="2">
        <f>INDEX(D_伙伴表!$O:$O,MATCH(I193,D_伙伴表!$C:$C,0))</f>
        <v>2</v>
      </c>
      <c r="D193" s="2">
        <f>IF(F193&gt;2,0.55+0.35*INDEX(D_伙伴表!$L:$L,MATCH(M193,D_伙伴表!$C:$C,0))+0.35*INDEX(D_伙伴表!$L:$L,MATCH(K193,D_伙伴表!$C:$C,0)),0.25+0.5*INDEX(D_伙伴表!$L:$L,MATCH(K193,D_伙伴表!$C:$C,0)))+E193*0.07</f>
        <v>3.46</v>
      </c>
      <c r="E193" s="2" t="s">
        <v>936</v>
      </c>
      <c r="F193" s="2">
        <f t="shared" si="4"/>
        <v>2</v>
      </c>
      <c r="G193" s="2" t="str">
        <f t="shared" si="5"/>
        <v>小疯狗3</v>
      </c>
      <c r="H193" s="2">
        <v>53</v>
      </c>
      <c r="I193" s="2" t="str">
        <f>VLOOKUP(H193,D_伙伴表!$B:$C,2,FALSE)</f>
        <v>小疯狗</v>
      </c>
      <c r="J193" s="2">
        <v>50</v>
      </c>
      <c r="K193" s="2" t="str">
        <f>VLOOKUP(J193,D_伙伴表!$B:$C,2,FALSE)</f>
        <v>无尚沙和尚</v>
      </c>
      <c r="L193" s="2" t="str">
        <f>IF(M193="","",INDEX(D_图鉴!$A:$A,MATCH(M193,D_图鉴!$D:$D,0)))</f>
        <v/>
      </c>
      <c r="R193" s="2">
        <f>IF(S193="","",INDEX(计算页!$A:$A,MATCH(S193,计算页!$B:$B,0)))</f>
        <v>1</v>
      </c>
      <c r="S193" s="2" t="s">
        <v>942</v>
      </c>
      <c r="T193" s="2">
        <f>ROUND(INDEX(计算页!$F$4:$W$9,D_伙伴羁绊!B193,D_伙伴羁绊!C193*6-3)*D193/INDEX(计算页!$C:$C,MATCH(S193,计算页!$B:$B,0)),0)</f>
        <v>5536</v>
      </c>
    </row>
    <row r="194" spans="1:20" x14ac:dyDescent="0.35">
      <c r="A194" s="2">
        <f>INDEX(D_伙伴表!$A:$A,MATCH(I194,D_伙伴表!$C:$C,0))*1000+E194</f>
        <v>100053004</v>
      </c>
      <c r="B194" s="2">
        <f>INDEX(D_伙伴表!$L:$L,MATCH(I194,D_伙伴表!$C:$C,0))</f>
        <v>1</v>
      </c>
      <c r="C194" s="2">
        <f>INDEX(D_伙伴表!$O:$O,MATCH(I194,D_伙伴表!$C:$C,0))</f>
        <v>2</v>
      </c>
      <c r="D194" s="2">
        <f>IF(F194&gt;2,0.55+0.35*INDEX(D_伙伴表!$L:$L,MATCH(M194,D_伙伴表!$C:$C,0))+0.35*INDEX(D_伙伴表!$L:$L,MATCH(K194,D_伙伴表!$C:$C,0)),0.25+0.5*INDEX(D_伙伴表!$L:$L,MATCH(K194,D_伙伴表!$C:$C,0)))+E194*0.07</f>
        <v>3.0300000000000002</v>
      </c>
      <c r="E194" s="2" t="s">
        <v>937</v>
      </c>
      <c r="F194" s="2">
        <f t="shared" si="4"/>
        <v>2</v>
      </c>
      <c r="G194" s="2" t="str">
        <f t="shared" si="5"/>
        <v>小疯狗4</v>
      </c>
      <c r="H194" s="2">
        <v>53</v>
      </c>
      <c r="I194" s="2" t="str">
        <f>VLOOKUP(H194,D_伙伴表!$B:$C,2,FALSE)</f>
        <v>小疯狗</v>
      </c>
      <c r="J194" s="2">
        <v>29</v>
      </c>
      <c r="K194" s="2" t="str">
        <f>VLOOKUP(J194,D_伙伴表!$B:$C,2,FALSE)</f>
        <v>至尊花妖花花</v>
      </c>
      <c r="L194" s="2" t="str">
        <f>IF(M194="","",INDEX(D_图鉴!$A:$A,MATCH(M194,D_图鉴!$D:$D,0)))</f>
        <v/>
      </c>
      <c r="R194" s="2">
        <f>IF(S194="","",INDEX(计算页!$A:$A,MATCH(S194,计算页!$B:$B,0)))</f>
        <v>1</v>
      </c>
      <c r="S194" s="2" t="s">
        <v>942</v>
      </c>
      <c r="T194" s="2">
        <f>ROUND(INDEX(计算页!$F$4:$W$9,D_伙伴羁绊!B194,D_伙伴羁绊!C194*6-3)*D194/INDEX(计算页!$C:$C,MATCH(S194,计算页!$B:$B,0)),0)</f>
        <v>4848</v>
      </c>
    </row>
    <row r="195" spans="1:20" x14ac:dyDescent="0.35">
      <c r="A195" s="2">
        <f>INDEX(D_伙伴表!$A:$A,MATCH(I195,D_伙伴表!$C:$C,0))*1000+E195</f>
        <v>100049001</v>
      </c>
      <c r="B195" s="2">
        <f>INDEX(D_伙伴表!$L:$L,MATCH(I195,D_伙伴表!$C:$C,0))</f>
        <v>6</v>
      </c>
      <c r="C195" s="2">
        <f>INDEX(D_伙伴表!$O:$O,MATCH(I195,D_伙伴表!$C:$C,0))</f>
        <v>1</v>
      </c>
      <c r="D195" s="2">
        <f>IF(F195&gt;2,0.55+0.35*INDEX(D_伙伴表!$L:$L,MATCH(M195,D_伙伴表!$C:$C,0))+0.35*INDEX(D_伙伴表!$L:$L,MATCH(K195,D_伙伴表!$C:$C,0)),0.25+0.5*INDEX(D_伙伴表!$L:$L,MATCH(K195,D_伙伴表!$C:$C,0)))+E195*0.07</f>
        <v>3.32</v>
      </c>
      <c r="E195" s="2" t="s">
        <v>934</v>
      </c>
      <c r="F195" s="2">
        <f t="shared" ref="F195:F250" si="6">IF(COUNT(H195:Q195)=0,"",COUNT(H195:Q195))</f>
        <v>2</v>
      </c>
      <c r="G195" s="2" t="str">
        <f t="shared" si="5"/>
        <v>无尚猪八戒1</v>
      </c>
      <c r="H195" s="2">
        <v>49</v>
      </c>
      <c r="I195" s="2" t="str">
        <f>VLOOKUP(H195,D_伙伴表!$B:$C,2,FALSE)</f>
        <v>无尚猪八戒</v>
      </c>
      <c r="J195" s="2">
        <v>50</v>
      </c>
      <c r="K195" s="2" t="str">
        <f>VLOOKUP(J195,D_伙伴表!$B:$C,2,FALSE)</f>
        <v>无尚沙和尚</v>
      </c>
      <c r="L195" s="2" t="str">
        <f>IF(M195="","",INDEX(D_图鉴!$A:$A,MATCH(M195,D_图鉴!$D:$D,0)))</f>
        <v/>
      </c>
      <c r="R195" s="2">
        <f>IF(S195="","",INDEX(计算页!$A:$A,MATCH(S195,计算页!$B:$B,0)))</f>
        <v>3</v>
      </c>
      <c r="S195" s="2" t="s">
        <v>939</v>
      </c>
      <c r="T195" s="2">
        <f>ROUND(INDEX(计算页!$F$4:$W$9,D_伙伴羁绊!B195,D_伙伴羁绊!C195*6-3)*D195/INDEX(计算页!$C:$C,MATCH(S195,计算页!$B:$B,0)),0)</f>
        <v>1716</v>
      </c>
    </row>
    <row r="196" spans="1:20" x14ac:dyDescent="0.35">
      <c r="A196" s="2">
        <f>INDEX(D_伙伴表!$A:$A,MATCH(I196,D_伙伴表!$C:$C,0))*1000+E196</f>
        <v>100049002</v>
      </c>
      <c r="B196" s="2">
        <f>INDEX(D_伙伴表!$L:$L,MATCH(I196,D_伙伴表!$C:$C,0))</f>
        <v>6</v>
      </c>
      <c r="C196" s="2">
        <f>INDEX(D_伙伴表!$O:$O,MATCH(I196,D_伙伴表!$C:$C,0))</f>
        <v>1</v>
      </c>
      <c r="D196" s="2">
        <f>IF(F196&gt;2,0.55+0.35*INDEX(D_伙伴表!$L:$L,MATCH(M196,D_伙伴表!$C:$C,0))+0.35*INDEX(D_伙伴表!$L:$L,MATCH(K196,D_伙伴表!$C:$C,0)),0.25+0.5*INDEX(D_伙伴表!$L:$L,MATCH(K196,D_伙伴表!$C:$C,0)))+E196*0.07</f>
        <v>3.39</v>
      </c>
      <c r="E196" s="2" t="s">
        <v>935</v>
      </c>
      <c r="F196" s="2">
        <f t="shared" si="6"/>
        <v>2</v>
      </c>
      <c r="G196" s="2" t="str">
        <f t="shared" ref="G196:G250" si="7">I196&amp;E196</f>
        <v>无尚猪八戒2</v>
      </c>
      <c r="H196" s="2">
        <v>49</v>
      </c>
      <c r="I196" s="2" t="str">
        <f>VLOOKUP(H196,D_伙伴表!$B:$C,2,FALSE)</f>
        <v>无尚猪八戒</v>
      </c>
      <c r="J196" s="2">
        <v>51</v>
      </c>
      <c r="K196" s="2" t="str">
        <f>VLOOKUP(J196,D_伙伴表!$B:$C,2,FALSE)</f>
        <v>无尚唐僧</v>
      </c>
      <c r="L196" s="2" t="str">
        <f>IF(M196="","",INDEX(D_图鉴!$A:$A,MATCH(M196,D_图鉴!$D:$D,0)))</f>
        <v/>
      </c>
      <c r="R196" s="2">
        <f>IF(S196="","",INDEX(计算页!$A:$A,MATCH(S196,计算页!$B:$B,0)))</f>
        <v>1</v>
      </c>
      <c r="S196" s="2" t="s">
        <v>942</v>
      </c>
      <c r="T196" s="2">
        <f>ROUND(INDEX(计算页!$F$4:$W$9,D_伙伴羁绊!B196,D_伙伴羁绊!C196*6-3)*D196/INDEX(计算页!$C:$C,MATCH(S196,计算页!$B:$B,0)),0)</f>
        <v>17526</v>
      </c>
    </row>
    <row r="197" spans="1:20" x14ac:dyDescent="0.35">
      <c r="A197" s="2">
        <f>INDEX(D_伙伴表!$A:$A,MATCH(I197,D_伙伴表!$C:$C,0))*1000+E197</f>
        <v>100056001</v>
      </c>
      <c r="B197" s="2">
        <f>INDEX(D_伙伴表!$L:$L,MATCH(I197,D_伙伴表!$C:$C,0))</f>
        <v>1</v>
      </c>
      <c r="C197" s="2">
        <f>INDEX(D_伙伴表!$O:$O,MATCH(I197,D_伙伴表!$C:$C,0))</f>
        <v>2</v>
      </c>
      <c r="D197" s="2">
        <f>IF(F197&gt;2,0.55+0.35*INDEX(D_伙伴表!$L:$L,MATCH(M197,D_伙伴表!$C:$C,0))+0.35*INDEX(D_伙伴表!$L:$L,MATCH(K197,D_伙伴表!$C:$C,0)),0.25+0.5*INDEX(D_伙伴表!$L:$L,MATCH(K197,D_伙伴表!$C:$C,0)))+E197*0.07</f>
        <v>0.82000000000000006</v>
      </c>
      <c r="E197" s="2" t="s">
        <v>934</v>
      </c>
      <c r="F197" s="2">
        <f t="shared" si="6"/>
        <v>2</v>
      </c>
      <c r="G197" s="2" t="str">
        <f t="shared" si="7"/>
        <v>小野猪1</v>
      </c>
      <c r="H197" s="2">
        <v>56</v>
      </c>
      <c r="I197" s="2" t="str">
        <f>VLOOKUP(H197,D_伙伴表!$B:$C,2,FALSE)</f>
        <v>小野猪</v>
      </c>
      <c r="J197" s="2">
        <v>55</v>
      </c>
      <c r="K197" s="2" t="str">
        <f>VLOOKUP(J197,D_伙伴表!$B:$C,2,FALSE)</f>
        <v>小果狸</v>
      </c>
      <c r="L197" s="2" t="str">
        <f>IF(M197="","",INDEX(D_图鉴!$A:$A,MATCH(M197,D_图鉴!$D:$D,0)))</f>
        <v/>
      </c>
      <c r="R197" s="2">
        <f>IF(S197="","",INDEX(计算页!$A:$A,MATCH(S197,计算页!$B:$B,0)))</f>
        <v>3</v>
      </c>
      <c r="S197" s="2" t="s">
        <v>939</v>
      </c>
      <c r="T197" s="2">
        <f>ROUND(INDEX(计算页!$F$4:$W$9,D_伙伴羁绊!B197,D_伙伴羁绊!C197*6-3)*D197/INDEX(计算页!$C:$C,MATCH(S197,计算页!$B:$B,0)),0)</f>
        <v>131</v>
      </c>
    </row>
    <row r="198" spans="1:20" x14ac:dyDescent="0.35">
      <c r="A198" s="2">
        <f>INDEX(D_伙伴表!$A:$A,MATCH(I198,D_伙伴表!$C:$C,0))*1000+E198</f>
        <v>100056002</v>
      </c>
      <c r="B198" s="2">
        <f>INDEX(D_伙伴表!$L:$L,MATCH(I198,D_伙伴表!$C:$C,0))</f>
        <v>1</v>
      </c>
      <c r="C198" s="2">
        <f>INDEX(D_伙伴表!$O:$O,MATCH(I198,D_伙伴表!$C:$C,0))</f>
        <v>2</v>
      </c>
      <c r="D198" s="2">
        <f>IF(F198&gt;2,0.55+0.35*INDEX(D_伙伴表!$L:$L,MATCH(M198,D_伙伴表!$C:$C,0))+0.35*INDEX(D_伙伴表!$L:$L,MATCH(K198,D_伙伴表!$C:$C,0)),0.25+0.5*INDEX(D_伙伴表!$L:$L,MATCH(K198,D_伙伴表!$C:$C,0)))+E198*0.07</f>
        <v>0.89</v>
      </c>
      <c r="E198" s="2" t="s">
        <v>935</v>
      </c>
      <c r="F198" s="2">
        <f t="shared" si="6"/>
        <v>2</v>
      </c>
      <c r="G198" s="2" t="str">
        <f t="shared" si="7"/>
        <v>小野猪2</v>
      </c>
      <c r="H198" s="2">
        <v>56</v>
      </c>
      <c r="I198" s="2" t="str">
        <f>VLOOKUP(H198,D_伙伴表!$B:$C,2,FALSE)</f>
        <v>小野猪</v>
      </c>
      <c r="J198" s="2">
        <v>57</v>
      </c>
      <c r="K198" s="2" t="str">
        <f>VLOOKUP(J198,D_伙伴表!$B:$C,2,FALSE)</f>
        <v>小蝙蝠</v>
      </c>
      <c r="L198" s="2" t="str">
        <f>IF(M198="","",INDEX(D_图鉴!$A:$A,MATCH(M198,D_图鉴!$D:$D,0)))</f>
        <v/>
      </c>
      <c r="R198" s="2">
        <f>IF(S198="","",INDEX(计算页!$A:$A,MATCH(S198,计算页!$B:$B,0)))</f>
        <v>1</v>
      </c>
      <c r="S198" s="2" t="s">
        <v>942</v>
      </c>
      <c r="T198" s="2">
        <f>ROUND(INDEX(计算页!$F$4:$W$9,D_伙伴羁绊!B198,D_伙伴羁绊!C198*6-3)*D198/INDEX(计算页!$C:$C,MATCH(S198,计算页!$B:$B,0)),0)</f>
        <v>1424</v>
      </c>
    </row>
    <row r="199" spans="1:20" x14ac:dyDescent="0.35">
      <c r="A199" s="2">
        <f>INDEX(D_伙伴表!$A:$A,MATCH(I199,D_伙伴表!$C:$C,0))*1000+E199</f>
        <v>100055001</v>
      </c>
      <c r="B199" s="2">
        <f>INDEX(D_伙伴表!$L:$L,MATCH(I199,D_伙伴表!$C:$C,0))</f>
        <v>1</v>
      </c>
      <c r="C199" s="2">
        <f>INDEX(D_伙伴表!$O:$O,MATCH(I199,D_伙伴表!$C:$C,0))</f>
        <v>2</v>
      </c>
      <c r="D199" s="2">
        <f>IF(F199&gt;2,0.55+0.35*INDEX(D_伙伴表!$L:$L,MATCH(M199,D_伙伴表!$C:$C,0))+0.35*INDEX(D_伙伴表!$L:$L,MATCH(K199,D_伙伴表!$C:$C,0)),0.25+0.5*INDEX(D_伙伴表!$L:$L,MATCH(K199,D_伙伴表!$C:$C,0)))+E199*0.07</f>
        <v>0.82000000000000006</v>
      </c>
      <c r="E199" s="2" t="s">
        <v>934</v>
      </c>
      <c r="F199" s="2">
        <f t="shared" si="6"/>
        <v>2</v>
      </c>
      <c r="G199" s="2" t="str">
        <f t="shared" si="7"/>
        <v>小果狸1</v>
      </c>
      <c r="H199" s="2">
        <v>55</v>
      </c>
      <c r="I199" s="2" t="str">
        <f>VLOOKUP(H199,D_伙伴表!$B:$C,2,FALSE)</f>
        <v>小果狸</v>
      </c>
      <c r="J199" s="2">
        <v>54</v>
      </c>
      <c r="K199" s="2" t="str">
        <f>VLOOKUP(J199,D_伙伴表!$B:$C,2,FALSE)</f>
        <v>小花狼</v>
      </c>
      <c r="L199" s="2" t="str">
        <f>IF(M199="","",INDEX(D_图鉴!$A:$A,MATCH(M199,D_图鉴!$D:$D,0)))</f>
        <v/>
      </c>
      <c r="R199" s="2">
        <f>IF(S199="","",INDEX(计算页!$A:$A,MATCH(S199,计算页!$B:$B,0)))</f>
        <v>3</v>
      </c>
      <c r="S199" s="2" t="s">
        <v>939</v>
      </c>
      <c r="T199" s="2">
        <f>ROUND(INDEX(计算页!$F$4:$W$9,D_伙伴羁绊!B199,D_伙伴羁绊!C199*6-3)*D199/INDEX(计算页!$C:$C,MATCH(S199,计算页!$B:$B,0)),0)</f>
        <v>131</v>
      </c>
    </row>
    <row r="200" spans="1:20" x14ac:dyDescent="0.35">
      <c r="A200" s="2">
        <f>INDEX(D_伙伴表!$A:$A,MATCH(I200,D_伙伴表!$C:$C,0))*1000+E200</f>
        <v>100055002</v>
      </c>
      <c r="B200" s="2">
        <f>INDEX(D_伙伴表!$L:$L,MATCH(I200,D_伙伴表!$C:$C,0))</f>
        <v>1</v>
      </c>
      <c r="C200" s="2">
        <f>INDEX(D_伙伴表!$O:$O,MATCH(I200,D_伙伴表!$C:$C,0))</f>
        <v>2</v>
      </c>
      <c r="D200" s="2">
        <f>IF(F200&gt;2,0.55+0.35*INDEX(D_伙伴表!$L:$L,MATCH(M200,D_伙伴表!$C:$C,0))+0.35*INDEX(D_伙伴表!$L:$L,MATCH(K200,D_伙伴表!$C:$C,0)),0.25+0.5*INDEX(D_伙伴表!$L:$L,MATCH(K200,D_伙伴表!$C:$C,0)))+E200*0.07</f>
        <v>0.89</v>
      </c>
      <c r="E200" s="2" t="s">
        <v>935</v>
      </c>
      <c r="F200" s="2">
        <f t="shared" si="6"/>
        <v>2</v>
      </c>
      <c r="G200" s="2" t="str">
        <f t="shared" si="7"/>
        <v>小果狸2</v>
      </c>
      <c r="H200" s="2">
        <v>55</v>
      </c>
      <c r="I200" s="2" t="str">
        <f>VLOOKUP(H200,D_伙伴表!$B:$C,2,FALSE)</f>
        <v>小果狸</v>
      </c>
      <c r="J200" s="2">
        <v>57</v>
      </c>
      <c r="K200" s="2" t="str">
        <f>VLOOKUP(J200,D_伙伴表!$B:$C,2,FALSE)</f>
        <v>小蝙蝠</v>
      </c>
      <c r="L200" s="2" t="str">
        <f>IF(M200="","",INDEX(D_图鉴!$A:$A,MATCH(M200,D_图鉴!$D:$D,0)))</f>
        <v/>
      </c>
      <c r="R200" s="2">
        <f>IF(S200="","",INDEX(计算页!$A:$A,MATCH(S200,计算页!$B:$B,0)))</f>
        <v>4</v>
      </c>
      <c r="S200" s="2" t="s">
        <v>941</v>
      </c>
      <c r="T200" s="2">
        <f>ROUND(INDEX(计算页!$F$4:$W$9,D_伙伴羁绊!B200,D_伙伴羁绊!C200*6-3)*D200/INDEX(计算页!$C:$C,MATCH(S200,计算页!$B:$B,0)),0)</f>
        <v>285</v>
      </c>
    </row>
    <row r="201" spans="1:20" x14ac:dyDescent="0.35">
      <c r="A201" s="2">
        <f>INDEX(D_伙伴表!$A:$A,MATCH(I201,D_伙伴表!$C:$C,0))*1000+E201</f>
        <v>100055003</v>
      </c>
      <c r="B201" s="2">
        <f>INDEX(D_伙伴表!$L:$L,MATCH(I201,D_伙伴表!$C:$C,0))</f>
        <v>1</v>
      </c>
      <c r="C201" s="2">
        <f>INDEX(D_伙伴表!$O:$O,MATCH(I201,D_伙伴表!$C:$C,0))</f>
        <v>2</v>
      </c>
      <c r="D201" s="2">
        <f>IF(F201&gt;2,0.55+0.35*INDEX(D_伙伴表!$L:$L,MATCH(M201,D_伙伴表!$C:$C,0))+0.35*INDEX(D_伙伴表!$L:$L,MATCH(K201,D_伙伴表!$C:$C,0)),0.25+0.5*INDEX(D_伙伴表!$L:$L,MATCH(K201,D_伙伴表!$C:$C,0)))+E201*0.07</f>
        <v>1.46</v>
      </c>
      <c r="E201" s="2" t="s">
        <v>936</v>
      </c>
      <c r="F201" s="2">
        <f t="shared" si="6"/>
        <v>2</v>
      </c>
      <c r="G201" s="2" t="str">
        <f t="shared" si="7"/>
        <v>小果狸3</v>
      </c>
      <c r="H201" s="2">
        <v>55</v>
      </c>
      <c r="I201" s="2" t="str">
        <f>VLOOKUP(H201,D_伙伴表!$B:$C,2,FALSE)</f>
        <v>小果狸</v>
      </c>
      <c r="J201" s="2">
        <v>58</v>
      </c>
      <c r="K201" s="2" t="str">
        <f>VLOOKUP(J201,D_伙伴表!$B:$C,2,FALSE)</f>
        <v>坚强蛤蟆哈喽</v>
      </c>
      <c r="L201" s="2" t="str">
        <f>IF(M201="","",INDEX(D_图鉴!$A:$A,MATCH(M201,D_图鉴!$D:$D,0)))</f>
        <v/>
      </c>
      <c r="R201" s="2">
        <f>IF(S201="","",INDEX(计算页!$A:$A,MATCH(S201,计算页!$B:$B,0)))</f>
        <v>4</v>
      </c>
      <c r="S201" s="2" t="s">
        <v>98</v>
      </c>
      <c r="T201" s="2">
        <f>ROUND(INDEX(计算页!$F$4:$W$9,D_伙伴羁绊!B201,D_伙伴羁绊!C201*6-3)*D201/INDEX(计算页!$C:$C,MATCH(S201,计算页!$B:$B,0)),0)</f>
        <v>467</v>
      </c>
    </row>
    <row r="202" spans="1:20" x14ac:dyDescent="0.35">
      <c r="A202" s="2">
        <f>INDEX(D_伙伴表!$A:$A,MATCH(I202,D_伙伴表!$C:$C,0))*1000+E202</f>
        <v>100055004</v>
      </c>
      <c r="B202" s="2">
        <f>INDEX(D_伙伴表!$L:$L,MATCH(I202,D_伙伴表!$C:$C,0))</f>
        <v>1</v>
      </c>
      <c r="C202" s="2">
        <f>INDEX(D_伙伴表!$O:$O,MATCH(I202,D_伙伴表!$C:$C,0))</f>
        <v>2</v>
      </c>
      <c r="D202" s="2">
        <f>IF(F202&gt;2,0.55+0.35*INDEX(D_伙伴表!$L:$L,MATCH(M202,D_伙伴表!$C:$C,0))+0.35*INDEX(D_伙伴表!$L:$L,MATCH(K202,D_伙伴表!$C:$C,0)),0.25+0.5*INDEX(D_伙伴表!$L:$L,MATCH(K202,D_伙伴表!$C:$C,0)))+E202*0.07</f>
        <v>3.5300000000000002</v>
      </c>
      <c r="E202" s="2" t="s">
        <v>937</v>
      </c>
      <c r="F202" s="2">
        <f t="shared" si="6"/>
        <v>2</v>
      </c>
      <c r="G202" s="2" t="str">
        <f t="shared" si="7"/>
        <v>小果狸4</v>
      </c>
      <c r="H202" s="2">
        <v>55</v>
      </c>
      <c r="I202" s="2" t="str">
        <f>VLOOKUP(H202,D_伙伴表!$B:$C,2,FALSE)</f>
        <v>小果狸</v>
      </c>
      <c r="J202" s="2">
        <v>34</v>
      </c>
      <c r="K202" s="2" t="str">
        <f>VLOOKUP(J202,D_伙伴表!$B:$C,2,FALSE)</f>
        <v>无尚鹏精大嘴</v>
      </c>
      <c r="L202" s="2" t="str">
        <f>IF(M202="","",INDEX(D_图鉴!$A:$A,MATCH(M202,D_图鉴!$D:$D,0)))</f>
        <v/>
      </c>
      <c r="R202" s="2">
        <f>IF(S202="","",INDEX(计算页!$A:$A,MATCH(S202,计算页!$B:$B,0)))</f>
        <v>1</v>
      </c>
      <c r="S202" s="2" t="s">
        <v>942</v>
      </c>
      <c r="T202" s="2">
        <f>ROUND(INDEX(计算页!$F$4:$W$9,D_伙伴羁绊!B202,D_伙伴羁绊!C202*6-3)*D202/INDEX(计算页!$C:$C,MATCH(S202,计算页!$B:$B,0)),0)</f>
        <v>5648</v>
      </c>
    </row>
    <row r="203" spans="1:20" x14ac:dyDescent="0.35">
      <c r="A203" s="2">
        <f>INDEX(D_伙伴表!$A:$A,MATCH(I203,D_伙伴表!$C:$C,0))*1000+E203</f>
        <v>100054001</v>
      </c>
      <c r="B203" s="2">
        <f>INDEX(D_伙伴表!$L:$L,MATCH(I203,D_伙伴表!$C:$C,0))</f>
        <v>1</v>
      </c>
      <c r="C203" s="2">
        <f>INDEX(D_伙伴表!$O:$O,MATCH(I203,D_伙伴表!$C:$C,0))</f>
        <v>2</v>
      </c>
      <c r="D203" s="2">
        <f>IF(F203&gt;2,0.55+0.35*INDEX(D_伙伴表!$L:$L,MATCH(M203,D_伙伴表!$C:$C,0))+0.35*INDEX(D_伙伴表!$L:$L,MATCH(K203,D_伙伴表!$C:$C,0)),0.25+0.5*INDEX(D_伙伴表!$L:$L,MATCH(K203,D_伙伴表!$C:$C,0)))+E203*0.07</f>
        <v>1.32</v>
      </c>
      <c r="E203" s="2" t="s">
        <v>934</v>
      </c>
      <c r="F203" s="2">
        <f t="shared" si="6"/>
        <v>2</v>
      </c>
      <c r="G203" s="2" t="str">
        <f t="shared" si="7"/>
        <v>小花狼1</v>
      </c>
      <c r="H203" s="2">
        <v>54</v>
      </c>
      <c r="I203" s="2" t="str">
        <f>VLOOKUP(H203,D_伙伴表!$B:$C,2,FALSE)</f>
        <v>小花狼</v>
      </c>
      <c r="J203" s="2">
        <v>58</v>
      </c>
      <c r="K203" s="2" t="str">
        <f>VLOOKUP(J203,D_伙伴表!$B:$C,2,FALSE)</f>
        <v>坚强蛤蟆哈喽</v>
      </c>
      <c r="L203" s="2" t="str">
        <f>IF(M203="","",INDEX(D_图鉴!$A:$A,MATCH(M203,D_图鉴!$D:$D,0)))</f>
        <v/>
      </c>
      <c r="R203" s="2">
        <f>IF(S203="","",INDEX(计算页!$A:$A,MATCH(S203,计算页!$B:$B,0)))</f>
        <v>3</v>
      </c>
      <c r="S203" s="2" t="s">
        <v>944</v>
      </c>
      <c r="T203" s="2">
        <f>ROUND(INDEX(计算页!$F$4:$W$9,D_伙伴羁绊!B203,D_伙伴羁绊!C203*6-3)*D203/INDEX(计算页!$C:$C,MATCH(S203,计算页!$B:$B,0)),0)</f>
        <v>211</v>
      </c>
    </row>
    <row r="204" spans="1:20" x14ac:dyDescent="0.35">
      <c r="A204" s="2">
        <f>INDEX(D_伙伴表!$A:$A,MATCH(I204,D_伙伴表!$C:$C,0))*1000+E204</f>
        <v>100054002</v>
      </c>
      <c r="B204" s="2">
        <f>INDEX(D_伙伴表!$L:$L,MATCH(I204,D_伙伴表!$C:$C,0))</f>
        <v>1</v>
      </c>
      <c r="C204" s="2">
        <f>INDEX(D_伙伴表!$O:$O,MATCH(I204,D_伙伴表!$C:$C,0))</f>
        <v>2</v>
      </c>
      <c r="D204" s="2">
        <f>IF(F204&gt;2,0.55+0.35*INDEX(D_伙伴表!$L:$L,MATCH(M204,D_伙伴表!$C:$C,0))+0.35*INDEX(D_伙伴表!$L:$L,MATCH(K204,D_伙伴表!$C:$C,0)),0.25+0.5*INDEX(D_伙伴表!$L:$L,MATCH(K204,D_伙伴表!$C:$C,0)))+E204*0.07</f>
        <v>0.89</v>
      </c>
      <c r="E204" s="2" t="s">
        <v>935</v>
      </c>
      <c r="F204" s="2">
        <f t="shared" si="6"/>
        <v>2</v>
      </c>
      <c r="G204" s="2" t="str">
        <f t="shared" si="7"/>
        <v>小花狼2</v>
      </c>
      <c r="H204" s="2">
        <v>54</v>
      </c>
      <c r="I204" s="2" t="str">
        <f>VLOOKUP(H204,D_伙伴表!$B:$C,2,FALSE)</f>
        <v>小花狼</v>
      </c>
      <c r="J204" s="2">
        <v>55</v>
      </c>
      <c r="K204" s="2" t="str">
        <f>VLOOKUP(J204,D_伙伴表!$B:$C,2,FALSE)</f>
        <v>小果狸</v>
      </c>
      <c r="L204" s="2" t="str">
        <f>IF(M204="","",INDEX(D_图鉴!$A:$A,MATCH(M204,D_图鉴!$D:$D,0)))</f>
        <v/>
      </c>
      <c r="R204" s="2">
        <f>IF(S204="","",INDEX(计算页!$A:$A,MATCH(S204,计算页!$B:$B,0)))</f>
        <v>1</v>
      </c>
      <c r="S204" s="2" t="s">
        <v>945</v>
      </c>
      <c r="T204" s="2">
        <f>ROUND(INDEX(计算页!$F$4:$W$9,D_伙伴羁绊!B204,D_伙伴羁绊!C204*6-3)*D204/INDEX(计算页!$C:$C,MATCH(S204,计算页!$B:$B,0)),0)</f>
        <v>1424</v>
      </c>
    </row>
    <row r="205" spans="1:20" x14ac:dyDescent="0.35">
      <c r="A205" s="2">
        <f>INDEX(D_伙伴表!$A:$A,MATCH(I205,D_伙伴表!$C:$C,0))*1000+E205</f>
        <v>100054003</v>
      </c>
      <c r="B205" s="2">
        <f>INDEX(D_伙伴表!$L:$L,MATCH(I205,D_伙伴表!$C:$C,0))</f>
        <v>1</v>
      </c>
      <c r="C205" s="2">
        <f>INDEX(D_伙伴表!$O:$O,MATCH(I205,D_伙伴表!$C:$C,0))</f>
        <v>2</v>
      </c>
      <c r="D205" s="2">
        <f>IF(F205&gt;2,0.55+0.35*INDEX(D_伙伴表!$L:$L,MATCH(M205,D_伙伴表!$C:$C,0))+0.35*INDEX(D_伙伴表!$L:$L,MATCH(K205,D_伙伴表!$C:$C,0)),0.25+0.5*INDEX(D_伙伴表!$L:$L,MATCH(K205,D_伙伴表!$C:$C,0)))+E205*0.07</f>
        <v>3.46</v>
      </c>
      <c r="E205" s="2" t="s">
        <v>936</v>
      </c>
      <c r="F205" s="2">
        <f t="shared" si="6"/>
        <v>2</v>
      </c>
      <c r="G205" s="2" t="str">
        <f t="shared" si="7"/>
        <v>小花狼3</v>
      </c>
      <c r="H205" s="2">
        <v>54</v>
      </c>
      <c r="I205" s="2" t="str">
        <f>VLOOKUP(H205,D_伙伴表!$B:$C,2,FALSE)</f>
        <v>小花狼</v>
      </c>
      <c r="J205" s="2">
        <v>34</v>
      </c>
      <c r="K205" s="2" t="str">
        <f>VLOOKUP(J205,D_伙伴表!$B:$C,2,FALSE)</f>
        <v>无尚鹏精大嘴</v>
      </c>
      <c r="L205" s="2" t="str">
        <f>IF(M205="","",INDEX(D_图鉴!$A:$A,MATCH(M205,D_图鉴!$D:$D,0)))</f>
        <v/>
      </c>
      <c r="R205" s="2">
        <f>IF(S205="","",INDEX(计算页!$A:$A,MATCH(S205,计算页!$B:$B,0)))</f>
        <v>4</v>
      </c>
      <c r="S205" s="2" t="s">
        <v>98</v>
      </c>
      <c r="T205" s="2">
        <f>ROUND(INDEX(计算页!$F$4:$W$9,D_伙伴羁绊!B205,D_伙伴羁绊!C205*6-3)*D205/INDEX(计算页!$C:$C,MATCH(S205,计算页!$B:$B,0)),0)</f>
        <v>1107</v>
      </c>
    </row>
    <row r="206" spans="1:20" x14ac:dyDescent="0.35">
      <c r="A206" s="2">
        <f>INDEX(D_伙伴表!$A:$A,MATCH(I206,D_伙伴表!$C:$C,0))*1000+E206</f>
        <v>100054004</v>
      </c>
      <c r="B206" s="2">
        <f>INDEX(D_伙伴表!$L:$L,MATCH(I206,D_伙伴表!$C:$C,0))</f>
        <v>1</v>
      </c>
      <c r="C206" s="2">
        <f>INDEX(D_伙伴表!$O:$O,MATCH(I206,D_伙伴表!$C:$C,0))</f>
        <v>2</v>
      </c>
      <c r="D206" s="2">
        <f>IF(F206&gt;2,0.55+0.35*INDEX(D_伙伴表!$L:$L,MATCH(M206,D_伙伴表!$C:$C,0))+0.35*INDEX(D_伙伴表!$L:$L,MATCH(K206,D_伙伴表!$C:$C,0)),0.25+0.5*INDEX(D_伙伴表!$L:$L,MATCH(K206,D_伙伴表!$C:$C,0)))+E206*0.07</f>
        <v>1.03</v>
      </c>
      <c r="E206" s="2" t="s">
        <v>937</v>
      </c>
      <c r="F206" s="2">
        <f t="shared" si="6"/>
        <v>2</v>
      </c>
      <c r="G206" s="2" t="str">
        <f t="shared" si="7"/>
        <v>小花狼4</v>
      </c>
      <c r="H206" s="2">
        <v>54</v>
      </c>
      <c r="I206" s="2" t="str">
        <f>VLOOKUP(H206,D_伙伴表!$B:$C,2,FALSE)</f>
        <v>小花狼</v>
      </c>
      <c r="J206" s="2">
        <v>57</v>
      </c>
      <c r="K206" s="2" t="str">
        <f>VLOOKUP(J206,D_伙伴表!$B:$C,2,FALSE)</f>
        <v>小蝙蝠</v>
      </c>
      <c r="L206" s="2" t="str">
        <f>IF(M206="","",INDEX(D_图鉴!$A:$A,MATCH(M206,D_图鉴!$D:$D,0)))</f>
        <v/>
      </c>
      <c r="R206" s="2">
        <f>IF(S206="","",INDEX(计算页!$A:$A,MATCH(S206,计算页!$B:$B,0)))</f>
        <v>1</v>
      </c>
      <c r="S206" s="2" t="s">
        <v>945</v>
      </c>
      <c r="T206" s="2">
        <f>ROUND(INDEX(计算页!$F$4:$W$9,D_伙伴羁绊!B206,D_伙伴羁绊!C206*6-3)*D206/INDEX(计算页!$C:$C,MATCH(S206,计算页!$B:$B,0)),0)</f>
        <v>1648</v>
      </c>
    </row>
    <row r="207" spans="1:20" x14ac:dyDescent="0.35">
      <c r="A207" s="2">
        <f>INDEX(D_伙伴表!$A:$A,MATCH(I207,D_伙伴表!$C:$C,0))*1000+E207</f>
        <v>100057001</v>
      </c>
      <c r="B207" s="2">
        <f>INDEX(D_伙伴表!$L:$L,MATCH(I207,D_伙伴表!$C:$C,0))</f>
        <v>1</v>
      </c>
      <c r="C207" s="2">
        <f>INDEX(D_伙伴表!$O:$O,MATCH(I207,D_伙伴表!$C:$C,0))</f>
        <v>2</v>
      </c>
      <c r="D207" s="2">
        <f>IF(F207&gt;2,0.55+0.35*INDEX(D_伙伴表!$L:$L,MATCH(M207,D_伙伴表!$C:$C,0))+0.35*INDEX(D_伙伴表!$L:$L,MATCH(K207,D_伙伴表!$C:$C,0)),0.25+0.5*INDEX(D_伙伴表!$L:$L,MATCH(K207,D_伙伴表!$C:$C,0)))+E207*0.07</f>
        <v>3.32</v>
      </c>
      <c r="E207" s="2" t="s">
        <v>934</v>
      </c>
      <c r="F207" s="2">
        <f t="shared" si="6"/>
        <v>2</v>
      </c>
      <c r="G207" s="2" t="str">
        <f t="shared" si="7"/>
        <v>小蝙蝠1</v>
      </c>
      <c r="H207" s="2">
        <v>57</v>
      </c>
      <c r="I207" s="2" t="str">
        <f>VLOOKUP(H207,D_伙伴表!$B:$C,2,FALSE)</f>
        <v>小蝙蝠</v>
      </c>
      <c r="J207" s="2">
        <v>34</v>
      </c>
      <c r="K207" s="2" t="str">
        <f>VLOOKUP(J207,D_伙伴表!$B:$C,2,FALSE)</f>
        <v>无尚鹏精大嘴</v>
      </c>
      <c r="L207" s="2" t="str">
        <f>IF(M207="","",INDEX(D_图鉴!$A:$A,MATCH(M207,D_图鉴!$D:$D,0)))</f>
        <v/>
      </c>
      <c r="R207" s="2">
        <f>IF(S207="","",INDEX(计算页!$A:$A,MATCH(S207,计算页!$B:$B,0)))</f>
        <v>1</v>
      </c>
      <c r="S207" s="2" t="s">
        <v>945</v>
      </c>
      <c r="T207" s="2">
        <f>ROUND(INDEX(计算页!$F$4:$W$9,D_伙伴羁绊!B207,D_伙伴羁绊!C207*6-3)*D207/INDEX(计算页!$C:$C,MATCH(S207,计算页!$B:$B,0)),0)</f>
        <v>5312</v>
      </c>
    </row>
    <row r="208" spans="1:20" x14ac:dyDescent="0.35">
      <c r="A208" s="2">
        <f>INDEX(D_伙伴表!$A:$A,MATCH(I208,D_伙伴表!$C:$C,0))*1000+E208</f>
        <v>100057002</v>
      </c>
      <c r="B208" s="2">
        <f>INDEX(D_伙伴表!$L:$L,MATCH(I208,D_伙伴表!$C:$C,0))</f>
        <v>1</v>
      </c>
      <c r="C208" s="2">
        <f>INDEX(D_伙伴表!$O:$O,MATCH(I208,D_伙伴表!$C:$C,0))</f>
        <v>2</v>
      </c>
      <c r="D208" s="2">
        <f>IF(F208&gt;2,0.55+0.35*INDEX(D_伙伴表!$L:$L,MATCH(M208,D_伙伴表!$C:$C,0))+0.35*INDEX(D_伙伴表!$L:$L,MATCH(K208,D_伙伴表!$C:$C,0)),0.25+0.5*INDEX(D_伙伴表!$L:$L,MATCH(K208,D_伙伴表!$C:$C,0)))+E208*0.07</f>
        <v>0.89</v>
      </c>
      <c r="E208" s="2" t="s">
        <v>935</v>
      </c>
      <c r="F208" s="2">
        <f t="shared" si="6"/>
        <v>2</v>
      </c>
      <c r="G208" s="2" t="str">
        <f t="shared" si="7"/>
        <v>小蝙蝠2</v>
      </c>
      <c r="H208" s="2">
        <v>57</v>
      </c>
      <c r="I208" s="2" t="str">
        <f>VLOOKUP(H208,D_伙伴表!$B:$C,2,FALSE)</f>
        <v>小蝙蝠</v>
      </c>
      <c r="J208" s="2">
        <v>55</v>
      </c>
      <c r="K208" s="2" t="str">
        <f>VLOOKUP(J208,D_伙伴表!$B:$C,2,FALSE)</f>
        <v>小果狸</v>
      </c>
      <c r="L208" s="2" t="str">
        <f>IF(M208="","",INDEX(D_图鉴!$A:$A,MATCH(M208,D_图鉴!$D:$D,0)))</f>
        <v/>
      </c>
      <c r="R208" s="2">
        <f>IF(S208="","",INDEX(计算页!$A:$A,MATCH(S208,计算页!$B:$B,0)))</f>
        <v>3</v>
      </c>
      <c r="S208" s="2" t="s">
        <v>944</v>
      </c>
      <c r="T208" s="2">
        <f>ROUND(INDEX(计算页!$F$4:$W$9,D_伙伴羁绊!B208,D_伙伴羁绊!C208*6-3)*D208/INDEX(计算页!$C:$C,MATCH(S208,计算页!$B:$B,0)),0)</f>
        <v>142</v>
      </c>
    </row>
    <row r="209" spans="1:20" x14ac:dyDescent="0.35">
      <c r="A209" s="2">
        <f>INDEX(D_伙伴表!$A:$A,MATCH(I209,D_伙伴表!$C:$C,0))*1000+E209</f>
        <v>100057003</v>
      </c>
      <c r="B209" s="2">
        <f>INDEX(D_伙伴表!$L:$L,MATCH(I209,D_伙伴表!$C:$C,0))</f>
        <v>1</v>
      </c>
      <c r="C209" s="2">
        <f>INDEX(D_伙伴表!$O:$O,MATCH(I209,D_伙伴表!$C:$C,0))</f>
        <v>2</v>
      </c>
      <c r="D209" s="2">
        <f>IF(F209&gt;2,0.55+0.35*INDEX(D_伙伴表!$L:$L,MATCH(M209,D_伙伴表!$C:$C,0))+0.35*INDEX(D_伙伴表!$L:$L,MATCH(K209,D_伙伴表!$C:$C,0)),0.25+0.5*INDEX(D_伙伴表!$L:$L,MATCH(K209,D_伙伴表!$C:$C,0)))+E209*0.07</f>
        <v>0.96</v>
      </c>
      <c r="E209" s="2" t="s">
        <v>936</v>
      </c>
      <c r="F209" s="2">
        <f t="shared" si="6"/>
        <v>2</v>
      </c>
      <c r="G209" s="2" t="str">
        <f t="shared" si="7"/>
        <v>小蝙蝠3</v>
      </c>
      <c r="H209" s="2">
        <v>57</v>
      </c>
      <c r="I209" s="2" t="str">
        <f>VLOOKUP(H209,D_伙伴表!$B:$C,2,FALSE)</f>
        <v>小蝙蝠</v>
      </c>
      <c r="J209" s="2">
        <v>54</v>
      </c>
      <c r="K209" s="2" t="str">
        <f>VLOOKUP(J209,D_伙伴表!$B:$C,2,FALSE)</f>
        <v>小花狼</v>
      </c>
      <c r="L209" s="2" t="str">
        <f>IF(M209="","",INDEX(D_图鉴!$A:$A,MATCH(M209,D_图鉴!$D:$D,0)))</f>
        <v/>
      </c>
      <c r="R209" s="2">
        <f>IF(S209="","",INDEX(计算页!$A:$A,MATCH(S209,计算页!$B:$B,0)))</f>
        <v>3</v>
      </c>
      <c r="S209" s="2" t="s">
        <v>944</v>
      </c>
      <c r="T209" s="2">
        <f>ROUND(INDEX(计算页!$F$4:$W$9,D_伙伴羁绊!B209,D_伙伴羁绊!C209*6-3)*D209/INDEX(计算页!$C:$C,MATCH(S209,计算页!$B:$B,0)),0)</f>
        <v>154</v>
      </c>
    </row>
    <row r="210" spans="1:20" x14ac:dyDescent="0.35">
      <c r="A210" s="2">
        <f>INDEX(D_伙伴表!$A:$A,MATCH(I210,D_伙伴表!$C:$C,0))*1000+E210</f>
        <v>100057004</v>
      </c>
      <c r="B210" s="2">
        <f>INDEX(D_伙伴表!$L:$L,MATCH(I210,D_伙伴表!$C:$C,0))</f>
        <v>1</v>
      </c>
      <c r="C210" s="2">
        <f>INDEX(D_伙伴表!$O:$O,MATCH(I210,D_伙伴表!$C:$C,0))</f>
        <v>2</v>
      </c>
      <c r="D210" s="2">
        <f>IF(F210&gt;2,0.55+0.35*INDEX(D_伙伴表!$L:$L,MATCH(M210,D_伙伴表!$C:$C,0))+0.35*INDEX(D_伙伴表!$L:$L,MATCH(K210,D_伙伴表!$C:$C,0)),0.25+0.5*INDEX(D_伙伴表!$L:$L,MATCH(K210,D_伙伴表!$C:$C,0)))+E210*0.07</f>
        <v>1.53</v>
      </c>
      <c r="E210" s="2" t="s">
        <v>937</v>
      </c>
      <c r="F210" s="2">
        <f t="shared" si="6"/>
        <v>2</v>
      </c>
      <c r="G210" s="2" t="str">
        <f t="shared" si="7"/>
        <v>小蝙蝠4</v>
      </c>
      <c r="H210" s="2">
        <v>57</v>
      </c>
      <c r="I210" s="2" t="str">
        <f>VLOOKUP(H210,D_伙伴表!$B:$C,2,FALSE)</f>
        <v>小蝙蝠</v>
      </c>
      <c r="J210" s="2">
        <v>58</v>
      </c>
      <c r="K210" s="2" t="str">
        <f>VLOOKUP(J210,D_伙伴表!$B:$C,2,FALSE)</f>
        <v>坚强蛤蟆哈喽</v>
      </c>
      <c r="L210" s="2" t="str">
        <f>IF(M210="","",INDEX(D_图鉴!$A:$A,MATCH(M210,D_图鉴!$D:$D,0)))</f>
        <v/>
      </c>
      <c r="R210" s="2">
        <f>IF(S210="","",INDEX(计算页!$A:$A,MATCH(S210,计算页!$B:$B,0)))</f>
        <v>4</v>
      </c>
      <c r="S210" s="2" t="s">
        <v>98</v>
      </c>
      <c r="T210" s="2">
        <f>ROUND(INDEX(计算页!$F$4:$W$9,D_伙伴羁绊!B210,D_伙伴羁绊!C210*6-3)*D210/INDEX(计算页!$C:$C,MATCH(S210,计算页!$B:$B,0)),0)</f>
        <v>490</v>
      </c>
    </row>
    <row r="211" spans="1:20" x14ac:dyDescent="0.35">
      <c r="A211" s="2">
        <f>INDEX(D_伙伴表!$A:$A,MATCH(I211,D_伙伴表!$C:$C,0))*1000+E211</f>
        <v>100058001</v>
      </c>
      <c r="B211" s="2">
        <f>INDEX(D_伙伴表!$L:$L,MATCH(I211,D_伙伴表!$C:$C,0))</f>
        <v>2</v>
      </c>
      <c r="C211" s="2">
        <f>INDEX(D_伙伴表!$O:$O,MATCH(I211,D_伙伴表!$C:$C,0))</f>
        <v>2</v>
      </c>
      <c r="D211" s="2">
        <f>IF(F211&gt;2,0.55+0.35*INDEX(D_伙伴表!$L:$L,MATCH(M211,D_伙伴表!$C:$C,0))+0.35*INDEX(D_伙伴表!$L:$L,MATCH(K211,D_伙伴表!$C:$C,0)),0.25+0.5*INDEX(D_伙伴表!$L:$L,MATCH(K211,D_伙伴表!$C:$C,0)))+E211*0.07</f>
        <v>0.82000000000000006</v>
      </c>
      <c r="E211" s="2" t="s">
        <v>934</v>
      </c>
      <c r="F211" s="2">
        <f t="shared" si="6"/>
        <v>2</v>
      </c>
      <c r="G211" s="2" t="str">
        <f t="shared" si="7"/>
        <v>坚强蛤蟆哈喽1</v>
      </c>
      <c r="H211" s="2">
        <v>58</v>
      </c>
      <c r="I211" s="2" t="str">
        <f>VLOOKUP(H211,D_伙伴表!$B:$C,2,FALSE)</f>
        <v>坚强蛤蟆哈喽</v>
      </c>
      <c r="J211" s="2">
        <v>55</v>
      </c>
      <c r="K211" s="2" t="str">
        <f>VLOOKUP(J211,D_伙伴表!$B:$C,2,FALSE)</f>
        <v>小果狸</v>
      </c>
      <c r="L211" s="2" t="str">
        <f>IF(M211="","",INDEX(D_图鉴!$A:$A,MATCH(M211,D_图鉴!$D:$D,0)))</f>
        <v/>
      </c>
      <c r="R211" s="2">
        <f>IF(S211="","",INDEX(计算页!$A:$A,MATCH(S211,计算页!$B:$B,0)))</f>
        <v>3</v>
      </c>
      <c r="S211" s="2" t="s">
        <v>944</v>
      </c>
      <c r="T211" s="2">
        <f>ROUND(INDEX(计算页!$F$4:$W$9,D_伙伴羁绊!B211,D_伙伴羁绊!C211*6-3)*D211/INDEX(计算页!$C:$C,MATCH(S211,计算页!$B:$B,0)),0)</f>
        <v>197</v>
      </c>
    </row>
    <row r="212" spans="1:20" x14ac:dyDescent="0.35">
      <c r="A212" s="2">
        <f>INDEX(D_伙伴表!$A:$A,MATCH(I212,D_伙伴表!$C:$C,0))*1000+E212</f>
        <v>100058002</v>
      </c>
      <c r="B212" s="2">
        <f>INDEX(D_伙伴表!$L:$L,MATCH(I212,D_伙伴表!$C:$C,0))</f>
        <v>2</v>
      </c>
      <c r="C212" s="2">
        <f>INDEX(D_伙伴表!$O:$O,MATCH(I212,D_伙伴表!$C:$C,0))</f>
        <v>2</v>
      </c>
      <c r="D212" s="2">
        <f>IF(F212&gt;2,0.55+0.35*INDEX(D_伙伴表!$L:$L,MATCH(M212,D_伙伴表!$C:$C,0))+0.35*INDEX(D_伙伴表!$L:$L,MATCH(K212,D_伙伴表!$C:$C,0)),0.25+0.5*INDEX(D_伙伴表!$L:$L,MATCH(K212,D_伙伴表!$C:$C,0)))+E212*0.07</f>
        <v>3.39</v>
      </c>
      <c r="E212" s="2" t="s">
        <v>935</v>
      </c>
      <c r="F212" s="2">
        <f t="shared" si="6"/>
        <v>2</v>
      </c>
      <c r="G212" s="2" t="str">
        <f t="shared" si="7"/>
        <v>坚强蛤蟆哈喽2</v>
      </c>
      <c r="H212" s="2">
        <v>58</v>
      </c>
      <c r="I212" s="2" t="str">
        <f>VLOOKUP(H212,D_伙伴表!$B:$C,2,FALSE)</f>
        <v>坚强蛤蟆哈喽</v>
      </c>
      <c r="J212" s="2">
        <v>34</v>
      </c>
      <c r="K212" s="2" t="str">
        <f>VLOOKUP(J212,D_伙伴表!$B:$C,2,FALSE)</f>
        <v>无尚鹏精大嘴</v>
      </c>
      <c r="L212" s="2" t="str">
        <f>IF(M212="","",INDEX(D_图鉴!$A:$A,MATCH(M212,D_图鉴!$D:$D,0)))</f>
        <v/>
      </c>
      <c r="R212" s="2">
        <f>IF(S212="","",INDEX(计算页!$A:$A,MATCH(S212,计算页!$B:$B,0)))</f>
        <v>4</v>
      </c>
      <c r="S212" s="2" t="s">
        <v>98</v>
      </c>
      <c r="T212" s="2">
        <f>ROUND(INDEX(计算页!$F$4:$W$9,D_伙伴羁绊!B212,D_伙伴羁绊!C212*6-3)*D212/INDEX(计算页!$C:$C,MATCH(S212,计算页!$B:$B,0)),0)</f>
        <v>1627</v>
      </c>
    </row>
    <row r="213" spans="1:20" x14ac:dyDescent="0.35">
      <c r="A213" s="2">
        <f>INDEX(D_伙伴表!$A:$A,MATCH(I213,D_伙伴表!$C:$C,0))*1000+E213</f>
        <v>100058003</v>
      </c>
      <c r="B213" s="2">
        <f>INDEX(D_伙伴表!$L:$L,MATCH(I213,D_伙伴表!$C:$C,0))</f>
        <v>2</v>
      </c>
      <c r="C213" s="2">
        <f>INDEX(D_伙伴表!$O:$O,MATCH(I213,D_伙伴表!$C:$C,0))</f>
        <v>2</v>
      </c>
      <c r="D213" s="2">
        <f>IF(F213&gt;2,0.55+0.35*INDEX(D_伙伴表!$L:$L,MATCH(M213,D_伙伴表!$C:$C,0))+0.35*INDEX(D_伙伴表!$L:$L,MATCH(K213,D_伙伴表!$C:$C,0)),0.25+0.5*INDEX(D_伙伴表!$L:$L,MATCH(K213,D_伙伴表!$C:$C,0)))+E213*0.07</f>
        <v>0.96</v>
      </c>
      <c r="E213" s="2" t="s">
        <v>936</v>
      </c>
      <c r="F213" s="2">
        <f t="shared" si="6"/>
        <v>2</v>
      </c>
      <c r="G213" s="2" t="str">
        <f t="shared" si="7"/>
        <v>坚强蛤蟆哈喽3</v>
      </c>
      <c r="H213" s="2">
        <v>58</v>
      </c>
      <c r="I213" s="2" t="str">
        <f>VLOOKUP(H213,D_伙伴表!$B:$C,2,FALSE)</f>
        <v>坚强蛤蟆哈喽</v>
      </c>
      <c r="J213" s="2">
        <v>54</v>
      </c>
      <c r="K213" s="2" t="str">
        <f>VLOOKUP(J213,D_伙伴表!$B:$C,2,FALSE)</f>
        <v>小花狼</v>
      </c>
      <c r="L213" s="2" t="str">
        <f>IF(M213="","",INDEX(D_图鉴!$A:$A,MATCH(M213,D_图鉴!$D:$D,0)))</f>
        <v/>
      </c>
      <c r="R213" s="2">
        <f>IF(S213="","",INDEX(计算页!$A:$A,MATCH(S213,计算页!$B:$B,0)))</f>
        <v>1</v>
      </c>
      <c r="S213" s="2" t="s">
        <v>945</v>
      </c>
      <c r="T213" s="2">
        <f>ROUND(INDEX(计算页!$F$4:$W$9,D_伙伴羁绊!B213,D_伙伴羁绊!C213*6-3)*D213/INDEX(计算页!$C:$C,MATCH(S213,计算页!$B:$B,0)),0)</f>
        <v>2304</v>
      </c>
    </row>
    <row r="214" spans="1:20" x14ac:dyDescent="0.35">
      <c r="A214" s="2">
        <f>INDEX(D_伙伴表!$A:$A,MATCH(I214,D_伙伴表!$C:$C,0))*1000+E214</f>
        <v>100058004</v>
      </c>
      <c r="B214" s="2">
        <f>INDEX(D_伙伴表!$L:$L,MATCH(I214,D_伙伴表!$C:$C,0))</f>
        <v>2</v>
      </c>
      <c r="C214" s="2">
        <f>INDEX(D_伙伴表!$O:$O,MATCH(I214,D_伙伴表!$C:$C,0))</f>
        <v>2</v>
      </c>
      <c r="D214" s="2">
        <f>IF(F214&gt;2,0.55+0.35*INDEX(D_伙伴表!$L:$L,MATCH(M214,D_伙伴表!$C:$C,0))+0.35*INDEX(D_伙伴表!$L:$L,MATCH(K214,D_伙伴表!$C:$C,0)),0.25+0.5*INDEX(D_伙伴表!$L:$L,MATCH(K214,D_伙伴表!$C:$C,0)))+E214*0.07</f>
        <v>1.03</v>
      </c>
      <c r="E214" s="2" t="s">
        <v>937</v>
      </c>
      <c r="F214" s="2">
        <f t="shared" si="6"/>
        <v>2</v>
      </c>
      <c r="G214" s="2" t="str">
        <f t="shared" si="7"/>
        <v>坚强蛤蟆哈喽4</v>
      </c>
      <c r="H214" s="2">
        <v>58</v>
      </c>
      <c r="I214" s="2" t="str">
        <f>VLOOKUP(H214,D_伙伴表!$B:$C,2,FALSE)</f>
        <v>坚强蛤蟆哈喽</v>
      </c>
      <c r="J214" s="2">
        <v>57</v>
      </c>
      <c r="K214" s="2" t="str">
        <f>VLOOKUP(J214,D_伙伴表!$B:$C,2,FALSE)</f>
        <v>小蝙蝠</v>
      </c>
      <c r="L214" s="2" t="str">
        <f>IF(M214="","",INDEX(D_图鉴!$A:$A,MATCH(M214,D_图鉴!$D:$D,0)))</f>
        <v/>
      </c>
      <c r="R214" s="2">
        <f>IF(S214="","",INDEX(计算页!$A:$A,MATCH(S214,计算页!$B:$B,0)))</f>
        <v>1</v>
      </c>
      <c r="S214" s="2" t="s">
        <v>945</v>
      </c>
      <c r="T214" s="2">
        <f>ROUND(INDEX(计算页!$F$4:$W$9,D_伙伴羁绊!B214,D_伙伴羁绊!C214*6-3)*D214/INDEX(计算页!$C:$C,MATCH(S214,计算页!$B:$B,0)),0)</f>
        <v>2472</v>
      </c>
    </row>
    <row r="215" spans="1:20" x14ac:dyDescent="0.35">
      <c r="A215" s="2">
        <f>INDEX(D_伙伴表!$A:$A,MATCH(I215,D_伙伴表!$C:$C,0))*1000+E215</f>
        <v>100062001</v>
      </c>
      <c r="B215" s="2">
        <f>INDEX(D_伙伴表!$L:$L,MATCH(I215,D_伙伴表!$C:$C,0))</f>
        <v>2</v>
      </c>
      <c r="C215" s="2">
        <f>INDEX(D_伙伴表!$O:$O,MATCH(I215,D_伙伴表!$C:$C,0))</f>
        <v>2</v>
      </c>
      <c r="D215" s="2">
        <f>IF(F215&gt;2,0.55+0.35*INDEX(D_伙伴表!$L:$L,MATCH(M215,D_伙伴表!$C:$C,0))+0.35*INDEX(D_伙伴表!$L:$L,MATCH(K215,D_伙伴表!$C:$C,0)),0.25+0.5*INDEX(D_伙伴表!$L:$L,MATCH(K215,D_伙伴表!$C:$C,0)))+E215*0.07</f>
        <v>2.3199999999999998</v>
      </c>
      <c r="E215" s="2" t="s">
        <v>934</v>
      </c>
      <c r="F215" s="2">
        <f t="shared" si="6"/>
        <v>2</v>
      </c>
      <c r="G215" s="2" t="str">
        <f t="shared" si="7"/>
        <v>坚强猪强哥1</v>
      </c>
      <c r="H215" s="2">
        <v>62</v>
      </c>
      <c r="I215" s="2" t="str">
        <f>VLOOKUP(H215,D_伙伴表!$B:$C,2,FALSE)</f>
        <v>坚强猪强哥</v>
      </c>
      <c r="J215" s="2">
        <v>39</v>
      </c>
      <c r="K215" s="2" t="str">
        <f>VLOOKUP(J215,D_伙伴表!$B:$C,2,FALSE)</f>
        <v>神通猪八戒</v>
      </c>
      <c r="L215" s="2" t="str">
        <f>IF(M215="","",INDEX(D_图鉴!$A:$A,MATCH(M215,D_图鉴!$D:$D,0)))</f>
        <v/>
      </c>
      <c r="R215" s="2">
        <f>IF(S215="","",INDEX(计算页!$A:$A,MATCH(S215,计算页!$B:$B,0)))</f>
        <v>3</v>
      </c>
      <c r="S215" s="2" t="s">
        <v>944</v>
      </c>
      <c r="T215" s="2">
        <f>ROUND(INDEX(计算页!$F$4:$W$9,D_伙伴羁绊!B215,D_伙伴羁绊!C215*6-3)*D215/INDEX(计算页!$C:$C,MATCH(S215,计算页!$B:$B,0)),0)</f>
        <v>557</v>
      </c>
    </row>
    <row r="216" spans="1:20" x14ac:dyDescent="0.35">
      <c r="A216" s="2">
        <f>INDEX(D_伙伴表!$A:$A,MATCH(I216,D_伙伴表!$C:$C,0))*1000+E216</f>
        <v>100062002</v>
      </c>
      <c r="B216" s="2">
        <f>INDEX(D_伙伴表!$L:$L,MATCH(I216,D_伙伴表!$C:$C,0))</f>
        <v>2</v>
      </c>
      <c r="C216" s="2">
        <f>INDEX(D_伙伴表!$O:$O,MATCH(I216,D_伙伴表!$C:$C,0))</f>
        <v>2</v>
      </c>
      <c r="D216" s="2">
        <f>IF(F216&gt;2,0.55+0.35*INDEX(D_伙伴表!$L:$L,MATCH(M216,D_伙伴表!$C:$C,0))+0.35*INDEX(D_伙伴表!$L:$L,MATCH(K216,D_伙伴表!$C:$C,0)),0.25+0.5*INDEX(D_伙伴表!$L:$L,MATCH(K216,D_伙伴表!$C:$C,0)))+E216*0.07</f>
        <v>1.3900000000000001</v>
      </c>
      <c r="E216" s="2" t="s">
        <v>935</v>
      </c>
      <c r="F216" s="2">
        <f t="shared" si="6"/>
        <v>2</v>
      </c>
      <c r="G216" s="2" t="str">
        <f t="shared" si="7"/>
        <v>坚强猪强哥2</v>
      </c>
      <c r="H216" s="2">
        <v>62</v>
      </c>
      <c r="I216" s="2" t="str">
        <f>VLOOKUP(H216,D_伙伴表!$B:$C,2,FALSE)</f>
        <v>坚强猪强哥</v>
      </c>
      <c r="J216" s="2">
        <v>61</v>
      </c>
      <c r="K216" s="2" t="str">
        <f>VLOOKUP(J216,D_伙伴表!$B:$C,2,FALSE)</f>
        <v>坚强狸宝宝</v>
      </c>
      <c r="L216" s="2" t="str">
        <f>IF(M216="","",INDEX(D_图鉴!$A:$A,MATCH(M216,D_图鉴!$D:$D,0)))</f>
        <v/>
      </c>
      <c r="R216" s="2">
        <f>IF(S216="","",INDEX(计算页!$A:$A,MATCH(S216,计算页!$B:$B,0)))</f>
        <v>4</v>
      </c>
      <c r="S216" s="2" t="s">
        <v>946</v>
      </c>
      <c r="T216" s="2">
        <f>ROUND(INDEX(计算页!$F$4:$W$9,D_伙伴羁绊!B216,D_伙伴羁绊!C216*6-3)*D216/INDEX(计算页!$C:$C,MATCH(S216,计算页!$B:$B,0)),0)</f>
        <v>667</v>
      </c>
    </row>
    <row r="217" spans="1:20" x14ac:dyDescent="0.35">
      <c r="A217" s="2">
        <f>INDEX(D_伙伴表!$A:$A,MATCH(I217,D_伙伴表!$C:$C,0))*1000+E217</f>
        <v>100062003</v>
      </c>
      <c r="B217" s="2">
        <f>INDEX(D_伙伴表!$L:$L,MATCH(I217,D_伙伴表!$C:$C,0))</f>
        <v>2</v>
      </c>
      <c r="C217" s="2">
        <f>INDEX(D_伙伴表!$O:$O,MATCH(I217,D_伙伴表!$C:$C,0))</f>
        <v>2</v>
      </c>
      <c r="D217" s="2">
        <f>IF(F217&gt;2,0.55+0.35*INDEX(D_伙伴表!$L:$L,MATCH(M217,D_伙伴表!$C:$C,0))+0.35*INDEX(D_伙伴表!$L:$L,MATCH(K217,D_伙伴表!$C:$C,0)),0.25+0.5*INDEX(D_伙伴表!$L:$L,MATCH(K217,D_伙伴表!$C:$C,0)))+E217*0.07</f>
        <v>1.46</v>
      </c>
      <c r="E217" s="2" t="s">
        <v>936</v>
      </c>
      <c r="F217" s="2">
        <f t="shared" si="6"/>
        <v>2</v>
      </c>
      <c r="G217" s="2" t="str">
        <f t="shared" si="7"/>
        <v>坚强猪强哥3</v>
      </c>
      <c r="H217" s="2">
        <v>62</v>
      </c>
      <c r="I217" s="2" t="str">
        <f>VLOOKUP(H217,D_伙伴表!$B:$C,2,FALSE)</f>
        <v>坚强猪强哥</v>
      </c>
      <c r="J217" s="2">
        <v>63</v>
      </c>
      <c r="K217" s="2" t="str">
        <f>VLOOKUP(J217,D_伙伴表!$B:$C,2,FALSE)</f>
        <v>坚强蝙蝠姐</v>
      </c>
      <c r="L217" s="2" t="str">
        <f>IF(M217="","",INDEX(D_图鉴!$A:$A,MATCH(M217,D_图鉴!$D:$D,0)))</f>
        <v/>
      </c>
      <c r="R217" s="2">
        <f>IF(S217="","",INDEX(计算页!$A:$A,MATCH(S217,计算页!$B:$B,0)))</f>
        <v>4</v>
      </c>
      <c r="S217" s="2" t="s">
        <v>98</v>
      </c>
      <c r="T217" s="2">
        <f>ROUND(INDEX(计算页!$F$4:$W$9,D_伙伴羁绊!B217,D_伙伴羁绊!C217*6-3)*D217/INDEX(计算页!$C:$C,MATCH(S217,计算页!$B:$B,0)),0)</f>
        <v>701</v>
      </c>
    </row>
    <row r="218" spans="1:20" x14ac:dyDescent="0.35">
      <c r="A218" s="2">
        <f>INDEX(D_伙伴表!$A:$A,MATCH(I218,D_伙伴表!$C:$C,0))*1000+E218</f>
        <v>100062004</v>
      </c>
      <c r="B218" s="2">
        <f>INDEX(D_伙伴表!$L:$L,MATCH(I218,D_伙伴表!$C:$C,0))</f>
        <v>2</v>
      </c>
      <c r="C218" s="2">
        <f>INDEX(D_伙伴表!$O:$O,MATCH(I218,D_伙伴表!$C:$C,0))</f>
        <v>2</v>
      </c>
      <c r="D218" s="2">
        <f>IF(F218&gt;2,0.55+0.35*INDEX(D_伙伴表!$L:$L,MATCH(M218,D_伙伴表!$C:$C,0))+0.35*INDEX(D_伙伴表!$L:$L,MATCH(K218,D_伙伴表!$C:$C,0)),0.25+0.5*INDEX(D_伙伴表!$L:$L,MATCH(K218,D_伙伴表!$C:$C,0)))+E218*0.07</f>
        <v>1.53</v>
      </c>
      <c r="E218" s="2" t="s">
        <v>937</v>
      </c>
      <c r="F218" s="2">
        <f t="shared" si="6"/>
        <v>2</v>
      </c>
      <c r="G218" s="2" t="str">
        <f t="shared" si="7"/>
        <v>坚强猪强哥4</v>
      </c>
      <c r="H218" s="2">
        <v>62</v>
      </c>
      <c r="I218" s="2" t="str">
        <f>VLOOKUP(H218,D_伙伴表!$B:$C,2,FALSE)</f>
        <v>坚强猪强哥</v>
      </c>
      <c r="J218" s="2">
        <v>60</v>
      </c>
      <c r="K218" s="2" t="str">
        <f>VLOOKUP(J218,D_伙伴表!$B:$C,2,FALSE)</f>
        <v>坚强狼哮天</v>
      </c>
      <c r="L218" s="2" t="str">
        <f>IF(M218="","",INDEX(D_图鉴!$A:$A,MATCH(M218,D_图鉴!$D:$D,0)))</f>
        <v/>
      </c>
      <c r="R218" s="2">
        <f>IF(S218="","",INDEX(计算页!$A:$A,MATCH(S218,计算页!$B:$B,0)))</f>
        <v>1</v>
      </c>
      <c r="S218" s="2" t="s">
        <v>945</v>
      </c>
      <c r="T218" s="2">
        <f>ROUND(INDEX(计算页!$F$4:$W$9,D_伙伴羁绊!B218,D_伙伴羁绊!C218*6-3)*D218/INDEX(计算页!$C:$C,MATCH(S218,计算页!$B:$B,0)),0)</f>
        <v>3672</v>
      </c>
    </row>
    <row r="219" spans="1:20" x14ac:dyDescent="0.35">
      <c r="A219" s="2">
        <f>INDEX(D_伙伴表!$A:$A,MATCH(I219,D_伙伴表!$C:$C,0))*1000+E219</f>
        <v>100063001</v>
      </c>
      <c r="B219" s="2">
        <f>INDEX(D_伙伴表!$L:$L,MATCH(I219,D_伙伴表!$C:$C,0))</f>
        <v>2</v>
      </c>
      <c r="C219" s="2">
        <f>INDEX(D_伙伴表!$O:$O,MATCH(I219,D_伙伴表!$C:$C,0))</f>
        <v>2</v>
      </c>
      <c r="D219" s="2">
        <f>IF(F219&gt;2,0.55+0.35*INDEX(D_伙伴表!$L:$L,MATCH(M219,D_伙伴表!$C:$C,0))+0.35*INDEX(D_伙伴表!$L:$L,MATCH(K219,D_伙伴表!$C:$C,0)),0.25+0.5*INDEX(D_伙伴表!$L:$L,MATCH(K219,D_伙伴表!$C:$C,0)))+E219*0.07</f>
        <v>1.32</v>
      </c>
      <c r="E219" s="2" t="s">
        <v>934</v>
      </c>
      <c r="F219" s="2">
        <f t="shared" si="6"/>
        <v>2</v>
      </c>
      <c r="G219" s="2" t="str">
        <f t="shared" si="7"/>
        <v>坚强蝙蝠姐1</v>
      </c>
      <c r="H219" s="2">
        <v>63</v>
      </c>
      <c r="I219" s="2" t="str">
        <f>VLOOKUP(H219,D_伙伴表!$B:$C,2,FALSE)</f>
        <v>坚强蝙蝠姐</v>
      </c>
      <c r="J219" s="2">
        <v>60</v>
      </c>
      <c r="K219" s="2" t="str">
        <f>VLOOKUP(J219,D_伙伴表!$B:$C,2,FALSE)</f>
        <v>坚强狼哮天</v>
      </c>
      <c r="L219" s="2" t="str">
        <f>IF(M219="","",INDEX(D_图鉴!$A:$A,MATCH(M219,D_图鉴!$D:$D,0)))</f>
        <v/>
      </c>
      <c r="R219" s="2">
        <f>IF(S219="","",INDEX(计算页!$A:$A,MATCH(S219,计算页!$B:$B,0)))</f>
        <v>3</v>
      </c>
      <c r="S219" s="2" t="s">
        <v>944</v>
      </c>
      <c r="T219" s="2">
        <f>ROUND(INDEX(计算页!$F$4:$W$9,D_伙伴羁绊!B219,D_伙伴羁绊!C219*6-3)*D219/INDEX(计算页!$C:$C,MATCH(S219,计算页!$B:$B,0)),0)</f>
        <v>317</v>
      </c>
    </row>
    <row r="220" spans="1:20" x14ac:dyDescent="0.35">
      <c r="A220" s="2">
        <f>INDEX(D_伙伴表!$A:$A,MATCH(I220,D_伙伴表!$C:$C,0))*1000+E220</f>
        <v>100063002</v>
      </c>
      <c r="B220" s="2">
        <f>INDEX(D_伙伴表!$L:$L,MATCH(I220,D_伙伴表!$C:$C,0))</f>
        <v>2</v>
      </c>
      <c r="C220" s="2">
        <f>INDEX(D_伙伴表!$O:$O,MATCH(I220,D_伙伴表!$C:$C,0))</f>
        <v>2</v>
      </c>
      <c r="D220" s="2">
        <f>IF(F220&gt;2,0.55+0.35*INDEX(D_伙伴表!$L:$L,MATCH(M220,D_伙伴表!$C:$C,0))+0.35*INDEX(D_伙伴表!$L:$L,MATCH(K220,D_伙伴表!$C:$C,0)),0.25+0.5*INDEX(D_伙伴表!$L:$L,MATCH(K220,D_伙伴表!$C:$C,0)))+E220*0.07</f>
        <v>1.3900000000000001</v>
      </c>
      <c r="E220" s="2" t="s">
        <v>935</v>
      </c>
      <c r="F220" s="2">
        <f t="shared" si="6"/>
        <v>2</v>
      </c>
      <c r="G220" s="2" t="str">
        <f t="shared" si="7"/>
        <v>坚强蝙蝠姐2</v>
      </c>
      <c r="H220" s="2">
        <v>63</v>
      </c>
      <c r="I220" s="2" t="str">
        <f>VLOOKUP(H220,D_伙伴表!$B:$C,2,FALSE)</f>
        <v>坚强蝙蝠姐</v>
      </c>
      <c r="J220" s="2">
        <v>62</v>
      </c>
      <c r="K220" s="2" t="str">
        <f>VLOOKUP(J220,D_伙伴表!$B:$C,2,FALSE)</f>
        <v>坚强猪强哥</v>
      </c>
      <c r="L220" s="2" t="str">
        <f>IF(M220="","",INDEX(D_图鉴!$A:$A,MATCH(M220,D_图鉴!$D:$D,0)))</f>
        <v/>
      </c>
      <c r="R220" s="2">
        <f>IF(S220="","",INDEX(计算页!$A:$A,MATCH(S220,计算页!$B:$B,0)))</f>
        <v>1</v>
      </c>
      <c r="S220" s="2" t="s">
        <v>945</v>
      </c>
      <c r="T220" s="2">
        <f>ROUND(INDEX(计算页!$F$4:$W$9,D_伙伴羁绊!B220,D_伙伴羁绊!C220*6-3)*D220/INDEX(计算页!$C:$C,MATCH(S220,计算页!$B:$B,0)),0)</f>
        <v>3336</v>
      </c>
    </row>
    <row r="221" spans="1:20" x14ac:dyDescent="0.35">
      <c r="A221" s="2">
        <f>INDEX(D_伙伴表!$A:$A,MATCH(I221,D_伙伴表!$C:$C,0))*1000+E221</f>
        <v>100063003</v>
      </c>
      <c r="B221" s="2">
        <f>INDEX(D_伙伴表!$L:$L,MATCH(I221,D_伙伴表!$C:$C,0))</f>
        <v>2</v>
      </c>
      <c r="C221" s="2">
        <f>INDEX(D_伙伴表!$O:$O,MATCH(I221,D_伙伴表!$C:$C,0))</f>
        <v>2</v>
      </c>
      <c r="D221" s="2">
        <f>IF(F221&gt;2,0.55+0.35*INDEX(D_伙伴表!$L:$L,MATCH(M221,D_伙伴表!$C:$C,0))+0.35*INDEX(D_伙伴表!$L:$L,MATCH(K221,D_伙伴表!$C:$C,0)),0.25+0.5*INDEX(D_伙伴表!$L:$L,MATCH(K221,D_伙伴表!$C:$C,0)))+E221*0.07</f>
        <v>2.46</v>
      </c>
      <c r="E221" s="2" t="s">
        <v>936</v>
      </c>
      <c r="F221" s="2">
        <f t="shared" si="6"/>
        <v>2</v>
      </c>
      <c r="G221" s="2" t="str">
        <f t="shared" si="7"/>
        <v>坚强蝙蝠姐3</v>
      </c>
      <c r="H221" s="2">
        <v>63</v>
      </c>
      <c r="I221" s="2" t="str">
        <f>VLOOKUP(H221,D_伙伴表!$B:$C,2,FALSE)</f>
        <v>坚强蝙蝠姐</v>
      </c>
      <c r="J221" s="2">
        <v>39</v>
      </c>
      <c r="K221" s="2" t="str">
        <f>VLOOKUP(J221,D_伙伴表!$B:$C,2,FALSE)</f>
        <v>神通猪八戒</v>
      </c>
      <c r="L221" s="2" t="str">
        <f>IF(M221="","",INDEX(D_图鉴!$A:$A,MATCH(M221,D_图鉴!$D:$D,0)))</f>
        <v/>
      </c>
      <c r="R221" s="2">
        <f>IF(S221="","",INDEX(计算页!$A:$A,MATCH(S221,计算页!$B:$B,0)))</f>
        <v>4</v>
      </c>
      <c r="S221" s="2" t="s">
        <v>98</v>
      </c>
      <c r="T221" s="2">
        <f>ROUND(INDEX(计算页!$F$4:$W$9,D_伙伴羁绊!B221,D_伙伴羁绊!C221*6-3)*D221/INDEX(计算页!$C:$C,MATCH(S221,计算页!$B:$B,0)),0)</f>
        <v>1181</v>
      </c>
    </row>
    <row r="222" spans="1:20" x14ac:dyDescent="0.35">
      <c r="A222" s="2">
        <f>INDEX(D_伙伴表!$A:$A,MATCH(I222,D_伙伴表!$C:$C,0))*1000+E222</f>
        <v>100063004</v>
      </c>
      <c r="B222" s="2">
        <f>INDEX(D_伙伴表!$L:$L,MATCH(I222,D_伙伴表!$C:$C,0))</f>
        <v>2</v>
      </c>
      <c r="C222" s="2">
        <f>INDEX(D_伙伴表!$O:$O,MATCH(I222,D_伙伴表!$C:$C,0))</f>
        <v>2</v>
      </c>
      <c r="D222" s="2">
        <f>IF(F222&gt;2,0.55+0.35*INDEX(D_伙伴表!$L:$L,MATCH(M222,D_伙伴表!$C:$C,0))+0.35*INDEX(D_伙伴表!$L:$L,MATCH(K222,D_伙伴表!$C:$C,0)),0.25+0.5*INDEX(D_伙伴表!$L:$L,MATCH(K222,D_伙伴表!$C:$C,0)))+E222*0.07</f>
        <v>1.53</v>
      </c>
      <c r="E222" s="2" t="s">
        <v>937</v>
      </c>
      <c r="F222" s="2">
        <f t="shared" si="6"/>
        <v>2</v>
      </c>
      <c r="G222" s="2" t="str">
        <f t="shared" si="7"/>
        <v>坚强蝙蝠姐4</v>
      </c>
      <c r="H222" s="2">
        <v>63</v>
      </c>
      <c r="I222" s="2" t="str">
        <f>VLOOKUP(H222,D_伙伴表!$B:$C,2,FALSE)</f>
        <v>坚强蝙蝠姐</v>
      </c>
      <c r="J222" s="2">
        <v>61</v>
      </c>
      <c r="K222" s="2" t="str">
        <f>VLOOKUP(J222,D_伙伴表!$B:$C,2,FALSE)</f>
        <v>坚强狸宝宝</v>
      </c>
      <c r="L222" s="2" t="str">
        <f>IF(M222="","",INDEX(D_图鉴!$A:$A,MATCH(M222,D_图鉴!$D:$D,0)))</f>
        <v/>
      </c>
      <c r="R222" s="2">
        <f>IF(S222="","",INDEX(计算页!$A:$A,MATCH(S222,计算页!$B:$B,0)))</f>
        <v>1</v>
      </c>
      <c r="S222" s="2" t="s">
        <v>945</v>
      </c>
      <c r="T222" s="2">
        <f>ROUND(INDEX(计算页!$F$4:$W$9,D_伙伴羁绊!B222,D_伙伴羁绊!C222*6-3)*D222/INDEX(计算页!$C:$C,MATCH(S222,计算页!$B:$B,0)),0)</f>
        <v>3672</v>
      </c>
    </row>
    <row r="223" spans="1:20" x14ac:dyDescent="0.35">
      <c r="A223" s="2">
        <f>INDEX(D_伙伴表!$A:$A,MATCH(I223,D_伙伴表!$C:$C,0))*1000+E223</f>
        <v>100060001</v>
      </c>
      <c r="B223" s="2">
        <f>INDEX(D_伙伴表!$L:$L,MATCH(I223,D_伙伴表!$C:$C,0))</f>
        <v>2</v>
      </c>
      <c r="C223" s="2">
        <f>INDEX(D_伙伴表!$O:$O,MATCH(I223,D_伙伴表!$C:$C,0))</f>
        <v>2</v>
      </c>
      <c r="D223" s="2">
        <f>IF(F223&gt;2,0.55+0.35*INDEX(D_伙伴表!$L:$L,MATCH(M223,D_伙伴表!$C:$C,0))+0.35*INDEX(D_伙伴表!$L:$L,MATCH(K223,D_伙伴表!$C:$C,0)),0.25+0.5*INDEX(D_伙伴表!$L:$L,MATCH(K223,D_伙伴表!$C:$C,0)))+E223*0.07</f>
        <v>1.32</v>
      </c>
      <c r="E223" s="2" t="s">
        <v>934</v>
      </c>
      <c r="F223" s="2">
        <f t="shared" si="6"/>
        <v>2</v>
      </c>
      <c r="G223" s="2" t="str">
        <f t="shared" si="7"/>
        <v>坚强狼哮天1</v>
      </c>
      <c r="H223" s="2">
        <v>60</v>
      </c>
      <c r="I223" s="2" t="str">
        <f>VLOOKUP(H223,D_伙伴表!$B:$C,2,FALSE)</f>
        <v>坚强狼哮天</v>
      </c>
      <c r="J223" s="2">
        <v>63</v>
      </c>
      <c r="K223" s="2" t="str">
        <f>VLOOKUP(J223,D_伙伴表!$B:$C,2,FALSE)</f>
        <v>坚强蝙蝠姐</v>
      </c>
      <c r="L223" s="2" t="str">
        <f>IF(M223="","",INDEX(D_图鉴!$A:$A,MATCH(M223,D_图鉴!$D:$D,0)))</f>
        <v/>
      </c>
      <c r="R223" s="2">
        <f>IF(S223="","",INDEX(计算页!$A:$A,MATCH(S223,计算页!$B:$B,0)))</f>
        <v>1</v>
      </c>
      <c r="S223" s="2" t="s">
        <v>945</v>
      </c>
      <c r="T223" s="2">
        <f>ROUND(INDEX(计算页!$F$4:$W$9,D_伙伴羁绊!B223,D_伙伴羁绊!C223*6-3)*D223/INDEX(计算页!$C:$C,MATCH(S223,计算页!$B:$B,0)),0)</f>
        <v>3168</v>
      </c>
    </row>
    <row r="224" spans="1:20" x14ac:dyDescent="0.35">
      <c r="A224" s="2">
        <f>INDEX(D_伙伴表!$A:$A,MATCH(I224,D_伙伴表!$C:$C,0))*1000+E224</f>
        <v>100060002</v>
      </c>
      <c r="B224" s="2">
        <f>INDEX(D_伙伴表!$L:$L,MATCH(I224,D_伙伴表!$C:$C,0))</f>
        <v>2</v>
      </c>
      <c r="C224" s="2">
        <f>INDEX(D_伙伴表!$O:$O,MATCH(I224,D_伙伴表!$C:$C,0))</f>
        <v>2</v>
      </c>
      <c r="D224" s="2">
        <f>IF(F224&gt;2,0.55+0.35*INDEX(D_伙伴表!$L:$L,MATCH(M224,D_伙伴表!$C:$C,0))+0.35*INDEX(D_伙伴表!$L:$L,MATCH(K224,D_伙伴表!$C:$C,0)),0.25+0.5*INDEX(D_伙伴表!$L:$L,MATCH(K224,D_伙伴表!$C:$C,0)))+E224*0.07</f>
        <v>2.39</v>
      </c>
      <c r="E224" s="2" t="s">
        <v>935</v>
      </c>
      <c r="F224" s="2">
        <f t="shared" si="6"/>
        <v>2</v>
      </c>
      <c r="G224" s="2" t="str">
        <f t="shared" si="7"/>
        <v>坚强狼哮天2</v>
      </c>
      <c r="H224" s="2">
        <v>60</v>
      </c>
      <c r="I224" s="2" t="str">
        <f>VLOOKUP(H224,D_伙伴表!$B:$C,2,FALSE)</f>
        <v>坚强狼哮天</v>
      </c>
      <c r="J224" s="2">
        <v>39</v>
      </c>
      <c r="K224" s="2" t="str">
        <f>VLOOKUP(J224,D_伙伴表!$B:$C,2,FALSE)</f>
        <v>神通猪八戒</v>
      </c>
      <c r="L224" s="2" t="str">
        <f>IF(M224="","",INDEX(D_图鉴!$A:$A,MATCH(M224,D_图鉴!$D:$D,0)))</f>
        <v/>
      </c>
      <c r="R224" s="2">
        <f>IF(S224="","",INDEX(计算页!$A:$A,MATCH(S224,计算页!$B:$B,0)))</f>
        <v>3</v>
      </c>
      <c r="S224" s="2" t="s">
        <v>944</v>
      </c>
      <c r="T224" s="2">
        <f>ROUND(INDEX(计算页!$F$4:$W$9,D_伙伴羁绊!B224,D_伙伴羁绊!C224*6-3)*D224/INDEX(计算页!$C:$C,MATCH(S224,计算页!$B:$B,0)),0)</f>
        <v>574</v>
      </c>
    </row>
    <row r="225" spans="1:20" x14ac:dyDescent="0.35">
      <c r="A225" s="2">
        <f>INDEX(D_伙伴表!$A:$A,MATCH(I225,D_伙伴表!$C:$C,0))*1000+E225</f>
        <v>100060003</v>
      </c>
      <c r="B225" s="2">
        <f>INDEX(D_伙伴表!$L:$L,MATCH(I225,D_伙伴表!$C:$C,0))</f>
        <v>2</v>
      </c>
      <c r="C225" s="2">
        <f>INDEX(D_伙伴表!$O:$O,MATCH(I225,D_伙伴表!$C:$C,0))</f>
        <v>2</v>
      </c>
      <c r="D225" s="2">
        <f>IF(F225&gt;2,0.55+0.35*INDEX(D_伙伴表!$L:$L,MATCH(M225,D_伙伴表!$C:$C,0))+0.35*INDEX(D_伙伴表!$L:$L,MATCH(K225,D_伙伴表!$C:$C,0)),0.25+0.5*INDEX(D_伙伴表!$L:$L,MATCH(K225,D_伙伴表!$C:$C,0)))+E225*0.07</f>
        <v>1.46</v>
      </c>
      <c r="E225" s="2" t="s">
        <v>936</v>
      </c>
      <c r="F225" s="2">
        <f t="shared" si="6"/>
        <v>2</v>
      </c>
      <c r="G225" s="2" t="str">
        <f t="shared" si="7"/>
        <v>坚强狼哮天3</v>
      </c>
      <c r="H225" s="2">
        <v>60</v>
      </c>
      <c r="I225" s="2" t="str">
        <f>VLOOKUP(H225,D_伙伴表!$B:$C,2,FALSE)</f>
        <v>坚强狼哮天</v>
      </c>
      <c r="J225" s="2">
        <v>61</v>
      </c>
      <c r="K225" s="2" t="str">
        <f>VLOOKUP(J225,D_伙伴表!$B:$C,2,FALSE)</f>
        <v>坚强狸宝宝</v>
      </c>
      <c r="L225" s="2" t="str">
        <f>IF(M225="","",INDEX(D_图鉴!$A:$A,MATCH(M225,D_图鉴!$D:$D,0)))</f>
        <v/>
      </c>
      <c r="R225" s="2">
        <f>IF(S225="","",INDEX(计算页!$A:$A,MATCH(S225,计算页!$B:$B,0)))</f>
        <v>3</v>
      </c>
      <c r="S225" s="2" t="s">
        <v>944</v>
      </c>
      <c r="T225" s="2">
        <f>ROUND(INDEX(计算页!$F$4:$W$9,D_伙伴羁绊!B225,D_伙伴羁绊!C225*6-3)*D225/INDEX(计算页!$C:$C,MATCH(S225,计算页!$B:$B,0)),0)</f>
        <v>350</v>
      </c>
    </row>
    <row r="226" spans="1:20" x14ac:dyDescent="0.35">
      <c r="A226" s="2">
        <f>INDEX(D_伙伴表!$A:$A,MATCH(I226,D_伙伴表!$C:$C,0))*1000+E226</f>
        <v>100060004</v>
      </c>
      <c r="B226" s="2">
        <f>INDEX(D_伙伴表!$L:$L,MATCH(I226,D_伙伴表!$C:$C,0))</f>
        <v>2</v>
      </c>
      <c r="C226" s="2">
        <f>INDEX(D_伙伴表!$O:$O,MATCH(I226,D_伙伴表!$C:$C,0))</f>
        <v>2</v>
      </c>
      <c r="D226" s="2">
        <f>IF(F226&gt;2,0.55+0.35*INDEX(D_伙伴表!$L:$L,MATCH(M226,D_伙伴表!$C:$C,0))+0.35*INDEX(D_伙伴表!$L:$L,MATCH(K226,D_伙伴表!$C:$C,0)),0.25+0.5*INDEX(D_伙伴表!$L:$L,MATCH(K226,D_伙伴表!$C:$C,0)))+E226*0.07</f>
        <v>1.53</v>
      </c>
      <c r="E226" s="2" t="s">
        <v>937</v>
      </c>
      <c r="F226" s="2">
        <f t="shared" si="6"/>
        <v>2</v>
      </c>
      <c r="G226" s="2" t="str">
        <f t="shared" si="7"/>
        <v>坚强狼哮天4</v>
      </c>
      <c r="H226" s="2">
        <v>60</v>
      </c>
      <c r="I226" s="2" t="str">
        <f>VLOOKUP(H226,D_伙伴表!$B:$C,2,FALSE)</f>
        <v>坚强狼哮天</v>
      </c>
      <c r="J226" s="2">
        <v>62</v>
      </c>
      <c r="K226" s="2" t="str">
        <f>VLOOKUP(J226,D_伙伴表!$B:$C,2,FALSE)</f>
        <v>坚强猪强哥</v>
      </c>
      <c r="L226" s="2" t="str">
        <f>IF(M226="","",INDEX(D_图鉴!$A:$A,MATCH(M226,D_图鉴!$D:$D,0)))</f>
        <v/>
      </c>
      <c r="R226" s="2">
        <f>IF(S226="","",INDEX(计算页!$A:$A,MATCH(S226,计算页!$B:$B,0)))</f>
        <v>4</v>
      </c>
      <c r="S226" s="2" t="s">
        <v>98</v>
      </c>
      <c r="T226" s="2">
        <f>ROUND(INDEX(计算页!$F$4:$W$9,D_伙伴羁绊!B226,D_伙伴羁绊!C226*6-3)*D226/INDEX(计算页!$C:$C,MATCH(S226,计算页!$B:$B,0)),0)</f>
        <v>734</v>
      </c>
    </row>
    <row r="227" spans="1:20" x14ac:dyDescent="0.35">
      <c r="A227" s="2">
        <f>INDEX(D_伙伴表!$A:$A,MATCH(I227,D_伙伴表!$C:$C,0))*1000+E227</f>
        <v>100061001</v>
      </c>
      <c r="B227" s="2">
        <f>INDEX(D_伙伴表!$L:$L,MATCH(I227,D_伙伴表!$C:$C,0))</f>
        <v>2</v>
      </c>
      <c r="C227" s="2">
        <f>INDEX(D_伙伴表!$O:$O,MATCH(I227,D_伙伴表!$C:$C,0))</f>
        <v>2</v>
      </c>
      <c r="D227" s="2">
        <f>IF(F227&gt;2,0.55+0.35*INDEX(D_伙伴表!$L:$L,MATCH(M227,D_伙伴表!$C:$C,0))+0.35*INDEX(D_伙伴表!$L:$L,MATCH(K227,D_伙伴表!$C:$C,0)),0.25+0.5*INDEX(D_伙伴表!$L:$L,MATCH(K227,D_伙伴表!$C:$C,0)))+E227*0.07</f>
        <v>1.32</v>
      </c>
      <c r="E227" s="2" t="s">
        <v>934</v>
      </c>
      <c r="F227" s="2">
        <f t="shared" si="6"/>
        <v>2</v>
      </c>
      <c r="G227" s="2" t="str">
        <f t="shared" si="7"/>
        <v>坚强狸宝宝1</v>
      </c>
      <c r="H227" s="2">
        <v>61</v>
      </c>
      <c r="I227" s="2" t="str">
        <f>VLOOKUP(H227,D_伙伴表!$B:$C,2,FALSE)</f>
        <v>坚强狸宝宝</v>
      </c>
      <c r="J227" s="2">
        <v>62</v>
      </c>
      <c r="K227" s="2" t="str">
        <f>VLOOKUP(J227,D_伙伴表!$B:$C,2,FALSE)</f>
        <v>坚强猪强哥</v>
      </c>
      <c r="L227" s="2" t="str">
        <f>IF(M227="","",INDEX(D_图鉴!$A:$A,MATCH(M227,D_图鉴!$D:$D,0)))</f>
        <v/>
      </c>
      <c r="R227" s="2">
        <f>IF(S227="","",INDEX(计算页!$A:$A,MATCH(S227,计算页!$B:$B,0)))</f>
        <v>3</v>
      </c>
      <c r="S227" s="2" t="s">
        <v>944</v>
      </c>
      <c r="T227" s="2">
        <f>ROUND(INDEX(计算页!$F$4:$W$9,D_伙伴羁绊!B227,D_伙伴羁绊!C227*6-3)*D227/INDEX(计算页!$C:$C,MATCH(S227,计算页!$B:$B,0)),0)</f>
        <v>317</v>
      </c>
    </row>
    <row r="228" spans="1:20" x14ac:dyDescent="0.35">
      <c r="A228" s="2">
        <f>INDEX(D_伙伴表!$A:$A,MATCH(I228,D_伙伴表!$C:$C,0))*1000+E228</f>
        <v>100061002</v>
      </c>
      <c r="B228" s="2">
        <f>INDEX(D_伙伴表!$L:$L,MATCH(I228,D_伙伴表!$C:$C,0))</f>
        <v>2</v>
      </c>
      <c r="C228" s="2">
        <f>INDEX(D_伙伴表!$O:$O,MATCH(I228,D_伙伴表!$C:$C,0))</f>
        <v>2</v>
      </c>
      <c r="D228" s="2">
        <f>IF(F228&gt;2,0.55+0.35*INDEX(D_伙伴表!$L:$L,MATCH(M228,D_伙伴表!$C:$C,0))+0.35*INDEX(D_伙伴表!$L:$L,MATCH(K228,D_伙伴表!$C:$C,0)),0.25+0.5*INDEX(D_伙伴表!$L:$L,MATCH(K228,D_伙伴表!$C:$C,0)))+E228*0.07</f>
        <v>1.3900000000000001</v>
      </c>
      <c r="E228" s="2" t="s">
        <v>935</v>
      </c>
      <c r="F228" s="2">
        <f t="shared" si="6"/>
        <v>2</v>
      </c>
      <c r="G228" s="2" t="str">
        <f t="shared" si="7"/>
        <v>坚强狸宝宝2</v>
      </c>
      <c r="H228" s="2">
        <v>61</v>
      </c>
      <c r="I228" s="2" t="str">
        <f>VLOOKUP(H228,D_伙伴表!$B:$C,2,FALSE)</f>
        <v>坚强狸宝宝</v>
      </c>
      <c r="J228" s="2">
        <v>60</v>
      </c>
      <c r="K228" s="2" t="str">
        <f>VLOOKUP(J228,D_伙伴表!$B:$C,2,FALSE)</f>
        <v>坚强狼哮天</v>
      </c>
      <c r="L228" s="2" t="str">
        <f>IF(M228="","",INDEX(D_图鉴!$A:$A,MATCH(M228,D_图鉴!$D:$D,0)))</f>
        <v/>
      </c>
      <c r="R228" s="2">
        <f>IF(S228="","",INDEX(计算页!$A:$A,MATCH(S228,计算页!$B:$B,0)))</f>
        <v>4</v>
      </c>
      <c r="S228" s="2" t="s">
        <v>98</v>
      </c>
      <c r="T228" s="2">
        <f>ROUND(INDEX(计算页!$F$4:$W$9,D_伙伴羁绊!B228,D_伙伴羁绊!C228*6-3)*D228/INDEX(计算页!$C:$C,MATCH(S228,计算页!$B:$B,0)),0)</f>
        <v>667</v>
      </c>
    </row>
    <row r="229" spans="1:20" x14ac:dyDescent="0.35">
      <c r="A229" s="2">
        <f>INDEX(D_伙伴表!$A:$A,MATCH(I229,D_伙伴表!$C:$C,0))*1000+E229</f>
        <v>100061003</v>
      </c>
      <c r="B229" s="2">
        <f>INDEX(D_伙伴表!$L:$L,MATCH(I229,D_伙伴表!$C:$C,0))</f>
        <v>2</v>
      </c>
      <c r="C229" s="2">
        <f>INDEX(D_伙伴表!$O:$O,MATCH(I229,D_伙伴表!$C:$C,0))</f>
        <v>2</v>
      </c>
      <c r="D229" s="2">
        <f>IF(F229&gt;2,0.55+0.35*INDEX(D_伙伴表!$L:$L,MATCH(M229,D_伙伴表!$C:$C,0))+0.35*INDEX(D_伙伴表!$L:$L,MATCH(K229,D_伙伴表!$C:$C,0)),0.25+0.5*INDEX(D_伙伴表!$L:$L,MATCH(K229,D_伙伴表!$C:$C,0)))+E229*0.07</f>
        <v>1.46</v>
      </c>
      <c r="E229" s="2" t="s">
        <v>936</v>
      </c>
      <c r="F229" s="2">
        <f t="shared" si="6"/>
        <v>2</v>
      </c>
      <c r="G229" s="2" t="str">
        <f t="shared" si="7"/>
        <v>坚强狸宝宝3</v>
      </c>
      <c r="H229" s="2">
        <v>61</v>
      </c>
      <c r="I229" s="2" t="str">
        <f>VLOOKUP(H229,D_伙伴表!$B:$C,2,FALSE)</f>
        <v>坚强狸宝宝</v>
      </c>
      <c r="J229" s="2">
        <v>63</v>
      </c>
      <c r="K229" s="2" t="str">
        <f>VLOOKUP(J229,D_伙伴表!$B:$C,2,FALSE)</f>
        <v>坚强蝙蝠姐</v>
      </c>
      <c r="L229" s="2" t="str">
        <f>IF(M229="","",INDEX(D_图鉴!$A:$A,MATCH(M229,D_图鉴!$D:$D,0)))</f>
        <v/>
      </c>
      <c r="R229" s="2">
        <f>IF(S229="","",INDEX(计算页!$A:$A,MATCH(S229,计算页!$B:$B,0)))</f>
        <v>1</v>
      </c>
      <c r="S229" s="2" t="s">
        <v>945</v>
      </c>
      <c r="T229" s="2">
        <f>ROUND(INDEX(计算页!$F$4:$W$9,D_伙伴羁绊!B229,D_伙伴羁绊!C229*6-3)*D229/INDEX(计算页!$C:$C,MATCH(S229,计算页!$B:$B,0)),0)</f>
        <v>3504</v>
      </c>
    </row>
    <row r="230" spans="1:20" x14ac:dyDescent="0.35">
      <c r="A230" s="2">
        <f>INDEX(D_伙伴表!$A:$A,MATCH(I230,D_伙伴表!$C:$C,0))*1000+E230</f>
        <v>100061004</v>
      </c>
      <c r="B230" s="2">
        <f>INDEX(D_伙伴表!$L:$L,MATCH(I230,D_伙伴表!$C:$C,0))</f>
        <v>2</v>
      </c>
      <c r="C230" s="2">
        <f>INDEX(D_伙伴表!$O:$O,MATCH(I230,D_伙伴表!$C:$C,0))</f>
        <v>2</v>
      </c>
      <c r="D230" s="2">
        <f>IF(F230&gt;2,0.55+0.35*INDEX(D_伙伴表!$L:$L,MATCH(M230,D_伙伴表!$C:$C,0))+0.35*INDEX(D_伙伴表!$L:$L,MATCH(K230,D_伙伴表!$C:$C,0)),0.25+0.5*INDEX(D_伙伴表!$L:$L,MATCH(K230,D_伙伴表!$C:$C,0)))+E230*0.07</f>
        <v>2.5300000000000002</v>
      </c>
      <c r="E230" s="2" t="s">
        <v>937</v>
      </c>
      <c r="F230" s="2">
        <f t="shared" si="6"/>
        <v>2</v>
      </c>
      <c r="G230" s="2" t="str">
        <f t="shared" si="7"/>
        <v>坚强狸宝宝4</v>
      </c>
      <c r="H230" s="2">
        <v>61</v>
      </c>
      <c r="I230" s="2" t="str">
        <f>VLOOKUP(H230,D_伙伴表!$B:$C,2,FALSE)</f>
        <v>坚强狸宝宝</v>
      </c>
      <c r="J230" s="2">
        <v>39</v>
      </c>
      <c r="K230" s="2" t="str">
        <f>VLOOKUP(J230,D_伙伴表!$B:$C,2,FALSE)</f>
        <v>神通猪八戒</v>
      </c>
      <c r="L230" s="2" t="str">
        <f>IF(M230="","",INDEX(D_图鉴!$A:$A,MATCH(M230,D_图鉴!$D:$D,0)))</f>
        <v/>
      </c>
      <c r="R230" s="2">
        <f>IF(S230="","",INDEX(计算页!$A:$A,MATCH(S230,计算页!$B:$B,0)))</f>
        <v>1</v>
      </c>
      <c r="S230" s="2" t="s">
        <v>945</v>
      </c>
      <c r="T230" s="2">
        <f>ROUND(INDEX(计算页!$F$4:$W$9,D_伙伴羁绊!B230,D_伙伴羁绊!C230*6-3)*D230/INDEX(计算页!$C:$C,MATCH(S230,计算页!$B:$B,0)),0)</f>
        <v>6072</v>
      </c>
    </row>
    <row r="231" spans="1:20" x14ac:dyDescent="0.35">
      <c r="A231" s="2">
        <f>INDEX(D_伙伴表!$A:$A,MATCH(I231,D_伙伴表!$C:$C,0))*1000+E231</f>
        <v>100059001</v>
      </c>
      <c r="B231" s="2">
        <f>INDEX(D_伙伴表!$L:$L,MATCH(I231,D_伙伴表!$C:$C,0))</f>
        <v>2</v>
      </c>
      <c r="C231" s="2">
        <f>INDEX(D_伙伴表!$O:$O,MATCH(I231,D_伙伴表!$C:$C,0))</f>
        <v>2</v>
      </c>
      <c r="D231" s="2">
        <f>IF(F231&gt;2,0.55+0.35*INDEX(D_伙伴表!$L:$L,MATCH(M231,D_伙伴表!$C:$C,0))+0.35*INDEX(D_伙伴表!$L:$L,MATCH(K231,D_伙伴表!$C:$C,0)),0.25+0.5*INDEX(D_伙伴表!$L:$L,MATCH(K231,D_伙伴表!$C:$C,0)))+E231*0.07</f>
        <v>1.32</v>
      </c>
      <c r="E231" s="2" t="s">
        <v>934</v>
      </c>
      <c r="F231" s="2">
        <f t="shared" si="6"/>
        <v>2</v>
      </c>
      <c r="G231" s="2" t="str">
        <f t="shared" si="7"/>
        <v>坚强疯狗旺财1</v>
      </c>
      <c r="H231" s="2">
        <v>59</v>
      </c>
      <c r="I231" s="2" t="str">
        <f>VLOOKUP(H231,D_伙伴表!$B:$C,2,FALSE)</f>
        <v>坚强疯狗旺财</v>
      </c>
      <c r="J231" s="2">
        <v>61</v>
      </c>
      <c r="K231" s="2" t="str">
        <f>VLOOKUP(J231,D_伙伴表!$B:$C,2,FALSE)</f>
        <v>坚强狸宝宝</v>
      </c>
      <c r="L231" s="2" t="str">
        <f>IF(M231="","",INDEX(D_图鉴!$A:$A,MATCH(M231,D_图鉴!$D:$D,0)))</f>
        <v/>
      </c>
      <c r="R231" s="2">
        <f>IF(S231="","",INDEX(计算页!$A:$A,MATCH(S231,计算页!$B:$B,0)))</f>
        <v>3</v>
      </c>
      <c r="S231" s="2" t="s">
        <v>944</v>
      </c>
      <c r="T231" s="2">
        <f>ROUND(INDEX(计算页!$F$4:$W$9,D_伙伴羁绊!B231,D_伙伴羁绊!C231*6-3)*D231/INDEX(计算页!$C:$C,MATCH(S231,计算页!$B:$B,0)),0)</f>
        <v>317</v>
      </c>
    </row>
    <row r="232" spans="1:20" x14ac:dyDescent="0.35">
      <c r="A232" s="2">
        <f>INDEX(D_伙伴表!$A:$A,MATCH(I232,D_伙伴表!$C:$C,0))*1000+E232</f>
        <v>100059002</v>
      </c>
      <c r="B232" s="2">
        <f>INDEX(D_伙伴表!$L:$L,MATCH(I232,D_伙伴表!$C:$C,0))</f>
        <v>2</v>
      </c>
      <c r="C232" s="2">
        <f>INDEX(D_伙伴表!$O:$O,MATCH(I232,D_伙伴表!$C:$C,0))</f>
        <v>2</v>
      </c>
      <c r="D232" s="2">
        <f>IF(F232&gt;2,0.55+0.35*INDEX(D_伙伴表!$L:$L,MATCH(M232,D_伙伴表!$C:$C,0))+0.35*INDEX(D_伙伴表!$L:$L,MATCH(K232,D_伙伴表!$C:$C,0)),0.25+0.5*INDEX(D_伙伴表!$L:$L,MATCH(K232,D_伙伴表!$C:$C,0)))+E232*0.07</f>
        <v>1.3900000000000001</v>
      </c>
      <c r="E232" s="2" t="s">
        <v>935</v>
      </c>
      <c r="F232" s="2">
        <f t="shared" si="6"/>
        <v>2</v>
      </c>
      <c r="G232" s="2" t="str">
        <f t="shared" si="7"/>
        <v>坚强疯狗旺财2</v>
      </c>
      <c r="H232" s="2">
        <v>59</v>
      </c>
      <c r="I232" s="2" t="str">
        <f>VLOOKUP(H232,D_伙伴表!$B:$C,2,FALSE)</f>
        <v>坚强疯狗旺财</v>
      </c>
      <c r="J232" s="2">
        <v>62</v>
      </c>
      <c r="K232" s="2" t="str">
        <f>VLOOKUP(J232,D_伙伴表!$B:$C,2,FALSE)</f>
        <v>坚强猪强哥</v>
      </c>
      <c r="L232" s="2" t="str">
        <f>IF(M232="","",INDEX(D_图鉴!$A:$A,MATCH(M232,D_图鉴!$D:$D,0)))</f>
        <v/>
      </c>
      <c r="R232" s="2">
        <f>IF(S232="","",INDEX(计算页!$A:$A,MATCH(S232,计算页!$B:$B,0)))</f>
        <v>1</v>
      </c>
      <c r="S232" s="2" t="s">
        <v>945</v>
      </c>
      <c r="T232" s="2">
        <f>ROUND(INDEX(计算页!$F$4:$W$9,D_伙伴羁绊!B232,D_伙伴羁绊!C232*6-3)*D232/INDEX(计算页!$C:$C,MATCH(S232,计算页!$B:$B,0)),0)</f>
        <v>3336</v>
      </c>
    </row>
    <row r="233" spans="1:20" x14ac:dyDescent="0.35">
      <c r="A233" s="2">
        <f>INDEX(D_伙伴表!$A:$A,MATCH(I233,D_伙伴表!$C:$C,0))*1000+E233</f>
        <v>100064001</v>
      </c>
      <c r="B233" s="2">
        <f>INDEX(D_伙伴表!$L:$L,MATCH(I233,D_伙伴表!$C:$C,0))</f>
        <v>3</v>
      </c>
      <c r="C233" s="2">
        <f>INDEX(D_伙伴表!$O:$O,MATCH(I233,D_伙伴表!$C:$C,0))</f>
        <v>2</v>
      </c>
      <c r="D233" s="2">
        <f>IF(F233&gt;2,0.55+0.35*INDEX(D_伙伴表!$L:$L,MATCH(M233,D_伙伴表!$C:$C,0))+0.35*INDEX(D_伙伴表!$L:$L,MATCH(K233,D_伙伴表!$C:$C,0)),0.25+0.5*INDEX(D_伙伴表!$L:$L,MATCH(K233,D_伙伴表!$C:$C,0)))+E233*0.07</f>
        <v>1.82</v>
      </c>
      <c r="E233" s="2" t="s">
        <v>934</v>
      </c>
      <c r="F233" s="2">
        <f t="shared" si="6"/>
        <v>2</v>
      </c>
      <c r="G233" s="2" t="str">
        <f>I233&amp;E233</f>
        <v>威武蛤蟆哈喽1</v>
      </c>
      <c r="H233" s="2">
        <v>64</v>
      </c>
      <c r="I233" s="2" t="str">
        <f>VLOOKUP(H233,D_伙伴表!$B:$C,2,FALSE)</f>
        <v>威武蛤蟆哈喽</v>
      </c>
      <c r="J233" s="2">
        <v>65</v>
      </c>
      <c r="K233" s="2" t="str">
        <f>VLOOKUP(J233,D_伙伴表!$B:$C,2,FALSE)</f>
        <v>威武疯狗旺财</v>
      </c>
      <c r="L233" s="2" t="str">
        <f>IF(M233="","",INDEX(D_图鉴!$A:$A,MATCH(M233,D_图鉴!$D:$D,0)))</f>
        <v/>
      </c>
      <c r="R233" s="2">
        <f>IF(S233="","",INDEX(计算页!$A:$A,MATCH(S233,计算页!$B:$B,0)))</f>
        <v>3</v>
      </c>
      <c r="S233" s="2" t="s">
        <v>944</v>
      </c>
      <c r="T233" s="2">
        <f>ROUND(INDEX(计算页!$F$4:$W$9,D_伙伴羁绊!B233,D_伙伴羁绊!C233*6-3)*D233/INDEX(计算页!$C:$C,MATCH(S233,计算页!$B:$B,0)),0)</f>
        <v>582</v>
      </c>
    </row>
    <row r="234" spans="1:20" x14ac:dyDescent="0.35">
      <c r="A234" s="2">
        <f>INDEX(D_伙伴表!$A:$A,MATCH(I234,D_伙伴表!$C:$C,0))*1000+E234</f>
        <v>100064002</v>
      </c>
      <c r="B234" s="2">
        <f>INDEX(D_伙伴表!$L:$L,MATCH(I234,D_伙伴表!$C:$C,0))</f>
        <v>3</v>
      </c>
      <c r="C234" s="2">
        <f>INDEX(D_伙伴表!$O:$O,MATCH(I234,D_伙伴表!$C:$C,0))</f>
        <v>2</v>
      </c>
      <c r="D234" s="2">
        <f>IF(F234&gt;2,0.55+0.35*INDEX(D_伙伴表!$L:$L,MATCH(M234,D_伙伴表!$C:$C,0))+0.35*INDEX(D_伙伴表!$L:$L,MATCH(K234,D_伙伴表!$C:$C,0)),0.25+0.5*INDEX(D_伙伴表!$L:$L,MATCH(K234,D_伙伴表!$C:$C,0)))+E234*0.07</f>
        <v>1.8900000000000001</v>
      </c>
      <c r="E234" s="2" t="s">
        <v>935</v>
      </c>
      <c r="F234" s="2">
        <f t="shared" si="6"/>
        <v>2</v>
      </c>
      <c r="G234" s="2" t="str">
        <f t="shared" si="7"/>
        <v>威武蛤蟆哈喽2</v>
      </c>
      <c r="H234" s="2">
        <v>64</v>
      </c>
      <c r="I234" s="2" t="str">
        <f>VLOOKUP(H234,D_伙伴表!$B:$C,2,FALSE)</f>
        <v>威武蛤蟆哈喽</v>
      </c>
      <c r="J234" s="2">
        <v>67</v>
      </c>
      <c r="K234" s="2" t="str">
        <f>VLOOKUP(J234,D_伙伴表!$B:$C,2,FALSE)</f>
        <v>威武狸宝宝</v>
      </c>
      <c r="L234" s="2" t="str">
        <f>IF(M234="","",INDEX(D_图鉴!$A:$A,MATCH(M234,D_图鉴!$D:$D,0)))</f>
        <v/>
      </c>
      <c r="R234" s="2">
        <f>IF(S234="","",INDEX(计算页!$A:$A,MATCH(S234,计算页!$B:$B,0)))</f>
        <v>1</v>
      </c>
      <c r="S234" s="2" t="s">
        <v>945</v>
      </c>
      <c r="T234" s="2">
        <f>ROUND(INDEX(计算页!$F$4:$W$9,D_伙伴羁绊!B234,D_伙伴羁绊!C234*6-3)*D234/INDEX(计算页!$C:$C,MATCH(S234,计算页!$B:$B,0)),0)</f>
        <v>6048</v>
      </c>
    </row>
    <row r="235" spans="1:20" x14ac:dyDescent="0.35">
      <c r="A235" s="2">
        <f>INDEX(D_伙伴表!$A:$A,MATCH(I235,D_伙伴表!$C:$C,0))*1000+E235</f>
        <v>100065001</v>
      </c>
      <c r="B235" s="2">
        <f>INDEX(D_伙伴表!$L:$L,MATCH(I235,D_伙伴表!$C:$C,0))</f>
        <v>3</v>
      </c>
      <c r="C235" s="2">
        <f>INDEX(D_伙伴表!$O:$O,MATCH(I235,D_伙伴表!$C:$C,0))</f>
        <v>2</v>
      </c>
      <c r="D235" s="2">
        <f>IF(F235&gt;2,0.55+0.35*INDEX(D_伙伴表!$L:$L,MATCH(M235,D_伙伴表!$C:$C,0))+0.35*INDEX(D_伙伴表!$L:$L,MATCH(K235,D_伙伴表!$C:$C,0)),0.25+0.5*INDEX(D_伙伴表!$L:$L,MATCH(K235,D_伙伴表!$C:$C,0)))+E235*0.07</f>
        <v>1.82</v>
      </c>
      <c r="E235" s="2" t="s">
        <v>934</v>
      </c>
      <c r="F235" s="2">
        <f t="shared" si="6"/>
        <v>2</v>
      </c>
      <c r="G235" s="2" t="str">
        <f t="shared" si="7"/>
        <v>威武疯狗旺财1</v>
      </c>
      <c r="H235" s="2">
        <v>65</v>
      </c>
      <c r="I235" s="2" t="str">
        <f>VLOOKUP(H235,D_伙伴表!$B:$C,2,FALSE)</f>
        <v>威武疯狗旺财</v>
      </c>
      <c r="J235" s="2">
        <v>67</v>
      </c>
      <c r="K235" s="2" t="str">
        <f>VLOOKUP(J235,D_伙伴表!$B:$C,2,FALSE)</f>
        <v>威武狸宝宝</v>
      </c>
      <c r="L235" s="2" t="str">
        <f>IF(M235="","",INDEX(D_图鉴!$A:$A,MATCH(M235,D_图鉴!$D:$D,0)))</f>
        <v/>
      </c>
      <c r="R235" s="2">
        <f>IF(S235="","",INDEX(计算页!$A:$A,MATCH(S235,计算页!$B:$B,0)))</f>
        <v>3</v>
      </c>
      <c r="S235" s="2" t="s">
        <v>944</v>
      </c>
      <c r="T235" s="2">
        <f>ROUND(INDEX(计算页!$F$4:$W$9,D_伙伴羁绊!B235,D_伙伴羁绊!C235*6-3)*D235/INDEX(计算页!$C:$C,MATCH(S235,计算页!$B:$B,0)),0)</f>
        <v>582</v>
      </c>
    </row>
    <row r="236" spans="1:20" x14ac:dyDescent="0.35">
      <c r="A236" s="2">
        <f>INDEX(D_伙伴表!$A:$A,MATCH(I236,D_伙伴表!$C:$C,0))*1000+E236</f>
        <v>100065002</v>
      </c>
      <c r="B236" s="2">
        <f>INDEX(D_伙伴表!$L:$L,MATCH(I236,D_伙伴表!$C:$C,0))</f>
        <v>3</v>
      </c>
      <c r="C236" s="2">
        <f>INDEX(D_伙伴表!$O:$O,MATCH(I236,D_伙伴表!$C:$C,0))</f>
        <v>2</v>
      </c>
      <c r="D236" s="2">
        <f>IF(F236&gt;2,0.55+0.35*INDEX(D_伙伴表!$L:$L,MATCH(M236,D_伙伴表!$C:$C,0))+0.35*INDEX(D_伙伴表!$L:$L,MATCH(K236,D_伙伴表!$C:$C,0)),0.25+0.5*INDEX(D_伙伴表!$L:$L,MATCH(K236,D_伙伴表!$C:$C,0)))+E236*0.07</f>
        <v>1.8900000000000001</v>
      </c>
      <c r="E236" s="2" t="s">
        <v>935</v>
      </c>
      <c r="F236" s="2">
        <f t="shared" si="6"/>
        <v>2</v>
      </c>
      <c r="G236" s="2" t="str">
        <f t="shared" si="7"/>
        <v>威武疯狗旺财2</v>
      </c>
      <c r="H236" s="2">
        <v>65</v>
      </c>
      <c r="I236" s="2" t="str">
        <f>VLOOKUP(H236,D_伙伴表!$B:$C,2,FALSE)</f>
        <v>威武疯狗旺财</v>
      </c>
      <c r="J236" s="2">
        <v>66</v>
      </c>
      <c r="K236" s="2" t="str">
        <f>VLOOKUP(J236,D_伙伴表!$B:$C,2,FALSE)</f>
        <v>威武狼哮天</v>
      </c>
      <c r="L236" s="2" t="str">
        <f>IF(M236="","",INDEX(D_图鉴!$A:$A,MATCH(M236,D_图鉴!$D:$D,0)))</f>
        <v/>
      </c>
      <c r="R236" s="2">
        <f>IF(S236="","",INDEX(计算页!$A:$A,MATCH(S236,计算页!$B:$B,0)))</f>
        <v>4</v>
      </c>
      <c r="S236" s="2" t="s">
        <v>946</v>
      </c>
      <c r="T236" s="2">
        <f>ROUND(INDEX(计算页!$F$4:$W$9,D_伙伴羁绊!B236,D_伙伴羁绊!C236*6-3)*D236/INDEX(计算页!$C:$C,MATCH(S236,计算页!$B:$B,0)),0)</f>
        <v>1210</v>
      </c>
    </row>
    <row r="237" spans="1:20" x14ac:dyDescent="0.35">
      <c r="A237" s="2">
        <f>INDEX(D_伙伴表!$A:$A,MATCH(I237,D_伙伴表!$C:$C,0))*1000+E237</f>
        <v>100065003</v>
      </c>
      <c r="B237" s="2">
        <f>INDEX(D_伙伴表!$L:$L,MATCH(I237,D_伙伴表!$C:$C,0))</f>
        <v>3</v>
      </c>
      <c r="C237" s="2">
        <f>INDEX(D_伙伴表!$O:$O,MATCH(I237,D_伙伴表!$C:$C,0))</f>
        <v>2</v>
      </c>
      <c r="D237" s="2">
        <f>IF(F237&gt;2,0.55+0.35*INDEX(D_伙伴表!$L:$L,MATCH(M237,D_伙伴表!$C:$C,0))+0.35*INDEX(D_伙伴表!$L:$L,MATCH(K237,D_伙伴表!$C:$C,0)),0.25+0.5*INDEX(D_伙伴表!$L:$L,MATCH(K237,D_伙伴表!$C:$C,0)))+E237*0.07</f>
        <v>1.96</v>
      </c>
      <c r="E237" s="2" t="s">
        <v>936</v>
      </c>
      <c r="F237" s="2">
        <f t="shared" si="6"/>
        <v>2</v>
      </c>
      <c r="G237" s="2" t="str">
        <f t="shared" si="7"/>
        <v>威武疯狗旺财3</v>
      </c>
      <c r="H237" s="2">
        <v>65</v>
      </c>
      <c r="I237" s="2" t="str">
        <f>VLOOKUP(H237,D_伙伴表!$B:$C,2,FALSE)</f>
        <v>威武疯狗旺财</v>
      </c>
      <c r="J237" s="2">
        <v>68</v>
      </c>
      <c r="K237" s="2" t="str">
        <f>VLOOKUP(J237,D_伙伴表!$B:$C,2,FALSE)</f>
        <v>威武猪强哥</v>
      </c>
      <c r="L237" s="2" t="str">
        <f>IF(M237="","",INDEX(D_图鉴!$A:$A,MATCH(M237,D_图鉴!$D:$D,0)))</f>
        <v/>
      </c>
      <c r="R237" s="2">
        <f>IF(S237="","",INDEX(计算页!$A:$A,MATCH(S237,计算页!$B:$B,0)))</f>
        <v>4</v>
      </c>
      <c r="S237" s="2" t="s">
        <v>98</v>
      </c>
      <c r="T237" s="2">
        <f>ROUND(INDEX(计算页!$F$4:$W$9,D_伙伴羁绊!B237,D_伙伴羁绊!C237*6-3)*D237/INDEX(计算页!$C:$C,MATCH(S237,计算页!$B:$B,0)),0)</f>
        <v>1254</v>
      </c>
    </row>
    <row r="238" spans="1:20" x14ac:dyDescent="0.35">
      <c r="A238" s="2">
        <f>INDEX(D_伙伴表!$A:$A,MATCH(I238,D_伙伴表!$C:$C,0))*1000+E238</f>
        <v>100065004</v>
      </c>
      <c r="B238" s="2">
        <f>INDEX(D_伙伴表!$L:$L,MATCH(I238,D_伙伴表!$C:$C,0))</f>
        <v>3</v>
      </c>
      <c r="C238" s="2">
        <f>INDEX(D_伙伴表!$O:$O,MATCH(I238,D_伙伴表!$C:$C,0))</f>
        <v>2</v>
      </c>
      <c r="D238" s="2">
        <f>IF(F238&gt;2,0.55+0.35*INDEX(D_伙伴表!$L:$L,MATCH(M238,D_伙伴表!$C:$C,0))+0.35*INDEX(D_伙伴表!$L:$L,MATCH(K238,D_伙伴表!$C:$C,0)),0.25+0.5*INDEX(D_伙伴表!$L:$L,MATCH(K238,D_伙伴表!$C:$C,0)))+E238*0.07</f>
        <v>3.0300000000000002</v>
      </c>
      <c r="E238" s="2" t="s">
        <v>937</v>
      </c>
      <c r="F238" s="2">
        <f t="shared" si="6"/>
        <v>2</v>
      </c>
      <c r="G238" s="2" t="str">
        <f t="shared" si="7"/>
        <v>威武疯狗旺财4</v>
      </c>
      <c r="H238" s="2">
        <v>65</v>
      </c>
      <c r="I238" s="2" t="str">
        <f>VLOOKUP(H238,D_伙伴表!$B:$C,2,FALSE)</f>
        <v>威武疯狗旺财</v>
      </c>
      <c r="J238" s="2">
        <v>44</v>
      </c>
      <c r="K238" s="2" t="str">
        <f>VLOOKUP(J238,D_伙伴表!$B:$C,2,FALSE)</f>
        <v>至尊猪八戒</v>
      </c>
      <c r="L238" s="2" t="str">
        <f>IF(M238="","",INDEX(D_图鉴!$A:$A,MATCH(M238,D_图鉴!$D:$D,0)))</f>
        <v/>
      </c>
      <c r="R238" s="2">
        <f>IF(S238="","",INDEX(计算页!$A:$A,MATCH(S238,计算页!$B:$B,0)))</f>
        <v>1</v>
      </c>
      <c r="S238" s="2" t="s">
        <v>945</v>
      </c>
      <c r="T238" s="2">
        <f>ROUND(INDEX(计算页!$F$4:$W$9,D_伙伴羁绊!B238,D_伙伴羁绊!C238*6-3)*D238/INDEX(计算页!$C:$C,MATCH(S238,计算页!$B:$B,0)),0)</f>
        <v>9696</v>
      </c>
    </row>
    <row r="239" spans="1:20" x14ac:dyDescent="0.35">
      <c r="A239" s="2">
        <f>INDEX(D_伙伴表!$A:$A,MATCH(I239,D_伙伴表!$C:$C,0))*1000+E239</f>
        <v>100067001</v>
      </c>
      <c r="B239" s="2">
        <f>INDEX(D_伙伴表!$L:$L,MATCH(I239,D_伙伴表!$C:$C,0))</f>
        <v>3</v>
      </c>
      <c r="C239" s="2">
        <f>INDEX(D_伙伴表!$O:$O,MATCH(I239,D_伙伴表!$C:$C,0))</f>
        <v>2</v>
      </c>
      <c r="D239" s="2">
        <f>IF(F239&gt;2,0.55+0.35*INDEX(D_伙伴表!$L:$L,MATCH(M239,D_伙伴表!$C:$C,0))+0.35*INDEX(D_伙伴表!$L:$L,MATCH(K239,D_伙伴表!$C:$C,0)),0.25+0.5*INDEX(D_伙伴表!$L:$L,MATCH(K239,D_伙伴表!$C:$C,0)))+E239*0.07</f>
        <v>1.82</v>
      </c>
      <c r="E239" s="2" t="s">
        <v>934</v>
      </c>
      <c r="F239" s="2">
        <f t="shared" si="6"/>
        <v>2</v>
      </c>
      <c r="G239" s="2" t="str">
        <f t="shared" si="7"/>
        <v>威武狸宝宝1</v>
      </c>
      <c r="H239" s="2">
        <v>67</v>
      </c>
      <c r="I239" s="2" t="str">
        <f>VLOOKUP(H239,D_伙伴表!$B:$C,2,FALSE)</f>
        <v>威武狸宝宝</v>
      </c>
      <c r="J239" s="2">
        <v>68</v>
      </c>
      <c r="K239" s="2" t="str">
        <f>VLOOKUP(J239,D_伙伴表!$B:$C,2,FALSE)</f>
        <v>威武猪强哥</v>
      </c>
      <c r="L239" s="2" t="str">
        <f>IF(M239="","",INDEX(D_图鉴!$A:$A,MATCH(M239,D_图鉴!$D:$D,0)))</f>
        <v/>
      </c>
      <c r="R239" s="2">
        <f>IF(S239="","",INDEX(计算页!$A:$A,MATCH(S239,计算页!$B:$B,0)))</f>
        <v>3</v>
      </c>
      <c r="S239" s="2" t="s">
        <v>944</v>
      </c>
      <c r="T239" s="2">
        <f>ROUND(INDEX(计算页!$F$4:$W$9,D_伙伴羁绊!B239,D_伙伴羁绊!C239*6-3)*D239/INDEX(计算页!$C:$C,MATCH(S239,计算页!$B:$B,0)),0)</f>
        <v>582</v>
      </c>
    </row>
    <row r="240" spans="1:20" x14ac:dyDescent="0.35">
      <c r="A240" s="2">
        <f>INDEX(D_伙伴表!$A:$A,MATCH(I240,D_伙伴表!$C:$C,0))*1000+E240</f>
        <v>100067002</v>
      </c>
      <c r="B240" s="2">
        <f>INDEX(D_伙伴表!$L:$L,MATCH(I240,D_伙伴表!$C:$C,0))</f>
        <v>3</v>
      </c>
      <c r="C240" s="2">
        <f>INDEX(D_伙伴表!$O:$O,MATCH(I240,D_伙伴表!$C:$C,0))</f>
        <v>2</v>
      </c>
      <c r="D240" s="2">
        <f>IF(F240&gt;2,0.55+0.35*INDEX(D_伙伴表!$L:$L,MATCH(M240,D_伙伴表!$C:$C,0))+0.35*INDEX(D_伙伴表!$L:$L,MATCH(K240,D_伙伴表!$C:$C,0)),0.25+0.5*INDEX(D_伙伴表!$L:$L,MATCH(K240,D_伙伴表!$C:$C,0)))+E240*0.07</f>
        <v>2.89</v>
      </c>
      <c r="E240" s="2" t="s">
        <v>935</v>
      </c>
      <c r="F240" s="2">
        <f t="shared" si="6"/>
        <v>2</v>
      </c>
      <c r="G240" s="2" t="str">
        <f t="shared" si="7"/>
        <v>威武狸宝宝2</v>
      </c>
      <c r="H240" s="2">
        <v>67</v>
      </c>
      <c r="I240" s="2" t="str">
        <f>VLOOKUP(H240,D_伙伴表!$B:$C,2,FALSE)</f>
        <v>威武狸宝宝</v>
      </c>
      <c r="J240" s="2">
        <v>44</v>
      </c>
      <c r="K240" s="2" t="str">
        <f>VLOOKUP(J240,D_伙伴表!$B:$C,2,FALSE)</f>
        <v>至尊猪八戒</v>
      </c>
      <c r="L240" s="2" t="str">
        <f>IF(M240="","",INDEX(D_图鉴!$A:$A,MATCH(M240,D_图鉴!$D:$D,0)))</f>
        <v/>
      </c>
      <c r="R240" s="2">
        <f>IF(S240="","",INDEX(计算页!$A:$A,MATCH(S240,计算页!$B:$B,0)))</f>
        <v>1</v>
      </c>
      <c r="S240" s="2" t="s">
        <v>945</v>
      </c>
      <c r="T240" s="2">
        <f>ROUND(INDEX(计算页!$F$4:$W$9,D_伙伴羁绊!B240,D_伙伴羁绊!C240*6-3)*D240/INDEX(计算页!$C:$C,MATCH(S240,计算页!$B:$B,0)),0)</f>
        <v>9248</v>
      </c>
    </row>
    <row r="241" spans="1:20" x14ac:dyDescent="0.35">
      <c r="A241" s="2">
        <f>INDEX(D_伙伴表!$A:$A,MATCH(I241,D_伙伴表!$C:$C,0))*1000+E241</f>
        <v>100067003</v>
      </c>
      <c r="B241" s="2">
        <f>INDEX(D_伙伴表!$L:$L,MATCH(I241,D_伙伴表!$C:$C,0))</f>
        <v>3</v>
      </c>
      <c r="C241" s="2">
        <f>INDEX(D_伙伴表!$O:$O,MATCH(I241,D_伙伴表!$C:$C,0))</f>
        <v>2</v>
      </c>
      <c r="D241" s="2">
        <f>IF(F241&gt;2,0.55+0.35*INDEX(D_伙伴表!$L:$L,MATCH(M241,D_伙伴表!$C:$C,0))+0.35*INDEX(D_伙伴表!$L:$L,MATCH(K241,D_伙伴表!$C:$C,0)),0.25+0.5*INDEX(D_伙伴表!$L:$L,MATCH(K241,D_伙伴表!$C:$C,0)))+E241*0.07</f>
        <v>1.96</v>
      </c>
      <c r="E241" s="2" t="s">
        <v>936</v>
      </c>
      <c r="F241" s="2">
        <f t="shared" si="6"/>
        <v>2</v>
      </c>
      <c r="G241" s="2" t="str">
        <f t="shared" si="7"/>
        <v>威武狸宝宝3</v>
      </c>
      <c r="H241" s="2">
        <v>67</v>
      </c>
      <c r="I241" s="2" t="str">
        <f>VLOOKUP(H241,D_伙伴表!$B:$C,2,FALSE)</f>
        <v>威武狸宝宝</v>
      </c>
      <c r="J241" s="2">
        <v>66</v>
      </c>
      <c r="K241" s="2" t="str">
        <f>VLOOKUP(J241,D_伙伴表!$B:$C,2,FALSE)</f>
        <v>威武狼哮天</v>
      </c>
      <c r="L241" s="2" t="str">
        <f>IF(M241="","",INDEX(D_图鉴!$A:$A,MATCH(M241,D_图鉴!$D:$D,0)))</f>
        <v/>
      </c>
      <c r="R241" s="2">
        <f>IF(S241="","",INDEX(计算页!$A:$A,MATCH(S241,计算页!$B:$B,0)))</f>
        <v>4</v>
      </c>
      <c r="S241" s="2" t="s">
        <v>98</v>
      </c>
      <c r="T241" s="2">
        <f>ROUND(INDEX(计算页!$F$4:$W$9,D_伙伴羁绊!B241,D_伙伴羁绊!C241*6-3)*D241/INDEX(计算页!$C:$C,MATCH(S241,计算页!$B:$B,0)),0)</f>
        <v>1254</v>
      </c>
    </row>
    <row r="242" spans="1:20" x14ac:dyDescent="0.35">
      <c r="A242" s="2">
        <f>INDEX(D_伙伴表!$A:$A,MATCH(I242,D_伙伴表!$C:$C,0))*1000+E242</f>
        <v>100067004</v>
      </c>
      <c r="B242" s="2">
        <f>INDEX(D_伙伴表!$L:$L,MATCH(I242,D_伙伴表!$C:$C,0))</f>
        <v>3</v>
      </c>
      <c r="C242" s="2">
        <f>INDEX(D_伙伴表!$O:$O,MATCH(I242,D_伙伴表!$C:$C,0))</f>
        <v>2</v>
      </c>
      <c r="D242" s="2">
        <f>IF(F242&gt;2,0.55+0.35*INDEX(D_伙伴表!$L:$L,MATCH(M242,D_伙伴表!$C:$C,0))+0.35*INDEX(D_伙伴表!$L:$L,MATCH(K242,D_伙伴表!$C:$C,0)),0.25+0.5*INDEX(D_伙伴表!$L:$L,MATCH(K242,D_伙伴表!$C:$C,0)))+E242*0.07</f>
        <v>2.0300000000000002</v>
      </c>
      <c r="E242" s="2" t="s">
        <v>937</v>
      </c>
      <c r="F242" s="2">
        <f t="shared" si="6"/>
        <v>2</v>
      </c>
      <c r="G242" s="2" t="str">
        <f t="shared" si="7"/>
        <v>威武狸宝宝4</v>
      </c>
      <c r="H242" s="2">
        <v>67</v>
      </c>
      <c r="I242" s="2" t="str">
        <f>VLOOKUP(H242,D_伙伴表!$B:$C,2,FALSE)</f>
        <v>威武狸宝宝</v>
      </c>
      <c r="J242" s="2">
        <v>65</v>
      </c>
      <c r="K242" s="2" t="str">
        <f>VLOOKUP(J242,D_伙伴表!$B:$C,2,FALSE)</f>
        <v>威武疯狗旺财</v>
      </c>
      <c r="L242" s="2" t="str">
        <f>IF(M242="","",INDEX(D_图鉴!$A:$A,MATCH(M242,D_图鉴!$D:$D,0)))</f>
        <v/>
      </c>
      <c r="R242" s="2">
        <f>IF(S242="","",INDEX(计算页!$A:$A,MATCH(S242,计算页!$B:$B,0)))</f>
        <v>1</v>
      </c>
      <c r="S242" s="2" t="s">
        <v>945</v>
      </c>
      <c r="T242" s="2">
        <f>ROUND(INDEX(计算页!$F$4:$W$9,D_伙伴羁绊!B242,D_伙伴羁绊!C242*6-3)*D242/INDEX(计算页!$C:$C,MATCH(S242,计算页!$B:$B,0)),0)</f>
        <v>6496</v>
      </c>
    </row>
    <row r="243" spans="1:20" x14ac:dyDescent="0.35">
      <c r="A243" s="2">
        <f>INDEX(D_伙伴表!$A:$A,MATCH(I243,D_伙伴表!$C:$C,0))*1000+E243</f>
        <v>100068001</v>
      </c>
      <c r="B243" s="2">
        <f>INDEX(D_伙伴表!$L:$L,MATCH(I243,D_伙伴表!$C:$C,0))</f>
        <v>3</v>
      </c>
      <c r="C243" s="2">
        <f>INDEX(D_伙伴表!$O:$O,MATCH(I243,D_伙伴表!$C:$C,0))</f>
        <v>2</v>
      </c>
      <c r="D243" s="2">
        <f>IF(F243&gt;2,0.55+0.35*INDEX(D_伙伴表!$L:$L,MATCH(M243,D_伙伴表!$C:$C,0))+0.35*INDEX(D_伙伴表!$L:$L,MATCH(K243,D_伙伴表!$C:$C,0)),0.25+0.5*INDEX(D_伙伴表!$L:$L,MATCH(K243,D_伙伴表!$C:$C,0)))+E243*0.07</f>
        <v>1.82</v>
      </c>
      <c r="E243" s="2" t="s">
        <v>934</v>
      </c>
      <c r="F243" s="2">
        <f t="shared" si="6"/>
        <v>2</v>
      </c>
      <c r="G243" s="2" t="str">
        <f t="shared" si="7"/>
        <v>威武猪强哥1</v>
      </c>
      <c r="H243" s="2">
        <v>68</v>
      </c>
      <c r="I243" s="2" t="str">
        <f>VLOOKUP(H243,D_伙伴表!$B:$C,2,FALSE)</f>
        <v>威武猪强哥</v>
      </c>
      <c r="J243" s="2">
        <v>66</v>
      </c>
      <c r="K243" s="2" t="str">
        <f>VLOOKUP(J243,D_伙伴表!$B:$C,2,FALSE)</f>
        <v>威武狼哮天</v>
      </c>
      <c r="L243" s="2" t="str">
        <f>IF(M243="","",INDEX(D_图鉴!$A:$A,MATCH(M243,D_图鉴!$D:$D,0)))</f>
        <v/>
      </c>
      <c r="R243" s="2">
        <f>IF(S243="","",INDEX(计算页!$A:$A,MATCH(S243,计算页!$B:$B,0)))</f>
        <v>1</v>
      </c>
      <c r="S243" s="2" t="s">
        <v>945</v>
      </c>
      <c r="T243" s="2">
        <f>ROUND(INDEX(计算页!$F$4:$W$9,D_伙伴羁绊!B243,D_伙伴羁绊!C243*6-3)*D243/INDEX(计算页!$C:$C,MATCH(S243,计算页!$B:$B,0)),0)</f>
        <v>5824</v>
      </c>
    </row>
    <row r="244" spans="1:20" x14ac:dyDescent="0.35">
      <c r="A244" s="2">
        <f>INDEX(D_伙伴表!$A:$A,MATCH(I244,D_伙伴表!$C:$C,0))*1000+E244</f>
        <v>100068002</v>
      </c>
      <c r="B244" s="2">
        <f>INDEX(D_伙伴表!$L:$L,MATCH(I244,D_伙伴表!$C:$C,0))</f>
        <v>3</v>
      </c>
      <c r="C244" s="2">
        <f>INDEX(D_伙伴表!$O:$O,MATCH(I244,D_伙伴表!$C:$C,0))</f>
        <v>2</v>
      </c>
      <c r="D244" s="2">
        <f>IF(F244&gt;2,0.55+0.35*INDEX(D_伙伴表!$L:$L,MATCH(M244,D_伙伴表!$C:$C,0))+0.35*INDEX(D_伙伴表!$L:$L,MATCH(K244,D_伙伴表!$C:$C,0)),0.25+0.5*INDEX(D_伙伴表!$L:$L,MATCH(K244,D_伙伴表!$C:$C,0)))+E244*0.07</f>
        <v>1.8900000000000001</v>
      </c>
      <c r="E244" s="2" t="s">
        <v>935</v>
      </c>
      <c r="F244" s="2">
        <f t="shared" si="6"/>
        <v>2</v>
      </c>
      <c r="G244" s="2" t="str">
        <f t="shared" si="7"/>
        <v>威武猪强哥2</v>
      </c>
      <c r="H244" s="2">
        <v>68</v>
      </c>
      <c r="I244" s="2" t="str">
        <f>VLOOKUP(H244,D_伙伴表!$B:$C,2,FALSE)</f>
        <v>威武猪强哥</v>
      </c>
      <c r="J244" s="2">
        <v>65</v>
      </c>
      <c r="K244" s="2" t="str">
        <f>VLOOKUP(J244,D_伙伴表!$B:$C,2,FALSE)</f>
        <v>威武疯狗旺财</v>
      </c>
      <c r="L244" s="2" t="str">
        <f>IF(M244="","",INDEX(D_图鉴!$A:$A,MATCH(M244,D_图鉴!$D:$D,0)))</f>
        <v/>
      </c>
      <c r="R244" s="2">
        <f>IF(S244="","",INDEX(计算页!$A:$A,MATCH(S244,计算页!$B:$B,0)))</f>
        <v>3</v>
      </c>
      <c r="S244" s="2" t="s">
        <v>944</v>
      </c>
      <c r="T244" s="2">
        <f>ROUND(INDEX(计算页!$F$4:$W$9,D_伙伴羁绊!B244,D_伙伴羁绊!C244*6-3)*D244/INDEX(计算页!$C:$C,MATCH(S244,计算页!$B:$B,0)),0)</f>
        <v>605</v>
      </c>
    </row>
    <row r="245" spans="1:20" x14ac:dyDescent="0.35">
      <c r="A245" s="2">
        <f>INDEX(D_伙伴表!$A:$A,MATCH(I245,D_伙伴表!$C:$C,0))*1000+E245</f>
        <v>100068003</v>
      </c>
      <c r="B245" s="2">
        <f>INDEX(D_伙伴表!$L:$L,MATCH(I245,D_伙伴表!$C:$C,0))</f>
        <v>3</v>
      </c>
      <c r="C245" s="2">
        <f>INDEX(D_伙伴表!$O:$O,MATCH(I245,D_伙伴表!$C:$C,0))</f>
        <v>2</v>
      </c>
      <c r="D245" s="2">
        <f>IF(F245&gt;2,0.55+0.35*INDEX(D_伙伴表!$L:$L,MATCH(M245,D_伙伴表!$C:$C,0))+0.35*INDEX(D_伙伴表!$L:$L,MATCH(K245,D_伙伴表!$C:$C,0)),0.25+0.5*INDEX(D_伙伴表!$L:$L,MATCH(K245,D_伙伴表!$C:$C,0)))+E245*0.07</f>
        <v>1.96</v>
      </c>
      <c r="E245" s="2" t="s">
        <v>936</v>
      </c>
      <c r="F245" s="2">
        <f t="shared" si="6"/>
        <v>2</v>
      </c>
      <c r="G245" s="2" t="str">
        <f t="shared" si="7"/>
        <v>威武猪强哥3</v>
      </c>
      <c r="H245" s="2">
        <v>68</v>
      </c>
      <c r="I245" s="2" t="str">
        <f>VLOOKUP(H245,D_伙伴表!$B:$C,2,FALSE)</f>
        <v>威武猪强哥</v>
      </c>
      <c r="J245" s="2">
        <v>67</v>
      </c>
      <c r="K245" s="2" t="str">
        <f>VLOOKUP(J245,D_伙伴表!$B:$C,2,FALSE)</f>
        <v>威武狸宝宝</v>
      </c>
      <c r="L245" s="2" t="str">
        <f>IF(M245="","",INDEX(D_图鉴!$A:$A,MATCH(M245,D_图鉴!$D:$D,0)))</f>
        <v/>
      </c>
      <c r="R245" s="2">
        <f>IF(S245="","",INDEX(计算页!$A:$A,MATCH(S245,计算页!$B:$B,0)))</f>
        <v>3</v>
      </c>
      <c r="S245" s="2" t="s">
        <v>944</v>
      </c>
      <c r="T245" s="2">
        <f>ROUND(INDEX(计算页!$F$4:$W$9,D_伙伴羁绊!B245,D_伙伴羁绊!C245*6-3)*D245/INDEX(计算页!$C:$C,MATCH(S245,计算页!$B:$B,0)),0)</f>
        <v>627</v>
      </c>
    </row>
    <row r="246" spans="1:20" x14ac:dyDescent="0.35">
      <c r="A246" s="2">
        <f>INDEX(D_伙伴表!$A:$A,MATCH(I246,D_伙伴表!$C:$C,0))*1000+E246</f>
        <v>100068004</v>
      </c>
      <c r="B246" s="2">
        <f>INDEX(D_伙伴表!$L:$L,MATCH(I246,D_伙伴表!$C:$C,0))</f>
        <v>3</v>
      </c>
      <c r="C246" s="2">
        <f>INDEX(D_伙伴表!$O:$O,MATCH(I246,D_伙伴表!$C:$C,0))</f>
        <v>2</v>
      </c>
      <c r="D246" s="2">
        <f>IF(F246&gt;2,0.55+0.35*INDEX(D_伙伴表!$L:$L,MATCH(M246,D_伙伴表!$C:$C,0))+0.35*INDEX(D_伙伴表!$L:$L,MATCH(K246,D_伙伴表!$C:$C,0)),0.25+0.5*INDEX(D_伙伴表!$L:$L,MATCH(K246,D_伙伴表!$C:$C,0)))+E246*0.07</f>
        <v>3.0300000000000002</v>
      </c>
      <c r="E246" s="2" t="s">
        <v>937</v>
      </c>
      <c r="F246" s="2">
        <f t="shared" si="6"/>
        <v>2</v>
      </c>
      <c r="G246" s="2" t="str">
        <f t="shared" si="7"/>
        <v>威武猪强哥4</v>
      </c>
      <c r="H246" s="2">
        <v>68</v>
      </c>
      <c r="I246" s="2" t="str">
        <f>VLOOKUP(H246,D_伙伴表!$B:$C,2,FALSE)</f>
        <v>威武猪强哥</v>
      </c>
      <c r="J246" s="2">
        <v>44</v>
      </c>
      <c r="K246" s="2" t="str">
        <f>VLOOKUP(J246,D_伙伴表!$B:$C,2,FALSE)</f>
        <v>至尊猪八戒</v>
      </c>
      <c r="L246" s="2" t="str">
        <f>IF(M246="","",INDEX(D_图鉴!$A:$A,MATCH(M246,D_图鉴!$D:$D,0)))</f>
        <v/>
      </c>
      <c r="R246" s="2">
        <f>IF(S246="","",INDEX(计算页!$A:$A,MATCH(S246,计算页!$B:$B,0)))</f>
        <v>4</v>
      </c>
      <c r="S246" s="2" t="s">
        <v>98</v>
      </c>
      <c r="T246" s="2">
        <f>ROUND(INDEX(计算页!$F$4:$W$9,D_伙伴羁绊!B246,D_伙伴羁绊!C246*6-3)*D246/INDEX(计算页!$C:$C,MATCH(S246,计算页!$B:$B,0)),0)</f>
        <v>1939</v>
      </c>
    </row>
    <row r="247" spans="1:20" x14ac:dyDescent="0.35">
      <c r="A247" s="2">
        <f>INDEX(D_伙伴表!$A:$A,MATCH(I247,D_伙伴表!$C:$C,0))*1000+E247</f>
        <v>100066001</v>
      </c>
      <c r="B247" s="2">
        <f>INDEX(D_伙伴表!$L:$L,MATCH(I247,D_伙伴表!$C:$C,0))</f>
        <v>3</v>
      </c>
      <c r="C247" s="2">
        <f>INDEX(D_伙伴表!$O:$O,MATCH(I247,D_伙伴表!$C:$C,0))</f>
        <v>2</v>
      </c>
      <c r="D247" s="2">
        <f>IF(F247&gt;2,0.55+0.35*INDEX(D_伙伴表!$L:$L,MATCH(M247,D_伙伴表!$C:$C,0))+0.35*INDEX(D_伙伴表!$L:$L,MATCH(K247,D_伙伴表!$C:$C,0)),0.25+0.5*INDEX(D_伙伴表!$L:$L,MATCH(K247,D_伙伴表!$C:$C,0)))+E247*0.07</f>
        <v>2.82</v>
      </c>
      <c r="E247" s="2" t="s">
        <v>934</v>
      </c>
      <c r="F247" s="2">
        <f t="shared" si="6"/>
        <v>2</v>
      </c>
      <c r="G247" s="2" t="str">
        <f t="shared" si="7"/>
        <v>威武狼哮天1</v>
      </c>
      <c r="H247" s="2">
        <v>66</v>
      </c>
      <c r="I247" s="2" t="str">
        <f>VLOOKUP(H247,D_伙伴表!$B:$C,2,FALSE)</f>
        <v>威武狼哮天</v>
      </c>
      <c r="J247" s="2">
        <v>44</v>
      </c>
      <c r="K247" s="2" t="str">
        <f>VLOOKUP(J247,D_伙伴表!$B:$C,2,FALSE)</f>
        <v>至尊猪八戒</v>
      </c>
      <c r="L247" s="2" t="str">
        <f>IF(M247="","",INDEX(D_图鉴!$A:$A,MATCH(M247,D_图鉴!$D:$D,0)))</f>
        <v/>
      </c>
      <c r="R247" s="2">
        <f>IF(S247="","",INDEX(计算页!$A:$A,MATCH(S247,计算页!$B:$B,0)))</f>
        <v>3</v>
      </c>
      <c r="S247" s="2" t="s">
        <v>944</v>
      </c>
      <c r="T247" s="2">
        <f>ROUND(INDEX(计算页!$F$4:$W$9,D_伙伴羁绊!B247,D_伙伴羁绊!C247*6-3)*D247/INDEX(计算页!$C:$C,MATCH(S247,计算页!$B:$B,0)),0)</f>
        <v>902</v>
      </c>
    </row>
    <row r="248" spans="1:20" x14ac:dyDescent="0.35">
      <c r="A248" s="2">
        <f>INDEX(D_伙伴表!$A:$A,MATCH(I248,D_伙伴表!$C:$C,0))*1000+E248</f>
        <v>100066002</v>
      </c>
      <c r="B248" s="2">
        <f>INDEX(D_伙伴表!$L:$L,MATCH(I248,D_伙伴表!$C:$C,0))</f>
        <v>3</v>
      </c>
      <c r="C248" s="2">
        <f>INDEX(D_伙伴表!$O:$O,MATCH(I248,D_伙伴表!$C:$C,0))</f>
        <v>2</v>
      </c>
      <c r="D248" s="2">
        <f>IF(F248&gt;2,0.55+0.35*INDEX(D_伙伴表!$L:$L,MATCH(M248,D_伙伴表!$C:$C,0))+0.35*INDEX(D_伙伴表!$L:$L,MATCH(K248,D_伙伴表!$C:$C,0)),0.25+0.5*INDEX(D_伙伴表!$L:$L,MATCH(K248,D_伙伴表!$C:$C,0)))+E248*0.07</f>
        <v>1.8900000000000001</v>
      </c>
      <c r="E248" s="2" t="s">
        <v>935</v>
      </c>
      <c r="F248" s="2">
        <f t="shared" si="6"/>
        <v>2</v>
      </c>
      <c r="G248" s="2" t="str">
        <f t="shared" si="7"/>
        <v>威武狼哮天2</v>
      </c>
      <c r="H248" s="2">
        <v>66</v>
      </c>
      <c r="I248" s="2" t="str">
        <f>VLOOKUP(H248,D_伙伴表!$B:$C,2,FALSE)</f>
        <v>威武狼哮天</v>
      </c>
      <c r="J248" s="2">
        <v>67</v>
      </c>
      <c r="K248" s="2" t="str">
        <f>VLOOKUP(J248,D_伙伴表!$B:$C,2,FALSE)</f>
        <v>威武狸宝宝</v>
      </c>
      <c r="L248" s="2" t="str">
        <f>IF(M248="","",INDEX(D_图鉴!$A:$A,MATCH(M248,D_图鉴!$D:$D,0)))</f>
        <v/>
      </c>
      <c r="R248" s="2">
        <f>IF(S248="","",INDEX(计算页!$A:$A,MATCH(S248,计算页!$B:$B,0)))</f>
        <v>4</v>
      </c>
      <c r="S248" s="2" t="s">
        <v>98</v>
      </c>
      <c r="T248" s="2">
        <f>ROUND(INDEX(计算页!$F$4:$W$9,D_伙伴羁绊!B248,D_伙伴羁绊!C248*6-3)*D248/INDEX(计算页!$C:$C,MATCH(S248,计算页!$B:$B,0)),0)</f>
        <v>1210</v>
      </c>
    </row>
    <row r="249" spans="1:20" x14ac:dyDescent="0.35">
      <c r="A249" s="2">
        <f>INDEX(D_伙伴表!$A:$A,MATCH(I249,D_伙伴表!$C:$C,0))*1000+E249</f>
        <v>100066003</v>
      </c>
      <c r="B249" s="2">
        <f>INDEX(D_伙伴表!$L:$L,MATCH(I249,D_伙伴表!$C:$C,0))</f>
        <v>3</v>
      </c>
      <c r="C249" s="2">
        <f>INDEX(D_伙伴表!$O:$O,MATCH(I249,D_伙伴表!$C:$C,0))</f>
        <v>2</v>
      </c>
      <c r="D249" s="2">
        <f>IF(F249&gt;2,0.55+0.35*INDEX(D_伙伴表!$L:$L,MATCH(M249,D_伙伴表!$C:$C,0))+0.35*INDEX(D_伙伴表!$L:$L,MATCH(K249,D_伙伴表!$C:$C,0)),0.25+0.5*INDEX(D_伙伴表!$L:$L,MATCH(K249,D_伙伴表!$C:$C,0)))+E249*0.07</f>
        <v>1.96</v>
      </c>
      <c r="E249" s="2" t="s">
        <v>936</v>
      </c>
      <c r="F249" s="2">
        <f t="shared" si="6"/>
        <v>2</v>
      </c>
      <c r="G249" s="2" t="str">
        <f t="shared" si="7"/>
        <v>威武狼哮天3</v>
      </c>
      <c r="H249" s="2">
        <v>66</v>
      </c>
      <c r="I249" s="2" t="str">
        <f>VLOOKUP(H249,D_伙伴表!$B:$C,2,FALSE)</f>
        <v>威武狼哮天</v>
      </c>
      <c r="J249" s="2">
        <v>68</v>
      </c>
      <c r="K249" s="2" t="str">
        <f>VLOOKUP(J249,D_伙伴表!$B:$C,2,FALSE)</f>
        <v>威武猪强哥</v>
      </c>
      <c r="L249" s="2" t="str">
        <f>IF(M249="","",INDEX(D_图鉴!$A:$A,MATCH(M249,D_图鉴!$D:$D,0)))</f>
        <v/>
      </c>
      <c r="R249" s="2">
        <f>IF(S249="","",INDEX(计算页!$A:$A,MATCH(S249,计算页!$B:$B,0)))</f>
        <v>1</v>
      </c>
      <c r="S249" s="2" t="s">
        <v>945</v>
      </c>
      <c r="T249" s="2">
        <f>ROUND(INDEX(计算页!$F$4:$W$9,D_伙伴羁绊!B249,D_伙伴羁绊!C249*6-3)*D249/INDEX(计算页!$C:$C,MATCH(S249,计算页!$B:$B,0)),0)</f>
        <v>6272</v>
      </c>
    </row>
    <row r="250" spans="1:20" x14ac:dyDescent="0.35">
      <c r="A250" s="2">
        <f>INDEX(D_伙伴表!$A:$A,MATCH(I250,D_伙伴表!$C:$C,0))*1000+E250</f>
        <v>100066004</v>
      </c>
      <c r="B250" s="2">
        <f>INDEX(D_伙伴表!$L:$L,MATCH(I250,D_伙伴表!$C:$C,0))</f>
        <v>3</v>
      </c>
      <c r="C250" s="2">
        <f>INDEX(D_伙伴表!$O:$O,MATCH(I250,D_伙伴表!$C:$C,0))</f>
        <v>2</v>
      </c>
      <c r="D250" s="2">
        <f>IF(F250&gt;2,0.55+0.35*INDEX(D_伙伴表!$L:$L,MATCH(M250,D_伙伴表!$C:$C,0))+0.35*INDEX(D_伙伴表!$L:$L,MATCH(K250,D_伙伴表!$C:$C,0)),0.25+0.5*INDEX(D_伙伴表!$L:$L,MATCH(K250,D_伙伴表!$C:$C,0)))+E250*0.07</f>
        <v>2.0300000000000002</v>
      </c>
      <c r="E250" s="2" t="s">
        <v>937</v>
      </c>
      <c r="F250" s="2">
        <f t="shared" si="6"/>
        <v>2</v>
      </c>
      <c r="G250" s="2" t="str">
        <f t="shared" si="7"/>
        <v>威武狼哮天4</v>
      </c>
      <c r="H250" s="2">
        <v>66</v>
      </c>
      <c r="I250" s="2" t="str">
        <f>VLOOKUP(H250,D_伙伴表!$B:$C,2,FALSE)</f>
        <v>威武狼哮天</v>
      </c>
      <c r="J250" s="2">
        <v>65</v>
      </c>
      <c r="K250" s="2" t="str">
        <f>VLOOKUP(J250,D_伙伴表!$B:$C,2,FALSE)</f>
        <v>威武疯狗旺财</v>
      </c>
      <c r="L250" s="2" t="str">
        <f>IF(M250="","",INDEX(D_图鉴!$A:$A,MATCH(M250,D_图鉴!$D:$D,0)))</f>
        <v/>
      </c>
      <c r="R250" s="2">
        <f>IF(S250="","",INDEX(计算页!$A:$A,MATCH(S250,计算页!$B:$B,0)))</f>
        <v>1</v>
      </c>
      <c r="S250" s="2" t="s">
        <v>945</v>
      </c>
      <c r="T250" s="2">
        <f>ROUND(INDEX(计算页!$F$4:$W$9,D_伙伴羁绊!B250,D_伙伴羁绊!C250*6-3)*D250/INDEX(计算页!$C:$C,MATCH(S250,计算页!$B:$B,0)),0)</f>
        <v>6496</v>
      </c>
    </row>
  </sheetData>
  <phoneticPr fontId="4" type="noConversion"/>
  <conditionalFormatting sqref="A251:XFD1048576 U1:XFD250">
    <cfRule type="cellIs" dxfId="590" priority="3" stopIfTrue="1" operator="notEqual">
      <formula>INDIRECT("Dummy_for_Comparison7!"&amp;ADDRESS(ROW(),COLUMN()))</formula>
    </cfRule>
  </conditionalFormatting>
  <conditionalFormatting sqref="A1:T250">
    <cfRule type="cellIs" dxfId="589" priority="1" stopIfTrue="1" operator="notEqual">
      <formula>INDIRECT("Dummy_for_Comparison7!"&amp;ADDRESS(ROW(),COLUMN()))</formula>
    </cfRule>
  </conditionalFormatting>
  <pageMargins left="0.69930555555555596" right="0.69930555555555596"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804"/>
  <sheetViews>
    <sheetView workbookViewId="0">
      <selection activeCell="I1" sqref="I1:Q1804"/>
    </sheetView>
  </sheetViews>
  <sheetFormatPr defaultColWidth="9" defaultRowHeight="16.5" x14ac:dyDescent="0.35"/>
  <cols>
    <col min="1" max="1" width="20" style="2" customWidth="1"/>
    <col min="2" max="4" width="9" style="2"/>
    <col min="5" max="5" width="23.5" style="2" customWidth="1"/>
    <col min="6" max="7" width="9" style="2"/>
    <col min="8" max="8" width="9.625" style="2" customWidth="1"/>
    <col min="9" max="16384" width="9" style="1"/>
  </cols>
  <sheetData>
    <row r="1" spans="1:17" x14ac:dyDescent="0.35">
      <c r="A1" s="2" t="s">
        <v>258</v>
      </c>
      <c r="B1" s="2" t="s">
        <v>299</v>
      </c>
      <c r="C1" s="2" t="s">
        <v>300</v>
      </c>
      <c r="D1" s="2" t="s">
        <v>10</v>
      </c>
      <c r="E1" s="2" t="s">
        <v>301</v>
      </c>
      <c r="F1" s="2" t="s">
        <v>302</v>
      </c>
      <c r="G1" s="2" t="s">
        <v>303</v>
      </c>
      <c r="H1" s="2" t="s">
        <v>304</v>
      </c>
      <c r="I1" s="1" t="s">
        <v>1039</v>
      </c>
      <c r="J1" s="1" t="s">
        <v>1040</v>
      </c>
      <c r="K1" s="1" t="s">
        <v>1041</v>
      </c>
      <c r="L1" s="1" t="s">
        <v>1042</v>
      </c>
      <c r="M1" s="1" t="s">
        <v>1041</v>
      </c>
      <c r="N1" s="1" t="s">
        <v>1043</v>
      </c>
      <c r="O1" s="1" t="s">
        <v>1044</v>
      </c>
      <c r="P1" s="1" t="s">
        <v>1045</v>
      </c>
      <c r="Q1" s="1" t="s">
        <v>1046</v>
      </c>
    </row>
    <row r="2" spans="1:17" x14ac:dyDescent="0.35">
      <c r="A2" s="2" t="s">
        <v>263</v>
      </c>
      <c r="B2" s="2" t="s">
        <v>96</v>
      </c>
      <c r="C2" s="2" t="s">
        <v>96</v>
      </c>
      <c r="D2" s="2" t="s">
        <v>96</v>
      </c>
      <c r="E2" s="2" t="s">
        <v>96</v>
      </c>
      <c r="F2" s="2" t="s">
        <v>96</v>
      </c>
      <c r="G2" s="2" t="s">
        <v>96</v>
      </c>
      <c r="H2" s="2" t="s">
        <v>305</v>
      </c>
    </row>
    <row r="3" spans="1:17" x14ac:dyDescent="0.35">
      <c r="A3" s="2" t="s">
        <v>264</v>
      </c>
      <c r="B3" s="2" t="s">
        <v>306</v>
      </c>
      <c r="F3" s="2" t="s">
        <v>307</v>
      </c>
      <c r="G3" s="2" t="s">
        <v>308</v>
      </c>
      <c r="H3" s="2" t="s">
        <v>309</v>
      </c>
      <c r="I3" s="1" t="s">
        <v>1047</v>
      </c>
      <c r="J3" s="1" t="s">
        <v>1048</v>
      </c>
      <c r="K3" s="1" t="s">
        <v>1049</v>
      </c>
      <c r="L3" s="1" t="s">
        <v>1050</v>
      </c>
      <c r="M3" s="1" t="s">
        <v>1051</v>
      </c>
      <c r="N3" s="1" t="s">
        <v>1052</v>
      </c>
      <c r="O3" s="1" t="s">
        <v>1053</v>
      </c>
      <c r="P3" s="1" t="s">
        <v>1054</v>
      </c>
      <c r="Q3" s="1" t="s">
        <v>1055</v>
      </c>
    </row>
    <row r="4" spans="1:17" x14ac:dyDescent="0.35">
      <c r="A4" s="2" t="s">
        <v>92</v>
      </c>
      <c r="B4" s="2" t="s">
        <v>92</v>
      </c>
      <c r="C4" s="2" t="s">
        <v>92</v>
      </c>
      <c r="D4" s="2" t="s">
        <v>92</v>
      </c>
      <c r="E4" s="2" t="s">
        <v>93</v>
      </c>
      <c r="F4" s="2" t="s">
        <v>92</v>
      </c>
      <c r="G4" s="2" t="s">
        <v>92</v>
      </c>
      <c r="H4" s="2" t="s">
        <v>92</v>
      </c>
      <c r="I4" s="1" t="s">
        <v>92</v>
      </c>
      <c r="J4" s="1" t="s">
        <v>92</v>
      </c>
      <c r="K4" s="1" t="s">
        <v>92</v>
      </c>
      <c r="L4" s="1" t="s">
        <v>92</v>
      </c>
      <c r="M4" s="1" t="s">
        <v>92</v>
      </c>
      <c r="N4" s="1" t="s">
        <v>92</v>
      </c>
      <c r="O4" s="1" t="s">
        <v>92</v>
      </c>
      <c r="P4" s="1" t="s">
        <v>92</v>
      </c>
      <c r="Q4" s="1" t="s">
        <v>92</v>
      </c>
    </row>
    <row r="5" spans="1:17" x14ac:dyDescent="0.35">
      <c r="A5" s="2">
        <v>1</v>
      </c>
      <c r="B5" s="2">
        <f>C5*100+D5</f>
        <v>101</v>
      </c>
      <c r="C5" s="2">
        <v>1</v>
      </c>
      <c r="D5" s="2">
        <v>1</v>
      </c>
      <c r="E5" s="2" t="str">
        <f>"阵列"&amp;C5&amp;INDEX(计算页!$E$4:$E$9,D5)&amp;"色宠物系数"</f>
        <v>阵列1白色宠物系数</v>
      </c>
      <c r="F5" s="2">
        <v>1</v>
      </c>
      <c r="G5" s="2">
        <v>100</v>
      </c>
      <c r="H5" s="2">
        <f>INDEX(升级战力计算!$B$2:$BC$101,D_升级系数表!F5,MATCH(B5,升级战力计算!$B$1:$BC$1,0)-1)</f>
        <v>1500</v>
      </c>
      <c r="I5" s="1">
        <v>3</v>
      </c>
      <c r="J5" s="1">
        <v>201</v>
      </c>
      <c r="K5" s="1">
        <v>100</v>
      </c>
      <c r="L5" s="1">
        <v>202</v>
      </c>
      <c r="M5" s="1">
        <v>200</v>
      </c>
      <c r="N5" s="1">
        <v>203</v>
      </c>
      <c r="O5" s="1">
        <v>300</v>
      </c>
      <c r="P5" s="1">
        <v>1</v>
      </c>
      <c r="Q5" s="1">
        <v>100</v>
      </c>
    </row>
    <row r="6" spans="1:17" x14ac:dyDescent="0.35">
      <c r="A6" s="2">
        <v>2</v>
      </c>
      <c r="B6" s="2">
        <f t="shared" ref="B6:B69" si="0">C6*100+D6</f>
        <v>101</v>
      </c>
      <c r="C6" s="2">
        <v>1</v>
      </c>
      <c r="D6" s="2">
        <v>1</v>
      </c>
      <c r="E6" s="2" t="str">
        <f>"阵列"&amp;C6&amp;INDEX(计算页!$E$4:$E$9,D6)&amp;"色宠物系数"</f>
        <v>阵列1白色宠物系数</v>
      </c>
      <c r="F6" s="2">
        <v>2</v>
      </c>
      <c r="G6" s="2">
        <v>200</v>
      </c>
      <c r="H6" s="2">
        <f>INDEX(升级战力计算!$B$2:$BC$101,D_升级系数表!F6,MATCH(B6,升级战力计算!$B$1:$BC$1,0)-1)</f>
        <v>3000</v>
      </c>
      <c r="I6" s="1">
        <v>3</v>
      </c>
      <c r="J6" s="1">
        <v>201</v>
      </c>
      <c r="K6" s="1">
        <v>100</v>
      </c>
      <c r="L6" s="1">
        <v>202</v>
      </c>
      <c r="M6" s="1">
        <v>200</v>
      </c>
      <c r="N6" s="1">
        <v>203</v>
      </c>
      <c r="O6" s="1">
        <v>300</v>
      </c>
      <c r="P6" s="1">
        <v>1</v>
      </c>
      <c r="Q6" s="1">
        <v>200</v>
      </c>
    </row>
    <row r="7" spans="1:17" x14ac:dyDescent="0.35">
      <c r="A7" s="2">
        <v>3</v>
      </c>
      <c r="B7" s="2">
        <f t="shared" si="0"/>
        <v>101</v>
      </c>
      <c r="C7" s="2">
        <v>1</v>
      </c>
      <c r="D7" s="2">
        <v>1</v>
      </c>
      <c r="E7" s="2" t="str">
        <f>"阵列"&amp;C7&amp;INDEX(计算页!$E$4:$E$9,D7)&amp;"色宠物系数"</f>
        <v>阵列1白色宠物系数</v>
      </c>
      <c r="F7" s="2">
        <v>3</v>
      </c>
      <c r="G7" s="2">
        <v>300</v>
      </c>
      <c r="H7" s="2">
        <f>INDEX(升级战力计算!$B$2:$BC$101,D_升级系数表!F7,MATCH(B7,升级战力计算!$B$1:$BC$1,0)-1)</f>
        <v>4500</v>
      </c>
      <c r="I7" s="1">
        <v>3</v>
      </c>
      <c r="J7" s="1">
        <v>201</v>
      </c>
      <c r="K7" s="1">
        <v>100</v>
      </c>
      <c r="L7" s="1">
        <v>202</v>
      </c>
      <c r="M7" s="1">
        <v>200</v>
      </c>
      <c r="N7" s="1">
        <v>203</v>
      </c>
      <c r="O7" s="1">
        <v>300</v>
      </c>
      <c r="P7" s="1">
        <v>1</v>
      </c>
      <c r="Q7" s="1">
        <v>300</v>
      </c>
    </row>
    <row r="8" spans="1:17" x14ac:dyDescent="0.35">
      <c r="A8" s="2">
        <v>4</v>
      </c>
      <c r="B8" s="2">
        <f t="shared" si="0"/>
        <v>101</v>
      </c>
      <c r="C8" s="2">
        <v>1</v>
      </c>
      <c r="D8" s="2">
        <v>1</v>
      </c>
      <c r="E8" s="2" t="str">
        <f>"阵列"&amp;C8&amp;INDEX(计算页!$E$4:$E$9,D8)&amp;"色宠物系数"</f>
        <v>阵列1白色宠物系数</v>
      </c>
      <c r="F8" s="2">
        <v>4</v>
      </c>
      <c r="G8" s="2">
        <v>400</v>
      </c>
      <c r="H8" s="2">
        <f>INDEX(升级战力计算!$B$2:$BC$101,D_升级系数表!F8,MATCH(B8,升级战力计算!$B$1:$BC$1,0)-1)</f>
        <v>6000</v>
      </c>
      <c r="I8" s="1">
        <v>3</v>
      </c>
      <c r="J8" s="1">
        <v>201</v>
      </c>
      <c r="K8" s="1">
        <v>100</v>
      </c>
      <c r="L8" s="1">
        <v>202</v>
      </c>
      <c r="M8" s="1">
        <v>200</v>
      </c>
      <c r="N8" s="1">
        <v>203</v>
      </c>
      <c r="O8" s="1">
        <v>300</v>
      </c>
      <c r="P8" s="1">
        <v>1</v>
      </c>
      <c r="Q8" s="1">
        <v>400</v>
      </c>
    </row>
    <row r="9" spans="1:17" x14ac:dyDescent="0.35">
      <c r="A9" s="2">
        <v>5</v>
      </c>
      <c r="B9" s="2">
        <f t="shared" si="0"/>
        <v>101</v>
      </c>
      <c r="C9" s="2">
        <v>1</v>
      </c>
      <c r="D9" s="2">
        <v>1</v>
      </c>
      <c r="E9" s="2" t="str">
        <f>"阵列"&amp;C9&amp;INDEX(计算页!$E$4:$E$9,D9)&amp;"色宠物系数"</f>
        <v>阵列1白色宠物系数</v>
      </c>
      <c r="F9" s="2">
        <v>5</v>
      </c>
      <c r="G9" s="2">
        <v>500</v>
      </c>
      <c r="H9" s="2">
        <f>INDEX(升级战力计算!$B$2:$BC$101,D_升级系数表!F9,MATCH(B9,升级战力计算!$B$1:$BC$1,0)-1)</f>
        <v>7500</v>
      </c>
      <c r="I9" s="1">
        <v>3</v>
      </c>
      <c r="J9" s="1">
        <v>201</v>
      </c>
      <c r="K9" s="1">
        <v>100</v>
      </c>
      <c r="L9" s="1">
        <v>202</v>
      </c>
      <c r="M9" s="1">
        <v>200</v>
      </c>
      <c r="N9" s="1">
        <v>203</v>
      </c>
      <c r="O9" s="1">
        <v>300</v>
      </c>
      <c r="P9" s="1">
        <v>1</v>
      </c>
      <c r="Q9" s="1">
        <v>500</v>
      </c>
    </row>
    <row r="10" spans="1:17" x14ac:dyDescent="0.35">
      <c r="A10" s="2">
        <v>6</v>
      </c>
      <c r="B10" s="2">
        <f t="shared" si="0"/>
        <v>101</v>
      </c>
      <c r="C10" s="2">
        <v>1</v>
      </c>
      <c r="D10" s="2">
        <v>1</v>
      </c>
      <c r="E10" s="2" t="str">
        <f>"阵列"&amp;C10&amp;INDEX(计算页!$E$4:$E$9,D10)&amp;"色宠物系数"</f>
        <v>阵列1白色宠物系数</v>
      </c>
      <c r="F10" s="2">
        <v>6</v>
      </c>
      <c r="G10" s="2">
        <v>600</v>
      </c>
      <c r="H10" s="2">
        <f>INDEX(升级战力计算!$B$2:$BC$101,D_升级系数表!F10,MATCH(B10,升级战力计算!$B$1:$BC$1,0)-1)</f>
        <v>9105</v>
      </c>
      <c r="I10" s="1">
        <v>3</v>
      </c>
      <c r="J10" s="1">
        <v>201</v>
      </c>
      <c r="K10" s="1">
        <v>100</v>
      </c>
      <c r="L10" s="1">
        <v>202</v>
      </c>
      <c r="M10" s="1">
        <v>200</v>
      </c>
      <c r="N10" s="1">
        <v>203</v>
      </c>
      <c r="O10" s="1">
        <v>300</v>
      </c>
      <c r="P10" s="1">
        <v>1</v>
      </c>
      <c r="Q10" s="1">
        <v>600</v>
      </c>
    </row>
    <row r="11" spans="1:17" x14ac:dyDescent="0.35">
      <c r="A11" s="2">
        <v>7</v>
      </c>
      <c r="B11" s="2">
        <f t="shared" si="0"/>
        <v>101</v>
      </c>
      <c r="C11" s="2">
        <v>1</v>
      </c>
      <c r="D11" s="2">
        <v>1</v>
      </c>
      <c r="E11" s="2" t="str">
        <f>"阵列"&amp;C11&amp;INDEX(计算页!$E$4:$E$9,D11)&amp;"色宠物系数"</f>
        <v>阵列1白色宠物系数</v>
      </c>
      <c r="F11" s="2">
        <v>7</v>
      </c>
      <c r="G11" s="2">
        <v>700</v>
      </c>
      <c r="H11" s="2">
        <f>INDEX(升级战力计算!$B$2:$BC$101,D_升级系数表!F11,MATCH(B11,升级战力计算!$B$1:$BC$1,0)-1)</f>
        <v>10710</v>
      </c>
      <c r="I11" s="1">
        <v>3</v>
      </c>
      <c r="J11" s="1">
        <v>201</v>
      </c>
      <c r="K11" s="1">
        <v>100</v>
      </c>
      <c r="L11" s="1">
        <v>202</v>
      </c>
      <c r="M11" s="1">
        <v>200</v>
      </c>
      <c r="N11" s="1">
        <v>203</v>
      </c>
      <c r="O11" s="1">
        <v>300</v>
      </c>
      <c r="P11" s="1">
        <v>1</v>
      </c>
      <c r="Q11" s="1">
        <v>700</v>
      </c>
    </row>
    <row r="12" spans="1:17" x14ac:dyDescent="0.35">
      <c r="A12" s="2">
        <v>8</v>
      </c>
      <c r="B12" s="2">
        <f t="shared" si="0"/>
        <v>101</v>
      </c>
      <c r="C12" s="2">
        <v>1</v>
      </c>
      <c r="D12" s="2">
        <v>1</v>
      </c>
      <c r="E12" s="2" t="str">
        <f>"阵列"&amp;C12&amp;INDEX(计算页!$E$4:$E$9,D12)&amp;"色宠物系数"</f>
        <v>阵列1白色宠物系数</v>
      </c>
      <c r="F12" s="2">
        <v>8</v>
      </c>
      <c r="G12" s="2">
        <v>800</v>
      </c>
      <c r="H12" s="2">
        <f>INDEX(升级战力计算!$B$2:$BC$101,D_升级系数表!F12,MATCH(B12,升级战力计算!$B$1:$BC$1,0)-1)</f>
        <v>12315</v>
      </c>
      <c r="I12" s="1">
        <v>3</v>
      </c>
      <c r="J12" s="1">
        <v>201</v>
      </c>
      <c r="K12" s="1">
        <v>100</v>
      </c>
      <c r="L12" s="1">
        <v>202</v>
      </c>
      <c r="M12" s="1">
        <v>200</v>
      </c>
      <c r="N12" s="1">
        <v>203</v>
      </c>
      <c r="O12" s="1">
        <v>300</v>
      </c>
      <c r="P12" s="1">
        <v>1</v>
      </c>
      <c r="Q12" s="1">
        <v>800</v>
      </c>
    </row>
    <row r="13" spans="1:17" x14ac:dyDescent="0.35">
      <c r="A13" s="2">
        <v>9</v>
      </c>
      <c r="B13" s="2">
        <f t="shared" si="0"/>
        <v>101</v>
      </c>
      <c r="C13" s="2">
        <v>1</v>
      </c>
      <c r="D13" s="2">
        <v>1</v>
      </c>
      <c r="E13" s="2" t="str">
        <f>"阵列"&amp;C13&amp;INDEX(计算页!$E$4:$E$9,D13)&amp;"色宠物系数"</f>
        <v>阵列1白色宠物系数</v>
      </c>
      <c r="F13" s="2">
        <v>9</v>
      </c>
      <c r="G13" s="2">
        <v>900</v>
      </c>
      <c r="H13" s="2">
        <f>INDEX(升级战力计算!$B$2:$BC$101,D_升级系数表!F13,MATCH(B13,升级战力计算!$B$1:$BC$1,0)-1)</f>
        <v>13920</v>
      </c>
      <c r="I13" s="1">
        <v>3</v>
      </c>
      <c r="J13" s="1">
        <v>201</v>
      </c>
      <c r="K13" s="1">
        <v>100</v>
      </c>
      <c r="L13" s="1">
        <v>202</v>
      </c>
      <c r="M13" s="1">
        <v>200</v>
      </c>
      <c r="N13" s="1">
        <v>203</v>
      </c>
      <c r="O13" s="1">
        <v>300</v>
      </c>
      <c r="P13" s="1">
        <v>1</v>
      </c>
      <c r="Q13" s="1">
        <v>900</v>
      </c>
    </row>
    <row r="14" spans="1:17" x14ac:dyDescent="0.35">
      <c r="A14" s="2">
        <v>10</v>
      </c>
      <c r="B14" s="2">
        <f t="shared" si="0"/>
        <v>101</v>
      </c>
      <c r="C14" s="2">
        <v>1</v>
      </c>
      <c r="D14" s="2">
        <v>1</v>
      </c>
      <c r="E14" s="2" t="str">
        <f>"阵列"&amp;C14&amp;INDEX(计算页!$E$4:$E$9,D14)&amp;"色宠物系数"</f>
        <v>阵列1白色宠物系数</v>
      </c>
      <c r="F14" s="2">
        <v>10</v>
      </c>
      <c r="G14" s="2">
        <v>1000</v>
      </c>
      <c r="H14" s="2">
        <f>INDEX(升级战力计算!$B$2:$BC$101,D_升级系数表!F14,MATCH(B14,升级战力计算!$B$1:$BC$1,0)-1)</f>
        <v>15525</v>
      </c>
      <c r="I14" s="1">
        <v>3</v>
      </c>
      <c r="J14" s="1">
        <v>201</v>
      </c>
      <c r="K14" s="1">
        <v>100</v>
      </c>
      <c r="L14" s="1">
        <v>202</v>
      </c>
      <c r="M14" s="1">
        <v>200</v>
      </c>
      <c r="N14" s="1">
        <v>203</v>
      </c>
      <c r="O14" s="1">
        <v>300</v>
      </c>
      <c r="P14" s="1">
        <v>1</v>
      </c>
      <c r="Q14" s="1">
        <v>1000</v>
      </c>
    </row>
    <row r="15" spans="1:17" x14ac:dyDescent="0.35">
      <c r="A15" s="2">
        <v>11</v>
      </c>
      <c r="B15" s="2">
        <f t="shared" si="0"/>
        <v>101</v>
      </c>
      <c r="C15" s="2">
        <v>1</v>
      </c>
      <c r="D15" s="2">
        <v>1</v>
      </c>
      <c r="E15" s="2" t="str">
        <f>"阵列"&amp;C15&amp;INDEX(计算页!$E$4:$E$9,D15)&amp;"色宠物系数"</f>
        <v>阵列1白色宠物系数</v>
      </c>
      <c r="F15" s="2">
        <v>11</v>
      </c>
      <c r="G15" s="2">
        <v>1100</v>
      </c>
      <c r="H15" s="2">
        <f>INDEX(升级战力计算!$B$2:$BC$101,D_升级系数表!F15,MATCH(B15,升级战力计算!$B$1:$BC$1,0)-1)</f>
        <v>17242</v>
      </c>
      <c r="I15" s="1">
        <v>3</v>
      </c>
      <c r="J15" s="1">
        <v>201</v>
      </c>
      <c r="K15" s="1">
        <v>100</v>
      </c>
      <c r="L15" s="1">
        <v>202</v>
      </c>
      <c r="M15" s="1">
        <v>200</v>
      </c>
      <c r="N15" s="1">
        <v>203</v>
      </c>
      <c r="O15" s="1">
        <v>300</v>
      </c>
      <c r="P15" s="1">
        <v>1</v>
      </c>
      <c r="Q15" s="1">
        <v>1100</v>
      </c>
    </row>
    <row r="16" spans="1:17" x14ac:dyDescent="0.35">
      <c r="A16" s="2">
        <v>12</v>
      </c>
      <c r="B16" s="2">
        <f t="shared" si="0"/>
        <v>101</v>
      </c>
      <c r="C16" s="2">
        <v>1</v>
      </c>
      <c r="D16" s="2">
        <v>1</v>
      </c>
      <c r="E16" s="2" t="str">
        <f>"阵列"&amp;C16&amp;INDEX(计算页!$E$4:$E$9,D16)&amp;"色宠物系数"</f>
        <v>阵列1白色宠物系数</v>
      </c>
      <c r="F16" s="2">
        <v>12</v>
      </c>
      <c r="G16" s="2">
        <v>1200</v>
      </c>
      <c r="H16" s="2">
        <f>INDEX(升级战力计算!$B$2:$BC$101,D_升级系数表!F16,MATCH(B16,升级战力计算!$B$1:$BC$1,0)-1)</f>
        <v>18959</v>
      </c>
      <c r="I16" s="1">
        <v>3</v>
      </c>
      <c r="J16" s="1">
        <v>201</v>
      </c>
      <c r="K16" s="1">
        <v>100</v>
      </c>
      <c r="L16" s="1">
        <v>202</v>
      </c>
      <c r="M16" s="1">
        <v>200</v>
      </c>
      <c r="N16" s="1">
        <v>203</v>
      </c>
      <c r="O16" s="1">
        <v>300</v>
      </c>
      <c r="P16" s="1">
        <v>1</v>
      </c>
      <c r="Q16" s="1">
        <v>1200</v>
      </c>
    </row>
    <row r="17" spans="1:17" x14ac:dyDescent="0.35">
      <c r="A17" s="2">
        <v>13</v>
      </c>
      <c r="B17" s="2">
        <f t="shared" si="0"/>
        <v>101</v>
      </c>
      <c r="C17" s="2">
        <v>1</v>
      </c>
      <c r="D17" s="2">
        <v>1</v>
      </c>
      <c r="E17" s="2" t="str">
        <f>"阵列"&amp;C17&amp;INDEX(计算页!$E$4:$E$9,D17)&amp;"色宠物系数"</f>
        <v>阵列1白色宠物系数</v>
      </c>
      <c r="F17" s="2">
        <v>13</v>
      </c>
      <c r="G17" s="2">
        <v>1300</v>
      </c>
      <c r="H17" s="2">
        <f>INDEX(升级战力计算!$B$2:$BC$101,D_升级系数表!F17,MATCH(B17,升级战力计算!$B$1:$BC$1,0)-1)</f>
        <v>20676</v>
      </c>
      <c r="I17" s="1">
        <v>3</v>
      </c>
      <c r="J17" s="1">
        <v>201</v>
      </c>
      <c r="K17" s="1">
        <v>100</v>
      </c>
      <c r="L17" s="1">
        <v>202</v>
      </c>
      <c r="M17" s="1">
        <v>200</v>
      </c>
      <c r="N17" s="1">
        <v>203</v>
      </c>
      <c r="O17" s="1">
        <v>300</v>
      </c>
      <c r="P17" s="1">
        <v>1</v>
      </c>
      <c r="Q17" s="1">
        <v>1300</v>
      </c>
    </row>
    <row r="18" spans="1:17" x14ac:dyDescent="0.35">
      <c r="A18" s="2">
        <v>14</v>
      </c>
      <c r="B18" s="2">
        <f t="shared" si="0"/>
        <v>101</v>
      </c>
      <c r="C18" s="2">
        <v>1</v>
      </c>
      <c r="D18" s="2">
        <v>1</v>
      </c>
      <c r="E18" s="2" t="str">
        <f>"阵列"&amp;C18&amp;INDEX(计算页!$E$4:$E$9,D18)&amp;"色宠物系数"</f>
        <v>阵列1白色宠物系数</v>
      </c>
      <c r="F18" s="2">
        <v>14</v>
      </c>
      <c r="G18" s="2">
        <v>1400</v>
      </c>
      <c r="H18" s="2">
        <f>INDEX(升级战力计算!$B$2:$BC$101,D_升级系数表!F18,MATCH(B18,升级战力计算!$B$1:$BC$1,0)-1)</f>
        <v>22393</v>
      </c>
      <c r="I18" s="1">
        <v>3</v>
      </c>
      <c r="J18" s="1">
        <v>201</v>
      </c>
      <c r="K18" s="1">
        <v>100</v>
      </c>
      <c r="L18" s="1">
        <v>202</v>
      </c>
      <c r="M18" s="1">
        <v>200</v>
      </c>
      <c r="N18" s="1">
        <v>203</v>
      </c>
      <c r="O18" s="1">
        <v>300</v>
      </c>
      <c r="P18" s="1">
        <v>1</v>
      </c>
      <c r="Q18" s="1">
        <v>1400</v>
      </c>
    </row>
    <row r="19" spans="1:17" x14ac:dyDescent="0.35">
      <c r="A19" s="2">
        <v>15</v>
      </c>
      <c r="B19" s="2">
        <f t="shared" si="0"/>
        <v>101</v>
      </c>
      <c r="C19" s="2">
        <v>1</v>
      </c>
      <c r="D19" s="2">
        <v>1</v>
      </c>
      <c r="E19" s="2" t="str">
        <f>"阵列"&amp;C19&amp;INDEX(计算页!$E$4:$E$9,D19)&amp;"色宠物系数"</f>
        <v>阵列1白色宠物系数</v>
      </c>
      <c r="F19" s="2">
        <v>15</v>
      </c>
      <c r="G19" s="2">
        <v>1500</v>
      </c>
      <c r="H19" s="2">
        <f>INDEX(升级战力计算!$B$2:$BC$101,D_升级系数表!F19,MATCH(B19,升级战力计算!$B$1:$BC$1,0)-1)</f>
        <v>24110</v>
      </c>
      <c r="I19" s="1">
        <v>3</v>
      </c>
      <c r="J19" s="1">
        <v>201</v>
      </c>
      <c r="K19" s="1">
        <v>100</v>
      </c>
      <c r="L19" s="1">
        <v>202</v>
      </c>
      <c r="M19" s="1">
        <v>200</v>
      </c>
      <c r="N19" s="1">
        <v>203</v>
      </c>
      <c r="O19" s="1">
        <v>300</v>
      </c>
      <c r="P19" s="1">
        <v>1</v>
      </c>
      <c r="Q19" s="1">
        <v>1500</v>
      </c>
    </row>
    <row r="20" spans="1:17" x14ac:dyDescent="0.35">
      <c r="A20" s="2">
        <v>16</v>
      </c>
      <c r="B20" s="2">
        <f t="shared" si="0"/>
        <v>101</v>
      </c>
      <c r="C20" s="2">
        <v>1</v>
      </c>
      <c r="D20" s="2">
        <v>1</v>
      </c>
      <c r="E20" s="2" t="str">
        <f>"阵列"&amp;C20&amp;INDEX(计算页!$E$4:$E$9,D20)&amp;"色宠物系数"</f>
        <v>阵列1白色宠物系数</v>
      </c>
      <c r="F20" s="2">
        <v>16</v>
      </c>
      <c r="G20" s="2">
        <v>1600</v>
      </c>
      <c r="H20" s="2">
        <f>INDEX(升级战力计算!$B$2:$BC$101,D_升级系数表!F20,MATCH(B20,升级战力计算!$B$1:$BC$1,0)-1)</f>
        <v>25947</v>
      </c>
      <c r="I20" s="1">
        <v>3</v>
      </c>
      <c r="J20" s="1">
        <v>201</v>
      </c>
      <c r="K20" s="1">
        <v>100</v>
      </c>
      <c r="L20" s="1">
        <v>202</v>
      </c>
      <c r="M20" s="1">
        <v>200</v>
      </c>
      <c r="N20" s="1">
        <v>203</v>
      </c>
      <c r="O20" s="1">
        <v>300</v>
      </c>
      <c r="P20" s="1">
        <v>1</v>
      </c>
      <c r="Q20" s="1">
        <v>1600</v>
      </c>
    </row>
    <row r="21" spans="1:17" x14ac:dyDescent="0.35">
      <c r="A21" s="2">
        <v>17</v>
      </c>
      <c r="B21" s="2">
        <f t="shared" si="0"/>
        <v>101</v>
      </c>
      <c r="C21" s="2">
        <v>1</v>
      </c>
      <c r="D21" s="2">
        <v>1</v>
      </c>
      <c r="E21" s="2" t="str">
        <f>"阵列"&amp;C21&amp;INDEX(计算页!$E$4:$E$9,D21)&amp;"色宠物系数"</f>
        <v>阵列1白色宠物系数</v>
      </c>
      <c r="F21" s="2">
        <v>17</v>
      </c>
      <c r="G21" s="2">
        <v>1700</v>
      </c>
      <c r="H21" s="2">
        <f>INDEX(升级战力计算!$B$2:$BC$101,D_升级系数表!F21,MATCH(B21,升级战力计算!$B$1:$BC$1,0)-1)</f>
        <v>27784</v>
      </c>
      <c r="I21" s="1">
        <v>3</v>
      </c>
      <c r="J21" s="1">
        <v>201</v>
      </c>
      <c r="K21" s="1">
        <v>100</v>
      </c>
      <c r="L21" s="1">
        <v>202</v>
      </c>
      <c r="M21" s="1">
        <v>200</v>
      </c>
      <c r="N21" s="1">
        <v>203</v>
      </c>
      <c r="O21" s="1">
        <v>300</v>
      </c>
      <c r="P21" s="1">
        <v>1</v>
      </c>
      <c r="Q21" s="1">
        <v>1700</v>
      </c>
    </row>
    <row r="22" spans="1:17" x14ac:dyDescent="0.35">
      <c r="A22" s="2">
        <v>18</v>
      </c>
      <c r="B22" s="2">
        <f t="shared" si="0"/>
        <v>101</v>
      </c>
      <c r="C22" s="2">
        <v>1</v>
      </c>
      <c r="D22" s="2">
        <v>1</v>
      </c>
      <c r="E22" s="2" t="str">
        <f>"阵列"&amp;C22&amp;INDEX(计算页!$E$4:$E$9,D22)&amp;"色宠物系数"</f>
        <v>阵列1白色宠物系数</v>
      </c>
      <c r="F22" s="2">
        <v>18</v>
      </c>
      <c r="G22" s="2">
        <v>1800</v>
      </c>
      <c r="H22" s="2">
        <f>INDEX(升级战力计算!$B$2:$BC$101,D_升级系数表!F22,MATCH(B22,升级战力计算!$B$1:$BC$1,0)-1)</f>
        <v>29621</v>
      </c>
      <c r="I22" s="1">
        <v>3</v>
      </c>
      <c r="J22" s="1">
        <v>201</v>
      </c>
      <c r="K22" s="1">
        <v>100</v>
      </c>
      <c r="L22" s="1">
        <v>202</v>
      </c>
      <c r="M22" s="1">
        <v>200</v>
      </c>
      <c r="N22" s="1">
        <v>203</v>
      </c>
      <c r="O22" s="1">
        <v>300</v>
      </c>
      <c r="P22" s="1">
        <v>1</v>
      </c>
      <c r="Q22" s="1">
        <v>1800</v>
      </c>
    </row>
    <row r="23" spans="1:17" x14ac:dyDescent="0.35">
      <c r="A23" s="2">
        <v>19</v>
      </c>
      <c r="B23" s="2">
        <f t="shared" si="0"/>
        <v>101</v>
      </c>
      <c r="C23" s="2">
        <v>1</v>
      </c>
      <c r="D23" s="2">
        <v>1</v>
      </c>
      <c r="E23" s="2" t="str">
        <f>"阵列"&amp;C23&amp;INDEX(计算页!$E$4:$E$9,D23)&amp;"色宠物系数"</f>
        <v>阵列1白色宠物系数</v>
      </c>
      <c r="F23" s="2">
        <v>19</v>
      </c>
      <c r="G23" s="2">
        <v>1900</v>
      </c>
      <c r="H23" s="2">
        <f>INDEX(升级战力计算!$B$2:$BC$101,D_升级系数表!F23,MATCH(B23,升级战力计算!$B$1:$BC$1,0)-1)</f>
        <v>31458</v>
      </c>
      <c r="I23" s="1">
        <v>3</v>
      </c>
      <c r="J23" s="1">
        <v>201</v>
      </c>
      <c r="K23" s="1">
        <v>100</v>
      </c>
      <c r="L23" s="1">
        <v>202</v>
      </c>
      <c r="M23" s="1">
        <v>200</v>
      </c>
      <c r="N23" s="1">
        <v>203</v>
      </c>
      <c r="O23" s="1">
        <v>300</v>
      </c>
      <c r="P23" s="1">
        <v>1</v>
      </c>
      <c r="Q23" s="1">
        <v>1900</v>
      </c>
    </row>
    <row r="24" spans="1:17" x14ac:dyDescent="0.35">
      <c r="A24" s="2">
        <v>20</v>
      </c>
      <c r="B24" s="2">
        <f t="shared" si="0"/>
        <v>101</v>
      </c>
      <c r="C24" s="2">
        <v>1</v>
      </c>
      <c r="D24" s="2">
        <v>1</v>
      </c>
      <c r="E24" s="2" t="str">
        <f>"阵列"&amp;C24&amp;INDEX(计算页!$E$4:$E$9,D24)&amp;"色宠物系数"</f>
        <v>阵列1白色宠物系数</v>
      </c>
      <c r="F24" s="2">
        <v>20</v>
      </c>
      <c r="G24" s="2">
        <v>2000</v>
      </c>
      <c r="H24" s="2">
        <f>INDEX(升级战力计算!$B$2:$BC$101,D_升级系数表!F24,MATCH(B24,升级战力计算!$B$1:$BC$1,0)-1)</f>
        <v>33295</v>
      </c>
      <c r="I24" s="1">
        <v>3</v>
      </c>
      <c r="J24" s="1">
        <v>201</v>
      </c>
      <c r="K24" s="1">
        <v>100</v>
      </c>
      <c r="L24" s="1">
        <v>202</v>
      </c>
      <c r="M24" s="1">
        <v>200</v>
      </c>
      <c r="N24" s="1">
        <v>203</v>
      </c>
      <c r="O24" s="1">
        <v>300</v>
      </c>
      <c r="P24" s="1">
        <v>1</v>
      </c>
      <c r="Q24" s="1">
        <v>2000</v>
      </c>
    </row>
    <row r="25" spans="1:17" x14ac:dyDescent="0.35">
      <c r="A25" s="2">
        <v>21</v>
      </c>
      <c r="B25" s="2">
        <f t="shared" si="0"/>
        <v>101</v>
      </c>
      <c r="C25" s="2">
        <v>1</v>
      </c>
      <c r="D25" s="2">
        <v>1</v>
      </c>
      <c r="E25" s="2" t="str">
        <f>"阵列"&amp;C25&amp;INDEX(计算页!$E$4:$E$9,D25)&amp;"色宠物系数"</f>
        <v>阵列1白色宠物系数</v>
      </c>
      <c r="F25" s="2">
        <v>21</v>
      </c>
      <c r="G25" s="2">
        <v>2100</v>
      </c>
      <c r="H25" s="2">
        <f>INDEX(升级战力计算!$B$2:$BC$101,D_升级系数表!F25,MATCH(B25,升级战力计算!$B$1:$BC$1,0)-1)</f>
        <v>35261</v>
      </c>
      <c r="I25" s="1">
        <v>3</v>
      </c>
      <c r="J25" s="1">
        <v>201</v>
      </c>
      <c r="K25" s="1">
        <v>100</v>
      </c>
      <c r="L25" s="1">
        <v>202</v>
      </c>
      <c r="M25" s="1">
        <v>200</v>
      </c>
      <c r="N25" s="1">
        <v>203</v>
      </c>
      <c r="O25" s="1">
        <v>300</v>
      </c>
      <c r="P25" s="1">
        <v>1</v>
      </c>
      <c r="Q25" s="1">
        <v>2100</v>
      </c>
    </row>
    <row r="26" spans="1:17" x14ac:dyDescent="0.35">
      <c r="A26" s="2">
        <v>22</v>
      </c>
      <c r="B26" s="2">
        <f t="shared" si="0"/>
        <v>101</v>
      </c>
      <c r="C26" s="2">
        <v>1</v>
      </c>
      <c r="D26" s="2">
        <v>1</v>
      </c>
      <c r="E26" s="2" t="str">
        <f>"阵列"&amp;C26&amp;INDEX(计算页!$E$4:$E$9,D26)&amp;"色宠物系数"</f>
        <v>阵列1白色宠物系数</v>
      </c>
      <c r="F26" s="2">
        <v>22</v>
      </c>
      <c r="G26" s="2">
        <v>2200</v>
      </c>
      <c r="H26" s="2">
        <f>INDEX(升级战力计算!$B$2:$BC$101,D_升级系数表!F26,MATCH(B26,升级战力计算!$B$1:$BC$1,0)-1)</f>
        <v>37227</v>
      </c>
      <c r="I26" s="1">
        <v>3</v>
      </c>
      <c r="J26" s="1">
        <v>201</v>
      </c>
      <c r="K26" s="1">
        <v>100</v>
      </c>
      <c r="L26" s="1">
        <v>202</v>
      </c>
      <c r="M26" s="1">
        <v>200</v>
      </c>
      <c r="N26" s="1">
        <v>203</v>
      </c>
      <c r="O26" s="1">
        <v>300</v>
      </c>
      <c r="P26" s="1">
        <v>1</v>
      </c>
      <c r="Q26" s="1">
        <v>2200</v>
      </c>
    </row>
    <row r="27" spans="1:17" x14ac:dyDescent="0.35">
      <c r="A27" s="2">
        <v>23</v>
      </c>
      <c r="B27" s="2">
        <f t="shared" si="0"/>
        <v>101</v>
      </c>
      <c r="C27" s="2">
        <v>1</v>
      </c>
      <c r="D27" s="2">
        <v>1</v>
      </c>
      <c r="E27" s="2" t="str">
        <f>"阵列"&amp;C27&amp;INDEX(计算页!$E$4:$E$9,D27)&amp;"色宠物系数"</f>
        <v>阵列1白色宠物系数</v>
      </c>
      <c r="F27" s="2">
        <v>23</v>
      </c>
      <c r="G27" s="2">
        <v>2300</v>
      </c>
      <c r="H27" s="2">
        <f>INDEX(升级战力计算!$B$2:$BC$101,D_升级系数表!F27,MATCH(B27,升级战力计算!$B$1:$BC$1,0)-1)</f>
        <v>39193</v>
      </c>
      <c r="I27" s="1">
        <v>3</v>
      </c>
      <c r="J27" s="1">
        <v>201</v>
      </c>
      <c r="K27" s="1">
        <v>100</v>
      </c>
      <c r="L27" s="1">
        <v>202</v>
      </c>
      <c r="M27" s="1">
        <v>200</v>
      </c>
      <c r="N27" s="1">
        <v>203</v>
      </c>
      <c r="O27" s="1">
        <v>300</v>
      </c>
      <c r="P27" s="1">
        <v>1</v>
      </c>
      <c r="Q27" s="1">
        <v>2300</v>
      </c>
    </row>
    <row r="28" spans="1:17" x14ac:dyDescent="0.35">
      <c r="A28" s="2">
        <v>24</v>
      </c>
      <c r="B28" s="2">
        <f t="shared" si="0"/>
        <v>101</v>
      </c>
      <c r="C28" s="2">
        <v>1</v>
      </c>
      <c r="D28" s="2">
        <v>1</v>
      </c>
      <c r="E28" s="2" t="str">
        <f>"阵列"&amp;C28&amp;INDEX(计算页!$E$4:$E$9,D28)&amp;"色宠物系数"</f>
        <v>阵列1白色宠物系数</v>
      </c>
      <c r="F28" s="2">
        <v>24</v>
      </c>
      <c r="G28" s="2">
        <v>2400</v>
      </c>
      <c r="H28" s="2">
        <f>INDEX(升级战力计算!$B$2:$BC$101,D_升级系数表!F28,MATCH(B28,升级战力计算!$B$1:$BC$1,0)-1)</f>
        <v>41159</v>
      </c>
      <c r="I28" s="1">
        <v>3</v>
      </c>
      <c r="J28" s="1">
        <v>201</v>
      </c>
      <c r="K28" s="1">
        <v>100</v>
      </c>
      <c r="L28" s="1">
        <v>202</v>
      </c>
      <c r="M28" s="1">
        <v>200</v>
      </c>
      <c r="N28" s="1">
        <v>203</v>
      </c>
      <c r="O28" s="1">
        <v>300</v>
      </c>
      <c r="P28" s="1">
        <v>1</v>
      </c>
      <c r="Q28" s="1">
        <v>2400</v>
      </c>
    </row>
    <row r="29" spans="1:17" x14ac:dyDescent="0.35">
      <c r="A29" s="2">
        <v>25</v>
      </c>
      <c r="B29" s="2">
        <f t="shared" si="0"/>
        <v>101</v>
      </c>
      <c r="C29" s="2">
        <v>1</v>
      </c>
      <c r="D29" s="2">
        <v>1</v>
      </c>
      <c r="E29" s="2" t="str">
        <f>"阵列"&amp;C29&amp;INDEX(计算页!$E$4:$E$9,D29)&amp;"色宠物系数"</f>
        <v>阵列1白色宠物系数</v>
      </c>
      <c r="F29" s="2">
        <v>25</v>
      </c>
      <c r="G29" s="2">
        <v>2500</v>
      </c>
      <c r="H29" s="2">
        <f>INDEX(升级战力计算!$B$2:$BC$101,D_升级系数表!F29,MATCH(B29,升级战力计算!$B$1:$BC$1,0)-1)</f>
        <v>43125</v>
      </c>
      <c r="I29" s="1">
        <v>3</v>
      </c>
      <c r="J29" s="1">
        <v>201</v>
      </c>
      <c r="K29" s="1">
        <v>100</v>
      </c>
      <c r="L29" s="1">
        <v>202</v>
      </c>
      <c r="M29" s="1">
        <v>200</v>
      </c>
      <c r="N29" s="1">
        <v>203</v>
      </c>
      <c r="O29" s="1">
        <v>300</v>
      </c>
      <c r="P29" s="1">
        <v>1</v>
      </c>
      <c r="Q29" s="1">
        <v>2500</v>
      </c>
    </row>
    <row r="30" spans="1:17" x14ac:dyDescent="0.35">
      <c r="A30" s="2">
        <v>26</v>
      </c>
      <c r="B30" s="2">
        <f t="shared" si="0"/>
        <v>101</v>
      </c>
      <c r="C30" s="2">
        <v>1</v>
      </c>
      <c r="D30" s="2">
        <v>1</v>
      </c>
      <c r="E30" s="2" t="str">
        <f>"阵列"&amp;C30&amp;INDEX(计算页!$E$4:$E$9,D30)&amp;"色宠物系数"</f>
        <v>阵列1白色宠物系数</v>
      </c>
      <c r="F30" s="2">
        <v>26</v>
      </c>
      <c r="G30" s="2">
        <v>2600</v>
      </c>
      <c r="H30" s="2">
        <f>INDEX(升级战力计算!$B$2:$BC$101,D_升级系数表!F30,MATCH(B30,升级战力计算!$B$1:$BC$1,0)-1)</f>
        <v>45229</v>
      </c>
      <c r="I30" s="1">
        <v>3</v>
      </c>
      <c r="J30" s="1">
        <v>201</v>
      </c>
      <c r="K30" s="1">
        <v>100</v>
      </c>
      <c r="L30" s="1">
        <v>202</v>
      </c>
      <c r="M30" s="1">
        <v>200</v>
      </c>
      <c r="N30" s="1">
        <v>203</v>
      </c>
      <c r="O30" s="1">
        <v>300</v>
      </c>
      <c r="P30" s="1">
        <v>1</v>
      </c>
      <c r="Q30" s="1">
        <v>2600</v>
      </c>
    </row>
    <row r="31" spans="1:17" x14ac:dyDescent="0.35">
      <c r="A31" s="2">
        <v>27</v>
      </c>
      <c r="B31" s="2">
        <f t="shared" si="0"/>
        <v>101</v>
      </c>
      <c r="C31" s="2">
        <v>1</v>
      </c>
      <c r="D31" s="2">
        <v>1</v>
      </c>
      <c r="E31" s="2" t="str">
        <f>"阵列"&amp;C31&amp;INDEX(计算页!$E$4:$E$9,D31)&amp;"色宠物系数"</f>
        <v>阵列1白色宠物系数</v>
      </c>
      <c r="F31" s="2">
        <v>27</v>
      </c>
      <c r="G31" s="2">
        <v>2700</v>
      </c>
      <c r="H31" s="2">
        <f>INDEX(升级战力计算!$B$2:$BC$101,D_升级系数表!F31,MATCH(B31,升级战力计算!$B$1:$BC$1,0)-1)</f>
        <v>47333</v>
      </c>
      <c r="I31" s="1">
        <v>3</v>
      </c>
      <c r="J31" s="1">
        <v>201</v>
      </c>
      <c r="K31" s="1">
        <v>100</v>
      </c>
      <c r="L31" s="1">
        <v>202</v>
      </c>
      <c r="M31" s="1">
        <v>200</v>
      </c>
      <c r="N31" s="1">
        <v>203</v>
      </c>
      <c r="O31" s="1">
        <v>300</v>
      </c>
      <c r="P31" s="1">
        <v>1</v>
      </c>
      <c r="Q31" s="1">
        <v>2700</v>
      </c>
    </row>
    <row r="32" spans="1:17" x14ac:dyDescent="0.35">
      <c r="A32" s="2">
        <v>28</v>
      </c>
      <c r="B32" s="2">
        <f t="shared" si="0"/>
        <v>101</v>
      </c>
      <c r="C32" s="2">
        <v>1</v>
      </c>
      <c r="D32" s="2">
        <v>1</v>
      </c>
      <c r="E32" s="2" t="str">
        <f>"阵列"&amp;C32&amp;INDEX(计算页!$E$4:$E$9,D32)&amp;"色宠物系数"</f>
        <v>阵列1白色宠物系数</v>
      </c>
      <c r="F32" s="2">
        <v>28</v>
      </c>
      <c r="G32" s="2">
        <v>2800</v>
      </c>
      <c r="H32" s="2">
        <f>INDEX(升级战力计算!$B$2:$BC$101,D_升级系数表!F32,MATCH(B32,升级战力计算!$B$1:$BC$1,0)-1)</f>
        <v>49437</v>
      </c>
      <c r="I32" s="1">
        <v>3</v>
      </c>
      <c r="J32" s="1">
        <v>201</v>
      </c>
      <c r="K32" s="1">
        <v>100</v>
      </c>
      <c r="L32" s="1">
        <v>202</v>
      </c>
      <c r="M32" s="1">
        <v>200</v>
      </c>
      <c r="N32" s="1">
        <v>203</v>
      </c>
      <c r="O32" s="1">
        <v>300</v>
      </c>
      <c r="P32" s="1">
        <v>1</v>
      </c>
      <c r="Q32" s="1">
        <v>2800</v>
      </c>
    </row>
    <row r="33" spans="1:17" x14ac:dyDescent="0.35">
      <c r="A33" s="2">
        <v>29</v>
      </c>
      <c r="B33" s="2">
        <f t="shared" si="0"/>
        <v>101</v>
      </c>
      <c r="C33" s="2">
        <v>1</v>
      </c>
      <c r="D33" s="2">
        <v>1</v>
      </c>
      <c r="E33" s="2" t="str">
        <f>"阵列"&amp;C33&amp;INDEX(计算页!$E$4:$E$9,D33)&amp;"色宠物系数"</f>
        <v>阵列1白色宠物系数</v>
      </c>
      <c r="F33" s="2">
        <v>29</v>
      </c>
      <c r="G33" s="2">
        <v>2900</v>
      </c>
      <c r="H33" s="2">
        <f>INDEX(升级战力计算!$B$2:$BC$101,D_升级系数表!F33,MATCH(B33,升级战力计算!$B$1:$BC$1,0)-1)</f>
        <v>51541</v>
      </c>
      <c r="I33" s="1">
        <v>3</v>
      </c>
      <c r="J33" s="1">
        <v>201</v>
      </c>
      <c r="K33" s="1">
        <v>100</v>
      </c>
      <c r="L33" s="1">
        <v>202</v>
      </c>
      <c r="M33" s="1">
        <v>200</v>
      </c>
      <c r="N33" s="1">
        <v>203</v>
      </c>
      <c r="O33" s="1">
        <v>300</v>
      </c>
      <c r="P33" s="1">
        <v>1</v>
      </c>
      <c r="Q33" s="1">
        <v>2900</v>
      </c>
    </row>
    <row r="34" spans="1:17" x14ac:dyDescent="0.35">
      <c r="A34" s="2">
        <v>30</v>
      </c>
      <c r="B34" s="2">
        <f t="shared" si="0"/>
        <v>101</v>
      </c>
      <c r="C34" s="2">
        <v>1</v>
      </c>
      <c r="D34" s="2">
        <v>1</v>
      </c>
      <c r="E34" s="2" t="str">
        <f>"阵列"&amp;C34&amp;INDEX(计算页!$E$4:$E$9,D34)&amp;"色宠物系数"</f>
        <v>阵列1白色宠物系数</v>
      </c>
      <c r="F34" s="2">
        <v>30</v>
      </c>
      <c r="G34" s="2">
        <v>3000</v>
      </c>
      <c r="H34" s="2">
        <f>INDEX(升级战力计算!$B$2:$BC$101,D_升级系数表!F34,MATCH(B34,升级战力计算!$B$1:$BC$1,0)-1)</f>
        <v>53645</v>
      </c>
      <c r="I34" s="1">
        <v>3</v>
      </c>
      <c r="J34" s="1">
        <v>201</v>
      </c>
      <c r="K34" s="1">
        <v>100</v>
      </c>
      <c r="L34" s="1">
        <v>202</v>
      </c>
      <c r="M34" s="1">
        <v>200</v>
      </c>
      <c r="N34" s="1">
        <v>203</v>
      </c>
      <c r="O34" s="1">
        <v>300</v>
      </c>
      <c r="P34" s="1">
        <v>1</v>
      </c>
      <c r="Q34" s="1">
        <v>3000</v>
      </c>
    </row>
    <row r="35" spans="1:17" x14ac:dyDescent="0.35">
      <c r="A35" s="2">
        <v>31</v>
      </c>
      <c r="B35" s="2">
        <f t="shared" si="0"/>
        <v>101</v>
      </c>
      <c r="C35" s="2">
        <v>1</v>
      </c>
      <c r="D35" s="2">
        <v>1</v>
      </c>
      <c r="E35" s="2" t="str">
        <f>"阵列"&amp;C35&amp;INDEX(计算页!$E$4:$E$9,D35)&amp;"色宠物系数"</f>
        <v>阵列1白色宠物系数</v>
      </c>
      <c r="F35" s="2">
        <v>31</v>
      </c>
      <c r="G35" s="2">
        <v>3100</v>
      </c>
      <c r="H35" s="2">
        <f>INDEX(升级战力计算!$B$2:$BC$101,D_升级系数表!F35,MATCH(B35,升级战力计算!$B$1:$BC$1,0)-1)</f>
        <v>55896</v>
      </c>
      <c r="I35" s="1">
        <v>3</v>
      </c>
      <c r="J35" s="1">
        <v>201</v>
      </c>
      <c r="K35" s="1">
        <v>100</v>
      </c>
      <c r="L35" s="1">
        <v>202</v>
      </c>
      <c r="M35" s="1">
        <v>200</v>
      </c>
      <c r="N35" s="1">
        <v>203</v>
      </c>
      <c r="O35" s="1">
        <v>300</v>
      </c>
      <c r="P35" s="1">
        <v>1</v>
      </c>
      <c r="Q35" s="1">
        <v>3100</v>
      </c>
    </row>
    <row r="36" spans="1:17" x14ac:dyDescent="0.35">
      <c r="A36" s="2">
        <v>32</v>
      </c>
      <c r="B36" s="2">
        <f t="shared" si="0"/>
        <v>101</v>
      </c>
      <c r="C36" s="2">
        <v>1</v>
      </c>
      <c r="D36" s="2">
        <v>1</v>
      </c>
      <c r="E36" s="2" t="str">
        <f>"阵列"&amp;C36&amp;INDEX(计算页!$E$4:$E$9,D36)&amp;"色宠物系数"</f>
        <v>阵列1白色宠物系数</v>
      </c>
      <c r="F36" s="2">
        <v>32</v>
      </c>
      <c r="G36" s="2">
        <v>3200</v>
      </c>
      <c r="H36" s="2">
        <f>INDEX(升级战力计算!$B$2:$BC$101,D_升级系数表!F36,MATCH(B36,升级战力计算!$B$1:$BC$1,0)-1)</f>
        <v>58147</v>
      </c>
      <c r="I36" s="1">
        <v>3</v>
      </c>
      <c r="J36" s="1">
        <v>201</v>
      </c>
      <c r="K36" s="1">
        <v>100</v>
      </c>
      <c r="L36" s="1">
        <v>202</v>
      </c>
      <c r="M36" s="1">
        <v>200</v>
      </c>
      <c r="N36" s="1">
        <v>203</v>
      </c>
      <c r="O36" s="1">
        <v>300</v>
      </c>
      <c r="P36" s="1">
        <v>1</v>
      </c>
      <c r="Q36" s="1">
        <v>3200</v>
      </c>
    </row>
    <row r="37" spans="1:17" x14ac:dyDescent="0.35">
      <c r="A37" s="2">
        <v>33</v>
      </c>
      <c r="B37" s="2">
        <f t="shared" si="0"/>
        <v>101</v>
      </c>
      <c r="C37" s="2">
        <v>1</v>
      </c>
      <c r="D37" s="2">
        <v>1</v>
      </c>
      <c r="E37" s="2" t="str">
        <f>"阵列"&amp;C37&amp;INDEX(计算页!$E$4:$E$9,D37)&amp;"色宠物系数"</f>
        <v>阵列1白色宠物系数</v>
      </c>
      <c r="F37" s="2">
        <v>33</v>
      </c>
      <c r="G37" s="2">
        <v>3300</v>
      </c>
      <c r="H37" s="2">
        <f>INDEX(升级战力计算!$B$2:$BC$101,D_升级系数表!F37,MATCH(B37,升级战力计算!$B$1:$BC$1,0)-1)</f>
        <v>60398</v>
      </c>
      <c r="I37" s="1">
        <v>3</v>
      </c>
      <c r="J37" s="1">
        <v>201</v>
      </c>
      <c r="K37" s="1">
        <v>100</v>
      </c>
      <c r="L37" s="1">
        <v>202</v>
      </c>
      <c r="M37" s="1">
        <v>200</v>
      </c>
      <c r="N37" s="1">
        <v>203</v>
      </c>
      <c r="O37" s="1">
        <v>300</v>
      </c>
      <c r="P37" s="1">
        <v>1</v>
      </c>
      <c r="Q37" s="1">
        <v>3300</v>
      </c>
    </row>
    <row r="38" spans="1:17" x14ac:dyDescent="0.35">
      <c r="A38" s="2">
        <v>34</v>
      </c>
      <c r="B38" s="2">
        <f t="shared" si="0"/>
        <v>101</v>
      </c>
      <c r="C38" s="2">
        <v>1</v>
      </c>
      <c r="D38" s="2">
        <v>1</v>
      </c>
      <c r="E38" s="2" t="str">
        <f>"阵列"&amp;C38&amp;INDEX(计算页!$E$4:$E$9,D38)&amp;"色宠物系数"</f>
        <v>阵列1白色宠物系数</v>
      </c>
      <c r="F38" s="2">
        <v>34</v>
      </c>
      <c r="G38" s="2">
        <v>3400</v>
      </c>
      <c r="H38" s="2">
        <f>INDEX(升级战力计算!$B$2:$BC$101,D_升级系数表!F38,MATCH(B38,升级战力计算!$B$1:$BC$1,0)-1)</f>
        <v>62649</v>
      </c>
      <c r="I38" s="1">
        <v>3</v>
      </c>
      <c r="J38" s="1">
        <v>201</v>
      </c>
      <c r="K38" s="1">
        <v>100</v>
      </c>
      <c r="L38" s="1">
        <v>202</v>
      </c>
      <c r="M38" s="1">
        <v>200</v>
      </c>
      <c r="N38" s="1">
        <v>203</v>
      </c>
      <c r="O38" s="1">
        <v>300</v>
      </c>
      <c r="P38" s="1">
        <v>1</v>
      </c>
      <c r="Q38" s="1">
        <v>3400</v>
      </c>
    </row>
    <row r="39" spans="1:17" x14ac:dyDescent="0.35">
      <c r="A39" s="2">
        <v>35</v>
      </c>
      <c r="B39" s="2">
        <f t="shared" si="0"/>
        <v>101</v>
      </c>
      <c r="C39" s="2">
        <v>1</v>
      </c>
      <c r="D39" s="2">
        <v>1</v>
      </c>
      <c r="E39" s="2" t="str">
        <f>"阵列"&amp;C39&amp;INDEX(计算页!$E$4:$E$9,D39)&amp;"色宠物系数"</f>
        <v>阵列1白色宠物系数</v>
      </c>
      <c r="F39" s="2">
        <v>35</v>
      </c>
      <c r="G39" s="2">
        <v>3500</v>
      </c>
      <c r="H39" s="2">
        <f>INDEX(升级战力计算!$B$2:$BC$101,D_升级系数表!F39,MATCH(B39,升级战力计算!$B$1:$BC$1,0)-1)</f>
        <v>64900</v>
      </c>
      <c r="I39" s="1">
        <v>3</v>
      </c>
      <c r="J39" s="1">
        <v>201</v>
      </c>
      <c r="K39" s="1">
        <v>100</v>
      </c>
      <c r="L39" s="1">
        <v>202</v>
      </c>
      <c r="M39" s="1">
        <v>200</v>
      </c>
      <c r="N39" s="1">
        <v>203</v>
      </c>
      <c r="O39" s="1">
        <v>300</v>
      </c>
      <c r="P39" s="1">
        <v>1</v>
      </c>
      <c r="Q39" s="1">
        <v>3500</v>
      </c>
    </row>
    <row r="40" spans="1:17" x14ac:dyDescent="0.35">
      <c r="A40" s="2">
        <v>36</v>
      </c>
      <c r="B40" s="2">
        <f t="shared" si="0"/>
        <v>101</v>
      </c>
      <c r="C40" s="2">
        <v>1</v>
      </c>
      <c r="D40" s="2">
        <v>1</v>
      </c>
      <c r="E40" s="2" t="str">
        <f>"阵列"&amp;C40&amp;INDEX(计算页!$E$4:$E$9,D40)&amp;"色宠物系数"</f>
        <v>阵列1白色宠物系数</v>
      </c>
      <c r="F40" s="2">
        <v>36</v>
      </c>
      <c r="G40" s="2">
        <v>3600</v>
      </c>
      <c r="H40" s="2">
        <f>INDEX(升级战力计算!$B$2:$BC$101,D_升级系数表!F40,MATCH(B40,升级战力计算!$B$1:$BC$1,0)-1)</f>
        <v>67309</v>
      </c>
      <c r="I40" s="1">
        <v>3</v>
      </c>
      <c r="J40" s="1">
        <v>201</v>
      </c>
      <c r="K40" s="1">
        <v>100</v>
      </c>
      <c r="L40" s="1">
        <v>202</v>
      </c>
      <c r="M40" s="1">
        <v>200</v>
      </c>
      <c r="N40" s="1">
        <v>203</v>
      </c>
      <c r="O40" s="1">
        <v>300</v>
      </c>
      <c r="P40" s="1">
        <v>1</v>
      </c>
      <c r="Q40" s="1">
        <v>3600</v>
      </c>
    </row>
    <row r="41" spans="1:17" x14ac:dyDescent="0.35">
      <c r="A41" s="2">
        <v>37</v>
      </c>
      <c r="B41" s="2">
        <f t="shared" si="0"/>
        <v>101</v>
      </c>
      <c r="C41" s="2">
        <v>1</v>
      </c>
      <c r="D41" s="2">
        <v>1</v>
      </c>
      <c r="E41" s="2" t="str">
        <f>"阵列"&amp;C41&amp;INDEX(计算页!$E$4:$E$9,D41)&amp;"色宠物系数"</f>
        <v>阵列1白色宠物系数</v>
      </c>
      <c r="F41" s="2">
        <v>37</v>
      </c>
      <c r="G41" s="2">
        <v>3700</v>
      </c>
      <c r="H41" s="2">
        <f>INDEX(升级战力计算!$B$2:$BC$101,D_升级系数表!F41,MATCH(B41,升级战力计算!$B$1:$BC$1,0)-1)</f>
        <v>69718</v>
      </c>
      <c r="I41" s="1">
        <v>3</v>
      </c>
      <c r="J41" s="1">
        <v>201</v>
      </c>
      <c r="K41" s="1">
        <v>100</v>
      </c>
      <c r="L41" s="1">
        <v>202</v>
      </c>
      <c r="M41" s="1">
        <v>200</v>
      </c>
      <c r="N41" s="1">
        <v>203</v>
      </c>
      <c r="O41" s="1">
        <v>300</v>
      </c>
      <c r="P41" s="1">
        <v>1</v>
      </c>
      <c r="Q41" s="1">
        <v>3700</v>
      </c>
    </row>
    <row r="42" spans="1:17" x14ac:dyDescent="0.35">
      <c r="A42" s="2">
        <v>38</v>
      </c>
      <c r="B42" s="2">
        <f t="shared" si="0"/>
        <v>101</v>
      </c>
      <c r="C42" s="2">
        <v>1</v>
      </c>
      <c r="D42" s="2">
        <v>1</v>
      </c>
      <c r="E42" s="2" t="str">
        <f>"阵列"&amp;C42&amp;INDEX(计算页!$E$4:$E$9,D42)&amp;"色宠物系数"</f>
        <v>阵列1白色宠物系数</v>
      </c>
      <c r="F42" s="2">
        <v>38</v>
      </c>
      <c r="G42" s="2">
        <v>3800</v>
      </c>
      <c r="H42" s="2">
        <f>INDEX(升级战力计算!$B$2:$BC$101,D_升级系数表!F42,MATCH(B42,升级战力计算!$B$1:$BC$1,0)-1)</f>
        <v>72127</v>
      </c>
      <c r="I42" s="1">
        <v>3</v>
      </c>
      <c r="J42" s="1">
        <v>201</v>
      </c>
      <c r="K42" s="1">
        <v>100</v>
      </c>
      <c r="L42" s="1">
        <v>202</v>
      </c>
      <c r="M42" s="1">
        <v>200</v>
      </c>
      <c r="N42" s="1">
        <v>203</v>
      </c>
      <c r="O42" s="1">
        <v>300</v>
      </c>
      <c r="P42" s="1">
        <v>1</v>
      </c>
      <c r="Q42" s="1">
        <v>3800</v>
      </c>
    </row>
    <row r="43" spans="1:17" x14ac:dyDescent="0.35">
      <c r="A43" s="2">
        <v>39</v>
      </c>
      <c r="B43" s="2">
        <f t="shared" si="0"/>
        <v>101</v>
      </c>
      <c r="C43" s="2">
        <v>1</v>
      </c>
      <c r="D43" s="2">
        <v>1</v>
      </c>
      <c r="E43" s="2" t="str">
        <f>"阵列"&amp;C43&amp;INDEX(计算页!$E$4:$E$9,D43)&amp;"色宠物系数"</f>
        <v>阵列1白色宠物系数</v>
      </c>
      <c r="F43" s="2">
        <v>39</v>
      </c>
      <c r="G43" s="2">
        <v>3900</v>
      </c>
      <c r="H43" s="2">
        <f>INDEX(升级战力计算!$B$2:$BC$101,D_升级系数表!F43,MATCH(B43,升级战力计算!$B$1:$BC$1,0)-1)</f>
        <v>74536</v>
      </c>
      <c r="I43" s="1">
        <v>3</v>
      </c>
      <c r="J43" s="1">
        <v>201</v>
      </c>
      <c r="K43" s="1">
        <v>100</v>
      </c>
      <c r="L43" s="1">
        <v>202</v>
      </c>
      <c r="M43" s="1">
        <v>200</v>
      </c>
      <c r="N43" s="1">
        <v>203</v>
      </c>
      <c r="O43" s="1">
        <v>300</v>
      </c>
      <c r="P43" s="1">
        <v>1</v>
      </c>
      <c r="Q43" s="1">
        <v>3900</v>
      </c>
    </row>
    <row r="44" spans="1:17" x14ac:dyDescent="0.35">
      <c r="A44" s="2">
        <v>40</v>
      </c>
      <c r="B44" s="2">
        <f t="shared" si="0"/>
        <v>101</v>
      </c>
      <c r="C44" s="2">
        <v>1</v>
      </c>
      <c r="D44" s="2">
        <v>1</v>
      </c>
      <c r="E44" s="2" t="str">
        <f>"阵列"&amp;C44&amp;INDEX(计算页!$E$4:$E$9,D44)&amp;"色宠物系数"</f>
        <v>阵列1白色宠物系数</v>
      </c>
      <c r="F44" s="2">
        <v>40</v>
      </c>
      <c r="G44" s="2">
        <v>4000</v>
      </c>
      <c r="H44" s="2">
        <f>INDEX(升级战力计算!$B$2:$BC$101,D_升级系数表!F44,MATCH(B44,升级战力计算!$B$1:$BC$1,0)-1)</f>
        <v>76945</v>
      </c>
      <c r="I44" s="1">
        <v>3</v>
      </c>
      <c r="J44" s="1">
        <v>201</v>
      </c>
      <c r="K44" s="1">
        <v>100</v>
      </c>
      <c r="L44" s="1">
        <v>202</v>
      </c>
      <c r="M44" s="1">
        <v>200</v>
      </c>
      <c r="N44" s="1">
        <v>203</v>
      </c>
      <c r="O44" s="1">
        <v>300</v>
      </c>
      <c r="P44" s="1">
        <v>1</v>
      </c>
      <c r="Q44" s="1">
        <v>4000</v>
      </c>
    </row>
    <row r="45" spans="1:17" x14ac:dyDescent="0.35">
      <c r="A45" s="2">
        <v>41</v>
      </c>
      <c r="B45" s="2">
        <f t="shared" si="0"/>
        <v>101</v>
      </c>
      <c r="C45" s="2">
        <v>1</v>
      </c>
      <c r="D45" s="2">
        <v>1</v>
      </c>
      <c r="E45" s="2" t="str">
        <f>"阵列"&amp;C45&amp;INDEX(计算页!$E$4:$E$9,D45)&amp;"色宠物系数"</f>
        <v>阵列1白色宠物系数</v>
      </c>
      <c r="F45" s="2">
        <v>41</v>
      </c>
      <c r="G45" s="2">
        <v>4100</v>
      </c>
      <c r="H45" s="2">
        <f>INDEX(升级战力计算!$B$2:$BC$101,D_升级系数表!F45,MATCH(B45,升级战力计算!$B$1:$BC$1,0)-1)</f>
        <v>79523</v>
      </c>
      <c r="I45" s="1">
        <v>3</v>
      </c>
      <c r="J45" s="1">
        <v>201</v>
      </c>
      <c r="K45" s="1">
        <v>100</v>
      </c>
      <c r="L45" s="1">
        <v>202</v>
      </c>
      <c r="M45" s="1">
        <v>200</v>
      </c>
      <c r="N45" s="1">
        <v>203</v>
      </c>
      <c r="O45" s="1">
        <v>300</v>
      </c>
      <c r="P45" s="1">
        <v>1</v>
      </c>
      <c r="Q45" s="1">
        <v>4100</v>
      </c>
    </row>
    <row r="46" spans="1:17" x14ac:dyDescent="0.35">
      <c r="A46" s="2">
        <v>42</v>
      </c>
      <c r="B46" s="2">
        <f t="shared" si="0"/>
        <v>101</v>
      </c>
      <c r="C46" s="2">
        <v>1</v>
      </c>
      <c r="D46" s="2">
        <v>1</v>
      </c>
      <c r="E46" s="2" t="str">
        <f>"阵列"&amp;C46&amp;INDEX(计算页!$E$4:$E$9,D46)&amp;"色宠物系数"</f>
        <v>阵列1白色宠物系数</v>
      </c>
      <c r="F46" s="2">
        <v>42</v>
      </c>
      <c r="G46" s="2">
        <v>4200</v>
      </c>
      <c r="H46" s="2">
        <f>INDEX(升级战力计算!$B$2:$BC$101,D_升级系数表!F46,MATCH(B46,升级战力计算!$B$1:$BC$1,0)-1)</f>
        <v>82101</v>
      </c>
      <c r="I46" s="1">
        <v>3</v>
      </c>
      <c r="J46" s="1">
        <v>201</v>
      </c>
      <c r="K46" s="1">
        <v>100</v>
      </c>
      <c r="L46" s="1">
        <v>202</v>
      </c>
      <c r="M46" s="1">
        <v>200</v>
      </c>
      <c r="N46" s="1">
        <v>203</v>
      </c>
      <c r="O46" s="1">
        <v>300</v>
      </c>
      <c r="P46" s="1">
        <v>1</v>
      </c>
      <c r="Q46" s="1">
        <v>4200</v>
      </c>
    </row>
    <row r="47" spans="1:17" x14ac:dyDescent="0.35">
      <c r="A47" s="2">
        <v>43</v>
      </c>
      <c r="B47" s="2">
        <f t="shared" si="0"/>
        <v>101</v>
      </c>
      <c r="C47" s="2">
        <v>1</v>
      </c>
      <c r="D47" s="2">
        <v>1</v>
      </c>
      <c r="E47" s="2" t="str">
        <f>"阵列"&amp;C47&amp;INDEX(计算页!$E$4:$E$9,D47)&amp;"色宠物系数"</f>
        <v>阵列1白色宠物系数</v>
      </c>
      <c r="F47" s="2">
        <v>43</v>
      </c>
      <c r="G47" s="2">
        <v>4300</v>
      </c>
      <c r="H47" s="2">
        <f>INDEX(升级战力计算!$B$2:$BC$101,D_升级系数表!F47,MATCH(B47,升级战力计算!$B$1:$BC$1,0)-1)</f>
        <v>84679</v>
      </c>
      <c r="I47" s="1">
        <v>3</v>
      </c>
      <c r="J47" s="1">
        <v>201</v>
      </c>
      <c r="K47" s="1">
        <v>100</v>
      </c>
      <c r="L47" s="1">
        <v>202</v>
      </c>
      <c r="M47" s="1">
        <v>200</v>
      </c>
      <c r="N47" s="1">
        <v>203</v>
      </c>
      <c r="O47" s="1">
        <v>300</v>
      </c>
      <c r="P47" s="1">
        <v>1</v>
      </c>
      <c r="Q47" s="1">
        <v>4300</v>
      </c>
    </row>
    <row r="48" spans="1:17" x14ac:dyDescent="0.35">
      <c r="A48" s="2">
        <v>44</v>
      </c>
      <c r="B48" s="2">
        <f t="shared" si="0"/>
        <v>101</v>
      </c>
      <c r="C48" s="2">
        <v>1</v>
      </c>
      <c r="D48" s="2">
        <v>1</v>
      </c>
      <c r="E48" s="2" t="str">
        <f>"阵列"&amp;C48&amp;INDEX(计算页!$E$4:$E$9,D48)&amp;"色宠物系数"</f>
        <v>阵列1白色宠物系数</v>
      </c>
      <c r="F48" s="2">
        <v>44</v>
      </c>
      <c r="G48" s="2">
        <v>4400</v>
      </c>
      <c r="H48" s="2">
        <f>INDEX(升级战力计算!$B$2:$BC$101,D_升级系数表!F48,MATCH(B48,升级战力计算!$B$1:$BC$1,0)-1)</f>
        <v>87257</v>
      </c>
      <c r="I48" s="1">
        <v>3</v>
      </c>
      <c r="J48" s="1">
        <v>201</v>
      </c>
      <c r="K48" s="1">
        <v>100</v>
      </c>
      <c r="L48" s="1">
        <v>202</v>
      </c>
      <c r="M48" s="1">
        <v>200</v>
      </c>
      <c r="N48" s="1">
        <v>203</v>
      </c>
      <c r="O48" s="1">
        <v>300</v>
      </c>
      <c r="P48" s="1">
        <v>1</v>
      </c>
      <c r="Q48" s="1">
        <v>4400</v>
      </c>
    </row>
    <row r="49" spans="1:17" x14ac:dyDescent="0.35">
      <c r="A49" s="2">
        <v>45</v>
      </c>
      <c r="B49" s="2">
        <f t="shared" si="0"/>
        <v>101</v>
      </c>
      <c r="C49" s="2">
        <v>1</v>
      </c>
      <c r="D49" s="2">
        <v>1</v>
      </c>
      <c r="E49" s="2" t="str">
        <f>"阵列"&amp;C49&amp;INDEX(计算页!$E$4:$E$9,D49)&amp;"色宠物系数"</f>
        <v>阵列1白色宠物系数</v>
      </c>
      <c r="F49" s="2">
        <v>45</v>
      </c>
      <c r="G49" s="2">
        <v>4500</v>
      </c>
      <c r="H49" s="2">
        <f>INDEX(升级战力计算!$B$2:$BC$101,D_升级系数表!F49,MATCH(B49,升级战力计算!$B$1:$BC$1,0)-1)</f>
        <v>89835</v>
      </c>
      <c r="I49" s="1">
        <v>3</v>
      </c>
      <c r="J49" s="1">
        <v>201</v>
      </c>
      <c r="K49" s="1">
        <v>100</v>
      </c>
      <c r="L49" s="1">
        <v>202</v>
      </c>
      <c r="M49" s="1">
        <v>200</v>
      </c>
      <c r="N49" s="1">
        <v>203</v>
      </c>
      <c r="O49" s="1">
        <v>300</v>
      </c>
      <c r="P49" s="1">
        <v>1</v>
      </c>
      <c r="Q49" s="1">
        <v>4500</v>
      </c>
    </row>
    <row r="50" spans="1:17" x14ac:dyDescent="0.35">
      <c r="A50" s="2">
        <v>46</v>
      </c>
      <c r="B50" s="2">
        <f t="shared" si="0"/>
        <v>101</v>
      </c>
      <c r="C50" s="2">
        <v>1</v>
      </c>
      <c r="D50" s="2">
        <v>1</v>
      </c>
      <c r="E50" s="2" t="str">
        <f>"阵列"&amp;C50&amp;INDEX(计算页!$E$4:$E$9,D50)&amp;"色宠物系数"</f>
        <v>阵列1白色宠物系数</v>
      </c>
      <c r="F50" s="2">
        <v>46</v>
      </c>
      <c r="G50" s="2">
        <v>4600</v>
      </c>
      <c r="H50" s="2">
        <f>INDEX(升级战力计算!$B$2:$BC$101,D_升级系数表!F50,MATCH(B50,升级战力计算!$B$1:$BC$1,0)-1)</f>
        <v>92593</v>
      </c>
      <c r="I50" s="1">
        <v>3</v>
      </c>
      <c r="J50" s="1">
        <v>201</v>
      </c>
      <c r="K50" s="1">
        <v>100</v>
      </c>
      <c r="L50" s="1">
        <v>202</v>
      </c>
      <c r="M50" s="1">
        <v>200</v>
      </c>
      <c r="N50" s="1">
        <v>203</v>
      </c>
      <c r="O50" s="1">
        <v>300</v>
      </c>
      <c r="P50" s="1">
        <v>1</v>
      </c>
      <c r="Q50" s="1">
        <v>4600</v>
      </c>
    </row>
    <row r="51" spans="1:17" x14ac:dyDescent="0.35">
      <c r="A51" s="2">
        <v>47</v>
      </c>
      <c r="B51" s="2">
        <f t="shared" si="0"/>
        <v>101</v>
      </c>
      <c r="C51" s="2">
        <v>1</v>
      </c>
      <c r="D51" s="2">
        <v>1</v>
      </c>
      <c r="E51" s="2" t="str">
        <f>"阵列"&amp;C51&amp;INDEX(计算页!$E$4:$E$9,D51)&amp;"色宠物系数"</f>
        <v>阵列1白色宠物系数</v>
      </c>
      <c r="F51" s="2">
        <v>47</v>
      </c>
      <c r="G51" s="2">
        <v>4700</v>
      </c>
      <c r="H51" s="2">
        <f>INDEX(升级战力计算!$B$2:$BC$101,D_升级系数表!F51,MATCH(B51,升级战力计算!$B$1:$BC$1,0)-1)</f>
        <v>95351</v>
      </c>
      <c r="I51" s="1">
        <v>3</v>
      </c>
      <c r="J51" s="1">
        <v>201</v>
      </c>
      <c r="K51" s="1">
        <v>100</v>
      </c>
      <c r="L51" s="1">
        <v>202</v>
      </c>
      <c r="M51" s="1">
        <v>200</v>
      </c>
      <c r="N51" s="1">
        <v>203</v>
      </c>
      <c r="O51" s="1">
        <v>300</v>
      </c>
      <c r="P51" s="1">
        <v>1</v>
      </c>
      <c r="Q51" s="1">
        <v>4700</v>
      </c>
    </row>
    <row r="52" spans="1:17" x14ac:dyDescent="0.35">
      <c r="A52" s="2">
        <v>48</v>
      </c>
      <c r="B52" s="2">
        <f t="shared" si="0"/>
        <v>101</v>
      </c>
      <c r="C52" s="2">
        <v>1</v>
      </c>
      <c r="D52" s="2">
        <v>1</v>
      </c>
      <c r="E52" s="2" t="str">
        <f>"阵列"&amp;C52&amp;INDEX(计算页!$E$4:$E$9,D52)&amp;"色宠物系数"</f>
        <v>阵列1白色宠物系数</v>
      </c>
      <c r="F52" s="2">
        <v>48</v>
      </c>
      <c r="G52" s="2">
        <v>4800</v>
      </c>
      <c r="H52" s="2">
        <f>INDEX(升级战力计算!$B$2:$BC$101,D_升级系数表!F52,MATCH(B52,升级战力计算!$B$1:$BC$1,0)-1)</f>
        <v>98109</v>
      </c>
      <c r="I52" s="1">
        <v>3</v>
      </c>
      <c r="J52" s="1">
        <v>201</v>
      </c>
      <c r="K52" s="1">
        <v>100</v>
      </c>
      <c r="L52" s="1">
        <v>202</v>
      </c>
      <c r="M52" s="1">
        <v>200</v>
      </c>
      <c r="N52" s="1">
        <v>203</v>
      </c>
      <c r="O52" s="1">
        <v>300</v>
      </c>
      <c r="P52" s="1">
        <v>1</v>
      </c>
      <c r="Q52" s="1">
        <v>4800</v>
      </c>
    </row>
    <row r="53" spans="1:17" x14ac:dyDescent="0.35">
      <c r="A53" s="2">
        <v>49</v>
      </c>
      <c r="B53" s="2">
        <f t="shared" si="0"/>
        <v>101</v>
      </c>
      <c r="C53" s="2">
        <v>1</v>
      </c>
      <c r="D53" s="2">
        <v>1</v>
      </c>
      <c r="E53" s="2" t="str">
        <f>"阵列"&amp;C53&amp;INDEX(计算页!$E$4:$E$9,D53)&amp;"色宠物系数"</f>
        <v>阵列1白色宠物系数</v>
      </c>
      <c r="F53" s="2">
        <v>49</v>
      </c>
      <c r="G53" s="2">
        <v>4900</v>
      </c>
      <c r="H53" s="2">
        <f>INDEX(升级战力计算!$B$2:$BC$101,D_升级系数表!F53,MATCH(B53,升级战力计算!$B$1:$BC$1,0)-1)</f>
        <v>100867</v>
      </c>
      <c r="I53" s="1">
        <v>3</v>
      </c>
      <c r="J53" s="1">
        <v>201</v>
      </c>
      <c r="K53" s="1">
        <v>100</v>
      </c>
      <c r="L53" s="1">
        <v>202</v>
      </c>
      <c r="M53" s="1">
        <v>200</v>
      </c>
      <c r="N53" s="1">
        <v>203</v>
      </c>
      <c r="O53" s="1">
        <v>300</v>
      </c>
      <c r="P53" s="1">
        <v>1</v>
      </c>
      <c r="Q53" s="1">
        <v>4900</v>
      </c>
    </row>
    <row r="54" spans="1:17" x14ac:dyDescent="0.35">
      <c r="A54" s="2">
        <v>50</v>
      </c>
      <c r="B54" s="2">
        <f t="shared" si="0"/>
        <v>101</v>
      </c>
      <c r="C54" s="2">
        <v>1</v>
      </c>
      <c r="D54" s="2">
        <v>1</v>
      </c>
      <c r="E54" s="2" t="str">
        <f>"阵列"&amp;C54&amp;INDEX(计算页!$E$4:$E$9,D54)&amp;"色宠物系数"</f>
        <v>阵列1白色宠物系数</v>
      </c>
      <c r="F54" s="2">
        <v>50</v>
      </c>
      <c r="G54" s="2">
        <v>5000</v>
      </c>
      <c r="H54" s="2">
        <f>INDEX(升级战力计算!$B$2:$BC$101,D_升级系数表!F54,MATCH(B54,升级战力计算!$B$1:$BC$1,0)-1)</f>
        <v>103625</v>
      </c>
      <c r="I54" s="1">
        <v>3</v>
      </c>
      <c r="J54" s="1">
        <v>201</v>
      </c>
      <c r="K54" s="1">
        <v>100</v>
      </c>
      <c r="L54" s="1">
        <v>202</v>
      </c>
      <c r="M54" s="1">
        <v>200</v>
      </c>
      <c r="N54" s="1">
        <v>203</v>
      </c>
      <c r="O54" s="1">
        <v>300</v>
      </c>
      <c r="P54" s="1">
        <v>1</v>
      </c>
      <c r="Q54" s="1">
        <v>5000</v>
      </c>
    </row>
    <row r="55" spans="1:17" x14ac:dyDescent="0.35">
      <c r="A55" s="2">
        <v>51</v>
      </c>
      <c r="B55" s="2">
        <f t="shared" si="0"/>
        <v>101</v>
      </c>
      <c r="C55" s="2">
        <v>1</v>
      </c>
      <c r="D55" s="2">
        <v>1</v>
      </c>
      <c r="E55" s="2" t="str">
        <f>"阵列"&amp;C55&amp;INDEX(计算页!$E$4:$E$9,D55)&amp;"色宠物系数"</f>
        <v>阵列1白色宠物系数</v>
      </c>
      <c r="F55" s="2">
        <v>51</v>
      </c>
      <c r="G55" s="2">
        <v>5100</v>
      </c>
      <c r="H55" s="2">
        <f>INDEX(升级战力计算!$B$2:$BC$101,D_升级系数表!F55,MATCH(B55,升级战力计算!$B$1:$BC$1,0)-1)</f>
        <v>106576</v>
      </c>
      <c r="I55" s="1">
        <v>3</v>
      </c>
      <c r="J55" s="1">
        <v>201</v>
      </c>
      <c r="K55" s="1">
        <v>100</v>
      </c>
      <c r="L55" s="1">
        <v>202</v>
      </c>
      <c r="M55" s="1">
        <v>200</v>
      </c>
      <c r="N55" s="1">
        <v>203</v>
      </c>
      <c r="O55" s="1">
        <v>300</v>
      </c>
      <c r="P55" s="1">
        <v>1</v>
      </c>
      <c r="Q55" s="1">
        <v>5100</v>
      </c>
    </row>
    <row r="56" spans="1:17" x14ac:dyDescent="0.35">
      <c r="A56" s="2">
        <v>52</v>
      </c>
      <c r="B56" s="2">
        <f t="shared" si="0"/>
        <v>101</v>
      </c>
      <c r="C56" s="2">
        <v>1</v>
      </c>
      <c r="D56" s="2">
        <v>1</v>
      </c>
      <c r="E56" s="2" t="str">
        <f>"阵列"&amp;C56&amp;INDEX(计算页!$E$4:$E$9,D56)&amp;"色宠物系数"</f>
        <v>阵列1白色宠物系数</v>
      </c>
      <c r="F56" s="2">
        <v>52</v>
      </c>
      <c r="G56" s="2">
        <v>5200</v>
      </c>
      <c r="H56" s="2">
        <f>INDEX(升级战力计算!$B$2:$BC$101,D_升级系数表!F56,MATCH(B56,升级战力计算!$B$1:$BC$1,0)-1)</f>
        <v>109527</v>
      </c>
      <c r="I56" s="1">
        <v>3</v>
      </c>
      <c r="J56" s="1">
        <v>201</v>
      </c>
      <c r="K56" s="1">
        <v>100</v>
      </c>
      <c r="L56" s="1">
        <v>202</v>
      </c>
      <c r="M56" s="1">
        <v>200</v>
      </c>
      <c r="N56" s="1">
        <v>203</v>
      </c>
      <c r="O56" s="1">
        <v>300</v>
      </c>
      <c r="P56" s="1">
        <v>1</v>
      </c>
      <c r="Q56" s="1">
        <v>5200</v>
      </c>
    </row>
    <row r="57" spans="1:17" x14ac:dyDescent="0.35">
      <c r="A57" s="2">
        <v>53</v>
      </c>
      <c r="B57" s="2">
        <f t="shared" si="0"/>
        <v>101</v>
      </c>
      <c r="C57" s="2">
        <v>1</v>
      </c>
      <c r="D57" s="2">
        <v>1</v>
      </c>
      <c r="E57" s="2" t="str">
        <f>"阵列"&amp;C57&amp;INDEX(计算页!$E$4:$E$9,D57)&amp;"色宠物系数"</f>
        <v>阵列1白色宠物系数</v>
      </c>
      <c r="F57" s="2">
        <v>53</v>
      </c>
      <c r="G57" s="2">
        <v>5300</v>
      </c>
      <c r="H57" s="2">
        <f>INDEX(升级战力计算!$B$2:$BC$101,D_升级系数表!F57,MATCH(B57,升级战力计算!$B$1:$BC$1,0)-1)</f>
        <v>112478</v>
      </c>
      <c r="I57" s="1">
        <v>3</v>
      </c>
      <c r="J57" s="1">
        <v>201</v>
      </c>
      <c r="K57" s="1">
        <v>100</v>
      </c>
      <c r="L57" s="1">
        <v>202</v>
      </c>
      <c r="M57" s="1">
        <v>200</v>
      </c>
      <c r="N57" s="1">
        <v>203</v>
      </c>
      <c r="O57" s="1">
        <v>300</v>
      </c>
      <c r="P57" s="1">
        <v>1</v>
      </c>
      <c r="Q57" s="1">
        <v>5300</v>
      </c>
    </row>
    <row r="58" spans="1:17" x14ac:dyDescent="0.35">
      <c r="A58" s="2">
        <v>54</v>
      </c>
      <c r="B58" s="2">
        <f t="shared" si="0"/>
        <v>101</v>
      </c>
      <c r="C58" s="2">
        <v>1</v>
      </c>
      <c r="D58" s="2">
        <v>1</v>
      </c>
      <c r="E58" s="2" t="str">
        <f>"阵列"&amp;C58&amp;INDEX(计算页!$E$4:$E$9,D58)&amp;"色宠物系数"</f>
        <v>阵列1白色宠物系数</v>
      </c>
      <c r="F58" s="2">
        <v>54</v>
      </c>
      <c r="G58" s="2">
        <v>5400</v>
      </c>
      <c r="H58" s="2">
        <f>INDEX(升级战力计算!$B$2:$BC$101,D_升级系数表!F58,MATCH(B58,升级战力计算!$B$1:$BC$1,0)-1)</f>
        <v>115429</v>
      </c>
      <c r="I58" s="1">
        <v>3</v>
      </c>
      <c r="J58" s="1">
        <v>201</v>
      </c>
      <c r="K58" s="1">
        <v>100</v>
      </c>
      <c r="L58" s="1">
        <v>202</v>
      </c>
      <c r="M58" s="1">
        <v>200</v>
      </c>
      <c r="N58" s="1">
        <v>203</v>
      </c>
      <c r="O58" s="1">
        <v>300</v>
      </c>
      <c r="P58" s="1">
        <v>1</v>
      </c>
      <c r="Q58" s="1">
        <v>5400</v>
      </c>
    </row>
    <row r="59" spans="1:17" x14ac:dyDescent="0.35">
      <c r="A59" s="2">
        <v>55</v>
      </c>
      <c r="B59" s="2">
        <f t="shared" si="0"/>
        <v>101</v>
      </c>
      <c r="C59" s="2">
        <v>1</v>
      </c>
      <c r="D59" s="2">
        <v>1</v>
      </c>
      <c r="E59" s="2" t="str">
        <f>"阵列"&amp;C59&amp;INDEX(计算页!$E$4:$E$9,D59)&amp;"色宠物系数"</f>
        <v>阵列1白色宠物系数</v>
      </c>
      <c r="F59" s="2">
        <v>55</v>
      </c>
      <c r="G59" s="2">
        <v>5500</v>
      </c>
      <c r="H59" s="2">
        <f>INDEX(升级战力计算!$B$2:$BC$101,D_升级系数表!F59,MATCH(B59,升级战力计算!$B$1:$BC$1,0)-1)</f>
        <v>118380</v>
      </c>
      <c r="I59" s="1">
        <v>3</v>
      </c>
      <c r="J59" s="1">
        <v>201</v>
      </c>
      <c r="K59" s="1">
        <v>100</v>
      </c>
      <c r="L59" s="1">
        <v>202</v>
      </c>
      <c r="M59" s="1">
        <v>200</v>
      </c>
      <c r="N59" s="1">
        <v>203</v>
      </c>
      <c r="O59" s="1">
        <v>300</v>
      </c>
      <c r="P59" s="1">
        <v>1</v>
      </c>
      <c r="Q59" s="1">
        <v>5500</v>
      </c>
    </row>
    <row r="60" spans="1:17" x14ac:dyDescent="0.35">
      <c r="A60" s="2">
        <v>56</v>
      </c>
      <c r="B60" s="2">
        <f t="shared" si="0"/>
        <v>101</v>
      </c>
      <c r="C60" s="2">
        <v>1</v>
      </c>
      <c r="D60" s="2">
        <v>1</v>
      </c>
      <c r="E60" s="2" t="str">
        <f>"阵列"&amp;C60&amp;INDEX(计算页!$E$4:$E$9,D60)&amp;"色宠物系数"</f>
        <v>阵列1白色宠物系数</v>
      </c>
      <c r="F60" s="2">
        <v>56</v>
      </c>
      <c r="G60" s="2">
        <v>5600</v>
      </c>
      <c r="H60" s="2">
        <f>INDEX(升级战力计算!$B$2:$BC$101,D_升级系数表!F60,MATCH(B60,升级战力计算!$B$1:$BC$1,0)-1)</f>
        <v>121538</v>
      </c>
      <c r="I60" s="1">
        <v>3</v>
      </c>
      <c r="J60" s="1">
        <v>201</v>
      </c>
      <c r="K60" s="1">
        <v>100</v>
      </c>
      <c r="L60" s="1">
        <v>202</v>
      </c>
      <c r="M60" s="1">
        <v>200</v>
      </c>
      <c r="N60" s="1">
        <v>203</v>
      </c>
      <c r="O60" s="1">
        <v>300</v>
      </c>
      <c r="P60" s="1">
        <v>1</v>
      </c>
      <c r="Q60" s="1">
        <v>5600</v>
      </c>
    </row>
    <row r="61" spans="1:17" x14ac:dyDescent="0.35">
      <c r="A61" s="2">
        <v>57</v>
      </c>
      <c r="B61" s="2">
        <f t="shared" si="0"/>
        <v>101</v>
      </c>
      <c r="C61" s="2">
        <v>1</v>
      </c>
      <c r="D61" s="2">
        <v>1</v>
      </c>
      <c r="E61" s="2" t="str">
        <f>"阵列"&amp;C61&amp;INDEX(计算页!$E$4:$E$9,D61)&amp;"色宠物系数"</f>
        <v>阵列1白色宠物系数</v>
      </c>
      <c r="F61" s="2">
        <v>57</v>
      </c>
      <c r="G61" s="2">
        <v>5700</v>
      </c>
      <c r="H61" s="2">
        <f>INDEX(升级战力计算!$B$2:$BC$101,D_升级系数表!F61,MATCH(B61,升级战力计算!$B$1:$BC$1,0)-1)</f>
        <v>124696</v>
      </c>
      <c r="I61" s="1">
        <v>3</v>
      </c>
      <c r="J61" s="1">
        <v>201</v>
      </c>
      <c r="K61" s="1">
        <v>100</v>
      </c>
      <c r="L61" s="1">
        <v>202</v>
      </c>
      <c r="M61" s="1">
        <v>200</v>
      </c>
      <c r="N61" s="1">
        <v>203</v>
      </c>
      <c r="O61" s="1">
        <v>300</v>
      </c>
      <c r="P61" s="1">
        <v>1</v>
      </c>
      <c r="Q61" s="1">
        <v>5700</v>
      </c>
    </row>
    <row r="62" spans="1:17" x14ac:dyDescent="0.35">
      <c r="A62" s="2">
        <v>58</v>
      </c>
      <c r="B62" s="2">
        <f t="shared" si="0"/>
        <v>101</v>
      </c>
      <c r="C62" s="2">
        <v>1</v>
      </c>
      <c r="D62" s="2">
        <v>1</v>
      </c>
      <c r="E62" s="2" t="str">
        <f>"阵列"&amp;C62&amp;INDEX(计算页!$E$4:$E$9,D62)&amp;"色宠物系数"</f>
        <v>阵列1白色宠物系数</v>
      </c>
      <c r="F62" s="2">
        <v>58</v>
      </c>
      <c r="G62" s="2">
        <v>5800</v>
      </c>
      <c r="H62" s="2">
        <f>INDEX(升级战力计算!$B$2:$BC$101,D_升级系数表!F62,MATCH(B62,升级战力计算!$B$1:$BC$1,0)-1)</f>
        <v>127854</v>
      </c>
      <c r="I62" s="1">
        <v>3</v>
      </c>
      <c r="J62" s="1">
        <v>201</v>
      </c>
      <c r="K62" s="1">
        <v>100</v>
      </c>
      <c r="L62" s="1">
        <v>202</v>
      </c>
      <c r="M62" s="1">
        <v>200</v>
      </c>
      <c r="N62" s="1">
        <v>203</v>
      </c>
      <c r="O62" s="1">
        <v>300</v>
      </c>
      <c r="P62" s="1">
        <v>1</v>
      </c>
      <c r="Q62" s="1">
        <v>5800</v>
      </c>
    </row>
    <row r="63" spans="1:17" x14ac:dyDescent="0.35">
      <c r="A63" s="2">
        <v>59</v>
      </c>
      <c r="B63" s="2">
        <f t="shared" si="0"/>
        <v>101</v>
      </c>
      <c r="C63" s="2">
        <v>1</v>
      </c>
      <c r="D63" s="2">
        <v>1</v>
      </c>
      <c r="E63" s="2" t="str">
        <f>"阵列"&amp;C63&amp;INDEX(计算页!$E$4:$E$9,D63)&amp;"色宠物系数"</f>
        <v>阵列1白色宠物系数</v>
      </c>
      <c r="F63" s="2">
        <v>59</v>
      </c>
      <c r="G63" s="2">
        <v>5900</v>
      </c>
      <c r="H63" s="2">
        <f>INDEX(升级战力计算!$B$2:$BC$101,D_升级系数表!F63,MATCH(B63,升级战力计算!$B$1:$BC$1,0)-1)</f>
        <v>131012</v>
      </c>
      <c r="I63" s="1">
        <v>3</v>
      </c>
      <c r="J63" s="1">
        <v>201</v>
      </c>
      <c r="K63" s="1">
        <v>100</v>
      </c>
      <c r="L63" s="1">
        <v>202</v>
      </c>
      <c r="M63" s="1">
        <v>200</v>
      </c>
      <c r="N63" s="1">
        <v>203</v>
      </c>
      <c r="O63" s="1">
        <v>300</v>
      </c>
      <c r="P63" s="1">
        <v>1</v>
      </c>
      <c r="Q63" s="1">
        <v>5900</v>
      </c>
    </row>
    <row r="64" spans="1:17" x14ac:dyDescent="0.35">
      <c r="A64" s="2">
        <v>60</v>
      </c>
      <c r="B64" s="2">
        <f t="shared" si="0"/>
        <v>101</v>
      </c>
      <c r="C64" s="2">
        <v>1</v>
      </c>
      <c r="D64" s="2">
        <v>1</v>
      </c>
      <c r="E64" s="2" t="str">
        <f>"阵列"&amp;C64&amp;INDEX(计算页!$E$4:$E$9,D64)&amp;"色宠物系数"</f>
        <v>阵列1白色宠物系数</v>
      </c>
      <c r="F64" s="2">
        <v>60</v>
      </c>
      <c r="G64" s="2">
        <v>6000</v>
      </c>
      <c r="H64" s="2">
        <f>INDEX(升级战力计算!$B$2:$BC$101,D_升级系数表!F64,MATCH(B64,升级战力计算!$B$1:$BC$1,0)-1)</f>
        <v>134170</v>
      </c>
      <c r="I64" s="1">
        <v>3</v>
      </c>
      <c r="J64" s="1">
        <v>201</v>
      </c>
      <c r="K64" s="1">
        <v>100</v>
      </c>
      <c r="L64" s="1">
        <v>202</v>
      </c>
      <c r="M64" s="1">
        <v>200</v>
      </c>
      <c r="N64" s="1">
        <v>203</v>
      </c>
      <c r="O64" s="1">
        <v>300</v>
      </c>
      <c r="P64" s="1">
        <v>1</v>
      </c>
      <c r="Q64" s="1">
        <v>6000</v>
      </c>
    </row>
    <row r="65" spans="1:17" x14ac:dyDescent="0.35">
      <c r="A65" s="2">
        <v>61</v>
      </c>
      <c r="B65" s="2">
        <f t="shared" si="0"/>
        <v>101</v>
      </c>
      <c r="C65" s="2">
        <v>1</v>
      </c>
      <c r="D65" s="2">
        <v>1</v>
      </c>
      <c r="E65" s="2" t="str">
        <f>"阵列"&amp;C65&amp;INDEX(计算页!$E$4:$E$9,D65)&amp;"色宠物系数"</f>
        <v>阵列1白色宠物系数</v>
      </c>
      <c r="F65" s="2">
        <v>61</v>
      </c>
      <c r="G65" s="2">
        <v>6100</v>
      </c>
      <c r="H65" s="2">
        <f>INDEX(升级战力计算!$B$2:$BC$101,D_升级系数表!F65,MATCH(B65,升级战力计算!$B$1:$BC$1,0)-1)</f>
        <v>137549</v>
      </c>
      <c r="I65" s="1">
        <v>3</v>
      </c>
      <c r="J65" s="1">
        <v>201</v>
      </c>
      <c r="K65" s="1">
        <v>100</v>
      </c>
      <c r="L65" s="1">
        <v>202</v>
      </c>
      <c r="M65" s="1">
        <v>200</v>
      </c>
      <c r="N65" s="1">
        <v>203</v>
      </c>
      <c r="O65" s="1">
        <v>300</v>
      </c>
      <c r="P65" s="1">
        <v>1</v>
      </c>
      <c r="Q65" s="1">
        <v>6100</v>
      </c>
    </row>
    <row r="66" spans="1:17" x14ac:dyDescent="0.35">
      <c r="A66" s="2">
        <v>62</v>
      </c>
      <c r="B66" s="2">
        <f t="shared" si="0"/>
        <v>101</v>
      </c>
      <c r="C66" s="2">
        <v>1</v>
      </c>
      <c r="D66" s="2">
        <v>1</v>
      </c>
      <c r="E66" s="2" t="str">
        <f>"阵列"&amp;C66&amp;INDEX(计算页!$E$4:$E$9,D66)&amp;"色宠物系数"</f>
        <v>阵列1白色宠物系数</v>
      </c>
      <c r="F66" s="2">
        <v>62</v>
      </c>
      <c r="G66" s="2">
        <v>6200</v>
      </c>
      <c r="H66" s="2">
        <f>INDEX(升级战力计算!$B$2:$BC$101,D_升级系数表!F66,MATCH(B66,升级战力计算!$B$1:$BC$1,0)-1)</f>
        <v>140928</v>
      </c>
      <c r="I66" s="1">
        <v>3</v>
      </c>
      <c r="J66" s="1">
        <v>201</v>
      </c>
      <c r="K66" s="1">
        <v>100</v>
      </c>
      <c r="L66" s="1">
        <v>202</v>
      </c>
      <c r="M66" s="1">
        <v>200</v>
      </c>
      <c r="N66" s="1">
        <v>203</v>
      </c>
      <c r="O66" s="1">
        <v>300</v>
      </c>
      <c r="P66" s="1">
        <v>1</v>
      </c>
      <c r="Q66" s="1">
        <v>6200</v>
      </c>
    </row>
    <row r="67" spans="1:17" x14ac:dyDescent="0.35">
      <c r="A67" s="2">
        <v>63</v>
      </c>
      <c r="B67" s="2">
        <f t="shared" si="0"/>
        <v>101</v>
      </c>
      <c r="C67" s="2">
        <v>1</v>
      </c>
      <c r="D67" s="2">
        <v>1</v>
      </c>
      <c r="E67" s="2" t="str">
        <f>"阵列"&amp;C67&amp;INDEX(计算页!$E$4:$E$9,D67)&amp;"色宠物系数"</f>
        <v>阵列1白色宠物系数</v>
      </c>
      <c r="F67" s="2">
        <v>63</v>
      </c>
      <c r="G67" s="2">
        <v>6300</v>
      </c>
      <c r="H67" s="2">
        <f>INDEX(升级战力计算!$B$2:$BC$101,D_升级系数表!F67,MATCH(B67,升级战力计算!$B$1:$BC$1,0)-1)</f>
        <v>144307</v>
      </c>
      <c r="I67" s="1">
        <v>3</v>
      </c>
      <c r="J67" s="1">
        <v>201</v>
      </c>
      <c r="K67" s="1">
        <v>100</v>
      </c>
      <c r="L67" s="1">
        <v>202</v>
      </c>
      <c r="M67" s="1">
        <v>200</v>
      </c>
      <c r="N67" s="1">
        <v>203</v>
      </c>
      <c r="O67" s="1">
        <v>300</v>
      </c>
      <c r="P67" s="1">
        <v>1</v>
      </c>
      <c r="Q67" s="1">
        <v>6300</v>
      </c>
    </row>
    <row r="68" spans="1:17" x14ac:dyDescent="0.35">
      <c r="A68" s="2">
        <v>64</v>
      </c>
      <c r="B68" s="2">
        <f t="shared" si="0"/>
        <v>101</v>
      </c>
      <c r="C68" s="2">
        <v>1</v>
      </c>
      <c r="D68" s="2">
        <v>1</v>
      </c>
      <c r="E68" s="2" t="str">
        <f>"阵列"&amp;C68&amp;INDEX(计算页!$E$4:$E$9,D68)&amp;"色宠物系数"</f>
        <v>阵列1白色宠物系数</v>
      </c>
      <c r="F68" s="2">
        <v>64</v>
      </c>
      <c r="G68" s="2">
        <v>6400</v>
      </c>
      <c r="H68" s="2">
        <f>INDEX(升级战力计算!$B$2:$BC$101,D_升级系数表!F68,MATCH(B68,升级战力计算!$B$1:$BC$1,0)-1)</f>
        <v>147686</v>
      </c>
      <c r="I68" s="1">
        <v>3</v>
      </c>
      <c r="J68" s="1">
        <v>201</v>
      </c>
      <c r="K68" s="1">
        <v>100</v>
      </c>
      <c r="L68" s="1">
        <v>202</v>
      </c>
      <c r="M68" s="1">
        <v>200</v>
      </c>
      <c r="N68" s="1">
        <v>203</v>
      </c>
      <c r="O68" s="1">
        <v>300</v>
      </c>
      <c r="P68" s="1">
        <v>1</v>
      </c>
      <c r="Q68" s="1">
        <v>6400</v>
      </c>
    </row>
    <row r="69" spans="1:17" x14ac:dyDescent="0.35">
      <c r="A69" s="2">
        <v>65</v>
      </c>
      <c r="B69" s="2">
        <f t="shared" si="0"/>
        <v>101</v>
      </c>
      <c r="C69" s="2">
        <v>1</v>
      </c>
      <c r="D69" s="2">
        <v>1</v>
      </c>
      <c r="E69" s="2" t="str">
        <f>"阵列"&amp;C69&amp;INDEX(计算页!$E$4:$E$9,D69)&amp;"色宠物系数"</f>
        <v>阵列1白色宠物系数</v>
      </c>
      <c r="F69" s="2">
        <v>65</v>
      </c>
      <c r="G69" s="2">
        <v>6500</v>
      </c>
      <c r="H69" s="2">
        <f>INDEX(升级战力计算!$B$2:$BC$101,D_升级系数表!F69,MATCH(B69,升级战力计算!$B$1:$BC$1,0)-1)</f>
        <v>151065</v>
      </c>
      <c r="I69" s="1">
        <v>3</v>
      </c>
      <c r="J69" s="1">
        <v>201</v>
      </c>
      <c r="K69" s="1">
        <v>100</v>
      </c>
      <c r="L69" s="1">
        <v>202</v>
      </c>
      <c r="M69" s="1">
        <v>200</v>
      </c>
      <c r="N69" s="1">
        <v>203</v>
      </c>
      <c r="O69" s="1">
        <v>300</v>
      </c>
      <c r="P69" s="1">
        <v>1</v>
      </c>
      <c r="Q69" s="1">
        <v>6500</v>
      </c>
    </row>
    <row r="70" spans="1:17" x14ac:dyDescent="0.35">
      <c r="A70" s="2">
        <v>66</v>
      </c>
      <c r="B70" s="2">
        <f t="shared" ref="B70:B133" si="1">C70*100+D70</f>
        <v>101</v>
      </c>
      <c r="C70" s="2">
        <v>1</v>
      </c>
      <c r="D70" s="2">
        <v>1</v>
      </c>
      <c r="E70" s="2" t="str">
        <f>"阵列"&amp;C70&amp;INDEX(计算页!$E$4:$E$9,D70)&amp;"色宠物系数"</f>
        <v>阵列1白色宠物系数</v>
      </c>
      <c r="F70" s="2">
        <v>66</v>
      </c>
      <c r="G70" s="2">
        <v>6600</v>
      </c>
      <c r="H70" s="2">
        <f>INDEX(升级战力计算!$B$2:$BC$101,D_升级系数表!F70,MATCH(B70,升级战力计算!$B$1:$BC$1,0)-1)</f>
        <v>154681</v>
      </c>
      <c r="I70" s="1">
        <v>3</v>
      </c>
      <c r="J70" s="1">
        <v>201</v>
      </c>
      <c r="K70" s="1">
        <v>100</v>
      </c>
      <c r="L70" s="1">
        <v>202</v>
      </c>
      <c r="M70" s="1">
        <v>200</v>
      </c>
      <c r="N70" s="1">
        <v>203</v>
      </c>
      <c r="O70" s="1">
        <v>300</v>
      </c>
      <c r="P70" s="1">
        <v>1</v>
      </c>
      <c r="Q70" s="1">
        <v>6600</v>
      </c>
    </row>
    <row r="71" spans="1:17" x14ac:dyDescent="0.35">
      <c r="A71" s="2">
        <v>67</v>
      </c>
      <c r="B71" s="2">
        <f t="shared" si="1"/>
        <v>101</v>
      </c>
      <c r="C71" s="2">
        <v>1</v>
      </c>
      <c r="D71" s="2">
        <v>1</v>
      </c>
      <c r="E71" s="2" t="str">
        <f>"阵列"&amp;C71&amp;INDEX(计算页!$E$4:$E$9,D71)&amp;"色宠物系数"</f>
        <v>阵列1白色宠物系数</v>
      </c>
      <c r="F71" s="2">
        <v>67</v>
      </c>
      <c r="G71" s="2">
        <v>6700</v>
      </c>
      <c r="H71" s="2">
        <f>INDEX(升级战力计算!$B$2:$BC$101,D_升级系数表!F71,MATCH(B71,升级战力计算!$B$1:$BC$1,0)-1)</f>
        <v>158297</v>
      </c>
      <c r="I71" s="1">
        <v>3</v>
      </c>
      <c r="J71" s="1">
        <v>201</v>
      </c>
      <c r="K71" s="1">
        <v>100</v>
      </c>
      <c r="L71" s="1">
        <v>202</v>
      </c>
      <c r="M71" s="1">
        <v>200</v>
      </c>
      <c r="N71" s="1">
        <v>203</v>
      </c>
      <c r="O71" s="1">
        <v>300</v>
      </c>
      <c r="P71" s="1">
        <v>1</v>
      </c>
      <c r="Q71" s="1">
        <v>6700</v>
      </c>
    </row>
    <row r="72" spans="1:17" x14ac:dyDescent="0.35">
      <c r="A72" s="2">
        <v>68</v>
      </c>
      <c r="B72" s="2">
        <f t="shared" si="1"/>
        <v>101</v>
      </c>
      <c r="C72" s="2">
        <v>1</v>
      </c>
      <c r="D72" s="2">
        <v>1</v>
      </c>
      <c r="E72" s="2" t="str">
        <f>"阵列"&amp;C72&amp;INDEX(计算页!$E$4:$E$9,D72)&amp;"色宠物系数"</f>
        <v>阵列1白色宠物系数</v>
      </c>
      <c r="F72" s="2">
        <v>68</v>
      </c>
      <c r="G72" s="2">
        <v>6800</v>
      </c>
      <c r="H72" s="2">
        <f>INDEX(升级战力计算!$B$2:$BC$101,D_升级系数表!F72,MATCH(B72,升级战力计算!$B$1:$BC$1,0)-1)</f>
        <v>161913</v>
      </c>
      <c r="I72" s="1">
        <v>3</v>
      </c>
      <c r="J72" s="1">
        <v>201</v>
      </c>
      <c r="K72" s="1">
        <v>100</v>
      </c>
      <c r="L72" s="1">
        <v>202</v>
      </c>
      <c r="M72" s="1">
        <v>200</v>
      </c>
      <c r="N72" s="1">
        <v>203</v>
      </c>
      <c r="O72" s="1">
        <v>300</v>
      </c>
      <c r="P72" s="1">
        <v>1</v>
      </c>
      <c r="Q72" s="1">
        <v>6800</v>
      </c>
    </row>
    <row r="73" spans="1:17" x14ac:dyDescent="0.35">
      <c r="A73" s="2">
        <v>69</v>
      </c>
      <c r="B73" s="2">
        <f t="shared" si="1"/>
        <v>101</v>
      </c>
      <c r="C73" s="2">
        <v>1</v>
      </c>
      <c r="D73" s="2">
        <v>1</v>
      </c>
      <c r="E73" s="2" t="str">
        <f>"阵列"&amp;C73&amp;INDEX(计算页!$E$4:$E$9,D73)&amp;"色宠物系数"</f>
        <v>阵列1白色宠物系数</v>
      </c>
      <c r="F73" s="2">
        <v>69</v>
      </c>
      <c r="G73" s="2">
        <v>6900</v>
      </c>
      <c r="H73" s="2">
        <f>INDEX(升级战力计算!$B$2:$BC$101,D_升级系数表!F73,MATCH(B73,升级战力计算!$B$1:$BC$1,0)-1)</f>
        <v>165529</v>
      </c>
      <c r="I73" s="1">
        <v>3</v>
      </c>
      <c r="J73" s="1">
        <v>201</v>
      </c>
      <c r="K73" s="1">
        <v>100</v>
      </c>
      <c r="L73" s="1">
        <v>202</v>
      </c>
      <c r="M73" s="1">
        <v>200</v>
      </c>
      <c r="N73" s="1">
        <v>203</v>
      </c>
      <c r="O73" s="1">
        <v>300</v>
      </c>
      <c r="P73" s="1">
        <v>1</v>
      </c>
      <c r="Q73" s="1">
        <v>6900</v>
      </c>
    </row>
    <row r="74" spans="1:17" x14ac:dyDescent="0.35">
      <c r="A74" s="2">
        <v>70</v>
      </c>
      <c r="B74" s="2">
        <f t="shared" si="1"/>
        <v>101</v>
      </c>
      <c r="C74" s="2">
        <v>1</v>
      </c>
      <c r="D74" s="2">
        <v>1</v>
      </c>
      <c r="E74" s="2" t="str">
        <f>"阵列"&amp;C74&amp;INDEX(计算页!$E$4:$E$9,D74)&amp;"色宠物系数"</f>
        <v>阵列1白色宠物系数</v>
      </c>
      <c r="F74" s="2">
        <v>70</v>
      </c>
      <c r="G74" s="2">
        <v>7000</v>
      </c>
      <c r="H74" s="2">
        <f>INDEX(升级战力计算!$B$2:$BC$101,D_升级系数表!F74,MATCH(B74,升级战力计算!$B$1:$BC$1,0)-1)</f>
        <v>169145</v>
      </c>
      <c r="I74" s="1">
        <v>3</v>
      </c>
      <c r="J74" s="1">
        <v>201</v>
      </c>
      <c r="K74" s="1">
        <v>100</v>
      </c>
      <c r="L74" s="1">
        <v>202</v>
      </c>
      <c r="M74" s="1">
        <v>200</v>
      </c>
      <c r="N74" s="1">
        <v>203</v>
      </c>
      <c r="O74" s="1">
        <v>300</v>
      </c>
      <c r="P74" s="1">
        <v>1</v>
      </c>
      <c r="Q74" s="1">
        <v>7000</v>
      </c>
    </row>
    <row r="75" spans="1:17" x14ac:dyDescent="0.35">
      <c r="A75" s="2">
        <v>71</v>
      </c>
      <c r="B75" s="2">
        <f t="shared" si="1"/>
        <v>101</v>
      </c>
      <c r="C75" s="2">
        <v>1</v>
      </c>
      <c r="D75" s="2">
        <v>1</v>
      </c>
      <c r="E75" s="2" t="str">
        <f>"阵列"&amp;C75&amp;INDEX(计算页!$E$4:$E$9,D75)&amp;"色宠物系数"</f>
        <v>阵列1白色宠物系数</v>
      </c>
      <c r="F75" s="2">
        <v>71</v>
      </c>
      <c r="G75" s="2">
        <v>7100</v>
      </c>
      <c r="H75" s="2">
        <f>INDEX(升级战力计算!$B$2:$BC$101,D_升级系数表!F75,MATCH(B75,升级战力计算!$B$1:$BC$1,0)-1)</f>
        <v>173014</v>
      </c>
      <c r="I75" s="1">
        <v>3</v>
      </c>
      <c r="J75" s="1">
        <v>201</v>
      </c>
      <c r="K75" s="1">
        <v>100</v>
      </c>
      <c r="L75" s="1">
        <v>202</v>
      </c>
      <c r="M75" s="1">
        <v>200</v>
      </c>
      <c r="N75" s="1">
        <v>203</v>
      </c>
      <c r="O75" s="1">
        <v>300</v>
      </c>
      <c r="P75" s="1">
        <v>1</v>
      </c>
      <c r="Q75" s="1">
        <v>7100</v>
      </c>
    </row>
    <row r="76" spans="1:17" x14ac:dyDescent="0.35">
      <c r="A76" s="2">
        <v>72</v>
      </c>
      <c r="B76" s="2">
        <f t="shared" si="1"/>
        <v>101</v>
      </c>
      <c r="C76" s="2">
        <v>1</v>
      </c>
      <c r="D76" s="2">
        <v>1</v>
      </c>
      <c r="E76" s="2" t="str">
        <f>"阵列"&amp;C76&amp;INDEX(计算页!$E$4:$E$9,D76)&amp;"色宠物系数"</f>
        <v>阵列1白色宠物系数</v>
      </c>
      <c r="F76" s="2">
        <v>72</v>
      </c>
      <c r="G76" s="2">
        <v>7200</v>
      </c>
      <c r="H76" s="2">
        <f>INDEX(升级战力计算!$B$2:$BC$101,D_升级系数表!F76,MATCH(B76,升级战力计算!$B$1:$BC$1,0)-1)</f>
        <v>176883</v>
      </c>
      <c r="I76" s="1">
        <v>3</v>
      </c>
      <c r="J76" s="1">
        <v>201</v>
      </c>
      <c r="K76" s="1">
        <v>100</v>
      </c>
      <c r="L76" s="1">
        <v>202</v>
      </c>
      <c r="M76" s="1">
        <v>200</v>
      </c>
      <c r="N76" s="1">
        <v>203</v>
      </c>
      <c r="O76" s="1">
        <v>300</v>
      </c>
      <c r="P76" s="1">
        <v>1</v>
      </c>
      <c r="Q76" s="1">
        <v>7200</v>
      </c>
    </row>
    <row r="77" spans="1:17" x14ac:dyDescent="0.35">
      <c r="A77" s="2">
        <v>73</v>
      </c>
      <c r="B77" s="2">
        <f t="shared" si="1"/>
        <v>101</v>
      </c>
      <c r="C77" s="2">
        <v>1</v>
      </c>
      <c r="D77" s="2">
        <v>1</v>
      </c>
      <c r="E77" s="2" t="str">
        <f>"阵列"&amp;C77&amp;INDEX(计算页!$E$4:$E$9,D77)&amp;"色宠物系数"</f>
        <v>阵列1白色宠物系数</v>
      </c>
      <c r="F77" s="2">
        <v>73</v>
      </c>
      <c r="G77" s="2">
        <v>7300</v>
      </c>
      <c r="H77" s="2">
        <f>INDEX(升级战力计算!$B$2:$BC$101,D_升级系数表!F77,MATCH(B77,升级战力计算!$B$1:$BC$1,0)-1)</f>
        <v>180752</v>
      </c>
      <c r="I77" s="1">
        <v>3</v>
      </c>
      <c r="J77" s="1">
        <v>201</v>
      </c>
      <c r="K77" s="1">
        <v>100</v>
      </c>
      <c r="L77" s="1">
        <v>202</v>
      </c>
      <c r="M77" s="1">
        <v>200</v>
      </c>
      <c r="N77" s="1">
        <v>203</v>
      </c>
      <c r="O77" s="1">
        <v>300</v>
      </c>
      <c r="P77" s="1">
        <v>1</v>
      </c>
      <c r="Q77" s="1">
        <v>7300</v>
      </c>
    </row>
    <row r="78" spans="1:17" x14ac:dyDescent="0.35">
      <c r="A78" s="2">
        <v>74</v>
      </c>
      <c r="B78" s="2">
        <f t="shared" si="1"/>
        <v>101</v>
      </c>
      <c r="C78" s="2">
        <v>1</v>
      </c>
      <c r="D78" s="2">
        <v>1</v>
      </c>
      <c r="E78" s="2" t="str">
        <f>"阵列"&amp;C78&amp;INDEX(计算页!$E$4:$E$9,D78)&amp;"色宠物系数"</f>
        <v>阵列1白色宠物系数</v>
      </c>
      <c r="F78" s="2">
        <v>74</v>
      </c>
      <c r="G78" s="2">
        <v>7400</v>
      </c>
      <c r="H78" s="2">
        <f>INDEX(升级战力计算!$B$2:$BC$101,D_升级系数表!F78,MATCH(B78,升级战力计算!$B$1:$BC$1,0)-1)</f>
        <v>184621</v>
      </c>
      <c r="I78" s="1">
        <v>3</v>
      </c>
      <c r="J78" s="1">
        <v>201</v>
      </c>
      <c r="K78" s="1">
        <v>100</v>
      </c>
      <c r="L78" s="1">
        <v>202</v>
      </c>
      <c r="M78" s="1">
        <v>200</v>
      </c>
      <c r="N78" s="1">
        <v>203</v>
      </c>
      <c r="O78" s="1">
        <v>300</v>
      </c>
      <c r="P78" s="1">
        <v>1</v>
      </c>
      <c r="Q78" s="1">
        <v>7400</v>
      </c>
    </row>
    <row r="79" spans="1:17" x14ac:dyDescent="0.35">
      <c r="A79" s="2">
        <v>75</v>
      </c>
      <c r="B79" s="2">
        <f t="shared" si="1"/>
        <v>101</v>
      </c>
      <c r="C79" s="2">
        <v>1</v>
      </c>
      <c r="D79" s="2">
        <v>1</v>
      </c>
      <c r="E79" s="2" t="str">
        <f>"阵列"&amp;C79&amp;INDEX(计算页!$E$4:$E$9,D79)&amp;"色宠物系数"</f>
        <v>阵列1白色宠物系数</v>
      </c>
      <c r="F79" s="2">
        <v>75</v>
      </c>
      <c r="G79" s="2">
        <v>7500</v>
      </c>
      <c r="H79" s="2">
        <f>INDEX(升级战力计算!$B$2:$BC$101,D_升级系数表!F79,MATCH(B79,升级战力计算!$B$1:$BC$1,0)-1)</f>
        <v>188490</v>
      </c>
      <c r="I79" s="1">
        <v>3</v>
      </c>
      <c r="J79" s="1">
        <v>201</v>
      </c>
      <c r="K79" s="1">
        <v>100</v>
      </c>
      <c r="L79" s="1">
        <v>202</v>
      </c>
      <c r="M79" s="1">
        <v>200</v>
      </c>
      <c r="N79" s="1">
        <v>203</v>
      </c>
      <c r="O79" s="1">
        <v>300</v>
      </c>
      <c r="P79" s="1">
        <v>1</v>
      </c>
      <c r="Q79" s="1">
        <v>7500</v>
      </c>
    </row>
    <row r="80" spans="1:17" x14ac:dyDescent="0.35">
      <c r="A80" s="2">
        <v>76</v>
      </c>
      <c r="B80" s="2">
        <f t="shared" si="1"/>
        <v>101</v>
      </c>
      <c r="C80" s="2">
        <v>1</v>
      </c>
      <c r="D80" s="2">
        <v>1</v>
      </c>
      <c r="E80" s="2" t="str">
        <f>"阵列"&amp;C80&amp;INDEX(计算页!$E$4:$E$9,D80)&amp;"色宠物系数"</f>
        <v>阵列1白色宠物系数</v>
      </c>
      <c r="F80" s="2">
        <v>76</v>
      </c>
      <c r="G80" s="2">
        <v>7600</v>
      </c>
      <c r="H80" s="2">
        <f>INDEX(升级战力计算!$B$2:$BC$101,D_升级系数表!F80,MATCH(B80,升级战力计算!$B$1:$BC$1,0)-1)</f>
        <v>192630</v>
      </c>
      <c r="I80" s="1">
        <v>3</v>
      </c>
      <c r="J80" s="1">
        <v>201</v>
      </c>
      <c r="K80" s="1">
        <v>100</v>
      </c>
      <c r="L80" s="1">
        <v>202</v>
      </c>
      <c r="M80" s="1">
        <v>200</v>
      </c>
      <c r="N80" s="1">
        <v>203</v>
      </c>
      <c r="O80" s="1">
        <v>300</v>
      </c>
      <c r="P80" s="1">
        <v>1</v>
      </c>
      <c r="Q80" s="1">
        <v>7600</v>
      </c>
    </row>
    <row r="81" spans="1:17" x14ac:dyDescent="0.35">
      <c r="A81" s="2">
        <v>77</v>
      </c>
      <c r="B81" s="2">
        <f t="shared" si="1"/>
        <v>101</v>
      </c>
      <c r="C81" s="2">
        <v>1</v>
      </c>
      <c r="D81" s="2">
        <v>1</v>
      </c>
      <c r="E81" s="2" t="str">
        <f>"阵列"&amp;C81&amp;INDEX(计算页!$E$4:$E$9,D81)&amp;"色宠物系数"</f>
        <v>阵列1白色宠物系数</v>
      </c>
      <c r="F81" s="2">
        <v>77</v>
      </c>
      <c r="G81" s="2">
        <v>7700</v>
      </c>
      <c r="H81" s="2">
        <f>INDEX(升级战力计算!$B$2:$BC$101,D_升级系数表!F81,MATCH(B81,升级战力计算!$B$1:$BC$1,0)-1)</f>
        <v>196770</v>
      </c>
      <c r="I81" s="1">
        <v>3</v>
      </c>
      <c r="J81" s="1">
        <v>201</v>
      </c>
      <c r="K81" s="1">
        <v>100</v>
      </c>
      <c r="L81" s="1">
        <v>202</v>
      </c>
      <c r="M81" s="1">
        <v>200</v>
      </c>
      <c r="N81" s="1">
        <v>203</v>
      </c>
      <c r="O81" s="1">
        <v>300</v>
      </c>
      <c r="P81" s="1">
        <v>1</v>
      </c>
      <c r="Q81" s="1">
        <v>7700</v>
      </c>
    </row>
    <row r="82" spans="1:17" x14ac:dyDescent="0.35">
      <c r="A82" s="2">
        <v>78</v>
      </c>
      <c r="B82" s="2">
        <f t="shared" si="1"/>
        <v>101</v>
      </c>
      <c r="C82" s="2">
        <v>1</v>
      </c>
      <c r="D82" s="2">
        <v>1</v>
      </c>
      <c r="E82" s="2" t="str">
        <f>"阵列"&amp;C82&amp;INDEX(计算页!$E$4:$E$9,D82)&amp;"色宠物系数"</f>
        <v>阵列1白色宠物系数</v>
      </c>
      <c r="F82" s="2">
        <v>78</v>
      </c>
      <c r="G82" s="2">
        <v>7800</v>
      </c>
      <c r="H82" s="2">
        <f>INDEX(升级战力计算!$B$2:$BC$101,D_升级系数表!F82,MATCH(B82,升级战力计算!$B$1:$BC$1,0)-1)</f>
        <v>200910</v>
      </c>
      <c r="I82" s="1">
        <v>3</v>
      </c>
      <c r="J82" s="1">
        <v>201</v>
      </c>
      <c r="K82" s="1">
        <v>100</v>
      </c>
      <c r="L82" s="1">
        <v>202</v>
      </c>
      <c r="M82" s="1">
        <v>200</v>
      </c>
      <c r="N82" s="1">
        <v>203</v>
      </c>
      <c r="O82" s="1">
        <v>300</v>
      </c>
      <c r="P82" s="1">
        <v>1</v>
      </c>
      <c r="Q82" s="1">
        <v>7800</v>
      </c>
    </row>
    <row r="83" spans="1:17" x14ac:dyDescent="0.35">
      <c r="A83" s="2">
        <v>79</v>
      </c>
      <c r="B83" s="2">
        <f t="shared" si="1"/>
        <v>101</v>
      </c>
      <c r="C83" s="2">
        <v>1</v>
      </c>
      <c r="D83" s="2">
        <v>1</v>
      </c>
      <c r="E83" s="2" t="str">
        <f>"阵列"&amp;C83&amp;INDEX(计算页!$E$4:$E$9,D83)&amp;"色宠物系数"</f>
        <v>阵列1白色宠物系数</v>
      </c>
      <c r="F83" s="2">
        <v>79</v>
      </c>
      <c r="G83" s="2">
        <v>7900</v>
      </c>
      <c r="H83" s="2">
        <f>INDEX(升级战力计算!$B$2:$BC$101,D_升级系数表!F83,MATCH(B83,升级战力计算!$B$1:$BC$1,0)-1)</f>
        <v>205050</v>
      </c>
      <c r="I83" s="1">
        <v>3</v>
      </c>
      <c r="J83" s="1">
        <v>201</v>
      </c>
      <c r="K83" s="1">
        <v>100</v>
      </c>
      <c r="L83" s="1">
        <v>202</v>
      </c>
      <c r="M83" s="1">
        <v>200</v>
      </c>
      <c r="N83" s="1">
        <v>203</v>
      </c>
      <c r="O83" s="1">
        <v>300</v>
      </c>
      <c r="P83" s="1">
        <v>1</v>
      </c>
      <c r="Q83" s="1">
        <v>7900</v>
      </c>
    </row>
    <row r="84" spans="1:17" x14ac:dyDescent="0.35">
      <c r="A84" s="2">
        <v>80</v>
      </c>
      <c r="B84" s="2">
        <f t="shared" si="1"/>
        <v>101</v>
      </c>
      <c r="C84" s="2">
        <v>1</v>
      </c>
      <c r="D84" s="2">
        <v>1</v>
      </c>
      <c r="E84" s="2" t="str">
        <f>"阵列"&amp;C84&amp;INDEX(计算页!$E$4:$E$9,D84)&amp;"色宠物系数"</f>
        <v>阵列1白色宠物系数</v>
      </c>
      <c r="F84" s="2">
        <v>80</v>
      </c>
      <c r="G84" s="2">
        <v>8000</v>
      </c>
      <c r="H84" s="2">
        <f>INDEX(升级战力计算!$B$2:$BC$101,D_升级系数表!F84,MATCH(B84,升级战力计算!$B$1:$BC$1,0)-1)</f>
        <v>209190</v>
      </c>
      <c r="I84" s="1">
        <v>3</v>
      </c>
      <c r="J84" s="1">
        <v>201</v>
      </c>
      <c r="K84" s="1">
        <v>100</v>
      </c>
      <c r="L84" s="1">
        <v>202</v>
      </c>
      <c r="M84" s="1">
        <v>200</v>
      </c>
      <c r="N84" s="1">
        <v>203</v>
      </c>
      <c r="O84" s="1">
        <v>300</v>
      </c>
      <c r="P84" s="1">
        <v>1</v>
      </c>
      <c r="Q84" s="1">
        <v>8000</v>
      </c>
    </row>
    <row r="85" spans="1:17" x14ac:dyDescent="0.35">
      <c r="A85" s="2">
        <v>81</v>
      </c>
      <c r="B85" s="2">
        <f t="shared" si="1"/>
        <v>101</v>
      </c>
      <c r="C85" s="2">
        <v>1</v>
      </c>
      <c r="D85" s="2">
        <v>1</v>
      </c>
      <c r="E85" s="2" t="str">
        <f>"阵列"&amp;C85&amp;INDEX(计算页!$E$4:$E$9,D85)&amp;"色宠物系数"</f>
        <v>阵列1白色宠物系数</v>
      </c>
      <c r="F85" s="2">
        <v>81</v>
      </c>
      <c r="G85" s="2">
        <v>8100</v>
      </c>
      <c r="H85" s="2">
        <f>INDEX(升级战力计算!$B$2:$BC$101,D_升级系数表!F85,MATCH(B85,升级战力计算!$B$1:$BC$1,0)-1)</f>
        <v>213620</v>
      </c>
      <c r="I85" s="1">
        <v>3</v>
      </c>
      <c r="J85" s="1">
        <v>201</v>
      </c>
      <c r="K85" s="1">
        <v>100</v>
      </c>
      <c r="L85" s="1">
        <v>202</v>
      </c>
      <c r="M85" s="1">
        <v>200</v>
      </c>
      <c r="N85" s="1">
        <v>203</v>
      </c>
      <c r="O85" s="1">
        <v>300</v>
      </c>
      <c r="P85" s="1">
        <v>1</v>
      </c>
      <c r="Q85" s="1">
        <v>8100</v>
      </c>
    </row>
    <row r="86" spans="1:17" x14ac:dyDescent="0.35">
      <c r="A86" s="2">
        <v>82</v>
      </c>
      <c r="B86" s="2">
        <f t="shared" si="1"/>
        <v>101</v>
      </c>
      <c r="C86" s="2">
        <v>1</v>
      </c>
      <c r="D86" s="2">
        <v>1</v>
      </c>
      <c r="E86" s="2" t="str">
        <f>"阵列"&amp;C86&amp;INDEX(计算页!$E$4:$E$9,D86)&amp;"色宠物系数"</f>
        <v>阵列1白色宠物系数</v>
      </c>
      <c r="F86" s="2">
        <v>82</v>
      </c>
      <c r="G86" s="2">
        <v>8200</v>
      </c>
      <c r="H86" s="2">
        <f>INDEX(升级战力计算!$B$2:$BC$101,D_升级系数表!F86,MATCH(B86,升级战力计算!$B$1:$BC$1,0)-1)</f>
        <v>218050</v>
      </c>
      <c r="I86" s="1">
        <v>3</v>
      </c>
      <c r="J86" s="1">
        <v>201</v>
      </c>
      <c r="K86" s="1">
        <v>100</v>
      </c>
      <c r="L86" s="1">
        <v>202</v>
      </c>
      <c r="M86" s="1">
        <v>200</v>
      </c>
      <c r="N86" s="1">
        <v>203</v>
      </c>
      <c r="O86" s="1">
        <v>300</v>
      </c>
      <c r="P86" s="1">
        <v>1</v>
      </c>
      <c r="Q86" s="1">
        <v>8200</v>
      </c>
    </row>
    <row r="87" spans="1:17" x14ac:dyDescent="0.35">
      <c r="A87" s="2">
        <v>83</v>
      </c>
      <c r="B87" s="2">
        <f t="shared" si="1"/>
        <v>101</v>
      </c>
      <c r="C87" s="2">
        <v>1</v>
      </c>
      <c r="D87" s="2">
        <v>1</v>
      </c>
      <c r="E87" s="2" t="str">
        <f>"阵列"&amp;C87&amp;INDEX(计算页!$E$4:$E$9,D87)&amp;"色宠物系数"</f>
        <v>阵列1白色宠物系数</v>
      </c>
      <c r="F87" s="2">
        <v>83</v>
      </c>
      <c r="G87" s="2">
        <v>8300</v>
      </c>
      <c r="H87" s="2">
        <f>INDEX(升级战力计算!$B$2:$BC$101,D_升级系数表!F87,MATCH(B87,升级战力计算!$B$1:$BC$1,0)-1)</f>
        <v>222480</v>
      </c>
      <c r="I87" s="1">
        <v>3</v>
      </c>
      <c r="J87" s="1">
        <v>201</v>
      </c>
      <c r="K87" s="1">
        <v>100</v>
      </c>
      <c r="L87" s="1">
        <v>202</v>
      </c>
      <c r="M87" s="1">
        <v>200</v>
      </c>
      <c r="N87" s="1">
        <v>203</v>
      </c>
      <c r="O87" s="1">
        <v>300</v>
      </c>
      <c r="P87" s="1">
        <v>1</v>
      </c>
      <c r="Q87" s="1">
        <v>8300</v>
      </c>
    </row>
    <row r="88" spans="1:17" x14ac:dyDescent="0.35">
      <c r="A88" s="2">
        <v>84</v>
      </c>
      <c r="B88" s="2">
        <f t="shared" si="1"/>
        <v>101</v>
      </c>
      <c r="C88" s="2">
        <v>1</v>
      </c>
      <c r="D88" s="2">
        <v>1</v>
      </c>
      <c r="E88" s="2" t="str">
        <f>"阵列"&amp;C88&amp;INDEX(计算页!$E$4:$E$9,D88)&amp;"色宠物系数"</f>
        <v>阵列1白色宠物系数</v>
      </c>
      <c r="F88" s="2">
        <v>84</v>
      </c>
      <c r="G88" s="2">
        <v>8400</v>
      </c>
      <c r="H88" s="2">
        <f>INDEX(升级战力计算!$B$2:$BC$101,D_升级系数表!F88,MATCH(B88,升级战力计算!$B$1:$BC$1,0)-1)</f>
        <v>226910</v>
      </c>
      <c r="I88" s="1">
        <v>3</v>
      </c>
      <c r="J88" s="1">
        <v>201</v>
      </c>
      <c r="K88" s="1">
        <v>100</v>
      </c>
      <c r="L88" s="1">
        <v>202</v>
      </c>
      <c r="M88" s="1">
        <v>200</v>
      </c>
      <c r="N88" s="1">
        <v>203</v>
      </c>
      <c r="O88" s="1">
        <v>300</v>
      </c>
      <c r="P88" s="1">
        <v>1</v>
      </c>
      <c r="Q88" s="1">
        <v>8400</v>
      </c>
    </row>
    <row r="89" spans="1:17" x14ac:dyDescent="0.35">
      <c r="A89" s="2">
        <v>85</v>
      </c>
      <c r="B89" s="2">
        <f t="shared" si="1"/>
        <v>101</v>
      </c>
      <c r="C89" s="2">
        <v>1</v>
      </c>
      <c r="D89" s="2">
        <v>1</v>
      </c>
      <c r="E89" s="2" t="str">
        <f>"阵列"&amp;C89&amp;INDEX(计算页!$E$4:$E$9,D89)&amp;"色宠物系数"</f>
        <v>阵列1白色宠物系数</v>
      </c>
      <c r="F89" s="2">
        <v>85</v>
      </c>
      <c r="G89" s="2">
        <v>8500</v>
      </c>
      <c r="H89" s="2">
        <f>INDEX(升级战力计算!$B$2:$BC$101,D_升级系数表!F89,MATCH(B89,升级战力计算!$B$1:$BC$1,0)-1)</f>
        <v>231340</v>
      </c>
      <c r="I89" s="1">
        <v>3</v>
      </c>
      <c r="J89" s="1">
        <v>201</v>
      </c>
      <c r="K89" s="1">
        <v>100</v>
      </c>
      <c r="L89" s="1">
        <v>202</v>
      </c>
      <c r="M89" s="1">
        <v>200</v>
      </c>
      <c r="N89" s="1">
        <v>203</v>
      </c>
      <c r="O89" s="1">
        <v>300</v>
      </c>
      <c r="P89" s="1">
        <v>1</v>
      </c>
      <c r="Q89" s="1">
        <v>8500</v>
      </c>
    </row>
    <row r="90" spans="1:17" x14ac:dyDescent="0.35">
      <c r="A90" s="2">
        <v>86</v>
      </c>
      <c r="B90" s="2">
        <f t="shared" si="1"/>
        <v>101</v>
      </c>
      <c r="C90" s="2">
        <v>1</v>
      </c>
      <c r="D90" s="2">
        <v>1</v>
      </c>
      <c r="E90" s="2" t="str">
        <f>"阵列"&amp;C90&amp;INDEX(计算页!$E$4:$E$9,D90)&amp;"色宠物系数"</f>
        <v>阵列1白色宠物系数</v>
      </c>
      <c r="F90" s="2">
        <v>86</v>
      </c>
      <c r="G90" s="2">
        <v>8600</v>
      </c>
      <c r="H90" s="2">
        <f>INDEX(升级战力计算!$B$2:$BC$101,D_升级系数表!F90,MATCH(B90,升级战力计算!$B$1:$BC$1,0)-1)</f>
        <v>236080</v>
      </c>
      <c r="I90" s="1">
        <v>3</v>
      </c>
      <c r="J90" s="1">
        <v>201</v>
      </c>
      <c r="K90" s="1">
        <v>100</v>
      </c>
      <c r="L90" s="1">
        <v>202</v>
      </c>
      <c r="M90" s="1">
        <v>200</v>
      </c>
      <c r="N90" s="1">
        <v>203</v>
      </c>
      <c r="O90" s="1">
        <v>300</v>
      </c>
      <c r="P90" s="1">
        <v>1</v>
      </c>
      <c r="Q90" s="1">
        <v>8600</v>
      </c>
    </row>
    <row r="91" spans="1:17" x14ac:dyDescent="0.35">
      <c r="A91" s="2">
        <v>87</v>
      </c>
      <c r="B91" s="2">
        <f t="shared" si="1"/>
        <v>101</v>
      </c>
      <c r="C91" s="2">
        <v>1</v>
      </c>
      <c r="D91" s="2">
        <v>1</v>
      </c>
      <c r="E91" s="2" t="str">
        <f>"阵列"&amp;C91&amp;INDEX(计算页!$E$4:$E$9,D91)&amp;"色宠物系数"</f>
        <v>阵列1白色宠物系数</v>
      </c>
      <c r="F91" s="2">
        <v>87</v>
      </c>
      <c r="G91" s="2">
        <v>8700</v>
      </c>
      <c r="H91" s="2">
        <f>INDEX(升级战力计算!$B$2:$BC$101,D_升级系数表!F91,MATCH(B91,升级战力计算!$B$1:$BC$1,0)-1)</f>
        <v>240820</v>
      </c>
      <c r="I91" s="1">
        <v>3</v>
      </c>
      <c r="J91" s="1">
        <v>201</v>
      </c>
      <c r="K91" s="1">
        <v>100</v>
      </c>
      <c r="L91" s="1">
        <v>202</v>
      </c>
      <c r="M91" s="1">
        <v>200</v>
      </c>
      <c r="N91" s="1">
        <v>203</v>
      </c>
      <c r="O91" s="1">
        <v>300</v>
      </c>
      <c r="P91" s="1">
        <v>1</v>
      </c>
      <c r="Q91" s="1">
        <v>8700</v>
      </c>
    </row>
    <row r="92" spans="1:17" x14ac:dyDescent="0.35">
      <c r="A92" s="2">
        <v>88</v>
      </c>
      <c r="B92" s="2">
        <f t="shared" si="1"/>
        <v>101</v>
      </c>
      <c r="C92" s="2">
        <v>1</v>
      </c>
      <c r="D92" s="2">
        <v>1</v>
      </c>
      <c r="E92" s="2" t="str">
        <f>"阵列"&amp;C92&amp;INDEX(计算页!$E$4:$E$9,D92)&amp;"色宠物系数"</f>
        <v>阵列1白色宠物系数</v>
      </c>
      <c r="F92" s="2">
        <v>88</v>
      </c>
      <c r="G92" s="2">
        <v>8800</v>
      </c>
      <c r="H92" s="2">
        <f>INDEX(升级战力计算!$B$2:$BC$101,D_升级系数表!F92,MATCH(B92,升级战力计算!$B$1:$BC$1,0)-1)</f>
        <v>245560</v>
      </c>
      <c r="I92" s="1">
        <v>3</v>
      </c>
      <c r="J92" s="1">
        <v>201</v>
      </c>
      <c r="K92" s="1">
        <v>100</v>
      </c>
      <c r="L92" s="1">
        <v>202</v>
      </c>
      <c r="M92" s="1">
        <v>200</v>
      </c>
      <c r="N92" s="1">
        <v>203</v>
      </c>
      <c r="O92" s="1">
        <v>300</v>
      </c>
      <c r="P92" s="1">
        <v>1</v>
      </c>
      <c r="Q92" s="1">
        <v>8800</v>
      </c>
    </row>
    <row r="93" spans="1:17" x14ac:dyDescent="0.35">
      <c r="A93" s="2">
        <v>89</v>
      </c>
      <c r="B93" s="2">
        <f t="shared" si="1"/>
        <v>101</v>
      </c>
      <c r="C93" s="2">
        <v>1</v>
      </c>
      <c r="D93" s="2">
        <v>1</v>
      </c>
      <c r="E93" s="2" t="str">
        <f>"阵列"&amp;C93&amp;INDEX(计算页!$E$4:$E$9,D93)&amp;"色宠物系数"</f>
        <v>阵列1白色宠物系数</v>
      </c>
      <c r="F93" s="2">
        <v>89</v>
      </c>
      <c r="G93" s="2">
        <v>8900</v>
      </c>
      <c r="H93" s="2">
        <f>INDEX(升级战力计算!$B$2:$BC$101,D_升级系数表!F93,MATCH(B93,升级战力计算!$B$1:$BC$1,0)-1)</f>
        <v>250300</v>
      </c>
      <c r="I93" s="1">
        <v>3</v>
      </c>
      <c r="J93" s="1">
        <v>201</v>
      </c>
      <c r="K93" s="1">
        <v>100</v>
      </c>
      <c r="L93" s="1">
        <v>202</v>
      </c>
      <c r="M93" s="1">
        <v>200</v>
      </c>
      <c r="N93" s="1">
        <v>203</v>
      </c>
      <c r="O93" s="1">
        <v>300</v>
      </c>
      <c r="P93" s="1">
        <v>1</v>
      </c>
      <c r="Q93" s="1">
        <v>8900</v>
      </c>
    </row>
    <row r="94" spans="1:17" x14ac:dyDescent="0.35">
      <c r="A94" s="2">
        <v>90</v>
      </c>
      <c r="B94" s="2">
        <f t="shared" si="1"/>
        <v>101</v>
      </c>
      <c r="C94" s="2">
        <v>1</v>
      </c>
      <c r="D94" s="2">
        <v>1</v>
      </c>
      <c r="E94" s="2" t="str">
        <f>"阵列"&amp;C94&amp;INDEX(计算页!$E$4:$E$9,D94)&amp;"色宠物系数"</f>
        <v>阵列1白色宠物系数</v>
      </c>
      <c r="F94" s="2">
        <v>90</v>
      </c>
      <c r="G94" s="2">
        <v>9000</v>
      </c>
      <c r="H94" s="2">
        <f>INDEX(升级战力计算!$B$2:$BC$101,D_升级系数表!F94,MATCH(B94,升级战力计算!$B$1:$BC$1,0)-1)</f>
        <v>255040</v>
      </c>
      <c r="I94" s="1">
        <v>3</v>
      </c>
      <c r="J94" s="1">
        <v>201</v>
      </c>
      <c r="K94" s="1">
        <v>100</v>
      </c>
      <c r="L94" s="1">
        <v>202</v>
      </c>
      <c r="M94" s="1">
        <v>200</v>
      </c>
      <c r="N94" s="1">
        <v>203</v>
      </c>
      <c r="O94" s="1">
        <v>300</v>
      </c>
      <c r="P94" s="1">
        <v>1</v>
      </c>
      <c r="Q94" s="1">
        <v>9000</v>
      </c>
    </row>
    <row r="95" spans="1:17" x14ac:dyDescent="0.35">
      <c r="A95" s="2">
        <v>91</v>
      </c>
      <c r="B95" s="2">
        <f t="shared" si="1"/>
        <v>101</v>
      </c>
      <c r="C95" s="2">
        <v>1</v>
      </c>
      <c r="D95" s="2">
        <v>1</v>
      </c>
      <c r="E95" s="2" t="str">
        <f>"阵列"&amp;C95&amp;INDEX(计算页!$E$4:$E$9,D95)&amp;"色宠物系数"</f>
        <v>阵列1白色宠物系数</v>
      </c>
      <c r="F95" s="2">
        <v>91</v>
      </c>
      <c r="G95" s="2">
        <v>9100</v>
      </c>
      <c r="H95" s="2">
        <f>INDEX(升级战力计算!$B$2:$BC$101,D_升级系数表!F95,MATCH(B95,升级战力计算!$B$1:$BC$1,0)-1)</f>
        <v>260112</v>
      </c>
      <c r="I95" s="1">
        <v>3</v>
      </c>
      <c r="J95" s="1">
        <v>201</v>
      </c>
      <c r="K95" s="1">
        <v>100</v>
      </c>
      <c r="L95" s="1">
        <v>202</v>
      </c>
      <c r="M95" s="1">
        <v>200</v>
      </c>
      <c r="N95" s="1">
        <v>203</v>
      </c>
      <c r="O95" s="1">
        <v>300</v>
      </c>
      <c r="P95" s="1">
        <v>1</v>
      </c>
      <c r="Q95" s="1">
        <v>9100</v>
      </c>
    </row>
    <row r="96" spans="1:17" x14ac:dyDescent="0.35">
      <c r="A96" s="2">
        <v>92</v>
      </c>
      <c r="B96" s="2">
        <f t="shared" si="1"/>
        <v>101</v>
      </c>
      <c r="C96" s="2">
        <v>1</v>
      </c>
      <c r="D96" s="2">
        <v>1</v>
      </c>
      <c r="E96" s="2" t="str">
        <f>"阵列"&amp;C96&amp;INDEX(计算页!$E$4:$E$9,D96)&amp;"色宠物系数"</f>
        <v>阵列1白色宠物系数</v>
      </c>
      <c r="F96" s="2">
        <v>92</v>
      </c>
      <c r="G96" s="2">
        <v>9200</v>
      </c>
      <c r="H96" s="2">
        <f>INDEX(升级战力计算!$B$2:$BC$101,D_升级系数表!F96,MATCH(B96,升级战力计算!$B$1:$BC$1,0)-1)</f>
        <v>265184</v>
      </c>
      <c r="I96" s="1">
        <v>3</v>
      </c>
      <c r="J96" s="1">
        <v>201</v>
      </c>
      <c r="K96" s="1">
        <v>100</v>
      </c>
      <c r="L96" s="1">
        <v>202</v>
      </c>
      <c r="M96" s="1">
        <v>200</v>
      </c>
      <c r="N96" s="1">
        <v>203</v>
      </c>
      <c r="O96" s="1">
        <v>300</v>
      </c>
      <c r="P96" s="1">
        <v>1</v>
      </c>
      <c r="Q96" s="1">
        <v>9200</v>
      </c>
    </row>
    <row r="97" spans="1:17" x14ac:dyDescent="0.35">
      <c r="A97" s="2">
        <v>93</v>
      </c>
      <c r="B97" s="2">
        <f t="shared" si="1"/>
        <v>101</v>
      </c>
      <c r="C97" s="2">
        <v>1</v>
      </c>
      <c r="D97" s="2">
        <v>1</v>
      </c>
      <c r="E97" s="2" t="str">
        <f>"阵列"&amp;C97&amp;INDEX(计算页!$E$4:$E$9,D97)&amp;"色宠物系数"</f>
        <v>阵列1白色宠物系数</v>
      </c>
      <c r="F97" s="2">
        <v>93</v>
      </c>
      <c r="G97" s="2">
        <v>9300</v>
      </c>
      <c r="H97" s="2">
        <f>INDEX(升级战力计算!$B$2:$BC$101,D_升级系数表!F97,MATCH(B97,升级战力计算!$B$1:$BC$1,0)-1)</f>
        <v>270256</v>
      </c>
      <c r="I97" s="1">
        <v>3</v>
      </c>
      <c r="J97" s="1">
        <v>201</v>
      </c>
      <c r="K97" s="1">
        <v>100</v>
      </c>
      <c r="L97" s="1">
        <v>202</v>
      </c>
      <c r="M97" s="1">
        <v>200</v>
      </c>
      <c r="N97" s="1">
        <v>203</v>
      </c>
      <c r="O97" s="1">
        <v>300</v>
      </c>
      <c r="P97" s="1">
        <v>1</v>
      </c>
      <c r="Q97" s="1">
        <v>9300</v>
      </c>
    </row>
    <row r="98" spans="1:17" x14ac:dyDescent="0.35">
      <c r="A98" s="2">
        <v>94</v>
      </c>
      <c r="B98" s="2">
        <f t="shared" si="1"/>
        <v>101</v>
      </c>
      <c r="C98" s="2">
        <v>1</v>
      </c>
      <c r="D98" s="2">
        <v>1</v>
      </c>
      <c r="E98" s="2" t="str">
        <f>"阵列"&amp;C98&amp;INDEX(计算页!$E$4:$E$9,D98)&amp;"色宠物系数"</f>
        <v>阵列1白色宠物系数</v>
      </c>
      <c r="F98" s="2">
        <v>94</v>
      </c>
      <c r="G98" s="2">
        <v>9400</v>
      </c>
      <c r="H98" s="2">
        <f>INDEX(升级战力计算!$B$2:$BC$101,D_升级系数表!F98,MATCH(B98,升级战力计算!$B$1:$BC$1,0)-1)</f>
        <v>275328</v>
      </c>
      <c r="I98" s="1">
        <v>3</v>
      </c>
      <c r="J98" s="1">
        <v>201</v>
      </c>
      <c r="K98" s="1">
        <v>100</v>
      </c>
      <c r="L98" s="1">
        <v>202</v>
      </c>
      <c r="M98" s="1">
        <v>200</v>
      </c>
      <c r="N98" s="1">
        <v>203</v>
      </c>
      <c r="O98" s="1">
        <v>300</v>
      </c>
      <c r="P98" s="1">
        <v>1</v>
      </c>
      <c r="Q98" s="1">
        <v>9400</v>
      </c>
    </row>
    <row r="99" spans="1:17" x14ac:dyDescent="0.35">
      <c r="A99" s="2">
        <v>95</v>
      </c>
      <c r="B99" s="2">
        <f t="shared" si="1"/>
        <v>101</v>
      </c>
      <c r="C99" s="2">
        <v>1</v>
      </c>
      <c r="D99" s="2">
        <v>1</v>
      </c>
      <c r="E99" s="2" t="str">
        <f>"阵列"&amp;C99&amp;INDEX(计算页!$E$4:$E$9,D99)&amp;"色宠物系数"</f>
        <v>阵列1白色宠物系数</v>
      </c>
      <c r="F99" s="2">
        <v>95</v>
      </c>
      <c r="G99" s="2">
        <v>9500</v>
      </c>
      <c r="H99" s="2">
        <f>INDEX(升级战力计算!$B$2:$BC$101,D_升级系数表!F99,MATCH(B99,升级战力计算!$B$1:$BC$1,0)-1)</f>
        <v>280400</v>
      </c>
      <c r="I99" s="1">
        <v>3</v>
      </c>
      <c r="J99" s="1">
        <v>201</v>
      </c>
      <c r="K99" s="1">
        <v>100</v>
      </c>
      <c r="L99" s="1">
        <v>202</v>
      </c>
      <c r="M99" s="1">
        <v>200</v>
      </c>
      <c r="N99" s="1">
        <v>203</v>
      </c>
      <c r="O99" s="1">
        <v>300</v>
      </c>
      <c r="P99" s="1">
        <v>1</v>
      </c>
      <c r="Q99" s="1">
        <v>9500</v>
      </c>
    </row>
    <row r="100" spans="1:17" x14ac:dyDescent="0.35">
      <c r="A100" s="2">
        <v>96</v>
      </c>
      <c r="B100" s="2">
        <f t="shared" si="1"/>
        <v>101</v>
      </c>
      <c r="C100" s="2">
        <v>1</v>
      </c>
      <c r="D100" s="2">
        <v>1</v>
      </c>
      <c r="E100" s="2" t="str">
        <f>"阵列"&amp;C100&amp;INDEX(计算页!$E$4:$E$9,D100)&amp;"色宠物系数"</f>
        <v>阵列1白色宠物系数</v>
      </c>
      <c r="F100" s="2">
        <v>96</v>
      </c>
      <c r="G100" s="2">
        <v>9600</v>
      </c>
      <c r="H100" s="2">
        <f>INDEX(升级战力计算!$B$2:$BC$101,D_升级系数表!F100,MATCH(B100,升级战力计算!$B$1:$BC$1,0)-1)</f>
        <v>285827</v>
      </c>
      <c r="I100" s="1">
        <v>3</v>
      </c>
      <c r="J100" s="1">
        <v>201</v>
      </c>
      <c r="K100" s="1">
        <v>100</v>
      </c>
      <c r="L100" s="1">
        <v>202</v>
      </c>
      <c r="M100" s="1">
        <v>200</v>
      </c>
      <c r="N100" s="1">
        <v>203</v>
      </c>
      <c r="O100" s="1">
        <v>300</v>
      </c>
      <c r="P100" s="1">
        <v>1</v>
      </c>
      <c r="Q100" s="1">
        <v>9600</v>
      </c>
    </row>
    <row r="101" spans="1:17" x14ac:dyDescent="0.35">
      <c r="A101" s="2">
        <v>97</v>
      </c>
      <c r="B101" s="2">
        <f t="shared" si="1"/>
        <v>101</v>
      </c>
      <c r="C101" s="2">
        <v>1</v>
      </c>
      <c r="D101" s="2">
        <v>1</v>
      </c>
      <c r="E101" s="2" t="str">
        <f>"阵列"&amp;C101&amp;INDEX(计算页!$E$4:$E$9,D101)&amp;"色宠物系数"</f>
        <v>阵列1白色宠物系数</v>
      </c>
      <c r="F101" s="2">
        <v>97</v>
      </c>
      <c r="G101" s="2">
        <v>9700</v>
      </c>
      <c r="H101" s="2">
        <f>INDEX(升级战力计算!$B$2:$BC$101,D_升级系数表!F101,MATCH(B101,升级战力计算!$B$1:$BC$1,0)-1)</f>
        <v>291254</v>
      </c>
      <c r="I101" s="1">
        <v>3</v>
      </c>
      <c r="J101" s="1">
        <v>201</v>
      </c>
      <c r="K101" s="1">
        <v>100</v>
      </c>
      <c r="L101" s="1">
        <v>202</v>
      </c>
      <c r="M101" s="1">
        <v>200</v>
      </c>
      <c r="N101" s="1">
        <v>203</v>
      </c>
      <c r="O101" s="1">
        <v>300</v>
      </c>
      <c r="P101" s="1">
        <v>1</v>
      </c>
      <c r="Q101" s="1">
        <v>9700</v>
      </c>
    </row>
    <row r="102" spans="1:17" x14ac:dyDescent="0.35">
      <c r="A102" s="2">
        <v>98</v>
      </c>
      <c r="B102" s="2">
        <f t="shared" si="1"/>
        <v>101</v>
      </c>
      <c r="C102" s="2">
        <v>1</v>
      </c>
      <c r="D102" s="2">
        <v>1</v>
      </c>
      <c r="E102" s="2" t="str">
        <f>"阵列"&amp;C102&amp;INDEX(计算页!$E$4:$E$9,D102)&amp;"色宠物系数"</f>
        <v>阵列1白色宠物系数</v>
      </c>
      <c r="F102" s="2">
        <v>98</v>
      </c>
      <c r="G102" s="2">
        <v>9800</v>
      </c>
      <c r="H102" s="2">
        <f>INDEX(升级战力计算!$B$2:$BC$101,D_升级系数表!F102,MATCH(B102,升级战力计算!$B$1:$BC$1,0)-1)</f>
        <v>296681</v>
      </c>
      <c r="I102" s="1">
        <v>3</v>
      </c>
      <c r="J102" s="1">
        <v>201</v>
      </c>
      <c r="K102" s="1">
        <v>100</v>
      </c>
      <c r="L102" s="1">
        <v>202</v>
      </c>
      <c r="M102" s="1">
        <v>200</v>
      </c>
      <c r="N102" s="1">
        <v>203</v>
      </c>
      <c r="O102" s="1">
        <v>300</v>
      </c>
      <c r="P102" s="1">
        <v>1</v>
      </c>
      <c r="Q102" s="1">
        <v>9800</v>
      </c>
    </row>
    <row r="103" spans="1:17" x14ac:dyDescent="0.35">
      <c r="A103" s="2">
        <v>99</v>
      </c>
      <c r="B103" s="2">
        <f t="shared" si="1"/>
        <v>101</v>
      </c>
      <c r="C103" s="2">
        <v>1</v>
      </c>
      <c r="D103" s="2">
        <v>1</v>
      </c>
      <c r="E103" s="2" t="str">
        <f>"阵列"&amp;C103&amp;INDEX(计算页!$E$4:$E$9,D103)&amp;"色宠物系数"</f>
        <v>阵列1白色宠物系数</v>
      </c>
      <c r="F103" s="2">
        <v>99</v>
      </c>
      <c r="G103" s="2">
        <v>9900</v>
      </c>
      <c r="H103" s="2">
        <f>INDEX(升级战力计算!$B$2:$BC$101,D_升级系数表!F103,MATCH(B103,升级战力计算!$B$1:$BC$1,0)-1)</f>
        <v>302108</v>
      </c>
      <c r="I103" s="1">
        <v>3</v>
      </c>
      <c r="J103" s="1">
        <v>201</v>
      </c>
      <c r="K103" s="1">
        <v>100</v>
      </c>
      <c r="L103" s="1">
        <v>202</v>
      </c>
      <c r="M103" s="1">
        <v>200</v>
      </c>
      <c r="N103" s="1">
        <v>203</v>
      </c>
      <c r="O103" s="1">
        <v>300</v>
      </c>
      <c r="P103" s="1">
        <v>1</v>
      </c>
      <c r="Q103" s="1">
        <v>9900</v>
      </c>
    </row>
    <row r="104" spans="1:17" x14ac:dyDescent="0.35">
      <c r="A104" s="2">
        <v>100</v>
      </c>
      <c r="B104" s="2">
        <f t="shared" si="1"/>
        <v>101</v>
      </c>
      <c r="C104" s="2">
        <v>1</v>
      </c>
      <c r="D104" s="2">
        <v>1</v>
      </c>
      <c r="E104" s="2" t="str">
        <f>"阵列"&amp;C104&amp;INDEX(计算页!$E$4:$E$9,D104)&amp;"色宠物系数"</f>
        <v>阵列1白色宠物系数</v>
      </c>
      <c r="F104" s="2">
        <v>100</v>
      </c>
      <c r="G104" s="2">
        <v>10000</v>
      </c>
      <c r="H104" s="2">
        <f>INDEX(升级战力计算!$B$2:$BC$101,D_升级系数表!F104,MATCH(B104,升级战力计算!$B$1:$BC$1,0)-1)</f>
        <v>307535</v>
      </c>
      <c r="I104" s="1">
        <v>3</v>
      </c>
      <c r="J104" s="1">
        <v>201</v>
      </c>
      <c r="K104" s="1">
        <v>100</v>
      </c>
      <c r="L104" s="1">
        <v>202</v>
      </c>
      <c r="M104" s="1">
        <v>200</v>
      </c>
      <c r="N104" s="1">
        <v>203</v>
      </c>
      <c r="O104" s="1">
        <v>300</v>
      </c>
      <c r="P104" s="1">
        <v>1</v>
      </c>
      <c r="Q104" s="1">
        <v>10000</v>
      </c>
    </row>
    <row r="105" spans="1:17" x14ac:dyDescent="0.35">
      <c r="A105" s="2">
        <v>101</v>
      </c>
      <c r="B105" s="2">
        <f t="shared" si="1"/>
        <v>102</v>
      </c>
      <c r="C105" s="2">
        <v>1</v>
      </c>
      <c r="D105" s="2">
        <v>2</v>
      </c>
      <c r="E105" s="2" t="str">
        <f>"阵列"&amp;C105&amp;INDEX(计算页!$E$4:$E$9,D105)&amp;"色宠物系数"</f>
        <v>阵列1绿色宠物系数</v>
      </c>
      <c r="F105" s="2">
        <v>1</v>
      </c>
      <c r="G105" s="2">
        <v>100</v>
      </c>
      <c r="H105" s="2">
        <f>INDEX(升级战力计算!$B$2:$BC$101,D_升级系数表!F105,MATCH(B105,升级战力计算!$B$1:$BC$1,0)-1)</f>
        <v>1100</v>
      </c>
      <c r="I105" s="1">
        <v>3</v>
      </c>
      <c r="J105" s="1">
        <v>201</v>
      </c>
      <c r="K105" s="1">
        <v>100</v>
      </c>
      <c r="L105" s="1">
        <v>202</v>
      </c>
      <c r="M105" s="1">
        <v>200</v>
      </c>
      <c r="N105" s="1">
        <v>203</v>
      </c>
      <c r="O105" s="1">
        <v>300</v>
      </c>
      <c r="P105" s="1">
        <v>1</v>
      </c>
      <c r="Q105" s="1">
        <v>100</v>
      </c>
    </row>
    <row r="106" spans="1:17" x14ac:dyDescent="0.35">
      <c r="A106" s="2">
        <v>102</v>
      </c>
      <c r="B106" s="2">
        <f t="shared" si="1"/>
        <v>102</v>
      </c>
      <c r="C106" s="2">
        <v>1</v>
      </c>
      <c r="D106" s="2">
        <v>2</v>
      </c>
      <c r="E106" s="2" t="str">
        <f>"阵列"&amp;C106&amp;INDEX(计算页!$E$4:$E$9,D106)&amp;"色宠物系数"</f>
        <v>阵列1绿色宠物系数</v>
      </c>
      <c r="F106" s="2">
        <v>2</v>
      </c>
      <c r="G106" s="2">
        <v>200</v>
      </c>
      <c r="H106" s="2">
        <f>INDEX(升级战力计算!$B$2:$BC$101,D_升级系数表!F106,MATCH(B106,升级战力计算!$B$1:$BC$1,0)-1)</f>
        <v>2200</v>
      </c>
      <c r="I106" s="1">
        <v>3</v>
      </c>
      <c r="J106" s="1">
        <v>201</v>
      </c>
      <c r="K106" s="1">
        <v>100</v>
      </c>
      <c r="L106" s="1">
        <v>202</v>
      </c>
      <c r="M106" s="1">
        <v>200</v>
      </c>
      <c r="N106" s="1">
        <v>203</v>
      </c>
      <c r="O106" s="1">
        <v>300</v>
      </c>
      <c r="P106" s="1">
        <v>1</v>
      </c>
      <c r="Q106" s="1">
        <v>200</v>
      </c>
    </row>
    <row r="107" spans="1:17" x14ac:dyDescent="0.35">
      <c r="A107" s="2">
        <v>103</v>
      </c>
      <c r="B107" s="2">
        <f t="shared" si="1"/>
        <v>102</v>
      </c>
      <c r="C107" s="2">
        <v>1</v>
      </c>
      <c r="D107" s="2">
        <v>2</v>
      </c>
      <c r="E107" s="2" t="str">
        <f>"阵列"&amp;C107&amp;INDEX(计算页!$E$4:$E$9,D107)&amp;"色宠物系数"</f>
        <v>阵列1绿色宠物系数</v>
      </c>
      <c r="F107" s="2">
        <v>3</v>
      </c>
      <c r="G107" s="2">
        <v>300</v>
      </c>
      <c r="H107" s="2">
        <f>INDEX(升级战力计算!$B$2:$BC$101,D_升级系数表!F107,MATCH(B107,升级战力计算!$B$1:$BC$1,0)-1)</f>
        <v>3300</v>
      </c>
      <c r="I107" s="1">
        <v>3</v>
      </c>
      <c r="J107" s="1">
        <v>201</v>
      </c>
      <c r="K107" s="1">
        <v>100</v>
      </c>
      <c r="L107" s="1">
        <v>202</v>
      </c>
      <c r="M107" s="1">
        <v>200</v>
      </c>
      <c r="N107" s="1">
        <v>203</v>
      </c>
      <c r="O107" s="1">
        <v>300</v>
      </c>
      <c r="P107" s="1">
        <v>1</v>
      </c>
      <c r="Q107" s="1">
        <v>300</v>
      </c>
    </row>
    <row r="108" spans="1:17" x14ac:dyDescent="0.35">
      <c r="A108" s="2">
        <v>104</v>
      </c>
      <c r="B108" s="2">
        <f t="shared" si="1"/>
        <v>102</v>
      </c>
      <c r="C108" s="2">
        <v>1</v>
      </c>
      <c r="D108" s="2">
        <v>2</v>
      </c>
      <c r="E108" s="2" t="str">
        <f>"阵列"&amp;C108&amp;INDEX(计算页!$E$4:$E$9,D108)&amp;"色宠物系数"</f>
        <v>阵列1绿色宠物系数</v>
      </c>
      <c r="F108" s="2">
        <v>4</v>
      </c>
      <c r="G108" s="2">
        <v>400</v>
      </c>
      <c r="H108" s="2">
        <f>INDEX(升级战力计算!$B$2:$BC$101,D_升级系数表!F108,MATCH(B108,升级战力计算!$B$1:$BC$1,0)-1)</f>
        <v>4400</v>
      </c>
      <c r="I108" s="1">
        <v>3</v>
      </c>
      <c r="J108" s="1">
        <v>201</v>
      </c>
      <c r="K108" s="1">
        <v>100</v>
      </c>
      <c r="L108" s="1">
        <v>202</v>
      </c>
      <c r="M108" s="1">
        <v>200</v>
      </c>
      <c r="N108" s="1">
        <v>203</v>
      </c>
      <c r="O108" s="1">
        <v>300</v>
      </c>
      <c r="P108" s="1">
        <v>1</v>
      </c>
      <c r="Q108" s="1">
        <v>400</v>
      </c>
    </row>
    <row r="109" spans="1:17" x14ac:dyDescent="0.35">
      <c r="A109" s="2">
        <v>105</v>
      </c>
      <c r="B109" s="2">
        <f t="shared" si="1"/>
        <v>102</v>
      </c>
      <c r="C109" s="2">
        <v>1</v>
      </c>
      <c r="D109" s="2">
        <v>2</v>
      </c>
      <c r="E109" s="2" t="str">
        <f>"阵列"&amp;C109&amp;INDEX(计算页!$E$4:$E$9,D109)&amp;"色宠物系数"</f>
        <v>阵列1绿色宠物系数</v>
      </c>
      <c r="F109" s="2">
        <v>5</v>
      </c>
      <c r="G109" s="2">
        <v>500</v>
      </c>
      <c r="H109" s="2">
        <f>INDEX(升级战力计算!$B$2:$BC$101,D_升级系数表!F109,MATCH(B109,升级战力计算!$B$1:$BC$1,0)-1)</f>
        <v>5500</v>
      </c>
      <c r="I109" s="1">
        <v>3</v>
      </c>
      <c r="J109" s="1">
        <v>201</v>
      </c>
      <c r="K109" s="1">
        <v>100</v>
      </c>
      <c r="L109" s="1">
        <v>202</v>
      </c>
      <c r="M109" s="1">
        <v>200</v>
      </c>
      <c r="N109" s="1">
        <v>203</v>
      </c>
      <c r="O109" s="1">
        <v>300</v>
      </c>
      <c r="P109" s="1">
        <v>1</v>
      </c>
      <c r="Q109" s="1">
        <v>500</v>
      </c>
    </row>
    <row r="110" spans="1:17" x14ac:dyDescent="0.35">
      <c r="A110" s="2">
        <v>106</v>
      </c>
      <c r="B110" s="2">
        <f t="shared" si="1"/>
        <v>102</v>
      </c>
      <c r="C110" s="2">
        <v>1</v>
      </c>
      <c r="D110" s="2">
        <v>2</v>
      </c>
      <c r="E110" s="2" t="str">
        <f>"阵列"&amp;C110&amp;INDEX(计算页!$E$4:$E$9,D110)&amp;"色宠物系数"</f>
        <v>阵列1绿色宠物系数</v>
      </c>
      <c r="F110" s="2">
        <v>6</v>
      </c>
      <c r="G110" s="2">
        <v>600</v>
      </c>
      <c r="H110" s="2">
        <f>INDEX(升级战力计算!$B$2:$BC$101,D_升级系数表!F110,MATCH(B110,升级战力计算!$B$1:$BC$1,0)-1)</f>
        <v>6677</v>
      </c>
      <c r="I110" s="1">
        <v>3</v>
      </c>
      <c r="J110" s="1">
        <v>201</v>
      </c>
      <c r="K110" s="1">
        <v>100</v>
      </c>
      <c r="L110" s="1">
        <v>202</v>
      </c>
      <c r="M110" s="1">
        <v>200</v>
      </c>
      <c r="N110" s="1">
        <v>203</v>
      </c>
      <c r="O110" s="1">
        <v>300</v>
      </c>
      <c r="P110" s="1">
        <v>1</v>
      </c>
      <c r="Q110" s="1">
        <v>600</v>
      </c>
    </row>
    <row r="111" spans="1:17" x14ac:dyDescent="0.35">
      <c r="A111" s="2">
        <v>107</v>
      </c>
      <c r="B111" s="2">
        <f t="shared" si="1"/>
        <v>102</v>
      </c>
      <c r="C111" s="2">
        <v>1</v>
      </c>
      <c r="D111" s="2">
        <v>2</v>
      </c>
      <c r="E111" s="2" t="str">
        <f>"阵列"&amp;C111&amp;INDEX(计算页!$E$4:$E$9,D111)&amp;"色宠物系数"</f>
        <v>阵列1绿色宠物系数</v>
      </c>
      <c r="F111" s="2">
        <v>7</v>
      </c>
      <c r="G111" s="2">
        <v>700</v>
      </c>
      <c r="H111" s="2">
        <f>INDEX(升级战力计算!$B$2:$BC$101,D_升级系数表!F111,MATCH(B111,升级战力计算!$B$1:$BC$1,0)-1)</f>
        <v>7854</v>
      </c>
      <c r="I111" s="1">
        <v>3</v>
      </c>
      <c r="J111" s="1">
        <v>201</v>
      </c>
      <c r="K111" s="1">
        <v>100</v>
      </c>
      <c r="L111" s="1">
        <v>202</v>
      </c>
      <c r="M111" s="1">
        <v>200</v>
      </c>
      <c r="N111" s="1">
        <v>203</v>
      </c>
      <c r="O111" s="1">
        <v>300</v>
      </c>
      <c r="P111" s="1">
        <v>1</v>
      </c>
      <c r="Q111" s="1">
        <v>700</v>
      </c>
    </row>
    <row r="112" spans="1:17" x14ac:dyDescent="0.35">
      <c r="A112" s="2">
        <v>108</v>
      </c>
      <c r="B112" s="2">
        <f t="shared" si="1"/>
        <v>102</v>
      </c>
      <c r="C112" s="2">
        <v>1</v>
      </c>
      <c r="D112" s="2">
        <v>2</v>
      </c>
      <c r="E112" s="2" t="str">
        <f>"阵列"&amp;C112&amp;INDEX(计算页!$E$4:$E$9,D112)&amp;"色宠物系数"</f>
        <v>阵列1绿色宠物系数</v>
      </c>
      <c r="F112" s="2">
        <v>8</v>
      </c>
      <c r="G112" s="2">
        <v>800</v>
      </c>
      <c r="H112" s="2">
        <f>INDEX(升级战力计算!$B$2:$BC$101,D_升级系数表!F112,MATCH(B112,升级战力计算!$B$1:$BC$1,0)-1)</f>
        <v>9031</v>
      </c>
      <c r="I112" s="1">
        <v>3</v>
      </c>
      <c r="J112" s="1">
        <v>201</v>
      </c>
      <c r="K112" s="1">
        <v>100</v>
      </c>
      <c r="L112" s="1">
        <v>202</v>
      </c>
      <c r="M112" s="1">
        <v>200</v>
      </c>
      <c r="N112" s="1">
        <v>203</v>
      </c>
      <c r="O112" s="1">
        <v>300</v>
      </c>
      <c r="P112" s="1">
        <v>1</v>
      </c>
      <c r="Q112" s="1">
        <v>800</v>
      </c>
    </row>
    <row r="113" spans="1:17" x14ac:dyDescent="0.35">
      <c r="A113" s="2">
        <v>109</v>
      </c>
      <c r="B113" s="2">
        <f t="shared" si="1"/>
        <v>102</v>
      </c>
      <c r="C113" s="2">
        <v>1</v>
      </c>
      <c r="D113" s="2">
        <v>2</v>
      </c>
      <c r="E113" s="2" t="str">
        <f>"阵列"&amp;C113&amp;INDEX(计算页!$E$4:$E$9,D113)&amp;"色宠物系数"</f>
        <v>阵列1绿色宠物系数</v>
      </c>
      <c r="F113" s="2">
        <v>9</v>
      </c>
      <c r="G113" s="2">
        <v>900</v>
      </c>
      <c r="H113" s="2">
        <f>INDEX(升级战力计算!$B$2:$BC$101,D_升级系数表!F113,MATCH(B113,升级战力计算!$B$1:$BC$1,0)-1)</f>
        <v>10208</v>
      </c>
      <c r="I113" s="1">
        <v>3</v>
      </c>
      <c r="J113" s="1">
        <v>201</v>
      </c>
      <c r="K113" s="1">
        <v>100</v>
      </c>
      <c r="L113" s="1">
        <v>202</v>
      </c>
      <c r="M113" s="1">
        <v>200</v>
      </c>
      <c r="N113" s="1">
        <v>203</v>
      </c>
      <c r="O113" s="1">
        <v>300</v>
      </c>
      <c r="P113" s="1">
        <v>1</v>
      </c>
      <c r="Q113" s="1">
        <v>900</v>
      </c>
    </row>
    <row r="114" spans="1:17" x14ac:dyDescent="0.35">
      <c r="A114" s="2">
        <v>110</v>
      </c>
      <c r="B114" s="2">
        <f t="shared" si="1"/>
        <v>102</v>
      </c>
      <c r="C114" s="2">
        <v>1</v>
      </c>
      <c r="D114" s="2">
        <v>2</v>
      </c>
      <c r="E114" s="2" t="str">
        <f>"阵列"&amp;C114&amp;INDEX(计算页!$E$4:$E$9,D114)&amp;"色宠物系数"</f>
        <v>阵列1绿色宠物系数</v>
      </c>
      <c r="F114" s="2">
        <v>10</v>
      </c>
      <c r="G114" s="2">
        <v>1000</v>
      </c>
      <c r="H114" s="2">
        <f>INDEX(升级战力计算!$B$2:$BC$101,D_升级系数表!F114,MATCH(B114,升级战力计算!$B$1:$BC$1,0)-1)</f>
        <v>11385</v>
      </c>
      <c r="I114" s="1">
        <v>3</v>
      </c>
      <c r="J114" s="1">
        <v>201</v>
      </c>
      <c r="K114" s="1">
        <v>100</v>
      </c>
      <c r="L114" s="1">
        <v>202</v>
      </c>
      <c r="M114" s="1">
        <v>200</v>
      </c>
      <c r="N114" s="1">
        <v>203</v>
      </c>
      <c r="O114" s="1">
        <v>300</v>
      </c>
      <c r="P114" s="1">
        <v>1</v>
      </c>
      <c r="Q114" s="1">
        <v>1000</v>
      </c>
    </row>
    <row r="115" spans="1:17" x14ac:dyDescent="0.35">
      <c r="A115" s="2">
        <v>111</v>
      </c>
      <c r="B115" s="2">
        <f t="shared" si="1"/>
        <v>102</v>
      </c>
      <c r="C115" s="2">
        <v>1</v>
      </c>
      <c r="D115" s="2">
        <v>2</v>
      </c>
      <c r="E115" s="2" t="str">
        <f>"阵列"&amp;C115&amp;INDEX(计算页!$E$4:$E$9,D115)&amp;"色宠物系数"</f>
        <v>阵列1绿色宠物系数</v>
      </c>
      <c r="F115" s="2">
        <v>11</v>
      </c>
      <c r="G115" s="2">
        <v>1100</v>
      </c>
      <c r="H115" s="2">
        <f>INDEX(升级战力计算!$B$2:$BC$101,D_升级系数表!F115,MATCH(B115,升级战力计算!$B$1:$BC$1,0)-1)</f>
        <v>12644</v>
      </c>
      <c r="I115" s="1">
        <v>3</v>
      </c>
      <c r="J115" s="1">
        <v>201</v>
      </c>
      <c r="K115" s="1">
        <v>100</v>
      </c>
      <c r="L115" s="1">
        <v>202</v>
      </c>
      <c r="M115" s="1">
        <v>200</v>
      </c>
      <c r="N115" s="1">
        <v>203</v>
      </c>
      <c r="O115" s="1">
        <v>300</v>
      </c>
      <c r="P115" s="1">
        <v>1</v>
      </c>
      <c r="Q115" s="1">
        <v>1100</v>
      </c>
    </row>
    <row r="116" spans="1:17" x14ac:dyDescent="0.35">
      <c r="A116" s="2">
        <v>112</v>
      </c>
      <c r="B116" s="2">
        <f t="shared" si="1"/>
        <v>102</v>
      </c>
      <c r="C116" s="2">
        <v>1</v>
      </c>
      <c r="D116" s="2">
        <v>2</v>
      </c>
      <c r="E116" s="2" t="str">
        <f>"阵列"&amp;C116&amp;INDEX(计算页!$E$4:$E$9,D116)&amp;"色宠物系数"</f>
        <v>阵列1绿色宠物系数</v>
      </c>
      <c r="F116" s="2">
        <v>12</v>
      </c>
      <c r="G116" s="2">
        <v>1200</v>
      </c>
      <c r="H116" s="2">
        <f>INDEX(升级战力计算!$B$2:$BC$101,D_升级系数表!F116,MATCH(B116,升级战力计算!$B$1:$BC$1,0)-1)</f>
        <v>13903</v>
      </c>
      <c r="I116" s="1">
        <v>3</v>
      </c>
      <c r="J116" s="1">
        <v>201</v>
      </c>
      <c r="K116" s="1">
        <v>100</v>
      </c>
      <c r="L116" s="1">
        <v>202</v>
      </c>
      <c r="M116" s="1">
        <v>200</v>
      </c>
      <c r="N116" s="1">
        <v>203</v>
      </c>
      <c r="O116" s="1">
        <v>300</v>
      </c>
      <c r="P116" s="1">
        <v>1</v>
      </c>
      <c r="Q116" s="1">
        <v>1200</v>
      </c>
    </row>
    <row r="117" spans="1:17" x14ac:dyDescent="0.35">
      <c r="A117" s="2">
        <v>113</v>
      </c>
      <c r="B117" s="2">
        <f t="shared" si="1"/>
        <v>102</v>
      </c>
      <c r="C117" s="2">
        <v>1</v>
      </c>
      <c r="D117" s="2">
        <v>2</v>
      </c>
      <c r="E117" s="2" t="str">
        <f>"阵列"&amp;C117&amp;INDEX(计算页!$E$4:$E$9,D117)&amp;"色宠物系数"</f>
        <v>阵列1绿色宠物系数</v>
      </c>
      <c r="F117" s="2">
        <v>13</v>
      </c>
      <c r="G117" s="2">
        <v>1300</v>
      </c>
      <c r="H117" s="2">
        <f>INDEX(升级战力计算!$B$2:$BC$101,D_升级系数表!F117,MATCH(B117,升级战力计算!$B$1:$BC$1,0)-1)</f>
        <v>15162</v>
      </c>
      <c r="I117" s="1">
        <v>3</v>
      </c>
      <c r="J117" s="1">
        <v>201</v>
      </c>
      <c r="K117" s="1">
        <v>100</v>
      </c>
      <c r="L117" s="1">
        <v>202</v>
      </c>
      <c r="M117" s="1">
        <v>200</v>
      </c>
      <c r="N117" s="1">
        <v>203</v>
      </c>
      <c r="O117" s="1">
        <v>300</v>
      </c>
      <c r="P117" s="1">
        <v>1</v>
      </c>
      <c r="Q117" s="1">
        <v>1300</v>
      </c>
    </row>
    <row r="118" spans="1:17" x14ac:dyDescent="0.35">
      <c r="A118" s="2">
        <v>114</v>
      </c>
      <c r="B118" s="2">
        <f t="shared" si="1"/>
        <v>102</v>
      </c>
      <c r="C118" s="2">
        <v>1</v>
      </c>
      <c r="D118" s="2">
        <v>2</v>
      </c>
      <c r="E118" s="2" t="str">
        <f>"阵列"&amp;C118&amp;INDEX(计算页!$E$4:$E$9,D118)&amp;"色宠物系数"</f>
        <v>阵列1绿色宠物系数</v>
      </c>
      <c r="F118" s="2">
        <v>14</v>
      </c>
      <c r="G118" s="2">
        <v>1400</v>
      </c>
      <c r="H118" s="2">
        <f>INDEX(升级战力计算!$B$2:$BC$101,D_升级系数表!F118,MATCH(B118,升级战力计算!$B$1:$BC$1,0)-1)</f>
        <v>16421</v>
      </c>
      <c r="I118" s="1">
        <v>3</v>
      </c>
      <c r="J118" s="1">
        <v>201</v>
      </c>
      <c r="K118" s="1">
        <v>100</v>
      </c>
      <c r="L118" s="1">
        <v>202</v>
      </c>
      <c r="M118" s="1">
        <v>200</v>
      </c>
      <c r="N118" s="1">
        <v>203</v>
      </c>
      <c r="O118" s="1">
        <v>300</v>
      </c>
      <c r="P118" s="1">
        <v>1</v>
      </c>
      <c r="Q118" s="1">
        <v>1400</v>
      </c>
    </row>
    <row r="119" spans="1:17" x14ac:dyDescent="0.35">
      <c r="A119" s="2">
        <v>115</v>
      </c>
      <c r="B119" s="2">
        <f t="shared" si="1"/>
        <v>102</v>
      </c>
      <c r="C119" s="2">
        <v>1</v>
      </c>
      <c r="D119" s="2">
        <v>2</v>
      </c>
      <c r="E119" s="2" t="str">
        <f>"阵列"&amp;C119&amp;INDEX(计算页!$E$4:$E$9,D119)&amp;"色宠物系数"</f>
        <v>阵列1绿色宠物系数</v>
      </c>
      <c r="F119" s="2">
        <v>15</v>
      </c>
      <c r="G119" s="2">
        <v>1500</v>
      </c>
      <c r="H119" s="2">
        <f>INDEX(升级战力计算!$B$2:$BC$101,D_升级系数表!F119,MATCH(B119,升级战力计算!$B$1:$BC$1,0)-1)</f>
        <v>17680</v>
      </c>
      <c r="I119" s="1">
        <v>3</v>
      </c>
      <c r="J119" s="1">
        <v>201</v>
      </c>
      <c r="K119" s="1">
        <v>100</v>
      </c>
      <c r="L119" s="1">
        <v>202</v>
      </c>
      <c r="M119" s="1">
        <v>200</v>
      </c>
      <c r="N119" s="1">
        <v>203</v>
      </c>
      <c r="O119" s="1">
        <v>300</v>
      </c>
      <c r="P119" s="1">
        <v>1</v>
      </c>
      <c r="Q119" s="1">
        <v>1500</v>
      </c>
    </row>
    <row r="120" spans="1:17" x14ac:dyDescent="0.35">
      <c r="A120" s="2">
        <v>116</v>
      </c>
      <c r="B120" s="2">
        <f t="shared" si="1"/>
        <v>102</v>
      </c>
      <c r="C120" s="2">
        <v>1</v>
      </c>
      <c r="D120" s="2">
        <v>2</v>
      </c>
      <c r="E120" s="2" t="str">
        <f>"阵列"&amp;C120&amp;INDEX(计算页!$E$4:$E$9,D120)&amp;"色宠物系数"</f>
        <v>阵列1绿色宠物系数</v>
      </c>
      <c r="F120" s="2">
        <v>16</v>
      </c>
      <c r="G120" s="2">
        <v>1600</v>
      </c>
      <c r="H120" s="2">
        <f>INDEX(升级战力计算!$B$2:$BC$101,D_升级系数表!F120,MATCH(B120,升级战力计算!$B$1:$BC$1,0)-1)</f>
        <v>19027</v>
      </c>
      <c r="I120" s="1">
        <v>3</v>
      </c>
      <c r="J120" s="1">
        <v>201</v>
      </c>
      <c r="K120" s="1">
        <v>100</v>
      </c>
      <c r="L120" s="1">
        <v>202</v>
      </c>
      <c r="M120" s="1">
        <v>200</v>
      </c>
      <c r="N120" s="1">
        <v>203</v>
      </c>
      <c r="O120" s="1">
        <v>300</v>
      </c>
      <c r="P120" s="1">
        <v>1</v>
      </c>
      <c r="Q120" s="1">
        <v>1600</v>
      </c>
    </row>
    <row r="121" spans="1:17" x14ac:dyDescent="0.35">
      <c r="A121" s="2">
        <v>117</v>
      </c>
      <c r="B121" s="2">
        <f t="shared" si="1"/>
        <v>102</v>
      </c>
      <c r="C121" s="2">
        <v>1</v>
      </c>
      <c r="D121" s="2">
        <v>2</v>
      </c>
      <c r="E121" s="2" t="str">
        <f>"阵列"&amp;C121&amp;INDEX(计算页!$E$4:$E$9,D121)&amp;"色宠物系数"</f>
        <v>阵列1绿色宠物系数</v>
      </c>
      <c r="F121" s="2">
        <v>17</v>
      </c>
      <c r="G121" s="2">
        <v>1700</v>
      </c>
      <c r="H121" s="2">
        <f>INDEX(升级战力计算!$B$2:$BC$101,D_升级系数表!F121,MATCH(B121,升级战力计算!$B$1:$BC$1,0)-1)</f>
        <v>20374</v>
      </c>
      <c r="I121" s="1">
        <v>3</v>
      </c>
      <c r="J121" s="1">
        <v>201</v>
      </c>
      <c r="K121" s="1">
        <v>100</v>
      </c>
      <c r="L121" s="1">
        <v>202</v>
      </c>
      <c r="M121" s="1">
        <v>200</v>
      </c>
      <c r="N121" s="1">
        <v>203</v>
      </c>
      <c r="O121" s="1">
        <v>300</v>
      </c>
      <c r="P121" s="1">
        <v>1</v>
      </c>
      <c r="Q121" s="1">
        <v>1700</v>
      </c>
    </row>
    <row r="122" spans="1:17" x14ac:dyDescent="0.35">
      <c r="A122" s="2">
        <v>118</v>
      </c>
      <c r="B122" s="2">
        <f t="shared" si="1"/>
        <v>102</v>
      </c>
      <c r="C122" s="2">
        <v>1</v>
      </c>
      <c r="D122" s="2">
        <v>2</v>
      </c>
      <c r="E122" s="2" t="str">
        <f>"阵列"&amp;C122&amp;INDEX(计算页!$E$4:$E$9,D122)&amp;"色宠物系数"</f>
        <v>阵列1绿色宠物系数</v>
      </c>
      <c r="F122" s="2">
        <v>18</v>
      </c>
      <c r="G122" s="2">
        <v>1800</v>
      </c>
      <c r="H122" s="2">
        <f>INDEX(升级战力计算!$B$2:$BC$101,D_升级系数表!F122,MATCH(B122,升级战力计算!$B$1:$BC$1,0)-1)</f>
        <v>21721</v>
      </c>
      <c r="I122" s="1">
        <v>3</v>
      </c>
      <c r="J122" s="1">
        <v>201</v>
      </c>
      <c r="K122" s="1">
        <v>100</v>
      </c>
      <c r="L122" s="1">
        <v>202</v>
      </c>
      <c r="M122" s="1">
        <v>200</v>
      </c>
      <c r="N122" s="1">
        <v>203</v>
      </c>
      <c r="O122" s="1">
        <v>300</v>
      </c>
      <c r="P122" s="1">
        <v>1</v>
      </c>
      <c r="Q122" s="1">
        <v>1800</v>
      </c>
    </row>
    <row r="123" spans="1:17" x14ac:dyDescent="0.35">
      <c r="A123" s="2">
        <v>119</v>
      </c>
      <c r="B123" s="2">
        <f t="shared" si="1"/>
        <v>102</v>
      </c>
      <c r="C123" s="2">
        <v>1</v>
      </c>
      <c r="D123" s="2">
        <v>2</v>
      </c>
      <c r="E123" s="2" t="str">
        <f>"阵列"&amp;C123&amp;INDEX(计算页!$E$4:$E$9,D123)&amp;"色宠物系数"</f>
        <v>阵列1绿色宠物系数</v>
      </c>
      <c r="F123" s="2">
        <v>19</v>
      </c>
      <c r="G123" s="2">
        <v>1900</v>
      </c>
      <c r="H123" s="2">
        <f>INDEX(升级战力计算!$B$2:$BC$101,D_升级系数表!F123,MATCH(B123,升级战力计算!$B$1:$BC$1,0)-1)</f>
        <v>23068</v>
      </c>
      <c r="I123" s="1">
        <v>3</v>
      </c>
      <c r="J123" s="1">
        <v>201</v>
      </c>
      <c r="K123" s="1">
        <v>100</v>
      </c>
      <c r="L123" s="1">
        <v>202</v>
      </c>
      <c r="M123" s="1">
        <v>200</v>
      </c>
      <c r="N123" s="1">
        <v>203</v>
      </c>
      <c r="O123" s="1">
        <v>300</v>
      </c>
      <c r="P123" s="1">
        <v>1</v>
      </c>
      <c r="Q123" s="1">
        <v>1900</v>
      </c>
    </row>
    <row r="124" spans="1:17" x14ac:dyDescent="0.35">
      <c r="A124" s="2">
        <v>120</v>
      </c>
      <c r="B124" s="2">
        <f t="shared" si="1"/>
        <v>102</v>
      </c>
      <c r="C124" s="2">
        <v>1</v>
      </c>
      <c r="D124" s="2">
        <v>2</v>
      </c>
      <c r="E124" s="2" t="str">
        <f>"阵列"&amp;C124&amp;INDEX(计算页!$E$4:$E$9,D124)&amp;"色宠物系数"</f>
        <v>阵列1绿色宠物系数</v>
      </c>
      <c r="F124" s="2">
        <v>20</v>
      </c>
      <c r="G124" s="2">
        <v>2000</v>
      </c>
      <c r="H124" s="2">
        <f>INDEX(升级战力计算!$B$2:$BC$101,D_升级系数表!F124,MATCH(B124,升级战力计算!$B$1:$BC$1,0)-1)</f>
        <v>24415</v>
      </c>
      <c r="I124" s="1">
        <v>3</v>
      </c>
      <c r="J124" s="1">
        <v>201</v>
      </c>
      <c r="K124" s="1">
        <v>100</v>
      </c>
      <c r="L124" s="1">
        <v>202</v>
      </c>
      <c r="M124" s="1">
        <v>200</v>
      </c>
      <c r="N124" s="1">
        <v>203</v>
      </c>
      <c r="O124" s="1">
        <v>300</v>
      </c>
      <c r="P124" s="1">
        <v>1</v>
      </c>
      <c r="Q124" s="1">
        <v>2000</v>
      </c>
    </row>
    <row r="125" spans="1:17" x14ac:dyDescent="0.35">
      <c r="A125" s="2">
        <v>121</v>
      </c>
      <c r="B125" s="2">
        <f t="shared" si="1"/>
        <v>102</v>
      </c>
      <c r="C125" s="2">
        <v>1</v>
      </c>
      <c r="D125" s="2">
        <v>2</v>
      </c>
      <c r="E125" s="2" t="str">
        <f>"阵列"&amp;C125&amp;INDEX(计算页!$E$4:$E$9,D125)&amp;"色宠物系数"</f>
        <v>阵列1绿色宠物系数</v>
      </c>
      <c r="F125" s="2">
        <v>21</v>
      </c>
      <c r="G125" s="2">
        <v>2100</v>
      </c>
      <c r="H125" s="2">
        <f>INDEX(升级战力计算!$B$2:$BC$101,D_升级系数表!F125,MATCH(B125,升级战力计算!$B$1:$BC$1,0)-1)</f>
        <v>25856</v>
      </c>
      <c r="I125" s="1">
        <v>3</v>
      </c>
      <c r="J125" s="1">
        <v>201</v>
      </c>
      <c r="K125" s="1">
        <v>100</v>
      </c>
      <c r="L125" s="1">
        <v>202</v>
      </c>
      <c r="M125" s="1">
        <v>200</v>
      </c>
      <c r="N125" s="1">
        <v>203</v>
      </c>
      <c r="O125" s="1">
        <v>300</v>
      </c>
      <c r="P125" s="1">
        <v>1</v>
      </c>
      <c r="Q125" s="1">
        <v>2100</v>
      </c>
    </row>
    <row r="126" spans="1:17" x14ac:dyDescent="0.35">
      <c r="A126" s="2">
        <v>122</v>
      </c>
      <c r="B126" s="2">
        <f t="shared" si="1"/>
        <v>102</v>
      </c>
      <c r="C126" s="2">
        <v>1</v>
      </c>
      <c r="D126" s="2">
        <v>2</v>
      </c>
      <c r="E126" s="2" t="str">
        <f>"阵列"&amp;C126&amp;INDEX(计算页!$E$4:$E$9,D126)&amp;"色宠物系数"</f>
        <v>阵列1绿色宠物系数</v>
      </c>
      <c r="F126" s="2">
        <v>22</v>
      </c>
      <c r="G126" s="2">
        <v>2200</v>
      </c>
      <c r="H126" s="2">
        <f>INDEX(升级战力计算!$B$2:$BC$101,D_升级系数表!F126,MATCH(B126,升级战力计算!$B$1:$BC$1,0)-1)</f>
        <v>27297</v>
      </c>
      <c r="I126" s="1">
        <v>3</v>
      </c>
      <c r="J126" s="1">
        <v>201</v>
      </c>
      <c r="K126" s="1">
        <v>100</v>
      </c>
      <c r="L126" s="1">
        <v>202</v>
      </c>
      <c r="M126" s="1">
        <v>200</v>
      </c>
      <c r="N126" s="1">
        <v>203</v>
      </c>
      <c r="O126" s="1">
        <v>300</v>
      </c>
      <c r="P126" s="1">
        <v>1</v>
      </c>
      <c r="Q126" s="1">
        <v>2200</v>
      </c>
    </row>
    <row r="127" spans="1:17" x14ac:dyDescent="0.35">
      <c r="A127" s="2">
        <v>123</v>
      </c>
      <c r="B127" s="2">
        <f t="shared" si="1"/>
        <v>102</v>
      </c>
      <c r="C127" s="2">
        <v>1</v>
      </c>
      <c r="D127" s="2">
        <v>2</v>
      </c>
      <c r="E127" s="2" t="str">
        <f>"阵列"&amp;C127&amp;INDEX(计算页!$E$4:$E$9,D127)&amp;"色宠物系数"</f>
        <v>阵列1绿色宠物系数</v>
      </c>
      <c r="F127" s="2">
        <v>23</v>
      </c>
      <c r="G127" s="2">
        <v>2300</v>
      </c>
      <c r="H127" s="2">
        <f>INDEX(升级战力计算!$B$2:$BC$101,D_升级系数表!F127,MATCH(B127,升级战力计算!$B$1:$BC$1,0)-1)</f>
        <v>28738</v>
      </c>
      <c r="I127" s="1">
        <v>3</v>
      </c>
      <c r="J127" s="1">
        <v>201</v>
      </c>
      <c r="K127" s="1">
        <v>100</v>
      </c>
      <c r="L127" s="1">
        <v>202</v>
      </c>
      <c r="M127" s="1">
        <v>200</v>
      </c>
      <c r="N127" s="1">
        <v>203</v>
      </c>
      <c r="O127" s="1">
        <v>300</v>
      </c>
      <c r="P127" s="1">
        <v>1</v>
      </c>
      <c r="Q127" s="1">
        <v>2300</v>
      </c>
    </row>
    <row r="128" spans="1:17" x14ac:dyDescent="0.35">
      <c r="A128" s="2">
        <v>124</v>
      </c>
      <c r="B128" s="2">
        <f t="shared" si="1"/>
        <v>102</v>
      </c>
      <c r="C128" s="2">
        <v>1</v>
      </c>
      <c r="D128" s="2">
        <v>2</v>
      </c>
      <c r="E128" s="2" t="str">
        <f>"阵列"&amp;C128&amp;INDEX(计算页!$E$4:$E$9,D128)&amp;"色宠物系数"</f>
        <v>阵列1绿色宠物系数</v>
      </c>
      <c r="F128" s="2">
        <v>24</v>
      </c>
      <c r="G128" s="2">
        <v>2400</v>
      </c>
      <c r="H128" s="2">
        <f>INDEX(升级战力计算!$B$2:$BC$101,D_升级系数表!F128,MATCH(B128,升级战力计算!$B$1:$BC$1,0)-1)</f>
        <v>30179</v>
      </c>
      <c r="I128" s="1">
        <v>3</v>
      </c>
      <c r="J128" s="1">
        <v>201</v>
      </c>
      <c r="K128" s="1">
        <v>100</v>
      </c>
      <c r="L128" s="1">
        <v>202</v>
      </c>
      <c r="M128" s="1">
        <v>200</v>
      </c>
      <c r="N128" s="1">
        <v>203</v>
      </c>
      <c r="O128" s="1">
        <v>300</v>
      </c>
      <c r="P128" s="1">
        <v>1</v>
      </c>
      <c r="Q128" s="1">
        <v>2400</v>
      </c>
    </row>
    <row r="129" spans="1:17" x14ac:dyDescent="0.35">
      <c r="A129" s="2">
        <v>125</v>
      </c>
      <c r="B129" s="2">
        <f t="shared" si="1"/>
        <v>102</v>
      </c>
      <c r="C129" s="2">
        <v>1</v>
      </c>
      <c r="D129" s="2">
        <v>2</v>
      </c>
      <c r="E129" s="2" t="str">
        <f>"阵列"&amp;C129&amp;INDEX(计算页!$E$4:$E$9,D129)&amp;"色宠物系数"</f>
        <v>阵列1绿色宠物系数</v>
      </c>
      <c r="F129" s="2">
        <v>25</v>
      </c>
      <c r="G129" s="2">
        <v>2500</v>
      </c>
      <c r="H129" s="2">
        <f>INDEX(升级战力计算!$B$2:$BC$101,D_升级系数表!F129,MATCH(B129,升级战力计算!$B$1:$BC$1,0)-1)</f>
        <v>31620</v>
      </c>
      <c r="I129" s="1">
        <v>3</v>
      </c>
      <c r="J129" s="1">
        <v>201</v>
      </c>
      <c r="K129" s="1">
        <v>100</v>
      </c>
      <c r="L129" s="1">
        <v>202</v>
      </c>
      <c r="M129" s="1">
        <v>200</v>
      </c>
      <c r="N129" s="1">
        <v>203</v>
      </c>
      <c r="O129" s="1">
        <v>300</v>
      </c>
      <c r="P129" s="1">
        <v>1</v>
      </c>
      <c r="Q129" s="1">
        <v>2500</v>
      </c>
    </row>
    <row r="130" spans="1:17" x14ac:dyDescent="0.35">
      <c r="A130" s="2">
        <v>126</v>
      </c>
      <c r="B130" s="2">
        <f t="shared" si="1"/>
        <v>102</v>
      </c>
      <c r="C130" s="2">
        <v>1</v>
      </c>
      <c r="D130" s="2">
        <v>2</v>
      </c>
      <c r="E130" s="2" t="str">
        <f>"阵列"&amp;C130&amp;INDEX(计算页!$E$4:$E$9,D130)&amp;"色宠物系数"</f>
        <v>阵列1绿色宠物系数</v>
      </c>
      <c r="F130" s="2">
        <v>26</v>
      </c>
      <c r="G130" s="2">
        <v>2600</v>
      </c>
      <c r="H130" s="2">
        <f>INDEX(升级战力计算!$B$2:$BC$101,D_升级系数表!F130,MATCH(B130,升级战力计算!$B$1:$BC$1,0)-1)</f>
        <v>33162</v>
      </c>
      <c r="I130" s="1">
        <v>3</v>
      </c>
      <c r="J130" s="1">
        <v>201</v>
      </c>
      <c r="K130" s="1">
        <v>100</v>
      </c>
      <c r="L130" s="1">
        <v>202</v>
      </c>
      <c r="M130" s="1">
        <v>200</v>
      </c>
      <c r="N130" s="1">
        <v>203</v>
      </c>
      <c r="O130" s="1">
        <v>300</v>
      </c>
      <c r="P130" s="1">
        <v>1</v>
      </c>
      <c r="Q130" s="1">
        <v>2600</v>
      </c>
    </row>
    <row r="131" spans="1:17" x14ac:dyDescent="0.35">
      <c r="A131" s="2">
        <v>127</v>
      </c>
      <c r="B131" s="2">
        <f t="shared" si="1"/>
        <v>102</v>
      </c>
      <c r="C131" s="2">
        <v>1</v>
      </c>
      <c r="D131" s="2">
        <v>2</v>
      </c>
      <c r="E131" s="2" t="str">
        <f>"阵列"&amp;C131&amp;INDEX(计算页!$E$4:$E$9,D131)&amp;"色宠物系数"</f>
        <v>阵列1绿色宠物系数</v>
      </c>
      <c r="F131" s="2">
        <v>27</v>
      </c>
      <c r="G131" s="2">
        <v>2700</v>
      </c>
      <c r="H131" s="2">
        <f>INDEX(升级战力计算!$B$2:$BC$101,D_升级系数表!F131,MATCH(B131,升级战力计算!$B$1:$BC$1,0)-1)</f>
        <v>34704</v>
      </c>
      <c r="I131" s="1">
        <v>3</v>
      </c>
      <c r="J131" s="1">
        <v>201</v>
      </c>
      <c r="K131" s="1">
        <v>100</v>
      </c>
      <c r="L131" s="1">
        <v>202</v>
      </c>
      <c r="M131" s="1">
        <v>200</v>
      </c>
      <c r="N131" s="1">
        <v>203</v>
      </c>
      <c r="O131" s="1">
        <v>300</v>
      </c>
      <c r="P131" s="1">
        <v>1</v>
      </c>
      <c r="Q131" s="1">
        <v>2700</v>
      </c>
    </row>
    <row r="132" spans="1:17" x14ac:dyDescent="0.35">
      <c r="A132" s="2">
        <v>128</v>
      </c>
      <c r="B132" s="2">
        <f t="shared" si="1"/>
        <v>102</v>
      </c>
      <c r="C132" s="2">
        <v>1</v>
      </c>
      <c r="D132" s="2">
        <v>2</v>
      </c>
      <c r="E132" s="2" t="str">
        <f>"阵列"&amp;C132&amp;INDEX(计算页!$E$4:$E$9,D132)&amp;"色宠物系数"</f>
        <v>阵列1绿色宠物系数</v>
      </c>
      <c r="F132" s="2">
        <v>28</v>
      </c>
      <c r="G132" s="2">
        <v>2800</v>
      </c>
      <c r="H132" s="2">
        <f>INDEX(升级战力计算!$B$2:$BC$101,D_升级系数表!F132,MATCH(B132,升级战力计算!$B$1:$BC$1,0)-1)</f>
        <v>36246</v>
      </c>
      <c r="I132" s="1">
        <v>3</v>
      </c>
      <c r="J132" s="1">
        <v>201</v>
      </c>
      <c r="K132" s="1">
        <v>100</v>
      </c>
      <c r="L132" s="1">
        <v>202</v>
      </c>
      <c r="M132" s="1">
        <v>200</v>
      </c>
      <c r="N132" s="1">
        <v>203</v>
      </c>
      <c r="O132" s="1">
        <v>300</v>
      </c>
      <c r="P132" s="1">
        <v>1</v>
      </c>
      <c r="Q132" s="1">
        <v>2800</v>
      </c>
    </row>
    <row r="133" spans="1:17" x14ac:dyDescent="0.35">
      <c r="A133" s="2">
        <v>129</v>
      </c>
      <c r="B133" s="2">
        <f t="shared" si="1"/>
        <v>102</v>
      </c>
      <c r="C133" s="2">
        <v>1</v>
      </c>
      <c r="D133" s="2">
        <v>2</v>
      </c>
      <c r="E133" s="2" t="str">
        <f>"阵列"&amp;C133&amp;INDEX(计算页!$E$4:$E$9,D133)&amp;"色宠物系数"</f>
        <v>阵列1绿色宠物系数</v>
      </c>
      <c r="F133" s="2">
        <v>29</v>
      </c>
      <c r="G133" s="2">
        <v>2900</v>
      </c>
      <c r="H133" s="2">
        <f>INDEX(升级战力计算!$B$2:$BC$101,D_升级系数表!F133,MATCH(B133,升级战力计算!$B$1:$BC$1,0)-1)</f>
        <v>37788</v>
      </c>
      <c r="I133" s="1">
        <v>3</v>
      </c>
      <c r="J133" s="1">
        <v>201</v>
      </c>
      <c r="K133" s="1">
        <v>100</v>
      </c>
      <c r="L133" s="1">
        <v>202</v>
      </c>
      <c r="M133" s="1">
        <v>200</v>
      </c>
      <c r="N133" s="1">
        <v>203</v>
      </c>
      <c r="O133" s="1">
        <v>300</v>
      </c>
      <c r="P133" s="1">
        <v>1</v>
      </c>
      <c r="Q133" s="1">
        <v>2900</v>
      </c>
    </row>
    <row r="134" spans="1:17" x14ac:dyDescent="0.35">
      <c r="A134" s="2">
        <v>130</v>
      </c>
      <c r="B134" s="2">
        <f t="shared" ref="B134:B197" si="2">C134*100+D134</f>
        <v>102</v>
      </c>
      <c r="C134" s="2">
        <v>1</v>
      </c>
      <c r="D134" s="2">
        <v>2</v>
      </c>
      <c r="E134" s="2" t="str">
        <f>"阵列"&amp;C134&amp;INDEX(计算页!$E$4:$E$9,D134)&amp;"色宠物系数"</f>
        <v>阵列1绿色宠物系数</v>
      </c>
      <c r="F134" s="2">
        <v>30</v>
      </c>
      <c r="G134" s="2">
        <v>3000</v>
      </c>
      <c r="H134" s="2">
        <f>INDEX(升级战力计算!$B$2:$BC$101,D_升级系数表!F134,MATCH(B134,升级战力计算!$B$1:$BC$1,0)-1)</f>
        <v>39330</v>
      </c>
      <c r="I134" s="1">
        <v>3</v>
      </c>
      <c r="J134" s="1">
        <v>201</v>
      </c>
      <c r="K134" s="1">
        <v>100</v>
      </c>
      <c r="L134" s="1">
        <v>202</v>
      </c>
      <c r="M134" s="1">
        <v>200</v>
      </c>
      <c r="N134" s="1">
        <v>203</v>
      </c>
      <c r="O134" s="1">
        <v>300</v>
      </c>
      <c r="P134" s="1">
        <v>1</v>
      </c>
      <c r="Q134" s="1">
        <v>3000</v>
      </c>
    </row>
    <row r="135" spans="1:17" x14ac:dyDescent="0.35">
      <c r="A135" s="2">
        <v>131</v>
      </c>
      <c r="B135" s="2">
        <f t="shared" si="2"/>
        <v>102</v>
      </c>
      <c r="C135" s="2">
        <v>1</v>
      </c>
      <c r="D135" s="2">
        <v>2</v>
      </c>
      <c r="E135" s="2" t="str">
        <f>"阵列"&amp;C135&amp;INDEX(计算页!$E$4:$E$9,D135)&amp;"色宠物系数"</f>
        <v>阵列1绿色宠物系数</v>
      </c>
      <c r="F135" s="2">
        <v>31</v>
      </c>
      <c r="G135" s="2">
        <v>3100</v>
      </c>
      <c r="H135" s="2">
        <f>INDEX(升级战力计算!$B$2:$BC$101,D_升级系数表!F135,MATCH(B135,升级战力计算!$B$1:$BC$1,0)-1)</f>
        <v>40980</v>
      </c>
      <c r="I135" s="1">
        <v>3</v>
      </c>
      <c r="J135" s="1">
        <v>201</v>
      </c>
      <c r="K135" s="1">
        <v>100</v>
      </c>
      <c r="L135" s="1">
        <v>202</v>
      </c>
      <c r="M135" s="1">
        <v>200</v>
      </c>
      <c r="N135" s="1">
        <v>203</v>
      </c>
      <c r="O135" s="1">
        <v>300</v>
      </c>
      <c r="P135" s="1">
        <v>1</v>
      </c>
      <c r="Q135" s="1">
        <v>3100</v>
      </c>
    </row>
    <row r="136" spans="1:17" x14ac:dyDescent="0.35">
      <c r="A136" s="2">
        <v>132</v>
      </c>
      <c r="B136" s="2">
        <f t="shared" si="2"/>
        <v>102</v>
      </c>
      <c r="C136" s="2">
        <v>1</v>
      </c>
      <c r="D136" s="2">
        <v>2</v>
      </c>
      <c r="E136" s="2" t="str">
        <f>"阵列"&amp;C136&amp;INDEX(计算页!$E$4:$E$9,D136)&amp;"色宠物系数"</f>
        <v>阵列1绿色宠物系数</v>
      </c>
      <c r="F136" s="2">
        <v>32</v>
      </c>
      <c r="G136" s="2">
        <v>3200</v>
      </c>
      <c r="H136" s="2">
        <f>INDEX(升级战力计算!$B$2:$BC$101,D_升级系数表!F136,MATCH(B136,升级战力计算!$B$1:$BC$1,0)-1)</f>
        <v>42630</v>
      </c>
      <c r="I136" s="1">
        <v>3</v>
      </c>
      <c r="J136" s="1">
        <v>201</v>
      </c>
      <c r="K136" s="1">
        <v>100</v>
      </c>
      <c r="L136" s="1">
        <v>202</v>
      </c>
      <c r="M136" s="1">
        <v>200</v>
      </c>
      <c r="N136" s="1">
        <v>203</v>
      </c>
      <c r="O136" s="1">
        <v>300</v>
      </c>
      <c r="P136" s="1">
        <v>1</v>
      </c>
      <c r="Q136" s="1">
        <v>3200</v>
      </c>
    </row>
    <row r="137" spans="1:17" x14ac:dyDescent="0.35">
      <c r="A137" s="2">
        <v>133</v>
      </c>
      <c r="B137" s="2">
        <f t="shared" si="2"/>
        <v>102</v>
      </c>
      <c r="C137" s="2">
        <v>1</v>
      </c>
      <c r="D137" s="2">
        <v>2</v>
      </c>
      <c r="E137" s="2" t="str">
        <f>"阵列"&amp;C137&amp;INDEX(计算页!$E$4:$E$9,D137)&amp;"色宠物系数"</f>
        <v>阵列1绿色宠物系数</v>
      </c>
      <c r="F137" s="2">
        <v>33</v>
      </c>
      <c r="G137" s="2">
        <v>3300</v>
      </c>
      <c r="H137" s="2">
        <f>INDEX(升级战力计算!$B$2:$BC$101,D_升级系数表!F137,MATCH(B137,升级战力计算!$B$1:$BC$1,0)-1)</f>
        <v>44280</v>
      </c>
      <c r="I137" s="1">
        <v>3</v>
      </c>
      <c r="J137" s="1">
        <v>201</v>
      </c>
      <c r="K137" s="1">
        <v>100</v>
      </c>
      <c r="L137" s="1">
        <v>202</v>
      </c>
      <c r="M137" s="1">
        <v>200</v>
      </c>
      <c r="N137" s="1">
        <v>203</v>
      </c>
      <c r="O137" s="1">
        <v>300</v>
      </c>
      <c r="P137" s="1">
        <v>1</v>
      </c>
      <c r="Q137" s="1">
        <v>3300</v>
      </c>
    </row>
    <row r="138" spans="1:17" x14ac:dyDescent="0.35">
      <c r="A138" s="2">
        <v>134</v>
      </c>
      <c r="B138" s="2">
        <f t="shared" si="2"/>
        <v>102</v>
      </c>
      <c r="C138" s="2">
        <v>1</v>
      </c>
      <c r="D138" s="2">
        <v>2</v>
      </c>
      <c r="E138" s="2" t="str">
        <f>"阵列"&amp;C138&amp;INDEX(计算页!$E$4:$E$9,D138)&amp;"色宠物系数"</f>
        <v>阵列1绿色宠物系数</v>
      </c>
      <c r="F138" s="2">
        <v>34</v>
      </c>
      <c r="G138" s="2">
        <v>3400</v>
      </c>
      <c r="H138" s="2">
        <f>INDEX(升级战力计算!$B$2:$BC$101,D_升级系数表!F138,MATCH(B138,升级战力计算!$B$1:$BC$1,0)-1)</f>
        <v>45930</v>
      </c>
      <c r="I138" s="1">
        <v>3</v>
      </c>
      <c r="J138" s="1">
        <v>201</v>
      </c>
      <c r="K138" s="1">
        <v>100</v>
      </c>
      <c r="L138" s="1">
        <v>202</v>
      </c>
      <c r="M138" s="1">
        <v>200</v>
      </c>
      <c r="N138" s="1">
        <v>203</v>
      </c>
      <c r="O138" s="1">
        <v>300</v>
      </c>
      <c r="P138" s="1">
        <v>1</v>
      </c>
      <c r="Q138" s="1">
        <v>3400</v>
      </c>
    </row>
    <row r="139" spans="1:17" x14ac:dyDescent="0.35">
      <c r="A139" s="2">
        <v>135</v>
      </c>
      <c r="B139" s="2">
        <f t="shared" si="2"/>
        <v>102</v>
      </c>
      <c r="C139" s="2">
        <v>1</v>
      </c>
      <c r="D139" s="2">
        <v>2</v>
      </c>
      <c r="E139" s="2" t="str">
        <f>"阵列"&amp;C139&amp;INDEX(计算页!$E$4:$E$9,D139)&amp;"色宠物系数"</f>
        <v>阵列1绿色宠物系数</v>
      </c>
      <c r="F139" s="2">
        <v>35</v>
      </c>
      <c r="G139" s="2">
        <v>3500</v>
      </c>
      <c r="H139" s="2">
        <f>INDEX(升级战力计算!$B$2:$BC$101,D_升级系数表!F139,MATCH(B139,升级战力计算!$B$1:$BC$1,0)-1)</f>
        <v>47580</v>
      </c>
      <c r="I139" s="1">
        <v>3</v>
      </c>
      <c r="J139" s="1">
        <v>201</v>
      </c>
      <c r="K139" s="1">
        <v>100</v>
      </c>
      <c r="L139" s="1">
        <v>202</v>
      </c>
      <c r="M139" s="1">
        <v>200</v>
      </c>
      <c r="N139" s="1">
        <v>203</v>
      </c>
      <c r="O139" s="1">
        <v>300</v>
      </c>
      <c r="P139" s="1">
        <v>1</v>
      </c>
      <c r="Q139" s="1">
        <v>3500</v>
      </c>
    </row>
    <row r="140" spans="1:17" x14ac:dyDescent="0.35">
      <c r="A140" s="2">
        <v>136</v>
      </c>
      <c r="B140" s="2">
        <f t="shared" si="2"/>
        <v>102</v>
      </c>
      <c r="C140" s="2">
        <v>1</v>
      </c>
      <c r="D140" s="2">
        <v>2</v>
      </c>
      <c r="E140" s="2" t="str">
        <f>"阵列"&amp;C140&amp;INDEX(计算页!$E$4:$E$9,D140)&amp;"色宠物系数"</f>
        <v>阵列1绿色宠物系数</v>
      </c>
      <c r="F140" s="2">
        <v>36</v>
      </c>
      <c r="G140" s="2">
        <v>3600</v>
      </c>
      <c r="H140" s="2">
        <f>INDEX(升级战力计算!$B$2:$BC$101,D_升级系数表!F140,MATCH(B140,升级战力计算!$B$1:$BC$1,0)-1)</f>
        <v>49346</v>
      </c>
      <c r="I140" s="1">
        <v>3</v>
      </c>
      <c r="J140" s="1">
        <v>201</v>
      </c>
      <c r="K140" s="1">
        <v>100</v>
      </c>
      <c r="L140" s="1">
        <v>202</v>
      </c>
      <c r="M140" s="1">
        <v>200</v>
      </c>
      <c r="N140" s="1">
        <v>203</v>
      </c>
      <c r="O140" s="1">
        <v>300</v>
      </c>
      <c r="P140" s="1">
        <v>1</v>
      </c>
      <c r="Q140" s="1">
        <v>3600</v>
      </c>
    </row>
    <row r="141" spans="1:17" x14ac:dyDescent="0.35">
      <c r="A141" s="2">
        <v>137</v>
      </c>
      <c r="B141" s="2">
        <f t="shared" si="2"/>
        <v>102</v>
      </c>
      <c r="C141" s="2">
        <v>1</v>
      </c>
      <c r="D141" s="2">
        <v>2</v>
      </c>
      <c r="E141" s="2" t="str">
        <f>"阵列"&amp;C141&amp;INDEX(计算页!$E$4:$E$9,D141)&amp;"色宠物系数"</f>
        <v>阵列1绿色宠物系数</v>
      </c>
      <c r="F141" s="2">
        <v>37</v>
      </c>
      <c r="G141" s="2">
        <v>3700</v>
      </c>
      <c r="H141" s="2">
        <f>INDEX(升级战力计算!$B$2:$BC$101,D_升级系数表!F141,MATCH(B141,升级战力计算!$B$1:$BC$1,0)-1)</f>
        <v>51112</v>
      </c>
      <c r="I141" s="1">
        <v>3</v>
      </c>
      <c r="J141" s="1">
        <v>201</v>
      </c>
      <c r="K141" s="1">
        <v>100</v>
      </c>
      <c r="L141" s="1">
        <v>202</v>
      </c>
      <c r="M141" s="1">
        <v>200</v>
      </c>
      <c r="N141" s="1">
        <v>203</v>
      </c>
      <c r="O141" s="1">
        <v>300</v>
      </c>
      <c r="P141" s="1">
        <v>1</v>
      </c>
      <c r="Q141" s="1">
        <v>3700</v>
      </c>
    </row>
    <row r="142" spans="1:17" x14ac:dyDescent="0.35">
      <c r="A142" s="2">
        <v>138</v>
      </c>
      <c r="B142" s="2">
        <f t="shared" si="2"/>
        <v>102</v>
      </c>
      <c r="C142" s="2">
        <v>1</v>
      </c>
      <c r="D142" s="2">
        <v>2</v>
      </c>
      <c r="E142" s="2" t="str">
        <f>"阵列"&amp;C142&amp;INDEX(计算页!$E$4:$E$9,D142)&amp;"色宠物系数"</f>
        <v>阵列1绿色宠物系数</v>
      </c>
      <c r="F142" s="2">
        <v>38</v>
      </c>
      <c r="G142" s="2">
        <v>3800</v>
      </c>
      <c r="H142" s="2">
        <f>INDEX(升级战力计算!$B$2:$BC$101,D_升级系数表!F142,MATCH(B142,升级战力计算!$B$1:$BC$1,0)-1)</f>
        <v>52878</v>
      </c>
      <c r="I142" s="1">
        <v>3</v>
      </c>
      <c r="J142" s="1">
        <v>201</v>
      </c>
      <c r="K142" s="1">
        <v>100</v>
      </c>
      <c r="L142" s="1">
        <v>202</v>
      </c>
      <c r="M142" s="1">
        <v>200</v>
      </c>
      <c r="N142" s="1">
        <v>203</v>
      </c>
      <c r="O142" s="1">
        <v>300</v>
      </c>
      <c r="P142" s="1">
        <v>1</v>
      </c>
      <c r="Q142" s="1">
        <v>3800</v>
      </c>
    </row>
    <row r="143" spans="1:17" x14ac:dyDescent="0.35">
      <c r="A143" s="2">
        <v>139</v>
      </c>
      <c r="B143" s="2">
        <f t="shared" si="2"/>
        <v>102</v>
      </c>
      <c r="C143" s="2">
        <v>1</v>
      </c>
      <c r="D143" s="2">
        <v>2</v>
      </c>
      <c r="E143" s="2" t="str">
        <f>"阵列"&amp;C143&amp;INDEX(计算页!$E$4:$E$9,D143)&amp;"色宠物系数"</f>
        <v>阵列1绿色宠物系数</v>
      </c>
      <c r="F143" s="2">
        <v>39</v>
      </c>
      <c r="G143" s="2">
        <v>3900</v>
      </c>
      <c r="H143" s="2">
        <f>INDEX(升级战力计算!$B$2:$BC$101,D_升级系数表!F143,MATCH(B143,升级战力计算!$B$1:$BC$1,0)-1)</f>
        <v>54644</v>
      </c>
      <c r="I143" s="1">
        <v>3</v>
      </c>
      <c r="J143" s="1">
        <v>201</v>
      </c>
      <c r="K143" s="1">
        <v>100</v>
      </c>
      <c r="L143" s="1">
        <v>202</v>
      </c>
      <c r="M143" s="1">
        <v>200</v>
      </c>
      <c r="N143" s="1">
        <v>203</v>
      </c>
      <c r="O143" s="1">
        <v>300</v>
      </c>
      <c r="P143" s="1">
        <v>1</v>
      </c>
      <c r="Q143" s="1">
        <v>3900</v>
      </c>
    </row>
    <row r="144" spans="1:17" x14ac:dyDescent="0.35">
      <c r="A144" s="2">
        <v>140</v>
      </c>
      <c r="B144" s="2">
        <f t="shared" si="2"/>
        <v>102</v>
      </c>
      <c r="C144" s="2">
        <v>1</v>
      </c>
      <c r="D144" s="2">
        <v>2</v>
      </c>
      <c r="E144" s="2" t="str">
        <f>"阵列"&amp;C144&amp;INDEX(计算页!$E$4:$E$9,D144)&amp;"色宠物系数"</f>
        <v>阵列1绿色宠物系数</v>
      </c>
      <c r="F144" s="2">
        <v>40</v>
      </c>
      <c r="G144" s="2">
        <v>4000</v>
      </c>
      <c r="H144" s="2">
        <f>INDEX(升级战力计算!$B$2:$BC$101,D_升级系数表!F144,MATCH(B144,升级战力计算!$B$1:$BC$1,0)-1)</f>
        <v>56410</v>
      </c>
      <c r="I144" s="1">
        <v>3</v>
      </c>
      <c r="J144" s="1">
        <v>201</v>
      </c>
      <c r="K144" s="1">
        <v>100</v>
      </c>
      <c r="L144" s="1">
        <v>202</v>
      </c>
      <c r="M144" s="1">
        <v>200</v>
      </c>
      <c r="N144" s="1">
        <v>203</v>
      </c>
      <c r="O144" s="1">
        <v>300</v>
      </c>
      <c r="P144" s="1">
        <v>1</v>
      </c>
      <c r="Q144" s="1">
        <v>4000</v>
      </c>
    </row>
    <row r="145" spans="1:17" x14ac:dyDescent="0.35">
      <c r="A145" s="2">
        <v>141</v>
      </c>
      <c r="B145" s="2">
        <f t="shared" si="2"/>
        <v>102</v>
      </c>
      <c r="C145" s="2">
        <v>1</v>
      </c>
      <c r="D145" s="2">
        <v>2</v>
      </c>
      <c r="E145" s="2" t="str">
        <f>"阵列"&amp;C145&amp;INDEX(计算页!$E$4:$E$9,D145)&amp;"色宠物系数"</f>
        <v>阵列1绿色宠物系数</v>
      </c>
      <c r="F145" s="2">
        <v>41</v>
      </c>
      <c r="G145" s="2">
        <v>4100</v>
      </c>
      <c r="H145" s="2">
        <f>INDEX(升级战力计算!$B$2:$BC$101,D_升级系数表!F145,MATCH(B145,升级战力计算!$B$1:$BC$1,0)-1)</f>
        <v>58300</v>
      </c>
      <c r="I145" s="1">
        <v>3</v>
      </c>
      <c r="J145" s="1">
        <v>201</v>
      </c>
      <c r="K145" s="1">
        <v>100</v>
      </c>
      <c r="L145" s="1">
        <v>202</v>
      </c>
      <c r="M145" s="1">
        <v>200</v>
      </c>
      <c r="N145" s="1">
        <v>203</v>
      </c>
      <c r="O145" s="1">
        <v>300</v>
      </c>
      <c r="P145" s="1">
        <v>1</v>
      </c>
      <c r="Q145" s="1">
        <v>4100</v>
      </c>
    </row>
    <row r="146" spans="1:17" x14ac:dyDescent="0.35">
      <c r="A146" s="2">
        <v>142</v>
      </c>
      <c r="B146" s="2">
        <f t="shared" si="2"/>
        <v>102</v>
      </c>
      <c r="C146" s="2">
        <v>1</v>
      </c>
      <c r="D146" s="2">
        <v>2</v>
      </c>
      <c r="E146" s="2" t="str">
        <f>"阵列"&amp;C146&amp;INDEX(计算页!$E$4:$E$9,D146)&amp;"色宠物系数"</f>
        <v>阵列1绿色宠物系数</v>
      </c>
      <c r="F146" s="2">
        <v>42</v>
      </c>
      <c r="G146" s="2">
        <v>4200</v>
      </c>
      <c r="H146" s="2">
        <f>INDEX(升级战力计算!$B$2:$BC$101,D_升级系数表!F146,MATCH(B146,升级战力计算!$B$1:$BC$1,0)-1)</f>
        <v>60190</v>
      </c>
      <c r="I146" s="1">
        <v>3</v>
      </c>
      <c r="J146" s="1">
        <v>201</v>
      </c>
      <c r="K146" s="1">
        <v>100</v>
      </c>
      <c r="L146" s="1">
        <v>202</v>
      </c>
      <c r="M146" s="1">
        <v>200</v>
      </c>
      <c r="N146" s="1">
        <v>203</v>
      </c>
      <c r="O146" s="1">
        <v>300</v>
      </c>
      <c r="P146" s="1">
        <v>1</v>
      </c>
      <c r="Q146" s="1">
        <v>4200</v>
      </c>
    </row>
    <row r="147" spans="1:17" x14ac:dyDescent="0.35">
      <c r="A147" s="2">
        <v>143</v>
      </c>
      <c r="B147" s="2">
        <f t="shared" si="2"/>
        <v>102</v>
      </c>
      <c r="C147" s="2">
        <v>1</v>
      </c>
      <c r="D147" s="2">
        <v>2</v>
      </c>
      <c r="E147" s="2" t="str">
        <f>"阵列"&amp;C147&amp;INDEX(计算页!$E$4:$E$9,D147)&amp;"色宠物系数"</f>
        <v>阵列1绿色宠物系数</v>
      </c>
      <c r="F147" s="2">
        <v>43</v>
      </c>
      <c r="G147" s="2">
        <v>4300</v>
      </c>
      <c r="H147" s="2">
        <f>INDEX(升级战力计算!$B$2:$BC$101,D_升级系数表!F147,MATCH(B147,升级战力计算!$B$1:$BC$1,0)-1)</f>
        <v>62080</v>
      </c>
      <c r="I147" s="1">
        <v>3</v>
      </c>
      <c r="J147" s="1">
        <v>201</v>
      </c>
      <c r="K147" s="1">
        <v>100</v>
      </c>
      <c r="L147" s="1">
        <v>202</v>
      </c>
      <c r="M147" s="1">
        <v>200</v>
      </c>
      <c r="N147" s="1">
        <v>203</v>
      </c>
      <c r="O147" s="1">
        <v>300</v>
      </c>
      <c r="P147" s="1">
        <v>1</v>
      </c>
      <c r="Q147" s="1">
        <v>4300</v>
      </c>
    </row>
    <row r="148" spans="1:17" x14ac:dyDescent="0.35">
      <c r="A148" s="2">
        <v>144</v>
      </c>
      <c r="B148" s="2">
        <f t="shared" si="2"/>
        <v>102</v>
      </c>
      <c r="C148" s="2">
        <v>1</v>
      </c>
      <c r="D148" s="2">
        <v>2</v>
      </c>
      <c r="E148" s="2" t="str">
        <f>"阵列"&amp;C148&amp;INDEX(计算页!$E$4:$E$9,D148)&amp;"色宠物系数"</f>
        <v>阵列1绿色宠物系数</v>
      </c>
      <c r="F148" s="2">
        <v>44</v>
      </c>
      <c r="G148" s="2">
        <v>4400</v>
      </c>
      <c r="H148" s="2">
        <f>INDEX(升级战力计算!$B$2:$BC$101,D_升级系数表!F148,MATCH(B148,升级战力计算!$B$1:$BC$1,0)-1)</f>
        <v>63970</v>
      </c>
      <c r="I148" s="1">
        <v>3</v>
      </c>
      <c r="J148" s="1">
        <v>201</v>
      </c>
      <c r="K148" s="1">
        <v>100</v>
      </c>
      <c r="L148" s="1">
        <v>202</v>
      </c>
      <c r="M148" s="1">
        <v>200</v>
      </c>
      <c r="N148" s="1">
        <v>203</v>
      </c>
      <c r="O148" s="1">
        <v>300</v>
      </c>
      <c r="P148" s="1">
        <v>1</v>
      </c>
      <c r="Q148" s="1">
        <v>4400</v>
      </c>
    </row>
    <row r="149" spans="1:17" x14ac:dyDescent="0.35">
      <c r="A149" s="2">
        <v>145</v>
      </c>
      <c r="B149" s="2">
        <f t="shared" si="2"/>
        <v>102</v>
      </c>
      <c r="C149" s="2">
        <v>1</v>
      </c>
      <c r="D149" s="2">
        <v>2</v>
      </c>
      <c r="E149" s="2" t="str">
        <f>"阵列"&amp;C149&amp;INDEX(计算页!$E$4:$E$9,D149)&amp;"色宠物系数"</f>
        <v>阵列1绿色宠物系数</v>
      </c>
      <c r="F149" s="2">
        <v>45</v>
      </c>
      <c r="G149" s="2">
        <v>4500</v>
      </c>
      <c r="H149" s="2">
        <f>INDEX(升级战力计算!$B$2:$BC$101,D_升级系数表!F149,MATCH(B149,升级战力计算!$B$1:$BC$1,0)-1)</f>
        <v>65860</v>
      </c>
      <c r="I149" s="1">
        <v>3</v>
      </c>
      <c r="J149" s="1">
        <v>201</v>
      </c>
      <c r="K149" s="1">
        <v>100</v>
      </c>
      <c r="L149" s="1">
        <v>202</v>
      </c>
      <c r="M149" s="1">
        <v>200</v>
      </c>
      <c r="N149" s="1">
        <v>203</v>
      </c>
      <c r="O149" s="1">
        <v>300</v>
      </c>
      <c r="P149" s="1">
        <v>1</v>
      </c>
      <c r="Q149" s="1">
        <v>4500</v>
      </c>
    </row>
    <row r="150" spans="1:17" x14ac:dyDescent="0.35">
      <c r="A150" s="2">
        <v>146</v>
      </c>
      <c r="B150" s="2">
        <f t="shared" si="2"/>
        <v>102</v>
      </c>
      <c r="C150" s="2">
        <v>1</v>
      </c>
      <c r="D150" s="2">
        <v>2</v>
      </c>
      <c r="E150" s="2" t="str">
        <f>"阵列"&amp;C150&amp;INDEX(计算页!$E$4:$E$9,D150)&amp;"色宠物系数"</f>
        <v>阵列1绿色宠物系数</v>
      </c>
      <c r="F150" s="2">
        <v>46</v>
      </c>
      <c r="G150" s="2">
        <v>4600</v>
      </c>
      <c r="H150" s="2">
        <f>INDEX(升级战力计算!$B$2:$BC$101,D_升级系数表!F150,MATCH(B150,升级战力计算!$B$1:$BC$1,0)-1)</f>
        <v>67882</v>
      </c>
      <c r="I150" s="1">
        <v>3</v>
      </c>
      <c r="J150" s="1">
        <v>201</v>
      </c>
      <c r="K150" s="1">
        <v>100</v>
      </c>
      <c r="L150" s="1">
        <v>202</v>
      </c>
      <c r="M150" s="1">
        <v>200</v>
      </c>
      <c r="N150" s="1">
        <v>203</v>
      </c>
      <c r="O150" s="1">
        <v>300</v>
      </c>
      <c r="P150" s="1">
        <v>1</v>
      </c>
      <c r="Q150" s="1">
        <v>4600</v>
      </c>
    </row>
    <row r="151" spans="1:17" x14ac:dyDescent="0.35">
      <c r="A151" s="2">
        <v>147</v>
      </c>
      <c r="B151" s="2">
        <f t="shared" si="2"/>
        <v>102</v>
      </c>
      <c r="C151" s="2">
        <v>1</v>
      </c>
      <c r="D151" s="2">
        <v>2</v>
      </c>
      <c r="E151" s="2" t="str">
        <f>"阵列"&amp;C151&amp;INDEX(计算页!$E$4:$E$9,D151)&amp;"色宠物系数"</f>
        <v>阵列1绿色宠物系数</v>
      </c>
      <c r="F151" s="2">
        <v>47</v>
      </c>
      <c r="G151" s="2">
        <v>4700</v>
      </c>
      <c r="H151" s="2">
        <f>INDEX(升级战力计算!$B$2:$BC$101,D_升级系数表!F151,MATCH(B151,升级战力计算!$B$1:$BC$1,0)-1)</f>
        <v>69904</v>
      </c>
      <c r="I151" s="1">
        <v>3</v>
      </c>
      <c r="J151" s="1">
        <v>201</v>
      </c>
      <c r="K151" s="1">
        <v>100</v>
      </c>
      <c r="L151" s="1">
        <v>202</v>
      </c>
      <c r="M151" s="1">
        <v>200</v>
      </c>
      <c r="N151" s="1">
        <v>203</v>
      </c>
      <c r="O151" s="1">
        <v>300</v>
      </c>
      <c r="P151" s="1">
        <v>1</v>
      </c>
      <c r="Q151" s="1">
        <v>4700</v>
      </c>
    </row>
    <row r="152" spans="1:17" x14ac:dyDescent="0.35">
      <c r="A152" s="2">
        <v>148</v>
      </c>
      <c r="B152" s="2">
        <f t="shared" si="2"/>
        <v>102</v>
      </c>
      <c r="C152" s="2">
        <v>1</v>
      </c>
      <c r="D152" s="2">
        <v>2</v>
      </c>
      <c r="E152" s="2" t="str">
        <f>"阵列"&amp;C152&amp;INDEX(计算页!$E$4:$E$9,D152)&amp;"色宠物系数"</f>
        <v>阵列1绿色宠物系数</v>
      </c>
      <c r="F152" s="2">
        <v>48</v>
      </c>
      <c r="G152" s="2">
        <v>4800</v>
      </c>
      <c r="H152" s="2">
        <f>INDEX(升级战力计算!$B$2:$BC$101,D_升级系数表!F152,MATCH(B152,升级战力计算!$B$1:$BC$1,0)-1)</f>
        <v>71926</v>
      </c>
      <c r="I152" s="1">
        <v>3</v>
      </c>
      <c r="J152" s="1">
        <v>201</v>
      </c>
      <c r="K152" s="1">
        <v>100</v>
      </c>
      <c r="L152" s="1">
        <v>202</v>
      </c>
      <c r="M152" s="1">
        <v>200</v>
      </c>
      <c r="N152" s="1">
        <v>203</v>
      </c>
      <c r="O152" s="1">
        <v>300</v>
      </c>
      <c r="P152" s="1">
        <v>1</v>
      </c>
      <c r="Q152" s="1">
        <v>4800</v>
      </c>
    </row>
    <row r="153" spans="1:17" x14ac:dyDescent="0.35">
      <c r="A153" s="2">
        <v>149</v>
      </c>
      <c r="B153" s="2">
        <f t="shared" si="2"/>
        <v>102</v>
      </c>
      <c r="C153" s="2">
        <v>1</v>
      </c>
      <c r="D153" s="2">
        <v>2</v>
      </c>
      <c r="E153" s="2" t="str">
        <f>"阵列"&amp;C153&amp;INDEX(计算页!$E$4:$E$9,D153)&amp;"色宠物系数"</f>
        <v>阵列1绿色宠物系数</v>
      </c>
      <c r="F153" s="2">
        <v>49</v>
      </c>
      <c r="G153" s="2">
        <v>4900</v>
      </c>
      <c r="H153" s="2">
        <f>INDEX(升级战力计算!$B$2:$BC$101,D_升级系数表!F153,MATCH(B153,升级战力计算!$B$1:$BC$1,0)-1)</f>
        <v>73948</v>
      </c>
      <c r="I153" s="1">
        <v>3</v>
      </c>
      <c r="J153" s="1">
        <v>201</v>
      </c>
      <c r="K153" s="1">
        <v>100</v>
      </c>
      <c r="L153" s="1">
        <v>202</v>
      </c>
      <c r="M153" s="1">
        <v>200</v>
      </c>
      <c r="N153" s="1">
        <v>203</v>
      </c>
      <c r="O153" s="1">
        <v>300</v>
      </c>
      <c r="P153" s="1">
        <v>1</v>
      </c>
      <c r="Q153" s="1">
        <v>4900</v>
      </c>
    </row>
    <row r="154" spans="1:17" x14ac:dyDescent="0.35">
      <c r="A154" s="2">
        <v>150</v>
      </c>
      <c r="B154" s="2">
        <f t="shared" si="2"/>
        <v>102</v>
      </c>
      <c r="C154" s="2">
        <v>1</v>
      </c>
      <c r="D154" s="2">
        <v>2</v>
      </c>
      <c r="E154" s="2" t="str">
        <f>"阵列"&amp;C154&amp;INDEX(计算页!$E$4:$E$9,D154)&amp;"色宠物系数"</f>
        <v>阵列1绿色宠物系数</v>
      </c>
      <c r="F154" s="2">
        <v>50</v>
      </c>
      <c r="G154" s="2">
        <v>5000</v>
      </c>
      <c r="H154" s="2">
        <f>INDEX(升级战力计算!$B$2:$BC$101,D_升级系数表!F154,MATCH(B154,升级战力计算!$B$1:$BC$1,0)-1)</f>
        <v>75970</v>
      </c>
      <c r="I154" s="1">
        <v>3</v>
      </c>
      <c r="J154" s="1">
        <v>201</v>
      </c>
      <c r="K154" s="1">
        <v>100</v>
      </c>
      <c r="L154" s="1">
        <v>202</v>
      </c>
      <c r="M154" s="1">
        <v>200</v>
      </c>
      <c r="N154" s="1">
        <v>203</v>
      </c>
      <c r="O154" s="1">
        <v>300</v>
      </c>
      <c r="P154" s="1">
        <v>1</v>
      </c>
      <c r="Q154" s="1">
        <v>5000</v>
      </c>
    </row>
    <row r="155" spans="1:17" x14ac:dyDescent="0.35">
      <c r="A155" s="2">
        <v>151</v>
      </c>
      <c r="B155" s="2">
        <f t="shared" si="2"/>
        <v>102</v>
      </c>
      <c r="C155" s="2">
        <v>1</v>
      </c>
      <c r="D155" s="2">
        <v>2</v>
      </c>
      <c r="E155" s="2" t="str">
        <f>"阵列"&amp;C155&amp;INDEX(计算页!$E$4:$E$9,D155)&amp;"色宠物系数"</f>
        <v>阵列1绿色宠物系数</v>
      </c>
      <c r="F155" s="2">
        <v>51</v>
      </c>
      <c r="G155" s="2">
        <v>5100</v>
      </c>
      <c r="H155" s="2">
        <f>INDEX(升级战力计算!$B$2:$BC$101,D_升级系数表!F155,MATCH(B155,升级战力计算!$B$1:$BC$1,0)-1)</f>
        <v>78134</v>
      </c>
      <c r="I155" s="1">
        <v>3</v>
      </c>
      <c r="J155" s="1">
        <v>201</v>
      </c>
      <c r="K155" s="1">
        <v>100</v>
      </c>
      <c r="L155" s="1">
        <v>202</v>
      </c>
      <c r="M155" s="1">
        <v>200</v>
      </c>
      <c r="N155" s="1">
        <v>203</v>
      </c>
      <c r="O155" s="1">
        <v>300</v>
      </c>
      <c r="P155" s="1">
        <v>1</v>
      </c>
      <c r="Q155" s="1">
        <v>5100</v>
      </c>
    </row>
    <row r="156" spans="1:17" x14ac:dyDescent="0.35">
      <c r="A156" s="2">
        <v>152</v>
      </c>
      <c r="B156" s="2">
        <f t="shared" si="2"/>
        <v>102</v>
      </c>
      <c r="C156" s="2">
        <v>1</v>
      </c>
      <c r="D156" s="2">
        <v>2</v>
      </c>
      <c r="E156" s="2" t="str">
        <f>"阵列"&amp;C156&amp;INDEX(计算页!$E$4:$E$9,D156)&amp;"色宠物系数"</f>
        <v>阵列1绿色宠物系数</v>
      </c>
      <c r="F156" s="2">
        <v>52</v>
      </c>
      <c r="G156" s="2">
        <v>5200</v>
      </c>
      <c r="H156" s="2">
        <f>INDEX(升级战力计算!$B$2:$BC$101,D_升级系数表!F156,MATCH(B156,升级战力计算!$B$1:$BC$1,0)-1)</f>
        <v>80298</v>
      </c>
      <c r="I156" s="1">
        <v>3</v>
      </c>
      <c r="J156" s="1">
        <v>201</v>
      </c>
      <c r="K156" s="1">
        <v>100</v>
      </c>
      <c r="L156" s="1">
        <v>202</v>
      </c>
      <c r="M156" s="1">
        <v>200</v>
      </c>
      <c r="N156" s="1">
        <v>203</v>
      </c>
      <c r="O156" s="1">
        <v>300</v>
      </c>
      <c r="P156" s="1">
        <v>1</v>
      </c>
      <c r="Q156" s="1">
        <v>5200</v>
      </c>
    </row>
    <row r="157" spans="1:17" x14ac:dyDescent="0.35">
      <c r="A157" s="2">
        <v>153</v>
      </c>
      <c r="B157" s="2">
        <f t="shared" si="2"/>
        <v>102</v>
      </c>
      <c r="C157" s="2">
        <v>1</v>
      </c>
      <c r="D157" s="2">
        <v>2</v>
      </c>
      <c r="E157" s="2" t="str">
        <f>"阵列"&amp;C157&amp;INDEX(计算页!$E$4:$E$9,D157)&amp;"色宠物系数"</f>
        <v>阵列1绿色宠物系数</v>
      </c>
      <c r="F157" s="2">
        <v>53</v>
      </c>
      <c r="G157" s="2">
        <v>5300</v>
      </c>
      <c r="H157" s="2">
        <f>INDEX(升级战力计算!$B$2:$BC$101,D_升级系数表!F157,MATCH(B157,升级战力计算!$B$1:$BC$1,0)-1)</f>
        <v>82462</v>
      </c>
      <c r="I157" s="1">
        <v>3</v>
      </c>
      <c r="J157" s="1">
        <v>201</v>
      </c>
      <c r="K157" s="1">
        <v>100</v>
      </c>
      <c r="L157" s="1">
        <v>202</v>
      </c>
      <c r="M157" s="1">
        <v>200</v>
      </c>
      <c r="N157" s="1">
        <v>203</v>
      </c>
      <c r="O157" s="1">
        <v>300</v>
      </c>
      <c r="P157" s="1">
        <v>1</v>
      </c>
      <c r="Q157" s="1">
        <v>5300</v>
      </c>
    </row>
    <row r="158" spans="1:17" x14ac:dyDescent="0.35">
      <c r="A158" s="2">
        <v>154</v>
      </c>
      <c r="B158" s="2">
        <f t="shared" si="2"/>
        <v>102</v>
      </c>
      <c r="C158" s="2">
        <v>1</v>
      </c>
      <c r="D158" s="2">
        <v>2</v>
      </c>
      <c r="E158" s="2" t="str">
        <f>"阵列"&amp;C158&amp;INDEX(计算页!$E$4:$E$9,D158)&amp;"色宠物系数"</f>
        <v>阵列1绿色宠物系数</v>
      </c>
      <c r="F158" s="2">
        <v>54</v>
      </c>
      <c r="G158" s="2">
        <v>5400</v>
      </c>
      <c r="H158" s="2">
        <f>INDEX(升级战力计算!$B$2:$BC$101,D_升级系数表!F158,MATCH(B158,升级战力计算!$B$1:$BC$1,0)-1)</f>
        <v>84626</v>
      </c>
      <c r="I158" s="1">
        <v>3</v>
      </c>
      <c r="J158" s="1">
        <v>201</v>
      </c>
      <c r="K158" s="1">
        <v>100</v>
      </c>
      <c r="L158" s="1">
        <v>202</v>
      </c>
      <c r="M158" s="1">
        <v>200</v>
      </c>
      <c r="N158" s="1">
        <v>203</v>
      </c>
      <c r="O158" s="1">
        <v>300</v>
      </c>
      <c r="P158" s="1">
        <v>1</v>
      </c>
      <c r="Q158" s="1">
        <v>5400</v>
      </c>
    </row>
    <row r="159" spans="1:17" x14ac:dyDescent="0.35">
      <c r="A159" s="2">
        <v>155</v>
      </c>
      <c r="B159" s="2">
        <f t="shared" si="2"/>
        <v>102</v>
      </c>
      <c r="C159" s="2">
        <v>1</v>
      </c>
      <c r="D159" s="2">
        <v>2</v>
      </c>
      <c r="E159" s="2" t="str">
        <f>"阵列"&amp;C159&amp;INDEX(计算页!$E$4:$E$9,D159)&amp;"色宠物系数"</f>
        <v>阵列1绿色宠物系数</v>
      </c>
      <c r="F159" s="2">
        <v>55</v>
      </c>
      <c r="G159" s="2">
        <v>5500</v>
      </c>
      <c r="H159" s="2">
        <f>INDEX(升级战力计算!$B$2:$BC$101,D_升级系数表!F159,MATCH(B159,升级战力计算!$B$1:$BC$1,0)-1)</f>
        <v>86790</v>
      </c>
      <c r="I159" s="1">
        <v>3</v>
      </c>
      <c r="J159" s="1">
        <v>201</v>
      </c>
      <c r="K159" s="1">
        <v>100</v>
      </c>
      <c r="L159" s="1">
        <v>202</v>
      </c>
      <c r="M159" s="1">
        <v>200</v>
      </c>
      <c r="N159" s="1">
        <v>203</v>
      </c>
      <c r="O159" s="1">
        <v>300</v>
      </c>
      <c r="P159" s="1">
        <v>1</v>
      </c>
      <c r="Q159" s="1">
        <v>5500</v>
      </c>
    </row>
    <row r="160" spans="1:17" x14ac:dyDescent="0.35">
      <c r="A160" s="2">
        <v>156</v>
      </c>
      <c r="B160" s="2">
        <f t="shared" si="2"/>
        <v>102</v>
      </c>
      <c r="C160" s="2">
        <v>1</v>
      </c>
      <c r="D160" s="2">
        <v>2</v>
      </c>
      <c r="E160" s="2" t="str">
        <f>"阵列"&amp;C160&amp;INDEX(计算页!$E$4:$E$9,D160)&amp;"色宠物系数"</f>
        <v>阵列1绿色宠物系数</v>
      </c>
      <c r="F160" s="2">
        <v>56</v>
      </c>
      <c r="G160" s="2">
        <v>5600</v>
      </c>
      <c r="H160" s="2">
        <f>INDEX(升级战力计算!$B$2:$BC$101,D_升级系数表!F160,MATCH(B160,升级战力计算!$B$1:$BC$1,0)-1)</f>
        <v>89105</v>
      </c>
      <c r="I160" s="1">
        <v>3</v>
      </c>
      <c r="J160" s="1">
        <v>201</v>
      </c>
      <c r="K160" s="1">
        <v>100</v>
      </c>
      <c r="L160" s="1">
        <v>202</v>
      </c>
      <c r="M160" s="1">
        <v>200</v>
      </c>
      <c r="N160" s="1">
        <v>203</v>
      </c>
      <c r="O160" s="1">
        <v>300</v>
      </c>
      <c r="P160" s="1">
        <v>1</v>
      </c>
      <c r="Q160" s="1">
        <v>5600</v>
      </c>
    </row>
    <row r="161" spans="1:17" x14ac:dyDescent="0.35">
      <c r="A161" s="2">
        <v>157</v>
      </c>
      <c r="B161" s="2">
        <f t="shared" si="2"/>
        <v>102</v>
      </c>
      <c r="C161" s="2">
        <v>1</v>
      </c>
      <c r="D161" s="2">
        <v>2</v>
      </c>
      <c r="E161" s="2" t="str">
        <f>"阵列"&amp;C161&amp;INDEX(计算页!$E$4:$E$9,D161)&amp;"色宠物系数"</f>
        <v>阵列1绿色宠物系数</v>
      </c>
      <c r="F161" s="2">
        <v>57</v>
      </c>
      <c r="G161" s="2">
        <v>5700</v>
      </c>
      <c r="H161" s="2">
        <f>INDEX(升级战力计算!$B$2:$BC$101,D_升级系数表!F161,MATCH(B161,升级战力计算!$B$1:$BC$1,0)-1)</f>
        <v>91420</v>
      </c>
      <c r="I161" s="1">
        <v>3</v>
      </c>
      <c r="J161" s="1">
        <v>201</v>
      </c>
      <c r="K161" s="1">
        <v>100</v>
      </c>
      <c r="L161" s="1">
        <v>202</v>
      </c>
      <c r="M161" s="1">
        <v>200</v>
      </c>
      <c r="N161" s="1">
        <v>203</v>
      </c>
      <c r="O161" s="1">
        <v>300</v>
      </c>
      <c r="P161" s="1">
        <v>1</v>
      </c>
      <c r="Q161" s="1">
        <v>5700</v>
      </c>
    </row>
    <row r="162" spans="1:17" x14ac:dyDescent="0.35">
      <c r="A162" s="2">
        <v>158</v>
      </c>
      <c r="B162" s="2">
        <f t="shared" si="2"/>
        <v>102</v>
      </c>
      <c r="C162" s="2">
        <v>1</v>
      </c>
      <c r="D162" s="2">
        <v>2</v>
      </c>
      <c r="E162" s="2" t="str">
        <f>"阵列"&amp;C162&amp;INDEX(计算页!$E$4:$E$9,D162)&amp;"色宠物系数"</f>
        <v>阵列1绿色宠物系数</v>
      </c>
      <c r="F162" s="2">
        <v>58</v>
      </c>
      <c r="G162" s="2">
        <v>5800</v>
      </c>
      <c r="H162" s="2">
        <f>INDEX(升级战力计算!$B$2:$BC$101,D_升级系数表!F162,MATCH(B162,升级战力计算!$B$1:$BC$1,0)-1)</f>
        <v>93735</v>
      </c>
      <c r="I162" s="1">
        <v>3</v>
      </c>
      <c r="J162" s="1">
        <v>201</v>
      </c>
      <c r="K162" s="1">
        <v>100</v>
      </c>
      <c r="L162" s="1">
        <v>202</v>
      </c>
      <c r="M162" s="1">
        <v>200</v>
      </c>
      <c r="N162" s="1">
        <v>203</v>
      </c>
      <c r="O162" s="1">
        <v>300</v>
      </c>
      <c r="P162" s="1">
        <v>1</v>
      </c>
      <c r="Q162" s="1">
        <v>5800</v>
      </c>
    </row>
    <row r="163" spans="1:17" x14ac:dyDescent="0.35">
      <c r="A163" s="2">
        <v>159</v>
      </c>
      <c r="B163" s="2">
        <f t="shared" si="2"/>
        <v>102</v>
      </c>
      <c r="C163" s="2">
        <v>1</v>
      </c>
      <c r="D163" s="2">
        <v>2</v>
      </c>
      <c r="E163" s="2" t="str">
        <f>"阵列"&amp;C163&amp;INDEX(计算页!$E$4:$E$9,D163)&amp;"色宠物系数"</f>
        <v>阵列1绿色宠物系数</v>
      </c>
      <c r="F163" s="2">
        <v>59</v>
      </c>
      <c r="G163" s="2">
        <v>5900</v>
      </c>
      <c r="H163" s="2">
        <f>INDEX(升级战力计算!$B$2:$BC$101,D_升级系数表!F163,MATCH(B163,升级战力计算!$B$1:$BC$1,0)-1)</f>
        <v>96050</v>
      </c>
      <c r="I163" s="1">
        <v>3</v>
      </c>
      <c r="J163" s="1">
        <v>201</v>
      </c>
      <c r="K163" s="1">
        <v>100</v>
      </c>
      <c r="L163" s="1">
        <v>202</v>
      </c>
      <c r="M163" s="1">
        <v>200</v>
      </c>
      <c r="N163" s="1">
        <v>203</v>
      </c>
      <c r="O163" s="1">
        <v>300</v>
      </c>
      <c r="P163" s="1">
        <v>1</v>
      </c>
      <c r="Q163" s="1">
        <v>5900</v>
      </c>
    </row>
    <row r="164" spans="1:17" x14ac:dyDescent="0.35">
      <c r="A164" s="2">
        <v>160</v>
      </c>
      <c r="B164" s="2">
        <f t="shared" si="2"/>
        <v>102</v>
      </c>
      <c r="C164" s="2">
        <v>1</v>
      </c>
      <c r="D164" s="2">
        <v>2</v>
      </c>
      <c r="E164" s="2" t="str">
        <f>"阵列"&amp;C164&amp;INDEX(计算页!$E$4:$E$9,D164)&amp;"色宠物系数"</f>
        <v>阵列1绿色宠物系数</v>
      </c>
      <c r="F164" s="2">
        <v>60</v>
      </c>
      <c r="G164" s="2">
        <v>6000</v>
      </c>
      <c r="H164" s="2">
        <f>INDEX(升级战力计算!$B$2:$BC$101,D_升级系数表!F164,MATCH(B164,升级战力计算!$B$1:$BC$1,0)-1)</f>
        <v>98365</v>
      </c>
      <c r="I164" s="1">
        <v>3</v>
      </c>
      <c r="J164" s="1">
        <v>201</v>
      </c>
      <c r="K164" s="1">
        <v>100</v>
      </c>
      <c r="L164" s="1">
        <v>202</v>
      </c>
      <c r="M164" s="1">
        <v>200</v>
      </c>
      <c r="N164" s="1">
        <v>203</v>
      </c>
      <c r="O164" s="1">
        <v>300</v>
      </c>
      <c r="P164" s="1">
        <v>1</v>
      </c>
      <c r="Q164" s="1">
        <v>6000</v>
      </c>
    </row>
    <row r="165" spans="1:17" x14ac:dyDescent="0.35">
      <c r="A165" s="2">
        <v>161</v>
      </c>
      <c r="B165" s="2">
        <f t="shared" si="2"/>
        <v>102</v>
      </c>
      <c r="C165" s="2">
        <v>1</v>
      </c>
      <c r="D165" s="2">
        <v>2</v>
      </c>
      <c r="E165" s="2" t="str">
        <f>"阵列"&amp;C165&amp;INDEX(计算页!$E$4:$E$9,D165)&amp;"色宠物系数"</f>
        <v>阵列1绿色宠物系数</v>
      </c>
      <c r="F165" s="2">
        <v>61</v>
      </c>
      <c r="G165" s="2">
        <v>6100</v>
      </c>
      <c r="H165" s="2">
        <f>INDEX(升级战力计算!$B$2:$BC$101,D_升级系数表!F165,MATCH(B165,升级战力计算!$B$1:$BC$1,0)-1)</f>
        <v>100842</v>
      </c>
      <c r="I165" s="1">
        <v>3</v>
      </c>
      <c r="J165" s="1">
        <v>201</v>
      </c>
      <c r="K165" s="1">
        <v>100</v>
      </c>
      <c r="L165" s="1">
        <v>202</v>
      </c>
      <c r="M165" s="1">
        <v>200</v>
      </c>
      <c r="N165" s="1">
        <v>203</v>
      </c>
      <c r="O165" s="1">
        <v>300</v>
      </c>
      <c r="P165" s="1">
        <v>1</v>
      </c>
      <c r="Q165" s="1">
        <v>6100</v>
      </c>
    </row>
    <row r="166" spans="1:17" x14ac:dyDescent="0.35">
      <c r="A166" s="2">
        <v>162</v>
      </c>
      <c r="B166" s="2">
        <f t="shared" si="2"/>
        <v>102</v>
      </c>
      <c r="C166" s="2">
        <v>1</v>
      </c>
      <c r="D166" s="2">
        <v>2</v>
      </c>
      <c r="E166" s="2" t="str">
        <f>"阵列"&amp;C166&amp;INDEX(计算页!$E$4:$E$9,D166)&amp;"色宠物系数"</f>
        <v>阵列1绿色宠物系数</v>
      </c>
      <c r="F166" s="2">
        <v>62</v>
      </c>
      <c r="G166" s="2">
        <v>6200</v>
      </c>
      <c r="H166" s="2">
        <f>INDEX(升级战力计算!$B$2:$BC$101,D_升级系数表!F166,MATCH(B166,升级战力计算!$B$1:$BC$1,0)-1)</f>
        <v>103319</v>
      </c>
      <c r="I166" s="1">
        <v>3</v>
      </c>
      <c r="J166" s="1">
        <v>201</v>
      </c>
      <c r="K166" s="1">
        <v>100</v>
      </c>
      <c r="L166" s="1">
        <v>202</v>
      </c>
      <c r="M166" s="1">
        <v>200</v>
      </c>
      <c r="N166" s="1">
        <v>203</v>
      </c>
      <c r="O166" s="1">
        <v>300</v>
      </c>
      <c r="P166" s="1">
        <v>1</v>
      </c>
      <c r="Q166" s="1">
        <v>6200</v>
      </c>
    </row>
    <row r="167" spans="1:17" x14ac:dyDescent="0.35">
      <c r="A167" s="2">
        <v>163</v>
      </c>
      <c r="B167" s="2">
        <f t="shared" si="2"/>
        <v>102</v>
      </c>
      <c r="C167" s="2">
        <v>1</v>
      </c>
      <c r="D167" s="2">
        <v>2</v>
      </c>
      <c r="E167" s="2" t="str">
        <f>"阵列"&amp;C167&amp;INDEX(计算页!$E$4:$E$9,D167)&amp;"色宠物系数"</f>
        <v>阵列1绿色宠物系数</v>
      </c>
      <c r="F167" s="2">
        <v>63</v>
      </c>
      <c r="G167" s="2">
        <v>6300</v>
      </c>
      <c r="H167" s="2">
        <f>INDEX(升级战力计算!$B$2:$BC$101,D_升级系数表!F167,MATCH(B167,升级战力计算!$B$1:$BC$1,0)-1)</f>
        <v>105796</v>
      </c>
      <c r="I167" s="1">
        <v>3</v>
      </c>
      <c r="J167" s="1">
        <v>201</v>
      </c>
      <c r="K167" s="1">
        <v>100</v>
      </c>
      <c r="L167" s="1">
        <v>202</v>
      </c>
      <c r="M167" s="1">
        <v>200</v>
      </c>
      <c r="N167" s="1">
        <v>203</v>
      </c>
      <c r="O167" s="1">
        <v>300</v>
      </c>
      <c r="P167" s="1">
        <v>1</v>
      </c>
      <c r="Q167" s="1">
        <v>6300</v>
      </c>
    </row>
    <row r="168" spans="1:17" x14ac:dyDescent="0.35">
      <c r="A168" s="2">
        <v>164</v>
      </c>
      <c r="B168" s="2">
        <f t="shared" si="2"/>
        <v>102</v>
      </c>
      <c r="C168" s="2">
        <v>1</v>
      </c>
      <c r="D168" s="2">
        <v>2</v>
      </c>
      <c r="E168" s="2" t="str">
        <f>"阵列"&amp;C168&amp;INDEX(计算页!$E$4:$E$9,D168)&amp;"色宠物系数"</f>
        <v>阵列1绿色宠物系数</v>
      </c>
      <c r="F168" s="2">
        <v>64</v>
      </c>
      <c r="G168" s="2">
        <v>6400</v>
      </c>
      <c r="H168" s="2">
        <f>INDEX(升级战力计算!$B$2:$BC$101,D_升级系数表!F168,MATCH(B168,升级战力计算!$B$1:$BC$1,0)-1)</f>
        <v>108273</v>
      </c>
      <c r="I168" s="1">
        <v>3</v>
      </c>
      <c r="J168" s="1">
        <v>201</v>
      </c>
      <c r="K168" s="1">
        <v>100</v>
      </c>
      <c r="L168" s="1">
        <v>202</v>
      </c>
      <c r="M168" s="1">
        <v>200</v>
      </c>
      <c r="N168" s="1">
        <v>203</v>
      </c>
      <c r="O168" s="1">
        <v>300</v>
      </c>
      <c r="P168" s="1">
        <v>1</v>
      </c>
      <c r="Q168" s="1">
        <v>6400</v>
      </c>
    </row>
    <row r="169" spans="1:17" x14ac:dyDescent="0.35">
      <c r="A169" s="2">
        <v>165</v>
      </c>
      <c r="B169" s="2">
        <f t="shared" si="2"/>
        <v>102</v>
      </c>
      <c r="C169" s="2">
        <v>1</v>
      </c>
      <c r="D169" s="2">
        <v>2</v>
      </c>
      <c r="E169" s="2" t="str">
        <f>"阵列"&amp;C169&amp;INDEX(计算页!$E$4:$E$9,D169)&amp;"色宠物系数"</f>
        <v>阵列1绿色宠物系数</v>
      </c>
      <c r="F169" s="2">
        <v>65</v>
      </c>
      <c r="G169" s="2">
        <v>6500</v>
      </c>
      <c r="H169" s="2">
        <f>INDEX(升级战力计算!$B$2:$BC$101,D_升级系数表!F169,MATCH(B169,升级战力计算!$B$1:$BC$1,0)-1)</f>
        <v>110750</v>
      </c>
      <c r="I169" s="1">
        <v>3</v>
      </c>
      <c r="J169" s="1">
        <v>201</v>
      </c>
      <c r="K169" s="1">
        <v>100</v>
      </c>
      <c r="L169" s="1">
        <v>202</v>
      </c>
      <c r="M169" s="1">
        <v>200</v>
      </c>
      <c r="N169" s="1">
        <v>203</v>
      </c>
      <c r="O169" s="1">
        <v>300</v>
      </c>
      <c r="P169" s="1">
        <v>1</v>
      </c>
      <c r="Q169" s="1">
        <v>6500</v>
      </c>
    </row>
    <row r="170" spans="1:17" x14ac:dyDescent="0.35">
      <c r="A170" s="2">
        <v>166</v>
      </c>
      <c r="B170" s="2">
        <f t="shared" si="2"/>
        <v>102</v>
      </c>
      <c r="C170" s="2">
        <v>1</v>
      </c>
      <c r="D170" s="2">
        <v>2</v>
      </c>
      <c r="E170" s="2" t="str">
        <f>"阵列"&amp;C170&amp;INDEX(计算页!$E$4:$E$9,D170)&amp;"色宠物系数"</f>
        <v>阵列1绿色宠物系数</v>
      </c>
      <c r="F170" s="2">
        <v>66</v>
      </c>
      <c r="G170" s="2">
        <v>6600</v>
      </c>
      <c r="H170" s="2">
        <f>INDEX(升级战力计算!$B$2:$BC$101,D_升级系数表!F170,MATCH(B170,升级战力计算!$B$1:$BC$1,0)-1)</f>
        <v>113400</v>
      </c>
      <c r="I170" s="1">
        <v>3</v>
      </c>
      <c r="J170" s="1">
        <v>201</v>
      </c>
      <c r="K170" s="1">
        <v>100</v>
      </c>
      <c r="L170" s="1">
        <v>202</v>
      </c>
      <c r="M170" s="1">
        <v>200</v>
      </c>
      <c r="N170" s="1">
        <v>203</v>
      </c>
      <c r="O170" s="1">
        <v>300</v>
      </c>
      <c r="P170" s="1">
        <v>1</v>
      </c>
      <c r="Q170" s="1">
        <v>6600</v>
      </c>
    </row>
    <row r="171" spans="1:17" x14ac:dyDescent="0.35">
      <c r="A171" s="2">
        <v>167</v>
      </c>
      <c r="B171" s="2">
        <f t="shared" si="2"/>
        <v>102</v>
      </c>
      <c r="C171" s="2">
        <v>1</v>
      </c>
      <c r="D171" s="2">
        <v>2</v>
      </c>
      <c r="E171" s="2" t="str">
        <f>"阵列"&amp;C171&amp;INDEX(计算页!$E$4:$E$9,D171)&amp;"色宠物系数"</f>
        <v>阵列1绿色宠物系数</v>
      </c>
      <c r="F171" s="2">
        <v>67</v>
      </c>
      <c r="G171" s="2">
        <v>6700</v>
      </c>
      <c r="H171" s="2">
        <f>INDEX(升级战力计算!$B$2:$BC$101,D_升级系数表!F171,MATCH(B171,升级战力计算!$B$1:$BC$1,0)-1)</f>
        <v>116050</v>
      </c>
      <c r="I171" s="1">
        <v>3</v>
      </c>
      <c r="J171" s="1">
        <v>201</v>
      </c>
      <c r="K171" s="1">
        <v>100</v>
      </c>
      <c r="L171" s="1">
        <v>202</v>
      </c>
      <c r="M171" s="1">
        <v>200</v>
      </c>
      <c r="N171" s="1">
        <v>203</v>
      </c>
      <c r="O171" s="1">
        <v>300</v>
      </c>
      <c r="P171" s="1">
        <v>1</v>
      </c>
      <c r="Q171" s="1">
        <v>6700</v>
      </c>
    </row>
    <row r="172" spans="1:17" x14ac:dyDescent="0.35">
      <c r="A172" s="2">
        <v>168</v>
      </c>
      <c r="B172" s="2">
        <f t="shared" si="2"/>
        <v>102</v>
      </c>
      <c r="C172" s="2">
        <v>1</v>
      </c>
      <c r="D172" s="2">
        <v>2</v>
      </c>
      <c r="E172" s="2" t="str">
        <f>"阵列"&amp;C172&amp;INDEX(计算页!$E$4:$E$9,D172)&amp;"色宠物系数"</f>
        <v>阵列1绿色宠物系数</v>
      </c>
      <c r="F172" s="2">
        <v>68</v>
      </c>
      <c r="G172" s="2">
        <v>6800</v>
      </c>
      <c r="H172" s="2">
        <f>INDEX(升级战力计算!$B$2:$BC$101,D_升级系数表!F172,MATCH(B172,升级战力计算!$B$1:$BC$1,0)-1)</f>
        <v>118700</v>
      </c>
      <c r="I172" s="1">
        <v>3</v>
      </c>
      <c r="J172" s="1">
        <v>201</v>
      </c>
      <c r="K172" s="1">
        <v>100</v>
      </c>
      <c r="L172" s="1">
        <v>202</v>
      </c>
      <c r="M172" s="1">
        <v>200</v>
      </c>
      <c r="N172" s="1">
        <v>203</v>
      </c>
      <c r="O172" s="1">
        <v>300</v>
      </c>
      <c r="P172" s="1">
        <v>1</v>
      </c>
      <c r="Q172" s="1">
        <v>6800</v>
      </c>
    </row>
    <row r="173" spans="1:17" x14ac:dyDescent="0.35">
      <c r="A173" s="2">
        <v>169</v>
      </c>
      <c r="B173" s="2">
        <f t="shared" si="2"/>
        <v>102</v>
      </c>
      <c r="C173" s="2">
        <v>1</v>
      </c>
      <c r="D173" s="2">
        <v>2</v>
      </c>
      <c r="E173" s="2" t="str">
        <f>"阵列"&amp;C173&amp;INDEX(计算页!$E$4:$E$9,D173)&amp;"色宠物系数"</f>
        <v>阵列1绿色宠物系数</v>
      </c>
      <c r="F173" s="2">
        <v>69</v>
      </c>
      <c r="G173" s="2">
        <v>6900</v>
      </c>
      <c r="H173" s="2">
        <f>INDEX(升级战力计算!$B$2:$BC$101,D_升级系数表!F173,MATCH(B173,升级战力计算!$B$1:$BC$1,0)-1)</f>
        <v>121350</v>
      </c>
      <c r="I173" s="1">
        <v>3</v>
      </c>
      <c r="J173" s="1">
        <v>201</v>
      </c>
      <c r="K173" s="1">
        <v>100</v>
      </c>
      <c r="L173" s="1">
        <v>202</v>
      </c>
      <c r="M173" s="1">
        <v>200</v>
      </c>
      <c r="N173" s="1">
        <v>203</v>
      </c>
      <c r="O173" s="1">
        <v>300</v>
      </c>
      <c r="P173" s="1">
        <v>1</v>
      </c>
      <c r="Q173" s="1">
        <v>6900</v>
      </c>
    </row>
    <row r="174" spans="1:17" x14ac:dyDescent="0.35">
      <c r="A174" s="2">
        <v>170</v>
      </c>
      <c r="B174" s="2">
        <f t="shared" si="2"/>
        <v>102</v>
      </c>
      <c r="C174" s="2">
        <v>1</v>
      </c>
      <c r="D174" s="2">
        <v>2</v>
      </c>
      <c r="E174" s="2" t="str">
        <f>"阵列"&amp;C174&amp;INDEX(计算页!$E$4:$E$9,D174)&amp;"色宠物系数"</f>
        <v>阵列1绿色宠物系数</v>
      </c>
      <c r="F174" s="2">
        <v>70</v>
      </c>
      <c r="G174" s="2">
        <v>7000</v>
      </c>
      <c r="H174" s="2">
        <f>INDEX(升级战力计算!$B$2:$BC$101,D_升级系数表!F174,MATCH(B174,升级战力计算!$B$1:$BC$1,0)-1)</f>
        <v>124000</v>
      </c>
      <c r="I174" s="1">
        <v>3</v>
      </c>
      <c r="J174" s="1">
        <v>201</v>
      </c>
      <c r="K174" s="1">
        <v>100</v>
      </c>
      <c r="L174" s="1">
        <v>202</v>
      </c>
      <c r="M174" s="1">
        <v>200</v>
      </c>
      <c r="N174" s="1">
        <v>203</v>
      </c>
      <c r="O174" s="1">
        <v>300</v>
      </c>
      <c r="P174" s="1">
        <v>1</v>
      </c>
      <c r="Q174" s="1">
        <v>7000</v>
      </c>
    </row>
    <row r="175" spans="1:17" x14ac:dyDescent="0.35">
      <c r="A175" s="2">
        <v>171</v>
      </c>
      <c r="B175" s="2">
        <f t="shared" si="2"/>
        <v>102</v>
      </c>
      <c r="C175" s="2">
        <v>1</v>
      </c>
      <c r="D175" s="2">
        <v>2</v>
      </c>
      <c r="E175" s="2" t="str">
        <f>"阵列"&amp;C175&amp;INDEX(计算页!$E$4:$E$9,D175)&amp;"色宠物系数"</f>
        <v>阵列1绿色宠物系数</v>
      </c>
      <c r="F175" s="2">
        <v>71</v>
      </c>
      <c r="G175" s="2">
        <v>7100</v>
      </c>
      <c r="H175" s="2">
        <f>INDEX(升级战力计算!$B$2:$BC$101,D_升级系数表!F175,MATCH(B175,升级战力计算!$B$1:$BC$1,0)-1)</f>
        <v>126836</v>
      </c>
      <c r="I175" s="1">
        <v>3</v>
      </c>
      <c r="J175" s="1">
        <v>201</v>
      </c>
      <c r="K175" s="1">
        <v>100</v>
      </c>
      <c r="L175" s="1">
        <v>202</v>
      </c>
      <c r="M175" s="1">
        <v>200</v>
      </c>
      <c r="N175" s="1">
        <v>203</v>
      </c>
      <c r="O175" s="1">
        <v>300</v>
      </c>
      <c r="P175" s="1">
        <v>1</v>
      </c>
      <c r="Q175" s="1">
        <v>7100</v>
      </c>
    </row>
    <row r="176" spans="1:17" x14ac:dyDescent="0.35">
      <c r="A176" s="2">
        <v>172</v>
      </c>
      <c r="B176" s="2">
        <f t="shared" si="2"/>
        <v>102</v>
      </c>
      <c r="C176" s="2">
        <v>1</v>
      </c>
      <c r="D176" s="2">
        <v>2</v>
      </c>
      <c r="E176" s="2" t="str">
        <f>"阵列"&amp;C176&amp;INDEX(计算页!$E$4:$E$9,D176)&amp;"色宠物系数"</f>
        <v>阵列1绿色宠物系数</v>
      </c>
      <c r="F176" s="2">
        <v>72</v>
      </c>
      <c r="G176" s="2">
        <v>7200</v>
      </c>
      <c r="H176" s="2">
        <f>INDEX(升级战力计算!$B$2:$BC$101,D_升级系数表!F176,MATCH(B176,升级战力计算!$B$1:$BC$1,0)-1)</f>
        <v>129672</v>
      </c>
      <c r="I176" s="1">
        <v>3</v>
      </c>
      <c r="J176" s="1">
        <v>201</v>
      </c>
      <c r="K176" s="1">
        <v>100</v>
      </c>
      <c r="L176" s="1">
        <v>202</v>
      </c>
      <c r="M176" s="1">
        <v>200</v>
      </c>
      <c r="N176" s="1">
        <v>203</v>
      </c>
      <c r="O176" s="1">
        <v>300</v>
      </c>
      <c r="P176" s="1">
        <v>1</v>
      </c>
      <c r="Q176" s="1">
        <v>7200</v>
      </c>
    </row>
    <row r="177" spans="1:17" x14ac:dyDescent="0.35">
      <c r="A177" s="2">
        <v>173</v>
      </c>
      <c r="B177" s="2">
        <f t="shared" si="2"/>
        <v>102</v>
      </c>
      <c r="C177" s="2">
        <v>1</v>
      </c>
      <c r="D177" s="2">
        <v>2</v>
      </c>
      <c r="E177" s="2" t="str">
        <f>"阵列"&amp;C177&amp;INDEX(计算页!$E$4:$E$9,D177)&amp;"色宠物系数"</f>
        <v>阵列1绿色宠物系数</v>
      </c>
      <c r="F177" s="2">
        <v>73</v>
      </c>
      <c r="G177" s="2">
        <v>7300</v>
      </c>
      <c r="H177" s="2">
        <f>INDEX(升级战力计算!$B$2:$BC$101,D_升级系数表!F177,MATCH(B177,升级战力计算!$B$1:$BC$1,0)-1)</f>
        <v>132508</v>
      </c>
      <c r="I177" s="1">
        <v>3</v>
      </c>
      <c r="J177" s="1">
        <v>201</v>
      </c>
      <c r="K177" s="1">
        <v>100</v>
      </c>
      <c r="L177" s="1">
        <v>202</v>
      </c>
      <c r="M177" s="1">
        <v>200</v>
      </c>
      <c r="N177" s="1">
        <v>203</v>
      </c>
      <c r="O177" s="1">
        <v>300</v>
      </c>
      <c r="P177" s="1">
        <v>1</v>
      </c>
      <c r="Q177" s="1">
        <v>7300</v>
      </c>
    </row>
    <row r="178" spans="1:17" x14ac:dyDescent="0.35">
      <c r="A178" s="2">
        <v>174</v>
      </c>
      <c r="B178" s="2">
        <f t="shared" si="2"/>
        <v>102</v>
      </c>
      <c r="C178" s="2">
        <v>1</v>
      </c>
      <c r="D178" s="2">
        <v>2</v>
      </c>
      <c r="E178" s="2" t="str">
        <f>"阵列"&amp;C178&amp;INDEX(计算页!$E$4:$E$9,D178)&amp;"色宠物系数"</f>
        <v>阵列1绿色宠物系数</v>
      </c>
      <c r="F178" s="2">
        <v>74</v>
      </c>
      <c r="G178" s="2">
        <v>7400</v>
      </c>
      <c r="H178" s="2">
        <f>INDEX(升级战力计算!$B$2:$BC$101,D_升级系数表!F178,MATCH(B178,升级战力计算!$B$1:$BC$1,0)-1)</f>
        <v>135344</v>
      </c>
      <c r="I178" s="1">
        <v>3</v>
      </c>
      <c r="J178" s="1">
        <v>201</v>
      </c>
      <c r="K178" s="1">
        <v>100</v>
      </c>
      <c r="L178" s="1">
        <v>202</v>
      </c>
      <c r="M178" s="1">
        <v>200</v>
      </c>
      <c r="N178" s="1">
        <v>203</v>
      </c>
      <c r="O178" s="1">
        <v>300</v>
      </c>
      <c r="P178" s="1">
        <v>1</v>
      </c>
      <c r="Q178" s="1">
        <v>7400</v>
      </c>
    </row>
    <row r="179" spans="1:17" x14ac:dyDescent="0.35">
      <c r="A179" s="2">
        <v>175</v>
      </c>
      <c r="B179" s="2">
        <f t="shared" si="2"/>
        <v>102</v>
      </c>
      <c r="C179" s="2">
        <v>1</v>
      </c>
      <c r="D179" s="2">
        <v>2</v>
      </c>
      <c r="E179" s="2" t="str">
        <f>"阵列"&amp;C179&amp;INDEX(计算页!$E$4:$E$9,D179)&amp;"色宠物系数"</f>
        <v>阵列1绿色宠物系数</v>
      </c>
      <c r="F179" s="2">
        <v>75</v>
      </c>
      <c r="G179" s="2">
        <v>7500</v>
      </c>
      <c r="H179" s="2">
        <f>INDEX(升级战力计算!$B$2:$BC$101,D_升级系数表!F179,MATCH(B179,升级战力计算!$B$1:$BC$1,0)-1)</f>
        <v>138180</v>
      </c>
      <c r="I179" s="1">
        <v>3</v>
      </c>
      <c r="J179" s="1">
        <v>201</v>
      </c>
      <c r="K179" s="1">
        <v>100</v>
      </c>
      <c r="L179" s="1">
        <v>202</v>
      </c>
      <c r="M179" s="1">
        <v>200</v>
      </c>
      <c r="N179" s="1">
        <v>203</v>
      </c>
      <c r="O179" s="1">
        <v>300</v>
      </c>
      <c r="P179" s="1">
        <v>1</v>
      </c>
      <c r="Q179" s="1">
        <v>7500</v>
      </c>
    </row>
    <row r="180" spans="1:17" x14ac:dyDescent="0.35">
      <c r="A180" s="2">
        <v>176</v>
      </c>
      <c r="B180" s="2">
        <f t="shared" si="2"/>
        <v>102</v>
      </c>
      <c r="C180" s="2">
        <v>1</v>
      </c>
      <c r="D180" s="2">
        <v>2</v>
      </c>
      <c r="E180" s="2" t="str">
        <f>"阵列"&amp;C180&amp;INDEX(计算页!$E$4:$E$9,D180)&amp;"色宠物系数"</f>
        <v>阵列1绿色宠物系数</v>
      </c>
      <c r="F180" s="2">
        <v>76</v>
      </c>
      <c r="G180" s="2">
        <v>7600</v>
      </c>
      <c r="H180" s="2">
        <f>INDEX(升级战力计算!$B$2:$BC$101,D_升级系数表!F180,MATCH(B180,升级战力计算!$B$1:$BC$1,0)-1)</f>
        <v>141215</v>
      </c>
      <c r="I180" s="1">
        <v>3</v>
      </c>
      <c r="J180" s="1">
        <v>201</v>
      </c>
      <c r="K180" s="1">
        <v>100</v>
      </c>
      <c r="L180" s="1">
        <v>202</v>
      </c>
      <c r="M180" s="1">
        <v>200</v>
      </c>
      <c r="N180" s="1">
        <v>203</v>
      </c>
      <c r="O180" s="1">
        <v>300</v>
      </c>
      <c r="P180" s="1">
        <v>1</v>
      </c>
      <c r="Q180" s="1">
        <v>7600</v>
      </c>
    </row>
    <row r="181" spans="1:17" x14ac:dyDescent="0.35">
      <c r="A181" s="2">
        <v>177</v>
      </c>
      <c r="B181" s="2">
        <f t="shared" si="2"/>
        <v>102</v>
      </c>
      <c r="C181" s="2">
        <v>1</v>
      </c>
      <c r="D181" s="2">
        <v>2</v>
      </c>
      <c r="E181" s="2" t="str">
        <f>"阵列"&amp;C181&amp;INDEX(计算页!$E$4:$E$9,D181)&amp;"色宠物系数"</f>
        <v>阵列1绿色宠物系数</v>
      </c>
      <c r="F181" s="2">
        <v>77</v>
      </c>
      <c r="G181" s="2">
        <v>7700</v>
      </c>
      <c r="H181" s="2">
        <f>INDEX(升级战力计算!$B$2:$BC$101,D_升级系数表!F181,MATCH(B181,升级战力计算!$B$1:$BC$1,0)-1)</f>
        <v>144250</v>
      </c>
      <c r="I181" s="1">
        <v>3</v>
      </c>
      <c r="J181" s="1">
        <v>201</v>
      </c>
      <c r="K181" s="1">
        <v>100</v>
      </c>
      <c r="L181" s="1">
        <v>202</v>
      </c>
      <c r="M181" s="1">
        <v>200</v>
      </c>
      <c r="N181" s="1">
        <v>203</v>
      </c>
      <c r="O181" s="1">
        <v>300</v>
      </c>
      <c r="P181" s="1">
        <v>1</v>
      </c>
      <c r="Q181" s="1">
        <v>7700</v>
      </c>
    </row>
    <row r="182" spans="1:17" x14ac:dyDescent="0.35">
      <c r="A182" s="2">
        <v>178</v>
      </c>
      <c r="B182" s="2">
        <f t="shared" si="2"/>
        <v>102</v>
      </c>
      <c r="C182" s="2">
        <v>1</v>
      </c>
      <c r="D182" s="2">
        <v>2</v>
      </c>
      <c r="E182" s="2" t="str">
        <f>"阵列"&amp;C182&amp;INDEX(计算页!$E$4:$E$9,D182)&amp;"色宠物系数"</f>
        <v>阵列1绿色宠物系数</v>
      </c>
      <c r="F182" s="2">
        <v>78</v>
      </c>
      <c r="G182" s="2">
        <v>7800</v>
      </c>
      <c r="H182" s="2">
        <f>INDEX(升级战力计算!$B$2:$BC$101,D_升级系数表!F182,MATCH(B182,升级战力计算!$B$1:$BC$1,0)-1)</f>
        <v>147285</v>
      </c>
      <c r="I182" s="1">
        <v>3</v>
      </c>
      <c r="J182" s="1">
        <v>201</v>
      </c>
      <c r="K182" s="1">
        <v>100</v>
      </c>
      <c r="L182" s="1">
        <v>202</v>
      </c>
      <c r="M182" s="1">
        <v>200</v>
      </c>
      <c r="N182" s="1">
        <v>203</v>
      </c>
      <c r="O182" s="1">
        <v>300</v>
      </c>
      <c r="P182" s="1">
        <v>1</v>
      </c>
      <c r="Q182" s="1">
        <v>7800</v>
      </c>
    </row>
    <row r="183" spans="1:17" x14ac:dyDescent="0.35">
      <c r="A183" s="2">
        <v>179</v>
      </c>
      <c r="B183" s="2">
        <f t="shared" si="2"/>
        <v>102</v>
      </c>
      <c r="C183" s="2">
        <v>1</v>
      </c>
      <c r="D183" s="2">
        <v>2</v>
      </c>
      <c r="E183" s="2" t="str">
        <f>"阵列"&amp;C183&amp;INDEX(计算页!$E$4:$E$9,D183)&amp;"色宠物系数"</f>
        <v>阵列1绿色宠物系数</v>
      </c>
      <c r="F183" s="2">
        <v>79</v>
      </c>
      <c r="G183" s="2">
        <v>7900</v>
      </c>
      <c r="H183" s="2">
        <f>INDEX(升级战力计算!$B$2:$BC$101,D_升级系数表!F183,MATCH(B183,升级战力计算!$B$1:$BC$1,0)-1)</f>
        <v>150320</v>
      </c>
      <c r="I183" s="1">
        <v>3</v>
      </c>
      <c r="J183" s="1">
        <v>201</v>
      </c>
      <c r="K183" s="1">
        <v>100</v>
      </c>
      <c r="L183" s="1">
        <v>202</v>
      </c>
      <c r="M183" s="1">
        <v>200</v>
      </c>
      <c r="N183" s="1">
        <v>203</v>
      </c>
      <c r="O183" s="1">
        <v>300</v>
      </c>
      <c r="P183" s="1">
        <v>1</v>
      </c>
      <c r="Q183" s="1">
        <v>7900</v>
      </c>
    </row>
    <row r="184" spans="1:17" x14ac:dyDescent="0.35">
      <c r="A184" s="2">
        <v>180</v>
      </c>
      <c r="B184" s="2">
        <f t="shared" si="2"/>
        <v>102</v>
      </c>
      <c r="C184" s="2">
        <v>1</v>
      </c>
      <c r="D184" s="2">
        <v>2</v>
      </c>
      <c r="E184" s="2" t="str">
        <f>"阵列"&amp;C184&amp;INDEX(计算页!$E$4:$E$9,D184)&amp;"色宠物系数"</f>
        <v>阵列1绿色宠物系数</v>
      </c>
      <c r="F184" s="2">
        <v>80</v>
      </c>
      <c r="G184" s="2">
        <v>8000</v>
      </c>
      <c r="H184" s="2">
        <f>INDEX(升级战力计算!$B$2:$BC$101,D_升级系数表!F184,MATCH(B184,升级战力计算!$B$1:$BC$1,0)-1)</f>
        <v>153355</v>
      </c>
      <c r="I184" s="1">
        <v>3</v>
      </c>
      <c r="J184" s="1">
        <v>201</v>
      </c>
      <c r="K184" s="1">
        <v>100</v>
      </c>
      <c r="L184" s="1">
        <v>202</v>
      </c>
      <c r="M184" s="1">
        <v>200</v>
      </c>
      <c r="N184" s="1">
        <v>203</v>
      </c>
      <c r="O184" s="1">
        <v>300</v>
      </c>
      <c r="P184" s="1">
        <v>1</v>
      </c>
      <c r="Q184" s="1">
        <v>8000</v>
      </c>
    </row>
    <row r="185" spans="1:17" x14ac:dyDescent="0.35">
      <c r="A185" s="2">
        <v>181</v>
      </c>
      <c r="B185" s="2">
        <f t="shared" si="2"/>
        <v>102</v>
      </c>
      <c r="C185" s="2">
        <v>1</v>
      </c>
      <c r="D185" s="2">
        <v>2</v>
      </c>
      <c r="E185" s="2" t="str">
        <f>"阵列"&amp;C185&amp;INDEX(计算页!$E$4:$E$9,D185)&amp;"色宠物系数"</f>
        <v>阵列1绿色宠物系数</v>
      </c>
      <c r="F185" s="2">
        <v>81</v>
      </c>
      <c r="G185" s="2">
        <v>8100</v>
      </c>
      <c r="H185" s="2">
        <f>INDEX(升级战力计算!$B$2:$BC$101,D_升级系数表!F185,MATCH(B185,升级战力计算!$B$1:$BC$1,0)-1)</f>
        <v>156602</v>
      </c>
      <c r="I185" s="1">
        <v>3</v>
      </c>
      <c r="J185" s="1">
        <v>201</v>
      </c>
      <c r="K185" s="1">
        <v>100</v>
      </c>
      <c r="L185" s="1">
        <v>202</v>
      </c>
      <c r="M185" s="1">
        <v>200</v>
      </c>
      <c r="N185" s="1">
        <v>203</v>
      </c>
      <c r="O185" s="1">
        <v>300</v>
      </c>
      <c r="P185" s="1">
        <v>1</v>
      </c>
      <c r="Q185" s="1">
        <v>8100</v>
      </c>
    </row>
    <row r="186" spans="1:17" x14ac:dyDescent="0.35">
      <c r="A186" s="2">
        <v>182</v>
      </c>
      <c r="B186" s="2">
        <f t="shared" si="2"/>
        <v>102</v>
      </c>
      <c r="C186" s="2">
        <v>1</v>
      </c>
      <c r="D186" s="2">
        <v>2</v>
      </c>
      <c r="E186" s="2" t="str">
        <f>"阵列"&amp;C186&amp;INDEX(计算页!$E$4:$E$9,D186)&amp;"色宠物系数"</f>
        <v>阵列1绿色宠物系数</v>
      </c>
      <c r="F186" s="2">
        <v>82</v>
      </c>
      <c r="G186" s="2">
        <v>8200</v>
      </c>
      <c r="H186" s="2">
        <f>INDEX(升级战力计算!$B$2:$BC$101,D_升级系数表!F186,MATCH(B186,升级战力计算!$B$1:$BC$1,0)-1)</f>
        <v>159849</v>
      </c>
      <c r="I186" s="1">
        <v>3</v>
      </c>
      <c r="J186" s="1">
        <v>201</v>
      </c>
      <c r="K186" s="1">
        <v>100</v>
      </c>
      <c r="L186" s="1">
        <v>202</v>
      </c>
      <c r="M186" s="1">
        <v>200</v>
      </c>
      <c r="N186" s="1">
        <v>203</v>
      </c>
      <c r="O186" s="1">
        <v>300</v>
      </c>
      <c r="P186" s="1">
        <v>1</v>
      </c>
      <c r="Q186" s="1">
        <v>8200</v>
      </c>
    </row>
    <row r="187" spans="1:17" x14ac:dyDescent="0.35">
      <c r="A187" s="2">
        <v>183</v>
      </c>
      <c r="B187" s="2">
        <f t="shared" si="2"/>
        <v>102</v>
      </c>
      <c r="C187" s="2">
        <v>1</v>
      </c>
      <c r="D187" s="2">
        <v>2</v>
      </c>
      <c r="E187" s="2" t="str">
        <f>"阵列"&amp;C187&amp;INDEX(计算页!$E$4:$E$9,D187)&amp;"色宠物系数"</f>
        <v>阵列1绿色宠物系数</v>
      </c>
      <c r="F187" s="2">
        <v>83</v>
      </c>
      <c r="G187" s="2">
        <v>8300</v>
      </c>
      <c r="H187" s="2">
        <f>INDEX(升级战力计算!$B$2:$BC$101,D_升级系数表!F187,MATCH(B187,升级战力计算!$B$1:$BC$1,0)-1)</f>
        <v>163096</v>
      </c>
      <c r="I187" s="1">
        <v>3</v>
      </c>
      <c r="J187" s="1">
        <v>201</v>
      </c>
      <c r="K187" s="1">
        <v>100</v>
      </c>
      <c r="L187" s="1">
        <v>202</v>
      </c>
      <c r="M187" s="1">
        <v>200</v>
      </c>
      <c r="N187" s="1">
        <v>203</v>
      </c>
      <c r="O187" s="1">
        <v>300</v>
      </c>
      <c r="P187" s="1">
        <v>1</v>
      </c>
      <c r="Q187" s="1">
        <v>8300</v>
      </c>
    </row>
    <row r="188" spans="1:17" x14ac:dyDescent="0.35">
      <c r="A188" s="2">
        <v>184</v>
      </c>
      <c r="B188" s="2">
        <f t="shared" si="2"/>
        <v>102</v>
      </c>
      <c r="C188" s="2">
        <v>1</v>
      </c>
      <c r="D188" s="2">
        <v>2</v>
      </c>
      <c r="E188" s="2" t="str">
        <f>"阵列"&amp;C188&amp;INDEX(计算页!$E$4:$E$9,D188)&amp;"色宠物系数"</f>
        <v>阵列1绿色宠物系数</v>
      </c>
      <c r="F188" s="2">
        <v>84</v>
      </c>
      <c r="G188" s="2">
        <v>8400</v>
      </c>
      <c r="H188" s="2">
        <f>INDEX(升级战力计算!$B$2:$BC$101,D_升级系数表!F188,MATCH(B188,升级战力计算!$B$1:$BC$1,0)-1)</f>
        <v>166343</v>
      </c>
      <c r="I188" s="1">
        <v>3</v>
      </c>
      <c r="J188" s="1">
        <v>201</v>
      </c>
      <c r="K188" s="1">
        <v>100</v>
      </c>
      <c r="L188" s="1">
        <v>202</v>
      </c>
      <c r="M188" s="1">
        <v>200</v>
      </c>
      <c r="N188" s="1">
        <v>203</v>
      </c>
      <c r="O188" s="1">
        <v>300</v>
      </c>
      <c r="P188" s="1">
        <v>1</v>
      </c>
      <c r="Q188" s="1">
        <v>8400</v>
      </c>
    </row>
    <row r="189" spans="1:17" x14ac:dyDescent="0.35">
      <c r="A189" s="2">
        <v>185</v>
      </c>
      <c r="B189" s="2">
        <f t="shared" si="2"/>
        <v>102</v>
      </c>
      <c r="C189" s="2">
        <v>1</v>
      </c>
      <c r="D189" s="2">
        <v>2</v>
      </c>
      <c r="E189" s="2" t="str">
        <f>"阵列"&amp;C189&amp;INDEX(计算页!$E$4:$E$9,D189)&amp;"色宠物系数"</f>
        <v>阵列1绿色宠物系数</v>
      </c>
      <c r="F189" s="2">
        <v>85</v>
      </c>
      <c r="G189" s="2">
        <v>8500</v>
      </c>
      <c r="H189" s="2">
        <f>INDEX(升级战力计算!$B$2:$BC$101,D_升级系数表!F189,MATCH(B189,升级战力计算!$B$1:$BC$1,0)-1)</f>
        <v>169590</v>
      </c>
      <c r="I189" s="1">
        <v>3</v>
      </c>
      <c r="J189" s="1">
        <v>201</v>
      </c>
      <c r="K189" s="1">
        <v>100</v>
      </c>
      <c r="L189" s="1">
        <v>202</v>
      </c>
      <c r="M189" s="1">
        <v>200</v>
      </c>
      <c r="N189" s="1">
        <v>203</v>
      </c>
      <c r="O189" s="1">
        <v>300</v>
      </c>
      <c r="P189" s="1">
        <v>1</v>
      </c>
      <c r="Q189" s="1">
        <v>8500</v>
      </c>
    </row>
    <row r="190" spans="1:17" x14ac:dyDescent="0.35">
      <c r="A190" s="2">
        <v>186</v>
      </c>
      <c r="B190" s="2">
        <f t="shared" si="2"/>
        <v>102</v>
      </c>
      <c r="C190" s="2">
        <v>1</v>
      </c>
      <c r="D190" s="2">
        <v>2</v>
      </c>
      <c r="E190" s="2" t="str">
        <f>"阵列"&amp;C190&amp;INDEX(计算页!$E$4:$E$9,D190)&amp;"色宠物系数"</f>
        <v>阵列1绿色宠物系数</v>
      </c>
      <c r="F190" s="2">
        <v>86</v>
      </c>
      <c r="G190" s="2">
        <v>8600</v>
      </c>
      <c r="H190" s="2">
        <f>INDEX(升级战力计算!$B$2:$BC$101,D_升级系数表!F190,MATCH(B190,升级战力计算!$B$1:$BC$1,0)-1)</f>
        <v>173064</v>
      </c>
      <c r="I190" s="1">
        <v>3</v>
      </c>
      <c r="J190" s="1">
        <v>201</v>
      </c>
      <c r="K190" s="1">
        <v>100</v>
      </c>
      <c r="L190" s="1">
        <v>202</v>
      </c>
      <c r="M190" s="1">
        <v>200</v>
      </c>
      <c r="N190" s="1">
        <v>203</v>
      </c>
      <c r="O190" s="1">
        <v>300</v>
      </c>
      <c r="P190" s="1">
        <v>1</v>
      </c>
      <c r="Q190" s="1">
        <v>8600</v>
      </c>
    </row>
    <row r="191" spans="1:17" x14ac:dyDescent="0.35">
      <c r="A191" s="2">
        <v>187</v>
      </c>
      <c r="B191" s="2">
        <f t="shared" si="2"/>
        <v>102</v>
      </c>
      <c r="C191" s="2">
        <v>1</v>
      </c>
      <c r="D191" s="2">
        <v>2</v>
      </c>
      <c r="E191" s="2" t="str">
        <f>"阵列"&amp;C191&amp;INDEX(计算页!$E$4:$E$9,D191)&amp;"色宠物系数"</f>
        <v>阵列1绿色宠物系数</v>
      </c>
      <c r="F191" s="2">
        <v>87</v>
      </c>
      <c r="G191" s="2">
        <v>8700</v>
      </c>
      <c r="H191" s="2">
        <f>INDEX(升级战力计算!$B$2:$BC$101,D_升级系数表!F191,MATCH(B191,升级战力计算!$B$1:$BC$1,0)-1)</f>
        <v>176538</v>
      </c>
      <c r="I191" s="1">
        <v>3</v>
      </c>
      <c r="J191" s="1">
        <v>201</v>
      </c>
      <c r="K191" s="1">
        <v>100</v>
      </c>
      <c r="L191" s="1">
        <v>202</v>
      </c>
      <c r="M191" s="1">
        <v>200</v>
      </c>
      <c r="N191" s="1">
        <v>203</v>
      </c>
      <c r="O191" s="1">
        <v>300</v>
      </c>
      <c r="P191" s="1">
        <v>1</v>
      </c>
      <c r="Q191" s="1">
        <v>8700</v>
      </c>
    </row>
    <row r="192" spans="1:17" x14ac:dyDescent="0.35">
      <c r="A192" s="2">
        <v>188</v>
      </c>
      <c r="B192" s="2">
        <f t="shared" si="2"/>
        <v>102</v>
      </c>
      <c r="C192" s="2">
        <v>1</v>
      </c>
      <c r="D192" s="2">
        <v>2</v>
      </c>
      <c r="E192" s="2" t="str">
        <f>"阵列"&amp;C192&amp;INDEX(计算页!$E$4:$E$9,D192)&amp;"色宠物系数"</f>
        <v>阵列1绿色宠物系数</v>
      </c>
      <c r="F192" s="2">
        <v>88</v>
      </c>
      <c r="G192" s="2">
        <v>8800</v>
      </c>
      <c r="H192" s="2">
        <f>INDEX(升级战力计算!$B$2:$BC$101,D_升级系数表!F192,MATCH(B192,升级战力计算!$B$1:$BC$1,0)-1)</f>
        <v>180012</v>
      </c>
      <c r="I192" s="1">
        <v>3</v>
      </c>
      <c r="J192" s="1">
        <v>201</v>
      </c>
      <c r="K192" s="1">
        <v>100</v>
      </c>
      <c r="L192" s="1">
        <v>202</v>
      </c>
      <c r="M192" s="1">
        <v>200</v>
      </c>
      <c r="N192" s="1">
        <v>203</v>
      </c>
      <c r="O192" s="1">
        <v>300</v>
      </c>
      <c r="P192" s="1">
        <v>1</v>
      </c>
      <c r="Q192" s="1">
        <v>8800</v>
      </c>
    </row>
    <row r="193" spans="1:17" x14ac:dyDescent="0.35">
      <c r="A193" s="2">
        <v>189</v>
      </c>
      <c r="B193" s="2">
        <f t="shared" si="2"/>
        <v>102</v>
      </c>
      <c r="C193" s="2">
        <v>1</v>
      </c>
      <c r="D193" s="2">
        <v>2</v>
      </c>
      <c r="E193" s="2" t="str">
        <f>"阵列"&amp;C193&amp;INDEX(计算页!$E$4:$E$9,D193)&amp;"色宠物系数"</f>
        <v>阵列1绿色宠物系数</v>
      </c>
      <c r="F193" s="2">
        <v>89</v>
      </c>
      <c r="G193" s="2">
        <v>8900</v>
      </c>
      <c r="H193" s="2">
        <f>INDEX(升级战力计算!$B$2:$BC$101,D_升级系数表!F193,MATCH(B193,升级战力计算!$B$1:$BC$1,0)-1)</f>
        <v>183486</v>
      </c>
      <c r="I193" s="1">
        <v>3</v>
      </c>
      <c r="J193" s="1">
        <v>201</v>
      </c>
      <c r="K193" s="1">
        <v>100</v>
      </c>
      <c r="L193" s="1">
        <v>202</v>
      </c>
      <c r="M193" s="1">
        <v>200</v>
      </c>
      <c r="N193" s="1">
        <v>203</v>
      </c>
      <c r="O193" s="1">
        <v>300</v>
      </c>
      <c r="P193" s="1">
        <v>1</v>
      </c>
      <c r="Q193" s="1">
        <v>8900</v>
      </c>
    </row>
    <row r="194" spans="1:17" x14ac:dyDescent="0.35">
      <c r="A194" s="2">
        <v>190</v>
      </c>
      <c r="B194" s="2">
        <f t="shared" si="2"/>
        <v>102</v>
      </c>
      <c r="C194" s="2">
        <v>1</v>
      </c>
      <c r="D194" s="2">
        <v>2</v>
      </c>
      <c r="E194" s="2" t="str">
        <f>"阵列"&amp;C194&amp;INDEX(计算页!$E$4:$E$9,D194)&amp;"色宠物系数"</f>
        <v>阵列1绿色宠物系数</v>
      </c>
      <c r="F194" s="2">
        <v>90</v>
      </c>
      <c r="G194" s="2">
        <v>9000</v>
      </c>
      <c r="H194" s="2">
        <f>INDEX(升级战力计算!$B$2:$BC$101,D_升级系数表!F194,MATCH(B194,升级战力计算!$B$1:$BC$1,0)-1)</f>
        <v>186960</v>
      </c>
      <c r="I194" s="1">
        <v>3</v>
      </c>
      <c r="J194" s="1">
        <v>201</v>
      </c>
      <c r="K194" s="1">
        <v>100</v>
      </c>
      <c r="L194" s="1">
        <v>202</v>
      </c>
      <c r="M194" s="1">
        <v>200</v>
      </c>
      <c r="N194" s="1">
        <v>203</v>
      </c>
      <c r="O194" s="1">
        <v>300</v>
      </c>
      <c r="P194" s="1">
        <v>1</v>
      </c>
      <c r="Q194" s="1">
        <v>9000</v>
      </c>
    </row>
    <row r="195" spans="1:17" x14ac:dyDescent="0.35">
      <c r="A195" s="2">
        <v>191</v>
      </c>
      <c r="B195" s="2">
        <f t="shared" si="2"/>
        <v>102</v>
      </c>
      <c r="C195" s="2">
        <v>1</v>
      </c>
      <c r="D195" s="2">
        <v>2</v>
      </c>
      <c r="E195" s="2" t="str">
        <f>"阵列"&amp;C195&amp;INDEX(计算页!$E$4:$E$9,D195)&amp;"色宠物系数"</f>
        <v>阵列1绿色宠物系数</v>
      </c>
      <c r="F195" s="2">
        <v>91</v>
      </c>
      <c r="G195" s="2">
        <v>9100</v>
      </c>
      <c r="H195" s="2">
        <f>INDEX(升级战力计算!$B$2:$BC$101,D_升级系数表!F195,MATCH(B195,升级战力计算!$B$1:$BC$1,0)-1)</f>
        <v>190677</v>
      </c>
      <c r="I195" s="1">
        <v>3</v>
      </c>
      <c r="J195" s="1">
        <v>201</v>
      </c>
      <c r="K195" s="1">
        <v>100</v>
      </c>
      <c r="L195" s="1">
        <v>202</v>
      </c>
      <c r="M195" s="1">
        <v>200</v>
      </c>
      <c r="N195" s="1">
        <v>203</v>
      </c>
      <c r="O195" s="1">
        <v>300</v>
      </c>
      <c r="P195" s="1">
        <v>1</v>
      </c>
      <c r="Q195" s="1">
        <v>9100</v>
      </c>
    </row>
    <row r="196" spans="1:17" x14ac:dyDescent="0.35">
      <c r="A196" s="2">
        <v>192</v>
      </c>
      <c r="B196" s="2">
        <f t="shared" si="2"/>
        <v>102</v>
      </c>
      <c r="C196" s="2">
        <v>1</v>
      </c>
      <c r="D196" s="2">
        <v>2</v>
      </c>
      <c r="E196" s="2" t="str">
        <f>"阵列"&amp;C196&amp;INDEX(计算页!$E$4:$E$9,D196)&amp;"色宠物系数"</f>
        <v>阵列1绿色宠物系数</v>
      </c>
      <c r="F196" s="2">
        <v>92</v>
      </c>
      <c r="G196" s="2">
        <v>9200</v>
      </c>
      <c r="H196" s="2">
        <f>INDEX(升级战力计算!$B$2:$BC$101,D_升级系数表!F196,MATCH(B196,升级战力计算!$B$1:$BC$1,0)-1)</f>
        <v>194394</v>
      </c>
      <c r="I196" s="1">
        <v>3</v>
      </c>
      <c r="J196" s="1">
        <v>201</v>
      </c>
      <c r="K196" s="1">
        <v>100</v>
      </c>
      <c r="L196" s="1">
        <v>202</v>
      </c>
      <c r="M196" s="1">
        <v>200</v>
      </c>
      <c r="N196" s="1">
        <v>203</v>
      </c>
      <c r="O196" s="1">
        <v>300</v>
      </c>
      <c r="P196" s="1">
        <v>1</v>
      </c>
      <c r="Q196" s="1">
        <v>9200</v>
      </c>
    </row>
    <row r="197" spans="1:17" x14ac:dyDescent="0.35">
      <c r="A197" s="2">
        <v>193</v>
      </c>
      <c r="B197" s="2">
        <f t="shared" si="2"/>
        <v>102</v>
      </c>
      <c r="C197" s="2">
        <v>1</v>
      </c>
      <c r="D197" s="2">
        <v>2</v>
      </c>
      <c r="E197" s="2" t="str">
        <f>"阵列"&amp;C197&amp;INDEX(计算页!$E$4:$E$9,D197)&amp;"色宠物系数"</f>
        <v>阵列1绿色宠物系数</v>
      </c>
      <c r="F197" s="2">
        <v>93</v>
      </c>
      <c r="G197" s="2">
        <v>9300</v>
      </c>
      <c r="H197" s="2">
        <f>INDEX(升级战力计算!$B$2:$BC$101,D_升级系数表!F197,MATCH(B197,升级战力计算!$B$1:$BC$1,0)-1)</f>
        <v>198111</v>
      </c>
      <c r="I197" s="1">
        <v>3</v>
      </c>
      <c r="J197" s="1">
        <v>201</v>
      </c>
      <c r="K197" s="1">
        <v>100</v>
      </c>
      <c r="L197" s="1">
        <v>202</v>
      </c>
      <c r="M197" s="1">
        <v>200</v>
      </c>
      <c r="N197" s="1">
        <v>203</v>
      </c>
      <c r="O197" s="1">
        <v>300</v>
      </c>
      <c r="P197" s="1">
        <v>1</v>
      </c>
      <c r="Q197" s="1">
        <v>9300</v>
      </c>
    </row>
    <row r="198" spans="1:17" x14ac:dyDescent="0.35">
      <c r="A198" s="2">
        <v>194</v>
      </c>
      <c r="B198" s="2">
        <f t="shared" ref="B198:B261" si="3">C198*100+D198</f>
        <v>102</v>
      </c>
      <c r="C198" s="2">
        <v>1</v>
      </c>
      <c r="D198" s="2">
        <v>2</v>
      </c>
      <c r="E198" s="2" t="str">
        <f>"阵列"&amp;C198&amp;INDEX(计算页!$E$4:$E$9,D198)&amp;"色宠物系数"</f>
        <v>阵列1绿色宠物系数</v>
      </c>
      <c r="F198" s="2">
        <v>94</v>
      </c>
      <c r="G198" s="2">
        <v>9400</v>
      </c>
      <c r="H198" s="2">
        <f>INDEX(升级战力计算!$B$2:$BC$101,D_升级系数表!F198,MATCH(B198,升级战力计算!$B$1:$BC$1,0)-1)</f>
        <v>201828</v>
      </c>
      <c r="I198" s="1">
        <v>3</v>
      </c>
      <c r="J198" s="1">
        <v>201</v>
      </c>
      <c r="K198" s="1">
        <v>100</v>
      </c>
      <c r="L198" s="1">
        <v>202</v>
      </c>
      <c r="M198" s="1">
        <v>200</v>
      </c>
      <c r="N198" s="1">
        <v>203</v>
      </c>
      <c r="O198" s="1">
        <v>300</v>
      </c>
      <c r="P198" s="1">
        <v>1</v>
      </c>
      <c r="Q198" s="1">
        <v>9400</v>
      </c>
    </row>
    <row r="199" spans="1:17" x14ac:dyDescent="0.35">
      <c r="A199" s="2">
        <v>195</v>
      </c>
      <c r="B199" s="2">
        <f t="shared" si="3"/>
        <v>102</v>
      </c>
      <c r="C199" s="2">
        <v>1</v>
      </c>
      <c r="D199" s="2">
        <v>2</v>
      </c>
      <c r="E199" s="2" t="str">
        <f>"阵列"&amp;C199&amp;INDEX(计算页!$E$4:$E$9,D199)&amp;"色宠物系数"</f>
        <v>阵列1绿色宠物系数</v>
      </c>
      <c r="F199" s="2">
        <v>95</v>
      </c>
      <c r="G199" s="2">
        <v>9500</v>
      </c>
      <c r="H199" s="2">
        <f>INDEX(升级战力计算!$B$2:$BC$101,D_升级系数表!F199,MATCH(B199,升级战力计算!$B$1:$BC$1,0)-1)</f>
        <v>205545</v>
      </c>
      <c r="I199" s="1">
        <v>3</v>
      </c>
      <c r="J199" s="1">
        <v>201</v>
      </c>
      <c r="K199" s="1">
        <v>100</v>
      </c>
      <c r="L199" s="1">
        <v>202</v>
      </c>
      <c r="M199" s="1">
        <v>200</v>
      </c>
      <c r="N199" s="1">
        <v>203</v>
      </c>
      <c r="O199" s="1">
        <v>300</v>
      </c>
      <c r="P199" s="1">
        <v>1</v>
      </c>
      <c r="Q199" s="1">
        <v>9500</v>
      </c>
    </row>
    <row r="200" spans="1:17" x14ac:dyDescent="0.35">
      <c r="A200" s="2">
        <v>196</v>
      </c>
      <c r="B200" s="2">
        <f t="shared" si="3"/>
        <v>102</v>
      </c>
      <c r="C200" s="2">
        <v>1</v>
      </c>
      <c r="D200" s="2">
        <v>2</v>
      </c>
      <c r="E200" s="2" t="str">
        <f>"阵列"&amp;C200&amp;INDEX(计算页!$E$4:$E$9,D200)&amp;"色宠物系数"</f>
        <v>阵列1绿色宠物系数</v>
      </c>
      <c r="F200" s="2">
        <v>96</v>
      </c>
      <c r="G200" s="2">
        <v>9600</v>
      </c>
      <c r="H200" s="2">
        <f>INDEX(升级战力计算!$B$2:$BC$101,D_升级系数表!F200,MATCH(B200,升级战力计算!$B$1:$BC$1,0)-1)</f>
        <v>209522</v>
      </c>
      <c r="I200" s="1">
        <v>3</v>
      </c>
      <c r="J200" s="1">
        <v>201</v>
      </c>
      <c r="K200" s="1">
        <v>100</v>
      </c>
      <c r="L200" s="1">
        <v>202</v>
      </c>
      <c r="M200" s="1">
        <v>200</v>
      </c>
      <c r="N200" s="1">
        <v>203</v>
      </c>
      <c r="O200" s="1">
        <v>300</v>
      </c>
      <c r="P200" s="1">
        <v>1</v>
      </c>
      <c r="Q200" s="1">
        <v>9600</v>
      </c>
    </row>
    <row r="201" spans="1:17" x14ac:dyDescent="0.35">
      <c r="A201" s="2">
        <v>197</v>
      </c>
      <c r="B201" s="2">
        <f t="shared" si="3"/>
        <v>102</v>
      </c>
      <c r="C201" s="2">
        <v>1</v>
      </c>
      <c r="D201" s="2">
        <v>2</v>
      </c>
      <c r="E201" s="2" t="str">
        <f>"阵列"&amp;C201&amp;INDEX(计算页!$E$4:$E$9,D201)&amp;"色宠物系数"</f>
        <v>阵列1绿色宠物系数</v>
      </c>
      <c r="F201" s="2">
        <v>97</v>
      </c>
      <c r="G201" s="2">
        <v>9700</v>
      </c>
      <c r="H201" s="2">
        <f>INDEX(升级战力计算!$B$2:$BC$101,D_升级系数表!F201,MATCH(B201,升级战力计算!$B$1:$BC$1,0)-1)</f>
        <v>213499</v>
      </c>
      <c r="I201" s="1">
        <v>3</v>
      </c>
      <c r="J201" s="1">
        <v>201</v>
      </c>
      <c r="K201" s="1">
        <v>100</v>
      </c>
      <c r="L201" s="1">
        <v>202</v>
      </c>
      <c r="M201" s="1">
        <v>200</v>
      </c>
      <c r="N201" s="1">
        <v>203</v>
      </c>
      <c r="O201" s="1">
        <v>300</v>
      </c>
      <c r="P201" s="1">
        <v>1</v>
      </c>
      <c r="Q201" s="1">
        <v>9700</v>
      </c>
    </row>
    <row r="202" spans="1:17" x14ac:dyDescent="0.35">
      <c r="A202" s="2">
        <v>198</v>
      </c>
      <c r="B202" s="2">
        <f t="shared" si="3"/>
        <v>102</v>
      </c>
      <c r="C202" s="2">
        <v>1</v>
      </c>
      <c r="D202" s="2">
        <v>2</v>
      </c>
      <c r="E202" s="2" t="str">
        <f>"阵列"&amp;C202&amp;INDEX(计算页!$E$4:$E$9,D202)&amp;"色宠物系数"</f>
        <v>阵列1绿色宠物系数</v>
      </c>
      <c r="F202" s="2">
        <v>98</v>
      </c>
      <c r="G202" s="2">
        <v>9800</v>
      </c>
      <c r="H202" s="2">
        <f>INDEX(升级战力计算!$B$2:$BC$101,D_升级系数表!F202,MATCH(B202,升级战力计算!$B$1:$BC$1,0)-1)</f>
        <v>217476</v>
      </c>
      <c r="I202" s="1">
        <v>3</v>
      </c>
      <c r="J202" s="1">
        <v>201</v>
      </c>
      <c r="K202" s="1">
        <v>100</v>
      </c>
      <c r="L202" s="1">
        <v>202</v>
      </c>
      <c r="M202" s="1">
        <v>200</v>
      </c>
      <c r="N202" s="1">
        <v>203</v>
      </c>
      <c r="O202" s="1">
        <v>300</v>
      </c>
      <c r="P202" s="1">
        <v>1</v>
      </c>
      <c r="Q202" s="1">
        <v>9800</v>
      </c>
    </row>
    <row r="203" spans="1:17" x14ac:dyDescent="0.35">
      <c r="A203" s="2">
        <v>199</v>
      </c>
      <c r="B203" s="2">
        <f t="shared" si="3"/>
        <v>102</v>
      </c>
      <c r="C203" s="2">
        <v>1</v>
      </c>
      <c r="D203" s="2">
        <v>2</v>
      </c>
      <c r="E203" s="2" t="str">
        <f>"阵列"&amp;C203&amp;INDEX(计算页!$E$4:$E$9,D203)&amp;"色宠物系数"</f>
        <v>阵列1绿色宠物系数</v>
      </c>
      <c r="F203" s="2">
        <v>99</v>
      </c>
      <c r="G203" s="2">
        <v>9900</v>
      </c>
      <c r="H203" s="2">
        <f>INDEX(升级战力计算!$B$2:$BC$101,D_升级系数表!F203,MATCH(B203,升级战力计算!$B$1:$BC$1,0)-1)</f>
        <v>221453</v>
      </c>
      <c r="I203" s="1">
        <v>3</v>
      </c>
      <c r="J203" s="1">
        <v>201</v>
      </c>
      <c r="K203" s="1">
        <v>100</v>
      </c>
      <c r="L203" s="1">
        <v>202</v>
      </c>
      <c r="M203" s="1">
        <v>200</v>
      </c>
      <c r="N203" s="1">
        <v>203</v>
      </c>
      <c r="O203" s="1">
        <v>300</v>
      </c>
      <c r="P203" s="1">
        <v>1</v>
      </c>
      <c r="Q203" s="1">
        <v>9900</v>
      </c>
    </row>
    <row r="204" spans="1:17" x14ac:dyDescent="0.35">
      <c r="A204" s="2">
        <v>200</v>
      </c>
      <c r="B204" s="2">
        <f t="shared" si="3"/>
        <v>102</v>
      </c>
      <c r="C204" s="2">
        <v>1</v>
      </c>
      <c r="D204" s="2">
        <v>2</v>
      </c>
      <c r="E204" s="2" t="str">
        <f>"阵列"&amp;C204&amp;INDEX(计算页!$E$4:$E$9,D204)&amp;"色宠物系数"</f>
        <v>阵列1绿色宠物系数</v>
      </c>
      <c r="F204" s="2">
        <v>100</v>
      </c>
      <c r="G204" s="2">
        <v>10000</v>
      </c>
      <c r="H204" s="2">
        <f>INDEX(升级战力计算!$B$2:$BC$101,D_升级系数表!F204,MATCH(B204,升级战力计算!$B$1:$BC$1,0)-1)</f>
        <v>225430</v>
      </c>
      <c r="I204" s="1">
        <v>3</v>
      </c>
      <c r="J204" s="1">
        <v>201</v>
      </c>
      <c r="K204" s="1">
        <v>100</v>
      </c>
      <c r="L204" s="1">
        <v>202</v>
      </c>
      <c r="M204" s="1">
        <v>200</v>
      </c>
      <c r="N204" s="1">
        <v>203</v>
      </c>
      <c r="O204" s="1">
        <v>300</v>
      </c>
      <c r="P204" s="1">
        <v>1</v>
      </c>
      <c r="Q204" s="1">
        <v>10000</v>
      </c>
    </row>
    <row r="205" spans="1:17" x14ac:dyDescent="0.35">
      <c r="A205" s="2">
        <v>201</v>
      </c>
      <c r="B205" s="2">
        <f t="shared" si="3"/>
        <v>103</v>
      </c>
      <c r="C205" s="2">
        <v>1</v>
      </c>
      <c r="D205" s="2">
        <v>3</v>
      </c>
      <c r="E205" s="2" t="str">
        <f>"阵列"&amp;C205&amp;INDEX(计算页!$E$4:$E$9,D205)&amp;"色宠物系数"</f>
        <v>阵列1蓝色宠物系数</v>
      </c>
      <c r="F205" s="2">
        <v>1</v>
      </c>
      <c r="G205" s="2">
        <v>100</v>
      </c>
      <c r="H205" s="2">
        <f>INDEX(升级战力计算!$B$2:$BC$101,D_升级系数表!F205,MATCH(B205,升级战力计算!$B$1:$BC$1,0)-1)</f>
        <v>600</v>
      </c>
      <c r="I205" s="1">
        <v>3</v>
      </c>
      <c r="J205" s="1">
        <v>201</v>
      </c>
      <c r="K205" s="1">
        <v>100</v>
      </c>
      <c r="L205" s="1">
        <v>202</v>
      </c>
      <c r="M205" s="1">
        <v>200</v>
      </c>
      <c r="N205" s="1">
        <v>203</v>
      </c>
      <c r="O205" s="1">
        <v>300</v>
      </c>
      <c r="P205" s="1">
        <v>1</v>
      </c>
      <c r="Q205" s="1">
        <v>100</v>
      </c>
    </row>
    <row r="206" spans="1:17" x14ac:dyDescent="0.35">
      <c r="A206" s="2">
        <v>202</v>
      </c>
      <c r="B206" s="2">
        <f t="shared" si="3"/>
        <v>103</v>
      </c>
      <c r="C206" s="2">
        <v>1</v>
      </c>
      <c r="D206" s="2">
        <v>3</v>
      </c>
      <c r="E206" s="2" t="str">
        <f>"阵列"&amp;C206&amp;INDEX(计算页!$E$4:$E$9,D206)&amp;"色宠物系数"</f>
        <v>阵列1蓝色宠物系数</v>
      </c>
      <c r="F206" s="2">
        <v>2</v>
      </c>
      <c r="G206" s="2">
        <v>200</v>
      </c>
      <c r="H206" s="2">
        <f>INDEX(升级战力计算!$B$2:$BC$101,D_升级系数表!F206,MATCH(B206,升级战力计算!$B$1:$BC$1,0)-1)</f>
        <v>1200</v>
      </c>
      <c r="I206" s="1">
        <v>3</v>
      </c>
      <c r="J206" s="1">
        <v>201</v>
      </c>
      <c r="K206" s="1">
        <v>100</v>
      </c>
      <c r="L206" s="1">
        <v>202</v>
      </c>
      <c r="M206" s="1">
        <v>200</v>
      </c>
      <c r="N206" s="1">
        <v>203</v>
      </c>
      <c r="O206" s="1">
        <v>300</v>
      </c>
      <c r="P206" s="1">
        <v>1</v>
      </c>
      <c r="Q206" s="1">
        <v>200</v>
      </c>
    </row>
    <row r="207" spans="1:17" x14ac:dyDescent="0.35">
      <c r="A207" s="2">
        <v>203</v>
      </c>
      <c r="B207" s="2">
        <f t="shared" si="3"/>
        <v>103</v>
      </c>
      <c r="C207" s="2">
        <v>1</v>
      </c>
      <c r="D207" s="2">
        <v>3</v>
      </c>
      <c r="E207" s="2" t="str">
        <f>"阵列"&amp;C207&amp;INDEX(计算页!$E$4:$E$9,D207)&amp;"色宠物系数"</f>
        <v>阵列1蓝色宠物系数</v>
      </c>
      <c r="F207" s="2">
        <v>3</v>
      </c>
      <c r="G207" s="2">
        <v>300</v>
      </c>
      <c r="H207" s="2">
        <f>INDEX(升级战力计算!$B$2:$BC$101,D_升级系数表!F207,MATCH(B207,升级战力计算!$B$1:$BC$1,0)-1)</f>
        <v>1800</v>
      </c>
      <c r="I207" s="1">
        <v>3</v>
      </c>
      <c r="J207" s="1">
        <v>201</v>
      </c>
      <c r="K207" s="1">
        <v>100</v>
      </c>
      <c r="L207" s="1">
        <v>202</v>
      </c>
      <c r="M207" s="1">
        <v>200</v>
      </c>
      <c r="N207" s="1">
        <v>203</v>
      </c>
      <c r="O207" s="1">
        <v>300</v>
      </c>
      <c r="P207" s="1">
        <v>1</v>
      </c>
      <c r="Q207" s="1">
        <v>300</v>
      </c>
    </row>
    <row r="208" spans="1:17" x14ac:dyDescent="0.35">
      <c r="A208" s="2">
        <v>204</v>
      </c>
      <c r="B208" s="2">
        <f t="shared" si="3"/>
        <v>103</v>
      </c>
      <c r="C208" s="2">
        <v>1</v>
      </c>
      <c r="D208" s="2">
        <v>3</v>
      </c>
      <c r="E208" s="2" t="str">
        <f>"阵列"&amp;C208&amp;INDEX(计算页!$E$4:$E$9,D208)&amp;"色宠物系数"</f>
        <v>阵列1蓝色宠物系数</v>
      </c>
      <c r="F208" s="2">
        <v>4</v>
      </c>
      <c r="G208" s="2">
        <v>400</v>
      </c>
      <c r="H208" s="2">
        <f>INDEX(升级战力计算!$B$2:$BC$101,D_升级系数表!F208,MATCH(B208,升级战力计算!$B$1:$BC$1,0)-1)</f>
        <v>2400</v>
      </c>
      <c r="I208" s="1">
        <v>3</v>
      </c>
      <c r="J208" s="1">
        <v>201</v>
      </c>
      <c r="K208" s="1">
        <v>100</v>
      </c>
      <c r="L208" s="1">
        <v>202</v>
      </c>
      <c r="M208" s="1">
        <v>200</v>
      </c>
      <c r="N208" s="1">
        <v>203</v>
      </c>
      <c r="O208" s="1">
        <v>300</v>
      </c>
      <c r="P208" s="1">
        <v>1</v>
      </c>
      <c r="Q208" s="1">
        <v>400</v>
      </c>
    </row>
    <row r="209" spans="1:17" x14ac:dyDescent="0.35">
      <c r="A209" s="2">
        <v>205</v>
      </c>
      <c r="B209" s="2">
        <f t="shared" si="3"/>
        <v>103</v>
      </c>
      <c r="C209" s="2">
        <v>1</v>
      </c>
      <c r="D209" s="2">
        <v>3</v>
      </c>
      <c r="E209" s="2" t="str">
        <f>"阵列"&amp;C209&amp;INDEX(计算页!$E$4:$E$9,D209)&amp;"色宠物系数"</f>
        <v>阵列1蓝色宠物系数</v>
      </c>
      <c r="F209" s="2">
        <v>5</v>
      </c>
      <c r="G209" s="2">
        <v>500</v>
      </c>
      <c r="H209" s="2">
        <f>INDEX(升级战力计算!$B$2:$BC$101,D_升级系数表!F209,MATCH(B209,升级战力计算!$B$1:$BC$1,0)-1)</f>
        <v>3000</v>
      </c>
      <c r="I209" s="1">
        <v>3</v>
      </c>
      <c r="J209" s="1">
        <v>201</v>
      </c>
      <c r="K209" s="1">
        <v>100</v>
      </c>
      <c r="L209" s="1">
        <v>202</v>
      </c>
      <c r="M209" s="1">
        <v>200</v>
      </c>
      <c r="N209" s="1">
        <v>203</v>
      </c>
      <c r="O209" s="1">
        <v>300</v>
      </c>
      <c r="P209" s="1">
        <v>1</v>
      </c>
      <c r="Q209" s="1">
        <v>500</v>
      </c>
    </row>
    <row r="210" spans="1:17" x14ac:dyDescent="0.35">
      <c r="A210" s="2">
        <v>206</v>
      </c>
      <c r="B210" s="2">
        <f t="shared" si="3"/>
        <v>103</v>
      </c>
      <c r="C210" s="2">
        <v>1</v>
      </c>
      <c r="D210" s="2">
        <v>3</v>
      </c>
      <c r="E210" s="2" t="str">
        <f>"阵列"&amp;C210&amp;INDEX(计算页!$E$4:$E$9,D210)&amp;"色宠物系数"</f>
        <v>阵列1蓝色宠物系数</v>
      </c>
      <c r="F210" s="2">
        <v>6</v>
      </c>
      <c r="G210" s="2">
        <v>600</v>
      </c>
      <c r="H210" s="2">
        <f>INDEX(升级战力计算!$B$2:$BC$101,D_升级系数表!F210,MATCH(B210,升级战力计算!$B$1:$BC$1,0)-1)</f>
        <v>3642</v>
      </c>
      <c r="I210" s="1">
        <v>3</v>
      </c>
      <c r="J210" s="1">
        <v>201</v>
      </c>
      <c r="K210" s="1">
        <v>100</v>
      </c>
      <c r="L210" s="1">
        <v>202</v>
      </c>
      <c r="M210" s="1">
        <v>200</v>
      </c>
      <c r="N210" s="1">
        <v>203</v>
      </c>
      <c r="O210" s="1">
        <v>300</v>
      </c>
      <c r="P210" s="1">
        <v>1</v>
      </c>
      <c r="Q210" s="1">
        <v>600</v>
      </c>
    </row>
    <row r="211" spans="1:17" x14ac:dyDescent="0.35">
      <c r="A211" s="2">
        <v>207</v>
      </c>
      <c r="B211" s="2">
        <f t="shared" si="3"/>
        <v>103</v>
      </c>
      <c r="C211" s="2">
        <v>1</v>
      </c>
      <c r="D211" s="2">
        <v>3</v>
      </c>
      <c r="E211" s="2" t="str">
        <f>"阵列"&amp;C211&amp;INDEX(计算页!$E$4:$E$9,D211)&amp;"色宠物系数"</f>
        <v>阵列1蓝色宠物系数</v>
      </c>
      <c r="F211" s="2">
        <v>7</v>
      </c>
      <c r="G211" s="2">
        <v>700</v>
      </c>
      <c r="H211" s="2">
        <f>INDEX(升级战力计算!$B$2:$BC$101,D_升级系数表!F211,MATCH(B211,升级战力计算!$B$1:$BC$1,0)-1)</f>
        <v>4284</v>
      </c>
      <c r="I211" s="1">
        <v>3</v>
      </c>
      <c r="J211" s="1">
        <v>201</v>
      </c>
      <c r="K211" s="1">
        <v>100</v>
      </c>
      <c r="L211" s="1">
        <v>202</v>
      </c>
      <c r="M211" s="1">
        <v>200</v>
      </c>
      <c r="N211" s="1">
        <v>203</v>
      </c>
      <c r="O211" s="1">
        <v>300</v>
      </c>
      <c r="P211" s="1">
        <v>1</v>
      </c>
      <c r="Q211" s="1">
        <v>700</v>
      </c>
    </row>
    <row r="212" spans="1:17" x14ac:dyDescent="0.35">
      <c r="A212" s="2">
        <v>208</v>
      </c>
      <c r="B212" s="2">
        <f t="shared" si="3"/>
        <v>103</v>
      </c>
      <c r="C212" s="2">
        <v>1</v>
      </c>
      <c r="D212" s="2">
        <v>3</v>
      </c>
      <c r="E212" s="2" t="str">
        <f>"阵列"&amp;C212&amp;INDEX(计算页!$E$4:$E$9,D212)&amp;"色宠物系数"</f>
        <v>阵列1蓝色宠物系数</v>
      </c>
      <c r="F212" s="2">
        <v>8</v>
      </c>
      <c r="G212" s="2">
        <v>800</v>
      </c>
      <c r="H212" s="2">
        <f>INDEX(升级战力计算!$B$2:$BC$101,D_升级系数表!F212,MATCH(B212,升级战力计算!$B$1:$BC$1,0)-1)</f>
        <v>4926</v>
      </c>
      <c r="I212" s="1">
        <v>3</v>
      </c>
      <c r="J212" s="1">
        <v>201</v>
      </c>
      <c r="K212" s="1">
        <v>100</v>
      </c>
      <c r="L212" s="1">
        <v>202</v>
      </c>
      <c r="M212" s="1">
        <v>200</v>
      </c>
      <c r="N212" s="1">
        <v>203</v>
      </c>
      <c r="O212" s="1">
        <v>300</v>
      </c>
      <c r="P212" s="1">
        <v>1</v>
      </c>
      <c r="Q212" s="1">
        <v>800</v>
      </c>
    </row>
    <row r="213" spans="1:17" x14ac:dyDescent="0.35">
      <c r="A213" s="2">
        <v>209</v>
      </c>
      <c r="B213" s="2">
        <f t="shared" si="3"/>
        <v>103</v>
      </c>
      <c r="C213" s="2">
        <v>1</v>
      </c>
      <c r="D213" s="2">
        <v>3</v>
      </c>
      <c r="E213" s="2" t="str">
        <f>"阵列"&amp;C213&amp;INDEX(计算页!$E$4:$E$9,D213)&amp;"色宠物系数"</f>
        <v>阵列1蓝色宠物系数</v>
      </c>
      <c r="F213" s="2">
        <v>9</v>
      </c>
      <c r="G213" s="2">
        <v>900</v>
      </c>
      <c r="H213" s="2">
        <f>INDEX(升级战力计算!$B$2:$BC$101,D_升级系数表!F213,MATCH(B213,升级战力计算!$B$1:$BC$1,0)-1)</f>
        <v>5568</v>
      </c>
      <c r="I213" s="1">
        <v>3</v>
      </c>
      <c r="J213" s="1">
        <v>201</v>
      </c>
      <c r="K213" s="1">
        <v>100</v>
      </c>
      <c r="L213" s="1">
        <v>202</v>
      </c>
      <c r="M213" s="1">
        <v>200</v>
      </c>
      <c r="N213" s="1">
        <v>203</v>
      </c>
      <c r="O213" s="1">
        <v>300</v>
      </c>
      <c r="P213" s="1">
        <v>1</v>
      </c>
      <c r="Q213" s="1">
        <v>900</v>
      </c>
    </row>
    <row r="214" spans="1:17" x14ac:dyDescent="0.35">
      <c r="A214" s="2">
        <v>210</v>
      </c>
      <c r="B214" s="2">
        <f t="shared" si="3"/>
        <v>103</v>
      </c>
      <c r="C214" s="2">
        <v>1</v>
      </c>
      <c r="D214" s="2">
        <v>3</v>
      </c>
      <c r="E214" s="2" t="str">
        <f>"阵列"&amp;C214&amp;INDEX(计算页!$E$4:$E$9,D214)&amp;"色宠物系数"</f>
        <v>阵列1蓝色宠物系数</v>
      </c>
      <c r="F214" s="2">
        <v>10</v>
      </c>
      <c r="G214" s="2">
        <v>1000</v>
      </c>
      <c r="H214" s="2">
        <f>INDEX(升级战力计算!$B$2:$BC$101,D_升级系数表!F214,MATCH(B214,升级战力计算!$B$1:$BC$1,0)-1)</f>
        <v>6210</v>
      </c>
      <c r="I214" s="1">
        <v>3</v>
      </c>
      <c r="J214" s="1">
        <v>201</v>
      </c>
      <c r="K214" s="1">
        <v>100</v>
      </c>
      <c r="L214" s="1">
        <v>202</v>
      </c>
      <c r="M214" s="1">
        <v>200</v>
      </c>
      <c r="N214" s="1">
        <v>203</v>
      </c>
      <c r="O214" s="1">
        <v>300</v>
      </c>
      <c r="P214" s="1">
        <v>1</v>
      </c>
      <c r="Q214" s="1">
        <v>1000</v>
      </c>
    </row>
    <row r="215" spans="1:17" x14ac:dyDescent="0.35">
      <c r="A215" s="2">
        <v>211</v>
      </c>
      <c r="B215" s="2">
        <f t="shared" si="3"/>
        <v>103</v>
      </c>
      <c r="C215" s="2">
        <v>1</v>
      </c>
      <c r="D215" s="2">
        <v>3</v>
      </c>
      <c r="E215" s="2" t="str">
        <f>"阵列"&amp;C215&amp;INDEX(计算页!$E$4:$E$9,D215)&amp;"色宠物系数"</f>
        <v>阵列1蓝色宠物系数</v>
      </c>
      <c r="F215" s="2">
        <v>11</v>
      </c>
      <c r="G215" s="2">
        <v>1100</v>
      </c>
      <c r="H215" s="2">
        <f>INDEX(升级战力计算!$B$2:$BC$101,D_升级系数表!F215,MATCH(B215,升级战力计算!$B$1:$BC$1,0)-1)</f>
        <v>6897</v>
      </c>
      <c r="I215" s="1">
        <v>3</v>
      </c>
      <c r="J215" s="1">
        <v>201</v>
      </c>
      <c r="K215" s="1">
        <v>100</v>
      </c>
      <c r="L215" s="1">
        <v>202</v>
      </c>
      <c r="M215" s="1">
        <v>200</v>
      </c>
      <c r="N215" s="1">
        <v>203</v>
      </c>
      <c r="O215" s="1">
        <v>300</v>
      </c>
      <c r="P215" s="1">
        <v>1</v>
      </c>
      <c r="Q215" s="1">
        <v>1100</v>
      </c>
    </row>
    <row r="216" spans="1:17" x14ac:dyDescent="0.35">
      <c r="A216" s="2">
        <v>212</v>
      </c>
      <c r="B216" s="2">
        <f t="shared" si="3"/>
        <v>103</v>
      </c>
      <c r="C216" s="2">
        <v>1</v>
      </c>
      <c r="D216" s="2">
        <v>3</v>
      </c>
      <c r="E216" s="2" t="str">
        <f>"阵列"&amp;C216&amp;INDEX(计算页!$E$4:$E$9,D216)&amp;"色宠物系数"</f>
        <v>阵列1蓝色宠物系数</v>
      </c>
      <c r="F216" s="2">
        <v>12</v>
      </c>
      <c r="G216" s="2">
        <v>1200</v>
      </c>
      <c r="H216" s="2">
        <f>INDEX(升级战力计算!$B$2:$BC$101,D_升级系数表!F216,MATCH(B216,升级战力计算!$B$1:$BC$1,0)-1)</f>
        <v>7584</v>
      </c>
      <c r="I216" s="1">
        <v>3</v>
      </c>
      <c r="J216" s="1">
        <v>201</v>
      </c>
      <c r="K216" s="1">
        <v>100</v>
      </c>
      <c r="L216" s="1">
        <v>202</v>
      </c>
      <c r="M216" s="1">
        <v>200</v>
      </c>
      <c r="N216" s="1">
        <v>203</v>
      </c>
      <c r="O216" s="1">
        <v>300</v>
      </c>
      <c r="P216" s="1">
        <v>1</v>
      </c>
      <c r="Q216" s="1">
        <v>1200</v>
      </c>
    </row>
    <row r="217" spans="1:17" x14ac:dyDescent="0.35">
      <c r="A217" s="2">
        <v>213</v>
      </c>
      <c r="B217" s="2">
        <f t="shared" si="3"/>
        <v>103</v>
      </c>
      <c r="C217" s="2">
        <v>1</v>
      </c>
      <c r="D217" s="2">
        <v>3</v>
      </c>
      <c r="E217" s="2" t="str">
        <f>"阵列"&amp;C217&amp;INDEX(计算页!$E$4:$E$9,D217)&amp;"色宠物系数"</f>
        <v>阵列1蓝色宠物系数</v>
      </c>
      <c r="F217" s="2">
        <v>13</v>
      </c>
      <c r="G217" s="2">
        <v>1300</v>
      </c>
      <c r="H217" s="2">
        <f>INDEX(升级战力计算!$B$2:$BC$101,D_升级系数表!F217,MATCH(B217,升级战力计算!$B$1:$BC$1,0)-1)</f>
        <v>8271</v>
      </c>
      <c r="I217" s="1">
        <v>3</v>
      </c>
      <c r="J217" s="1">
        <v>201</v>
      </c>
      <c r="K217" s="1">
        <v>100</v>
      </c>
      <c r="L217" s="1">
        <v>202</v>
      </c>
      <c r="M217" s="1">
        <v>200</v>
      </c>
      <c r="N217" s="1">
        <v>203</v>
      </c>
      <c r="O217" s="1">
        <v>300</v>
      </c>
      <c r="P217" s="1">
        <v>1</v>
      </c>
      <c r="Q217" s="1">
        <v>1300</v>
      </c>
    </row>
    <row r="218" spans="1:17" x14ac:dyDescent="0.35">
      <c r="A218" s="2">
        <v>214</v>
      </c>
      <c r="B218" s="2">
        <f t="shared" si="3"/>
        <v>103</v>
      </c>
      <c r="C218" s="2">
        <v>1</v>
      </c>
      <c r="D218" s="2">
        <v>3</v>
      </c>
      <c r="E218" s="2" t="str">
        <f>"阵列"&amp;C218&amp;INDEX(计算页!$E$4:$E$9,D218)&amp;"色宠物系数"</f>
        <v>阵列1蓝色宠物系数</v>
      </c>
      <c r="F218" s="2">
        <v>14</v>
      </c>
      <c r="G218" s="2">
        <v>1400</v>
      </c>
      <c r="H218" s="2">
        <f>INDEX(升级战力计算!$B$2:$BC$101,D_升级系数表!F218,MATCH(B218,升级战力计算!$B$1:$BC$1,0)-1)</f>
        <v>8958</v>
      </c>
      <c r="I218" s="1">
        <v>3</v>
      </c>
      <c r="J218" s="1">
        <v>201</v>
      </c>
      <c r="K218" s="1">
        <v>100</v>
      </c>
      <c r="L218" s="1">
        <v>202</v>
      </c>
      <c r="M218" s="1">
        <v>200</v>
      </c>
      <c r="N218" s="1">
        <v>203</v>
      </c>
      <c r="O218" s="1">
        <v>300</v>
      </c>
      <c r="P218" s="1">
        <v>1</v>
      </c>
      <c r="Q218" s="1">
        <v>1400</v>
      </c>
    </row>
    <row r="219" spans="1:17" x14ac:dyDescent="0.35">
      <c r="A219" s="2">
        <v>215</v>
      </c>
      <c r="B219" s="2">
        <f t="shared" si="3"/>
        <v>103</v>
      </c>
      <c r="C219" s="2">
        <v>1</v>
      </c>
      <c r="D219" s="2">
        <v>3</v>
      </c>
      <c r="E219" s="2" t="str">
        <f>"阵列"&amp;C219&amp;INDEX(计算页!$E$4:$E$9,D219)&amp;"色宠物系数"</f>
        <v>阵列1蓝色宠物系数</v>
      </c>
      <c r="F219" s="2">
        <v>15</v>
      </c>
      <c r="G219" s="2">
        <v>1500</v>
      </c>
      <c r="H219" s="2">
        <f>INDEX(升级战力计算!$B$2:$BC$101,D_升级系数表!F219,MATCH(B219,升级战力计算!$B$1:$BC$1,0)-1)</f>
        <v>9645</v>
      </c>
      <c r="I219" s="1">
        <v>3</v>
      </c>
      <c r="J219" s="1">
        <v>201</v>
      </c>
      <c r="K219" s="1">
        <v>100</v>
      </c>
      <c r="L219" s="1">
        <v>202</v>
      </c>
      <c r="M219" s="1">
        <v>200</v>
      </c>
      <c r="N219" s="1">
        <v>203</v>
      </c>
      <c r="O219" s="1">
        <v>300</v>
      </c>
      <c r="P219" s="1">
        <v>1</v>
      </c>
      <c r="Q219" s="1">
        <v>1500</v>
      </c>
    </row>
    <row r="220" spans="1:17" x14ac:dyDescent="0.35">
      <c r="A220" s="2">
        <v>216</v>
      </c>
      <c r="B220" s="2">
        <f t="shared" si="3"/>
        <v>103</v>
      </c>
      <c r="C220" s="2">
        <v>1</v>
      </c>
      <c r="D220" s="2">
        <v>3</v>
      </c>
      <c r="E220" s="2" t="str">
        <f>"阵列"&amp;C220&amp;INDEX(计算页!$E$4:$E$9,D220)&amp;"色宠物系数"</f>
        <v>阵列1蓝色宠物系数</v>
      </c>
      <c r="F220" s="2">
        <v>16</v>
      </c>
      <c r="G220" s="2">
        <v>1600</v>
      </c>
      <c r="H220" s="2">
        <f>INDEX(升级战力计算!$B$2:$BC$101,D_升级系数表!F220,MATCH(B220,升级战力计算!$B$1:$BC$1,0)-1)</f>
        <v>10380</v>
      </c>
      <c r="I220" s="1">
        <v>3</v>
      </c>
      <c r="J220" s="1">
        <v>201</v>
      </c>
      <c r="K220" s="1">
        <v>100</v>
      </c>
      <c r="L220" s="1">
        <v>202</v>
      </c>
      <c r="M220" s="1">
        <v>200</v>
      </c>
      <c r="N220" s="1">
        <v>203</v>
      </c>
      <c r="O220" s="1">
        <v>300</v>
      </c>
      <c r="P220" s="1">
        <v>1</v>
      </c>
      <c r="Q220" s="1">
        <v>1600</v>
      </c>
    </row>
    <row r="221" spans="1:17" x14ac:dyDescent="0.35">
      <c r="A221" s="2">
        <v>217</v>
      </c>
      <c r="B221" s="2">
        <f t="shared" si="3"/>
        <v>103</v>
      </c>
      <c r="C221" s="2">
        <v>1</v>
      </c>
      <c r="D221" s="2">
        <v>3</v>
      </c>
      <c r="E221" s="2" t="str">
        <f>"阵列"&amp;C221&amp;INDEX(计算页!$E$4:$E$9,D221)&amp;"色宠物系数"</f>
        <v>阵列1蓝色宠物系数</v>
      </c>
      <c r="F221" s="2">
        <v>17</v>
      </c>
      <c r="G221" s="2">
        <v>1700</v>
      </c>
      <c r="H221" s="2">
        <f>INDEX(升级战力计算!$B$2:$BC$101,D_升级系数表!F221,MATCH(B221,升级战力计算!$B$1:$BC$1,0)-1)</f>
        <v>11115</v>
      </c>
      <c r="I221" s="1">
        <v>3</v>
      </c>
      <c r="J221" s="1">
        <v>201</v>
      </c>
      <c r="K221" s="1">
        <v>100</v>
      </c>
      <c r="L221" s="1">
        <v>202</v>
      </c>
      <c r="M221" s="1">
        <v>200</v>
      </c>
      <c r="N221" s="1">
        <v>203</v>
      </c>
      <c r="O221" s="1">
        <v>300</v>
      </c>
      <c r="P221" s="1">
        <v>1</v>
      </c>
      <c r="Q221" s="1">
        <v>1700</v>
      </c>
    </row>
    <row r="222" spans="1:17" x14ac:dyDescent="0.35">
      <c r="A222" s="2">
        <v>218</v>
      </c>
      <c r="B222" s="2">
        <f t="shared" si="3"/>
        <v>103</v>
      </c>
      <c r="C222" s="2">
        <v>1</v>
      </c>
      <c r="D222" s="2">
        <v>3</v>
      </c>
      <c r="E222" s="2" t="str">
        <f>"阵列"&amp;C222&amp;INDEX(计算页!$E$4:$E$9,D222)&amp;"色宠物系数"</f>
        <v>阵列1蓝色宠物系数</v>
      </c>
      <c r="F222" s="2">
        <v>18</v>
      </c>
      <c r="G222" s="2">
        <v>1800</v>
      </c>
      <c r="H222" s="2">
        <f>INDEX(升级战力计算!$B$2:$BC$101,D_升级系数表!F222,MATCH(B222,升级战力计算!$B$1:$BC$1,0)-1)</f>
        <v>11850</v>
      </c>
      <c r="I222" s="1">
        <v>3</v>
      </c>
      <c r="J222" s="1">
        <v>201</v>
      </c>
      <c r="K222" s="1">
        <v>100</v>
      </c>
      <c r="L222" s="1">
        <v>202</v>
      </c>
      <c r="M222" s="1">
        <v>200</v>
      </c>
      <c r="N222" s="1">
        <v>203</v>
      </c>
      <c r="O222" s="1">
        <v>300</v>
      </c>
      <c r="P222" s="1">
        <v>1</v>
      </c>
      <c r="Q222" s="1">
        <v>1800</v>
      </c>
    </row>
    <row r="223" spans="1:17" x14ac:dyDescent="0.35">
      <c r="A223" s="2">
        <v>219</v>
      </c>
      <c r="B223" s="2">
        <f t="shared" si="3"/>
        <v>103</v>
      </c>
      <c r="C223" s="2">
        <v>1</v>
      </c>
      <c r="D223" s="2">
        <v>3</v>
      </c>
      <c r="E223" s="2" t="str">
        <f>"阵列"&amp;C223&amp;INDEX(计算页!$E$4:$E$9,D223)&amp;"色宠物系数"</f>
        <v>阵列1蓝色宠物系数</v>
      </c>
      <c r="F223" s="2">
        <v>19</v>
      </c>
      <c r="G223" s="2">
        <v>1900</v>
      </c>
      <c r="H223" s="2">
        <f>INDEX(升级战力计算!$B$2:$BC$101,D_升级系数表!F223,MATCH(B223,升级战力计算!$B$1:$BC$1,0)-1)</f>
        <v>12585</v>
      </c>
      <c r="I223" s="1">
        <v>3</v>
      </c>
      <c r="J223" s="1">
        <v>201</v>
      </c>
      <c r="K223" s="1">
        <v>100</v>
      </c>
      <c r="L223" s="1">
        <v>202</v>
      </c>
      <c r="M223" s="1">
        <v>200</v>
      </c>
      <c r="N223" s="1">
        <v>203</v>
      </c>
      <c r="O223" s="1">
        <v>300</v>
      </c>
      <c r="P223" s="1">
        <v>1</v>
      </c>
      <c r="Q223" s="1">
        <v>1900</v>
      </c>
    </row>
    <row r="224" spans="1:17" x14ac:dyDescent="0.35">
      <c r="A224" s="2">
        <v>220</v>
      </c>
      <c r="B224" s="2">
        <f t="shared" si="3"/>
        <v>103</v>
      </c>
      <c r="C224" s="2">
        <v>1</v>
      </c>
      <c r="D224" s="2">
        <v>3</v>
      </c>
      <c r="E224" s="2" t="str">
        <f>"阵列"&amp;C224&amp;INDEX(计算页!$E$4:$E$9,D224)&amp;"色宠物系数"</f>
        <v>阵列1蓝色宠物系数</v>
      </c>
      <c r="F224" s="2">
        <v>20</v>
      </c>
      <c r="G224" s="2">
        <v>2000</v>
      </c>
      <c r="H224" s="2">
        <f>INDEX(升级战力计算!$B$2:$BC$101,D_升级系数表!F224,MATCH(B224,升级战力计算!$B$1:$BC$1,0)-1)</f>
        <v>13320</v>
      </c>
      <c r="I224" s="1">
        <v>3</v>
      </c>
      <c r="J224" s="1">
        <v>201</v>
      </c>
      <c r="K224" s="1">
        <v>100</v>
      </c>
      <c r="L224" s="1">
        <v>202</v>
      </c>
      <c r="M224" s="1">
        <v>200</v>
      </c>
      <c r="N224" s="1">
        <v>203</v>
      </c>
      <c r="O224" s="1">
        <v>300</v>
      </c>
      <c r="P224" s="1">
        <v>1</v>
      </c>
      <c r="Q224" s="1">
        <v>2000</v>
      </c>
    </row>
    <row r="225" spans="1:17" x14ac:dyDescent="0.35">
      <c r="A225" s="2">
        <v>221</v>
      </c>
      <c r="B225" s="2">
        <f t="shared" si="3"/>
        <v>103</v>
      </c>
      <c r="C225" s="2">
        <v>1</v>
      </c>
      <c r="D225" s="2">
        <v>3</v>
      </c>
      <c r="E225" s="2" t="str">
        <f>"阵列"&amp;C225&amp;INDEX(计算页!$E$4:$E$9,D225)&amp;"色宠物系数"</f>
        <v>阵列1蓝色宠物系数</v>
      </c>
      <c r="F225" s="2">
        <v>21</v>
      </c>
      <c r="G225" s="2">
        <v>2100</v>
      </c>
      <c r="H225" s="2">
        <f>INDEX(升级战力计算!$B$2:$BC$101,D_升级系数表!F225,MATCH(B225,升级战力计算!$B$1:$BC$1,0)-1)</f>
        <v>14106</v>
      </c>
      <c r="I225" s="1">
        <v>3</v>
      </c>
      <c r="J225" s="1">
        <v>201</v>
      </c>
      <c r="K225" s="1">
        <v>100</v>
      </c>
      <c r="L225" s="1">
        <v>202</v>
      </c>
      <c r="M225" s="1">
        <v>200</v>
      </c>
      <c r="N225" s="1">
        <v>203</v>
      </c>
      <c r="O225" s="1">
        <v>300</v>
      </c>
      <c r="P225" s="1">
        <v>1</v>
      </c>
      <c r="Q225" s="1">
        <v>2100</v>
      </c>
    </row>
    <row r="226" spans="1:17" x14ac:dyDescent="0.35">
      <c r="A226" s="2">
        <v>222</v>
      </c>
      <c r="B226" s="2">
        <f t="shared" si="3"/>
        <v>103</v>
      </c>
      <c r="C226" s="2">
        <v>1</v>
      </c>
      <c r="D226" s="2">
        <v>3</v>
      </c>
      <c r="E226" s="2" t="str">
        <f>"阵列"&amp;C226&amp;INDEX(计算页!$E$4:$E$9,D226)&amp;"色宠物系数"</f>
        <v>阵列1蓝色宠物系数</v>
      </c>
      <c r="F226" s="2">
        <v>22</v>
      </c>
      <c r="G226" s="2">
        <v>2200</v>
      </c>
      <c r="H226" s="2">
        <f>INDEX(升级战力计算!$B$2:$BC$101,D_升级系数表!F226,MATCH(B226,升级战力计算!$B$1:$BC$1,0)-1)</f>
        <v>14892</v>
      </c>
      <c r="I226" s="1">
        <v>3</v>
      </c>
      <c r="J226" s="1">
        <v>201</v>
      </c>
      <c r="K226" s="1">
        <v>100</v>
      </c>
      <c r="L226" s="1">
        <v>202</v>
      </c>
      <c r="M226" s="1">
        <v>200</v>
      </c>
      <c r="N226" s="1">
        <v>203</v>
      </c>
      <c r="O226" s="1">
        <v>300</v>
      </c>
      <c r="P226" s="1">
        <v>1</v>
      </c>
      <c r="Q226" s="1">
        <v>2200</v>
      </c>
    </row>
    <row r="227" spans="1:17" x14ac:dyDescent="0.35">
      <c r="A227" s="2">
        <v>223</v>
      </c>
      <c r="B227" s="2">
        <f t="shared" si="3"/>
        <v>103</v>
      </c>
      <c r="C227" s="2">
        <v>1</v>
      </c>
      <c r="D227" s="2">
        <v>3</v>
      </c>
      <c r="E227" s="2" t="str">
        <f>"阵列"&amp;C227&amp;INDEX(计算页!$E$4:$E$9,D227)&amp;"色宠物系数"</f>
        <v>阵列1蓝色宠物系数</v>
      </c>
      <c r="F227" s="2">
        <v>23</v>
      </c>
      <c r="G227" s="2">
        <v>2300</v>
      </c>
      <c r="H227" s="2">
        <f>INDEX(升级战力计算!$B$2:$BC$101,D_升级系数表!F227,MATCH(B227,升级战力计算!$B$1:$BC$1,0)-1)</f>
        <v>15678</v>
      </c>
      <c r="I227" s="1">
        <v>3</v>
      </c>
      <c r="J227" s="1">
        <v>201</v>
      </c>
      <c r="K227" s="1">
        <v>100</v>
      </c>
      <c r="L227" s="1">
        <v>202</v>
      </c>
      <c r="M227" s="1">
        <v>200</v>
      </c>
      <c r="N227" s="1">
        <v>203</v>
      </c>
      <c r="O227" s="1">
        <v>300</v>
      </c>
      <c r="P227" s="1">
        <v>1</v>
      </c>
      <c r="Q227" s="1">
        <v>2300</v>
      </c>
    </row>
    <row r="228" spans="1:17" x14ac:dyDescent="0.35">
      <c r="A228" s="2">
        <v>224</v>
      </c>
      <c r="B228" s="2">
        <f t="shared" si="3"/>
        <v>103</v>
      </c>
      <c r="C228" s="2">
        <v>1</v>
      </c>
      <c r="D228" s="2">
        <v>3</v>
      </c>
      <c r="E228" s="2" t="str">
        <f>"阵列"&amp;C228&amp;INDEX(计算页!$E$4:$E$9,D228)&amp;"色宠物系数"</f>
        <v>阵列1蓝色宠物系数</v>
      </c>
      <c r="F228" s="2">
        <v>24</v>
      </c>
      <c r="G228" s="2">
        <v>2400</v>
      </c>
      <c r="H228" s="2">
        <f>INDEX(升级战力计算!$B$2:$BC$101,D_升级系数表!F228,MATCH(B228,升级战力计算!$B$1:$BC$1,0)-1)</f>
        <v>16464</v>
      </c>
      <c r="I228" s="1">
        <v>3</v>
      </c>
      <c r="J228" s="1">
        <v>201</v>
      </c>
      <c r="K228" s="1">
        <v>100</v>
      </c>
      <c r="L228" s="1">
        <v>202</v>
      </c>
      <c r="M228" s="1">
        <v>200</v>
      </c>
      <c r="N228" s="1">
        <v>203</v>
      </c>
      <c r="O228" s="1">
        <v>300</v>
      </c>
      <c r="P228" s="1">
        <v>1</v>
      </c>
      <c r="Q228" s="1">
        <v>2400</v>
      </c>
    </row>
    <row r="229" spans="1:17" x14ac:dyDescent="0.35">
      <c r="A229" s="2">
        <v>225</v>
      </c>
      <c r="B229" s="2">
        <f t="shared" si="3"/>
        <v>103</v>
      </c>
      <c r="C229" s="2">
        <v>1</v>
      </c>
      <c r="D229" s="2">
        <v>3</v>
      </c>
      <c r="E229" s="2" t="str">
        <f>"阵列"&amp;C229&amp;INDEX(计算页!$E$4:$E$9,D229)&amp;"色宠物系数"</f>
        <v>阵列1蓝色宠物系数</v>
      </c>
      <c r="F229" s="2">
        <v>25</v>
      </c>
      <c r="G229" s="2">
        <v>2500</v>
      </c>
      <c r="H229" s="2">
        <f>INDEX(升级战力计算!$B$2:$BC$101,D_升级系数表!F229,MATCH(B229,升级战力计算!$B$1:$BC$1,0)-1)</f>
        <v>17250</v>
      </c>
      <c r="I229" s="1">
        <v>3</v>
      </c>
      <c r="J229" s="1">
        <v>201</v>
      </c>
      <c r="K229" s="1">
        <v>100</v>
      </c>
      <c r="L229" s="1">
        <v>202</v>
      </c>
      <c r="M229" s="1">
        <v>200</v>
      </c>
      <c r="N229" s="1">
        <v>203</v>
      </c>
      <c r="O229" s="1">
        <v>300</v>
      </c>
      <c r="P229" s="1">
        <v>1</v>
      </c>
      <c r="Q229" s="1">
        <v>2500</v>
      </c>
    </row>
    <row r="230" spans="1:17" x14ac:dyDescent="0.35">
      <c r="A230" s="2">
        <v>226</v>
      </c>
      <c r="B230" s="2">
        <f t="shared" si="3"/>
        <v>103</v>
      </c>
      <c r="C230" s="2">
        <v>1</v>
      </c>
      <c r="D230" s="2">
        <v>3</v>
      </c>
      <c r="E230" s="2" t="str">
        <f>"阵列"&amp;C230&amp;INDEX(计算页!$E$4:$E$9,D230)&amp;"色宠物系数"</f>
        <v>阵列1蓝色宠物系数</v>
      </c>
      <c r="F230" s="2">
        <v>26</v>
      </c>
      <c r="G230" s="2">
        <v>2600</v>
      </c>
      <c r="H230" s="2">
        <f>INDEX(升级战力计算!$B$2:$BC$101,D_升级系数表!F230,MATCH(B230,升级战力计算!$B$1:$BC$1,0)-1)</f>
        <v>18091</v>
      </c>
      <c r="I230" s="1">
        <v>3</v>
      </c>
      <c r="J230" s="1">
        <v>201</v>
      </c>
      <c r="K230" s="1">
        <v>100</v>
      </c>
      <c r="L230" s="1">
        <v>202</v>
      </c>
      <c r="M230" s="1">
        <v>200</v>
      </c>
      <c r="N230" s="1">
        <v>203</v>
      </c>
      <c r="O230" s="1">
        <v>300</v>
      </c>
      <c r="P230" s="1">
        <v>1</v>
      </c>
      <c r="Q230" s="1">
        <v>2600</v>
      </c>
    </row>
    <row r="231" spans="1:17" x14ac:dyDescent="0.35">
      <c r="A231" s="2">
        <v>227</v>
      </c>
      <c r="B231" s="2">
        <f t="shared" si="3"/>
        <v>103</v>
      </c>
      <c r="C231" s="2">
        <v>1</v>
      </c>
      <c r="D231" s="2">
        <v>3</v>
      </c>
      <c r="E231" s="2" t="str">
        <f>"阵列"&amp;C231&amp;INDEX(计算页!$E$4:$E$9,D231)&amp;"色宠物系数"</f>
        <v>阵列1蓝色宠物系数</v>
      </c>
      <c r="F231" s="2">
        <v>27</v>
      </c>
      <c r="G231" s="2">
        <v>2700</v>
      </c>
      <c r="H231" s="2">
        <f>INDEX(升级战力计算!$B$2:$BC$101,D_升级系数表!F231,MATCH(B231,升级战力计算!$B$1:$BC$1,0)-1)</f>
        <v>18932</v>
      </c>
      <c r="I231" s="1">
        <v>3</v>
      </c>
      <c r="J231" s="1">
        <v>201</v>
      </c>
      <c r="K231" s="1">
        <v>100</v>
      </c>
      <c r="L231" s="1">
        <v>202</v>
      </c>
      <c r="M231" s="1">
        <v>200</v>
      </c>
      <c r="N231" s="1">
        <v>203</v>
      </c>
      <c r="O231" s="1">
        <v>300</v>
      </c>
      <c r="P231" s="1">
        <v>1</v>
      </c>
      <c r="Q231" s="1">
        <v>2700</v>
      </c>
    </row>
    <row r="232" spans="1:17" x14ac:dyDescent="0.35">
      <c r="A232" s="2">
        <v>228</v>
      </c>
      <c r="B232" s="2">
        <f t="shared" si="3"/>
        <v>103</v>
      </c>
      <c r="C232" s="2">
        <v>1</v>
      </c>
      <c r="D232" s="2">
        <v>3</v>
      </c>
      <c r="E232" s="2" t="str">
        <f>"阵列"&amp;C232&amp;INDEX(计算页!$E$4:$E$9,D232)&amp;"色宠物系数"</f>
        <v>阵列1蓝色宠物系数</v>
      </c>
      <c r="F232" s="2">
        <v>28</v>
      </c>
      <c r="G232" s="2">
        <v>2800</v>
      </c>
      <c r="H232" s="2">
        <f>INDEX(升级战力计算!$B$2:$BC$101,D_升级系数表!F232,MATCH(B232,升级战力计算!$B$1:$BC$1,0)-1)</f>
        <v>19773</v>
      </c>
      <c r="I232" s="1">
        <v>3</v>
      </c>
      <c r="J232" s="1">
        <v>201</v>
      </c>
      <c r="K232" s="1">
        <v>100</v>
      </c>
      <c r="L232" s="1">
        <v>202</v>
      </c>
      <c r="M232" s="1">
        <v>200</v>
      </c>
      <c r="N232" s="1">
        <v>203</v>
      </c>
      <c r="O232" s="1">
        <v>300</v>
      </c>
      <c r="P232" s="1">
        <v>1</v>
      </c>
      <c r="Q232" s="1">
        <v>2800</v>
      </c>
    </row>
    <row r="233" spans="1:17" x14ac:dyDescent="0.35">
      <c r="A233" s="2">
        <v>229</v>
      </c>
      <c r="B233" s="2">
        <f t="shared" si="3"/>
        <v>103</v>
      </c>
      <c r="C233" s="2">
        <v>1</v>
      </c>
      <c r="D233" s="2">
        <v>3</v>
      </c>
      <c r="E233" s="2" t="str">
        <f>"阵列"&amp;C233&amp;INDEX(计算页!$E$4:$E$9,D233)&amp;"色宠物系数"</f>
        <v>阵列1蓝色宠物系数</v>
      </c>
      <c r="F233" s="2">
        <v>29</v>
      </c>
      <c r="G233" s="2">
        <v>2900</v>
      </c>
      <c r="H233" s="2">
        <f>INDEX(升级战力计算!$B$2:$BC$101,D_升级系数表!F233,MATCH(B233,升级战力计算!$B$1:$BC$1,0)-1)</f>
        <v>20614</v>
      </c>
      <c r="I233" s="1">
        <v>3</v>
      </c>
      <c r="J233" s="1">
        <v>201</v>
      </c>
      <c r="K233" s="1">
        <v>100</v>
      </c>
      <c r="L233" s="1">
        <v>202</v>
      </c>
      <c r="M233" s="1">
        <v>200</v>
      </c>
      <c r="N233" s="1">
        <v>203</v>
      </c>
      <c r="O233" s="1">
        <v>300</v>
      </c>
      <c r="P233" s="1">
        <v>1</v>
      </c>
      <c r="Q233" s="1">
        <v>2900</v>
      </c>
    </row>
    <row r="234" spans="1:17" x14ac:dyDescent="0.35">
      <c r="A234" s="2">
        <v>230</v>
      </c>
      <c r="B234" s="2">
        <f t="shared" si="3"/>
        <v>103</v>
      </c>
      <c r="C234" s="2">
        <v>1</v>
      </c>
      <c r="D234" s="2">
        <v>3</v>
      </c>
      <c r="E234" s="2" t="str">
        <f>"阵列"&amp;C234&amp;INDEX(计算页!$E$4:$E$9,D234)&amp;"色宠物系数"</f>
        <v>阵列1蓝色宠物系数</v>
      </c>
      <c r="F234" s="2">
        <v>30</v>
      </c>
      <c r="G234" s="2">
        <v>3000</v>
      </c>
      <c r="H234" s="2">
        <f>INDEX(升级战力计算!$B$2:$BC$101,D_升级系数表!F234,MATCH(B234,升级战力计算!$B$1:$BC$1,0)-1)</f>
        <v>21455</v>
      </c>
      <c r="I234" s="1">
        <v>3</v>
      </c>
      <c r="J234" s="1">
        <v>201</v>
      </c>
      <c r="K234" s="1">
        <v>100</v>
      </c>
      <c r="L234" s="1">
        <v>202</v>
      </c>
      <c r="M234" s="1">
        <v>200</v>
      </c>
      <c r="N234" s="1">
        <v>203</v>
      </c>
      <c r="O234" s="1">
        <v>300</v>
      </c>
      <c r="P234" s="1">
        <v>1</v>
      </c>
      <c r="Q234" s="1">
        <v>3000</v>
      </c>
    </row>
    <row r="235" spans="1:17" x14ac:dyDescent="0.35">
      <c r="A235" s="2">
        <v>231</v>
      </c>
      <c r="B235" s="2">
        <f t="shared" si="3"/>
        <v>103</v>
      </c>
      <c r="C235" s="2">
        <v>1</v>
      </c>
      <c r="D235" s="2">
        <v>3</v>
      </c>
      <c r="E235" s="2" t="str">
        <f>"阵列"&amp;C235&amp;INDEX(计算页!$E$4:$E$9,D235)&amp;"色宠物系数"</f>
        <v>阵列1蓝色宠物系数</v>
      </c>
      <c r="F235" s="2">
        <v>31</v>
      </c>
      <c r="G235" s="2">
        <v>3100</v>
      </c>
      <c r="H235" s="2">
        <f>INDEX(升级战力计算!$B$2:$BC$101,D_升级系数表!F235,MATCH(B235,升级战力计算!$B$1:$BC$1,0)-1)</f>
        <v>22355</v>
      </c>
      <c r="I235" s="1">
        <v>3</v>
      </c>
      <c r="J235" s="1">
        <v>201</v>
      </c>
      <c r="K235" s="1">
        <v>100</v>
      </c>
      <c r="L235" s="1">
        <v>202</v>
      </c>
      <c r="M235" s="1">
        <v>200</v>
      </c>
      <c r="N235" s="1">
        <v>203</v>
      </c>
      <c r="O235" s="1">
        <v>300</v>
      </c>
      <c r="P235" s="1">
        <v>1</v>
      </c>
      <c r="Q235" s="1">
        <v>3100</v>
      </c>
    </row>
    <row r="236" spans="1:17" x14ac:dyDescent="0.35">
      <c r="A236" s="2">
        <v>232</v>
      </c>
      <c r="B236" s="2">
        <f t="shared" si="3"/>
        <v>103</v>
      </c>
      <c r="C236" s="2">
        <v>1</v>
      </c>
      <c r="D236" s="2">
        <v>3</v>
      </c>
      <c r="E236" s="2" t="str">
        <f>"阵列"&amp;C236&amp;INDEX(计算页!$E$4:$E$9,D236)&amp;"色宠物系数"</f>
        <v>阵列1蓝色宠物系数</v>
      </c>
      <c r="F236" s="2">
        <v>32</v>
      </c>
      <c r="G236" s="2">
        <v>3200</v>
      </c>
      <c r="H236" s="2">
        <f>INDEX(升级战力计算!$B$2:$BC$101,D_升级系数表!F236,MATCH(B236,升级战力计算!$B$1:$BC$1,0)-1)</f>
        <v>23255</v>
      </c>
      <c r="I236" s="1">
        <v>3</v>
      </c>
      <c r="J236" s="1">
        <v>201</v>
      </c>
      <c r="K236" s="1">
        <v>100</v>
      </c>
      <c r="L236" s="1">
        <v>202</v>
      </c>
      <c r="M236" s="1">
        <v>200</v>
      </c>
      <c r="N236" s="1">
        <v>203</v>
      </c>
      <c r="O236" s="1">
        <v>300</v>
      </c>
      <c r="P236" s="1">
        <v>1</v>
      </c>
      <c r="Q236" s="1">
        <v>3200</v>
      </c>
    </row>
    <row r="237" spans="1:17" x14ac:dyDescent="0.35">
      <c r="A237" s="2">
        <v>233</v>
      </c>
      <c r="B237" s="2">
        <f t="shared" si="3"/>
        <v>103</v>
      </c>
      <c r="C237" s="2">
        <v>1</v>
      </c>
      <c r="D237" s="2">
        <v>3</v>
      </c>
      <c r="E237" s="2" t="str">
        <f>"阵列"&amp;C237&amp;INDEX(计算页!$E$4:$E$9,D237)&amp;"色宠物系数"</f>
        <v>阵列1蓝色宠物系数</v>
      </c>
      <c r="F237" s="2">
        <v>33</v>
      </c>
      <c r="G237" s="2">
        <v>3300</v>
      </c>
      <c r="H237" s="2">
        <f>INDEX(升级战力计算!$B$2:$BC$101,D_升级系数表!F237,MATCH(B237,升级战力计算!$B$1:$BC$1,0)-1)</f>
        <v>24155</v>
      </c>
      <c r="I237" s="1">
        <v>3</v>
      </c>
      <c r="J237" s="1">
        <v>201</v>
      </c>
      <c r="K237" s="1">
        <v>100</v>
      </c>
      <c r="L237" s="1">
        <v>202</v>
      </c>
      <c r="M237" s="1">
        <v>200</v>
      </c>
      <c r="N237" s="1">
        <v>203</v>
      </c>
      <c r="O237" s="1">
        <v>300</v>
      </c>
      <c r="P237" s="1">
        <v>1</v>
      </c>
      <c r="Q237" s="1">
        <v>3300</v>
      </c>
    </row>
    <row r="238" spans="1:17" x14ac:dyDescent="0.35">
      <c r="A238" s="2">
        <v>234</v>
      </c>
      <c r="B238" s="2">
        <f t="shared" si="3"/>
        <v>103</v>
      </c>
      <c r="C238" s="2">
        <v>1</v>
      </c>
      <c r="D238" s="2">
        <v>3</v>
      </c>
      <c r="E238" s="2" t="str">
        <f>"阵列"&amp;C238&amp;INDEX(计算页!$E$4:$E$9,D238)&amp;"色宠物系数"</f>
        <v>阵列1蓝色宠物系数</v>
      </c>
      <c r="F238" s="2">
        <v>34</v>
      </c>
      <c r="G238" s="2">
        <v>3400</v>
      </c>
      <c r="H238" s="2">
        <f>INDEX(升级战力计算!$B$2:$BC$101,D_升级系数表!F238,MATCH(B238,升级战力计算!$B$1:$BC$1,0)-1)</f>
        <v>25055</v>
      </c>
      <c r="I238" s="1">
        <v>3</v>
      </c>
      <c r="J238" s="1">
        <v>201</v>
      </c>
      <c r="K238" s="1">
        <v>100</v>
      </c>
      <c r="L238" s="1">
        <v>202</v>
      </c>
      <c r="M238" s="1">
        <v>200</v>
      </c>
      <c r="N238" s="1">
        <v>203</v>
      </c>
      <c r="O238" s="1">
        <v>300</v>
      </c>
      <c r="P238" s="1">
        <v>1</v>
      </c>
      <c r="Q238" s="1">
        <v>3400</v>
      </c>
    </row>
    <row r="239" spans="1:17" x14ac:dyDescent="0.35">
      <c r="A239" s="2">
        <v>235</v>
      </c>
      <c r="B239" s="2">
        <f t="shared" si="3"/>
        <v>103</v>
      </c>
      <c r="C239" s="2">
        <v>1</v>
      </c>
      <c r="D239" s="2">
        <v>3</v>
      </c>
      <c r="E239" s="2" t="str">
        <f>"阵列"&amp;C239&amp;INDEX(计算页!$E$4:$E$9,D239)&amp;"色宠物系数"</f>
        <v>阵列1蓝色宠物系数</v>
      </c>
      <c r="F239" s="2">
        <v>35</v>
      </c>
      <c r="G239" s="2">
        <v>3500</v>
      </c>
      <c r="H239" s="2">
        <f>INDEX(升级战力计算!$B$2:$BC$101,D_升级系数表!F239,MATCH(B239,升级战力计算!$B$1:$BC$1,0)-1)</f>
        <v>25955</v>
      </c>
      <c r="I239" s="1">
        <v>3</v>
      </c>
      <c r="J239" s="1">
        <v>201</v>
      </c>
      <c r="K239" s="1">
        <v>100</v>
      </c>
      <c r="L239" s="1">
        <v>202</v>
      </c>
      <c r="M239" s="1">
        <v>200</v>
      </c>
      <c r="N239" s="1">
        <v>203</v>
      </c>
      <c r="O239" s="1">
        <v>300</v>
      </c>
      <c r="P239" s="1">
        <v>1</v>
      </c>
      <c r="Q239" s="1">
        <v>3500</v>
      </c>
    </row>
    <row r="240" spans="1:17" x14ac:dyDescent="0.35">
      <c r="A240" s="2">
        <v>236</v>
      </c>
      <c r="B240" s="2">
        <f t="shared" si="3"/>
        <v>103</v>
      </c>
      <c r="C240" s="2">
        <v>1</v>
      </c>
      <c r="D240" s="2">
        <v>3</v>
      </c>
      <c r="E240" s="2" t="str">
        <f>"阵列"&amp;C240&amp;INDEX(计算页!$E$4:$E$9,D240)&amp;"色宠物系数"</f>
        <v>阵列1蓝色宠物系数</v>
      </c>
      <c r="F240" s="2">
        <v>36</v>
      </c>
      <c r="G240" s="2">
        <v>3600</v>
      </c>
      <c r="H240" s="2">
        <f>INDEX(升级战力计算!$B$2:$BC$101,D_升级系数表!F240,MATCH(B240,升级战力计算!$B$1:$BC$1,0)-1)</f>
        <v>26918</v>
      </c>
      <c r="I240" s="1">
        <v>3</v>
      </c>
      <c r="J240" s="1">
        <v>201</v>
      </c>
      <c r="K240" s="1">
        <v>100</v>
      </c>
      <c r="L240" s="1">
        <v>202</v>
      </c>
      <c r="M240" s="1">
        <v>200</v>
      </c>
      <c r="N240" s="1">
        <v>203</v>
      </c>
      <c r="O240" s="1">
        <v>300</v>
      </c>
      <c r="P240" s="1">
        <v>1</v>
      </c>
      <c r="Q240" s="1">
        <v>3600</v>
      </c>
    </row>
    <row r="241" spans="1:17" x14ac:dyDescent="0.35">
      <c r="A241" s="2">
        <v>237</v>
      </c>
      <c r="B241" s="2">
        <f t="shared" si="3"/>
        <v>103</v>
      </c>
      <c r="C241" s="2">
        <v>1</v>
      </c>
      <c r="D241" s="2">
        <v>3</v>
      </c>
      <c r="E241" s="2" t="str">
        <f>"阵列"&amp;C241&amp;INDEX(计算页!$E$4:$E$9,D241)&amp;"色宠物系数"</f>
        <v>阵列1蓝色宠物系数</v>
      </c>
      <c r="F241" s="2">
        <v>37</v>
      </c>
      <c r="G241" s="2">
        <v>3700</v>
      </c>
      <c r="H241" s="2">
        <f>INDEX(升级战力计算!$B$2:$BC$101,D_升级系数表!F241,MATCH(B241,升级战力计算!$B$1:$BC$1,0)-1)</f>
        <v>27881</v>
      </c>
      <c r="I241" s="1">
        <v>3</v>
      </c>
      <c r="J241" s="1">
        <v>201</v>
      </c>
      <c r="K241" s="1">
        <v>100</v>
      </c>
      <c r="L241" s="1">
        <v>202</v>
      </c>
      <c r="M241" s="1">
        <v>200</v>
      </c>
      <c r="N241" s="1">
        <v>203</v>
      </c>
      <c r="O241" s="1">
        <v>300</v>
      </c>
      <c r="P241" s="1">
        <v>1</v>
      </c>
      <c r="Q241" s="1">
        <v>3700</v>
      </c>
    </row>
    <row r="242" spans="1:17" x14ac:dyDescent="0.35">
      <c r="A242" s="2">
        <v>238</v>
      </c>
      <c r="B242" s="2">
        <f t="shared" si="3"/>
        <v>103</v>
      </c>
      <c r="C242" s="2">
        <v>1</v>
      </c>
      <c r="D242" s="2">
        <v>3</v>
      </c>
      <c r="E242" s="2" t="str">
        <f>"阵列"&amp;C242&amp;INDEX(计算页!$E$4:$E$9,D242)&amp;"色宠物系数"</f>
        <v>阵列1蓝色宠物系数</v>
      </c>
      <c r="F242" s="2">
        <v>38</v>
      </c>
      <c r="G242" s="2">
        <v>3800</v>
      </c>
      <c r="H242" s="2">
        <f>INDEX(升级战力计算!$B$2:$BC$101,D_升级系数表!F242,MATCH(B242,升级战力计算!$B$1:$BC$1,0)-1)</f>
        <v>28844</v>
      </c>
      <c r="I242" s="1">
        <v>3</v>
      </c>
      <c r="J242" s="1">
        <v>201</v>
      </c>
      <c r="K242" s="1">
        <v>100</v>
      </c>
      <c r="L242" s="1">
        <v>202</v>
      </c>
      <c r="M242" s="1">
        <v>200</v>
      </c>
      <c r="N242" s="1">
        <v>203</v>
      </c>
      <c r="O242" s="1">
        <v>300</v>
      </c>
      <c r="P242" s="1">
        <v>1</v>
      </c>
      <c r="Q242" s="1">
        <v>3800</v>
      </c>
    </row>
    <row r="243" spans="1:17" x14ac:dyDescent="0.35">
      <c r="A243" s="2">
        <v>239</v>
      </c>
      <c r="B243" s="2">
        <f t="shared" si="3"/>
        <v>103</v>
      </c>
      <c r="C243" s="2">
        <v>1</v>
      </c>
      <c r="D243" s="2">
        <v>3</v>
      </c>
      <c r="E243" s="2" t="str">
        <f>"阵列"&amp;C243&amp;INDEX(计算页!$E$4:$E$9,D243)&amp;"色宠物系数"</f>
        <v>阵列1蓝色宠物系数</v>
      </c>
      <c r="F243" s="2">
        <v>39</v>
      </c>
      <c r="G243" s="2">
        <v>3900</v>
      </c>
      <c r="H243" s="2">
        <f>INDEX(升级战力计算!$B$2:$BC$101,D_升级系数表!F243,MATCH(B243,升级战力计算!$B$1:$BC$1,0)-1)</f>
        <v>29807</v>
      </c>
      <c r="I243" s="1">
        <v>3</v>
      </c>
      <c r="J243" s="1">
        <v>201</v>
      </c>
      <c r="K243" s="1">
        <v>100</v>
      </c>
      <c r="L243" s="1">
        <v>202</v>
      </c>
      <c r="M243" s="1">
        <v>200</v>
      </c>
      <c r="N243" s="1">
        <v>203</v>
      </c>
      <c r="O243" s="1">
        <v>300</v>
      </c>
      <c r="P243" s="1">
        <v>1</v>
      </c>
      <c r="Q243" s="1">
        <v>3900</v>
      </c>
    </row>
    <row r="244" spans="1:17" x14ac:dyDescent="0.35">
      <c r="A244" s="2">
        <v>240</v>
      </c>
      <c r="B244" s="2">
        <f t="shared" si="3"/>
        <v>103</v>
      </c>
      <c r="C244" s="2">
        <v>1</v>
      </c>
      <c r="D244" s="2">
        <v>3</v>
      </c>
      <c r="E244" s="2" t="str">
        <f>"阵列"&amp;C244&amp;INDEX(计算页!$E$4:$E$9,D244)&amp;"色宠物系数"</f>
        <v>阵列1蓝色宠物系数</v>
      </c>
      <c r="F244" s="2">
        <v>40</v>
      </c>
      <c r="G244" s="2">
        <v>4000</v>
      </c>
      <c r="H244" s="2">
        <f>INDEX(升级战力计算!$B$2:$BC$101,D_升级系数表!F244,MATCH(B244,升级战力计算!$B$1:$BC$1,0)-1)</f>
        <v>30770</v>
      </c>
      <c r="I244" s="1">
        <v>3</v>
      </c>
      <c r="J244" s="1">
        <v>201</v>
      </c>
      <c r="K244" s="1">
        <v>100</v>
      </c>
      <c r="L244" s="1">
        <v>202</v>
      </c>
      <c r="M244" s="1">
        <v>200</v>
      </c>
      <c r="N244" s="1">
        <v>203</v>
      </c>
      <c r="O244" s="1">
        <v>300</v>
      </c>
      <c r="P244" s="1">
        <v>1</v>
      </c>
      <c r="Q244" s="1">
        <v>4000</v>
      </c>
    </row>
    <row r="245" spans="1:17" x14ac:dyDescent="0.35">
      <c r="A245" s="2">
        <v>241</v>
      </c>
      <c r="B245" s="2">
        <f t="shared" si="3"/>
        <v>103</v>
      </c>
      <c r="C245" s="2">
        <v>1</v>
      </c>
      <c r="D245" s="2">
        <v>3</v>
      </c>
      <c r="E245" s="2" t="str">
        <f>"阵列"&amp;C245&amp;INDEX(计算页!$E$4:$E$9,D245)&amp;"色宠物系数"</f>
        <v>阵列1蓝色宠物系数</v>
      </c>
      <c r="F245" s="2">
        <v>41</v>
      </c>
      <c r="G245" s="2">
        <v>4100</v>
      </c>
      <c r="H245" s="2">
        <f>INDEX(升级战力计算!$B$2:$BC$101,D_升级系数表!F245,MATCH(B245,升级战力计算!$B$1:$BC$1,0)-1)</f>
        <v>31800</v>
      </c>
      <c r="I245" s="1">
        <v>3</v>
      </c>
      <c r="J245" s="1">
        <v>201</v>
      </c>
      <c r="K245" s="1">
        <v>100</v>
      </c>
      <c r="L245" s="1">
        <v>202</v>
      </c>
      <c r="M245" s="1">
        <v>200</v>
      </c>
      <c r="N245" s="1">
        <v>203</v>
      </c>
      <c r="O245" s="1">
        <v>300</v>
      </c>
      <c r="P245" s="1">
        <v>1</v>
      </c>
      <c r="Q245" s="1">
        <v>4100</v>
      </c>
    </row>
    <row r="246" spans="1:17" x14ac:dyDescent="0.35">
      <c r="A246" s="2">
        <v>242</v>
      </c>
      <c r="B246" s="2">
        <f t="shared" si="3"/>
        <v>103</v>
      </c>
      <c r="C246" s="2">
        <v>1</v>
      </c>
      <c r="D246" s="2">
        <v>3</v>
      </c>
      <c r="E246" s="2" t="str">
        <f>"阵列"&amp;C246&amp;INDEX(计算页!$E$4:$E$9,D246)&amp;"色宠物系数"</f>
        <v>阵列1蓝色宠物系数</v>
      </c>
      <c r="F246" s="2">
        <v>42</v>
      </c>
      <c r="G246" s="2">
        <v>4200</v>
      </c>
      <c r="H246" s="2">
        <f>INDEX(升级战力计算!$B$2:$BC$101,D_升级系数表!F246,MATCH(B246,升级战力计算!$B$1:$BC$1,0)-1)</f>
        <v>32830</v>
      </c>
      <c r="I246" s="1">
        <v>3</v>
      </c>
      <c r="J246" s="1">
        <v>201</v>
      </c>
      <c r="K246" s="1">
        <v>100</v>
      </c>
      <c r="L246" s="1">
        <v>202</v>
      </c>
      <c r="M246" s="1">
        <v>200</v>
      </c>
      <c r="N246" s="1">
        <v>203</v>
      </c>
      <c r="O246" s="1">
        <v>300</v>
      </c>
      <c r="P246" s="1">
        <v>1</v>
      </c>
      <c r="Q246" s="1">
        <v>4200</v>
      </c>
    </row>
    <row r="247" spans="1:17" x14ac:dyDescent="0.35">
      <c r="A247" s="2">
        <v>243</v>
      </c>
      <c r="B247" s="2">
        <f t="shared" si="3"/>
        <v>103</v>
      </c>
      <c r="C247" s="2">
        <v>1</v>
      </c>
      <c r="D247" s="2">
        <v>3</v>
      </c>
      <c r="E247" s="2" t="str">
        <f>"阵列"&amp;C247&amp;INDEX(计算页!$E$4:$E$9,D247)&amp;"色宠物系数"</f>
        <v>阵列1蓝色宠物系数</v>
      </c>
      <c r="F247" s="2">
        <v>43</v>
      </c>
      <c r="G247" s="2">
        <v>4300</v>
      </c>
      <c r="H247" s="2">
        <f>INDEX(升级战力计算!$B$2:$BC$101,D_升级系数表!F247,MATCH(B247,升级战力计算!$B$1:$BC$1,0)-1)</f>
        <v>33860</v>
      </c>
      <c r="I247" s="1">
        <v>3</v>
      </c>
      <c r="J247" s="1">
        <v>201</v>
      </c>
      <c r="K247" s="1">
        <v>100</v>
      </c>
      <c r="L247" s="1">
        <v>202</v>
      </c>
      <c r="M247" s="1">
        <v>200</v>
      </c>
      <c r="N247" s="1">
        <v>203</v>
      </c>
      <c r="O247" s="1">
        <v>300</v>
      </c>
      <c r="P247" s="1">
        <v>1</v>
      </c>
      <c r="Q247" s="1">
        <v>4300</v>
      </c>
    </row>
    <row r="248" spans="1:17" x14ac:dyDescent="0.35">
      <c r="A248" s="2">
        <v>244</v>
      </c>
      <c r="B248" s="2">
        <f t="shared" si="3"/>
        <v>103</v>
      </c>
      <c r="C248" s="2">
        <v>1</v>
      </c>
      <c r="D248" s="2">
        <v>3</v>
      </c>
      <c r="E248" s="2" t="str">
        <f>"阵列"&amp;C248&amp;INDEX(计算页!$E$4:$E$9,D248)&amp;"色宠物系数"</f>
        <v>阵列1蓝色宠物系数</v>
      </c>
      <c r="F248" s="2">
        <v>44</v>
      </c>
      <c r="G248" s="2">
        <v>4400</v>
      </c>
      <c r="H248" s="2">
        <f>INDEX(升级战力计算!$B$2:$BC$101,D_升级系数表!F248,MATCH(B248,升级战力计算!$B$1:$BC$1,0)-1)</f>
        <v>34890</v>
      </c>
      <c r="I248" s="1">
        <v>3</v>
      </c>
      <c r="J248" s="1">
        <v>201</v>
      </c>
      <c r="K248" s="1">
        <v>100</v>
      </c>
      <c r="L248" s="1">
        <v>202</v>
      </c>
      <c r="M248" s="1">
        <v>200</v>
      </c>
      <c r="N248" s="1">
        <v>203</v>
      </c>
      <c r="O248" s="1">
        <v>300</v>
      </c>
      <c r="P248" s="1">
        <v>1</v>
      </c>
      <c r="Q248" s="1">
        <v>4400</v>
      </c>
    </row>
    <row r="249" spans="1:17" x14ac:dyDescent="0.35">
      <c r="A249" s="2">
        <v>245</v>
      </c>
      <c r="B249" s="2">
        <f t="shared" si="3"/>
        <v>103</v>
      </c>
      <c r="C249" s="2">
        <v>1</v>
      </c>
      <c r="D249" s="2">
        <v>3</v>
      </c>
      <c r="E249" s="2" t="str">
        <f>"阵列"&amp;C249&amp;INDEX(计算页!$E$4:$E$9,D249)&amp;"色宠物系数"</f>
        <v>阵列1蓝色宠物系数</v>
      </c>
      <c r="F249" s="2">
        <v>45</v>
      </c>
      <c r="G249" s="2">
        <v>4500</v>
      </c>
      <c r="H249" s="2">
        <f>INDEX(升级战力计算!$B$2:$BC$101,D_升级系数表!F249,MATCH(B249,升级战力计算!$B$1:$BC$1,0)-1)</f>
        <v>35920</v>
      </c>
      <c r="I249" s="1">
        <v>3</v>
      </c>
      <c r="J249" s="1">
        <v>201</v>
      </c>
      <c r="K249" s="1">
        <v>100</v>
      </c>
      <c r="L249" s="1">
        <v>202</v>
      </c>
      <c r="M249" s="1">
        <v>200</v>
      </c>
      <c r="N249" s="1">
        <v>203</v>
      </c>
      <c r="O249" s="1">
        <v>300</v>
      </c>
      <c r="P249" s="1">
        <v>1</v>
      </c>
      <c r="Q249" s="1">
        <v>4500</v>
      </c>
    </row>
    <row r="250" spans="1:17" x14ac:dyDescent="0.35">
      <c r="A250" s="2">
        <v>246</v>
      </c>
      <c r="B250" s="2">
        <f t="shared" si="3"/>
        <v>103</v>
      </c>
      <c r="C250" s="2">
        <v>1</v>
      </c>
      <c r="D250" s="2">
        <v>3</v>
      </c>
      <c r="E250" s="2" t="str">
        <f>"阵列"&amp;C250&amp;INDEX(计算页!$E$4:$E$9,D250)&amp;"色宠物系数"</f>
        <v>阵列1蓝色宠物系数</v>
      </c>
      <c r="F250" s="2">
        <v>46</v>
      </c>
      <c r="G250" s="2">
        <v>4600</v>
      </c>
      <c r="H250" s="2">
        <f>INDEX(升级战力计算!$B$2:$BC$101,D_升级系数表!F250,MATCH(B250,升级战力计算!$B$1:$BC$1,0)-1)</f>
        <v>37022</v>
      </c>
      <c r="I250" s="1">
        <v>3</v>
      </c>
      <c r="J250" s="1">
        <v>201</v>
      </c>
      <c r="K250" s="1">
        <v>100</v>
      </c>
      <c r="L250" s="1">
        <v>202</v>
      </c>
      <c r="M250" s="1">
        <v>200</v>
      </c>
      <c r="N250" s="1">
        <v>203</v>
      </c>
      <c r="O250" s="1">
        <v>300</v>
      </c>
      <c r="P250" s="1">
        <v>1</v>
      </c>
      <c r="Q250" s="1">
        <v>4600</v>
      </c>
    </row>
    <row r="251" spans="1:17" x14ac:dyDescent="0.35">
      <c r="A251" s="2">
        <v>247</v>
      </c>
      <c r="B251" s="2">
        <f t="shared" si="3"/>
        <v>103</v>
      </c>
      <c r="C251" s="2">
        <v>1</v>
      </c>
      <c r="D251" s="2">
        <v>3</v>
      </c>
      <c r="E251" s="2" t="str">
        <f>"阵列"&amp;C251&amp;INDEX(计算页!$E$4:$E$9,D251)&amp;"色宠物系数"</f>
        <v>阵列1蓝色宠物系数</v>
      </c>
      <c r="F251" s="2">
        <v>47</v>
      </c>
      <c r="G251" s="2">
        <v>4700</v>
      </c>
      <c r="H251" s="2">
        <f>INDEX(升级战力计算!$B$2:$BC$101,D_升级系数表!F251,MATCH(B251,升级战力计算!$B$1:$BC$1,0)-1)</f>
        <v>38124</v>
      </c>
      <c r="I251" s="1">
        <v>3</v>
      </c>
      <c r="J251" s="1">
        <v>201</v>
      </c>
      <c r="K251" s="1">
        <v>100</v>
      </c>
      <c r="L251" s="1">
        <v>202</v>
      </c>
      <c r="M251" s="1">
        <v>200</v>
      </c>
      <c r="N251" s="1">
        <v>203</v>
      </c>
      <c r="O251" s="1">
        <v>300</v>
      </c>
      <c r="P251" s="1">
        <v>1</v>
      </c>
      <c r="Q251" s="1">
        <v>4700</v>
      </c>
    </row>
    <row r="252" spans="1:17" x14ac:dyDescent="0.35">
      <c r="A252" s="2">
        <v>248</v>
      </c>
      <c r="B252" s="2">
        <f t="shared" si="3"/>
        <v>103</v>
      </c>
      <c r="C252" s="2">
        <v>1</v>
      </c>
      <c r="D252" s="2">
        <v>3</v>
      </c>
      <c r="E252" s="2" t="str">
        <f>"阵列"&amp;C252&amp;INDEX(计算页!$E$4:$E$9,D252)&amp;"色宠物系数"</f>
        <v>阵列1蓝色宠物系数</v>
      </c>
      <c r="F252" s="2">
        <v>48</v>
      </c>
      <c r="G252" s="2">
        <v>4800</v>
      </c>
      <c r="H252" s="2">
        <f>INDEX(升级战力计算!$B$2:$BC$101,D_升级系数表!F252,MATCH(B252,升级战力计算!$B$1:$BC$1,0)-1)</f>
        <v>39226</v>
      </c>
      <c r="I252" s="1">
        <v>3</v>
      </c>
      <c r="J252" s="1">
        <v>201</v>
      </c>
      <c r="K252" s="1">
        <v>100</v>
      </c>
      <c r="L252" s="1">
        <v>202</v>
      </c>
      <c r="M252" s="1">
        <v>200</v>
      </c>
      <c r="N252" s="1">
        <v>203</v>
      </c>
      <c r="O252" s="1">
        <v>300</v>
      </c>
      <c r="P252" s="1">
        <v>1</v>
      </c>
      <c r="Q252" s="1">
        <v>4800</v>
      </c>
    </row>
    <row r="253" spans="1:17" x14ac:dyDescent="0.35">
      <c r="A253" s="2">
        <v>249</v>
      </c>
      <c r="B253" s="2">
        <f t="shared" si="3"/>
        <v>103</v>
      </c>
      <c r="C253" s="2">
        <v>1</v>
      </c>
      <c r="D253" s="2">
        <v>3</v>
      </c>
      <c r="E253" s="2" t="str">
        <f>"阵列"&amp;C253&amp;INDEX(计算页!$E$4:$E$9,D253)&amp;"色宠物系数"</f>
        <v>阵列1蓝色宠物系数</v>
      </c>
      <c r="F253" s="2">
        <v>49</v>
      </c>
      <c r="G253" s="2">
        <v>4900</v>
      </c>
      <c r="H253" s="2">
        <f>INDEX(升级战力计算!$B$2:$BC$101,D_升级系数表!F253,MATCH(B253,升级战力计算!$B$1:$BC$1,0)-1)</f>
        <v>40328</v>
      </c>
      <c r="I253" s="1">
        <v>3</v>
      </c>
      <c r="J253" s="1">
        <v>201</v>
      </c>
      <c r="K253" s="1">
        <v>100</v>
      </c>
      <c r="L253" s="1">
        <v>202</v>
      </c>
      <c r="M253" s="1">
        <v>200</v>
      </c>
      <c r="N253" s="1">
        <v>203</v>
      </c>
      <c r="O253" s="1">
        <v>300</v>
      </c>
      <c r="P253" s="1">
        <v>1</v>
      </c>
      <c r="Q253" s="1">
        <v>4900</v>
      </c>
    </row>
    <row r="254" spans="1:17" x14ac:dyDescent="0.35">
      <c r="A254" s="2">
        <v>250</v>
      </c>
      <c r="B254" s="2">
        <f t="shared" si="3"/>
        <v>103</v>
      </c>
      <c r="C254" s="2">
        <v>1</v>
      </c>
      <c r="D254" s="2">
        <v>3</v>
      </c>
      <c r="E254" s="2" t="str">
        <f>"阵列"&amp;C254&amp;INDEX(计算页!$E$4:$E$9,D254)&amp;"色宠物系数"</f>
        <v>阵列1蓝色宠物系数</v>
      </c>
      <c r="F254" s="2">
        <v>50</v>
      </c>
      <c r="G254" s="2">
        <v>5000</v>
      </c>
      <c r="H254" s="2">
        <f>INDEX(升级战力计算!$B$2:$BC$101,D_升级系数表!F254,MATCH(B254,升级战力计算!$B$1:$BC$1,0)-1)</f>
        <v>41430</v>
      </c>
      <c r="I254" s="1">
        <v>3</v>
      </c>
      <c r="J254" s="1">
        <v>201</v>
      </c>
      <c r="K254" s="1">
        <v>100</v>
      </c>
      <c r="L254" s="1">
        <v>202</v>
      </c>
      <c r="M254" s="1">
        <v>200</v>
      </c>
      <c r="N254" s="1">
        <v>203</v>
      </c>
      <c r="O254" s="1">
        <v>300</v>
      </c>
      <c r="P254" s="1">
        <v>1</v>
      </c>
      <c r="Q254" s="1">
        <v>5000</v>
      </c>
    </row>
    <row r="255" spans="1:17" x14ac:dyDescent="0.35">
      <c r="A255" s="2">
        <v>251</v>
      </c>
      <c r="B255" s="2">
        <f t="shared" si="3"/>
        <v>103</v>
      </c>
      <c r="C255" s="2">
        <v>1</v>
      </c>
      <c r="D255" s="2">
        <v>3</v>
      </c>
      <c r="E255" s="2" t="str">
        <f>"阵列"&amp;C255&amp;INDEX(计算页!$E$4:$E$9,D255)&amp;"色宠物系数"</f>
        <v>阵列1蓝色宠物系数</v>
      </c>
      <c r="F255" s="2">
        <v>51</v>
      </c>
      <c r="G255" s="2">
        <v>5100</v>
      </c>
      <c r="H255" s="2">
        <f>INDEX(升级战力计算!$B$2:$BC$101,D_升级系数表!F255,MATCH(B255,升级战力计算!$B$1:$BC$1,0)-1)</f>
        <v>42609</v>
      </c>
      <c r="I255" s="1">
        <v>3</v>
      </c>
      <c r="J255" s="1">
        <v>201</v>
      </c>
      <c r="K255" s="1">
        <v>100</v>
      </c>
      <c r="L255" s="1">
        <v>202</v>
      </c>
      <c r="M255" s="1">
        <v>200</v>
      </c>
      <c r="N255" s="1">
        <v>203</v>
      </c>
      <c r="O255" s="1">
        <v>300</v>
      </c>
      <c r="P255" s="1">
        <v>1</v>
      </c>
      <c r="Q255" s="1">
        <v>5100</v>
      </c>
    </row>
    <row r="256" spans="1:17" x14ac:dyDescent="0.35">
      <c r="A256" s="2">
        <v>252</v>
      </c>
      <c r="B256" s="2">
        <f t="shared" si="3"/>
        <v>103</v>
      </c>
      <c r="C256" s="2">
        <v>1</v>
      </c>
      <c r="D256" s="2">
        <v>3</v>
      </c>
      <c r="E256" s="2" t="str">
        <f>"阵列"&amp;C256&amp;INDEX(计算页!$E$4:$E$9,D256)&amp;"色宠物系数"</f>
        <v>阵列1蓝色宠物系数</v>
      </c>
      <c r="F256" s="2">
        <v>52</v>
      </c>
      <c r="G256" s="2">
        <v>5200</v>
      </c>
      <c r="H256" s="2">
        <f>INDEX(升级战力计算!$B$2:$BC$101,D_升级系数表!F256,MATCH(B256,升级战力计算!$B$1:$BC$1,0)-1)</f>
        <v>43788</v>
      </c>
      <c r="I256" s="1">
        <v>3</v>
      </c>
      <c r="J256" s="1">
        <v>201</v>
      </c>
      <c r="K256" s="1">
        <v>100</v>
      </c>
      <c r="L256" s="1">
        <v>202</v>
      </c>
      <c r="M256" s="1">
        <v>200</v>
      </c>
      <c r="N256" s="1">
        <v>203</v>
      </c>
      <c r="O256" s="1">
        <v>300</v>
      </c>
      <c r="P256" s="1">
        <v>1</v>
      </c>
      <c r="Q256" s="1">
        <v>5200</v>
      </c>
    </row>
    <row r="257" spans="1:17" x14ac:dyDescent="0.35">
      <c r="A257" s="2">
        <v>253</v>
      </c>
      <c r="B257" s="2">
        <f t="shared" si="3"/>
        <v>103</v>
      </c>
      <c r="C257" s="2">
        <v>1</v>
      </c>
      <c r="D257" s="2">
        <v>3</v>
      </c>
      <c r="E257" s="2" t="str">
        <f>"阵列"&amp;C257&amp;INDEX(计算页!$E$4:$E$9,D257)&amp;"色宠物系数"</f>
        <v>阵列1蓝色宠物系数</v>
      </c>
      <c r="F257" s="2">
        <v>53</v>
      </c>
      <c r="G257" s="2">
        <v>5300</v>
      </c>
      <c r="H257" s="2">
        <f>INDEX(升级战力计算!$B$2:$BC$101,D_升级系数表!F257,MATCH(B257,升级战力计算!$B$1:$BC$1,0)-1)</f>
        <v>44967</v>
      </c>
      <c r="I257" s="1">
        <v>3</v>
      </c>
      <c r="J257" s="1">
        <v>201</v>
      </c>
      <c r="K257" s="1">
        <v>100</v>
      </c>
      <c r="L257" s="1">
        <v>202</v>
      </c>
      <c r="M257" s="1">
        <v>200</v>
      </c>
      <c r="N257" s="1">
        <v>203</v>
      </c>
      <c r="O257" s="1">
        <v>300</v>
      </c>
      <c r="P257" s="1">
        <v>1</v>
      </c>
      <c r="Q257" s="1">
        <v>5300</v>
      </c>
    </row>
    <row r="258" spans="1:17" x14ac:dyDescent="0.35">
      <c r="A258" s="2">
        <v>254</v>
      </c>
      <c r="B258" s="2">
        <f t="shared" si="3"/>
        <v>103</v>
      </c>
      <c r="C258" s="2">
        <v>1</v>
      </c>
      <c r="D258" s="2">
        <v>3</v>
      </c>
      <c r="E258" s="2" t="str">
        <f>"阵列"&amp;C258&amp;INDEX(计算页!$E$4:$E$9,D258)&amp;"色宠物系数"</f>
        <v>阵列1蓝色宠物系数</v>
      </c>
      <c r="F258" s="2">
        <v>54</v>
      </c>
      <c r="G258" s="2">
        <v>5400</v>
      </c>
      <c r="H258" s="2">
        <f>INDEX(升级战力计算!$B$2:$BC$101,D_升级系数表!F258,MATCH(B258,升级战力计算!$B$1:$BC$1,0)-1)</f>
        <v>46146</v>
      </c>
      <c r="I258" s="1">
        <v>3</v>
      </c>
      <c r="J258" s="1">
        <v>201</v>
      </c>
      <c r="K258" s="1">
        <v>100</v>
      </c>
      <c r="L258" s="1">
        <v>202</v>
      </c>
      <c r="M258" s="1">
        <v>200</v>
      </c>
      <c r="N258" s="1">
        <v>203</v>
      </c>
      <c r="O258" s="1">
        <v>300</v>
      </c>
      <c r="P258" s="1">
        <v>1</v>
      </c>
      <c r="Q258" s="1">
        <v>5400</v>
      </c>
    </row>
    <row r="259" spans="1:17" x14ac:dyDescent="0.35">
      <c r="A259" s="2">
        <v>255</v>
      </c>
      <c r="B259" s="2">
        <f t="shared" si="3"/>
        <v>103</v>
      </c>
      <c r="C259" s="2">
        <v>1</v>
      </c>
      <c r="D259" s="2">
        <v>3</v>
      </c>
      <c r="E259" s="2" t="str">
        <f>"阵列"&amp;C259&amp;INDEX(计算页!$E$4:$E$9,D259)&amp;"色宠物系数"</f>
        <v>阵列1蓝色宠物系数</v>
      </c>
      <c r="F259" s="2">
        <v>55</v>
      </c>
      <c r="G259" s="2">
        <v>5500</v>
      </c>
      <c r="H259" s="2">
        <f>INDEX(升级战力计算!$B$2:$BC$101,D_升级系数表!F259,MATCH(B259,升级战力计算!$B$1:$BC$1,0)-1)</f>
        <v>47325</v>
      </c>
      <c r="I259" s="1">
        <v>3</v>
      </c>
      <c r="J259" s="1">
        <v>201</v>
      </c>
      <c r="K259" s="1">
        <v>100</v>
      </c>
      <c r="L259" s="1">
        <v>202</v>
      </c>
      <c r="M259" s="1">
        <v>200</v>
      </c>
      <c r="N259" s="1">
        <v>203</v>
      </c>
      <c r="O259" s="1">
        <v>300</v>
      </c>
      <c r="P259" s="1">
        <v>1</v>
      </c>
      <c r="Q259" s="1">
        <v>5500</v>
      </c>
    </row>
    <row r="260" spans="1:17" x14ac:dyDescent="0.35">
      <c r="A260" s="2">
        <v>256</v>
      </c>
      <c r="B260" s="2">
        <f t="shared" si="3"/>
        <v>103</v>
      </c>
      <c r="C260" s="2">
        <v>1</v>
      </c>
      <c r="D260" s="2">
        <v>3</v>
      </c>
      <c r="E260" s="2" t="str">
        <f>"阵列"&amp;C260&amp;INDEX(计算页!$E$4:$E$9,D260)&amp;"色宠物系数"</f>
        <v>阵列1蓝色宠物系数</v>
      </c>
      <c r="F260" s="2">
        <v>56</v>
      </c>
      <c r="G260" s="2">
        <v>5600</v>
      </c>
      <c r="H260" s="2">
        <f>INDEX(升级战力计算!$B$2:$BC$101,D_升级系数表!F260,MATCH(B260,升级战力计算!$B$1:$BC$1,0)-1)</f>
        <v>48587</v>
      </c>
      <c r="I260" s="1">
        <v>3</v>
      </c>
      <c r="J260" s="1">
        <v>201</v>
      </c>
      <c r="K260" s="1">
        <v>100</v>
      </c>
      <c r="L260" s="1">
        <v>202</v>
      </c>
      <c r="M260" s="1">
        <v>200</v>
      </c>
      <c r="N260" s="1">
        <v>203</v>
      </c>
      <c r="O260" s="1">
        <v>300</v>
      </c>
      <c r="P260" s="1">
        <v>1</v>
      </c>
      <c r="Q260" s="1">
        <v>5600</v>
      </c>
    </row>
    <row r="261" spans="1:17" x14ac:dyDescent="0.35">
      <c r="A261" s="2">
        <v>257</v>
      </c>
      <c r="B261" s="2">
        <f t="shared" si="3"/>
        <v>103</v>
      </c>
      <c r="C261" s="2">
        <v>1</v>
      </c>
      <c r="D261" s="2">
        <v>3</v>
      </c>
      <c r="E261" s="2" t="str">
        <f>"阵列"&amp;C261&amp;INDEX(计算页!$E$4:$E$9,D261)&amp;"色宠物系数"</f>
        <v>阵列1蓝色宠物系数</v>
      </c>
      <c r="F261" s="2">
        <v>57</v>
      </c>
      <c r="G261" s="2">
        <v>5700</v>
      </c>
      <c r="H261" s="2">
        <f>INDEX(升级战力计算!$B$2:$BC$101,D_升级系数表!F261,MATCH(B261,升级战力计算!$B$1:$BC$1,0)-1)</f>
        <v>49849</v>
      </c>
      <c r="I261" s="1">
        <v>3</v>
      </c>
      <c r="J261" s="1">
        <v>201</v>
      </c>
      <c r="K261" s="1">
        <v>100</v>
      </c>
      <c r="L261" s="1">
        <v>202</v>
      </c>
      <c r="M261" s="1">
        <v>200</v>
      </c>
      <c r="N261" s="1">
        <v>203</v>
      </c>
      <c r="O261" s="1">
        <v>300</v>
      </c>
      <c r="P261" s="1">
        <v>1</v>
      </c>
      <c r="Q261" s="1">
        <v>5700</v>
      </c>
    </row>
    <row r="262" spans="1:17" x14ac:dyDescent="0.35">
      <c r="A262" s="2">
        <v>258</v>
      </c>
      <c r="B262" s="2">
        <f t="shared" ref="B262:B325" si="4">C262*100+D262</f>
        <v>103</v>
      </c>
      <c r="C262" s="2">
        <v>1</v>
      </c>
      <c r="D262" s="2">
        <v>3</v>
      </c>
      <c r="E262" s="2" t="str">
        <f>"阵列"&amp;C262&amp;INDEX(计算页!$E$4:$E$9,D262)&amp;"色宠物系数"</f>
        <v>阵列1蓝色宠物系数</v>
      </c>
      <c r="F262" s="2">
        <v>58</v>
      </c>
      <c r="G262" s="2">
        <v>5800</v>
      </c>
      <c r="H262" s="2">
        <f>INDEX(升级战力计算!$B$2:$BC$101,D_升级系数表!F262,MATCH(B262,升级战力计算!$B$1:$BC$1,0)-1)</f>
        <v>51111</v>
      </c>
      <c r="I262" s="1">
        <v>3</v>
      </c>
      <c r="J262" s="1">
        <v>201</v>
      </c>
      <c r="K262" s="1">
        <v>100</v>
      </c>
      <c r="L262" s="1">
        <v>202</v>
      </c>
      <c r="M262" s="1">
        <v>200</v>
      </c>
      <c r="N262" s="1">
        <v>203</v>
      </c>
      <c r="O262" s="1">
        <v>300</v>
      </c>
      <c r="P262" s="1">
        <v>1</v>
      </c>
      <c r="Q262" s="1">
        <v>5800</v>
      </c>
    </row>
    <row r="263" spans="1:17" x14ac:dyDescent="0.35">
      <c r="A263" s="2">
        <v>259</v>
      </c>
      <c r="B263" s="2">
        <f t="shared" si="4"/>
        <v>103</v>
      </c>
      <c r="C263" s="2">
        <v>1</v>
      </c>
      <c r="D263" s="2">
        <v>3</v>
      </c>
      <c r="E263" s="2" t="str">
        <f>"阵列"&amp;C263&amp;INDEX(计算页!$E$4:$E$9,D263)&amp;"色宠物系数"</f>
        <v>阵列1蓝色宠物系数</v>
      </c>
      <c r="F263" s="2">
        <v>59</v>
      </c>
      <c r="G263" s="2">
        <v>5900</v>
      </c>
      <c r="H263" s="2">
        <f>INDEX(升级战力计算!$B$2:$BC$101,D_升级系数表!F263,MATCH(B263,升级战力计算!$B$1:$BC$1,0)-1)</f>
        <v>52373</v>
      </c>
      <c r="I263" s="1">
        <v>3</v>
      </c>
      <c r="J263" s="1">
        <v>201</v>
      </c>
      <c r="K263" s="1">
        <v>100</v>
      </c>
      <c r="L263" s="1">
        <v>202</v>
      </c>
      <c r="M263" s="1">
        <v>200</v>
      </c>
      <c r="N263" s="1">
        <v>203</v>
      </c>
      <c r="O263" s="1">
        <v>300</v>
      </c>
      <c r="P263" s="1">
        <v>1</v>
      </c>
      <c r="Q263" s="1">
        <v>5900</v>
      </c>
    </row>
    <row r="264" spans="1:17" x14ac:dyDescent="0.35">
      <c r="A264" s="2">
        <v>260</v>
      </c>
      <c r="B264" s="2">
        <f t="shared" si="4"/>
        <v>103</v>
      </c>
      <c r="C264" s="2">
        <v>1</v>
      </c>
      <c r="D264" s="2">
        <v>3</v>
      </c>
      <c r="E264" s="2" t="str">
        <f>"阵列"&amp;C264&amp;INDEX(计算页!$E$4:$E$9,D264)&amp;"色宠物系数"</f>
        <v>阵列1蓝色宠物系数</v>
      </c>
      <c r="F264" s="2">
        <v>60</v>
      </c>
      <c r="G264" s="2">
        <v>6000</v>
      </c>
      <c r="H264" s="2">
        <f>INDEX(升级战力计算!$B$2:$BC$101,D_升级系数表!F264,MATCH(B264,升级战力计算!$B$1:$BC$1,0)-1)</f>
        <v>53635</v>
      </c>
      <c r="I264" s="1">
        <v>3</v>
      </c>
      <c r="J264" s="1">
        <v>201</v>
      </c>
      <c r="K264" s="1">
        <v>100</v>
      </c>
      <c r="L264" s="1">
        <v>202</v>
      </c>
      <c r="M264" s="1">
        <v>200</v>
      </c>
      <c r="N264" s="1">
        <v>203</v>
      </c>
      <c r="O264" s="1">
        <v>300</v>
      </c>
      <c r="P264" s="1">
        <v>1</v>
      </c>
      <c r="Q264" s="1">
        <v>6000</v>
      </c>
    </row>
    <row r="265" spans="1:17" x14ac:dyDescent="0.35">
      <c r="A265" s="2">
        <v>261</v>
      </c>
      <c r="B265" s="2">
        <f t="shared" si="4"/>
        <v>103</v>
      </c>
      <c r="C265" s="2">
        <v>1</v>
      </c>
      <c r="D265" s="2">
        <v>3</v>
      </c>
      <c r="E265" s="2" t="str">
        <f>"阵列"&amp;C265&amp;INDEX(计算页!$E$4:$E$9,D265)&amp;"色宠物系数"</f>
        <v>阵列1蓝色宠物系数</v>
      </c>
      <c r="F265" s="2">
        <v>61</v>
      </c>
      <c r="G265" s="2">
        <v>6100</v>
      </c>
      <c r="H265" s="2">
        <f>INDEX(升级战力计算!$B$2:$BC$101,D_升级系数表!F265,MATCH(B265,升级战力计算!$B$1:$BC$1,0)-1)</f>
        <v>54985</v>
      </c>
      <c r="I265" s="1">
        <v>3</v>
      </c>
      <c r="J265" s="1">
        <v>201</v>
      </c>
      <c r="K265" s="1">
        <v>100</v>
      </c>
      <c r="L265" s="1">
        <v>202</v>
      </c>
      <c r="M265" s="1">
        <v>200</v>
      </c>
      <c r="N265" s="1">
        <v>203</v>
      </c>
      <c r="O265" s="1">
        <v>300</v>
      </c>
      <c r="P265" s="1">
        <v>1</v>
      </c>
      <c r="Q265" s="1">
        <v>6100</v>
      </c>
    </row>
    <row r="266" spans="1:17" x14ac:dyDescent="0.35">
      <c r="A266" s="2">
        <v>262</v>
      </c>
      <c r="B266" s="2">
        <f t="shared" si="4"/>
        <v>103</v>
      </c>
      <c r="C266" s="2">
        <v>1</v>
      </c>
      <c r="D266" s="2">
        <v>3</v>
      </c>
      <c r="E266" s="2" t="str">
        <f>"阵列"&amp;C266&amp;INDEX(计算页!$E$4:$E$9,D266)&amp;"色宠物系数"</f>
        <v>阵列1蓝色宠物系数</v>
      </c>
      <c r="F266" s="2">
        <v>62</v>
      </c>
      <c r="G266" s="2">
        <v>6200</v>
      </c>
      <c r="H266" s="2">
        <f>INDEX(升级战力计算!$B$2:$BC$101,D_升级系数表!F266,MATCH(B266,升级战力计算!$B$1:$BC$1,0)-1)</f>
        <v>56335</v>
      </c>
      <c r="I266" s="1">
        <v>3</v>
      </c>
      <c r="J266" s="1">
        <v>201</v>
      </c>
      <c r="K266" s="1">
        <v>100</v>
      </c>
      <c r="L266" s="1">
        <v>202</v>
      </c>
      <c r="M266" s="1">
        <v>200</v>
      </c>
      <c r="N266" s="1">
        <v>203</v>
      </c>
      <c r="O266" s="1">
        <v>300</v>
      </c>
      <c r="P266" s="1">
        <v>1</v>
      </c>
      <c r="Q266" s="1">
        <v>6200</v>
      </c>
    </row>
    <row r="267" spans="1:17" x14ac:dyDescent="0.35">
      <c r="A267" s="2">
        <v>263</v>
      </c>
      <c r="B267" s="2">
        <f t="shared" si="4"/>
        <v>103</v>
      </c>
      <c r="C267" s="2">
        <v>1</v>
      </c>
      <c r="D267" s="2">
        <v>3</v>
      </c>
      <c r="E267" s="2" t="str">
        <f>"阵列"&amp;C267&amp;INDEX(计算页!$E$4:$E$9,D267)&amp;"色宠物系数"</f>
        <v>阵列1蓝色宠物系数</v>
      </c>
      <c r="F267" s="2">
        <v>63</v>
      </c>
      <c r="G267" s="2">
        <v>6300</v>
      </c>
      <c r="H267" s="2">
        <f>INDEX(升级战力计算!$B$2:$BC$101,D_升级系数表!F267,MATCH(B267,升级战力计算!$B$1:$BC$1,0)-1)</f>
        <v>57685</v>
      </c>
      <c r="I267" s="1">
        <v>3</v>
      </c>
      <c r="J267" s="1">
        <v>201</v>
      </c>
      <c r="K267" s="1">
        <v>100</v>
      </c>
      <c r="L267" s="1">
        <v>202</v>
      </c>
      <c r="M267" s="1">
        <v>200</v>
      </c>
      <c r="N267" s="1">
        <v>203</v>
      </c>
      <c r="O267" s="1">
        <v>300</v>
      </c>
      <c r="P267" s="1">
        <v>1</v>
      </c>
      <c r="Q267" s="1">
        <v>6300</v>
      </c>
    </row>
    <row r="268" spans="1:17" x14ac:dyDescent="0.35">
      <c r="A268" s="2">
        <v>264</v>
      </c>
      <c r="B268" s="2">
        <f t="shared" si="4"/>
        <v>103</v>
      </c>
      <c r="C268" s="2">
        <v>1</v>
      </c>
      <c r="D268" s="2">
        <v>3</v>
      </c>
      <c r="E268" s="2" t="str">
        <f>"阵列"&amp;C268&amp;INDEX(计算页!$E$4:$E$9,D268)&amp;"色宠物系数"</f>
        <v>阵列1蓝色宠物系数</v>
      </c>
      <c r="F268" s="2">
        <v>64</v>
      </c>
      <c r="G268" s="2">
        <v>6400</v>
      </c>
      <c r="H268" s="2">
        <f>INDEX(升级战力计算!$B$2:$BC$101,D_升级系数表!F268,MATCH(B268,升级战力计算!$B$1:$BC$1,0)-1)</f>
        <v>59035</v>
      </c>
      <c r="I268" s="1">
        <v>3</v>
      </c>
      <c r="J268" s="1">
        <v>201</v>
      </c>
      <c r="K268" s="1">
        <v>100</v>
      </c>
      <c r="L268" s="1">
        <v>202</v>
      </c>
      <c r="M268" s="1">
        <v>200</v>
      </c>
      <c r="N268" s="1">
        <v>203</v>
      </c>
      <c r="O268" s="1">
        <v>300</v>
      </c>
      <c r="P268" s="1">
        <v>1</v>
      </c>
      <c r="Q268" s="1">
        <v>6400</v>
      </c>
    </row>
    <row r="269" spans="1:17" x14ac:dyDescent="0.35">
      <c r="A269" s="2">
        <v>265</v>
      </c>
      <c r="B269" s="2">
        <f t="shared" si="4"/>
        <v>103</v>
      </c>
      <c r="C269" s="2">
        <v>1</v>
      </c>
      <c r="D269" s="2">
        <v>3</v>
      </c>
      <c r="E269" s="2" t="str">
        <f>"阵列"&amp;C269&amp;INDEX(计算页!$E$4:$E$9,D269)&amp;"色宠物系数"</f>
        <v>阵列1蓝色宠物系数</v>
      </c>
      <c r="F269" s="2">
        <v>65</v>
      </c>
      <c r="G269" s="2">
        <v>6500</v>
      </c>
      <c r="H269" s="2">
        <f>INDEX(升级战力计算!$B$2:$BC$101,D_升级系数表!F269,MATCH(B269,升级战力计算!$B$1:$BC$1,0)-1)</f>
        <v>60385</v>
      </c>
      <c r="I269" s="1">
        <v>3</v>
      </c>
      <c r="J269" s="1">
        <v>201</v>
      </c>
      <c r="K269" s="1">
        <v>100</v>
      </c>
      <c r="L269" s="1">
        <v>202</v>
      </c>
      <c r="M269" s="1">
        <v>200</v>
      </c>
      <c r="N269" s="1">
        <v>203</v>
      </c>
      <c r="O269" s="1">
        <v>300</v>
      </c>
      <c r="P269" s="1">
        <v>1</v>
      </c>
      <c r="Q269" s="1">
        <v>6500</v>
      </c>
    </row>
    <row r="270" spans="1:17" x14ac:dyDescent="0.35">
      <c r="A270" s="2">
        <v>266</v>
      </c>
      <c r="B270" s="2">
        <f t="shared" si="4"/>
        <v>103</v>
      </c>
      <c r="C270" s="2">
        <v>1</v>
      </c>
      <c r="D270" s="2">
        <v>3</v>
      </c>
      <c r="E270" s="2" t="str">
        <f>"阵列"&amp;C270&amp;INDEX(计算页!$E$4:$E$9,D270)&amp;"色宠物系数"</f>
        <v>阵列1蓝色宠物系数</v>
      </c>
      <c r="F270" s="2">
        <v>66</v>
      </c>
      <c r="G270" s="2">
        <v>6600</v>
      </c>
      <c r="H270" s="2">
        <f>INDEX(升级战力计算!$B$2:$BC$101,D_升级系数表!F270,MATCH(B270,升级战力计算!$B$1:$BC$1,0)-1)</f>
        <v>61830</v>
      </c>
      <c r="I270" s="1">
        <v>3</v>
      </c>
      <c r="J270" s="1">
        <v>201</v>
      </c>
      <c r="K270" s="1">
        <v>100</v>
      </c>
      <c r="L270" s="1">
        <v>202</v>
      </c>
      <c r="M270" s="1">
        <v>200</v>
      </c>
      <c r="N270" s="1">
        <v>203</v>
      </c>
      <c r="O270" s="1">
        <v>300</v>
      </c>
      <c r="P270" s="1">
        <v>1</v>
      </c>
      <c r="Q270" s="1">
        <v>6600</v>
      </c>
    </row>
    <row r="271" spans="1:17" x14ac:dyDescent="0.35">
      <c r="A271" s="2">
        <v>267</v>
      </c>
      <c r="B271" s="2">
        <f t="shared" si="4"/>
        <v>103</v>
      </c>
      <c r="C271" s="2">
        <v>1</v>
      </c>
      <c r="D271" s="2">
        <v>3</v>
      </c>
      <c r="E271" s="2" t="str">
        <f>"阵列"&amp;C271&amp;INDEX(计算页!$E$4:$E$9,D271)&amp;"色宠物系数"</f>
        <v>阵列1蓝色宠物系数</v>
      </c>
      <c r="F271" s="2">
        <v>67</v>
      </c>
      <c r="G271" s="2">
        <v>6700</v>
      </c>
      <c r="H271" s="2">
        <f>INDEX(升级战力计算!$B$2:$BC$101,D_升级系数表!F271,MATCH(B271,升级战力计算!$B$1:$BC$1,0)-1)</f>
        <v>63275</v>
      </c>
      <c r="I271" s="1">
        <v>3</v>
      </c>
      <c r="J271" s="1">
        <v>201</v>
      </c>
      <c r="K271" s="1">
        <v>100</v>
      </c>
      <c r="L271" s="1">
        <v>202</v>
      </c>
      <c r="M271" s="1">
        <v>200</v>
      </c>
      <c r="N271" s="1">
        <v>203</v>
      </c>
      <c r="O271" s="1">
        <v>300</v>
      </c>
      <c r="P271" s="1">
        <v>1</v>
      </c>
      <c r="Q271" s="1">
        <v>6700</v>
      </c>
    </row>
    <row r="272" spans="1:17" x14ac:dyDescent="0.35">
      <c r="A272" s="2">
        <v>268</v>
      </c>
      <c r="B272" s="2">
        <f t="shared" si="4"/>
        <v>103</v>
      </c>
      <c r="C272" s="2">
        <v>1</v>
      </c>
      <c r="D272" s="2">
        <v>3</v>
      </c>
      <c r="E272" s="2" t="str">
        <f>"阵列"&amp;C272&amp;INDEX(计算页!$E$4:$E$9,D272)&amp;"色宠物系数"</f>
        <v>阵列1蓝色宠物系数</v>
      </c>
      <c r="F272" s="2">
        <v>68</v>
      </c>
      <c r="G272" s="2">
        <v>6800</v>
      </c>
      <c r="H272" s="2">
        <f>INDEX(升级战力计算!$B$2:$BC$101,D_升级系数表!F272,MATCH(B272,升级战力计算!$B$1:$BC$1,0)-1)</f>
        <v>64720</v>
      </c>
      <c r="I272" s="1">
        <v>3</v>
      </c>
      <c r="J272" s="1">
        <v>201</v>
      </c>
      <c r="K272" s="1">
        <v>100</v>
      </c>
      <c r="L272" s="1">
        <v>202</v>
      </c>
      <c r="M272" s="1">
        <v>200</v>
      </c>
      <c r="N272" s="1">
        <v>203</v>
      </c>
      <c r="O272" s="1">
        <v>300</v>
      </c>
      <c r="P272" s="1">
        <v>1</v>
      </c>
      <c r="Q272" s="1">
        <v>6800</v>
      </c>
    </row>
    <row r="273" spans="1:17" x14ac:dyDescent="0.35">
      <c r="A273" s="2">
        <v>269</v>
      </c>
      <c r="B273" s="2">
        <f t="shared" si="4"/>
        <v>103</v>
      </c>
      <c r="C273" s="2">
        <v>1</v>
      </c>
      <c r="D273" s="2">
        <v>3</v>
      </c>
      <c r="E273" s="2" t="str">
        <f>"阵列"&amp;C273&amp;INDEX(计算页!$E$4:$E$9,D273)&amp;"色宠物系数"</f>
        <v>阵列1蓝色宠物系数</v>
      </c>
      <c r="F273" s="2">
        <v>69</v>
      </c>
      <c r="G273" s="2">
        <v>6900</v>
      </c>
      <c r="H273" s="2">
        <f>INDEX(升级战力计算!$B$2:$BC$101,D_升级系数表!F273,MATCH(B273,升级战力计算!$B$1:$BC$1,0)-1)</f>
        <v>66165</v>
      </c>
      <c r="I273" s="1">
        <v>3</v>
      </c>
      <c r="J273" s="1">
        <v>201</v>
      </c>
      <c r="K273" s="1">
        <v>100</v>
      </c>
      <c r="L273" s="1">
        <v>202</v>
      </c>
      <c r="M273" s="1">
        <v>200</v>
      </c>
      <c r="N273" s="1">
        <v>203</v>
      </c>
      <c r="O273" s="1">
        <v>300</v>
      </c>
      <c r="P273" s="1">
        <v>1</v>
      </c>
      <c r="Q273" s="1">
        <v>6900</v>
      </c>
    </row>
    <row r="274" spans="1:17" x14ac:dyDescent="0.35">
      <c r="A274" s="2">
        <v>270</v>
      </c>
      <c r="B274" s="2">
        <f t="shared" si="4"/>
        <v>103</v>
      </c>
      <c r="C274" s="2">
        <v>1</v>
      </c>
      <c r="D274" s="2">
        <v>3</v>
      </c>
      <c r="E274" s="2" t="str">
        <f>"阵列"&amp;C274&amp;INDEX(计算页!$E$4:$E$9,D274)&amp;"色宠物系数"</f>
        <v>阵列1蓝色宠物系数</v>
      </c>
      <c r="F274" s="2">
        <v>70</v>
      </c>
      <c r="G274" s="2">
        <v>7000</v>
      </c>
      <c r="H274" s="2">
        <f>INDEX(升级战力计算!$B$2:$BC$101,D_升级系数表!F274,MATCH(B274,升级战力计算!$B$1:$BC$1,0)-1)</f>
        <v>67610</v>
      </c>
      <c r="I274" s="1">
        <v>3</v>
      </c>
      <c r="J274" s="1">
        <v>201</v>
      </c>
      <c r="K274" s="1">
        <v>100</v>
      </c>
      <c r="L274" s="1">
        <v>202</v>
      </c>
      <c r="M274" s="1">
        <v>200</v>
      </c>
      <c r="N274" s="1">
        <v>203</v>
      </c>
      <c r="O274" s="1">
        <v>300</v>
      </c>
      <c r="P274" s="1">
        <v>1</v>
      </c>
      <c r="Q274" s="1">
        <v>7000</v>
      </c>
    </row>
    <row r="275" spans="1:17" x14ac:dyDescent="0.35">
      <c r="A275" s="2">
        <v>271</v>
      </c>
      <c r="B275" s="2">
        <f t="shared" si="4"/>
        <v>103</v>
      </c>
      <c r="C275" s="2">
        <v>1</v>
      </c>
      <c r="D275" s="2">
        <v>3</v>
      </c>
      <c r="E275" s="2" t="str">
        <f>"阵列"&amp;C275&amp;INDEX(计算页!$E$4:$E$9,D275)&amp;"色宠物系数"</f>
        <v>阵列1蓝色宠物系数</v>
      </c>
      <c r="F275" s="2">
        <v>71</v>
      </c>
      <c r="G275" s="2">
        <v>7100</v>
      </c>
      <c r="H275" s="2">
        <f>INDEX(升级战力计算!$B$2:$BC$101,D_升级系数表!F275,MATCH(B275,升级战力计算!$B$1:$BC$1,0)-1)</f>
        <v>69156</v>
      </c>
      <c r="I275" s="1">
        <v>3</v>
      </c>
      <c r="J275" s="1">
        <v>201</v>
      </c>
      <c r="K275" s="1">
        <v>100</v>
      </c>
      <c r="L275" s="1">
        <v>202</v>
      </c>
      <c r="M275" s="1">
        <v>200</v>
      </c>
      <c r="N275" s="1">
        <v>203</v>
      </c>
      <c r="O275" s="1">
        <v>300</v>
      </c>
      <c r="P275" s="1">
        <v>1</v>
      </c>
      <c r="Q275" s="1">
        <v>7100</v>
      </c>
    </row>
    <row r="276" spans="1:17" x14ac:dyDescent="0.35">
      <c r="A276" s="2">
        <v>272</v>
      </c>
      <c r="B276" s="2">
        <f t="shared" si="4"/>
        <v>103</v>
      </c>
      <c r="C276" s="2">
        <v>1</v>
      </c>
      <c r="D276" s="2">
        <v>3</v>
      </c>
      <c r="E276" s="2" t="str">
        <f>"阵列"&amp;C276&amp;INDEX(计算页!$E$4:$E$9,D276)&amp;"色宠物系数"</f>
        <v>阵列1蓝色宠物系数</v>
      </c>
      <c r="F276" s="2">
        <v>72</v>
      </c>
      <c r="G276" s="2">
        <v>7200</v>
      </c>
      <c r="H276" s="2">
        <f>INDEX(升级战力计算!$B$2:$BC$101,D_升级系数表!F276,MATCH(B276,升级战力计算!$B$1:$BC$1,0)-1)</f>
        <v>70702</v>
      </c>
      <c r="I276" s="1">
        <v>3</v>
      </c>
      <c r="J276" s="1">
        <v>201</v>
      </c>
      <c r="K276" s="1">
        <v>100</v>
      </c>
      <c r="L276" s="1">
        <v>202</v>
      </c>
      <c r="M276" s="1">
        <v>200</v>
      </c>
      <c r="N276" s="1">
        <v>203</v>
      </c>
      <c r="O276" s="1">
        <v>300</v>
      </c>
      <c r="P276" s="1">
        <v>1</v>
      </c>
      <c r="Q276" s="1">
        <v>7200</v>
      </c>
    </row>
    <row r="277" spans="1:17" x14ac:dyDescent="0.35">
      <c r="A277" s="2">
        <v>273</v>
      </c>
      <c r="B277" s="2">
        <f t="shared" si="4"/>
        <v>103</v>
      </c>
      <c r="C277" s="2">
        <v>1</v>
      </c>
      <c r="D277" s="2">
        <v>3</v>
      </c>
      <c r="E277" s="2" t="str">
        <f>"阵列"&amp;C277&amp;INDEX(计算页!$E$4:$E$9,D277)&amp;"色宠物系数"</f>
        <v>阵列1蓝色宠物系数</v>
      </c>
      <c r="F277" s="2">
        <v>73</v>
      </c>
      <c r="G277" s="2">
        <v>7300</v>
      </c>
      <c r="H277" s="2">
        <f>INDEX(升级战力计算!$B$2:$BC$101,D_升级系数表!F277,MATCH(B277,升级战力计算!$B$1:$BC$1,0)-1)</f>
        <v>72248</v>
      </c>
      <c r="I277" s="1">
        <v>3</v>
      </c>
      <c r="J277" s="1">
        <v>201</v>
      </c>
      <c r="K277" s="1">
        <v>100</v>
      </c>
      <c r="L277" s="1">
        <v>202</v>
      </c>
      <c r="M277" s="1">
        <v>200</v>
      </c>
      <c r="N277" s="1">
        <v>203</v>
      </c>
      <c r="O277" s="1">
        <v>300</v>
      </c>
      <c r="P277" s="1">
        <v>1</v>
      </c>
      <c r="Q277" s="1">
        <v>7300</v>
      </c>
    </row>
    <row r="278" spans="1:17" x14ac:dyDescent="0.35">
      <c r="A278" s="2">
        <v>274</v>
      </c>
      <c r="B278" s="2">
        <f t="shared" si="4"/>
        <v>103</v>
      </c>
      <c r="C278" s="2">
        <v>1</v>
      </c>
      <c r="D278" s="2">
        <v>3</v>
      </c>
      <c r="E278" s="2" t="str">
        <f>"阵列"&amp;C278&amp;INDEX(计算页!$E$4:$E$9,D278)&amp;"色宠物系数"</f>
        <v>阵列1蓝色宠物系数</v>
      </c>
      <c r="F278" s="2">
        <v>74</v>
      </c>
      <c r="G278" s="2">
        <v>7400</v>
      </c>
      <c r="H278" s="2">
        <f>INDEX(升级战力计算!$B$2:$BC$101,D_升级系数表!F278,MATCH(B278,升级战力计算!$B$1:$BC$1,0)-1)</f>
        <v>73794</v>
      </c>
      <c r="I278" s="1">
        <v>3</v>
      </c>
      <c r="J278" s="1">
        <v>201</v>
      </c>
      <c r="K278" s="1">
        <v>100</v>
      </c>
      <c r="L278" s="1">
        <v>202</v>
      </c>
      <c r="M278" s="1">
        <v>200</v>
      </c>
      <c r="N278" s="1">
        <v>203</v>
      </c>
      <c r="O278" s="1">
        <v>300</v>
      </c>
      <c r="P278" s="1">
        <v>1</v>
      </c>
      <c r="Q278" s="1">
        <v>7400</v>
      </c>
    </row>
    <row r="279" spans="1:17" x14ac:dyDescent="0.35">
      <c r="A279" s="2">
        <v>275</v>
      </c>
      <c r="B279" s="2">
        <f t="shared" si="4"/>
        <v>103</v>
      </c>
      <c r="C279" s="2">
        <v>1</v>
      </c>
      <c r="D279" s="2">
        <v>3</v>
      </c>
      <c r="E279" s="2" t="str">
        <f>"阵列"&amp;C279&amp;INDEX(计算页!$E$4:$E$9,D279)&amp;"色宠物系数"</f>
        <v>阵列1蓝色宠物系数</v>
      </c>
      <c r="F279" s="2">
        <v>75</v>
      </c>
      <c r="G279" s="2">
        <v>7500</v>
      </c>
      <c r="H279" s="2">
        <f>INDEX(升级战力计算!$B$2:$BC$101,D_升级系数表!F279,MATCH(B279,升级战力计算!$B$1:$BC$1,0)-1)</f>
        <v>75340</v>
      </c>
      <c r="I279" s="1">
        <v>3</v>
      </c>
      <c r="J279" s="1">
        <v>201</v>
      </c>
      <c r="K279" s="1">
        <v>100</v>
      </c>
      <c r="L279" s="1">
        <v>202</v>
      </c>
      <c r="M279" s="1">
        <v>200</v>
      </c>
      <c r="N279" s="1">
        <v>203</v>
      </c>
      <c r="O279" s="1">
        <v>300</v>
      </c>
      <c r="P279" s="1">
        <v>1</v>
      </c>
      <c r="Q279" s="1">
        <v>7500</v>
      </c>
    </row>
    <row r="280" spans="1:17" x14ac:dyDescent="0.35">
      <c r="A280" s="2">
        <v>276</v>
      </c>
      <c r="B280" s="2">
        <f t="shared" si="4"/>
        <v>103</v>
      </c>
      <c r="C280" s="2">
        <v>1</v>
      </c>
      <c r="D280" s="2">
        <v>3</v>
      </c>
      <c r="E280" s="2" t="str">
        <f>"阵列"&amp;C280&amp;INDEX(计算页!$E$4:$E$9,D280)&amp;"色宠物系数"</f>
        <v>阵列1蓝色宠物系数</v>
      </c>
      <c r="F280" s="2">
        <v>76</v>
      </c>
      <c r="G280" s="2">
        <v>7600</v>
      </c>
      <c r="H280" s="2">
        <f>INDEX(升级战力计算!$B$2:$BC$101,D_升级系数表!F280,MATCH(B280,升级战力计算!$B$1:$BC$1,0)-1)</f>
        <v>76994</v>
      </c>
      <c r="I280" s="1">
        <v>3</v>
      </c>
      <c r="J280" s="1">
        <v>201</v>
      </c>
      <c r="K280" s="1">
        <v>100</v>
      </c>
      <c r="L280" s="1">
        <v>202</v>
      </c>
      <c r="M280" s="1">
        <v>200</v>
      </c>
      <c r="N280" s="1">
        <v>203</v>
      </c>
      <c r="O280" s="1">
        <v>300</v>
      </c>
      <c r="P280" s="1">
        <v>1</v>
      </c>
      <c r="Q280" s="1">
        <v>7600</v>
      </c>
    </row>
    <row r="281" spans="1:17" x14ac:dyDescent="0.35">
      <c r="A281" s="2">
        <v>277</v>
      </c>
      <c r="B281" s="2">
        <f t="shared" si="4"/>
        <v>103</v>
      </c>
      <c r="C281" s="2">
        <v>1</v>
      </c>
      <c r="D281" s="2">
        <v>3</v>
      </c>
      <c r="E281" s="2" t="str">
        <f>"阵列"&amp;C281&amp;INDEX(计算页!$E$4:$E$9,D281)&amp;"色宠物系数"</f>
        <v>阵列1蓝色宠物系数</v>
      </c>
      <c r="F281" s="2">
        <v>77</v>
      </c>
      <c r="G281" s="2">
        <v>7700</v>
      </c>
      <c r="H281" s="2">
        <f>INDEX(升级战力计算!$B$2:$BC$101,D_升级系数表!F281,MATCH(B281,升级战力计算!$B$1:$BC$1,0)-1)</f>
        <v>78648</v>
      </c>
      <c r="I281" s="1">
        <v>3</v>
      </c>
      <c r="J281" s="1">
        <v>201</v>
      </c>
      <c r="K281" s="1">
        <v>100</v>
      </c>
      <c r="L281" s="1">
        <v>202</v>
      </c>
      <c r="M281" s="1">
        <v>200</v>
      </c>
      <c r="N281" s="1">
        <v>203</v>
      </c>
      <c r="O281" s="1">
        <v>300</v>
      </c>
      <c r="P281" s="1">
        <v>1</v>
      </c>
      <c r="Q281" s="1">
        <v>7700</v>
      </c>
    </row>
    <row r="282" spans="1:17" x14ac:dyDescent="0.35">
      <c r="A282" s="2">
        <v>278</v>
      </c>
      <c r="B282" s="2">
        <f t="shared" si="4"/>
        <v>103</v>
      </c>
      <c r="C282" s="2">
        <v>1</v>
      </c>
      <c r="D282" s="2">
        <v>3</v>
      </c>
      <c r="E282" s="2" t="str">
        <f>"阵列"&amp;C282&amp;INDEX(计算页!$E$4:$E$9,D282)&amp;"色宠物系数"</f>
        <v>阵列1蓝色宠物系数</v>
      </c>
      <c r="F282" s="2">
        <v>78</v>
      </c>
      <c r="G282" s="2">
        <v>7800</v>
      </c>
      <c r="H282" s="2">
        <f>INDEX(升级战力计算!$B$2:$BC$101,D_升级系数表!F282,MATCH(B282,升级战力计算!$B$1:$BC$1,0)-1)</f>
        <v>80302</v>
      </c>
      <c r="I282" s="1">
        <v>3</v>
      </c>
      <c r="J282" s="1">
        <v>201</v>
      </c>
      <c r="K282" s="1">
        <v>100</v>
      </c>
      <c r="L282" s="1">
        <v>202</v>
      </c>
      <c r="M282" s="1">
        <v>200</v>
      </c>
      <c r="N282" s="1">
        <v>203</v>
      </c>
      <c r="O282" s="1">
        <v>300</v>
      </c>
      <c r="P282" s="1">
        <v>1</v>
      </c>
      <c r="Q282" s="1">
        <v>7800</v>
      </c>
    </row>
    <row r="283" spans="1:17" x14ac:dyDescent="0.35">
      <c r="A283" s="2">
        <v>279</v>
      </c>
      <c r="B283" s="2">
        <f t="shared" si="4"/>
        <v>103</v>
      </c>
      <c r="C283" s="2">
        <v>1</v>
      </c>
      <c r="D283" s="2">
        <v>3</v>
      </c>
      <c r="E283" s="2" t="str">
        <f>"阵列"&amp;C283&amp;INDEX(计算页!$E$4:$E$9,D283)&amp;"色宠物系数"</f>
        <v>阵列1蓝色宠物系数</v>
      </c>
      <c r="F283" s="2">
        <v>79</v>
      </c>
      <c r="G283" s="2">
        <v>7900</v>
      </c>
      <c r="H283" s="2">
        <f>INDEX(升级战力计算!$B$2:$BC$101,D_升级系数表!F283,MATCH(B283,升级战力计算!$B$1:$BC$1,0)-1)</f>
        <v>81956</v>
      </c>
      <c r="I283" s="1">
        <v>3</v>
      </c>
      <c r="J283" s="1">
        <v>201</v>
      </c>
      <c r="K283" s="1">
        <v>100</v>
      </c>
      <c r="L283" s="1">
        <v>202</v>
      </c>
      <c r="M283" s="1">
        <v>200</v>
      </c>
      <c r="N283" s="1">
        <v>203</v>
      </c>
      <c r="O283" s="1">
        <v>300</v>
      </c>
      <c r="P283" s="1">
        <v>1</v>
      </c>
      <c r="Q283" s="1">
        <v>7900</v>
      </c>
    </row>
    <row r="284" spans="1:17" x14ac:dyDescent="0.35">
      <c r="A284" s="2">
        <v>280</v>
      </c>
      <c r="B284" s="2">
        <f t="shared" si="4"/>
        <v>103</v>
      </c>
      <c r="C284" s="2">
        <v>1</v>
      </c>
      <c r="D284" s="2">
        <v>3</v>
      </c>
      <c r="E284" s="2" t="str">
        <f>"阵列"&amp;C284&amp;INDEX(计算页!$E$4:$E$9,D284)&amp;"色宠物系数"</f>
        <v>阵列1蓝色宠物系数</v>
      </c>
      <c r="F284" s="2">
        <v>80</v>
      </c>
      <c r="G284" s="2">
        <v>8000</v>
      </c>
      <c r="H284" s="2">
        <f>INDEX(升级战力计算!$B$2:$BC$101,D_升级系数表!F284,MATCH(B284,升级战力计算!$B$1:$BC$1,0)-1)</f>
        <v>83610</v>
      </c>
      <c r="I284" s="1">
        <v>3</v>
      </c>
      <c r="J284" s="1">
        <v>201</v>
      </c>
      <c r="K284" s="1">
        <v>100</v>
      </c>
      <c r="L284" s="1">
        <v>202</v>
      </c>
      <c r="M284" s="1">
        <v>200</v>
      </c>
      <c r="N284" s="1">
        <v>203</v>
      </c>
      <c r="O284" s="1">
        <v>300</v>
      </c>
      <c r="P284" s="1">
        <v>1</v>
      </c>
      <c r="Q284" s="1">
        <v>8000</v>
      </c>
    </row>
    <row r="285" spans="1:17" x14ac:dyDescent="0.35">
      <c r="A285" s="2">
        <v>281</v>
      </c>
      <c r="B285" s="2">
        <f t="shared" si="4"/>
        <v>103</v>
      </c>
      <c r="C285" s="2">
        <v>1</v>
      </c>
      <c r="D285" s="2">
        <v>3</v>
      </c>
      <c r="E285" s="2" t="str">
        <f>"阵列"&amp;C285&amp;INDEX(计算页!$E$4:$E$9,D285)&amp;"色宠物系数"</f>
        <v>阵列1蓝色宠物系数</v>
      </c>
      <c r="F285" s="2">
        <v>81</v>
      </c>
      <c r="G285" s="2">
        <v>8100</v>
      </c>
      <c r="H285" s="2">
        <f>INDEX(升级战力计算!$B$2:$BC$101,D_升级系数表!F285,MATCH(B285,升级战力计算!$B$1:$BC$1,0)-1)</f>
        <v>85380</v>
      </c>
      <c r="I285" s="1">
        <v>3</v>
      </c>
      <c r="J285" s="1">
        <v>201</v>
      </c>
      <c r="K285" s="1">
        <v>100</v>
      </c>
      <c r="L285" s="1">
        <v>202</v>
      </c>
      <c r="M285" s="1">
        <v>200</v>
      </c>
      <c r="N285" s="1">
        <v>203</v>
      </c>
      <c r="O285" s="1">
        <v>300</v>
      </c>
      <c r="P285" s="1">
        <v>1</v>
      </c>
      <c r="Q285" s="1">
        <v>8100</v>
      </c>
    </row>
    <row r="286" spans="1:17" x14ac:dyDescent="0.35">
      <c r="A286" s="2">
        <v>282</v>
      </c>
      <c r="B286" s="2">
        <f t="shared" si="4"/>
        <v>103</v>
      </c>
      <c r="C286" s="2">
        <v>1</v>
      </c>
      <c r="D286" s="2">
        <v>3</v>
      </c>
      <c r="E286" s="2" t="str">
        <f>"阵列"&amp;C286&amp;INDEX(计算页!$E$4:$E$9,D286)&amp;"色宠物系数"</f>
        <v>阵列1蓝色宠物系数</v>
      </c>
      <c r="F286" s="2">
        <v>82</v>
      </c>
      <c r="G286" s="2">
        <v>8200</v>
      </c>
      <c r="H286" s="2">
        <f>INDEX(升级战力计算!$B$2:$BC$101,D_升级系数表!F286,MATCH(B286,升级战力计算!$B$1:$BC$1,0)-1)</f>
        <v>87150</v>
      </c>
      <c r="I286" s="1">
        <v>3</v>
      </c>
      <c r="J286" s="1">
        <v>201</v>
      </c>
      <c r="K286" s="1">
        <v>100</v>
      </c>
      <c r="L286" s="1">
        <v>202</v>
      </c>
      <c r="M286" s="1">
        <v>200</v>
      </c>
      <c r="N286" s="1">
        <v>203</v>
      </c>
      <c r="O286" s="1">
        <v>300</v>
      </c>
      <c r="P286" s="1">
        <v>1</v>
      </c>
      <c r="Q286" s="1">
        <v>8200</v>
      </c>
    </row>
    <row r="287" spans="1:17" x14ac:dyDescent="0.35">
      <c r="A287" s="2">
        <v>283</v>
      </c>
      <c r="B287" s="2">
        <f t="shared" si="4"/>
        <v>103</v>
      </c>
      <c r="C287" s="2">
        <v>1</v>
      </c>
      <c r="D287" s="2">
        <v>3</v>
      </c>
      <c r="E287" s="2" t="str">
        <f>"阵列"&amp;C287&amp;INDEX(计算页!$E$4:$E$9,D287)&amp;"色宠物系数"</f>
        <v>阵列1蓝色宠物系数</v>
      </c>
      <c r="F287" s="2">
        <v>83</v>
      </c>
      <c r="G287" s="2">
        <v>8300</v>
      </c>
      <c r="H287" s="2">
        <f>INDEX(升级战力计算!$B$2:$BC$101,D_升级系数表!F287,MATCH(B287,升级战力计算!$B$1:$BC$1,0)-1)</f>
        <v>88920</v>
      </c>
      <c r="I287" s="1">
        <v>3</v>
      </c>
      <c r="J287" s="1">
        <v>201</v>
      </c>
      <c r="K287" s="1">
        <v>100</v>
      </c>
      <c r="L287" s="1">
        <v>202</v>
      </c>
      <c r="M287" s="1">
        <v>200</v>
      </c>
      <c r="N287" s="1">
        <v>203</v>
      </c>
      <c r="O287" s="1">
        <v>300</v>
      </c>
      <c r="P287" s="1">
        <v>1</v>
      </c>
      <c r="Q287" s="1">
        <v>8300</v>
      </c>
    </row>
    <row r="288" spans="1:17" x14ac:dyDescent="0.35">
      <c r="A288" s="2">
        <v>284</v>
      </c>
      <c r="B288" s="2">
        <f t="shared" si="4"/>
        <v>103</v>
      </c>
      <c r="C288" s="2">
        <v>1</v>
      </c>
      <c r="D288" s="2">
        <v>3</v>
      </c>
      <c r="E288" s="2" t="str">
        <f>"阵列"&amp;C288&amp;INDEX(计算页!$E$4:$E$9,D288)&amp;"色宠物系数"</f>
        <v>阵列1蓝色宠物系数</v>
      </c>
      <c r="F288" s="2">
        <v>84</v>
      </c>
      <c r="G288" s="2">
        <v>8400</v>
      </c>
      <c r="H288" s="2">
        <f>INDEX(升级战力计算!$B$2:$BC$101,D_升级系数表!F288,MATCH(B288,升级战力计算!$B$1:$BC$1,0)-1)</f>
        <v>90690</v>
      </c>
      <c r="I288" s="1">
        <v>3</v>
      </c>
      <c r="J288" s="1">
        <v>201</v>
      </c>
      <c r="K288" s="1">
        <v>100</v>
      </c>
      <c r="L288" s="1">
        <v>202</v>
      </c>
      <c r="M288" s="1">
        <v>200</v>
      </c>
      <c r="N288" s="1">
        <v>203</v>
      </c>
      <c r="O288" s="1">
        <v>300</v>
      </c>
      <c r="P288" s="1">
        <v>1</v>
      </c>
      <c r="Q288" s="1">
        <v>8400</v>
      </c>
    </row>
    <row r="289" spans="1:17" x14ac:dyDescent="0.35">
      <c r="A289" s="2">
        <v>285</v>
      </c>
      <c r="B289" s="2">
        <f t="shared" si="4"/>
        <v>103</v>
      </c>
      <c r="C289" s="2">
        <v>1</v>
      </c>
      <c r="D289" s="2">
        <v>3</v>
      </c>
      <c r="E289" s="2" t="str">
        <f>"阵列"&amp;C289&amp;INDEX(计算页!$E$4:$E$9,D289)&amp;"色宠物系数"</f>
        <v>阵列1蓝色宠物系数</v>
      </c>
      <c r="F289" s="2">
        <v>85</v>
      </c>
      <c r="G289" s="2">
        <v>8500</v>
      </c>
      <c r="H289" s="2">
        <f>INDEX(升级战力计算!$B$2:$BC$101,D_升级系数表!F289,MATCH(B289,升级战力计算!$B$1:$BC$1,0)-1)</f>
        <v>92460</v>
      </c>
      <c r="I289" s="1">
        <v>3</v>
      </c>
      <c r="J289" s="1">
        <v>201</v>
      </c>
      <c r="K289" s="1">
        <v>100</v>
      </c>
      <c r="L289" s="1">
        <v>202</v>
      </c>
      <c r="M289" s="1">
        <v>200</v>
      </c>
      <c r="N289" s="1">
        <v>203</v>
      </c>
      <c r="O289" s="1">
        <v>300</v>
      </c>
      <c r="P289" s="1">
        <v>1</v>
      </c>
      <c r="Q289" s="1">
        <v>8500</v>
      </c>
    </row>
    <row r="290" spans="1:17" x14ac:dyDescent="0.35">
      <c r="A290" s="2">
        <v>286</v>
      </c>
      <c r="B290" s="2">
        <f t="shared" si="4"/>
        <v>103</v>
      </c>
      <c r="C290" s="2">
        <v>1</v>
      </c>
      <c r="D290" s="2">
        <v>3</v>
      </c>
      <c r="E290" s="2" t="str">
        <f>"阵列"&amp;C290&amp;INDEX(计算页!$E$4:$E$9,D290)&amp;"色宠物系数"</f>
        <v>阵列1蓝色宠物系数</v>
      </c>
      <c r="F290" s="2">
        <v>86</v>
      </c>
      <c r="G290" s="2">
        <v>8600</v>
      </c>
      <c r="H290" s="2">
        <f>INDEX(升级战力计算!$B$2:$BC$101,D_升级系数表!F290,MATCH(B290,升级战力计算!$B$1:$BC$1,0)-1)</f>
        <v>94354</v>
      </c>
      <c r="I290" s="1">
        <v>3</v>
      </c>
      <c r="J290" s="1">
        <v>201</v>
      </c>
      <c r="K290" s="1">
        <v>100</v>
      </c>
      <c r="L290" s="1">
        <v>202</v>
      </c>
      <c r="M290" s="1">
        <v>200</v>
      </c>
      <c r="N290" s="1">
        <v>203</v>
      </c>
      <c r="O290" s="1">
        <v>300</v>
      </c>
      <c r="P290" s="1">
        <v>1</v>
      </c>
      <c r="Q290" s="1">
        <v>8600</v>
      </c>
    </row>
    <row r="291" spans="1:17" x14ac:dyDescent="0.35">
      <c r="A291" s="2">
        <v>287</v>
      </c>
      <c r="B291" s="2">
        <f t="shared" si="4"/>
        <v>103</v>
      </c>
      <c r="C291" s="2">
        <v>1</v>
      </c>
      <c r="D291" s="2">
        <v>3</v>
      </c>
      <c r="E291" s="2" t="str">
        <f>"阵列"&amp;C291&amp;INDEX(计算页!$E$4:$E$9,D291)&amp;"色宠物系数"</f>
        <v>阵列1蓝色宠物系数</v>
      </c>
      <c r="F291" s="2">
        <v>87</v>
      </c>
      <c r="G291" s="2">
        <v>8700</v>
      </c>
      <c r="H291" s="2">
        <f>INDEX(升级战力计算!$B$2:$BC$101,D_升级系数表!F291,MATCH(B291,升级战力计算!$B$1:$BC$1,0)-1)</f>
        <v>96248</v>
      </c>
      <c r="I291" s="1">
        <v>3</v>
      </c>
      <c r="J291" s="1">
        <v>201</v>
      </c>
      <c r="K291" s="1">
        <v>100</v>
      </c>
      <c r="L291" s="1">
        <v>202</v>
      </c>
      <c r="M291" s="1">
        <v>200</v>
      </c>
      <c r="N291" s="1">
        <v>203</v>
      </c>
      <c r="O291" s="1">
        <v>300</v>
      </c>
      <c r="P291" s="1">
        <v>1</v>
      </c>
      <c r="Q291" s="1">
        <v>8700</v>
      </c>
    </row>
    <row r="292" spans="1:17" x14ac:dyDescent="0.35">
      <c r="A292" s="2">
        <v>288</v>
      </c>
      <c r="B292" s="2">
        <f t="shared" si="4"/>
        <v>103</v>
      </c>
      <c r="C292" s="2">
        <v>1</v>
      </c>
      <c r="D292" s="2">
        <v>3</v>
      </c>
      <c r="E292" s="2" t="str">
        <f>"阵列"&amp;C292&amp;INDEX(计算页!$E$4:$E$9,D292)&amp;"色宠物系数"</f>
        <v>阵列1蓝色宠物系数</v>
      </c>
      <c r="F292" s="2">
        <v>88</v>
      </c>
      <c r="G292" s="2">
        <v>8800</v>
      </c>
      <c r="H292" s="2">
        <f>INDEX(升级战力计算!$B$2:$BC$101,D_升级系数表!F292,MATCH(B292,升级战力计算!$B$1:$BC$1,0)-1)</f>
        <v>98142</v>
      </c>
      <c r="I292" s="1">
        <v>3</v>
      </c>
      <c r="J292" s="1">
        <v>201</v>
      </c>
      <c r="K292" s="1">
        <v>100</v>
      </c>
      <c r="L292" s="1">
        <v>202</v>
      </c>
      <c r="M292" s="1">
        <v>200</v>
      </c>
      <c r="N292" s="1">
        <v>203</v>
      </c>
      <c r="O292" s="1">
        <v>300</v>
      </c>
      <c r="P292" s="1">
        <v>1</v>
      </c>
      <c r="Q292" s="1">
        <v>8800</v>
      </c>
    </row>
    <row r="293" spans="1:17" x14ac:dyDescent="0.35">
      <c r="A293" s="2">
        <v>289</v>
      </c>
      <c r="B293" s="2">
        <f t="shared" si="4"/>
        <v>103</v>
      </c>
      <c r="C293" s="2">
        <v>1</v>
      </c>
      <c r="D293" s="2">
        <v>3</v>
      </c>
      <c r="E293" s="2" t="str">
        <f>"阵列"&amp;C293&amp;INDEX(计算页!$E$4:$E$9,D293)&amp;"色宠物系数"</f>
        <v>阵列1蓝色宠物系数</v>
      </c>
      <c r="F293" s="2">
        <v>89</v>
      </c>
      <c r="G293" s="2">
        <v>8900</v>
      </c>
      <c r="H293" s="2">
        <f>INDEX(升级战力计算!$B$2:$BC$101,D_升级系数表!F293,MATCH(B293,升级战力计算!$B$1:$BC$1,0)-1)</f>
        <v>100036</v>
      </c>
      <c r="I293" s="1">
        <v>3</v>
      </c>
      <c r="J293" s="1">
        <v>201</v>
      </c>
      <c r="K293" s="1">
        <v>100</v>
      </c>
      <c r="L293" s="1">
        <v>202</v>
      </c>
      <c r="M293" s="1">
        <v>200</v>
      </c>
      <c r="N293" s="1">
        <v>203</v>
      </c>
      <c r="O293" s="1">
        <v>300</v>
      </c>
      <c r="P293" s="1">
        <v>1</v>
      </c>
      <c r="Q293" s="1">
        <v>8900</v>
      </c>
    </row>
    <row r="294" spans="1:17" x14ac:dyDescent="0.35">
      <c r="A294" s="2">
        <v>290</v>
      </c>
      <c r="B294" s="2">
        <f t="shared" si="4"/>
        <v>103</v>
      </c>
      <c r="C294" s="2">
        <v>1</v>
      </c>
      <c r="D294" s="2">
        <v>3</v>
      </c>
      <c r="E294" s="2" t="str">
        <f>"阵列"&amp;C294&amp;INDEX(计算页!$E$4:$E$9,D294)&amp;"色宠物系数"</f>
        <v>阵列1蓝色宠物系数</v>
      </c>
      <c r="F294" s="2">
        <v>90</v>
      </c>
      <c r="G294" s="2">
        <v>9000</v>
      </c>
      <c r="H294" s="2">
        <f>INDEX(升级战力计算!$B$2:$BC$101,D_升级系数表!F294,MATCH(B294,升级战力计算!$B$1:$BC$1,0)-1)</f>
        <v>101930</v>
      </c>
      <c r="I294" s="1">
        <v>3</v>
      </c>
      <c r="J294" s="1">
        <v>201</v>
      </c>
      <c r="K294" s="1">
        <v>100</v>
      </c>
      <c r="L294" s="1">
        <v>202</v>
      </c>
      <c r="M294" s="1">
        <v>200</v>
      </c>
      <c r="N294" s="1">
        <v>203</v>
      </c>
      <c r="O294" s="1">
        <v>300</v>
      </c>
      <c r="P294" s="1">
        <v>1</v>
      </c>
      <c r="Q294" s="1">
        <v>9000</v>
      </c>
    </row>
    <row r="295" spans="1:17" x14ac:dyDescent="0.35">
      <c r="A295" s="2">
        <v>291</v>
      </c>
      <c r="B295" s="2">
        <f t="shared" si="4"/>
        <v>103</v>
      </c>
      <c r="C295" s="2">
        <v>1</v>
      </c>
      <c r="D295" s="2">
        <v>3</v>
      </c>
      <c r="E295" s="2" t="str">
        <f>"阵列"&amp;C295&amp;INDEX(计算页!$E$4:$E$9,D295)&amp;"色宠物系数"</f>
        <v>阵列1蓝色宠物系数</v>
      </c>
      <c r="F295" s="2">
        <v>91</v>
      </c>
      <c r="G295" s="2">
        <v>9100</v>
      </c>
      <c r="H295" s="2">
        <f>INDEX(升级战力计算!$B$2:$BC$101,D_升级系数表!F295,MATCH(B295,升级战力计算!$B$1:$BC$1,0)-1)</f>
        <v>103957</v>
      </c>
      <c r="I295" s="1">
        <v>3</v>
      </c>
      <c r="J295" s="1">
        <v>201</v>
      </c>
      <c r="K295" s="1">
        <v>100</v>
      </c>
      <c r="L295" s="1">
        <v>202</v>
      </c>
      <c r="M295" s="1">
        <v>200</v>
      </c>
      <c r="N295" s="1">
        <v>203</v>
      </c>
      <c r="O295" s="1">
        <v>300</v>
      </c>
      <c r="P295" s="1">
        <v>1</v>
      </c>
      <c r="Q295" s="1">
        <v>9100</v>
      </c>
    </row>
    <row r="296" spans="1:17" x14ac:dyDescent="0.35">
      <c r="A296" s="2">
        <v>292</v>
      </c>
      <c r="B296" s="2">
        <f t="shared" si="4"/>
        <v>103</v>
      </c>
      <c r="C296" s="2">
        <v>1</v>
      </c>
      <c r="D296" s="2">
        <v>3</v>
      </c>
      <c r="E296" s="2" t="str">
        <f>"阵列"&amp;C296&amp;INDEX(计算页!$E$4:$E$9,D296)&amp;"色宠物系数"</f>
        <v>阵列1蓝色宠物系数</v>
      </c>
      <c r="F296" s="2">
        <v>92</v>
      </c>
      <c r="G296" s="2">
        <v>9200</v>
      </c>
      <c r="H296" s="2">
        <f>INDEX(升级战力计算!$B$2:$BC$101,D_升级系数表!F296,MATCH(B296,升级战力计算!$B$1:$BC$1,0)-1)</f>
        <v>105984</v>
      </c>
      <c r="I296" s="1">
        <v>3</v>
      </c>
      <c r="J296" s="1">
        <v>201</v>
      </c>
      <c r="K296" s="1">
        <v>100</v>
      </c>
      <c r="L296" s="1">
        <v>202</v>
      </c>
      <c r="M296" s="1">
        <v>200</v>
      </c>
      <c r="N296" s="1">
        <v>203</v>
      </c>
      <c r="O296" s="1">
        <v>300</v>
      </c>
      <c r="P296" s="1">
        <v>1</v>
      </c>
      <c r="Q296" s="1">
        <v>9200</v>
      </c>
    </row>
    <row r="297" spans="1:17" x14ac:dyDescent="0.35">
      <c r="A297" s="2">
        <v>293</v>
      </c>
      <c r="B297" s="2">
        <f t="shared" si="4"/>
        <v>103</v>
      </c>
      <c r="C297" s="2">
        <v>1</v>
      </c>
      <c r="D297" s="2">
        <v>3</v>
      </c>
      <c r="E297" s="2" t="str">
        <f>"阵列"&amp;C297&amp;INDEX(计算页!$E$4:$E$9,D297)&amp;"色宠物系数"</f>
        <v>阵列1蓝色宠物系数</v>
      </c>
      <c r="F297" s="2">
        <v>93</v>
      </c>
      <c r="G297" s="2">
        <v>9300</v>
      </c>
      <c r="H297" s="2">
        <f>INDEX(升级战力计算!$B$2:$BC$101,D_升级系数表!F297,MATCH(B297,升级战力计算!$B$1:$BC$1,0)-1)</f>
        <v>108011</v>
      </c>
      <c r="I297" s="1">
        <v>3</v>
      </c>
      <c r="J297" s="1">
        <v>201</v>
      </c>
      <c r="K297" s="1">
        <v>100</v>
      </c>
      <c r="L297" s="1">
        <v>202</v>
      </c>
      <c r="M297" s="1">
        <v>200</v>
      </c>
      <c r="N297" s="1">
        <v>203</v>
      </c>
      <c r="O297" s="1">
        <v>300</v>
      </c>
      <c r="P297" s="1">
        <v>1</v>
      </c>
      <c r="Q297" s="1">
        <v>9300</v>
      </c>
    </row>
    <row r="298" spans="1:17" x14ac:dyDescent="0.35">
      <c r="A298" s="2">
        <v>294</v>
      </c>
      <c r="B298" s="2">
        <f t="shared" si="4"/>
        <v>103</v>
      </c>
      <c r="C298" s="2">
        <v>1</v>
      </c>
      <c r="D298" s="2">
        <v>3</v>
      </c>
      <c r="E298" s="2" t="str">
        <f>"阵列"&amp;C298&amp;INDEX(计算页!$E$4:$E$9,D298)&amp;"色宠物系数"</f>
        <v>阵列1蓝色宠物系数</v>
      </c>
      <c r="F298" s="2">
        <v>94</v>
      </c>
      <c r="G298" s="2">
        <v>9400</v>
      </c>
      <c r="H298" s="2">
        <f>INDEX(升级战力计算!$B$2:$BC$101,D_升级系数表!F298,MATCH(B298,升级战力计算!$B$1:$BC$1,0)-1)</f>
        <v>110038</v>
      </c>
      <c r="I298" s="1">
        <v>3</v>
      </c>
      <c r="J298" s="1">
        <v>201</v>
      </c>
      <c r="K298" s="1">
        <v>100</v>
      </c>
      <c r="L298" s="1">
        <v>202</v>
      </c>
      <c r="M298" s="1">
        <v>200</v>
      </c>
      <c r="N298" s="1">
        <v>203</v>
      </c>
      <c r="O298" s="1">
        <v>300</v>
      </c>
      <c r="P298" s="1">
        <v>1</v>
      </c>
      <c r="Q298" s="1">
        <v>9400</v>
      </c>
    </row>
    <row r="299" spans="1:17" x14ac:dyDescent="0.35">
      <c r="A299" s="2">
        <v>295</v>
      </c>
      <c r="B299" s="2">
        <f t="shared" si="4"/>
        <v>103</v>
      </c>
      <c r="C299" s="2">
        <v>1</v>
      </c>
      <c r="D299" s="2">
        <v>3</v>
      </c>
      <c r="E299" s="2" t="str">
        <f>"阵列"&amp;C299&amp;INDEX(计算页!$E$4:$E$9,D299)&amp;"色宠物系数"</f>
        <v>阵列1蓝色宠物系数</v>
      </c>
      <c r="F299" s="2">
        <v>95</v>
      </c>
      <c r="G299" s="2">
        <v>9500</v>
      </c>
      <c r="H299" s="2">
        <f>INDEX(升级战力计算!$B$2:$BC$101,D_升级系数表!F299,MATCH(B299,升级战力计算!$B$1:$BC$1,0)-1)</f>
        <v>112065</v>
      </c>
      <c r="I299" s="1">
        <v>3</v>
      </c>
      <c r="J299" s="1">
        <v>201</v>
      </c>
      <c r="K299" s="1">
        <v>100</v>
      </c>
      <c r="L299" s="1">
        <v>202</v>
      </c>
      <c r="M299" s="1">
        <v>200</v>
      </c>
      <c r="N299" s="1">
        <v>203</v>
      </c>
      <c r="O299" s="1">
        <v>300</v>
      </c>
      <c r="P299" s="1">
        <v>1</v>
      </c>
      <c r="Q299" s="1">
        <v>9500</v>
      </c>
    </row>
    <row r="300" spans="1:17" x14ac:dyDescent="0.35">
      <c r="A300" s="2">
        <v>296</v>
      </c>
      <c r="B300" s="2">
        <f t="shared" si="4"/>
        <v>103</v>
      </c>
      <c r="C300" s="2">
        <v>1</v>
      </c>
      <c r="D300" s="2">
        <v>3</v>
      </c>
      <c r="E300" s="2" t="str">
        <f>"阵列"&amp;C300&amp;INDEX(计算页!$E$4:$E$9,D300)&amp;"色宠物系数"</f>
        <v>阵列1蓝色宠物系数</v>
      </c>
      <c r="F300" s="2">
        <v>96</v>
      </c>
      <c r="G300" s="2">
        <v>9600</v>
      </c>
      <c r="H300" s="2">
        <f>INDEX(升级战力计算!$B$2:$BC$101,D_升级系数表!F300,MATCH(B300,升级战力计算!$B$1:$BC$1,0)-1)</f>
        <v>114234</v>
      </c>
      <c r="I300" s="1">
        <v>3</v>
      </c>
      <c r="J300" s="1">
        <v>201</v>
      </c>
      <c r="K300" s="1">
        <v>100</v>
      </c>
      <c r="L300" s="1">
        <v>202</v>
      </c>
      <c r="M300" s="1">
        <v>200</v>
      </c>
      <c r="N300" s="1">
        <v>203</v>
      </c>
      <c r="O300" s="1">
        <v>300</v>
      </c>
      <c r="P300" s="1">
        <v>1</v>
      </c>
      <c r="Q300" s="1">
        <v>9600</v>
      </c>
    </row>
    <row r="301" spans="1:17" x14ac:dyDescent="0.35">
      <c r="A301" s="2">
        <v>297</v>
      </c>
      <c r="B301" s="2">
        <f t="shared" si="4"/>
        <v>103</v>
      </c>
      <c r="C301" s="2">
        <v>1</v>
      </c>
      <c r="D301" s="2">
        <v>3</v>
      </c>
      <c r="E301" s="2" t="str">
        <f>"阵列"&amp;C301&amp;INDEX(计算页!$E$4:$E$9,D301)&amp;"色宠物系数"</f>
        <v>阵列1蓝色宠物系数</v>
      </c>
      <c r="F301" s="2">
        <v>97</v>
      </c>
      <c r="G301" s="2">
        <v>9700</v>
      </c>
      <c r="H301" s="2">
        <f>INDEX(升级战力计算!$B$2:$BC$101,D_升级系数表!F301,MATCH(B301,升级战力计算!$B$1:$BC$1,0)-1)</f>
        <v>116403</v>
      </c>
      <c r="I301" s="1">
        <v>3</v>
      </c>
      <c r="J301" s="1">
        <v>201</v>
      </c>
      <c r="K301" s="1">
        <v>100</v>
      </c>
      <c r="L301" s="1">
        <v>202</v>
      </c>
      <c r="M301" s="1">
        <v>200</v>
      </c>
      <c r="N301" s="1">
        <v>203</v>
      </c>
      <c r="O301" s="1">
        <v>300</v>
      </c>
      <c r="P301" s="1">
        <v>1</v>
      </c>
      <c r="Q301" s="1">
        <v>9700</v>
      </c>
    </row>
    <row r="302" spans="1:17" x14ac:dyDescent="0.35">
      <c r="A302" s="2">
        <v>298</v>
      </c>
      <c r="B302" s="2">
        <f t="shared" si="4"/>
        <v>103</v>
      </c>
      <c r="C302" s="2">
        <v>1</v>
      </c>
      <c r="D302" s="2">
        <v>3</v>
      </c>
      <c r="E302" s="2" t="str">
        <f>"阵列"&amp;C302&amp;INDEX(计算页!$E$4:$E$9,D302)&amp;"色宠物系数"</f>
        <v>阵列1蓝色宠物系数</v>
      </c>
      <c r="F302" s="2">
        <v>98</v>
      </c>
      <c r="G302" s="2">
        <v>9800</v>
      </c>
      <c r="H302" s="2">
        <f>INDEX(升级战力计算!$B$2:$BC$101,D_升级系数表!F302,MATCH(B302,升级战力计算!$B$1:$BC$1,0)-1)</f>
        <v>118572</v>
      </c>
      <c r="I302" s="1">
        <v>3</v>
      </c>
      <c r="J302" s="1">
        <v>201</v>
      </c>
      <c r="K302" s="1">
        <v>100</v>
      </c>
      <c r="L302" s="1">
        <v>202</v>
      </c>
      <c r="M302" s="1">
        <v>200</v>
      </c>
      <c r="N302" s="1">
        <v>203</v>
      </c>
      <c r="O302" s="1">
        <v>300</v>
      </c>
      <c r="P302" s="1">
        <v>1</v>
      </c>
      <c r="Q302" s="1">
        <v>9800</v>
      </c>
    </row>
    <row r="303" spans="1:17" x14ac:dyDescent="0.35">
      <c r="A303" s="2">
        <v>299</v>
      </c>
      <c r="B303" s="2">
        <f t="shared" si="4"/>
        <v>103</v>
      </c>
      <c r="C303" s="2">
        <v>1</v>
      </c>
      <c r="D303" s="2">
        <v>3</v>
      </c>
      <c r="E303" s="2" t="str">
        <f>"阵列"&amp;C303&amp;INDEX(计算页!$E$4:$E$9,D303)&amp;"色宠物系数"</f>
        <v>阵列1蓝色宠物系数</v>
      </c>
      <c r="F303" s="2">
        <v>99</v>
      </c>
      <c r="G303" s="2">
        <v>9900</v>
      </c>
      <c r="H303" s="2">
        <f>INDEX(升级战力计算!$B$2:$BC$101,D_升级系数表!F303,MATCH(B303,升级战力计算!$B$1:$BC$1,0)-1)</f>
        <v>120741</v>
      </c>
      <c r="I303" s="1">
        <v>3</v>
      </c>
      <c r="J303" s="1">
        <v>201</v>
      </c>
      <c r="K303" s="1">
        <v>100</v>
      </c>
      <c r="L303" s="1">
        <v>202</v>
      </c>
      <c r="M303" s="1">
        <v>200</v>
      </c>
      <c r="N303" s="1">
        <v>203</v>
      </c>
      <c r="O303" s="1">
        <v>300</v>
      </c>
      <c r="P303" s="1">
        <v>1</v>
      </c>
      <c r="Q303" s="1">
        <v>9900</v>
      </c>
    </row>
    <row r="304" spans="1:17" x14ac:dyDescent="0.35">
      <c r="A304" s="2">
        <v>300</v>
      </c>
      <c r="B304" s="2">
        <f t="shared" si="4"/>
        <v>103</v>
      </c>
      <c r="C304" s="2">
        <v>1</v>
      </c>
      <c r="D304" s="2">
        <v>3</v>
      </c>
      <c r="E304" s="2" t="str">
        <f>"阵列"&amp;C304&amp;INDEX(计算页!$E$4:$E$9,D304)&amp;"色宠物系数"</f>
        <v>阵列1蓝色宠物系数</v>
      </c>
      <c r="F304" s="2">
        <v>100</v>
      </c>
      <c r="G304" s="2">
        <v>10000</v>
      </c>
      <c r="H304" s="2">
        <f>INDEX(升级战力计算!$B$2:$BC$101,D_升级系数表!F304,MATCH(B304,升级战力计算!$B$1:$BC$1,0)-1)</f>
        <v>122910</v>
      </c>
      <c r="I304" s="1">
        <v>3</v>
      </c>
      <c r="J304" s="1">
        <v>201</v>
      </c>
      <c r="K304" s="1">
        <v>100</v>
      </c>
      <c r="L304" s="1">
        <v>202</v>
      </c>
      <c r="M304" s="1">
        <v>200</v>
      </c>
      <c r="N304" s="1">
        <v>203</v>
      </c>
      <c r="O304" s="1">
        <v>300</v>
      </c>
      <c r="P304" s="1">
        <v>1</v>
      </c>
      <c r="Q304" s="1">
        <v>10000</v>
      </c>
    </row>
    <row r="305" spans="1:17" x14ac:dyDescent="0.35">
      <c r="A305" s="2">
        <v>301</v>
      </c>
      <c r="B305" s="2">
        <f t="shared" si="4"/>
        <v>104</v>
      </c>
      <c r="C305" s="2">
        <v>1</v>
      </c>
      <c r="D305" s="2">
        <v>4</v>
      </c>
      <c r="E305" s="2" t="str">
        <f>"阵列"&amp;C305&amp;INDEX(计算页!$E$4:$E$9,D305)&amp;"色宠物系数"</f>
        <v>阵列1紫色宠物系数</v>
      </c>
      <c r="F305" s="2">
        <v>1</v>
      </c>
      <c r="G305" s="2">
        <v>100</v>
      </c>
      <c r="H305" s="2">
        <f>INDEX(升级战力计算!$B$2:$BC$101,D_升级系数表!F305,MATCH(B305,升级战力计算!$B$1:$BC$1,0)-1)</f>
        <v>400</v>
      </c>
      <c r="I305" s="1">
        <v>3</v>
      </c>
      <c r="J305" s="1">
        <v>201</v>
      </c>
      <c r="K305" s="1">
        <v>100</v>
      </c>
      <c r="L305" s="1">
        <v>202</v>
      </c>
      <c r="M305" s="1">
        <v>200</v>
      </c>
      <c r="N305" s="1">
        <v>203</v>
      </c>
      <c r="O305" s="1">
        <v>300</v>
      </c>
      <c r="P305" s="1">
        <v>1</v>
      </c>
      <c r="Q305" s="1">
        <v>100</v>
      </c>
    </row>
    <row r="306" spans="1:17" x14ac:dyDescent="0.35">
      <c r="A306" s="2">
        <v>302</v>
      </c>
      <c r="B306" s="2">
        <f t="shared" si="4"/>
        <v>104</v>
      </c>
      <c r="C306" s="2">
        <v>1</v>
      </c>
      <c r="D306" s="2">
        <v>4</v>
      </c>
      <c r="E306" s="2" t="str">
        <f>"阵列"&amp;C306&amp;INDEX(计算页!$E$4:$E$9,D306)&amp;"色宠物系数"</f>
        <v>阵列1紫色宠物系数</v>
      </c>
      <c r="F306" s="2">
        <v>2</v>
      </c>
      <c r="G306" s="2">
        <v>200</v>
      </c>
      <c r="H306" s="2">
        <f>INDEX(升级战力计算!$B$2:$BC$101,D_升级系数表!F306,MATCH(B306,升级战力计算!$B$1:$BC$1,0)-1)</f>
        <v>800</v>
      </c>
      <c r="I306" s="1">
        <v>3</v>
      </c>
      <c r="J306" s="1">
        <v>201</v>
      </c>
      <c r="K306" s="1">
        <v>100</v>
      </c>
      <c r="L306" s="1">
        <v>202</v>
      </c>
      <c r="M306" s="1">
        <v>200</v>
      </c>
      <c r="N306" s="1">
        <v>203</v>
      </c>
      <c r="O306" s="1">
        <v>300</v>
      </c>
      <c r="P306" s="1">
        <v>1</v>
      </c>
      <c r="Q306" s="1">
        <v>200</v>
      </c>
    </row>
    <row r="307" spans="1:17" x14ac:dyDescent="0.35">
      <c r="A307" s="2">
        <v>303</v>
      </c>
      <c r="B307" s="2">
        <f t="shared" si="4"/>
        <v>104</v>
      </c>
      <c r="C307" s="2">
        <v>1</v>
      </c>
      <c r="D307" s="2">
        <v>4</v>
      </c>
      <c r="E307" s="2" t="str">
        <f>"阵列"&amp;C307&amp;INDEX(计算页!$E$4:$E$9,D307)&amp;"色宠物系数"</f>
        <v>阵列1紫色宠物系数</v>
      </c>
      <c r="F307" s="2">
        <v>3</v>
      </c>
      <c r="G307" s="2">
        <v>300</v>
      </c>
      <c r="H307" s="2">
        <f>INDEX(升级战力计算!$B$2:$BC$101,D_升级系数表!F307,MATCH(B307,升级战力计算!$B$1:$BC$1,0)-1)</f>
        <v>1200</v>
      </c>
      <c r="I307" s="1">
        <v>3</v>
      </c>
      <c r="J307" s="1">
        <v>201</v>
      </c>
      <c r="K307" s="1">
        <v>100</v>
      </c>
      <c r="L307" s="1">
        <v>202</v>
      </c>
      <c r="M307" s="1">
        <v>200</v>
      </c>
      <c r="N307" s="1">
        <v>203</v>
      </c>
      <c r="O307" s="1">
        <v>300</v>
      </c>
      <c r="P307" s="1">
        <v>1</v>
      </c>
      <c r="Q307" s="1">
        <v>300</v>
      </c>
    </row>
    <row r="308" spans="1:17" x14ac:dyDescent="0.35">
      <c r="A308" s="2">
        <v>304</v>
      </c>
      <c r="B308" s="2">
        <f t="shared" si="4"/>
        <v>104</v>
      </c>
      <c r="C308" s="2">
        <v>1</v>
      </c>
      <c r="D308" s="2">
        <v>4</v>
      </c>
      <c r="E308" s="2" t="str">
        <f>"阵列"&amp;C308&amp;INDEX(计算页!$E$4:$E$9,D308)&amp;"色宠物系数"</f>
        <v>阵列1紫色宠物系数</v>
      </c>
      <c r="F308" s="2">
        <v>4</v>
      </c>
      <c r="G308" s="2">
        <v>400</v>
      </c>
      <c r="H308" s="2">
        <f>INDEX(升级战力计算!$B$2:$BC$101,D_升级系数表!F308,MATCH(B308,升级战力计算!$B$1:$BC$1,0)-1)</f>
        <v>1600</v>
      </c>
      <c r="I308" s="1">
        <v>3</v>
      </c>
      <c r="J308" s="1">
        <v>201</v>
      </c>
      <c r="K308" s="1">
        <v>100</v>
      </c>
      <c r="L308" s="1">
        <v>202</v>
      </c>
      <c r="M308" s="1">
        <v>200</v>
      </c>
      <c r="N308" s="1">
        <v>203</v>
      </c>
      <c r="O308" s="1">
        <v>300</v>
      </c>
      <c r="P308" s="1">
        <v>1</v>
      </c>
      <c r="Q308" s="1">
        <v>400</v>
      </c>
    </row>
    <row r="309" spans="1:17" x14ac:dyDescent="0.35">
      <c r="A309" s="2">
        <v>305</v>
      </c>
      <c r="B309" s="2">
        <f t="shared" si="4"/>
        <v>104</v>
      </c>
      <c r="C309" s="2">
        <v>1</v>
      </c>
      <c r="D309" s="2">
        <v>4</v>
      </c>
      <c r="E309" s="2" t="str">
        <f>"阵列"&amp;C309&amp;INDEX(计算页!$E$4:$E$9,D309)&amp;"色宠物系数"</f>
        <v>阵列1紫色宠物系数</v>
      </c>
      <c r="F309" s="2">
        <v>5</v>
      </c>
      <c r="G309" s="2">
        <v>500</v>
      </c>
      <c r="H309" s="2">
        <f>INDEX(升级战力计算!$B$2:$BC$101,D_升级系数表!F309,MATCH(B309,升级战力计算!$B$1:$BC$1,0)-1)</f>
        <v>2000</v>
      </c>
      <c r="I309" s="1">
        <v>3</v>
      </c>
      <c r="J309" s="1">
        <v>201</v>
      </c>
      <c r="K309" s="1">
        <v>100</v>
      </c>
      <c r="L309" s="1">
        <v>202</v>
      </c>
      <c r="M309" s="1">
        <v>200</v>
      </c>
      <c r="N309" s="1">
        <v>203</v>
      </c>
      <c r="O309" s="1">
        <v>300</v>
      </c>
      <c r="P309" s="1">
        <v>1</v>
      </c>
      <c r="Q309" s="1">
        <v>500</v>
      </c>
    </row>
    <row r="310" spans="1:17" x14ac:dyDescent="0.35">
      <c r="A310" s="2">
        <v>306</v>
      </c>
      <c r="B310" s="2">
        <f t="shared" si="4"/>
        <v>104</v>
      </c>
      <c r="C310" s="2">
        <v>1</v>
      </c>
      <c r="D310" s="2">
        <v>4</v>
      </c>
      <c r="E310" s="2" t="str">
        <f>"阵列"&amp;C310&amp;INDEX(计算页!$E$4:$E$9,D310)&amp;"色宠物系数"</f>
        <v>阵列1紫色宠物系数</v>
      </c>
      <c r="F310" s="2">
        <v>6</v>
      </c>
      <c r="G310" s="2">
        <v>600</v>
      </c>
      <c r="H310" s="2">
        <f>INDEX(升级战力计算!$B$2:$BC$101,D_升级系数表!F310,MATCH(B310,升级战力计算!$B$1:$BC$1,0)-1)</f>
        <v>2428</v>
      </c>
      <c r="I310" s="1">
        <v>3</v>
      </c>
      <c r="J310" s="1">
        <v>201</v>
      </c>
      <c r="K310" s="1">
        <v>100</v>
      </c>
      <c r="L310" s="1">
        <v>202</v>
      </c>
      <c r="M310" s="1">
        <v>200</v>
      </c>
      <c r="N310" s="1">
        <v>203</v>
      </c>
      <c r="O310" s="1">
        <v>300</v>
      </c>
      <c r="P310" s="1">
        <v>1</v>
      </c>
      <c r="Q310" s="1">
        <v>600</v>
      </c>
    </row>
    <row r="311" spans="1:17" x14ac:dyDescent="0.35">
      <c r="A311" s="2">
        <v>307</v>
      </c>
      <c r="B311" s="2">
        <f t="shared" si="4"/>
        <v>104</v>
      </c>
      <c r="C311" s="2">
        <v>1</v>
      </c>
      <c r="D311" s="2">
        <v>4</v>
      </c>
      <c r="E311" s="2" t="str">
        <f>"阵列"&amp;C311&amp;INDEX(计算页!$E$4:$E$9,D311)&amp;"色宠物系数"</f>
        <v>阵列1紫色宠物系数</v>
      </c>
      <c r="F311" s="2">
        <v>7</v>
      </c>
      <c r="G311" s="2">
        <v>700</v>
      </c>
      <c r="H311" s="2">
        <f>INDEX(升级战力计算!$B$2:$BC$101,D_升级系数表!F311,MATCH(B311,升级战力计算!$B$1:$BC$1,0)-1)</f>
        <v>2856</v>
      </c>
      <c r="I311" s="1">
        <v>3</v>
      </c>
      <c r="J311" s="1">
        <v>201</v>
      </c>
      <c r="K311" s="1">
        <v>100</v>
      </c>
      <c r="L311" s="1">
        <v>202</v>
      </c>
      <c r="M311" s="1">
        <v>200</v>
      </c>
      <c r="N311" s="1">
        <v>203</v>
      </c>
      <c r="O311" s="1">
        <v>300</v>
      </c>
      <c r="P311" s="1">
        <v>1</v>
      </c>
      <c r="Q311" s="1">
        <v>700</v>
      </c>
    </row>
    <row r="312" spans="1:17" x14ac:dyDescent="0.35">
      <c r="A312" s="2">
        <v>308</v>
      </c>
      <c r="B312" s="2">
        <f t="shared" si="4"/>
        <v>104</v>
      </c>
      <c r="C312" s="2">
        <v>1</v>
      </c>
      <c r="D312" s="2">
        <v>4</v>
      </c>
      <c r="E312" s="2" t="str">
        <f>"阵列"&amp;C312&amp;INDEX(计算页!$E$4:$E$9,D312)&amp;"色宠物系数"</f>
        <v>阵列1紫色宠物系数</v>
      </c>
      <c r="F312" s="2">
        <v>8</v>
      </c>
      <c r="G312" s="2">
        <v>800</v>
      </c>
      <c r="H312" s="2">
        <f>INDEX(升级战力计算!$B$2:$BC$101,D_升级系数表!F312,MATCH(B312,升级战力计算!$B$1:$BC$1,0)-1)</f>
        <v>3284</v>
      </c>
      <c r="I312" s="1">
        <v>3</v>
      </c>
      <c r="J312" s="1">
        <v>201</v>
      </c>
      <c r="K312" s="1">
        <v>100</v>
      </c>
      <c r="L312" s="1">
        <v>202</v>
      </c>
      <c r="M312" s="1">
        <v>200</v>
      </c>
      <c r="N312" s="1">
        <v>203</v>
      </c>
      <c r="O312" s="1">
        <v>300</v>
      </c>
      <c r="P312" s="1">
        <v>1</v>
      </c>
      <c r="Q312" s="1">
        <v>800</v>
      </c>
    </row>
    <row r="313" spans="1:17" x14ac:dyDescent="0.35">
      <c r="A313" s="2">
        <v>309</v>
      </c>
      <c r="B313" s="2">
        <f t="shared" si="4"/>
        <v>104</v>
      </c>
      <c r="C313" s="2">
        <v>1</v>
      </c>
      <c r="D313" s="2">
        <v>4</v>
      </c>
      <c r="E313" s="2" t="str">
        <f>"阵列"&amp;C313&amp;INDEX(计算页!$E$4:$E$9,D313)&amp;"色宠物系数"</f>
        <v>阵列1紫色宠物系数</v>
      </c>
      <c r="F313" s="2">
        <v>9</v>
      </c>
      <c r="G313" s="2">
        <v>900</v>
      </c>
      <c r="H313" s="2">
        <f>INDEX(升级战力计算!$B$2:$BC$101,D_升级系数表!F313,MATCH(B313,升级战力计算!$B$1:$BC$1,0)-1)</f>
        <v>3712</v>
      </c>
      <c r="I313" s="1">
        <v>3</v>
      </c>
      <c r="J313" s="1">
        <v>201</v>
      </c>
      <c r="K313" s="1">
        <v>100</v>
      </c>
      <c r="L313" s="1">
        <v>202</v>
      </c>
      <c r="M313" s="1">
        <v>200</v>
      </c>
      <c r="N313" s="1">
        <v>203</v>
      </c>
      <c r="O313" s="1">
        <v>300</v>
      </c>
      <c r="P313" s="1">
        <v>1</v>
      </c>
      <c r="Q313" s="1">
        <v>900</v>
      </c>
    </row>
    <row r="314" spans="1:17" x14ac:dyDescent="0.35">
      <c r="A314" s="2">
        <v>310</v>
      </c>
      <c r="B314" s="2">
        <f t="shared" si="4"/>
        <v>104</v>
      </c>
      <c r="C314" s="2">
        <v>1</v>
      </c>
      <c r="D314" s="2">
        <v>4</v>
      </c>
      <c r="E314" s="2" t="str">
        <f>"阵列"&amp;C314&amp;INDEX(计算页!$E$4:$E$9,D314)&amp;"色宠物系数"</f>
        <v>阵列1紫色宠物系数</v>
      </c>
      <c r="F314" s="2">
        <v>10</v>
      </c>
      <c r="G314" s="2">
        <v>1000</v>
      </c>
      <c r="H314" s="2">
        <f>INDEX(升级战力计算!$B$2:$BC$101,D_升级系数表!F314,MATCH(B314,升级战力计算!$B$1:$BC$1,0)-1)</f>
        <v>4140</v>
      </c>
      <c r="I314" s="1">
        <v>3</v>
      </c>
      <c r="J314" s="1">
        <v>201</v>
      </c>
      <c r="K314" s="1">
        <v>100</v>
      </c>
      <c r="L314" s="1">
        <v>202</v>
      </c>
      <c r="M314" s="1">
        <v>200</v>
      </c>
      <c r="N314" s="1">
        <v>203</v>
      </c>
      <c r="O314" s="1">
        <v>300</v>
      </c>
      <c r="P314" s="1">
        <v>1</v>
      </c>
      <c r="Q314" s="1">
        <v>1000</v>
      </c>
    </row>
    <row r="315" spans="1:17" x14ac:dyDescent="0.35">
      <c r="A315" s="2">
        <v>311</v>
      </c>
      <c r="B315" s="2">
        <f t="shared" si="4"/>
        <v>104</v>
      </c>
      <c r="C315" s="2">
        <v>1</v>
      </c>
      <c r="D315" s="2">
        <v>4</v>
      </c>
      <c r="E315" s="2" t="str">
        <f>"阵列"&amp;C315&amp;INDEX(计算页!$E$4:$E$9,D315)&amp;"色宠物系数"</f>
        <v>阵列1紫色宠物系数</v>
      </c>
      <c r="F315" s="2">
        <v>11</v>
      </c>
      <c r="G315" s="2">
        <v>1100</v>
      </c>
      <c r="H315" s="2">
        <f>INDEX(升级战力计算!$B$2:$BC$101,D_升级系数表!F315,MATCH(B315,升级战力计算!$B$1:$BC$1,0)-1)</f>
        <v>4598</v>
      </c>
      <c r="I315" s="1">
        <v>3</v>
      </c>
      <c r="J315" s="1">
        <v>201</v>
      </c>
      <c r="K315" s="1">
        <v>100</v>
      </c>
      <c r="L315" s="1">
        <v>202</v>
      </c>
      <c r="M315" s="1">
        <v>200</v>
      </c>
      <c r="N315" s="1">
        <v>203</v>
      </c>
      <c r="O315" s="1">
        <v>300</v>
      </c>
      <c r="P315" s="1">
        <v>1</v>
      </c>
      <c r="Q315" s="1">
        <v>1100</v>
      </c>
    </row>
    <row r="316" spans="1:17" x14ac:dyDescent="0.35">
      <c r="A316" s="2">
        <v>312</v>
      </c>
      <c r="B316" s="2">
        <f t="shared" si="4"/>
        <v>104</v>
      </c>
      <c r="C316" s="2">
        <v>1</v>
      </c>
      <c r="D316" s="2">
        <v>4</v>
      </c>
      <c r="E316" s="2" t="str">
        <f>"阵列"&amp;C316&amp;INDEX(计算页!$E$4:$E$9,D316)&amp;"色宠物系数"</f>
        <v>阵列1紫色宠物系数</v>
      </c>
      <c r="F316" s="2">
        <v>12</v>
      </c>
      <c r="G316" s="2">
        <v>1200</v>
      </c>
      <c r="H316" s="2">
        <f>INDEX(升级战力计算!$B$2:$BC$101,D_升级系数表!F316,MATCH(B316,升级战力计算!$B$1:$BC$1,0)-1)</f>
        <v>5056</v>
      </c>
      <c r="I316" s="1">
        <v>3</v>
      </c>
      <c r="J316" s="1">
        <v>201</v>
      </c>
      <c r="K316" s="1">
        <v>100</v>
      </c>
      <c r="L316" s="1">
        <v>202</v>
      </c>
      <c r="M316" s="1">
        <v>200</v>
      </c>
      <c r="N316" s="1">
        <v>203</v>
      </c>
      <c r="O316" s="1">
        <v>300</v>
      </c>
      <c r="P316" s="1">
        <v>1</v>
      </c>
      <c r="Q316" s="1">
        <v>1200</v>
      </c>
    </row>
    <row r="317" spans="1:17" x14ac:dyDescent="0.35">
      <c r="A317" s="2">
        <v>313</v>
      </c>
      <c r="B317" s="2">
        <f t="shared" si="4"/>
        <v>104</v>
      </c>
      <c r="C317" s="2">
        <v>1</v>
      </c>
      <c r="D317" s="2">
        <v>4</v>
      </c>
      <c r="E317" s="2" t="str">
        <f>"阵列"&amp;C317&amp;INDEX(计算页!$E$4:$E$9,D317)&amp;"色宠物系数"</f>
        <v>阵列1紫色宠物系数</v>
      </c>
      <c r="F317" s="2">
        <v>13</v>
      </c>
      <c r="G317" s="2">
        <v>1300</v>
      </c>
      <c r="H317" s="2">
        <f>INDEX(升级战力计算!$B$2:$BC$101,D_升级系数表!F317,MATCH(B317,升级战力计算!$B$1:$BC$1,0)-1)</f>
        <v>5514</v>
      </c>
      <c r="I317" s="1">
        <v>3</v>
      </c>
      <c r="J317" s="1">
        <v>201</v>
      </c>
      <c r="K317" s="1">
        <v>100</v>
      </c>
      <c r="L317" s="1">
        <v>202</v>
      </c>
      <c r="M317" s="1">
        <v>200</v>
      </c>
      <c r="N317" s="1">
        <v>203</v>
      </c>
      <c r="O317" s="1">
        <v>300</v>
      </c>
      <c r="P317" s="1">
        <v>1</v>
      </c>
      <c r="Q317" s="1">
        <v>1300</v>
      </c>
    </row>
    <row r="318" spans="1:17" x14ac:dyDescent="0.35">
      <c r="A318" s="2">
        <v>314</v>
      </c>
      <c r="B318" s="2">
        <f t="shared" si="4"/>
        <v>104</v>
      </c>
      <c r="C318" s="2">
        <v>1</v>
      </c>
      <c r="D318" s="2">
        <v>4</v>
      </c>
      <c r="E318" s="2" t="str">
        <f>"阵列"&amp;C318&amp;INDEX(计算页!$E$4:$E$9,D318)&amp;"色宠物系数"</f>
        <v>阵列1紫色宠物系数</v>
      </c>
      <c r="F318" s="2">
        <v>14</v>
      </c>
      <c r="G318" s="2">
        <v>1400</v>
      </c>
      <c r="H318" s="2">
        <f>INDEX(升级战力计算!$B$2:$BC$101,D_升级系数表!F318,MATCH(B318,升级战力计算!$B$1:$BC$1,0)-1)</f>
        <v>5972</v>
      </c>
      <c r="I318" s="1">
        <v>3</v>
      </c>
      <c r="J318" s="1">
        <v>201</v>
      </c>
      <c r="K318" s="1">
        <v>100</v>
      </c>
      <c r="L318" s="1">
        <v>202</v>
      </c>
      <c r="M318" s="1">
        <v>200</v>
      </c>
      <c r="N318" s="1">
        <v>203</v>
      </c>
      <c r="O318" s="1">
        <v>300</v>
      </c>
      <c r="P318" s="1">
        <v>1</v>
      </c>
      <c r="Q318" s="1">
        <v>1400</v>
      </c>
    </row>
    <row r="319" spans="1:17" x14ac:dyDescent="0.35">
      <c r="A319" s="2">
        <v>315</v>
      </c>
      <c r="B319" s="2">
        <f t="shared" si="4"/>
        <v>104</v>
      </c>
      <c r="C319" s="2">
        <v>1</v>
      </c>
      <c r="D319" s="2">
        <v>4</v>
      </c>
      <c r="E319" s="2" t="str">
        <f>"阵列"&amp;C319&amp;INDEX(计算页!$E$4:$E$9,D319)&amp;"色宠物系数"</f>
        <v>阵列1紫色宠物系数</v>
      </c>
      <c r="F319" s="2">
        <v>15</v>
      </c>
      <c r="G319" s="2">
        <v>1500</v>
      </c>
      <c r="H319" s="2">
        <f>INDEX(升级战力计算!$B$2:$BC$101,D_升级系数表!F319,MATCH(B319,升级战力计算!$B$1:$BC$1,0)-1)</f>
        <v>6430</v>
      </c>
      <c r="I319" s="1">
        <v>3</v>
      </c>
      <c r="J319" s="1">
        <v>201</v>
      </c>
      <c r="K319" s="1">
        <v>100</v>
      </c>
      <c r="L319" s="1">
        <v>202</v>
      </c>
      <c r="M319" s="1">
        <v>200</v>
      </c>
      <c r="N319" s="1">
        <v>203</v>
      </c>
      <c r="O319" s="1">
        <v>300</v>
      </c>
      <c r="P319" s="1">
        <v>1</v>
      </c>
      <c r="Q319" s="1">
        <v>1500</v>
      </c>
    </row>
    <row r="320" spans="1:17" x14ac:dyDescent="0.35">
      <c r="A320" s="2">
        <v>316</v>
      </c>
      <c r="B320" s="2">
        <f t="shared" si="4"/>
        <v>104</v>
      </c>
      <c r="C320" s="2">
        <v>1</v>
      </c>
      <c r="D320" s="2">
        <v>4</v>
      </c>
      <c r="E320" s="2" t="str">
        <f>"阵列"&amp;C320&amp;INDEX(计算页!$E$4:$E$9,D320)&amp;"色宠物系数"</f>
        <v>阵列1紫色宠物系数</v>
      </c>
      <c r="F320" s="2">
        <v>16</v>
      </c>
      <c r="G320" s="2">
        <v>1600</v>
      </c>
      <c r="H320" s="2">
        <f>INDEX(升级战力计算!$B$2:$BC$101,D_升级系数表!F320,MATCH(B320,升级战力计算!$B$1:$BC$1,0)-1)</f>
        <v>6920</v>
      </c>
      <c r="I320" s="1">
        <v>3</v>
      </c>
      <c r="J320" s="1">
        <v>201</v>
      </c>
      <c r="K320" s="1">
        <v>100</v>
      </c>
      <c r="L320" s="1">
        <v>202</v>
      </c>
      <c r="M320" s="1">
        <v>200</v>
      </c>
      <c r="N320" s="1">
        <v>203</v>
      </c>
      <c r="O320" s="1">
        <v>300</v>
      </c>
      <c r="P320" s="1">
        <v>1</v>
      </c>
      <c r="Q320" s="1">
        <v>1600</v>
      </c>
    </row>
    <row r="321" spans="1:17" x14ac:dyDescent="0.35">
      <c r="A321" s="2">
        <v>317</v>
      </c>
      <c r="B321" s="2">
        <f t="shared" si="4"/>
        <v>104</v>
      </c>
      <c r="C321" s="2">
        <v>1</v>
      </c>
      <c r="D321" s="2">
        <v>4</v>
      </c>
      <c r="E321" s="2" t="str">
        <f>"阵列"&amp;C321&amp;INDEX(计算页!$E$4:$E$9,D321)&amp;"色宠物系数"</f>
        <v>阵列1紫色宠物系数</v>
      </c>
      <c r="F321" s="2">
        <v>17</v>
      </c>
      <c r="G321" s="2">
        <v>1700</v>
      </c>
      <c r="H321" s="2">
        <f>INDEX(升级战力计算!$B$2:$BC$101,D_升级系数表!F321,MATCH(B321,升级战力计算!$B$1:$BC$1,0)-1)</f>
        <v>7410</v>
      </c>
      <c r="I321" s="1">
        <v>3</v>
      </c>
      <c r="J321" s="1">
        <v>201</v>
      </c>
      <c r="K321" s="1">
        <v>100</v>
      </c>
      <c r="L321" s="1">
        <v>202</v>
      </c>
      <c r="M321" s="1">
        <v>200</v>
      </c>
      <c r="N321" s="1">
        <v>203</v>
      </c>
      <c r="O321" s="1">
        <v>300</v>
      </c>
      <c r="P321" s="1">
        <v>1</v>
      </c>
      <c r="Q321" s="1">
        <v>1700</v>
      </c>
    </row>
    <row r="322" spans="1:17" x14ac:dyDescent="0.35">
      <c r="A322" s="2">
        <v>318</v>
      </c>
      <c r="B322" s="2">
        <f t="shared" si="4"/>
        <v>104</v>
      </c>
      <c r="C322" s="2">
        <v>1</v>
      </c>
      <c r="D322" s="2">
        <v>4</v>
      </c>
      <c r="E322" s="2" t="str">
        <f>"阵列"&amp;C322&amp;INDEX(计算页!$E$4:$E$9,D322)&amp;"色宠物系数"</f>
        <v>阵列1紫色宠物系数</v>
      </c>
      <c r="F322" s="2">
        <v>18</v>
      </c>
      <c r="G322" s="2">
        <v>1800</v>
      </c>
      <c r="H322" s="2">
        <f>INDEX(升级战力计算!$B$2:$BC$101,D_升级系数表!F322,MATCH(B322,升级战力计算!$B$1:$BC$1,0)-1)</f>
        <v>7900</v>
      </c>
      <c r="I322" s="1">
        <v>3</v>
      </c>
      <c r="J322" s="1">
        <v>201</v>
      </c>
      <c r="K322" s="1">
        <v>100</v>
      </c>
      <c r="L322" s="1">
        <v>202</v>
      </c>
      <c r="M322" s="1">
        <v>200</v>
      </c>
      <c r="N322" s="1">
        <v>203</v>
      </c>
      <c r="O322" s="1">
        <v>300</v>
      </c>
      <c r="P322" s="1">
        <v>1</v>
      </c>
      <c r="Q322" s="1">
        <v>1800</v>
      </c>
    </row>
    <row r="323" spans="1:17" x14ac:dyDescent="0.35">
      <c r="A323" s="2">
        <v>319</v>
      </c>
      <c r="B323" s="2">
        <f t="shared" si="4"/>
        <v>104</v>
      </c>
      <c r="C323" s="2">
        <v>1</v>
      </c>
      <c r="D323" s="2">
        <v>4</v>
      </c>
      <c r="E323" s="2" t="str">
        <f>"阵列"&amp;C323&amp;INDEX(计算页!$E$4:$E$9,D323)&amp;"色宠物系数"</f>
        <v>阵列1紫色宠物系数</v>
      </c>
      <c r="F323" s="2">
        <v>19</v>
      </c>
      <c r="G323" s="2">
        <v>1900</v>
      </c>
      <c r="H323" s="2">
        <f>INDEX(升级战力计算!$B$2:$BC$101,D_升级系数表!F323,MATCH(B323,升级战力计算!$B$1:$BC$1,0)-1)</f>
        <v>8390</v>
      </c>
      <c r="I323" s="1">
        <v>3</v>
      </c>
      <c r="J323" s="1">
        <v>201</v>
      </c>
      <c r="K323" s="1">
        <v>100</v>
      </c>
      <c r="L323" s="1">
        <v>202</v>
      </c>
      <c r="M323" s="1">
        <v>200</v>
      </c>
      <c r="N323" s="1">
        <v>203</v>
      </c>
      <c r="O323" s="1">
        <v>300</v>
      </c>
      <c r="P323" s="1">
        <v>1</v>
      </c>
      <c r="Q323" s="1">
        <v>1900</v>
      </c>
    </row>
    <row r="324" spans="1:17" x14ac:dyDescent="0.35">
      <c r="A324" s="2">
        <v>320</v>
      </c>
      <c r="B324" s="2">
        <f t="shared" si="4"/>
        <v>104</v>
      </c>
      <c r="C324" s="2">
        <v>1</v>
      </c>
      <c r="D324" s="2">
        <v>4</v>
      </c>
      <c r="E324" s="2" t="str">
        <f>"阵列"&amp;C324&amp;INDEX(计算页!$E$4:$E$9,D324)&amp;"色宠物系数"</f>
        <v>阵列1紫色宠物系数</v>
      </c>
      <c r="F324" s="2">
        <v>20</v>
      </c>
      <c r="G324" s="2">
        <v>2000</v>
      </c>
      <c r="H324" s="2">
        <f>INDEX(升级战力计算!$B$2:$BC$101,D_升级系数表!F324,MATCH(B324,升级战力计算!$B$1:$BC$1,0)-1)</f>
        <v>8880</v>
      </c>
      <c r="I324" s="1">
        <v>3</v>
      </c>
      <c r="J324" s="1">
        <v>201</v>
      </c>
      <c r="K324" s="1">
        <v>100</v>
      </c>
      <c r="L324" s="1">
        <v>202</v>
      </c>
      <c r="M324" s="1">
        <v>200</v>
      </c>
      <c r="N324" s="1">
        <v>203</v>
      </c>
      <c r="O324" s="1">
        <v>300</v>
      </c>
      <c r="P324" s="1">
        <v>1</v>
      </c>
      <c r="Q324" s="1">
        <v>2000</v>
      </c>
    </row>
    <row r="325" spans="1:17" x14ac:dyDescent="0.35">
      <c r="A325" s="2">
        <v>321</v>
      </c>
      <c r="B325" s="2">
        <f t="shared" si="4"/>
        <v>104</v>
      </c>
      <c r="C325" s="2">
        <v>1</v>
      </c>
      <c r="D325" s="2">
        <v>4</v>
      </c>
      <c r="E325" s="2" t="str">
        <f>"阵列"&amp;C325&amp;INDEX(计算页!$E$4:$E$9,D325)&amp;"色宠物系数"</f>
        <v>阵列1紫色宠物系数</v>
      </c>
      <c r="F325" s="2">
        <v>21</v>
      </c>
      <c r="G325" s="2">
        <v>2100</v>
      </c>
      <c r="H325" s="2">
        <f>INDEX(升级战力计算!$B$2:$BC$101,D_升级系数表!F325,MATCH(B325,升级战力计算!$B$1:$BC$1,0)-1)</f>
        <v>9404</v>
      </c>
      <c r="I325" s="1">
        <v>3</v>
      </c>
      <c r="J325" s="1">
        <v>201</v>
      </c>
      <c r="K325" s="1">
        <v>100</v>
      </c>
      <c r="L325" s="1">
        <v>202</v>
      </c>
      <c r="M325" s="1">
        <v>200</v>
      </c>
      <c r="N325" s="1">
        <v>203</v>
      </c>
      <c r="O325" s="1">
        <v>300</v>
      </c>
      <c r="P325" s="1">
        <v>1</v>
      </c>
      <c r="Q325" s="1">
        <v>2100</v>
      </c>
    </row>
    <row r="326" spans="1:17" x14ac:dyDescent="0.35">
      <c r="A326" s="2">
        <v>322</v>
      </c>
      <c r="B326" s="2">
        <f t="shared" ref="B326:B389" si="5">C326*100+D326</f>
        <v>104</v>
      </c>
      <c r="C326" s="2">
        <v>1</v>
      </c>
      <c r="D326" s="2">
        <v>4</v>
      </c>
      <c r="E326" s="2" t="str">
        <f>"阵列"&amp;C326&amp;INDEX(计算页!$E$4:$E$9,D326)&amp;"色宠物系数"</f>
        <v>阵列1紫色宠物系数</v>
      </c>
      <c r="F326" s="2">
        <v>22</v>
      </c>
      <c r="G326" s="2">
        <v>2200</v>
      </c>
      <c r="H326" s="2">
        <f>INDEX(升级战力计算!$B$2:$BC$101,D_升级系数表!F326,MATCH(B326,升级战力计算!$B$1:$BC$1,0)-1)</f>
        <v>9928</v>
      </c>
      <c r="I326" s="1">
        <v>3</v>
      </c>
      <c r="J326" s="1">
        <v>201</v>
      </c>
      <c r="K326" s="1">
        <v>100</v>
      </c>
      <c r="L326" s="1">
        <v>202</v>
      </c>
      <c r="M326" s="1">
        <v>200</v>
      </c>
      <c r="N326" s="1">
        <v>203</v>
      </c>
      <c r="O326" s="1">
        <v>300</v>
      </c>
      <c r="P326" s="1">
        <v>1</v>
      </c>
      <c r="Q326" s="1">
        <v>2200</v>
      </c>
    </row>
    <row r="327" spans="1:17" x14ac:dyDescent="0.35">
      <c r="A327" s="2">
        <v>323</v>
      </c>
      <c r="B327" s="2">
        <f t="shared" si="5"/>
        <v>104</v>
      </c>
      <c r="C327" s="2">
        <v>1</v>
      </c>
      <c r="D327" s="2">
        <v>4</v>
      </c>
      <c r="E327" s="2" t="str">
        <f>"阵列"&amp;C327&amp;INDEX(计算页!$E$4:$E$9,D327)&amp;"色宠物系数"</f>
        <v>阵列1紫色宠物系数</v>
      </c>
      <c r="F327" s="2">
        <v>23</v>
      </c>
      <c r="G327" s="2">
        <v>2300</v>
      </c>
      <c r="H327" s="2">
        <f>INDEX(升级战力计算!$B$2:$BC$101,D_升级系数表!F327,MATCH(B327,升级战力计算!$B$1:$BC$1,0)-1)</f>
        <v>10452</v>
      </c>
      <c r="I327" s="1">
        <v>3</v>
      </c>
      <c r="J327" s="1">
        <v>201</v>
      </c>
      <c r="K327" s="1">
        <v>100</v>
      </c>
      <c r="L327" s="1">
        <v>202</v>
      </c>
      <c r="M327" s="1">
        <v>200</v>
      </c>
      <c r="N327" s="1">
        <v>203</v>
      </c>
      <c r="O327" s="1">
        <v>300</v>
      </c>
      <c r="P327" s="1">
        <v>1</v>
      </c>
      <c r="Q327" s="1">
        <v>2300</v>
      </c>
    </row>
    <row r="328" spans="1:17" x14ac:dyDescent="0.35">
      <c r="A328" s="2">
        <v>324</v>
      </c>
      <c r="B328" s="2">
        <f t="shared" si="5"/>
        <v>104</v>
      </c>
      <c r="C328" s="2">
        <v>1</v>
      </c>
      <c r="D328" s="2">
        <v>4</v>
      </c>
      <c r="E328" s="2" t="str">
        <f>"阵列"&amp;C328&amp;INDEX(计算页!$E$4:$E$9,D328)&amp;"色宠物系数"</f>
        <v>阵列1紫色宠物系数</v>
      </c>
      <c r="F328" s="2">
        <v>24</v>
      </c>
      <c r="G328" s="2">
        <v>2400</v>
      </c>
      <c r="H328" s="2">
        <f>INDEX(升级战力计算!$B$2:$BC$101,D_升级系数表!F328,MATCH(B328,升级战力计算!$B$1:$BC$1,0)-1)</f>
        <v>10976</v>
      </c>
      <c r="I328" s="1">
        <v>3</v>
      </c>
      <c r="J328" s="1">
        <v>201</v>
      </c>
      <c r="K328" s="1">
        <v>100</v>
      </c>
      <c r="L328" s="1">
        <v>202</v>
      </c>
      <c r="M328" s="1">
        <v>200</v>
      </c>
      <c r="N328" s="1">
        <v>203</v>
      </c>
      <c r="O328" s="1">
        <v>300</v>
      </c>
      <c r="P328" s="1">
        <v>1</v>
      </c>
      <c r="Q328" s="1">
        <v>2400</v>
      </c>
    </row>
    <row r="329" spans="1:17" x14ac:dyDescent="0.35">
      <c r="A329" s="2">
        <v>325</v>
      </c>
      <c r="B329" s="2">
        <f t="shared" si="5"/>
        <v>104</v>
      </c>
      <c r="C329" s="2">
        <v>1</v>
      </c>
      <c r="D329" s="2">
        <v>4</v>
      </c>
      <c r="E329" s="2" t="str">
        <f>"阵列"&amp;C329&amp;INDEX(计算页!$E$4:$E$9,D329)&amp;"色宠物系数"</f>
        <v>阵列1紫色宠物系数</v>
      </c>
      <c r="F329" s="2">
        <v>25</v>
      </c>
      <c r="G329" s="2">
        <v>2500</v>
      </c>
      <c r="H329" s="2">
        <f>INDEX(升级战力计算!$B$2:$BC$101,D_升级系数表!F329,MATCH(B329,升级战力计算!$B$1:$BC$1,0)-1)</f>
        <v>11500</v>
      </c>
      <c r="I329" s="1">
        <v>3</v>
      </c>
      <c r="J329" s="1">
        <v>201</v>
      </c>
      <c r="K329" s="1">
        <v>100</v>
      </c>
      <c r="L329" s="1">
        <v>202</v>
      </c>
      <c r="M329" s="1">
        <v>200</v>
      </c>
      <c r="N329" s="1">
        <v>203</v>
      </c>
      <c r="O329" s="1">
        <v>300</v>
      </c>
      <c r="P329" s="1">
        <v>1</v>
      </c>
      <c r="Q329" s="1">
        <v>2500</v>
      </c>
    </row>
    <row r="330" spans="1:17" x14ac:dyDescent="0.35">
      <c r="A330" s="2">
        <v>326</v>
      </c>
      <c r="B330" s="2">
        <f t="shared" si="5"/>
        <v>104</v>
      </c>
      <c r="C330" s="2">
        <v>1</v>
      </c>
      <c r="D330" s="2">
        <v>4</v>
      </c>
      <c r="E330" s="2" t="str">
        <f>"阵列"&amp;C330&amp;INDEX(计算页!$E$4:$E$9,D330)&amp;"色宠物系数"</f>
        <v>阵列1紫色宠物系数</v>
      </c>
      <c r="F330" s="2">
        <v>26</v>
      </c>
      <c r="G330" s="2">
        <v>2600</v>
      </c>
      <c r="H330" s="2">
        <f>INDEX(升级战力计算!$B$2:$BC$101,D_升级系数表!F330,MATCH(B330,升级战力计算!$B$1:$BC$1,0)-1)</f>
        <v>12061</v>
      </c>
      <c r="I330" s="1">
        <v>3</v>
      </c>
      <c r="J330" s="1">
        <v>201</v>
      </c>
      <c r="K330" s="1">
        <v>100</v>
      </c>
      <c r="L330" s="1">
        <v>202</v>
      </c>
      <c r="M330" s="1">
        <v>200</v>
      </c>
      <c r="N330" s="1">
        <v>203</v>
      </c>
      <c r="O330" s="1">
        <v>300</v>
      </c>
      <c r="P330" s="1">
        <v>1</v>
      </c>
      <c r="Q330" s="1">
        <v>2600</v>
      </c>
    </row>
    <row r="331" spans="1:17" x14ac:dyDescent="0.35">
      <c r="A331" s="2">
        <v>327</v>
      </c>
      <c r="B331" s="2">
        <f t="shared" si="5"/>
        <v>104</v>
      </c>
      <c r="C331" s="2">
        <v>1</v>
      </c>
      <c r="D331" s="2">
        <v>4</v>
      </c>
      <c r="E331" s="2" t="str">
        <f>"阵列"&amp;C331&amp;INDEX(计算页!$E$4:$E$9,D331)&amp;"色宠物系数"</f>
        <v>阵列1紫色宠物系数</v>
      </c>
      <c r="F331" s="2">
        <v>27</v>
      </c>
      <c r="G331" s="2">
        <v>2700</v>
      </c>
      <c r="H331" s="2">
        <f>INDEX(升级战力计算!$B$2:$BC$101,D_升级系数表!F331,MATCH(B331,升级战力计算!$B$1:$BC$1,0)-1)</f>
        <v>12622</v>
      </c>
      <c r="I331" s="1">
        <v>3</v>
      </c>
      <c r="J331" s="1">
        <v>201</v>
      </c>
      <c r="K331" s="1">
        <v>100</v>
      </c>
      <c r="L331" s="1">
        <v>202</v>
      </c>
      <c r="M331" s="1">
        <v>200</v>
      </c>
      <c r="N331" s="1">
        <v>203</v>
      </c>
      <c r="O331" s="1">
        <v>300</v>
      </c>
      <c r="P331" s="1">
        <v>1</v>
      </c>
      <c r="Q331" s="1">
        <v>2700</v>
      </c>
    </row>
    <row r="332" spans="1:17" x14ac:dyDescent="0.35">
      <c r="A332" s="2">
        <v>328</v>
      </c>
      <c r="B332" s="2">
        <f t="shared" si="5"/>
        <v>104</v>
      </c>
      <c r="C332" s="2">
        <v>1</v>
      </c>
      <c r="D332" s="2">
        <v>4</v>
      </c>
      <c r="E332" s="2" t="str">
        <f>"阵列"&amp;C332&amp;INDEX(计算页!$E$4:$E$9,D332)&amp;"色宠物系数"</f>
        <v>阵列1紫色宠物系数</v>
      </c>
      <c r="F332" s="2">
        <v>28</v>
      </c>
      <c r="G332" s="2">
        <v>2800</v>
      </c>
      <c r="H332" s="2">
        <f>INDEX(升级战力计算!$B$2:$BC$101,D_升级系数表!F332,MATCH(B332,升级战力计算!$B$1:$BC$1,0)-1)</f>
        <v>13183</v>
      </c>
      <c r="I332" s="1">
        <v>3</v>
      </c>
      <c r="J332" s="1">
        <v>201</v>
      </c>
      <c r="K332" s="1">
        <v>100</v>
      </c>
      <c r="L332" s="1">
        <v>202</v>
      </c>
      <c r="M332" s="1">
        <v>200</v>
      </c>
      <c r="N332" s="1">
        <v>203</v>
      </c>
      <c r="O332" s="1">
        <v>300</v>
      </c>
      <c r="P332" s="1">
        <v>1</v>
      </c>
      <c r="Q332" s="1">
        <v>2800</v>
      </c>
    </row>
    <row r="333" spans="1:17" x14ac:dyDescent="0.35">
      <c r="A333" s="2">
        <v>329</v>
      </c>
      <c r="B333" s="2">
        <f t="shared" si="5"/>
        <v>104</v>
      </c>
      <c r="C333" s="2">
        <v>1</v>
      </c>
      <c r="D333" s="2">
        <v>4</v>
      </c>
      <c r="E333" s="2" t="str">
        <f>"阵列"&amp;C333&amp;INDEX(计算页!$E$4:$E$9,D333)&amp;"色宠物系数"</f>
        <v>阵列1紫色宠物系数</v>
      </c>
      <c r="F333" s="2">
        <v>29</v>
      </c>
      <c r="G333" s="2">
        <v>2900</v>
      </c>
      <c r="H333" s="2">
        <f>INDEX(升级战力计算!$B$2:$BC$101,D_升级系数表!F333,MATCH(B333,升级战力计算!$B$1:$BC$1,0)-1)</f>
        <v>13744</v>
      </c>
      <c r="I333" s="1">
        <v>3</v>
      </c>
      <c r="J333" s="1">
        <v>201</v>
      </c>
      <c r="K333" s="1">
        <v>100</v>
      </c>
      <c r="L333" s="1">
        <v>202</v>
      </c>
      <c r="M333" s="1">
        <v>200</v>
      </c>
      <c r="N333" s="1">
        <v>203</v>
      </c>
      <c r="O333" s="1">
        <v>300</v>
      </c>
      <c r="P333" s="1">
        <v>1</v>
      </c>
      <c r="Q333" s="1">
        <v>2900</v>
      </c>
    </row>
    <row r="334" spans="1:17" x14ac:dyDescent="0.35">
      <c r="A334" s="2">
        <v>330</v>
      </c>
      <c r="B334" s="2">
        <f t="shared" si="5"/>
        <v>104</v>
      </c>
      <c r="C334" s="2">
        <v>1</v>
      </c>
      <c r="D334" s="2">
        <v>4</v>
      </c>
      <c r="E334" s="2" t="str">
        <f>"阵列"&amp;C334&amp;INDEX(计算页!$E$4:$E$9,D334)&amp;"色宠物系数"</f>
        <v>阵列1紫色宠物系数</v>
      </c>
      <c r="F334" s="2">
        <v>30</v>
      </c>
      <c r="G334" s="2">
        <v>3000</v>
      </c>
      <c r="H334" s="2">
        <f>INDEX(升级战力计算!$B$2:$BC$101,D_升级系数表!F334,MATCH(B334,升级战力计算!$B$1:$BC$1,0)-1)</f>
        <v>14305</v>
      </c>
      <c r="I334" s="1">
        <v>3</v>
      </c>
      <c r="J334" s="1">
        <v>201</v>
      </c>
      <c r="K334" s="1">
        <v>100</v>
      </c>
      <c r="L334" s="1">
        <v>202</v>
      </c>
      <c r="M334" s="1">
        <v>200</v>
      </c>
      <c r="N334" s="1">
        <v>203</v>
      </c>
      <c r="O334" s="1">
        <v>300</v>
      </c>
      <c r="P334" s="1">
        <v>1</v>
      </c>
      <c r="Q334" s="1">
        <v>3000</v>
      </c>
    </row>
    <row r="335" spans="1:17" x14ac:dyDescent="0.35">
      <c r="A335" s="2">
        <v>331</v>
      </c>
      <c r="B335" s="2">
        <f t="shared" si="5"/>
        <v>104</v>
      </c>
      <c r="C335" s="2">
        <v>1</v>
      </c>
      <c r="D335" s="2">
        <v>4</v>
      </c>
      <c r="E335" s="2" t="str">
        <f>"阵列"&amp;C335&amp;INDEX(计算页!$E$4:$E$9,D335)&amp;"色宠物系数"</f>
        <v>阵列1紫色宠物系数</v>
      </c>
      <c r="F335" s="2">
        <v>31</v>
      </c>
      <c r="G335" s="2">
        <v>3100</v>
      </c>
      <c r="H335" s="2">
        <f>INDEX(升级战力计算!$B$2:$BC$101,D_升级系数表!F335,MATCH(B335,升级战力计算!$B$1:$BC$1,0)-1)</f>
        <v>14905</v>
      </c>
      <c r="I335" s="1">
        <v>3</v>
      </c>
      <c r="J335" s="1">
        <v>201</v>
      </c>
      <c r="K335" s="1">
        <v>100</v>
      </c>
      <c r="L335" s="1">
        <v>202</v>
      </c>
      <c r="M335" s="1">
        <v>200</v>
      </c>
      <c r="N335" s="1">
        <v>203</v>
      </c>
      <c r="O335" s="1">
        <v>300</v>
      </c>
      <c r="P335" s="1">
        <v>1</v>
      </c>
      <c r="Q335" s="1">
        <v>3100</v>
      </c>
    </row>
    <row r="336" spans="1:17" x14ac:dyDescent="0.35">
      <c r="A336" s="2">
        <v>332</v>
      </c>
      <c r="B336" s="2">
        <f t="shared" si="5"/>
        <v>104</v>
      </c>
      <c r="C336" s="2">
        <v>1</v>
      </c>
      <c r="D336" s="2">
        <v>4</v>
      </c>
      <c r="E336" s="2" t="str">
        <f>"阵列"&amp;C336&amp;INDEX(计算页!$E$4:$E$9,D336)&amp;"色宠物系数"</f>
        <v>阵列1紫色宠物系数</v>
      </c>
      <c r="F336" s="2">
        <v>32</v>
      </c>
      <c r="G336" s="2">
        <v>3200</v>
      </c>
      <c r="H336" s="2">
        <f>INDEX(升级战力计算!$B$2:$BC$101,D_升级系数表!F336,MATCH(B336,升级战力计算!$B$1:$BC$1,0)-1)</f>
        <v>15505</v>
      </c>
      <c r="I336" s="1">
        <v>3</v>
      </c>
      <c r="J336" s="1">
        <v>201</v>
      </c>
      <c r="K336" s="1">
        <v>100</v>
      </c>
      <c r="L336" s="1">
        <v>202</v>
      </c>
      <c r="M336" s="1">
        <v>200</v>
      </c>
      <c r="N336" s="1">
        <v>203</v>
      </c>
      <c r="O336" s="1">
        <v>300</v>
      </c>
      <c r="P336" s="1">
        <v>1</v>
      </c>
      <c r="Q336" s="1">
        <v>3200</v>
      </c>
    </row>
    <row r="337" spans="1:17" x14ac:dyDescent="0.35">
      <c r="A337" s="2">
        <v>333</v>
      </c>
      <c r="B337" s="2">
        <f t="shared" si="5"/>
        <v>104</v>
      </c>
      <c r="C337" s="2">
        <v>1</v>
      </c>
      <c r="D337" s="2">
        <v>4</v>
      </c>
      <c r="E337" s="2" t="str">
        <f>"阵列"&amp;C337&amp;INDEX(计算页!$E$4:$E$9,D337)&amp;"色宠物系数"</f>
        <v>阵列1紫色宠物系数</v>
      </c>
      <c r="F337" s="2">
        <v>33</v>
      </c>
      <c r="G337" s="2">
        <v>3300</v>
      </c>
      <c r="H337" s="2">
        <f>INDEX(升级战力计算!$B$2:$BC$101,D_升级系数表!F337,MATCH(B337,升级战力计算!$B$1:$BC$1,0)-1)</f>
        <v>16105</v>
      </c>
      <c r="I337" s="1">
        <v>3</v>
      </c>
      <c r="J337" s="1">
        <v>201</v>
      </c>
      <c r="K337" s="1">
        <v>100</v>
      </c>
      <c r="L337" s="1">
        <v>202</v>
      </c>
      <c r="M337" s="1">
        <v>200</v>
      </c>
      <c r="N337" s="1">
        <v>203</v>
      </c>
      <c r="O337" s="1">
        <v>300</v>
      </c>
      <c r="P337" s="1">
        <v>1</v>
      </c>
      <c r="Q337" s="1">
        <v>3300</v>
      </c>
    </row>
    <row r="338" spans="1:17" x14ac:dyDescent="0.35">
      <c r="A338" s="2">
        <v>334</v>
      </c>
      <c r="B338" s="2">
        <f t="shared" si="5"/>
        <v>104</v>
      </c>
      <c r="C338" s="2">
        <v>1</v>
      </c>
      <c r="D338" s="2">
        <v>4</v>
      </c>
      <c r="E338" s="2" t="str">
        <f>"阵列"&amp;C338&amp;INDEX(计算页!$E$4:$E$9,D338)&amp;"色宠物系数"</f>
        <v>阵列1紫色宠物系数</v>
      </c>
      <c r="F338" s="2">
        <v>34</v>
      </c>
      <c r="G338" s="2">
        <v>3400</v>
      </c>
      <c r="H338" s="2">
        <f>INDEX(升级战力计算!$B$2:$BC$101,D_升级系数表!F338,MATCH(B338,升级战力计算!$B$1:$BC$1,0)-1)</f>
        <v>16705</v>
      </c>
      <c r="I338" s="1">
        <v>3</v>
      </c>
      <c r="J338" s="1">
        <v>201</v>
      </c>
      <c r="K338" s="1">
        <v>100</v>
      </c>
      <c r="L338" s="1">
        <v>202</v>
      </c>
      <c r="M338" s="1">
        <v>200</v>
      </c>
      <c r="N338" s="1">
        <v>203</v>
      </c>
      <c r="O338" s="1">
        <v>300</v>
      </c>
      <c r="P338" s="1">
        <v>1</v>
      </c>
      <c r="Q338" s="1">
        <v>3400</v>
      </c>
    </row>
    <row r="339" spans="1:17" x14ac:dyDescent="0.35">
      <c r="A339" s="2">
        <v>335</v>
      </c>
      <c r="B339" s="2">
        <f t="shared" si="5"/>
        <v>104</v>
      </c>
      <c r="C339" s="2">
        <v>1</v>
      </c>
      <c r="D339" s="2">
        <v>4</v>
      </c>
      <c r="E339" s="2" t="str">
        <f>"阵列"&amp;C339&amp;INDEX(计算页!$E$4:$E$9,D339)&amp;"色宠物系数"</f>
        <v>阵列1紫色宠物系数</v>
      </c>
      <c r="F339" s="2">
        <v>35</v>
      </c>
      <c r="G339" s="2">
        <v>3500</v>
      </c>
      <c r="H339" s="2">
        <f>INDEX(升级战力计算!$B$2:$BC$101,D_升级系数表!F339,MATCH(B339,升级战力计算!$B$1:$BC$1,0)-1)</f>
        <v>17305</v>
      </c>
      <c r="I339" s="1">
        <v>3</v>
      </c>
      <c r="J339" s="1">
        <v>201</v>
      </c>
      <c r="K339" s="1">
        <v>100</v>
      </c>
      <c r="L339" s="1">
        <v>202</v>
      </c>
      <c r="M339" s="1">
        <v>200</v>
      </c>
      <c r="N339" s="1">
        <v>203</v>
      </c>
      <c r="O339" s="1">
        <v>300</v>
      </c>
      <c r="P339" s="1">
        <v>1</v>
      </c>
      <c r="Q339" s="1">
        <v>3500</v>
      </c>
    </row>
    <row r="340" spans="1:17" x14ac:dyDescent="0.35">
      <c r="A340" s="2">
        <v>336</v>
      </c>
      <c r="B340" s="2">
        <f t="shared" si="5"/>
        <v>104</v>
      </c>
      <c r="C340" s="2">
        <v>1</v>
      </c>
      <c r="D340" s="2">
        <v>4</v>
      </c>
      <c r="E340" s="2" t="str">
        <f>"阵列"&amp;C340&amp;INDEX(计算页!$E$4:$E$9,D340)&amp;"色宠物系数"</f>
        <v>阵列1紫色宠物系数</v>
      </c>
      <c r="F340" s="2">
        <v>36</v>
      </c>
      <c r="G340" s="2">
        <v>3600</v>
      </c>
      <c r="H340" s="2">
        <f>INDEX(升级战力计算!$B$2:$BC$101,D_升级系数表!F340,MATCH(B340,升级战力计算!$B$1:$BC$1,0)-1)</f>
        <v>17947</v>
      </c>
      <c r="I340" s="1">
        <v>3</v>
      </c>
      <c r="J340" s="1">
        <v>201</v>
      </c>
      <c r="K340" s="1">
        <v>100</v>
      </c>
      <c r="L340" s="1">
        <v>202</v>
      </c>
      <c r="M340" s="1">
        <v>200</v>
      </c>
      <c r="N340" s="1">
        <v>203</v>
      </c>
      <c r="O340" s="1">
        <v>300</v>
      </c>
      <c r="P340" s="1">
        <v>1</v>
      </c>
      <c r="Q340" s="1">
        <v>3600</v>
      </c>
    </row>
    <row r="341" spans="1:17" x14ac:dyDescent="0.35">
      <c r="A341" s="2">
        <v>337</v>
      </c>
      <c r="B341" s="2">
        <f t="shared" si="5"/>
        <v>104</v>
      </c>
      <c r="C341" s="2">
        <v>1</v>
      </c>
      <c r="D341" s="2">
        <v>4</v>
      </c>
      <c r="E341" s="2" t="str">
        <f>"阵列"&amp;C341&amp;INDEX(计算页!$E$4:$E$9,D341)&amp;"色宠物系数"</f>
        <v>阵列1紫色宠物系数</v>
      </c>
      <c r="F341" s="2">
        <v>37</v>
      </c>
      <c r="G341" s="2">
        <v>3700</v>
      </c>
      <c r="H341" s="2">
        <f>INDEX(升级战力计算!$B$2:$BC$101,D_升级系数表!F341,MATCH(B341,升级战力计算!$B$1:$BC$1,0)-1)</f>
        <v>18589</v>
      </c>
      <c r="I341" s="1">
        <v>3</v>
      </c>
      <c r="J341" s="1">
        <v>201</v>
      </c>
      <c r="K341" s="1">
        <v>100</v>
      </c>
      <c r="L341" s="1">
        <v>202</v>
      </c>
      <c r="M341" s="1">
        <v>200</v>
      </c>
      <c r="N341" s="1">
        <v>203</v>
      </c>
      <c r="O341" s="1">
        <v>300</v>
      </c>
      <c r="P341" s="1">
        <v>1</v>
      </c>
      <c r="Q341" s="1">
        <v>3700</v>
      </c>
    </row>
    <row r="342" spans="1:17" x14ac:dyDescent="0.35">
      <c r="A342" s="2">
        <v>338</v>
      </c>
      <c r="B342" s="2">
        <f t="shared" si="5"/>
        <v>104</v>
      </c>
      <c r="C342" s="2">
        <v>1</v>
      </c>
      <c r="D342" s="2">
        <v>4</v>
      </c>
      <c r="E342" s="2" t="str">
        <f>"阵列"&amp;C342&amp;INDEX(计算页!$E$4:$E$9,D342)&amp;"色宠物系数"</f>
        <v>阵列1紫色宠物系数</v>
      </c>
      <c r="F342" s="2">
        <v>38</v>
      </c>
      <c r="G342" s="2">
        <v>3800</v>
      </c>
      <c r="H342" s="2">
        <f>INDEX(升级战力计算!$B$2:$BC$101,D_升级系数表!F342,MATCH(B342,升级战力计算!$B$1:$BC$1,0)-1)</f>
        <v>19231</v>
      </c>
      <c r="I342" s="1">
        <v>3</v>
      </c>
      <c r="J342" s="1">
        <v>201</v>
      </c>
      <c r="K342" s="1">
        <v>100</v>
      </c>
      <c r="L342" s="1">
        <v>202</v>
      </c>
      <c r="M342" s="1">
        <v>200</v>
      </c>
      <c r="N342" s="1">
        <v>203</v>
      </c>
      <c r="O342" s="1">
        <v>300</v>
      </c>
      <c r="P342" s="1">
        <v>1</v>
      </c>
      <c r="Q342" s="1">
        <v>3800</v>
      </c>
    </row>
    <row r="343" spans="1:17" x14ac:dyDescent="0.35">
      <c r="A343" s="2">
        <v>339</v>
      </c>
      <c r="B343" s="2">
        <f t="shared" si="5"/>
        <v>104</v>
      </c>
      <c r="C343" s="2">
        <v>1</v>
      </c>
      <c r="D343" s="2">
        <v>4</v>
      </c>
      <c r="E343" s="2" t="str">
        <f>"阵列"&amp;C343&amp;INDEX(计算页!$E$4:$E$9,D343)&amp;"色宠物系数"</f>
        <v>阵列1紫色宠物系数</v>
      </c>
      <c r="F343" s="2">
        <v>39</v>
      </c>
      <c r="G343" s="2">
        <v>3900</v>
      </c>
      <c r="H343" s="2">
        <f>INDEX(升级战力计算!$B$2:$BC$101,D_升级系数表!F343,MATCH(B343,升级战力计算!$B$1:$BC$1,0)-1)</f>
        <v>19873</v>
      </c>
      <c r="I343" s="1">
        <v>3</v>
      </c>
      <c r="J343" s="1">
        <v>201</v>
      </c>
      <c r="K343" s="1">
        <v>100</v>
      </c>
      <c r="L343" s="1">
        <v>202</v>
      </c>
      <c r="M343" s="1">
        <v>200</v>
      </c>
      <c r="N343" s="1">
        <v>203</v>
      </c>
      <c r="O343" s="1">
        <v>300</v>
      </c>
      <c r="P343" s="1">
        <v>1</v>
      </c>
      <c r="Q343" s="1">
        <v>3900</v>
      </c>
    </row>
    <row r="344" spans="1:17" x14ac:dyDescent="0.35">
      <c r="A344" s="2">
        <v>340</v>
      </c>
      <c r="B344" s="2">
        <f t="shared" si="5"/>
        <v>104</v>
      </c>
      <c r="C344" s="2">
        <v>1</v>
      </c>
      <c r="D344" s="2">
        <v>4</v>
      </c>
      <c r="E344" s="2" t="str">
        <f>"阵列"&amp;C344&amp;INDEX(计算页!$E$4:$E$9,D344)&amp;"色宠物系数"</f>
        <v>阵列1紫色宠物系数</v>
      </c>
      <c r="F344" s="2">
        <v>40</v>
      </c>
      <c r="G344" s="2">
        <v>4000</v>
      </c>
      <c r="H344" s="2">
        <f>INDEX(升级战力计算!$B$2:$BC$101,D_升级系数表!F344,MATCH(B344,升级战力计算!$B$1:$BC$1,0)-1)</f>
        <v>20515</v>
      </c>
      <c r="I344" s="1">
        <v>3</v>
      </c>
      <c r="J344" s="1">
        <v>201</v>
      </c>
      <c r="K344" s="1">
        <v>100</v>
      </c>
      <c r="L344" s="1">
        <v>202</v>
      </c>
      <c r="M344" s="1">
        <v>200</v>
      </c>
      <c r="N344" s="1">
        <v>203</v>
      </c>
      <c r="O344" s="1">
        <v>300</v>
      </c>
      <c r="P344" s="1">
        <v>1</v>
      </c>
      <c r="Q344" s="1">
        <v>4000</v>
      </c>
    </row>
    <row r="345" spans="1:17" x14ac:dyDescent="0.35">
      <c r="A345" s="2">
        <v>341</v>
      </c>
      <c r="B345" s="2">
        <f t="shared" si="5"/>
        <v>104</v>
      </c>
      <c r="C345" s="2">
        <v>1</v>
      </c>
      <c r="D345" s="2">
        <v>4</v>
      </c>
      <c r="E345" s="2" t="str">
        <f>"阵列"&amp;C345&amp;INDEX(计算页!$E$4:$E$9,D345)&amp;"色宠物系数"</f>
        <v>阵列1紫色宠物系数</v>
      </c>
      <c r="F345" s="2">
        <v>41</v>
      </c>
      <c r="G345" s="2">
        <v>4100</v>
      </c>
      <c r="H345" s="2">
        <f>INDEX(升级战力计算!$B$2:$BC$101,D_升级系数表!F345,MATCH(B345,升级战力计算!$B$1:$BC$1,0)-1)</f>
        <v>21202</v>
      </c>
      <c r="I345" s="1">
        <v>3</v>
      </c>
      <c r="J345" s="1">
        <v>201</v>
      </c>
      <c r="K345" s="1">
        <v>100</v>
      </c>
      <c r="L345" s="1">
        <v>202</v>
      </c>
      <c r="M345" s="1">
        <v>200</v>
      </c>
      <c r="N345" s="1">
        <v>203</v>
      </c>
      <c r="O345" s="1">
        <v>300</v>
      </c>
      <c r="P345" s="1">
        <v>1</v>
      </c>
      <c r="Q345" s="1">
        <v>4100</v>
      </c>
    </row>
    <row r="346" spans="1:17" x14ac:dyDescent="0.35">
      <c r="A346" s="2">
        <v>342</v>
      </c>
      <c r="B346" s="2">
        <f t="shared" si="5"/>
        <v>104</v>
      </c>
      <c r="C346" s="2">
        <v>1</v>
      </c>
      <c r="D346" s="2">
        <v>4</v>
      </c>
      <c r="E346" s="2" t="str">
        <f>"阵列"&amp;C346&amp;INDEX(计算页!$E$4:$E$9,D346)&amp;"色宠物系数"</f>
        <v>阵列1紫色宠物系数</v>
      </c>
      <c r="F346" s="2">
        <v>42</v>
      </c>
      <c r="G346" s="2">
        <v>4200</v>
      </c>
      <c r="H346" s="2">
        <f>INDEX(升级战力计算!$B$2:$BC$101,D_升级系数表!F346,MATCH(B346,升级战力计算!$B$1:$BC$1,0)-1)</f>
        <v>21889</v>
      </c>
      <c r="I346" s="1">
        <v>3</v>
      </c>
      <c r="J346" s="1">
        <v>201</v>
      </c>
      <c r="K346" s="1">
        <v>100</v>
      </c>
      <c r="L346" s="1">
        <v>202</v>
      </c>
      <c r="M346" s="1">
        <v>200</v>
      </c>
      <c r="N346" s="1">
        <v>203</v>
      </c>
      <c r="O346" s="1">
        <v>300</v>
      </c>
      <c r="P346" s="1">
        <v>1</v>
      </c>
      <c r="Q346" s="1">
        <v>4200</v>
      </c>
    </row>
    <row r="347" spans="1:17" x14ac:dyDescent="0.35">
      <c r="A347" s="2">
        <v>343</v>
      </c>
      <c r="B347" s="2">
        <f t="shared" si="5"/>
        <v>104</v>
      </c>
      <c r="C347" s="2">
        <v>1</v>
      </c>
      <c r="D347" s="2">
        <v>4</v>
      </c>
      <c r="E347" s="2" t="str">
        <f>"阵列"&amp;C347&amp;INDEX(计算页!$E$4:$E$9,D347)&amp;"色宠物系数"</f>
        <v>阵列1紫色宠物系数</v>
      </c>
      <c r="F347" s="2">
        <v>43</v>
      </c>
      <c r="G347" s="2">
        <v>4300</v>
      </c>
      <c r="H347" s="2">
        <f>INDEX(升级战力计算!$B$2:$BC$101,D_升级系数表!F347,MATCH(B347,升级战力计算!$B$1:$BC$1,0)-1)</f>
        <v>22576</v>
      </c>
      <c r="I347" s="1">
        <v>3</v>
      </c>
      <c r="J347" s="1">
        <v>201</v>
      </c>
      <c r="K347" s="1">
        <v>100</v>
      </c>
      <c r="L347" s="1">
        <v>202</v>
      </c>
      <c r="M347" s="1">
        <v>200</v>
      </c>
      <c r="N347" s="1">
        <v>203</v>
      </c>
      <c r="O347" s="1">
        <v>300</v>
      </c>
      <c r="P347" s="1">
        <v>1</v>
      </c>
      <c r="Q347" s="1">
        <v>4300</v>
      </c>
    </row>
    <row r="348" spans="1:17" x14ac:dyDescent="0.35">
      <c r="A348" s="2">
        <v>344</v>
      </c>
      <c r="B348" s="2">
        <f t="shared" si="5"/>
        <v>104</v>
      </c>
      <c r="C348" s="2">
        <v>1</v>
      </c>
      <c r="D348" s="2">
        <v>4</v>
      </c>
      <c r="E348" s="2" t="str">
        <f>"阵列"&amp;C348&amp;INDEX(计算页!$E$4:$E$9,D348)&amp;"色宠物系数"</f>
        <v>阵列1紫色宠物系数</v>
      </c>
      <c r="F348" s="2">
        <v>44</v>
      </c>
      <c r="G348" s="2">
        <v>4400</v>
      </c>
      <c r="H348" s="2">
        <f>INDEX(升级战力计算!$B$2:$BC$101,D_升级系数表!F348,MATCH(B348,升级战力计算!$B$1:$BC$1,0)-1)</f>
        <v>23263</v>
      </c>
      <c r="I348" s="1">
        <v>3</v>
      </c>
      <c r="J348" s="1">
        <v>201</v>
      </c>
      <c r="K348" s="1">
        <v>100</v>
      </c>
      <c r="L348" s="1">
        <v>202</v>
      </c>
      <c r="M348" s="1">
        <v>200</v>
      </c>
      <c r="N348" s="1">
        <v>203</v>
      </c>
      <c r="O348" s="1">
        <v>300</v>
      </c>
      <c r="P348" s="1">
        <v>1</v>
      </c>
      <c r="Q348" s="1">
        <v>4400</v>
      </c>
    </row>
    <row r="349" spans="1:17" x14ac:dyDescent="0.35">
      <c r="A349" s="2">
        <v>345</v>
      </c>
      <c r="B349" s="2">
        <f t="shared" si="5"/>
        <v>104</v>
      </c>
      <c r="C349" s="2">
        <v>1</v>
      </c>
      <c r="D349" s="2">
        <v>4</v>
      </c>
      <c r="E349" s="2" t="str">
        <f>"阵列"&amp;C349&amp;INDEX(计算页!$E$4:$E$9,D349)&amp;"色宠物系数"</f>
        <v>阵列1紫色宠物系数</v>
      </c>
      <c r="F349" s="2">
        <v>45</v>
      </c>
      <c r="G349" s="2">
        <v>4500</v>
      </c>
      <c r="H349" s="2">
        <f>INDEX(升级战力计算!$B$2:$BC$101,D_升级系数表!F349,MATCH(B349,升级战力计算!$B$1:$BC$1,0)-1)</f>
        <v>23950</v>
      </c>
      <c r="I349" s="1">
        <v>3</v>
      </c>
      <c r="J349" s="1">
        <v>201</v>
      </c>
      <c r="K349" s="1">
        <v>100</v>
      </c>
      <c r="L349" s="1">
        <v>202</v>
      </c>
      <c r="M349" s="1">
        <v>200</v>
      </c>
      <c r="N349" s="1">
        <v>203</v>
      </c>
      <c r="O349" s="1">
        <v>300</v>
      </c>
      <c r="P349" s="1">
        <v>1</v>
      </c>
      <c r="Q349" s="1">
        <v>4500</v>
      </c>
    </row>
    <row r="350" spans="1:17" x14ac:dyDescent="0.35">
      <c r="A350" s="2">
        <v>346</v>
      </c>
      <c r="B350" s="2">
        <f t="shared" si="5"/>
        <v>104</v>
      </c>
      <c r="C350" s="2">
        <v>1</v>
      </c>
      <c r="D350" s="2">
        <v>4</v>
      </c>
      <c r="E350" s="2" t="str">
        <f>"阵列"&amp;C350&amp;INDEX(计算页!$E$4:$E$9,D350)&amp;"色宠物系数"</f>
        <v>阵列1紫色宠物系数</v>
      </c>
      <c r="F350" s="2">
        <v>46</v>
      </c>
      <c r="G350" s="2">
        <v>4600</v>
      </c>
      <c r="H350" s="2">
        <f>INDEX(升级战力计算!$B$2:$BC$101,D_升级系数表!F350,MATCH(B350,升级战力计算!$B$1:$BC$1,0)-1)</f>
        <v>24685</v>
      </c>
      <c r="I350" s="1">
        <v>3</v>
      </c>
      <c r="J350" s="1">
        <v>201</v>
      </c>
      <c r="K350" s="1">
        <v>100</v>
      </c>
      <c r="L350" s="1">
        <v>202</v>
      </c>
      <c r="M350" s="1">
        <v>200</v>
      </c>
      <c r="N350" s="1">
        <v>203</v>
      </c>
      <c r="O350" s="1">
        <v>300</v>
      </c>
      <c r="P350" s="1">
        <v>1</v>
      </c>
      <c r="Q350" s="1">
        <v>4600</v>
      </c>
    </row>
    <row r="351" spans="1:17" x14ac:dyDescent="0.35">
      <c r="A351" s="2">
        <v>347</v>
      </c>
      <c r="B351" s="2">
        <f t="shared" si="5"/>
        <v>104</v>
      </c>
      <c r="C351" s="2">
        <v>1</v>
      </c>
      <c r="D351" s="2">
        <v>4</v>
      </c>
      <c r="E351" s="2" t="str">
        <f>"阵列"&amp;C351&amp;INDEX(计算页!$E$4:$E$9,D351)&amp;"色宠物系数"</f>
        <v>阵列1紫色宠物系数</v>
      </c>
      <c r="F351" s="2">
        <v>47</v>
      </c>
      <c r="G351" s="2">
        <v>4700</v>
      </c>
      <c r="H351" s="2">
        <f>INDEX(升级战力计算!$B$2:$BC$101,D_升级系数表!F351,MATCH(B351,升级战力计算!$B$1:$BC$1,0)-1)</f>
        <v>25420</v>
      </c>
      <c r="I351" s="1">
        <v>3</v>
      </c>
      <c r="J351" s="1">
        <v>201</v>
      </c>
      <c r="K351" s="1">
        <v>100</v>
      </c>
      <c r="L351" s="1">
        <v>202</v>
      </c>
      <c r="M351" s="1">
        <v>200</v>
      </c>
      <c r="N351" s="1">
        <v>203</v>
      </c>
      <c r="O351" s="1">
        <v>300</v>
      </c>
      <c r="P351" s="1">
        <v>1</v>
      </c>
      <c r="Q351" s="1">
        <v>4700</v>
      </c>
    </row>
    <row r="352" spans="1:17" x14ac:dyDescent="0.35">
      <c r="A352" s="2">
        <v>348</v>
      </c>
      <c r="B352" s="2">
        <f t="shared" si="5"/>
        <v>104</v>
      </c>
      <c r="C352" s="2">
        <v>1</v>
      </c>
      <c r="D352" s="2">
        <v>4</v>
      </c>
      <c r="E352" s="2" t="str">
        <f>"阵列"&amp;C352&amp;INDEX(计算页!$E$4:$E$9,D352)&amp;"色宠物系数"</f>
        <v>阵列1紫色宠物系数</v>
      </c>
      <c r="F352" s="2">
        <v>48</v>
      </c>
      <c r="G352" s="2">
        <v>4800</v>
      </c>
      <c r="H352" s="2">
        <f>INDEX(升级战力计算!$B$2:$BC$101,D_升级系数表!F352,MATCH(B352,升级战力计算!$B$1:$BC$1,0)-1)</f>
        <v>26155</v>
      </c>
      <c r="I352" s="1">
        <v>3</v>
      </c>
      <c r="J352" s="1">
        <v>201</v>
      </c>
      <c r="K352" s="1">
        <v>100</v>
      </c>
      <c r="L352" s="1">
        <v>202</v>
      </c>
      <c r="M352" s="1">
        <v>200</v>
      </c>
      <c r="N352" s="1">
        <v>203</v>
      </c>
      <c r="O352" s="1">
        <v>300</v>
      </c>
      <c r="P352" s="1">
        <v>1</v>
      </c>
      <c r="Q352" s="1">
        <v>4800</v>
      </c>
    </row>
    <row r="353" spans="1:17" x14ac:dyDescent="0.35">
      <c r="A353" s="2">
        <v>349</v>
      </c>
      <c r="B353" s="2">
        <f t="shared" si="5"/>
        <v>104</v>
      </c>
      <c r="C353" s="2">
        <v>1</v>
      </c>
      <c r="D353" s="2">
        <v>4</v>
      </c>
      <c r="E353" s="2" t="str">
        <f>"阵列"&amp;C353&amp;INDEX(计算页!$E$4:$E$9,D353)&amp;"色宠物系数"</f>
        <v>阵列1紫色宠物系数</v>
      </c>
      <c r="F353" s="2">
        <v>49</v>
      </c>
      <c r="G353" s="2">
        <v>4900</v>
      </c>
      <c r="H353" s="2">
        <f>INDEX(升级战力计算!$B$2:$BC$101,D_升级系数表!F353,MATCH(B353,升级战力计算!$B$1:$BC$1,0)-1)</f>
        <v>26890</v>
      </c>
      <c r="I353" s="1">
        <v>3</v>
      </c>
      <c r="J353" s="1">
        <v>201</v>
      </c>
      <c r="K353" s="1">
        <v>100</v>
      </c>
      <c r="L353" s="1">
        <v>202</v>
      </c>
      <c r="M353" s="1">
        <v>200</v>
      </c>
      <c r="N353" s="1">
        <v>203</v>
      </c>
      <c r="O353" s="1">
        <v>300</v>
      </c>
      <c r="P353" s="1">
        <v>1</v>
      </c>
      <c r="Q353" s="1">
        <v>4900</v>
      </c>
    </row>
    <row r="354" spans="1:17" x14ac:dyDescent="0.35">
      <c r="A354" s="2">
        <v>350</v>
      </c>
      <c r="B354" s="2">
        <f t="shared" si="5"/>
        <v>104</v>
      </c>
      <c r="C354" s="2">
        <v>1</v>
      </c>
      <c r="D354" s="2">
        <v>4</v>
      </c>
      <c r="E354" s="2" t="str">
        <f>"阵列"&amp;C354&amp;INDEX(计算页!$E$4:$E$9,D354)&amp;"色宠物系数"</f>
        <v>阵列1紫色宠物系数</v>
      </c>
      <c r="F354" s="2">
        <v>50</v>
      </c>
      <c r="G354" s="2">
        <v>5000</v>
      </c>
      <c r="H354" s="2">
        <f>INDEX(升级战力计算!$B$2:$BC$101,D_升级系数表!F354,MATCH(B354,升级战力计算!$B$1:$BC$1,0)-1)</f>
        <v>27625</v>
      </c>
      <c r="I354" s="1">
        <v>3</v>
      </c>
      <c r="J354" s="1">
        <v>201</v>
      </c>
      <c r="K354" s="1">
        <v>100</v>
      </c>
      <c r="L354" s="1">
        <v>202</v>
      </c>
      <c r="M354" s="1">
        <v>200</v>
      </c>
      <c r="N354" s="1">
        <v>203</v>
      </c>
      <c r="O354" s="1">
        <v>300</v>
      </c>
      <c r="P354" s="1">
        <v>1</v>
      </c>
      <c r="Q354" s="1">
        <v>5000</v>
      </c>
    </row>
    <row r="355" spans="1:17" x14ac:dyDescent="0.35">
      <c r="A355" s="2">
        <v>351</v>
      </c>
      <c r="B355" s="2">
        <f t="shared" si="5"/>
        <v>104</v>
      </c>
      <c r="C355" s="2">
        <v>1</v>
      </c>
      <c r="D355" s="2">
        <v>4</v>
      </c>
      <c r="E355" s="2" t="str">
        <f>"阵列"&amp;C355&amp;INDEX(计算页!$E$4:$E$9,D355)&amp;"色宠物系数"</f>
        <v>阵列1紫色宠物系数</v>
      </c>
      <c r="F355" s="2">
        <v>51</v>
      </c>
      <c r="G355" s="2">
        <v>5100</v>
      </c>
      <c r="H355" s="2">
        <f>INDEX(升级战力计算!$B$2:$BC$101,D_升级系数表!F355,MATCH(B355,升级战力计算!$B$1:$BC$1,0)-1)</f>
        <v>28411</v>
      </c>
      <c r="I355" s="1">
        <v>3</v>
      </c>
      <c r="J355" s="1">
        <v>201</v>
      </c>
      <c r="K355" s="1">
        <v>100</v>
      </c>
      <c r="L355" s="1">
        <v>202</v>
      </c>
      <c r="M355" s="1">
        <v>200</v>
      </c>
      <c r="N355" s="1">
        <v>203</v>
      </c>
      <c r="O355" s="1">
        <v>300</v>
      </c>
      <c r="P355" s="1">
        <v>1</v>
      </c>
      <c r="Q355" s="1">
        <v>5100</v>
      </c>
    </row>
    <row r="356" spans="1:17" x14ac:dyDescent="0.35">
      <c r="A356" s="2">
        <v>352</v>
      </c>
      <c r="B356" s="2">
        <f t="shared" si="5"/>
        <v>104</v>
      </c>
      <c r="C356" s="2">
        <v>1</v>
      </c>
      <c r="D356" s="2">
        <v>4</v>
      </c>
      <c r="E356" s="2" t="str">
        <f>"阵列"&amp;C356&amp;INDEX(计算页!$E$4:$E$9,D356)&amp;"色宠物系数"</f>
        <v>阵列1紫色宠物系数</v>
      </c>
      <c r="F356" s="2">
        <v>52</v>
      </c>
      <c r="G356" s="2">
        <v>5200</v>
      </c>
      <c r="H356" s="2">
        <f>INDEX(升级战力计算!$B$2:$BC$101,D_升级系数表!F356,MATCH(B356,升级战力计算!$B$1:$BC$1,0)-1)</f>
        <v>29197</v>
      </c>
      <c r="I356" s="1">
        <v>3</v>
      </c>
      <c r="J356" s="1">
        <v>201</v>
      </c>
      <c r="K356" s="1">
        <v>100</v>
      </c>
      <c r="L356" s="1">
        <v>202</v>
      </c>
      <c r="M356" s="1">
        <v>200</v>
      </c>
      <c r="N356" s="1">
        <v>203</v>
      </c>
      <c r="O356" s="1">
        <v>300</v>
      </c>
      <c r="P356" s="1">
        <v>1</v>
      </c>
      <c r="Q356" s="1">
        <v>5200</v>
      </c>
    </row>
    <row r="357" spans="1:17" x14ac:dyDescent="0.35">
      <c r="A357" s="2">
        <v>353</v>
      </c>
      <c r="B357" s="2">
        <f t="shared" si="5"/>
        <v>104</v>
      </c>
      <c r="C357" s="2">
        <v>1</v>
      </c>
      <c r="D357" s="2">
        <v>4</v>
      </c>
      <c r="E357" s="2" t="str">
        <f>"阵列"&amp;C357&amp;INDEX(计算页!$E$4:$E$9,D357)&amp;"色宠物系数"</f>
        <v>阵列1紫色宠物系数</v>
      </c>
      <c r="F357" s="2">
        <v>53</v>
      </c>
      <c r="G357" s="2">
        <v>5300</v>
      </c>
      <c r="H357" s="2">
        <f>INDEX(升级战力计算!$B$2:$BC$101,D_升级系数表!F357,MATCH(B357,升级战力计算!$B$1:$BC$1,0)-1)</f>
        <v>29983</v>
      </c>
      <c r="I357" s="1">
        <v>3</v>
      </c>
      <c r="J357" s="1">
        <v>201</v>
      </c>
      <c r="K357" s="1">
        <v>100</v>
      </c>
      <c r="L357" s="1">
        <v>202</v>
      </c>
      <c r="M357" s="1">
        <v>200</v>
      </c>
      <c r="N357" s="1">
        <v>203</v>
      </c>
      <c r="O357" s="1">
        <v>300</v>
      </c>
      <c r="P357" s="1">
        <v>1</v>
      </c>
      <c r="Q357" s="1">
        <v>5300</v>
      </c>
    </row>
    <row r="358" spans="1:17" x14ac:dyDescent="0.35">
      <c r="A358" s="2">
        <v>354</v>
      </c>
      <c r="B358" s="2">
        <f t="shared" si="5"/>
        <v>104</v>
      </c>
      <c r="C358" s="2">
        <v>1</v>
      </c>
      <c r="D358" s="2">
        <v>4</v>
      </c>
      <c r="E358" s="2" t="str">
        <f>"阵列"&amp;C358&amp;INDEX(计算页!$E$4:$E$9,D358)&amp;"色宠物系数"</f>
        <v>阵列1紫色宠物系数</v>
      </c>
      <c r="F358" s="2">
        <v>54</v>
      </c>
      <c r="G358" s="2">
        <v>5400</v>
      </c>
      <c r="H358" s="2">
        <f>INDEX(升级战力计算!$B$2:$BC$101,D_升级系数表!F358,MATCH(B358,升级战力计算!$B$1:$BC$1,0)-1)</f>
        <v>30769</v>
      </c>
      <c r="I358" s="1">
        <v>3</v>
      </c>
      <c r="J358" s="1">
        <v>201</v>
      </c>
      <c r="K358" s="1">
        <v>100</v>
      </c>
      <c r="L358" s="1">
        <v>202</v>
      </c>
      <c r="M358" s="1">
        <v>200</v>
      </c>
      <c r="N358" s="1">
        <v>203</v>
      </c>
      <c r="O358" s="1">
        <v>300</v>
      </c>
      <c r="P358" s="1">
        <v>1</v>
      </c>
      <c r="Q358" s="1">
        <v>5400</v>
      </c>
    </row>
    <row r="359" spans="1:17" x14ac:dyDescent="0.35">
      <c r="A359" s="2">
        <v>355</v>
      </c>
      <c r="B359" s="2">
        <f t="shared" si="5"/>
        <v>104</v>
      </c>
      <c r="C359" s="2">
        <v>1</v>
      </c>
      <c r="D359" s="2">
        <v>4</v>
      </c>
      <c r="E359" s="2" t="str">
        <f>"阵列"&amp;C359&amp;INDEX(计算页!$E$4:$E$9,D359)&amp;"色宠物系数"</f>
        <v>阵列1紫色宠物系数</v>
      </c>
      <c r="F359" s="2">
        <v>55</v>
      </c>
      <c r="G359" s="2">
        <v>5500</v>
      </c>
      <c r="H359" s="2">
        <f>INDEX(升级战力计算!$B$2:$BC$101,D_升级系数表!F359,MATCH(B359,升级战力计算!$B$1:$BC$1,0)-1)</f>
        <v>31555</v>
      </c>
      <c r="I359" s="1">
        <v>3</v>
      </c>
      <c r="J359" s="1">
        <v>201</v>
      </c>
      <c r="K359" s="1">
        <v>100</v>
      </c>
      <c r="L359" s="1">
        <v>202</v>
      </c>
      <c r="M359" s="1">
        <v>200</v>
      </c>
      <c r="N359" s="1">
        <v>203</v>
      </c>
      <c r="O359" s="1">
        <v>300</v>
      </c>
      <c r="P359" s="1">
        <v>1</v>
      </c>
      <c r="Q359" s="1">
        <v>5500</v>
      </c>
    </row>
    <row r="360" spans="1:17" x14ac:dyDescent="0.35">
      <c r="A360" s="2">
        <v>356</v>
      </c>
      <c r="B360" s="2">
        <f t="shared" si="5"/>
        <v>104</v>
      </c>
      <c r="C360" s="2">
        <v>1</v>
      </c>
      <c r="D360" s="2">
        <v>4</v>
      </c>
      <c r="E360" s="2" t="str">
        <f>"阵列"&amp;C360&amp;INDEX(计算页!$E$4:$E$9,D360)&amp;"色宠物系数"</f>
        <v>阵列1紫色宠物系数</v>
      </c>
      <c r="F360" s="2">
        <v>56</v>
      </c>
      <c r="G360" s="2">
        <v>5600</v>
      </c>
      <c r="H360" s="2">
        <f>INDEX(升级战力计算!$B$2:$BC$101,D_升级系数表!F360,MATCH(B360,升级战力计算!$B$1:$BC$1,0)-1)</f>
        <v>32396</v>
      </c>
      <c r="I360" s="1">
        <v>3</v>
      </c>
      <c r="J360" s="1">
        <v>201</v>
      </c>
      <c r="K360" s="1">
        <v>100</v>
      </c>
      <c r="L360" s="1">
        <v>202</v>
      </c>
      <c r="M360" s="1">
        <v>200</v>
      </c>
      <c r="N360" s="1">
        <v>203</v>
      </c>
      <c r="O360" s="1">
        <v>300</v>
      </c>
      <c r="P360" s="1">
        <v>1</v>
      </c>
      <c r="Q360" s="1">
        <v>5600</v>
      </c>
    </row>
    <row r="361" spans="1:17" x14ac:dyDescent="0.35">
      <c r="A361" s="2">
        <v>357</v>
      </c>
      <c r="B361" s="2">
        <f t="shared" si="5"/>
        <v>104</v>
      </c>
      <c r="C361" s="2">
        <v>1</v>
      </c>
      <c r="D361" s="2">
        <v>4</v>
      </c>
      <c r="E361" s="2" t="str">
        <f>"阵列"&amp;C361&amp;INDEX(计算页!$E$4:$E$9,D361)&amp;"色宠物系数"</f>
        <v>阵列1紫色宠物系数</v>
      </c>
      <c r="F361" s="2">
        <v>57</v>
      </c>
      <c r="G361" s="2">
        <v>5700</v>
      </c>
      <c r="H361" s="2">
        <f>INDEX(升级战力计算!$B$2:$BC$101,D_升级系数表!F361,MATCH(B361,升级战力计算!$B$1:$BC$1,0)-1)</f>
        <v>33237</v>
      </c>
      <c r="I361" s="1">
        <v>3</v>
      </c>
      <c r="J361" s="1">
        <v>201</v>
      </c>
      <c r="K361" s="1">
        <v>100</v>
      </c>
      <c r="L361" s="1">
        <v>202</v>
      </c>
      <c r="M361" s="1">
        <v>200</v>
      </c>
      <c r="N361" s="1">
        <v>203</v>
      </c>
      <c r="O361" s="1">
        <v>300</v>
      </c>
      <c r="P361" s="1">
        <v>1</v>
      </c>
      <c r="Q361" s="1">
        <v>5700</v>
      </c>
    </row>
    <row r="362" spans="1:17" x14ac:dyDescent="0.35">
      <c r="A362" s="2">
        <v>358</v>
      </c>
      <c r="B362" s="2">
        <f t="shared" si="5"/>
        <v>104</v>
      </c>
      <c r="C362" s="2">
        <v>1</v>
      </c>
      <c r="D362" s="2">
        <v>4</v>
      </c>
      <c r="E362" s="2" t="str">
        <f>"阵列"&amp;C362&amp;INDEX(计算页!$E$4:$E$9,D362)&amp;"色宠物系数"</f>
        <v>阵列1紫色宠物系数</v>
      </c>
      <c r="F362" s="2">
        <v>58</v>
      </c>
      <c r="G362" s="2">
        <v>5800</v>
      </c>
      <c r="H362" s="2">
        <f>INDEX(升级战力计算!$B$2:$BC$101,D_升级系数表!F362,MATCH(B362,升级战力计算!$B$1:$BC$1,0)-1)</f>
        <v>34078</v>
      </c>
      <c r="I362" s="1">
        <v>3</v>
      </c>
      <c r="J362" s="1">
        <v>201</v>
      </c>
      <c r="K362" s="1">
        <v>100</v>
      </c>
      <c r="L362" s="1">
        <v>202</v>
      </c>
      <c r="M362" s="1">
        <v>200</v>
      </c>
      <c r="N362" s="1">
        <v>203</v>
      </c>
      <c r="O362" s="1">
        <v>300</v>
      </c>
      <c r="P362" s="1">
        <v>1</v>
      </c>
      <c r="Q362" s="1">
        <v>5800</v>
      </c>
    </row>
    <row r="363" spans="1:17" x14ac:dyDescent="0.35">
      <c r="A363" s="2">
        <v>359</v>
      </c>
      <c r="B363" s="2">
        <f t="shared" si="5"/>
        <v>104</v>
      </c>
      <c r="C363" s="2">
        <v>1</v>
      </c>
      <c r="D363" s="2">
        <v>4</v>
      </c>
      <c r="E363" s="2" t="str">
        <f>"阵列"&amp;C363&amp;INDEX(计算页!$E$4:$E$9,D363)&amp;"色宠物系数"</f>
        <v>阵列1紫色宠物系数</v>
      </c>
      <c r="F363" s="2">
        <v>59</v>
      </c>
      <c r="G363" s="2">
        <v>5900</v>
      </c>
      <c r="H363" s="2">
        <f>INDEX(升级战力计算!$B$2:$BC$101,D_升级系数表!F363,MATCH(B363,升级战力计算!$B$1:$BC$1,0)-1)</f>
        <v>34919</v>
      </c>
      <c r="I363" s="1">
        <v>3</v>
      </c>
      <c r="J363" s="1">
        <v>201</v>
      </c>
      <c r="K363" s="1">
        <v>100</v>
      </c>
      <c r="L363" s="1">
        <v>202</v>
      </c>
      <c r="M363" s="1">
        <v>200</v>
      </c>
      <c r="N363" s="1">
        <v>203</v>
      </c>
      <c r="O363" s="1">
        <v>300</v>
      </c>
      <c r="P363" s="1">
        <v>1</v>
      </c>
      <c r="Q363" s="1">
        <v>5900</v>
      </c>
    </row>
    <row r="364" spans="1:17" x14ac:dyDescent="0.35">
      <c r="A364" s="2">
        <v>360</v>
      </c>
      <c r="B364" s="2">
        <f t="shared" si="5"/>
        <v>104</v>
      </c>
      <c r="C364" s="2">
        <v>1</v>
      </c>
      <c r="D364" s="2">
        <v>4</v>
      </c>
      <c r="E364" s="2" t="str">
        <f>"阵列"&amp;C364&amp;INDEX(计算页!$E$4:$E$9,D364)&amp;"色宠物系数"</f>
        <v>阵列1紫色宠物系数</v>
      </c>
      <c r="F364" s="2">
        <v>60</v>
      </c>
      <c r="G364" s="2">
        <v>6000</v>
      </c>
      <c r="H364" s="2">
        <f>INDEX(升级战力计算!$B$2:$BC$101,D_升级系数表!F364,MATCH(B364,升级战力计算!$B$1:$BC$1,0)-1)</f>
        <v>35760</v>
      </c>
      <c r="I364" s="1">
        <v>3</v>
      </c>
      <c r="J364" s="1">
        <v>201</v>
      </c>
      <c r="K364" s="1">
        <v>100</v>
      </c>
      <c r="L364" s="1">
        <v>202</v>
      </c>
      <c r="M364" s="1">
        <v>200</v>
      </c>
      <c r="N364" s="1">
        <v>203</v>
      </c>
      <c r="O364" s="1">
        <v>300</v>
      </c>
      <c r="P364" s="1">
        <v>1</v>
      </c>
      <c r="Q364" s="1">
        <v>6000</v>
      </c>
    </row>
    <row r="365" spans="1:17" x14ac:dyDescent="0.35">
      <c r="A365" s="2">
        <v>361</v>
      </c>
      <c r="B365" s="2">
        <f t="shared" si="5"/>
        <v>104</v>
      </c>
      <c r="C365" s="2">
        <v>1</v>
      </c>
      <c r="D365" s="2">
        <v>4</v>
      </c>
      <c r="E365" s="2" t="str">
        <f>"阵列"&amp;C365&amp;INDEX(计算页!$E$4:$E$9,D365)&amp;"色宠物系数"</f>
        <v>阵列1紫色宠物系数</v>
      </c>
      <c r="F365" s="2">
        <v>61</v>
      </c>
      <c r="G365" s="2">
        <v>6100</v>
      </c>
      <c r="H365" s="2">
        <f>INDEX(升级战力计算!$B$2:$BC$101,D_升级系数表!F365,MATCH(B365,升级战力计算!$B$1:$BC$1,0)-1)</f>
        <v>36660</v>
      </c>
      <c r="I365" s="1">
        <v>3</v>
      </c>
      <c r="J365" s="1">
        <v>201</v>
      </c>
      <c r="K365" s="1">
        <v>100</v>
      </c>
      <c r="L365" s="1">
        <v>202</v>
      </c>
      <c r="M365" s="1">
        <v>200</v>
      </c>
      <c r="N365" s="1">
        <v>203</v>
      </c>
      <c r="O365" s="1">
        <v>300</v>
      </c>
      <c r="P365" s="1">
        <v>1</v>
      </c>
      <c r="Q365" s="1">
        <v>6100</v>
      </c>
    </row>
    <row r="366" spans="1:17" x14ac:dyDescent="0.35">
      <c r="A366" s="2">
        <v>362</v>
      </c>
      <c r="B366" s="2">
        <f t="shared" si="5"/>
        <v>104</v>
      </c>
      <c r="C366" s="2">
        <v>1</v>
      </c>
      <c r="D366" s="2">
        <v>4</v>
      </c>
      <c r="E366" s="2" t="str">
        <f>"阵列"&amp;C366&amp;INDEX(计算页!$E$4:$E$9,D366)&amp;"色宠物系数"</f>
        <v>阵列1紫色宠物系数</v>
      </c>
      <c r="F366" s="2">
        <v>62</v>
      </c>
      <c r="G366" s="2">
        <v>6200</v>
      </c>
      <c r="H366" s="2">
        <f>INDEX(升级战力计算!$B$2:$BC$101,D_升级系数表!F366,MATCH(B366,升级战力计算!$B$1:$BC$1,0)-1)</f>
        <v>37560</v>
      </c>
      <c r="I366" s="1">
        <v>3</v>
      </c>
      <c r="J366" s="1">
        <v>201</v>
      </c>
      <c r="K366" s="1">
        <v>100</v>
      </c>
      <c r="L366" s="1">
        <v>202</v>
      </c>
      <c r="M366" s="1">
        <v>200</v>
      </c>
      <c r="N366" s="1">
        <v>203</v>
      </c>
      <c r="O366" s="1">
        <v>300</v>
      </c>
      <c r="P366" s="1">
        <v>1</v>
      </c>
      <c r="Q366" s="1">
        <v>6200</v>
      </c>
    </row>
    <row r="367" spans="1:17" x14ac:dyDescent="0.35">
      <c r="A367" s="2">
        <v>363</v>
      </c>
      <c r="B367" s="2">
        <f t="shared" si="5"/>
        <v>104</v>
      </c>
      <c r="C367" s="2">
        <v>1</v>
      </c>
      <c r="D367" s="2">
        <v>4</v>
      </c>
      <c r="E367" s="2" t="str">
        <f>"阵列"&amp;C367&amp;INDEX(计算页!$E$4:$E$9,D367)&amp;"色宠物系数"</f>
        <v>阵列1紫色宠物系数</v>
      </c>
      <c r="F367" s="2">
        <v>63</v>
      </c>
      <c r="G367" s="2">
        <v>6300</v>
      </c>
      <c r="H367" s="2">
        <f>INDEX(升级战力计算!$B$2:$BC$101,D_升级系数表!F367,MATCH(B367,升级战力计算!$B$1:$BC$1,0)-1)</f>
        <v>38460</v>
      </c>
      <c r="I367" s="1">
        <v>3</v>
      </c>
      <c r="J367" s="1">
        <v>201</v>
      </c>
      <c r="K367" s="1">
        <v>100</v>
      </c>
      <c r="L367" s="1">
        <v>202</v>
      </c>
      <c r="M367" s="1">
        <v>200</v>
      </c>
      <c r="N367" s="1">
        <v>203</v>
      </c>
      <c r="O367" s="1">
        <v>300</v>
      </c>
      <c r="P367" s="1">
        <v>1</v>
      </c>
      <c r="Q367" s="1">
        <v>6300</v>
      </c>
    </row>
    <row r="368" spans="1:17" x14ac:dyDescent="0.35">
      <c r="A368" s="2">
        <v>364</v>
      </c>
      <c r="B368" s="2">
        <f t="shared" si="5"/>
        <v>104</v>
      </c>
      <c r="C368" s="2">
        <v>1</v>
      </c>
      <c r="D368" s="2">
        <v>4</v>
      </c>
      <c r="E368" s="2" t="str">
        <f>"阵列"&amp;C368&amp;INDEX(计算页!$E$4:$E$9,D368)&amp;"色宠物系数"</f>
        <v>阵列1紫色宠物系数</v>
      </c>
      <c r="F368" s="2">
        <v>64</v>
      </c>
      <c r="G368" s="2">
        <v>6400</v>
      </c>
      <c r="H368" s="2">
        <f>INDEX(升级战力计算!$B$2:$BC$101,D_升级系数表!F368,MATCH(B368,升级战力计算!$B$1:$BC$1,0)-1)</f>
        <v>39360</v>
      </c>
      <c r="I368" s="1">
        <v>3</v>
      </c>
      <c r="J368" s="1">
        <v>201</v>
      </c>
      <c r="K368" s="1">
        <v>100</v>
      </c>
      <c r="L368" s="1">
        <v>202</v>
      </c>
      <c r="M368" s="1">
        <v>200</v>
      </c>
      <c r="N368" s="1">
        <v>203</v>
      </c>
      <c r="O368" s="1">
        <v>300</v>
      </c>
      <c r="P368" s="1">
        <v>1</v>
      </c>
      <c r="Q368" s="1">
        <v>6400</v>
      </c>
    </row>
    <row r="369" spans="1:17" x14ac:dyDescent="0.35">
      <c r="A369" s="2">
        <v>365</v>
      </c>
      <c r="B369" s="2">
        <f t="shared" si="5"/>
        <v>104</v>
      </c>
      <c r="C369" s="2">
        <v>1</v>
      </c>
      <c r="D369" s="2">
        <v>4</v>
      </c>
      <c r="E369" s="2" t="str">
        <f>"阵列"&amp;C369&amp;INDEX(计算页!$E$4:$E$9,D369)&amp;"色宠物系数"</f>
        <v>阵列1紫色宠物系数</v>
      </c>
      <c r="F369" s="2">
        <v>65</v>
      </c>
      <c r="G369" s="2">
        <v>6500</v>
      </c>
      <c r="H369" s="2">
        <f>INDEX(升级战力计算!$B$2:$BC$101,D_升级系数表!F369,MATCH(B369,升级战力计算!$B$1:$BC$1,0)-1)</f>
        <v>40260</v>
      </c>
      <c r="I369" s="1">
        <v>3</v>
      </c>
      <c r="J369" s="1">
        <v>201</v>
      </c>
      <c r="K369" s="1">
        <v>100</v>
      </c>
      <c r="L369" s="1">
        <v>202</v>
      </c>
      <c r="M369" s="1">
        <v>200</v>
      </c>
      <c r="N369" s="1">
        <v>203</v>
      </c>
      <c r="O369" s="1">
        <v>300</v>
      </c>
      <c r="P369" s="1">
        <v>1</v>
      </c>
      <c r="Q369" s="1">
        <v>6500</v>
      </c>
    </row>
    <row r="370" spans="1:17" x14ac:dyDescent="0.35">
      <c r="A370" s="2">
        <v>366</v>
      </c>
      <c r="B370" s="2">
        <f t="shared" si="5"/>
        <v>104</v>
      </c>
      <c r="C370" s="2">
        <v>1</v>
      </c>
      <c r="D370" s="2">
        <v>4</v>
      </c>
      <c r="E370" s="2" t="str">
        <f>"阵列"&amp;C370&amp;INDEX(计算页!$E$4:$E$9,D370)&amp;"色宠物系数"</f>
        <v>阵列1紫色宠物系数</v>
      </c>
      <c r="F370" s="2">
        <v>66</v>
      </c>
      <c r="G370" s="2">
        <v>6600</v>
      </c>
      <c r="H370" s="2">
        <f>INDEX(升级战力计算!$B$2:$BC$101,D_升级系数表!F370,MATCH(B370,升级战力计算!$B$1:$BC$1,0)-1)</f>
        <v>41223</v>
      </c>
      <c r="I370" s="1">
        <v>3</v>
      </c>
      <c r="J370" s="1">
        <v>201</v>
      </c>
      <c r="K370" s="1">
        <v>100</v>
      </c>
      <c r="L370" s="1">
        <v>202</v>
      </c>
      <c r="M370" s="1">
        <v>200</v>
      </c>
      <c r="N370" s="1">
        <v>203</v>
      </c>
      <c r="O370" s="1">
        <v>300</v>
      </c>
      <c r="P370" s="1">
        <v>1</v>
      </c>
      <c r="Q370" s="1">
        <v>6600</v>
      </c>
    </row>
    <row r="371" spans="1:17" x14ac:dyDescent="0.35">
      <c r="A371" s="2">
        <v>367</v>
      </c>
      <c r="B371" s="2">
        <f t="shared" si="5"/>
        <v>104</v>
      </c>
      <c r="C371" s="2">
        <v>1</v>
      </c>
      <c r="D371" s="2">
        <v>4</v>
      </c>
      <c r="E371" s="2" t="str">
        <f>"阵列"&amp;C371&amp;INDEX(计算页!$E$4:$E$9,D371)&amp;"色宠物系数"</f>
        <v>阵列1紫色宠物系数</v>
      </c>
      <c r="F371" s="2">
        <v>67</v>
      </c>
      <c r="G371" s="2">
        <v>6700</v>
      </c>
      <c r="H371" s="2">
        <f>INDEX(升级战力计算!$B$2:$BC$101,D_升级系数表!F371,MATCH(B371,升级战力计算!$B$1:$BC$1,0)-1)</f>
        <v>42186</v>
      </c>
      <c r="I371" s="1">
        <v>3</v>
      </c>
      <c r="J371" s="1">
        <v>201</v>
      </c>
      <c r="K371" s="1">
        <v>100</v>
      </c>
      <c r="L371" s="1">
        <v>202</v>
      </c>
      <c r="M371" s="1">
        <v>200</v>
      </c>
      <c r="N371" s="1">
        <v>203</v>
      </c>
      <c r="O371" s="1">
        <v>300</v>
      </c>
      <c r="P371" s="1">
        <v>1</v>
      </c>
      <c r="Q371" s="1">
        <v>6700</v>
      </c>
    </row>
    <row r="372" spans="1:17" x14ac:dyDescent="0.35">
      <c r="A372" s="2">
        <v>368</v>
      </c>
      <c r="B372" s="2">
        <f t="shared" si="5"/>
        <v>104</v>
      </c>
      <c r="C372" s="2">
        <v>1</v>
      </c>
      <c r="D372" s="2">
        <v>4</v>
      </c>
      <c r="E372" s="2" t="str">
        <f>"阵列"&amp;C372&amp;INDEX(计算页!$E$4:$E$9,D372)&amp;"色宠物系数"</f>
        <v>阵列1紫色宠物系数</v>
      </c>
      <c r="F372" s="2">
        <v>68</v>
      </c>
      <c r="G372" s="2">
        <v>6800</v>
      </c>
      <c r="H372" s="2">
        <f>INDEX(升级战力计算!$B$2:$BC$101,D_升级系数表!F372,MATCH(B372,升级战力计算!$B$1:$BC$1,0)-1)</f>
        <v>43149</v>
      </c>
      <c r="I372" s="1">
        <v>3</v>
      </c>
      <c r="J372" s="1">
        <v>201</v>
      </c>
      <c r="K372" s="1">
        <v>100</v>
      </c>
      <c r="L372" s="1">
        <v>202</v>
      </c>
      <c r="M372" s="1">
        <v>200</v>
      </c>
      <c r="N372" s="1">
        <v>203</v>
      </c>
      <c r="O372" s="1">
        <v>300</v>
      </c>
      <c r="P372" s="1">
        <v>1</v>
      </c>
      <c r="Q372" s="1">
        <v>6800</v>
      </c>
    </row>
    <row r="373" spans="1:17" x14ac:dyDescent="0.35">
      <c r="A373" s="2">
        <v>369</v>
      </c>
      <c r="B373" s="2">
        <f t="shared" si="5"/>
        <v>104</v>
      </c>
      <c r="C373" s="2">
        <v>1</v>
      </c>
      <c r="D373" s="2">
        <v>4</v>
      </c>
      <c r="E373" s="2" t="str">
        <f>"阵列"&amp;C373&amp;INDEX(计算页!$E$4:$E$9,D373)&amp;"色宠物系数"</f>
        <v>阵列1紫色宠物系数</v>
      </c>
      <c r="F373" s="2">
        <v>69</v>
      </c>
      <c r="G373" s="2">
        <v>6900</v>
      </c>
      <c r="H373" s="2">
        <f>INDEX(升级战力计算!$B$2:$BC$101,D_升级系数表!F373,MATCH(B373,升级战力计算!$B$1:$BC$1,0)-1)</f>
        <v>44112</v>
      </c>
      <c r="I373" s="1">
        <v>3</v>
      </c>
      <c r="J373" s="1">
        <v>201</v>
      </c>
      <c r="K373" s="1">
        <v>100</v>
      </c>
      <c r="L373" s="1">
        <v>202</v>
      </c>
      <c r="M373" s="1">
        <v>200</v>
      </c>
      <c r="N373" s="1">
        <v>203</v>
      </c>
      <c r="O373" s="1">
        <v>300</v>
      </c>
      <c r="P373" s="1">
        <v>1</v>
      </c>
      <c r="Q373" s="1">
        <v>6900</v>
      </c>
    </row>
    <row r="374" spans="1:17" x14ac:dyDescent="0.35">
      <c r="A374" s="2">
        <v>370</v>
      </c>
      <c r="B374" s="2">
        <f t="shared" si="5"/>
        <v>104</v>
      </c>
      <c r="C374" s="2">
        <v>1</v>
      </c>
      <c r="D374" s="2">
        <v>4</v>
      </c>
      <c r="E374" s="2" t="str">
        <f>"阵列"&amp;C374&amp;INDEX(计算页!$E$4:$E$9,D374)&amp;"色宠物系数"</f>
        <v>阵列1紫色宠物系数</v>
      </c>
      <c r="F374" s="2">
        <v>70</v>
      </c>
      <c r="G374" s="2">
        <v>7000</v>
      </c>
      <c r="H374" s="2">
        <f>INDEX(升级战力计算!$B$2:$BC$101,D_升级系数表!F374,MATCH(B374,升级战力计算!$B$1:$BC$1,0)-1)</f>
        <v>45075</v>
      </c>
      <c r="I374" s="1">
        <v>3</v>
      </c>
      <c r="J374" s="1">
        <v>201</v>
      </c>
      <c r="K374" s="1">
        <v>100</v>
      </c>
      <c r="L374" s="1">
        <v>202</v>
      </c>
      <c r="M374" s="1">
        <v>200</v>
      </c>
      <c r="N374" s="1">
        <v>203</v>
      </c>
      <c r="O374" s="1">
        <v>300</v>
      </c>
      <c r="P374" s="1">
        <v>1</v>
      </c>
      <c r="Q374" s="1">
        <v>7000</v>
      </c>
    </row>
    <row r="375" spans="1:17" x14ac:dyDescent="0.35">
      <c r="A375" s="2">
        <v>371</v>
      </c>
      <c r="B375" s="2">
        <f t="shared" si="5"/>
        <v>104</v>
      </c>
      <c r="C375" s="2">
        <v>1</v>
      </c>
      <c r="D375" s="2">
        <v>4</v>
      </c>
      <c r="E375" s="2" t="str">
        <f>"阵列"&amp;C375&amp;INDEX(计算页!$E$4:$E$9,D375)&amp;"色宠物系数"</f>
        <v>阵列1紫色宠物系数</v>
      </c>
      <c r="F375" s="2">
        <v>71</v>
      </c>
      <c r="G375" s="2">
        <v>7100</v>
      </c>
      <c r="H375" s="2">
        <f>INDEX(升级战力计算!$B$2:$BC$101,D_升级系数表!F375,MATCH(B375,升级战力计算!$B$1:$BC$1,0)-1)</f>
        <v>46105</v>
      </c>
      <c r="I375" s="1">
        <v>3</v>
      </c>
      <c r="J375" s="1">
        <v>201</v>
      </c>
      <c r="K375" s="1">
        <v>100</v>
      </c>
      <c r="L375" s="1">
        <v>202</v>
      </c>
      <c r="M375" s="1">
        <v>200</v>
      </c>
      <c r="N375" s="1">
        <v>203</v>
      </c>
      <c r="O375" s="1">
        <v>300</v>
      </c>
      <c r="P375" s="1">
        <v>1</v>
      </c>
      <c r="Q375" s="1">
        <v>7100</v>
      </c>
    </row>
    <row r="376" spans="1:17" x14ac:dyDescent="0.35">
      <c r="A376" s="2">
        <v>372</v>
      </c>
      <c r="B376" s="2">
        <f t="shared" si="5"/>
        <v>104</v>
      </c>
      <c r="C376" s="2">
        <v>1</v>
      </c>
      <c r="D376" s="2">
        <v>4</v>
      </c>
      <c r="E376" s="2" t="str">
        <f>"阵列"&amp;C376&amp;INDEX(计算页!$E$4:$E$9,D376)&amp;"色宠物系数"</f>
        <v>阵列1紫色宠物系数</v>
      </c>
      <c r="F376" s="2">
        <v>72</v>
      </c>
      <c r="G376" s="2">
        <v>7200</v>
      </c>
      <c r="H376" s="2">
        <f>INDEX(升级战力计算!$B$2:$BC$101,D_升级系数表!F376,MATCH(B376,升级战力计算!$B$1:$BC$1,0)-1)</f>
        <v>47135</v>
      </c>
      <c r="I376" s="1">
        <v>3</v>
      </c>
      <c r="J376" s="1">
        <v>201</v>
      </c>
      <c r="K376" s="1">
        <v>100</v>
      </c>
      <c r="L376" s="1">
        <v>202</v>
      </c>
      <c r="M376" s="1">
        <v>200</v>
      </c>
      <c r="N376" s="1">
        <v>203</v>
      </c>
      <c r="O376" s="1">
        <v>300</v>
      </c>
      <c r="P376" s="1">
        <v>1</v>
      </c>
      <c r="Q376" s="1">
        <v>7200</v>
      </c>
    </row>
    <row r="377" spans="1:17" x14ac:dyDescent="0.35">
      <c r="A377" s="2">
        <v>373</v>
      </c>
      <c r="B377" s="2">
        <f t="shared" si="5"/>
        <v>104</v>
      </c>
      <c r="C377" s="2">
        <v>1</v>
      </c>
      <c r="D377" s="2">
        <v>4</v>
      </c>
      <c r="E377" s="2" t="str">
        <f>"阵列"&amp;C377&amp;INDEX(计算页!$E$4:$E$9,D377)&amp;"色宠物系数"</f>
        <v>阵列1紫色宠物系数</v>
      </c>
      <c r="F377" s="2">
        <v>73</v>
      </c>
      <c r="G377" s="2">
        <v>7300</v>
      </c>
      <c r="H377" s="2">
        <f>INDEX(升级战力计算!$B$2:$BC$101,D_升级系数表!F377,MATCH(B377,升级战力计算!$B$1:$BC$1,0)-1)</f>
        <v>48165</v>
      </c>
      <c r="I377" s="1">
        <v>3</v>
      </c>
      <c r="J377" s="1">
        <v>201</v>
      </c>
      <c r="K377" s="1">
        <v>100</v>
      </c>
      <c r="L377" s="1">
        <v>202</v>
      </c>
      <c r="M377" s="1">
        <v>200</v>
      </c>
      <c r="N377" s="1">
        <v>203</v>
      </c>
      <c r="O377" s="1">
        <v>300</v>
      </c>
      <c r="P377" s="1">
        <v>1</v>
      </c>
      <c r="Q377" s="1">
        <v>7300</v>
      </c>
    </row>
    <row r="378" spans="1:17" x14ac:dyDescent="0.35">
      <c r="A378" s="2">
        <v>374</v>
      </c>
      <c r="B378" s="2">
        <f t="shared" si="5"/>
        <v>104</v>
      </c>
      <c r="C378" s="2">
        <v>1</v>
      </c>
      <c r="D378" s="2">
        <v>4</v>
      </c>
      <c r="E378" s="2" t="str">
        <f>"阵列"&amp;C378&amp;INDEX(计算页!$E$4:$E$9,D378)&amp;"色宠物系数"</f>
        <v>阵列1紫色宠物系数</v>
      </c>
      <c r="F378" s="2">
        <v>74</v>
      </c>
      <c r="G378" s="2">
        <v>7400</v>
      </c>
      <c r="H378" s="2">
        <f>INDEX(升级战力计算!$B$2:$BC$101,D_升级系数表!F378,MATCH(B378,升级战力计算!$B$1:$BC$1,0)-1)</f>
        <v>49195</v>
      </c>
      <c r="I378" s="1">
        <v>3</v>
      </c>
      <c r="J378" s="1">
        <v>201</v>
      </c>
      <c r="K378" s="1">
        <v>100</v>
      </c>
      <c r="L378" s="1">
        <v>202</v>
      </c>
      <c r="M378" s="1">
        <v>200</v>
      </c>
      <c r="N378" s="1">
        <v>203</v>
      </c>
      <c r="O378" s="1">
        <v>300</v>
      </c>
      <c r="P378" s="1">
        <v>1</v>
      </c>
      <c r="Q378" s="1">
        <v>7400</v>
      </c>
    </row>
    <row r="379" spans="1:17" x14ac:dyDescent="0.35">
      <c r="A379" s="2">
        <v>375</v>
      </c>
      <c r="B379" s="2">
        <f t="shared" si="5"/>
        <v>104</v>
      </c>
      <c r="C379" s="2">
        <v>1</v>
      </c>
      <c r="D379" s="2">
        <v>4</v>
      </c>
      <c r="E379" s="2" t="str">
        <f>"阵列"&amp;C379&amp;INDEX(计算页!$E$4:$E$9,D379)&amp;"色宠物系数"</f>
        <v>阵列1紫色宠物系数</v>
      </c>
      <c r="F379" s="2">
        <v>75</v>
      </c>
      <c r="G379" s="2">
        <v>7500</v>
      </c>
      <c r="H379" s="2">
        <f>INDEX(升级战力计算!$B$2:$BC$101,D_升级系数表!F379,MATCH(B379,升级战力计算!$B$1:$BC$1,0)-1)</f>
        <v>50225</v>
      </c>
      <c r="I379" s="1">
        <v>3</v>
      </c>
      <c r="J379" s="1">
        <v>201</v>
      </c>
      <c r="K379" s="1">
        <v>100</v>
      </c>
      <c r="L379" s="1">
        <v>202</v>
      </c>
      <c r="M379" s="1">
        <v>200</v>
      </c>
      <c r="N379" s="1">
        <v>203</v>
      </c>
      <c r="O379" s="1">
        <v>300</v>
      </c>
      <c r="P379" s="1">
        <v>1</v>
      </c>
      <c r="Q379" s="1">
        <v>7500</v>
      </c>
    </row>
    <row r="380" spans="1:17" x14ac:dyDescent="0.35">
      <c r="A380" s="2">
        <v>376</v>
      </c>
      <c r="B380" s="2">
        <f t="shared" si="5"/>
        <v>104</v>
      </c>
      <c r="C380" s="2">
        <v>1</v>
      </c>
      <c r="D380" s="2">
        <v>4</v>
      </c>
      <c r="E380" s="2" t="str">
        <f>"阵列"&amp;C380&amp;INDEX(计算页!$E$4:$E$9,D380)&amp;"色宠物系数"</f>
        <v>阵列1紫色宠物系数</v>
      </c>
      <c r="F380" s="2">
        <v>76</v>
      </c>
      <c r="G380" s="2">
        <v>7600</v>
      </c>
      <c r="H380" s="2">
        <f>INDEX(升级战力计算!$B$2:$BC$101,D_升级系数表!F380,MATCH(B380,升级战力计算!$B$1:$BC$1,0)-1)</f>
        <v>51327</v>
      </c>
      <c r="I380" s="1">
        <v>3</v>
      </c>
      <c r="J380" s="1">
        <v>201</v>
      </c>
      <c r="K380" s="1">
        <v>100</v>
      </c>
      <c r="L380" s="1">
        <v>202</v>
      </c>
      <c r="M380" s="1">
        <v>200</v>
      </c>
      <c r="N380" s="1">
        <v>203</v>
      </c>
      <c r="O380" s="1">
        <v>300</v>
      </c>
      <c r="P380" s="1">
        <v>1</v>
      </c>
      <c r="Q380" s="1">
        <v>7600</v>
      </c>
    </row>
    <row r="381" spans="1:17" x14ac:dyDescent="0.35">
      <c r="A381" s="2">
        <v>377</v>
      </c>
      <c r="B381" s="2">
        <f t="shared" si="5"/>
        <v>104</v>
      </c>
      <c r="C381" s="2">
        <v>1</v>
      </c>
      <c r="D381" s="2">
        <v>4</v>
      </c>
      <c r="E381" s="2" t="str">
        <f>"阵列"&amp;C381&amp;INDEX(计算页!$E$4:$E$9,D381)&amp;"色宠物系数"</f>
        <v>阵列1紫色宠物系数</v>
      </c>
      <c r="F381" s="2">
        <v>77</v>
      </c>
      <c r="G381" s="2">
        <v>7700</v>
      </c>
      <c r="H381" s="2">
        <f>INDEX(升级战力计算!$B$2:$BC$101,D_升级系数表!F381,MATCH(B381,升级战力计算!$B$1:$BC$1,0)-1)</f>
        <v>52429</v>
      </c>
      <c r="I381" s="1">
        <v>3</v>
      </c>
      <c r="J381" s="1">
        <v>201</v>
      </c>
      <c r="K381" s="1">
        <v>100</v>
      </c>
      <c r="L381" s="1">
        <v>202</v>
      </c>
      <c r="M381" s="1">
        <v>200</v>
      </c>
      <c r="N381" s="1">
        <v>203</v>
      </c>
      <c r="O381" s="1">
        <v>300</v>
      </c>
      <c r="P381" s="1">
        <v>1</v>
      </c>
      <c r="Q381" s="1">
        <v>7700</v>
      </c>
    </row>
    <row r="382" spans="1:17" x14ac:dyDescent="0.35">
      <c r="A382" s="2">
        <v>378</v>
      </c>
      <c r="B382" s="2">
        <f t="shared" si="5"/>
        <v>104</v>
      </c>
      <c r="C382" s="2">
        <v>1</v>
      </c>
      <c r="D382" s="2">
        <v>4</v>
      </c>
      <c r="E382" s="2" t="str">
        <f>"阵列"&amp;C382&amp;INDEX(计算页!$E$4:$E$9,D382)&amp;"色宠物系数"</f>
        <v>阵列1紫色宠物系数</v>
      </c>
      <c r="F382" s="2">
        <v>78</v>
      </c>
      <c r="G382" s="2">
        <v>7800</v>
      </c>
      <c r="H382" s="2">
        <f>INDEX(升级战力计算!$B$2:$BC$101,D_升级系数表!F382,MATCH(B382,升级战力计算!$B$1:$BC$1,0)-1)</f>
        <v>53531</v>
      </c>
      <c r="I382" s="1">
        <v>3</v>
      </c>
      <c r="J382" s="1">
        <v>201</v>
      </c>
      <c r="K382" s="1">
        <v>100</v>
      </c>
      <c r="L382" s="1">
        <v>202</v>
      </c>
      <c r="M382" s="1">
        <v>200</v>
      </c>
      <c r="N382" s="1">
        <v>203</v>
      </c>
      <c r="O382" s="1">
        <v>300</v>
      </c>
      <c r="P382" s="1">
        <v>1</v>
      </c>
      <c r="Q382" s="1">
        <v>7800</v>
      </c>
    </row>
    <row r="383" spans="1:17" x14ac:dyDescent="0.35">
      <c r="A383" s="2">
        <v>379</v>
      </c>
      <c r="B383" s="2">
        <f t="shared" si="5"/>
        <v>104</v>
      </c>
      <c r="C383" s="2">
        <v>1</v>
      </c>
      <c r="D383" s="2">
        <v>4</v>
      </c>
      <c r="E383" s="2" t="str">
        <f>"阵列"&amp;C383&amp;INDEX(计算页!$E$4:$E$9,D383)&amp;"色宠物系数"</f>
        <v>阵列1紫色宠物系数</v>
      </c>
      <c r="F383" s="2">
        <v>79</v>
      </c>
      <c r="G383" s="2">
        <v>7900</v>
      </c>
      <c r="H383" s="2">
        <f>INDEX(升级战力计算!$B$2:$BC$101,D_升级系数表!F383,MATCH(B383,升级战力计算!$B$1:$BC$1,0)-1)</f>
        <v>54633</v>
      </c>
      <c r="I383" s="1">
        <v>3</v>
      </c>
      <c r="J383" s="1">
        <v>201</v>
      </c>
      <c r="K383" s="1">
        <v>100</v>
      </c>
      <c r="L383" s="1">
        <v>202</v>
      </c>
      <c r="M383" s="1">
        <v>200</v>
      </c>
      <c r="N383" s="1">
        <v>203</v>
      </c>
      <c r="O383" s="1">
        <v>300</v>
      </c>
      <c r="P383" s="1">
        <v>1</v>
      </c>
      <c r="Q383" s="1">
        <v>7900</v>
      </c>
    </row>
    <row r="384" spans="1:17" x14ac:dyDescent="0.35">
      <c r="A384" s="2">
        <v>380</v>
      </c>
      <c r="B384" s="2">
        <f t="shared" si="5"/>
        <v>104</v>
      </c>
      <c r="C384" s="2">
        <v>1</v>
      </c>
      <c r="D384" s="2">
        <v>4</v>
      </c>
      <c r="E384" s="2" t="str">
        <f>"阵列"&amp;C384&amp;INDEX(计算页!$E$4:$E$9,D384)&amp;"色宠物系数"</f>
        <v>阵列1紫色宠物系数</v>
      </c>
      <c r="F384" s="2">
        <v>80</v>
      </c>
      <c r="G384" s="2">
        <v>8000</v>
      </c>
      <c r="H384" s="2">
        <f>INDEX(升级战力计算!$B$2:$BC$101,D_升级系数表!F384,MATCH(B384,升级战力计算!$B$1:$BC$1,0)-1)</f>
        <v>55735</v>
      </c>
      <c r="I384" s="1">
        <v>3</v>
      </c>
      <c r="J384" s="1">
        <v>201</v>
      </c>
      <c r="K384" s="1">
        <v>100</v>
      </c>
      <c r="L384" s="1">
        <v>202</v>
      </c>
      <c r="M384" s="1">
        <v>200</v>
      </c>
      <c r="N384" s="1">
        <v>203</v>
      </c>
      <c r="O384" s="1">
        <v>300</v>
      </c>
      <c r="P384" s="1">
        <v>1</v>
      </c>
      <c r="Q384" s="1">
        <v>8000</v>
      </c>
    </row>
    <row r="385" spans="1:17" x14ac:dyDescent="0.35">
      <c r="A385" s="2">
        <v>381</v>
      </c>
      <c r="B385" s="2">
        <f t="shared" si="5"/>
        <v>104</v>
      </c>
      <c r="C385" s="2">
        <v>1</v>
      </c>
      <c r="D385" s="2">
        <v>4</v>
      </c>
      <c r="E385" s="2" t="str">
        <f>"阵列"&amp;C385&amp;INDEX(计算页!$E$4:$E$9,D385)&amp;"色宠物系数"</f>
        <v>阵列1紫色宠物系数</v>
      </c>
      <c r="F385" s="2">
        <v>81</v>
      </c>
      <c r="G385" s="2">
        <v>8100</v>
      </c>
      <c r="H385" s="2">
        <f>INDEX(升级战力计算!$B$2:$BC$101,D_升级系数表!F385,MATCH(B385,升级战力计算!$B$1:$BC$1,0)-1)</f>
        <v>56914</v>
      </c>
      <c r="I385" s="1">
        <v>3</v>
      </c>
      <c r="J385" s="1">
        <v>201</v>
      </c>
      <c r="K385" s="1">
        <v>100</v>
      </c>
      <c r="L385" s="1">
        <v>202</v>
      </c>
      <c r="M385" s="1">
        <v>200</v>
      </c>
      <c r="N385" s="1">
        <v>203</v>
      </c>
      <c r="O385" s="1">
        <v>300</v>
      </c>
      <c r="P385" s="1">
        <v>1</v>
      </c>
      <c r="Q385" s="1">
        <v>8100</v>
      </c>
    </row>
    <row r="386" spans="1:17" x14ac:dyDescent="0.35">
      <c r="A386" s="2">
        <v>382</v>
      </c>
      <c r="B386" s="2">
        <f t="shared" si="5"/>
        <v>104</v>
      </c>
      <c r="C386" s="2">
        <v>1</v>
      </c>
      <c r="D386" s="2">
        <v>4</v>
      </c>
      <c r="E386" s="2" t="str">
        <f>"阵列"&amp;C386&amp;INDEX(计算页!$E$4:$E$9,D386)&amp;"色宠物系数"</f>
        <v>阵列1紫色宠物系数</v>
      </c>
      <c r="F386" s="2">
        <v>82</v>
      </c>
      <c r="G386" s="2">
        <v>8200</v>
      </c>
      <c r="H386" s="2">
        <f>INDEX(升级战力计算!$B$2:$BC$101,D_升级系数表!F386,MATCH(B386,升级战力计算!$B$1:$BC$1,0)-1)</f>
        <v>58093</v>
      </c>
      <c r="I386" s="1">
        <v>3</v>
      </c>
      <c r="J386" s="1">
        <v>201</v>
      </c>
      <c r="K386" s="1">
        <v>100</v>
      </c>
      <c r="L386" s="1">
        <v>202</v>
      </c>
      <c r="M386" s="1">
        <v>200</v>
      </c>
      <c r="N386" s="1">
        <v>203</v>
      </c>
      <c r="O386" s="1">
        <v>300</v>
      </c>
      <c r="P386" s="1">
        <v>1</v>
      </c>
      <c r="Q386" s="1">
        <v>8200</v>
      </c>
    </row>
    <row r="387" spans="1:17" x14ac:dyDescent="0.35">
      <c r="A387" s="2">
        <v>383</v>
      </c>
      <c r="B387" s="2">
        <f t="shared" si="5"/>
        <v>104</v>
      </c>
      <c r="C387" s="2">
        <v>1</v>
      </c>
      <c r="D387" s="2">
        <v>4</v>
      </c>
      <c r="E387" s="2" t="str">
        <f>"阵列"&amp;C387&amp;INDEX(计算页!$E$4:$E$9,D387)&amp;"色宠物系数"</f>
        <v>阵列1紫色宠物系数</v>
      </c>
      <c r="F387" s="2">
        <v>83</v>
      </c>
      <c r="G387" s="2">
        <v>8300</v>
      </c>
      <c r="H387" s="2">
        <f>INDEX(升级战力计算!$B$2:$BC$101,D_升级系数表!F387,MATCH(B387,升级战力计算!$B$1:$BC$1,0)-1)</f>
        <v>59272</v>
      </c>
      <c r="I387" s="1">
        <v>3</v>
      </c>
      <c r="J387" s="1">
        <v>201</v>
      </c>
      <c r="K387" s="1">
        <v>100</v>
      </c>
      <c r="L387" s="1">
        <v>202</v>
      </c>
      <c r="M387" s="1">
        <v>200</v>
      </c>
      <c r="N387" s="1">
        <v>203</v>
      </c>
      <c r="O387" s="1">
        <v>300</v>
      </c>
      <c r="P387" s="1">
        <v>1</v>
      </c>
      <c r="Q387" s="1">
        <v>8300</v>
      </c>
    </row>
    <row r="388" spans="1:17" x14ac:dyDescent="0.35">
      <c r="A388" s="2">
        <v>384</v>
      </c>
      <c r="B388" s="2">
        <f t="shared" si="5"/>
        <v>104</v>
      </c>
      <c r="C388" s="2">
        <v>1</v>
      </c>
      <c r="D388" s="2">
        <v>4</v>
      </c>
      <c r="E388" s="2" t="str">
        <f>"阵列"&amp;C388&amp;INDEX(计算页!$E$4:$E$9,D388)&amp;"色宠物系数"</f>
        <v>阵列1紫色宠物系数</v>
      </c>
      <c r="F388" s="2">
        <v>84</v>
      </c>
      <c r="G388" s="2">
        <v>8400</v>
      </c>
      <c r="H388" s="2">
        <f>INDEX(升级战力计算!$B$2:$BC$101,D_升级系数表!F388,MATCH(B388,升级战力计算!$B$1:$BC$1,0)-1)</f>
        <v>60451</v>
      </c>
      <c r="I388" s="1">
        <v>3</v>
      </c>
      <c r="J388" s="1">
        <v>201</v>
      </c>
      <c r="K388" s="1">
        <v>100</v>
      </c>
      <c r="L388" s="1">
        <v>202</v>
      </c>
      <c r="M388" s="1">
        <v>200</v>
      </c>
      <c r="N388" s="1">
        <v>203</v>
      </c>
      <c r="O388" s="1">
        <v>300</v>
      </c>
      <c r="P388" s="1">
        <v>1</v>
      </c>
      <c r="Q388" s="1">
        <v>8400</v>
      </c>
    </row>
    <row r="389" spans="1:17" x14ac:dyDescent="0.35">
      <c r="A389" s="2">
        <v>385</v>
      </c>
      <c r="B389" s="2">
        <f t="shared" si="5"/>
        <v>104</v>
      </c>
      <c r="C389" s="2">
        <v>1</v>
      </c>
      <c r="D389" s="2">
        <v>4</v>
      </c>
      <c r="E389" s="2" t="str">
        <f>"阵列"&amp;C389&amp;INDEX(计算页!$E$4:$E$9,D389)&amp;"色宠物系数"</f>
        <v>阵列1紫色宠物系数</v>
      </c>
      <c r="F389" s="2">
        <v>85</v>
      </c>
      <c r="G389" s="2">
        <v>8500</v>
      </c>
      <c r="H389" s="2">
        <f>INDEX(升级战力计算!$B$2:$BC$101,D_升级系数表!F389,MATCH(B389,升级战力计算!$B$1:$BC$1,0)-1)</f>
        <v>61630</v>
      </c>
      <c r="I389" s="1">
        <v>3</v>
      </c>
      <c r="J389" s="1">
        <v>201</v>
      </c>
      <c r="K389" s="1">
        <v>100</v>
      </c>
      <c r="L389" s="1">
        <v>202</v>
      </c>
      <c r="M389" s="1">
        <v>200</v>
      </c>
      <c r="N389" s="1">
        <v>203</v>
      </c>
      <c r="O389" s="1">
        <v>300</v>
      </c>
      <c r="P389" s="1">
        <v>1</v>
      </c>
      <c r="Q389" s="1">
        <v>8500</v>
      </c>
    </row>
    <row r="390" spans="1:17" x14ac:dyDescent="0.35">
      <c r="A390" s="2">
        <v>386</v>
      </c>
      <c r="B390" s="2">
        <f t="shared" ref="B390:B453" si="6">C390*100+D390</f>
        <v>104</v>
      </c>
      <c r="C390" s="2">
        <v>1</v>
      </c>
      <c r="D390" s="2">
        <v>4</v>
      </c>
      <c r="E390" s="2" t="str">
        <f>"阵列"&amp;C390&amp;INDEX(计算页!$E$4:$E$9,D390)&amp;"色宠物系数"</f>
        <v>阵列1紫色宠物系数</v>
      </c>
      <c r="F390" s="2">
        <v>86</v>
      </c>
      <c r="G390" s="2">
        <v>8600</v>
      </c>
      <c r="H390" s="2">
        <f>INDEX(升级战力计算!$B$2:$BC$101,D_升级系数表!F390,MATCH(B390,升级战力计算!$B$1:$BC$1,0)-1)</f>
        <v>62892</v>
      </c>
      <c r="I390" s="1">
        <v>3</v>
      </c>
      <c r="J390" s="1">
        <v>201</v>
      </c>
      <c r="K390" s="1">
        <v>100</v>
      </c>
      <c r="L390" s="1">
        <v>202</v>
      </c>
      <c r="M390" s="1">
        <v>200</v>
      </c>
      <c r="N390" s="1">
        <v>203</v>
      </c>
      <c r="O390" s="1">
        <v>300</v>
      </c>
      <c r="P390" s="1">
        <v>1</v>
      </c>
      <c r="Q390" s="1">
        <v>8600</v>
      </c>
    </row>
    <row r="391" spans="1:17" x14ac:dyDescent="0.35">
      <c r="A391" s="2">
        <v>387</v>
      </c>
      <c r="B391" s="2">
        <f t="shared" si="6"/>
        <v>104</v>
      </c>
      <c r="C391" s="2">
        <v>1</v>
      </c>
      <c r="D391" s="2">
        <v>4</v>
      </c>
      <c r="E391" s="2" t="str">
        <f>"阵列"&amp;C391&amp;INDEX(计算页!$E$4:$E$9,D391)&amp;"色宠物系数"</f>
        <v>阵列1紫色宠物系数</v>
      </c>
      <c r="F391" s="2">
        <v>87</v>
      </c>
      <c r="G391" s="2">
        <v>8700</v>
      </c>
      <c r="H391" s="2">
        <f>INDEX(升级战力计算!$B$2:$BC$101,D_升级系数表!F391,MATCH(B391,升级战力计算!$B$1:$BC$1,0)-1)</f>
        <v>64154</v>
      </c>
      <c r="I391" s="1">
        <v>3</v>
      </c>
      <c r="J391" s="1">
        <v>201</v>
      </c>
      <c r="K391" s="1">
        <v>100</v>
      </c>
      <c r="L391" s="1">
        <v>202</v>
      </c>
      <c r="M391" s="1">
        <v>200</v>
      </c>
      <c r="N391" s="1">
        <v>203</v>
      </c>
      <c r="O391" s="1">
        <v>300</v>
      </c>
      <c r="P391" s="1">
        <v>1</v>
      </c>
      <c r="Q391" s="1">
        <v>8700</v>
      </c>
    </row>
    <row r="392" spans="1:17" x14ac:dyDescent="0.35">
      <c r="A392" s="2">
        <v>388</v>
      </c>
      <c r="B392" s="2">
        <f t="shared" si="6"/>
        <v>104</v>
      </c>
      <c r="C392" s="2">
        <v>1</v>
      </c>
      <c r="D392" s="2">
        <v>4</v>
      </c>
      <c r="E392" s="2" t="str">
        <f>"阵列"&amp;C392&amp;INDEX(计算页!$E$4:$E$9,D392)&amp;"色宠物系数"</f>
        <v>阵列1紫色宠物系数</v>
      </c>
      <c r="F392" s="2">
        <v>88</v>
      </c>
      <c r="G392" s="2">
        <v>8800</v>
      </c>
      <c r="H392" s="2">
        <f>INDEX(升级战力计算!$B$2:$BC$101,D_升级系数表!F392,MATCH(B392,升级战力计算!$B$1:$BC$1,0)-1)</f>
        <v>65416</v>
      </c>
      <c r="I392" s="1">
        <v>3</v>
      </c>
      <c r="J392" s="1">
        <v>201</v>
      </c>
      <c r="K392" s="1">
        <v>100</v>
      </c>
      <c r="L392" s="1">
        <v>202</v>
      </c>
      <c r="M392" s="1">
        <v>200</v>
      </c>
      <c r="N392" s="1">
        <v>203</v>
      </c>
      <c r="O392" s="1">
        <v>300</v>
      </c>
      <c r="P392" s="1">
        <v>1</v>
      </c>
      <c r="Q392" s="1">
        <v>8800</v>
      </c>
    </row>
    <row r="393" spans="1:17" x14ac:dyDescent="0.35">
      <c r="A393" s="2">
        <v>389</v>
      </c>
      <c r="B393" s="2">
        <f t="shared" si="6"/>
        <v>104</v>
      </c>
      <c r="C393" s="2">
        <v>1</v>
      </c>
      <c r="D393" s="2">
        <v>4</v>
      </c>
      <c r="E393" s="2" t="str">
        <f>"阵列"&amp;C393&amp;INDEX(计算页!$E$4:$E$9,D393)&amp;"色宠物系数"</f>
        <v>阵列1紫色宠物系数</v>
      </c>
      <c r="F393" s="2">
        <v>89</v>
      </c>
      <c r="G393" s="2">
        <v>8900</v>
      </c>
      <c r="H393" s="2">
        <f>INDEX(升级战力计算!$B$2:$BC$101,D_升级系数表!F393,MATCH(B393,升级战力计算!$B$1:$BC$1,0)-1)</f>
        <v>66678</v>
      </c>
      <c r="I393" s="1">
        <v>3</v>
      </c>
      <c r="J393" s="1">
        <v>201</v>
      </c>
      <c r="K393" s="1">
        <v>100</v>
      </c>
      <c r="L393" s="1">
        <v>202</v>
      </c>
      <c r="M393" s="1">
        <v>200</v>
      </c>
      <c r="N393" s="1">
        <v>203</v>
      </c>
      <c r="O393" s="1">
        <v>300</v>
      </c>
      <c r="P393" s="1">
        <v>1</v>
      </c>
      <c r="Q393" s="1">
        <v>8900</v>
      </c>
    </row>
    <row r="394" spans="1:17" x14ac:dyDescent="0.35">
      <c r="A394" s="2">
        <v>390</v>
      </c>
      <c r="B394" s="2">
        <f t="shared" si="6"/>
        <v>104</v>
      </c>
      <c r="C394" s="2">
        <v>1</v>
      </c>
      <c r="D394" s="2">
        <v>4</v>
      </c>
      <c r="E394" s="2" t="str">
        <f>"阵列"&amp;C394&amp;INDEX(计算页!$E$4:$E$9,D394)&amp;"色宠物系数"</f>
        <v>阵列1紫色宠物系数</v>
      </c>
      <c r="F394" s="2">
        <v>90</v>
      </c>
      <c r="G394" s="2">
        <v>9000</v>
      </c>
      <c r="H394" s="2">
        <f>INDEX(升级战力计算!$B$2:$BC$101,D_升级系数表!F394,MATCH(B394,升级战力计算!$B$1:$BC$1,0)-1)</f>
        <v>67940</v>
      </c>
      <c r="I394" s="1">
        <v>3</v>
      </c>
      <c r="J394" s="1">
        <v>201</v>
      </c>
      <c r="K394" s="1">
        <v>100</v>
      </c>
      <c r="L394" s="1">
        <v>202</v>
      </c>
      <c r="M394" s="1">
        <v>200</v>
      </c>
      <c r="N394" s="1">
        <v>203</v>
      </c>
      <c r="O394" s="1">
        <v>300</v>
      </c>
      <c r="P394" s="1">
        <v>1</v>
      </c>
      <c r="Q394" s="1">
        <v>9000</v>
      </c>
    </row>
    <row r="395" spans="1:17" x14ac:dyDescent="0.35">
      <c r="A395" s="2">
        <v>391</v>
      </c>
      <c r="B395" s="2">
        <f t="shared" si="6"/>
        <v>104</v>
      </c>
      <c r="C395" s="2">
        <v>1</v>
      </c>
      <c r="D395" s="2">
        <v>4</v>
      </c>
      <c r="E395" s="2" t="str">
        <f>"阵列"&amp;C395&amp;INDEX(计算页!$E$4:$E$9,D395)&amp;"色宠物系数"</f>
        <v>阵列1紫色宠物系数</v>
      </c>
      <c r="F395" s="2">
        <v>91</v>
      </c>
      <c r="G395" s="2">
        <v>9100</v>
      </c>
      <c r="H395" s="2">
        <f>INDEX(升级战力计算!$B$2:$BC$101,D_升级系数表!F395,MATCH(B395,升级战力计算!$B$1:$BC$1,0)-1)</f>
        <v>69290</v>
      </c>
      <c r="I395" s="1">
        <v>3</v>
      </c>
      <c r="J395" s="1">
        <v>201</v>
      </c>
      <c r="K395" s="1">
        <v>100</v>
      </c>
      <c r="L395" s="1">
        <v>202</v>
      </c>
      <c r="M395" s="1">
        <v>200</v>
      </c>
      <c r="N395" s="1">
        <v>203</v>
      </c>
      <c r="O395" s="1">
        <v>300</v>
      </c>
      <c r="P395" s="1">
        <v>1</v>
      </c>
      <c r="Q395" s="1">
        <v>9100</v>
      </c>
    </row>
    <row r="396" spans="1:17" x14ac:dyDescent="0.35">
      <c r="A396" s="2">
        <v>392</v>
      </c>
      <c r="B396" s="2">
        <f t="shared" si="6"/>
        <v>104</v>
      </c>
      <c r="C396" s="2">
        <v>1</v>
      </c>
      <c r="D396" s="2">
        <v>4</v>
      </c>
      <c r="E396" s="2" t="str">
        <f>"阵列"&amp;C396&amp;INDEX(计算页!$E$4:$E$9,D396)&amp;"色宠物系数"</f>
        <v>阵列1紫色宠物系数</v>
      </c>
      <c r="F396" s="2">
        <v>92</v>
      </c>
      <c r="G396" s="2">
        <v>9200</v>
      </c>
      <c r="H396" s="2">
        <f>INDEX(升级战力计算!$B$2:$BC$101,D_升级系数表!F396,MATCH(B396,升级战力计算!$B$1:$BC$1,0)-1)</f>
        <v>70640</v>
      </c>
      <c r="I396" s="1">
        <v>3</v>
      </c>
      <c r="J396" s="1">
        <v>201</v>
      </c>
      <c r="K396" s="1">
        <v>100</v>
      </c>
      <c r="L396" s="1">
        <v>202</v>
      </c>
      <c r="M396" s="1">
        <v>200</v>
      </c>
      <c r="N396" s="1">
        <v>203</v>
      </c>
      <c r="O396" s="1">
        <v>300</v>
      </c>
      <c r="P396" s="1">
        <v>1</v>
      </c>
      <c r="Q396" s="1">
        <v>9200</v>
      </c>
    </row>
    <row r="397" spans="1:17" x14ac:dyDescent="0.35">
      <c r="A397" s="2">
        <v>393</v>
      </c>
      <c r="B397" s="2">
        <f t="shared" si="6"/>
        <v>104</v>
      </c>
      <c r="C397" s="2">
        <v>1</v>
      </c>
      <c r="D397" s="2">
        <v>4</v>
      </c>
      <c r="E397" s="2" t="str">
        <f>"阵列"&amp;C397&amp;INDEX(计算页!$E$4:$E$9,D397)&amp;"色宠物系数"</f>
        <v>阵列1紫色宠物系数</v>
      </c>
      <c r="F397" s="2">
        <v>93</v>
      </c>
      <c r="G397" s="2">
        <v>9300</v>
      </c>
      <c r="H397" s="2">
        <f>INDEX(升级战力计算!$B$2:$BC$101,D_升级系数表!F397,MATCH(B397,升级战力计算!$B$1:$BC$1,0)-1)</f>
        <v>71990</v>
      </c>
      <c r="I397" s="1">
        <v>3</v>
      </c>
      <c r="J397" s="1">
        <v>201</v>
      </c>
      <c r="K397" s="1">
        <v>100</v>
      </c>
      <c r="L397" s="1">
        <v>202</v>
      </c>
      <c r="M397" s="1">
        <v>200</v>
      </c>
      <c r="N397" s="1">
        <v>203</v>
      </c>
      <c r="O397" s="1">
        <v>300</v>
      </c>
      <c r="P397" s="1">
        <v>1</v>
      </c>
      <c r="Q397" s="1">
        <v>9300</v>
      </c>
    </row>
    <row r="398" spans="1:17" x14ac:dyDescent="0.35">
      <c r="A398" s="2">
        <v>394</v>
      </c>
      <c r="B398" s="2">
        <f t="shared" si="6"/>
        <v>104</v>
      </c>
      <c r="C398" s="2">
        <v>1</v>
      </c>
      <c r="D398" s="2">
        <v>4</v>
      </c>
      <c r="E398" s="2" t="str">
        <f>"阵列"&amp;C398&amp;INDEX(计算页!$E$4:$E$9,D398)&amp;"色宠物系数"</f>
        <v>阵列1紫色宠物系数</v>
      </c>
      <c r="F398" s="2">
        <v>94</v>
      </c>
      <c r="G398" s="2">
        <v>9400</v>
      </c>
      <c r="H398" s="2">
        <f>INDEX(升级战力计算!$B$2:$BC$101,D_升级系数表!F398,MATCH(B398,升级战力计算!$B$1:$BC$1,0)-1)</f>
        <v>73340</v>
      </c>
      <c r="I398" s="1">
        <v>3</v>
      </c>
      <c r="J398" s="1">
        <v>201</v>
      </c>
      <c r="K398" s="1">
        <v>100</v>
      </c>
      <c r="L398" s="1">
        <v>202</v>
      </c>
      <c r="M398" s="1">
        <v>200</v>
      </c>
      <c r="N398" s="1">
        <v>203</v>
      </c>
      <c r="O398" s="1">
        <v>300</v>
      </c>
      <c r="P398" s="1">
        <v>1</v>
      </c>
      <c r="Q398" s="1">
        <v>9400</v>
      </c>
    </row>
    <row r="399" spans="1:17" x14ac:dyDescent="0.35">
      <c r="A399" s="2">
        <v>395</v>
      </c>
      <c r="B399" s="2">
        <f t="shared" si="6"/>
        <v>104</v>
      </c>
      <c r="C399" s="2">
        <v>1</v>
      </c>
      <c r="D399" s="2">
        <v>4</v>
      </c>
      <c r="E399" s="2" t="str">
        <f>"阵列"&amp;C399&amp;INDEX(计算页!$E$4:$E$9,D399)&amp;"色宠物系数"</f>
        <v>阵列1紫色宠物系数</v>
      </c>
      <c r="F399" s="2">
        <v>95</v>
      </c>
      <c r="G399" s="2">
        <v>9500</v>
      </c>
      <c r="H399" s="2">
        <f>INDEX(升级战力计算!$B$2:$BC$101,D_升级系数表!F399,MATCH(B399,升级战力计算!$B$1:$BC$1,0)-1)</f>
        <v>74690</v>
      </c>
      <c r="I399" s="1">
        <v>3</v>
      </c>
      <c r="J399" s="1">
        <v>201</v>
      </c>
      <c r="K399" s="1">
        <v>100</v>
      </c>
      <c r="L399" s="1">
        <v>202</v>
      </c>
      <c r="M399" s="1">
        <v>200</v>
      </c>
      <c r="N399" s="1">
        <v>203</v>
      </c>
      <c r="O399" s="1">
        <v>300</v>
      </c>
      <c r="P399" s="1">
        <v>1</v>
      </c>
      <c r="Q399" s="1">
        <v>9500</v>
      </c>
    </row>
    <row r="400" spans="1:17" x14ac:dyDescent="0.35">
      <c r="A400" s="2">
        <v>396</v>
      </c>
      <c r="B400" s="2">
        <f t="shared" si="6"/>
        <v>104</v>
      </c>
      <c r="C400" s="2">
        <v>1</v>
      </c>
      <c r="D400" s="2">
        <v>4</v>
      </c>
      <c r="E400" s="2" t="str">
        <f>"阵列"&amp;C400&amp;INDEX(计算页!$E$4:$E$9,D400)&amp;"色宠物系数"</f>
        <v>阵列1紫色宠物系数</v>
      </c>
      <c r="F400" s="2">
        <v>96</v>
      </c>
      <c r="G400" s="2">
        <v>9600</v>
      </c>
      <c r="H400" s="2">
        <f>INDEX(升级战力计算!$B$2:$BC$101,D_升级系数表!F400,MATCH(B400,升级战力计算!$B$1:$BC$1,0)-1)</f>
        <v>76135</v>
      </c>
      <c r="I400" s="1">
        <v>3</v>
      </c>
      <c r="J400" s="1">
        <v>201</v>
      </c>
      <c r="K400" s="1">
        <v>100</v>
      </c>
      <c r="L400" s="1">
        <v>202</v>
      </c>
      <c r="M400" s="1">
        <v>200</v>
      </c>
      <c r="N400" s="1">
        <v>203</v>
      </c>
      <c r="O400" s="1">
        <v>300</v>
      </c>
      <c r="P400" s="1">
        <v>1</v>
      </c>
      <c r="Q400" s="1">
        <v>9600</v>
      </c>
    </row>
    <row r="401" spans="1:17" x14ac:dyDescent="0.35">
      <c r="A401" s="2">
        <v>397</v>
      </c>
      <c r="B401" s="2">
        <f t="shared" si="6"/>
        <v>104</v>
      </c>
      <c r="C401" s="2">
        <v>1</v>
      </c>
      <c r="D401" s="2">
        <v>4</v>
      </c>
      <c r="E401" s="2" t="str">
        <f>"阵列"&amp;C401&amp;INDEX(计算页!$E$4:$E$9,D401)&amp;"色宠物系数"</f>
        <v>阵列1紫色宠物系数</v>
      </c>
      <c r="F401" s="2">
        <v>97</v>
      </c>
      <c r="G401" s="2">
        <v>9700</v>
      </c>
      <c r="H401" s="2">
        <f>INDEX(升级战力计算!$B$2:$BC$101,D_升级系数表!F401,MATCH(B401,升级战力计算!$B$1:$BC$1,0)-1)</f>
        <v>77580</v>
      </c>
      <c r="I401" s="1">
        <v>3</v>
      </c>
      <c r="J401" s="1">
        <v>201</v>
      </c>
      <c r="K401" s="1">
        <v>100</v>
      </c>
      <c r="L401" s="1">
        <v>202</v>
      </c>
      <c r="M401" s="1">
        <v>200</v>
      </c>
      <c r="N401" s="1">
        <v>203</v>
      </c>
      <c r="O401" s="1">
        <v>300</v>
      </c>
      <c r="P401" s="1">
        <v>1</v>
      </c>
      <c r="Q401" s="1">
        <v>9700</v>
      </c>
    </row>
    <row r="402" spans="1:17" x14ac:dyDescent="0.35">
      <c r="A402" s="2">
        <v>398</v>
      </c>
      <c r="B402" s="2">
        <f t="shared" si="6"/>
        <v>104</v>
      </c>
      <c r="C402" s="2">
        <v>1</v>
      </c>
      <c r="D402" s="2">
        <v>4</v>
      </c>
      <c r="E402" s="2" t="str">
        <f>"阵列"&amp;C402&amp;INDEX(计算页!$E$4:$E$9,D402)&amp;"色宠物系数"</f>
        <v>阵列1紫色宠物系数</v>
      </c>
      <c r="F402" s="2">
        <v>98</v>
      </c>
      <c r="G402" s="2">
        <v>9800</v>
      </c>
      <c r="H402" s="2">
        <f>INDEX(升级战力计算!$B$2:$BC$101,D_升级系数表!F402,MATCH(B402,升级战力计算!$B$1:$BC$1,0)-1)</f>
        <v>79025</v>
      </c>
      <c r="I402" s="1">
        <v>3</v>
      </c>
      <c r="J402" s="1">
        <v>201</v>
      </c>
      <c r="K402" s="1">
        <v>100</v>
      </c>
      <c r="L402" s="1">
        <v>202</v>
      </c>
      <c r="M402" s="1">
        <v>200</v>
      </c>
      <c r="N402" s="1">
        <v>203</v>
      </c>
      <c r="O402" s="1">
        <v>300</v>
      </c>
      <c r="P402" s="1">
        <v>1</v>
      </c>
      <c r="Q402" s="1">
        <v>9800</v>
      </c>
    </row>
    <row r="403" spans="1:17" x14ac:dyDescent="0.35">
      <c r="A403" s="2">
        <v>399</v>
      </c>
      <c r="B403" s="2">
        <f t="shared" si="6"/>
        <v>104</v>
      </c>
      <c r="C403" s="2">
        <v>1</v>
      </c>
      <c r="D403" s="2">
        <v>4</v>
      </c>
      <c r="E403" s="2" t="str">
        <f>"阵列"&amp;C403&amp;INDEX(计算页!$E$4:$E$9,D403)&amp;"色宠物系数"</f>
        <v>阵列1紫色宠物系数</v>
      </c>
      <c r="F403" s="2">
        <v>99</v>
      </c>
      <c r="G403" s="2">
        <v>9900</v>
      </c>
      <c r="H403" s="2">
        <f>INDEX(升级战力计算!$B$2:$BC$101,D_升级系数表!F403,MATCH(B403,升级战力计算!$B$1:$BC$1,0)-1)</f>
        <v>80470</v>
      </c>
      <c r="I403" s="1">
        <v>3</v>
      </c>
      <c r="J403" s="1">
        <v>201</v>
      </c>
      <c r="K403" s="1">
        <v>100</v>
      </c>
      <c r="L403" s="1">
        <v>202</v>
      </c>
      <c r="M403" s="1">
        <v>200</v>
      </c>
      <c r="N403" s="1">
        <v>203</v>
      </c>
      <c r="O403" s="1">
        <v>300</v>
      </c>
      <c r="P403" s="1">
        <v>1</v>
      </c>
      <c r="Q403" s="1">
        <v>9900</v>
      </c>
    </row>
    <row r="404" spans="1:17" x14ac:dyDescent="0.35">
      <c r="A404" s="2">
        <v>400</v>
      </c>
      <c r="B404" s="2">
        <f t="shared" si="6"/>
        <v>104</v>
      </c>
      <c r="C404" s="2">
        <v>1</v>
      </c>
      <c r="D404" s="2">
        <v>4</v>
      </c>
      <c r="E404" s="2" t="str">
        <f>"阵列"&amp;C404&amp;INDEX(计算页!$E$4:$E$9,D404)&amp;"色宠物系数"</f>
        <v>阵列1紫色宠物系数</v>
      </c>
      <c r="F404" s="2">
        <v>100</v>
      </c>
      <c r="G404" s="2">
        <v>10000</v>
      </c>
      <c r="H404" s="2">
        <f>INDEX(升级战力计算!$B$2:$BC$101,D_升级系数表!F404,MATCH(B404,升级战力计算!$B$1:$BC$1,0)-1)</f>
        <v>81915</v>
      </c>
      <c r="I404" s="1">
        <v>3</v>
      </c>
      <c r="J404" s="1">
        <v>201</v>
      </c>
      <c r="K404" s="1">
        <v>100</v>
      </c>
      <c r="L404" s="1">
        <v>202</v>
      </c>
      <c r="M404" s="1">
        <v>200</v>
      </c>
      <c r="N404" s="1">
        <v>203</v>
      </c>
      <c r="O404" s="1">
        <v>300</v>
      </c>
      <c r="P404" s="1">
        <v>1</v>
      </c>
      <c r="Q404" s="1">
        <v>10000</v>
      </c>
    </row>
    <row r="405" spans="1:17" x14ac:dyDescent="0.35">
      <c r="A405" s="2">
        <v>401</v>
      </c>
      <c r="B405" s="2">
        <f t="shared" si="6"/>
        <v>105</v>
      </c>
      <c r="C405" s="2">
        <v>1</v>
      </c>
      <c r="D405" s="2">
        <v>5</v>
      </c>
      <c r="E405" s="2" t="str">
        <f>"阵列"&amp;C405&amp;INDEX(计算页!$E$4:$E$9,D405)&amp;"色宠物系数"</f>
        <v>阵列1金色宠物系数</v>
      </c>
      <c r="F405" s="2">
        <v>1</v>
      </c>
      <c r="G405" s="2">
        <v>100</v>
      </c>
      <c r="H405" s="2">
        <f>INDEX(升级战力计算!$B$2:$BC$101,D_升级系数表!F405,MATCH(B405,升级战力计算!$B$1:$BC$1,0)-1)</f>
        <v>300</v>
      </c>
      <c r="I405" s="1">
        <v>3</v>
      </c>
      <c r="J405" s="1">
        <v>201</v>
      </c>
      <c r="K405" s="1">
        <v>100</v>
      </c>
      <c r="L405" s="1">
        <v>202</v>
      </c>
      <c r="M405" s="1">
        <v>200</v>
      </c>
      <c r="N405" s="1">
        <v>203</v>
      </c>
      <c r="O405" s="1">
        <v>300</v>
      </c>
      <c r="P405" s="1">
        <v>1</v>
      </c>
      <c r="Q405" s="1">
        <v>100</v>
      </c>
    </row>
    <row r="406" spans="1:17" x14ac:dyDescent="0.35">
      <c r="A406" s="2">
        <v>402</v>
      </c>
      <c r="B406" s="2">
        <f t="shared" si="6"/>
        <v>105</v>
      </c>
      <c r="C406" s="2">
        <v>1</v>
      </c>
      <c r="D406" s="2">
        <v>5</v>
      </c>
      <c r="E406" s="2" t="str">
        <f>"阵列"&amp;C406&amp;INDEX(计算页!$E$4:$E$9,D406)&amp;"色宠物系数"</f>
        <v>阵列1金色宠物系数</v>
      </c>
      <c r="F406" s="2">
        <v>2</v>
      </c>
      <c r="G406" s="2">
        <v>200</v>
      </c>
      <c r="H406" s="2">
        <f>INDEX(升级战力计算!$B$2:$BC$101,D_升级系数表!F406,MATCH(B406,升级战力计算!$B$1:$BC$1,0)-1)</f>
        <v>600</v>
      </c>
      <c r="I406" s="1">
        <v>3</v>
      </c>
      <c r="J406" s="1">
        <v>201</v>
      </c>
      <c r="K406" s="1">
        <v>100</v>
      </c>
      <c r="L406" s="1">
        <v>202</v>
      </c>
      <c r="M406" s="1">
        <v>200</v>
      </c>
      <c r="N406" s="1">
        <v>203</v>
      </c>
      <c r="O406" s="1">
        <v>300</v>
      </c>
      <c r="P406" s="1">
        <v>1</v>
      </c>
      <c r="Q406" s="1">
        <v>200</v>
      </c>
    </row>
    <row r="407" spans="1:17" x14ac:dyDescent="0.35">
      <c r="A407" s="2">
        <v>403</v>
      </c>
      <c r="B407" s="2">
        <f t="shared" si="6"/>
        <v>105</v>
      </c>
      <c r="C407" s="2">
        <v>1</v>
      </c>
      <c r="D407" s="2">
        <v>5</v>
      </c>
      <c r="E407" s="2" t="str">
        <f>"阵列"&amp;C407&amp;INDEX(计算页!$E$4:$E$9,D407)&amp;"色宠物系数"</f>
        <v>阵列1金色宠物系数</v>
      </c>
      <c r="F407" s="2">
        <v>3</v>
      </c>
      <c r="G407" s="2">
        <v>300</v>
      </c>
      <c r="H407" s="2">
        <f>INDEX(升级战力计算!$B$2:$BC$101,D_升级系数表!F407,MATCH(B407,升级战力计算!$B$1:$BC$1,0)-1)</f>
        <v>900</v>
      </c>
      <c r="I407" s="1">
        <v>3</v>
      </c>
      <c r="J407" s="1">
        <v>201</v>
      </c>
      <c r="K407" s="1">
        <v>100</v>
      </c>
      <c r="L407" s="1">
        <v>202</v>
      </c>
      <c r="M407" s="1">
        <v>200</v>
      </c>
      <c r="N407" s="1">
        <v>203</v>
      </c>
      <c r="O407" s="1">
        <v>300</v>
      </c>
      <c r="P407" s="1">
        <v>1</v>
      </c>
      <c r="Q407" s="1">
        <v>300</v>
      </c>
    </row>
    <row r="408" spans="1:17" x14ac:dyDescent="0.35">
      <c r="A408" s="2">
        <v>404</v>
      </c>
      <c r="B408" s="2">
        <f t="shared" si="6"/>
        <v>105</v>
      </c>
      <c r="C408" s="2">
        <v>1</v>
      </c>
      <c r="D408" s="2">
        <v>5</v>
      </c>
      <c r="E408" s="2" t="str">
        <f>"阵列"&amp;C408&amp;INDEX(计算页!$E$4:$E$9,D408)&amp;"色宠物系数"</f>
        <v>阵列1金色宠物系数</v>
      </c>
      <c r="F408" s="2">
        <v>4</v>
      </c>
      <c r="G408" s="2">
        <v>400</v>
      </c>
      <c r="H408" s="2">
        <f>INDEX(升级战力计算!$B$2:$BC$101,D_升级系数表!F408,MATCH(B408,升级战力计算!$B$1:$BC$1,0)-1)</f>
        <v>1200</v>
      </c>
      <c r="I408" s="1">
        <v>3</v>
      </c>
      <c r="J408" s="1">
        <v>201</v>
      </c>
      <c r="K408" s="1">
        <v>100</v>
      </c>
      <c r="L408" s="1">
        <v>202</v>
      </c>
      <c r="M408" s="1">
        <v>200</v>
      </c>
      <c r="N408" s="1">
        <v>203</v>
      </c>
      <c r="O408" s="1">
        <v>300</v>
      </c>
      <c r="P408" s="1">
        <v>1</v>
      </c>
      <c r="Q408" s="1">
        <v>400</v>
      </c>
    </row>
    <row r="409" spans="1:17" x14ac:dyDescent="0.35">
      <c r="A409" s="2">
        <v>405</v>
      </c>
      <c r="B409" s="2">
        <f t="shared" si="6"/>
        <v>105</v>
      </c>
      <c r="C409" s="2">
        <v>1</v>
      </c>
      <c r="D409" s="2">
        <v>5</v>
      </c>
      <c r="E409" s="2" t="str">
        <f>"阵列"&amp;C409&amp;INDEX(计算页!$E$4:$E$9,D409)&amp;"色宠物系数"</f>
        <v>阵列1金色宠物系数</v>
      </c>
      <c r="F409" s="2">
        <v>5</v>
      </c>
      <c r="G409" s="2">
        <v>500</v>
      </c>
      <c r="H409" s="2">
        <f>INDEX(升级战力计算!$B$2:$BC$101,D_升级系数表!F409,MATCH(B409,升级战力计算!$B$1:$BC$1,0)-1)</f>
        <v>1500</v>
      </c>
      <c r="I409" s="1">
        <v>3</v>
      </c>
      <c r="J409" s="1">
        <v>201</v>
      </c>
      <c r="K409" s="1">
        <v>100</v>
      </c>
      <c r="L409" s="1">
        <v>202</v>
      </c>
      <c r="M409" s="1">
        <v>200</v>
      </c>
      <c r="N409" s="1">
        <v>203</v>
      </c>
      <c r="O409" s="1">
        <v>300</v>
      </c>
      <c r="P409" s="1">
        <v>1</v>
      </c>
      <c r="Q409" s="1">
        <v>500</v>
      </c>
    </row>
    <row r="410" spans="1:17" x14ac:dyDescent="0.35">
      <c r="A410" s="2">
        <v>406</v>
      </c>
      <c r="B410" s="2">
        <f t="shared" si="6"/>
        <v>105</v>
      </c>
      <c r="C410" s="2">
        <v>1</v>
      </c>
      <c r="D410" s="2">
        <v>5</v>
      </c>
      <c r="E410" s="2" t="str">
        <f>"阵列"&amp;C410&amp;INDEX(计算页!$E$4:$E$9,D410)&amp;"色宠物系数"</f>
        <v>阵列1金色宠物系数</v>
      </c>
      <c r="F410" s="2">
        <v>6</v>
      </c>
      <c r="G410" s="2">
        <v>600</v>
      </c>
      <c r="H410" s="2">
        <f>INDEX(升级战力计算!$B$2:$BC$101,D_升级系数表!F410,MATCH(B410,升级战力计算!$B$1:$BC$1,0)-1)</f>
        <v>1821</v>
      </c>
      <c r="I410" s="1">
        <v>3</v>
      </c>
      <c r="J410" s="1">
        <v>201</v>
      </c>
      <c r="K410" s="1">
        <v>100</v>
      </c>
      <c r="L410" s="1">
        <v>202</v>
      </c>
      <c r="M410" s="1">
        <v>200</v>
      </c>
      <c r="N410" s="1">
        <v>203</v>
      </c>
      <c r="O410" s="1">
        <v>300</v>
      </c>
      <c r="P410" s="1">
        <v>1</v>
      </c>
      <c r="Q410" s="1">
        <v>600</v>
      </c>
    </row>
    <row r="411" spans="1:17" x14ac:dyDescent="0.35">
      <c r="A411" s="2">
        <v>407</v>
      </c>
      <c r="B411" s="2">
        <f t="shared" si="6"/>
        <v>105</v>
      </c>
      <c r="C411" s="2">
        <v>1</v>
      </c>
      <c r="D411" s="2">
        <v>5</v>
      </c>
      <c r="E411" s="2" t="str">
        <f>"阵列"&amp;C411&amp;INDEX(计算页!$E$4:$E$9,D411)&amp;"色宠物系数"</f>
        <v>阵列1金色宠物系数</v>
      </c>
      <c r="F411" s="2">
        <v>7</v>
      </c>
      <c r="G411" s="2">
        <v>700</v>
      </c>
      <c r="H411" s="2">
        <f>INDEX(升级战力计算!$B$2:$BC$101,D_升级系数表!F411,MATCH(B411,升级战力计算!$B$1:$BC$1,0)-1)</f>
        <v>2142</v>
      </c>
      <c r="I411" s="1">
        <v>3</v>
      </c>
      <c r="J411" s="1">
        <v>201</v>
      </c>
      <c r="K411" s="1">
        <v>100</v>
      </c>
      <c r="L411" s="1">
        <v>202</v>
      </c>
      <c r="M411" s="1">
        <v>200</v>
      </c>
      <c r="N411" s="1">
        <v>203</v>
      </c>
      <c r="O411" s="1">
        <v>300</v>
      </c>
      <c r="P411" s="1">
        <v>1</v>
      </c>
      <c r="Q411" s="1">
        <v>700</v>
      </c>
    </row>
    <row r="412" spans="1:17" x14ac:dyDescent="0.35">
      <c r="A412" s="2">
        <v>408</v>
      </c>
      <c r="B412" s="2">
        <f t="shared" si="6"/>
        <v>105</v>
      </c>
      <c r="C412" s="2">
        <v>1</v>
      </c>
      <c r="D412" s="2">
        <v>5</v>
      </c>
      <c r="E412" s="2" t="str">
        <f>"阵列"&amp;C412&amp;INDEX(计算页!$E$4:$E$9,D412)&amp;"色宠物系数"</f>
        <v>阵列1金色宠物系数</v>
      </c>
      <c r="F412" s="2">
        <v>8</v>
      </c>
      <c r="G412" s="2">
        <v>800</v>
      </c>
      <c r="H412" s="2">
        <f>INDEX(升级战力计算!$B$2:$BC$101,D_升级系数表!F412,MATCH(B412,升级战力计算!$B$1:$BC$1,0)-1)</f>
        <v>2463</v>
      </c>
      <c r="I412" s="1">
        <v>3</v>
      </c>
      <c r="J412" s="1">
        <v>201</v>
      </c>
      <c r="K412" s="1">
        <v>100</v>
      </c>
      <c r="L412" s="1">
        <v>202</v>
      </c>
      <c r="M412" s="1">
        <v>200</v>
      </c>
      <c r="N412" s="1">
        <v>203</v>
      </c>
      <c r="O412" s="1">
        <v>300</v>
      </c>
      <c r="P412" s="1">
        <v>1</v>
      </c>
      <c r="Q412" s="1">
        <v>800</v>
      </c>
    </row>
    <row r="413" spans="1:17" x14ac:dyDescent="0.35">
      <c r="A413" s="2">
        <v>409</v>
      </c>
      <c r="B413" s="2">
        <f t="shared" si="6"/>
        <v>105</v>
      </c>
      <c r="C413" s="2">
        <v>1</v>
      </c>
      <c r="D413" s="2">
        <v>5</v>
      </c>
      <c r="E413" s="2" t="str">
        <f>"阵列"&amp;C413&amp;INDEX(计算页!$E$4:$E$9,D413)&amp;"色宠物系数"</f>
        <v>阵列1金色宠物系数</v>
      </c>
      <c r="F413" s="2">
        <v>9</v>
      </c>
      <c r="G413" s="2">
        <v>900</v>
      </c>
      <c r="H413" s="2">
        <f>INDEX(升级战力计算!$B$2:$BC$101,D_升级系数表!F413,MATCH(B413,升级战力计算!$B$1:$BC$1,0)-1)</f>
        <v>2784</v>
      </c>
      <c r="I413" s="1">
        <v>3</v>
      </c>
      <c r="J413" s="1">
        <v>201</v>
      </c>
      <c r="K413" s="1">
        <v>100</v>
      </c>
      <c r="L413" s="1">
        <v>202</v>
      </c>
      <c r="M413" s="1">
        <v>200</v>
      </c>
      <c r="N413" s="1">
        <v>203</v>
      </c>
      <c r="O413" s="1">
        <v>300</v>
      </c>
      <c r="P413" s="1">
        <v>1</v>
      </c>
      <c r="Q413" s="1">
        <v>900</v>
      </c>
    </row>
    <row r="414" spans="1:17" x14ac:dyDescent="0.35">
      <c r="A414" s="2">
        <v>410</v>
      </c>
      <c r="B414" s="2">
        <f t="shared" si="6"/>
        <v>105</v>
      </c>
      <c r="C414" s="2">
        <v>1</v>
      </c>
      <c r="D414" s="2">
        <v>5</v>
      </c>
      <c r="E414" s="2" t="str">
        <f>"阵列"&amp;C414&amp;INDEX(计算页!$E$4:$E$9,D414)&amp;"色宠物系数"</f>
        <v>阵列1金色宠物系数</v>
      </c>
      <c r="F414" s="2">
        <v>10</v>
      </c>
      <c r="G414" s="2">
        <v>1000</v>
      </c>
      <c r="H414" s="2">
        <f>INDEX(升级战力计算!$B$2:$BC$101,D_升级系数表!F414,MATCH(B414,升级战力计算!$B$1:$BC$1,0)-1)</f>
        <v>3105</v>
      </c>
      <c r="I414" s="1">
        <v>3</v>
      </c>
      <c r="J414" s="1">
        <v>201</v>
      </c>
      <c r="K414" s="1">
        <v>100</v>
      </c>
      <c r="L414" s="1">
        <v>202</v>
      </c>
      <c r="M414" s="1">
        <v>200</v>
      </c>
      <c r="N414" s="1">
        <v>203</v>
      </c>
      <c r="O414" s="1">
        <v>300</v>
      </c>
      <c r="P414" s="1">
        <v>1</v>
      </c>
      <c r="Q414" s="1">
        <v>1000</v>
      </c>
    </row>
    <row r="415" spans="1:17" x14ac:dyDescent="0.35">
      <c r="A415" s="2">
        <v>411</v>
      </c>
      <c r="B415" s="2">
        <f t="shared" si="6"/>
        <v>105</v>
      </c>
      <c r="C415" s="2">
        <v>1</v>
      </c>
      <c r="D415" s="2">
        <v>5</v>
      </c>
      <c r="E415" s="2" t="str">
        <f>"阵列"&amp;C415&amp;INDEX(计算页!$E$4:$E$9,D415)&amp;"色宠物系数"</f>
        <v>阵列1金色宠物系数</v>
      </c>
      <c r="F415" s="2">
        <v>11</v>
      </c>
      <c r="G415" s="2">
        <v>1100</v>
      </c>
      <c r="H415" s="2">
        <f>INDEX(升级战力计算!$B$2:$BC$101,D_升级系数表!F415,MATCH(B415,升级战力计算!$B$1:$BC$1,0)-1)</f>
        <v>3448</v>
      </c>
      <c r="I415" s="1">
        <v>3</v>
      </c>
      <c r="J415" s="1">
        <v>201</v>
      </c>
      <c r="K415" s="1">
        <v>100</v>
      </c>
      <c r="L415" s="1">
        <v>202</v>
      </c>
      <c r="M415" s="1">
        <v>200</v>
      </c>
      <c r="N415" s="1">
        <v>203</v>
      </c>
      <c r="O415" s="1">
        <v>300</v>
      </c>
      <c r="P415" s="1">
        <v>1</v>
      </c>
      <c r="Q415" s="1">
        <v>1100</v>
      </c>
    </row>
    <row r="416" spans="1:17" x14ac:dyDescent="0.35">
      <c r="A416" s="2">
        <v>412</v>
      </c>
      <c r="B416" s="2">
        <f t="shared" si="6"/>
        <v>105</v>
      </c>
      <c r="C416" s="2">
        <v>1</v>
      </c>
      <c r="D416" s="2">
        <v>5</v>
      </c>
      <c r="E416" s="2" t="str">
        <f>"阵列"&amp;C416&amp;INDEX(计算页!$E$4:$E$9,D416)&amp;"色宠物系数"</f>
        <v>阵列1金色宠物系数</v>
      </c>
      <c r="F416" s="2">
        <v>12</v>
      </c>
      <c r="G416" s="2">
        <v>1200</v>
      </c>
      <c r="H416" s="2">
        <f>INDEX(升级战力计算!$B$2:$BC$101,D_升级系数表!F416,MATCH(B416,升级战力计算!$B$1:$BC$1,0)-1)</f>
        <v>3791</v>
      </c>
      <c r="I416" s="1">
        <v>3</v>
      </c>
      <c r="J416" s="1">
        <v>201</v>
      </c>
      <c r="K416" s="1">
        <v>100</v>
      </c>
      <c r="L416" s="1">
        <v>202</v>
      </c>
      <c r="M416" s="1">
        <v>200</v>
      </c>
      <c r="N416" s="1">
        <v>203</v>
      </c>
      <c r="O416" s="1">
        <v>300</v>
      </c>
      <c r="P416" s="1">
        <v>1</v>
      </c>
      <c r="Q416" s="1">
        <v>1200</v>
      </c>
    </row>
    <row r="417" spans="1:17" x14ac:dyDescent="0.35">
      <c r="A417" s="2">
        <v>413</v>
      </c>
      <c r="B417" s="2">
        <f t="shared" si="6"/>
        <v>105</v>
      </c>
      <c r="C417" s="2">
        <v>1</v>
      </c>
      <c r="D417" s="2">
        <v>5</v>
      </c>
      <c r="E417" s="2" t="str">
        <f>"阵列"&amp;C417&amp;INDEX(计算页!$E$4:$E$9,D417)&amp;"色宠物系数"</f>
        <v>阵列1金色宠物系数</v>
      </c>
      <c r="F417" s="2">
        <v>13</v>
      </c>
      <c r="G417" s="2">
        <v>1300</v>
      </c>
      <c r="H417" s="2">
        <f>INDEX(升级战力计算!$B$2:$BC$101,D_升级系数表!F417,MATCH(B417,升级战力计算!$B$1:$BC$1,0)-1)</f>
        <v>4134</v>
      </c>
      <c r="I417" s="1">
        <v>3</v>
      </c>
      <c r="J417" s="1">
        <v>201</v>
      </c>
      <c r="K417" s="1">
        <v>100</v>
      </c>
      <c r="L417" s="1">
        <v>202</v>
      </c>
      <c r="M417" s="1">
        <v>200</v>
      </c>
      <c r="N417" s="1">
        <v>203</v>
      </c>
      <c r="O417" s="1">
        <v>300</v>
      </c>
      <c r="P417" s="1">
        <v>1</v>
      </c>
      <c r="Q417" s="1">
        <v>1300</v>
      </c>
    </row>
    <row r="418" spans="1:17" x14ac:dyDescent="0.35">
      <c r="A418" s="2">
        <v>414</v>
      </c>
      <c r="B418" s="2">
        <f t="shared" si="6"/>
        <v>105</v>
      </c>
      <c r="C418" s="2">
        <v>1</v>
      </c>
      <c r="D418" s="2">
        <v>5</v>
      </c>
      <c r="E418" s="2" t="str">
        <f>"阵列"&amp;C418&amp;INDEX(计算页!$E$4:$E$9,D418)&amp;"色宠物系数"</f>
        <v>阵列1金色宠物系数</v>
      </c>
      <c r="F418" s="2">
        <v>14</v>
      </c>
      <c r="G418" s="2">
        <v>1400</v>
      </c>
      <c r="H418" s="2">
        <f>INDEX(升级战力计算!$B$2:$BC$101,D_升级系数表!F418,MATCH(B418,升级战力计算!$B$1:$BC$1,0)-1)</f>
        <v>4477</v>
      </c>
      <c r="I418" s="1">
        <v>3</v>
      </c>
      <c r="J418" s="1">
        <v>201</v>
      </c>
      <c r="K418" s="1">
        <v>100</v>
      </c>
      <c r="L418" s="1">
        <v>202</v>
      </c>
      <c r="M418" s="1">
        <v>200</v>
      </c>
      <c r="N418" s="1">
        <v>203</v>
      </c>
      <c r="O418" s="1">
        <v>300</v>
      </c>
      <c r="P418" s="1">
        <v>1</v>
      </c>
      <c r="Q418" s="1">
        <v>1400</v>
      </c>
    </row>
    <row r="419" spans="1:17" x14ac:dyDescent="0.35">
      <c r="A419" s="2">
        <v>415</v>
      </c>
      <c r="B419" s="2">
        <f t="shared" si="6"/>
        <v>105</v>
      </c>
      <c r="C419" s="2">
        <v>1</v>
      </c>
      <c r="D419" s="2">
        <v>5</v>
      </c>
      <c r="E419" s="2" t="str">
        <f>"阵列"&amp;C419&amp;INDEX(计算页!$E$4:$E$9,D419)&amp;"色宠物系数"</f>
        <v>阵列1金色宠物系数</v>
      </c>
      <c r="F419" s="2">
        <v>15</v>
      </c>
      <c r="G419" s="2">
        <v>1500</v>
      </c>
      <c r="H419" s="2">
        <f>INDEX(升级战力计算!$B$2:$BC$101,D_升级系数表!F419,MATCH(B419,升级战力计算!$B$1:$BC$1,0)-1)</f>
        <v>4820</v>
      </c>
      <c r="I419" s="1">
        <v>3</v>
      </c>
      <c r="J419" s="1">
        <v>201</v>
      </c>
      <c r="K419" s="1">
        <v>100</v>
      </c>
      <c r="L419" s="1">
        <v>202</v>
      </c>
      <c r="M419" s="1">
        <v>200</v>
      </c>
      <c r="N419" s="1">
        <v>203</v>
      </c>
      <c r="O419" s="1">
        <v>300</v>
      </c>
      <c r="P419" s="1">
        <v>1</v>
      </c>
      <c r="Q419" s="1">
        <v>1500</v>
      </c>
    </row>
    <row r="420" spans="1:17" x14ac:dyDescent="0.35">
      <c r="A420" s="2">
        <v>416</v>
      </c>
      <c r="B420" s="2">
        <f t="shared" si="6"/>
        <v>105</v>
      </c>
      <c r="C420" s="2">
        <v>1</v>
      </c>
      <c r="D420" s="2">
        <v>5</v>
      </c>
      <c r="E420" s="2" t="str">
        <f>"阵列"&amp;C420&amp;INDEX(计算页!$E$4:$E$9,D420)&amp;"色宠物系数"</f>
        <v>阵列1金色宠物系数</v>
      </c>
      <c r="F420" s="2">
        <v>16</v>
      </c>
      <c r="G420" s="2">
        <v>1600</v>
      </c>
      <c r="H420" s="2">
        <f>INDEX(升级战力计算!$B$2:$BC$101,D_升级系数表!F420,MATCH(B420,升级战力计算!$B$1:$BC$1,0)-1)</f>
        <v>5187</v>
      </c>
      <c r="I420" s="1">
        <v>3</v>
      </c>
      <c r="J420" s="1">
        <v>201</v>
      </c>
      <c r="K420" s="1">
        <v>100</v>
      </c>
      <c r="L420" s="1">
        <v>202</v>
      </c>
      <c r="M420" s="1">
        <v>200</v>
      </c>
      <c r="N420" s="1">
        <v>203</v>
      </c>
      <c r="O420" s="1">
        <v>300</v>
      </c>
      <c r="P420" s="1">
        <v>1</v>
      </c>
      <c r="Q420" s="1">
        <v>1600</v>
      </c>
    </row>
    <row r="421" spans="1:17" x14ac:dyDescent="0.35">
      <c r="A421" s="2">
        <v>417</v>
      </c>
      <c r="B421" s="2">
        <f t="shared" si="6"/>
        <v>105</v>
      </c>
      <c r="C421" s="2">
        <v>1</v>
      </c>
      <c r="D421" s="2">
        <v>5</v>
      </c>
      <c r="E421" s="2" t="str">
        <f>"阵列"&amp;C421&amp;INDEX(计算页!$E$4:$E$9,D421)&amp;"色宠物系数"</f>
        <v>阵列1金色宠物系数</v>
      </c>
      <c r="F421" s="2">
        <v>17</v>
      </c>
      <c r="G421" s="2">
        <v>1700</v>
      </c>
      <c r="H421" s="2">
        <f>INDEX(升级战力计算!$B$2:$BC$101,D_升级系数表!F421,MATCH(B421,升级战力计算!$B$1:$BC$1,0)-1)</f>
        <v>5554</v>
      </c>
      <c r="I421" s="1">
        <v>3</v>
      </c>
      <c r="J421" s="1">
        <v>201</v>
      </c>
      <c r="K421" s="1">
        <v>100</v>
      </c>
      <c r="L421" s="1">
        <v>202</v>
      </c>
      <c r="M421" s="1">
        <v>200</v>
      </c>
      <c r="N421" s="1">
        <v>203</v>
      </c>
      <c r="O421" s="1">
        <v>300</v>
      </c>
      <c r="P421" s="1">
        <v>1</v>
      </c>
      <c r="Q421" s="1">
        <v>1700</v>
      </c>
    </row>
    <row r="422" spans="1:17" x14ac:dyDescent="0.35">
      <c r="A422" s="2">
        <v>418</v>
      </c>
      <c r="B422" s="2">
        <f t="shared" si="6"/>
        <v>105</v>
      </c>
      <c r="C422" s="2">
        <v>1</v>
      </c>
      <c r="D422" s="2">
        <v>5</v>
      </c>
      <c r="E422" s="2" t="str">
        <f>"阵列"&amp;C422&amp;INDEX(计算页!$E$4:$E$9,D422)&amp;"色宠物系数"</f>
        <v>阵列1金色宠物系数</v>
      </c>
      <c r="F422" s="2">
        <v>18</v>
      </c>
      <c r="G422" s="2">
        <v>1800</v>
      </c>
      <c r="H422" s="2">
        <f>INDEX(升级战力计算!$B$2:$BC$101,D_升级系数表!F422,MATCH(B422,升级战力计算!$B$1:$BC$1,0)-1)</f>
        <v>5921</v>
      </c>
      <c r="I422" s="1">
        <v>3</v>
      </c>
      <c r="J422" s="1">
        <v>201</v>
      </c>
      <c r="K422" s="1">
        <v>100</v>
      </c>
      <c r="L422" s="1">
        <v>202</v>
      </c>
      <c r="M422" s="1">
        <v>200</v>
      </c>
      <c r="N422" s="1">
        <v>203</v>
      </c>
      <c r="O422" s="1">
        <v>300</v>
      </c>
      <c r="P422" s="1">
        <v>1</v>
      </c>
      <c r="Q422" s="1">
        <v>1800</v>
      </c>
    </row>
    <row r="423" spans="1:17" x14ac:dyDescent="0.35">
      <c r="A423" s="2">
        <v>419</v>
      </c>
      <c r="B423" s="2">
        <f t="shared" si="6"/>
        <v>105</v>
      </c>
      <c r="C423" s="2">
        <v>1</v>
      </c>
      <c r="D423" s="2">
        <v>5</v>
      </c>
      <c r="E423" s="2" t="str">
        <f>"阵列"&amp;C423&amp;INDEX(计算页!$E$4:$E$9,D423)&amp;"色宠物系数"</f>
        <v>阵列1金色宠物系数</v>
      </c>
      <c r="F423" s="2">
        <v>19</v>
      </c>
      <c r="G423" s="2">
        <v>1900</v>
      </c>
      <c r="H423" s="2">
        <f>INDEX(升级战力计算!$B$2:$BC$101,D_升级系数表!F423,MATCH(B423,升级战力计算!$B$1:$BC$1,0)-1)</f>
        <v>6288</v>
      </c>
      <c r="I423" s="1">
        <v>3</v>
      </c>
      <c r="J423" s="1">
        <v>201</v>
      </c>
      <c r="K423" s="1">
        <v>100</v>
      </c>
      <c r="L423" s="1">
        <v>202</v>
      </c>
      <c r="M423" s="1">
        <v>200</v>
      </c>
      <c r="N423" s="1">
        <v>203</v>
      </c>
      <c r="O423" s="1">
        <v>300</v>
      </c>
      <c r="P423" s="1">
        <v>1</v>
      </c>
      <c r="Q423" s="1">
        <v>1900</v>
      </c>
    </row>
    <row r="424" spans="1:17" x14ac:dyDescent="0.35">
      <c r="A424" s="2">
        <v>420</v>
      </c>
      <c r="B424" s="2">
        <f t="shared" si="6"/>
        <v>105</v>
      </c>
      <c r="C424" s="2">
        <v>1</v>
      </c>
      <c r="D424" s="2">
        <v>5</v>
      </c>
      <c r="E424" s="2" t="str">
        <f>"阵列"&amp;C424&amp;INDEX(计算页!$E$4:$E$9,D424)&amp;"色宠物系数"</f>
        <v>阵列1金色宠物系数</v>
      </c>
      <c r="F424" s="2">
        <v>20</v>
      </c>
      <c r="G424" s="2">
        <v>2000</v>
      </c>
      <c r="H424" s="2">
        <f>INDEX(升级战力计算!$B$2:$BC$101,D_升级系数表!F424,MATCH(B424,升级战力计算!$B$1:$BC$1,0)-1)</f>
        <v>6655</v>
      </c>
      <c r="I424" s="1">
        <v>3</v>
      </c>
      <c r="J424" s="1">
        <v>201</v>
      </c>
      <c r="K424" s="1">
        <v>100</v>
      </c>
      <c r="L424" s="1">
        <v>202</v>
      </c>
      <c r="M424" s="1">
        <v>200</v>
      </c>
      <c r="N424" s="1">
        <v>203</v>
      </c>
      <c r="O424" s="1">
        <v>300</v>
      </c>
      <c r="P424" s="1">
        <v>1</v>
      </c>
      <c r="Q424" s="1">
        <v>2000</v>
      </c>
    </row>
    <row r="425" spans="1:17" x14ac:dyDescent="0.35">
      <c r="A425" s="2">
        <v>421</v>
      </c>
      <c r="B425" s="2">
        <f t="shared" si="6"/>
        <v>105</v>
      </c>
      <c r="C425" s="2">
        <v>1</v>
      </c>
      <c r="D425" s="2">
        <v>5</v>
      </c>
      <c r="E425" s="2" t="str">
        <f>"阵列"&amp;C425&amp;INDEX(计算页!$E$4:$E$9,D425)&amp;"色宠物系数"</f>
        <v>阵列1金色宠物系数</v>
      </c>
      <c r="F425" s="2">
        <v>21</v>
      </c>
      <c r="G425" s="2">
        <v>2100</v>
      </c>
      <c r="H425" s="2">
        <f>INDEX(升级战力计算!$B$2:$BC$101,D_升级系数表!F425,MATCH(B425,升级战力计算!$B$1:$BC$1,0)-1)</f>
        <v>7048</v>
      </c>
      <c r="I425" s="1">
        <v>3</v>
      </c>
      <c r="J425" s="1">
        <v>201</v>
      </c>
      <c r="K425" s="1">
        <v>100</v>
      </c>
      <c r="L425" s="1">
        <v>202</v>
      </c>
      <c r="M425" s="1">
        <v>200</v>
      </c>
      <c r="N425" s="1">
        <v>203</v>
      </c>
      <c r="O425" s="1">
        <v>300</v>
      </c>
      <c r="P425" s="1">
        <v>1</v>
      </c>
      <c r="Q425" s="1">
        <v>2100</v>
      </c>
    </row>
    <row r="426" spans="1:17" x14ac:dyDescent="0.35">
      <c r="A426" s="2">
        <v>422</v>
      </c>
      <c r="B426" s="2">
        <f t="shared" si="6"/>
        <v>105</v>
      </c>
      <c r="C426" s="2">
        <v>1</v>
      </c>
      <c r="D426" s="2">
        <v>5</v>
      </c>
      <c r="E426" s="2" t="str">
        <f>"阵列"&amp;C426&amp;INDEX(计算页!$E$4:$E$9,D426)&amp;"色宠物系数"</f>
        <v>阵列1金色宠物系数</v>
      </c>
      <c r="F426" s="2">
        <v>22</v>
      </c>
      <c r="G426" s="2">
        <v>2200</v>
      </c>
      <c r="H426" s="2">
        <f>INDEX(升级战力计算!$B$2:$BC$101,D_升级系数表!F426,MATCH(B426,升级战力计算!$B$1:$BC$1,0)-1)</f>
        <v>7441</v>
      </c>
      <c r="I426" s="1">
        <v>3</v>
      </c>
      <c r="J426" s="1">
        <v>201</v>
      </c>
      <c r="K426" s="1">
        <v>100</v>
      </c>
      <c r="L426" s="1">
        <v>202</v>
      </c>
      <c r="M426" s="1">
        <v>200</v>
      </c>
      <c r="N426" s="1">
        <v>203</v>
      </c>
      <c r="O426" s="1">
        <v>300</v>
      </c>
      <c r="P426" s="1">
        <v>1</v>
      </c>
      <c r="Q426" s="1">
        <v>2200</v>
      </c>
    </row>
    <row r="427" spans="1:17" x14ac:dyDescent="0.35">
      <c r="A427" s="2">
        <v>423</v>
      </c>
      <c r="B427" s="2">
        <f t="shared" si="6"/>
        <v>105</v>
      </c>
      <c r="C427" s="2">
        <v>1</v>
      </c>
      <c r="D427" s="2">
        <v>5</v>
      </c>
      <c r="E427" s="2" t="str">
        <f>"阵列"&amp;C427&amp;INDEX(计算页!$E$4:$E$9,D427)&amp;"色宠物系数"</f>
        <v>阵列1金色宠物系数</v>
      </c>
      <c r="F427" s="2">
        <v>23</v>
      </c>
      <c r="G427" s="2">
        <v>2300</v>
      </c>
      <c r="H427" s="2">
        <f>INDEX(升级战力计算!$B$2:$BC$101,D_升级系数表!F427,MATCH(B427,升级战力计算!$B$1:$BC$1,0)-1)</f>
        <v>7834</v>
      </c>
      <c r="I427" s="1">
        <v>3</v>
      </c>
      <c r="J427" s="1">
        <v>201</v>
      </c>
      <c r="K427" s="1">
        <v>100</v>
      </c>
      <c r="L427" s="1">
        <v>202</v>
      </c>
      <c r="M427" s="1">
        <v>200</v>
      </c>
      <c r="N427" s="1">
        <v>203</v>
      </c>
      <c r="O427" s="1">
        <v>300</v>
      </c>
      <c r="P427" s="1">
        <v>1</v>
      </c>
      <c r="Q427" s="1">
        <v>2300</v>
      </c>
    </row>
    <row r="428" spans="1:17" x14ac:dyDescent="0.35">
      <c r="A428" s="2">
        <v>424</v>
      </c>
      <c r="B428" s="2">
        <f t="shared" si="6"/>
        <v>105</v>
      </c>
      <c r="C428" s="2">
        <v>1</v>
      </c>
      <c r="D428" s="2">
        <v>5</v>
      </c>
      <c r="E428" s="2" t="str">
        <f>"阵列"&amp;C428&amp;INDEX(计算页!$E$4:$E$9,D428)&amp;"色宠物系数"</f>
        <v>阵列1金色宠物系数</v>
      </c>
      <c r="F428" s="2">
        <v>24</v>
      </c>
      <c r="G428" s="2">
        <v>2400</v>
      </c>
      <c r="H428" s="2">
        <f>INDEX(升级战力计算!$B$2:$BC$101,D_升级系数表!F428,MATCH(B428,升级战力计算!$B$1:$BC$1,0)-1)</f>
        <v>8227</v>
      </c>
      <c r="I428" s="1">
        <v>3</v>
      </c>
      <c r="J428" s="1">
        <v>201</v>
      </c>
      <c r="K428" s="1">
        <v>100</v>
      </c>
      <c r="L428" s="1">
        <v>202</v>
      </c>
      <c r="M428" s="1">
        <v>200</v>
      </c>
      <c r="N428" s="1">
        <v>203</v>
      </c>
      <c r="O428" s="1">
        <v>300</v>
      </c>
      <c r="P428" s="1">
        <v>1</v>
      </c>
      <c r="Q428" s="1">
        <v>2400</v>
      </c>
    </row>
    <row r="429" spans="1:17" x14ac:dyDescent="0.35">
      <c r="A429" s="2">
        <v>425</v>
      </c>
      <c r="B429" s="2">
        <f t="shared" si="6"/>
        <v>105</v>
      </c>
      <c r="C429" s="2">
        <v>1</v>
      </c>
      <c r="D429" s="2">
        <v>5</v>
      </c>
      <c r="E429" s="2" t="str">
        <f>"阵列"&amp;C429&amp;INDEX(计算页!$E$4:$E$9,D429)&amp;"色宠物系数"</f>
        <v>阵列1金色宠物系数</v>
      </c>
      <c r="F429" s="2">
        <v>25</v>
      </c>
      <c r="G429" s="2">
        <v>2500</v>
      </c>
      <c r="H429" s="2">
        <f>INDEX(升级战力计算!$B$2:$BC$101,D_升级系数表!F429,MATCH(B429,升级战力计算!$B$1:$BC$1,0)-1)</f>
        <v>8620</v>
      </c>
      <c r="I429" s="1">
        <v>3</v>
      </c>
      <c r="J429" s="1">
        <v>201</v>
      </c>
      <c r="K429" s="1">
        <v>100</v>
      </c>
      <c r="L429" s="1">
        <v>202</v>
      </c>
      <c r="M429" s="1">
        <v>200</v>
      </c>
      <c r="N429" s="1">
        <v>203</v>
      </c>
      <c r="O429" s="1">
        <v>300</v>
      </c>
      <c r="P429" s="1">
        <v>1</v>
      </c>
      <c r="Q429" s="1">
        <v>2500</v>
      </c>
    </row>
    <row r="430" spans="1:17" x14ac:dyDescent="0.35">
      <c r="A430" s="2">
        <v>426</v>
      </c>
      <c r="B430" s="2">
        <f t="shared" si="6"/>
        <v>105</v>
      </c>
      <c r="C430" s="2">
        <v>1</v>
      </c>
      <c r="D430" s="2">
        <v>5</v>
      </c>
      <c r="E430" s="2" t="str">
        <f>"阵列"&amp;C430&amp;INDEX(计算页!$E$4:$E$9,D430)&amp;"色宠物系数"</f>
        <v>阵列1金色宠物系数</v>
      </c>
      <c r="F430" s="2">
        <v>26</v>
      </c>
      <c r="G430" s="2">
        <v>2600</v>
      </c>
      <c r="H430" s="2">
        <f>INDEX(升级战力计算!$B$2:$BC$101,D_升级系数表!F430,MATCH(B430,升级战力计算!$B$1:$BC$1,0)-1)</f>
        <v>9041</v>
      </c>
      <c r="I430" s="1">
        <v>3</v>
      </c>
      <c r="J430" s="1">
        <v>201</v>
      </c>
      <c r="K430" s="1">
        <v>100</v>
      </c>
      <c r="L430" s="1">
        <v>202</v>
      </c>
      <c r="M430" s="1">
        <v>200</v>
      </c>
      <c r="N430" s="1">
        <v>203</v>
      </c>
      <c r="O430" s="1">
        <v>300</v>
      </c>
      <c r="P430" s="1">
        <v>1</v>
      </c>
      <c r="Q430" s="1">
        <v>2600</v>
      </c>
    </row>
    <row r="431" spans="1:17" x14ac:dyDescent="0.35">
      <c r="A431" s="2">
        <v>427</v>
      </c>
      <c r="B431" s="2">
        <f t="shared" si="6"/>
        <v>105</v>
      </c>
      <c r="C431" s="2">
        <v>1</v>
      </c>
      <c r="D431" s="2">
        <v>5</v>
      </c>
      <c r="E431" s="2" t="str">
        <f>"阵列"&amp;C431&amp;INDEX(计算页!$E$4:$E$9,D431)&amp;"色宠物系数"</f>
        <v>阵列1金色宠物系数</v>
      </c>
      <c r="F431" s="2">
        <v>27</v>
      </c>
      <c r="G431" s="2">
        <v>2700</v>
      </c>
      <c r="H431" s="2">
        <f>INDEX(升级战力计算!$B$2:$BC$101,D_升级系数表!F431,MATCH(B431,升级战力计算!$B$1:$BC$1,0)-1)</f>
        <v>9462</v>
      </c>
      <c r="I431" s="1">
        <v>3</v>
      </c>
      <c r="J431" s="1">
        <v>201</v>
      </c>
      <c r="K431" s="1">
        <v>100</v>
      </c>
      <c r="L431" s="1">
        <v>202</v>
      </c>
      <c r="M431" s="1">
        <v>200</v>
      </c>
      <c r="N431" s="1">
        <v>203</v>
      </c>
      <c r="O431" s="1">
        <v>300</v>
      </c>
      <c r="P431" s="1">
        <v>1</v>
      </c>
      <c r="Q431" s="1">
        <v>2700</v>
      </c>
    </row>
    <row r="432" spans="1:17" x14ac:dyDescent="0.35">
      <c r="A432" s="2">
        <v>428</v>
      </c>
      <c r="B432" s="2">
        <f t="shared" si="6"/>
        <v>105</v>
      </c>
      <c r="C432" s="2">
        <v>1</v>
      </c>
      <c r="D432" s="2">
        <v>5</v>
      </c>
      <c r="E432" s="2" t="str">
        <f>"阵列"&amp;C432&amp;INDEX(计算页!$E$4:$E$9,D432)&amp;"色宠物系数"</f>
        <v>阵列1金色宠物系数</v>
      </c>
      <c r="F432" s="2">
        <v>28</v>
      </c>
      <c r="G432" s="2">
        <v>2800</v>
      </c>
      <c r="H432" s="2">
        <f>INDEX(升级战力计算!$B$2:$BC$101,D_升级系数表!F432,MATCH(B432,升级战力计算!$B$1:$BC$1,0)-1)</f>
        <v>9883</v>
      </c>
      <c r="I432" s="1">
        <v>3</v>
      </c>
      <c r="J432" s="1">
        <v>201</v>
      </c>
      <c r="K432" s="1">
        <v>100</v>
      </c>
      <c r="L432" s="1">
        <v>202</v>
      </c>
      <c r="M432" s="1">
        <v>200</v>
      </c>
      <c r="N432" s="1">
        <v>203</v>
      </c>
      <c r="O432" s="1">
        <v>300</v>
      </c>
      <c r="P432" s="1">
        <v>1</v>
      </c>
      <c r="Q432" s="1">
        <v>2800</v>
      </c>
    </row>
    <row r="433" spans="1:17" x14ac:dyDescent="0.35">
      <c r="A433" s="2">
        <v>429</v>
      </c>
      <c r="B433" s="2">
        <f t="shared" si="6"/>
        <v>105</v>
      </c>
      <c r="C433" s="2">
        <v>1</v>
      </c>
      <c r="D433" s="2">
        <v>5</v>
      </c>
      <c r="E433" s="2" t="str">
        <f>"阵列"&amp;C433&amp;INDEX(计算页!$E$4:$E$9,D433)&amp;"色宠物系数"</f>
        <v>阵列1金色宠物系数</v>
      </c>
      <c r="F433" s="2">
        <v>29</v>
      </c>
      <c r="G433" s="2">
        <v>2900</v>
      </c>
      <c r="H433" s="2">
        <f>INDEX(升级战力计算!$B$2:$BC$101,D_升级系数表!F433,MATCH(B433,升级战力计算!$B$1:$BC$1,0)-1)</f>
        <v>10304</v>
      </c>
      <c r="I433" s="1">
        <v>3</v>
      </c>
      <c r="J433" s="1">
        <v>201</v>
      </c>
      <c r="K433" s="1">
        <v>100</v>
      </c>
      <c r="L433" s="1">
        <v>202</v>
      </c>
      <c r="M433" s="1">
        <v>200</v>
      </c>
      <c r="N433" s="1">
        <v>203</v>
      </c>
      <c r="O433" s="1">
        <v>300</v>
      </c>
      <c r="P433" s="1">
        <v>1</v>
      </c>
      <c r="Q433" s="1">
        <v>2900</v>
      </c>
    </row>
    <row r="434" spans="1:17" x14ac:dyDescent="0.35">
      <c r="A434" s="2">
        <v>430</v>
      </c>
      <c r="B434" s="2">
        <f t="shared" si="6"/>
        <v>105</v>
      </c>
      <c r="C434" s="2">
        <v>1</v>
      </c>
      <c r="D434" s="2">
        <v>5</v>
      </c>
      <c r="E434" s="2" t="str">
        <f>"阵列"&amp;C434&amp;INDEX(计算页!$E$4:$E$9,D434)&amp;"色宠物系数"</f>
        <v>阵列1金色宠物系数</v>
      </c>
      <c r="F434" s="2">
        <v>30</v>
      </c>
      <c r="G434" s="2">
        <v>3000</v>
      </c>
      <c r="H434" s="2">
        <f>INDEX(升级战力计算!$B$2:$BC$101,D_升级系数表!F434,MATCH(B434,升级战力计算!$B$1:$BC$1,0)-1)</f>
        <v>10725</v>
      </c>
      <c r="I434" s="1">
        <v>3</v>
      </c>
      <c r="J434" s="1">
        <v>201</v>
      </c>
      <c r="K434" s="1">
        <v>100</v>
      </c>
      <c r="L434" s="1">
        <v>202</v>
      </c>
      <c r="M434" s="1">
        <v>200</v>
      </c>
      <c r="N434" s="1">
        <v>203</v>
      </c>
      <c r="O434" s="1">
        <v>300</v>
      </c>
      <c r="P434" s="1">
        <v>1</v>
      </c>
      <c r="Q434" s="1">
        <v>3000</v>
      </c>
    </row>
    <row r="435" spans="1:17" x14ac:dyDescent="0.35">
      <c r="A435" s="2">
        <v>431</v>
      </c>
      <c r="B435" s="2">
        <f t="shared" si="6"/>
        <v>105</v>
      </c>
      <c r="C435" s="2">
        <v>1</v>
      </c>
      <c r="D435" s="2">
        <v>5</v>
      </c>
      <c r="E435" s="2" t="str">
        <f>"阵列"&amp;C435&amp;INDEX(计算页!$E$4:$E$9,D435)&amp;"色宠物系数"</f>
        <v>阵列1金色宠物系数</v>
      </c>
      <c r="F435" s="2">
        <v>31</v>
      </c>
      <c r="G435" s="2">
        <v>3100</v>
      </c>
      <c r="H435" s="2">
        <f>INDEX(升级战力计算!$B$2:$BC$101,D_升级系数表!F435,MATCH(B435,升级战力计算!$B$1:$BC$1,0)-1)</f>
        <v>11175</v>
      </c>
      <c r="I435" s="1">
        <v>3</v>
      </c>
      <c r="J435" s="1">
        <v>201</v>
      </c>
      <c r="K435" s="1">
        <v>100</v>
      </c>
      <c r="L435" s="1">
        <v>202</v>
      </c>
      <c r="M435" s="1">
        <v>200</v>
      </c>
      <c r="N435" s="1">
        <v>203</v>
      </c>
      <c r="O435" s="1">
        <v>300</v>
      </c>
      <c r="P435" s="1">
        <v>1</v>
      </c>
      <c r="Q435" s="1">
        <v>3100</v>
      </c>
    </row>
    <row r="436" spans="1:17" x14ac:dyDescent="0.35">
      <c r="A436" s="2">
        <v>432</v>
      </c>
      <c r="B436" s="2">
        <f t="shared" si="6"/>
        <v>105</v>
      </c>
      <c r="C436" s="2">
        <v>1</v>
      </c>
      <c r="D436" s="2">
        <v>5</v>
      </c>
      <c r="E436" s="2" t="str">
        <f>"阵列"&amp;C436&amp;INDEX(计算页!$E$4:$E$9,D436)&amp;"色宠物系数"</f>
        <v>阵列1金色宠物系数</v>
      </c>
      <c r="F436" s="2">
        <v>32</v>
      </c>
      <c r="G436" s="2">
        <v>3200</v>
      </c>
      <c r="H436" s="2">
        <f>INDEX(升级战力计算!$B$2:$BC$101,D_升级系数表!F436,MATCH(B436,升级战力计算!$B$1:$BC$1,0)-1)</f>
        <v>11625</v>
      </c>
      <c r="I436" s="1">
        <v>3</v>
      </c>
      <c r="J436" s="1">
        <v>201</v>
      </c>
      <c r="K436" s="1">
        <v>100</v>
      </c>
      <c r="L436" s="1">
        <v>202</v>
      </c>
      <c r="M436" s="1">
        <v>200</v>
      </c>
      <c r="N436" s="1">
        <v>203</v>
      </c>
      <c r="O436" s="1">
        <v>300</v>
      </c>
      <c r="P436" s="1">
        <v>1</v>
      </c>
      <c r="Q436" s="1">
        <v>3200</v>
      </c>
    </row>
    <row r="437" spans="1:17" x14ac:dyDescent="0.35">
      <c r="A437" s="2">
        <v>433</v>
      </c>
      <c r="B437" s="2">
        <f t="shared" si="6"/>
        <v>105</v>
      </c>
      <c r="C437" s="2">
        <v>1</v>
      </c>
      <c r="D437" s="2">
        <v>5</v>
      </c>
      <c r="E437" s="2" t="str">
        <f>"阵列"&amp;C437&amp;INDEX(计算页!$E$4:$E$9,D437)&amp;"色宠物系数"</f>
        <v>阵列1金色宠物系数</v>
      </c>
      <c r="F437" s="2">
        <v>33</v>
      </c>
      <c r="G437" s="2">
        <v>3300</v>
      </c>
      <c r="H437" s="2">
        <f>INDEX(升级战力计算!$B$2:$BC$101,D_升级系数表!F437,MATCH(B437,升级战力计算!$B$1:$BC$1,0)-1)</f>
        <v>12075</v>
      </c>
      <c r="I437" s="1">
        <v>3</v>
      </c>
      <c r="J437" s="1">
        <v>201</v>
      </c>
      <c r="K437" s="1">
        <v>100</v>
      </c>
      <c r="L437" s="1">
        <v>202</v>
      </c>
      <c r="M437" s="1">
        <v>200</v>
      </c>
      <c r="N437" s="1">
        <v>203</v>
      </c>
      <c r="O437" s="1">
        <v>300</v>
      </c>
      <c r="P437" s="1">
        <v>1</v>
      </c>
      <c r="Q437" s="1">
        <v>3300</v>
      </c>
    </row>
    <row r="438" spans="1:17" x14ac:dyDescent="0.35">
      <c r="A438" s="2">
        <v>434</v>
      </c>
      <c r="B438" s="2">
        <f t="shared" si="6"/>
        <v>105</v>
      </c>
      <c r="C438" s="2">
        <v>1</v>
      </c>
      <c r="D438" s="2">
        <v>5</v>
      </c>
      <c r="E438" s="2" t="str">
        <f>"阵列"&amp;C438&amp;INDEX(计算页!$E$4:$E$9,D438)&amp;"色宠物系数"</f>
        <v>阵列1金色宠物系数</v>
      </c>
      <c r="F438" s="2">
        <v>34</v>
      </c>
      <c r="G438" s="2">
        <v>3400</v>
      </c>
      <c r="H438" s="2">
        <f>INDEX(升级战力计算!$B$2:$BC$101,D_升级系数表!F438,MATCH(B438,升级战力计算!$B$1:$BC$1,0)-1)</f>
        <v>12525</v>
      </c>
      <c r="I438" s="1">
        <v>3</v>
      </c>
      <c r="J438" s="1">
        <v>201</v>
      </c>
      <c r="K438" s="1">
        <v>100</v>
      </c>
      <c r="L438" s="1">
        <v>202</v>
      </c>
      <c r="M438" s="1">
        <v>200</v>
      </c>
      <c r="N438" s="1">
        <v>203</v>
      </c>
      <c r="O438" s="1">
        <v>300</v>
      </c>
      <c r="P438" s="1">
        <v>1</v>
      </c>
      <c r="Q438" s="1">
        <v>3400</v>
      </c>
    </row>
    <row r="439" spans="1:17" x14ac:dyDescent="0.35">
      <c r="A439" s="2">
        <v>435</v>
      </c>
      <c r="B439" s="2">
        <f t="shared" si="6"/>
        <v>105</v>
      </c>
      <c r="C439" s="2">
        <v>1</v>
      </c>
      <c r="D439" s="2">
        <v>5</v>
      </c>
      <c r="E439" s="2" t="str">
        <f>"阵列"&amp;C439&amp;INDEX(计算页!$E$4:$E$9,D439)&amp;"色宠物系数"</f>
        <v>阵列1金色宠物系数</v>
      </c>
      <c r="F439" s="2">
        <v>35</v>
      </c>
      <c r="G439" s="2">
        <v>3500</v>
      </c>
      <c r="H439" s="2">
        <f>INDEX(升级战力计算!$B$2:$BC$101,D_升级系数表!F439,MATCH(B439,升级战力计算!$B$1:$BC$1,0)-1)</f>
        <v>12975</v>
      </c>
      <c r="I439" s="1">
        <v>3</v>
      </c>
      <c r="J439" s="1">
        <v>201</v>
      </c>
      <c r="K439" s="1">
        <v>100</v>
      </c>
      <c r="L439" s="1">
        <v>202</v>
      </c>
      <c r="M439" s="1">
        <v>200</v>
      </c>
      <c r="N439" s="1">
        <v>203</v>
      </c>
      <c r="O439" s="1">
        <v>300</v>
      </c>
      <c r="P439" s="1">
        <v>1</v>
      </c>
      <c r="Q439" s="1">
        <v>3500</v>
      </c>
    </row>
    <row r="440" spans="1:17" x14ac:dyDescent="0.35">
      <c r="A440" s="2">
        <v>436</v>
      </c>
      <c r="B440" s="2">
        <f t="shared" si="6"/>
        <v>105</v>
      </c>
      <c r="C440" s="2">
        <v>1</v>
      </c>
      <c r="D440" s="2">
        <v>5</v>
      </c>
      <c r="E440" s="2" t="str">
        <f>"阵列"&amp;C440&amp;INDEX(计算页!$E$4:$E$9,D440)&amp;"色宠物系数"</f>
        <v>阵列1金色宠物系数</v>
      </c>
      <c r="F440" s="2">
        <v>36</v>
      </c>
      <c r="G440" s="2">
        <v>3600</v>
      </c>
      <c r="H440" s="2">
        <f>INDEX(升级战力计算!$B$2:$BC$101,D_升级系数表!F440,MATCH(B440,升级战力计算!$B$1:$BC$1,0)-1)</f>
        <v>13457</v>
      </c>
      <c r="I440" s="1">
        <v>3</v>
      </c>
      <c r="J440" s="1">
        <v>201</v>
      </c>
      <c r="K440" s="1">
        <v>100</v>
      </c>
      <c r="L440" s="1">
        <v>202</v>
      </c>
      <c r="M440" s="1">
        <v>200</v>
      </c>
      <c r="N440" s="1">
        <v>203</v>
      </c>
      <c r="O440" s="1">
        <v>300</v>
      </c>
      <c r="P440" s="1">
        <v>1</v>
      </c>
      <c r="Q440" s="1">
        <v>3600</v>
      </c>
    </row>
    <row r="441" spans="1:17" x14ac:dyDescent="0.35">
      <c r="A441" s="2">
        <v>437</v>
      </c>
      <c r="B441" s="2">
        <f t="shared" si="6"/>
        <v>105</v>
      </c>
      <c r="C441" s="2">
        <v>1</v>
      </c>
      <c r="D441" s="2">
        <v>5</v>
      </c>
      <c r="E441" s="2" t="str">
        <f>"阵列"&amp;C441&amp;INDEX(计算页!$E$4:$E$9,D441)&amp;"色宠物系数"</f>
        <v>阵列1金色宠物系数</v>
      </c>
      <c r="F441" s="2">
        <v>37</v>
      </c>
      <c r="G441" s="2">
        <v>3700</v>
      </c>
      <c r="H441" s="2">
        <f>INDEX(升级战力计算!$B$2:$BC$101,D_升级系数表!F441,MATCH(B441,升级战力计算!$B$1:$BC$1,0)-1)</f>
        <v>13939</v>
      </c>
      <c r="I441" s="1">
        <v>3</v>
      </c>
      <c r="J441" s="1">
        <v>201</v>
      </c>
      <c r="K441" s="1">
        <v>100</v>
      </c>
      <c r="L441" s="1">
        <v>202</v>
      </c>
      <c r="M441" s="1">
        <v>200</v>
      </c>
      <c r="N441" s="1">
        <v>203</v>
      </c>
      <c r="O441" s="1">
        <v>300</v>
      </c>
      <c r="P441" s="1">
        <v>1</v>
      </c>
      <c r="Q441" s="1">
        <v>3700</v>
      </c>
    </row>
    <row r="442" spans="1:17" x14ac:dyDescent="0.35">
      <c r="A442" s="2">
        <v>438</v>
      </c>
      <c r="B442" s="2">
        <f t="shared" si="6"/>
        <v>105</v>
      </c>
      <c r="C442" s="2">
        <v>1</v>
      </c>
      <c r="D442" s="2">
        <v>5</v>
      </c>
      <c r="E442" s="2" t="str">
        <f>"阵列"&amp;C442&amp;INDEX(计算页!$E$4:$E$9,D442)&amp;"色宠物系数"</f>
        <v>阵列1金色宠物系数</v>
      </c>
      <c r="F442" s="2">
        <v>38</v>
      </c>
      <c r="G442" s="2">
        <v>3800</v>
      </c>
      <c r="H442" s="2">
        <f>INDEX(升级战力计算!$B$2:$BC$101,D_升级系数表!F442,MATCH(B442,升级战力计算!$B$1:$BC$1,0)-1)</f>
        <v>14421</v>
      </c>
      <c r="I442" s="1">
        <v>3</v>
      </c>
      <c r="J442" s="1">
        <v>201</v>
      </c>
      <c r="K442" s="1">
        <v>100</v>
      </c>
      <c r="L442" s="1">
        <v>202</v>
      </c>
      <c r="M442" s="1">
        <v>200</v>
      </c>
      <c r="N442" s="1">
        <v>203</v>
      </c>
      <c r="O442" s="1">
        <v>300</v>
      </c>
      <c r="P442" s="1">
        <v>1</v>
      </c>
      <c r="Q442" s="1">
        <v>3800</v>
      </c>
    </row>
    <row r="443" spans="1:17" x14ac:dyDescent="0.35">
      <c r="A443" s="2">
        <v>439</v>
      </c>
      <c r="B443" s="2">
        <f t="shared" si="6"/>
        <v>105</v>
      </c>
      <c r="C443" s="2">
        <v>1</v>
      </c>
      <c r="D443" s="2">
        <v>5</v>
      </c>
      <c r="E443" s="2" t="str">
        <f>"阵列"&amp;C443&amp;INDEX(计算页!$E$4:$E$9,D443)&amp;"色宠物系数"</f>
        <v>阵列1金色宠物系数</v>
      </c>
      <c r="F443" s="2">
        <v>39</v>
      </c>
      <c r="G443" s="2">
        <v>3900</v>
      </c>
      <c r="H443" s="2">
        <f>INDEX(升级战力计算!$B$2:$BC$101,D_升级系数表!F443,MATCH(B443,升级战力计算!$B$1:$BC$1,0)-1)</f>
        <v>14903</v>
      </c>
      <c r="I443" s="1">
        <v>3</v>
      </c>
      <c r="J443" s="1">
        <v>201</v>
      </c>
      <c r="K443" s="1">
        <v>100</v>
      </c>
      <c r="L443" s="1">
        <v>202</v>
      </c>
      <c r="M443" s="1">
        <v>200</v>
      </c>
      <c r="N443" s="1">
        <v>203</v>
      </c>
      <c r="O443" s="1">
        <v>300</v>
      </c>
      <c r="P443" s="1">
        <v>1</v>
      </c>
      <c r="Q443" s="1">
        <v>3900</v>
      </c>
    </row>
    <row r="444" spans="1:17" x14ac:dyDescent="0.35">
      <c r="A444" s="2">
        <v>440</v>
      </c>
      <c r="B444" s="2">
        <f t="shared" si="6"/>
        <v>105</v>
      </c>
      <c r="C444" s="2">
        <v>1</v>
      </c>
      <c r="D444" s="2">
        <v>5</v>
      </c>
      <c r="E444" s="2" t="str">
        <f>"阵列"&amp;C444&amp;INDEX(计算页!$E$4:$E$9,D444)&amp;"色宠物系数"</f>
        <v>阵列1金色宠物系数</v>
      </c>
      <c r="F444" s="2">
        <v>40</v>
      </c>
      <c r="G444" s="2">
        <v>4000</v>
      </c>
      <c r="H444" s="2">
        <f>INDEX(升级战力计算!$B$2:$BC$101,D_升级系数表!F444,MATCH(B444,升级战力计算!$B$1:$BC$1,0)-1)</f>
        <v>15385</v>
      </c>
      <c r="I444" s="1">
        <v>3</v>
      </c>
      <c r="J444" s="1">
        <v>201</v>
      </c>
      <c r="K444" s="1">
        <v>100</v>
      </c>
      <c r="L444" s="1">
        <v>202</v>
      </c>
      <c r="M444" s="1">
        <v>200</v>
      </c>
      <c r="N444" s="1">
        <v>203</v>
      </c>
      <c r="O444" s="1">
        <v>300</v>
      </c>
      <c r="P444" s="1">
        <v>1</v>
      </c>
      <c r="Q444" s="1">
        <v>4000</v>
      </c>
    </row>
    <row r="445" spans="1:17" x14ac:dyDescent="0.35">
      <c r="A445" s="2">
        <v>441</v>
      </c>
      <c r="B445" s="2">
        <f t="shared" si="6"/>
        <v>105</v>
      </c>
      <c r="C445" s="2">
        <v>1</v>
      </c>
      <c r="D445" s="2">
        <v>5</v>
      </c>
      <c r="E445" s="2" t="str">
        <f>"阵列"&amp;C445&amp;INDEX(计算页!$E$4:$E$9,D445)&amp;"色宠物系数"</f>
        <v>阵列1金色宠物系数</v>
      </c>
      <c r="F445" s="2">
        <v>41</v>
      </c>
      <c r="G445" s="2">
        <v>4100</v>
      </c>
      <c r="H445" s="2">
        <f>INDEX(升级战力计算!$B$2:$BC$101,D_升级系数表!F445,MATCH(B445,升级战力计算!$B$1:$BC$1,0)-1)</f>
        <v>15901</v>
      </c>
      <c r="I445" s="1">
        <v>3</v>
      </c>
      <c r="J445" s="1">
        <v>201</v>
      </c>
      <c r="K445" s="1">
        <v>100</v>
      </c>
      <c r="L445" s="1">
        <v>202</v>
      </c>
      <c r="M445" s="1">
        <v>200</v>
      </c>
      <c r="N445" s="1">
        <v>203</v>
      </c>
      <c r="O445" s="1">
        <v>300</v>
      </c>
      <c r="P445" s="1">
        <v>1</v>
      </c>
      <c r="Q445" s="1">
        <v>4100</v>
      </c>
    </row>
    <row r="446" spans="1:17" x14ac:dyDescent="0.35">
      <c r="A446" s="2">
        <v>442</v>
      </c>
      <c r="B446" s="2">
        <f t="shared" si="6"/>
        <v>105</v>
      </c>
      <c r="C446" s="2">
        <v>1</v>
      </c>
      <c r="D446" s="2">
        <v>5</v>
      </c>
      <c r="E446" s="2" t="str">
        <f>"阵列"&amp;C446&amp;INDEX(计算页!$E$4:$E$9,D446)&amp;"色宠物系数"</f>
        <v>阵列1金色宠物系数</v>
      </c>
      <c r="F446" s="2">
        <v>42</v>
      </c>
      <c r="G446" s="2">
        <v>4200</v>
      </c>
      <c r="H446" s="2">
        <f>INDEX(升级战力计算!$B$2:$BC$101,D_升级系数表!F446,MATCH(B446,升级战力计算!$B$1:$BC$1,0)-1)</f>
        <v>16417</v>
      </c>
      <c r="I446" s="1">
        <v>3</v>
      </c>
      <c r="J446" s="1">
        <v>201</v>
      </c>
      <c r="K446" s="1">
        <v>100</v>
      </c>
      <c r="L446" s="1">
        <v>202</v>
      </c>
      <c r="M446" s="1">
        <v>200</v>
      </c>
      <c r="N446" s="1">
        <v>203</v>
      </c>
      <c r="O446" s="1">
        <v>300</v>
      </c>
      <c r="P446" s="1">
        <v>1</v>
      </c>
      <c r="Q446" s="1">
        <v>4200</v>
      </c>
    </row>
    <row r="447" spans="1:17" x14ac:dyDescent="0.35">
      <c r="A447" s="2">
        <v>443</v>
      </c>
      <c r="B447" s="2">
        <f t="shared" si="6"/>
        <v>105</v>
      </c>
      <c r="C447" s="2">
        <v>1</v>
      </c>
      <c r="D447" s="2">
        <v>5</v>
      </c>
      <c r="E447" s="2" t="str">
        <f>"阵列"&amp;C447&amp;INDEX(计算页!$E$4:$E$9,D447)&amp;"色宠物系数"</f>
        <v>阵列1金色宠物系数</v>
      </c>
      <c r="F447" s="2">
        <v>43</v>
      </c>
      <c r="G447" s="2">
        <v>4300</v>
      </c>
      <c r="H447" s="2">
        <f>INDEX(升级战力计算!$B$2:$BC$101,D_升级系数表!F447,MATCH(B447,升级战力计算!$B$1:$BC$1,0)-1)</f>
        <v>16933</v>
      </c>
      <c r="I447" s="1">
        <v>3</v>
      </c>
      <c r="J447" s="1">
        <v>201</v>
      </c>
      <c r="K447" s="1">
        <v>100</v>
      </c>
      <c r="L447" s="1">
        <v>202</v>
      </c>
      <c r="M447" s="1">
        <v>200</v>
      </c>
      <c r="N447" s="1">
        <v>203</v>
      </c>
      <c r="O447" s="1">
        <v>300</v>
      </c>
      <c r="P447" s="1">
        <v>1</v>
      </c>
      <c r="Q447" s="1">
        <v>4300</v>
      </c>
    </row>
    <row r="448" spans="1:17" x14ac:dyDescent="0.35">
      <c r="A448" s="2">
        <v>444</v>
      </c>
      <c r="B448" s="2">
        <f t="shared" si="6"/>
        <v>105</v>
      </c>
      <c r="C448" s="2">
        <v>1</v>
      </c>
      <c r="D448" s="2">
        <v>5</v>
      </c>
      <c r="E448" s="2" t="str">
        <f>"阵列"&amp;C448&amp;INDEX(计算页!$E$4:$E$9,D448)&amp;"色宠物系数"</f>
        <v>阵列1金色宠物系数</v>
      </c>
      <c r="F448" s="2">
        <v>44</v>
      </c>
      <c r="G448" s="2">
        <v>4400</v>
      </c>
      <c r="H448" s="2">
        <f>INDEX(升级战力计算!$B$2:$BC$101,D_升级系数表!F448,MATCH(B448,升级战力计算!$B$1:$BC$1,0)-1)</f>
        <v>17449</v>
      </c>
      <c r="I448" s="1">
        <v>3</v>
      </c>
      <c r="J448" s="1">
        <v>201</v>
      </c>
      <c r="K448" s="1">
        <v>100</v>
      </c>
      <c r="L448" s="1">
        <v>202</v>
      </c>
      <c r="M448" s="1">
        <v>200</v>
      </c>
      <c r="N448" s="1">
        <v>203</v>
      </c>
      <c r="O448" s="1">
        <v>300</v>
      </c>
      <c r="P448" s="1">
        <v>1</v>
      </c>
      <c r="Q448" s="1">
        <v>4400</v>
      </c>
    </row>
    <row r="449" spans="1:17" x14ac:dyDescent="0.35">
      <c r="A449" s="2">
        <v>445</v>
      </c>
      <c r="B449" s="2">
        <f t="shared" si="6"/>
        <v>105</v>
      </c>
      <c r="C449" s="2">
        <v>1</v>
      </c>
      <c r="D449" s="2">
        <v>5</v>
      </c>
      <c r="E449" s="2" t="str">
        <f>"阵列"&amp;C449&amp;INDEX(计算页!$E$4:$E$9,D449)&amp;"色宠物系数"</f>
        <v>阵列1金色宠物系数</v>
      </c>
      <c r="F449" s="2">
        <v>45</v>
      </c>
      <c r="G449" s="2">
        <v>4500</v>
      </c>
      <c r="H449" s="2">
        <f>INDEX(升级战力计算!$B$2:$BC$101,D_升级系数表!F449,MATCH(B449,升级战力计算!$B$1:$BC$1,0)-1)</f>
        <v>17965</v>
      </c>
      <c r="I449" s="1">
        <v>3</v>
      </c>
      <c r="J449" s="1">
        <v>201</v>
      </c>
      <c r="K449" s="1">
        <v>100</v>
      </c>
      <c r="L449" s="1">
        <v>202</v>
      </c>
      <c r="M449" s="1">
        <v>200</v>
      </c>
      <c r="N449" s="1">
        <v>203</v>
      </c>
      <c r="O449" s="1">
        <v>300</v>
      </c>
      <c r="P449" s="1">
        <v>1</v>
      </c>
      <c r="Q449" s="1">
        <v>4500</v>
      </c>
    </row>
    <row r="450" spans="1:17" x14ac:dyDescent="0.35">
      <c r="A450" s="2">
        <v>446</v>
      </c>
      <c r="B450" s="2">
        <f t="shared" si="6"/>
        <v>105</v>
      </c>
      <c r="C450" s="2">
        <v>1</v>
      </c>
      <c r="D450" s="2">
        <v>5</v>
      </c>
      <c r="E450" s="2" t="str">
        <f>"阵列"&amp;C450&amp;INDEX(计算页!$E$4:$E$9,D450)&amp;"色宠物系数"</f>
        <v>阵列1金色宠物系数</v>
      </c>
      <c r="F450" s="2">
        <v>46</v>
      </c>
      <c r="G450" s="2">
        <v>4600</v>
      </c>
      <c r="H450" s="2">
        <f>INDEX(升级战力计算!$B$2:$BC$101,D_升级系数表!F450,MATCH(B450,升级战力计算!$B$1:$BC$1,0)-1)</f>
        <v>18517</v>
      </c>
      <c r="I450" s="1">
        <v>3</v>
      </c>
      <c r="J450" s="1">
        <v>201</v>
      </c>
      <c r="K450" s="1">
        <v>100</v>
      </c>
      <c r="L450" s="1">
        <v>202</v>
      </c>
      <c r="M450" s="1">
        <v>200</v>
      </c>
      <c r="N450" s="1">
        <v>203</v>
      </c>
      <c r="O450" s="1">
        <v>300</v>
      </c>
      <c r="P450" s="1">
        <v>1</v>
      </c>
      <c r="Q450" s="1">
        <v>4600</v>
      </c>
    </row>
    <row r="451" spans="1:17" x14ac:dyDescent="0.35">
      <c r="A451" s="2">
        <v>447</v>
      </c>
      <c r="B451" s="2">
        <f t="shared" si="6"/>
        <v>105</v>
      </c>
      <c r="C451" s="2">
        <v>1</v>
      </c>
      <c r="D451" s="2">
        <v>5</v>
      </c>
      <c r="E451" s="2" t="str">
        <f>"阵列"&amp;C451&amp;INDEX(计算页!$E$4:$E$9,D451)&amp;"色宠物系数"</f>
        <v>阵列1金色宠物系数</v>
      </c>
      <c r="F451" s="2">
        <v>47</v>
      </c>
      <c r="G451" s="2">
        <v>4700</v>
      </c>
      <c r="H451" s="2">
        <f>INDEX(升级战力计算!$B$2:$BC$101,D_升级系数表!F451,MATCH(B451,升级战力计算!$B$1:$BC$1,0)-1)</f>
        <v>19069</v>
      </c>
      <c r="I451" s="1">
        <v>3</v>
      </c>
      <c r="J451" s="1">
        <v>201</v>
      </c>
      <c r="K451" s="1">
        <v>100</v>
      </c>
      <c r="L451" s="1">
        <v>202</v>
      </c>
      <c r="M451" s="1">
        <v>200</v>
      </c>
      <c r="N451" s="1">
        <v>203</v>
      </c>
      <c r="O451" s="1">
        <v>300</v>
      </c>
      <c r="P451" s="1">
        <v>1</v>
      </c>
      <c r="Q451" s="1">
        <v>4700</v>
      </c>
    </row>
    <row r="452" spans="1:17" x14ac:dyDescent="0.35">
      <c r="A452" s="2">
        <v>448</v>
      </c>
      <c r="B452" s="2">
        <f t="shared" si="6"/>
        <v>105</v>
      </c>
      <c r="C452" s="2">
        <v>1</v>
      </c>
      <c r="D452" s="2">
        <v>5</v>
      </c>
      <c r="E452" s="2" t="str">
        <f>"阵列"&amp;C452&amp;INDEX(计算页!$E$4:$E$9,D452)&amp;"色宠物系数"</f>
        <v>阵列1金色宠物系数</v>
      </c>
      <c r="F452" s="2">
        <v>48</v>
      </c>
      <c r="G452" s="2">
        <v>4800</v>
      </c>
      <c r="H452" s="2">
        <f>INDEX(升级战力计算!$B$2:$BC$101,D_升级系数表!F452,MATCH(B452,升级战力计算!$B$1:$BC$1,0)-1)</f>
        <v>19621</v>
      </c>
      <c r="I452" s="1">
        <v>3</v>
      </c>
      <c r="J452" s="1">
        <v>201</v>
      </c>
      <c r="K452" s="1">
        <v>100</v>
      </c>
      <c r="L452" s="1">
        <v>202</v>
      </c>
      <c r="M452" s="1">
        <v>200</v>
      </c>
      <c r="N452" s="1">
        <v>203</v>
      </c>
      <c r="O452" s="1">
        <v>300</v>
      </c>
      <c r="P452" s="1">
        <v>1</v>
      </c>
      <c r="Q452" s="1">
        <v>4800</v>
      </c>
    </row>
    <row r="453" spans="1:17" x14ac:dyDescent="0.35">
      <c r="A453" s="2">
        <v>449</v>
      </c>
      <c r="B453" s="2">
        <f t="shared" si="6"/>
        <v>105</v>
      </c>
      <c r="C453" s="2">
        <v>1</v>
      </c>
      <c r="D453" s="2">
        <v>5</v>
      </c>
      <c r="E453" s="2" t="str">
        <f>"阵列"&amp;C453&amp;INDEX(计算页!$E$4:$E$9,D453)&amp;"色宠物系数"</f>
        <v>阵列1金色宠物系数</v>
      </c>
      <c r="F453" s="2">
        <v>49</v>
      </c>
      <c r="G453" s="2">
        <v>4900</v>
      </c>
      <c r="H453" s="2">
        <f>INDEX(升级战力计算!$B$2:$BC$101,D_升级系数表!F453,MATCH(B453,升级战力计算!$B$1:$BC$1,0)-1)</f>
        <v>20173</v>
      </c>
      <c r="I453" s="1">
        <v>3</v>
      </c>
      <c r="J453" s="1">
        <v>201</v>
      </c>
      <c r="K453" s="1">
        <v>100</v>
      </c>
      <c r="L453" s="1">
        <v>202</v>
      </c>
      <c r="M453" s="1">
        <v>200</v>
      </c>
      <c r="N453" s="1">
        <v>203</v>
      </c>
      <c r="O453" s="1">
        <v>300</v>
      </c>
      <c r="P453" s="1">
        <v>1</v>
      </c>
      <c r="Q453" s="1">
        <v>4900</v>
      </c>
    </row>
    <row r="454" spans="1:17" x14ac:dyDescent="0.35">
      <c r="A454" s="2">
        <v>450</v>
      </c>
      <c r="B454" s="2">
        <f t="shared" ref="B454:B517" si="7">C454*100+D454</f>
        <v>105</v>
      </c>
      <c r="C454" s="2">
        <v>1</v>
      </c>
      <c r="D454" s="2">
        <v>5</v>
      </c>
      <c r="E454" s="2" t="str">
        <f>"阵列"&amp;C454&amp;INDEX(计算页!$E$4:$E$9,D454)&amp;"色宠物系数"</f>
        <v>阵列1金色宠物系数</v>
      </c>
      <c r="F454" s="2">
        <v>50</v>
      </c>
      <c r="G454" s="2">
        <v>5000</v>
      </c>
      <c r="H454" s="2">
        <f>INDEX(升级战力计算!$B$2:$BC$101,D_升级系数表!F454,MATCH(B454,升级战力计算!$B$1:$BC$1,0)-1)</f>
        <v>20725</v>
      </c>
      <c r="I454" s="1">
        <v>3</v>
      </c>
      <c r="J454" s="1">
        <v>201</v>
      </c>
      <c r="K454" s="1">
        <v>100</v>
      </c>
      <c r="L454" s="1">
        <v>202</v>
      </c>
      <c r="M454" s="1">
        <v>200</v>
      </c>
      <c r="N454" s="1">
        <v>203</v>
      </c>
      <c r="O454" s="1">
        <v>300</v>
      </c>
      <c r="P454" s="1">
        <v>1</v>
      </c>
      <c r="Q454" s="1">
        <v>5000</v>
      </c>
    </row>
    <row r="455" spans="1:17" x14ac:dyDescent="0.35">
      <c r="A455" s="2">
        <v>451</v>
      </c>
      <c r="B455" s="2">
        <f t="shared" si="7"/>
        <v>105</v>
      </c>
      <c r="C455" s="2">
        <v>1</v>
      </c>
      <c r="D455" s="2">
        <v>5</v>
      </c>
      <c r="E455" s="2" t="str">
        <f>"阵列"&amp;C455&amp;INDEX(计算页!$E$4:$E$9,D455)&amp;"色宠物系数"</f>
        <v>阵列1金色宠物系数</v>
      </c>
      <c r="F455" s="2">
        <v>51</v>
      </c>
      <c r="G455" s="2">
        <v>5100</v>
      </c>
      <c r="H455" s="2">
        <f>INDEX(升级战力计算!$B$2:$BC$101,D_升级系数表!F455,MATCH(B455,升级战力计算!$B$1:$BC$1,0)-1)</f>
        <v>21316</v>
      </c>
      <c r="I455" s="1">
        <v>3</v>
      </c>
      <c r="J455" s="1">
        <v>201</v>
      </c>
      <c r="K455" s="1">
        <v>100</v>
      </c>
      <c r="L455" s="1">
        <v>202</v>
      </c>
      <c r="M455" s="1">
        <v>200</v>
      </c>
      <c r="N455" s="1">
        <v>203</v>
      </c>
      <c r="O455" s="1">
        <v>300</v>
      </c>
      <c r="P455" s="1">
        <v>1</v>
      </c>
      <c r="Q455" s="1">
        <v>5100</v>
      </c>
    </row>
    <row r="456" spans="1:17" x14ac:dyDescent="0.35">
      <c r="A456" s="2">
        <v>452</v>
      </c>
      <c r="B456" s="2">
        <f t="shared" si="7"/>
        <v>105</v>
      </c>
      <c r="C456" s="2">
        <v>1</v>
      </c>
      <c r="D456" s="2">
        <v>5</v>
      </c>
      <c r="E456" s="2" t="str">
        <f>"阵列"&amp;C456&amp;INDEX(计算页!$E$4:$E$9,D456)&amp;"色宠物系数"</f>
        <v>阵列1金色宠物系数</v>
      </c>
      <c r="F456" s="2">
        <v>52</v>
      </c>
      <c r="G456" s="2">
        <v>5200</v>
      </c>
      <c r="H456" s="2">
        <f>INDEX(升级战力计算!$B$2:$BC$101,D_升级系数表!F456,MATCH(B456,升级战力计算!$B$1:$BC$1,0)-1)</f>
        <v>21907</v>
      </c>
      <c r="I456" s="1">
        <v>3</v>
      </c>
      <c r="J456" s="1">
        <v>201</v>
      </c>
      <c r="K456" s="1">
        <v>100</v>
      </c>
      <c r="L456" s="1">
        <v>202</v>
      </c>
      <c r="M456" s="1">
        <v>200</v>
      </c>
      <c r="N456" s="1">
        <v>203</v>
      </c>
      <c r="O456" s="1">
        <v>300</v>
      </c>
      <c r="P456" s="1">
        <v>1</v>
      </c>
      <c r="Q456" s="1">
        <v>5200</v>
      </c>
    </row>
    <row r="457" spans="1:17" x14ac:dyDescent="0.35">
      <c r="A457" s="2">
        <v>453</v>
      </c>
      <c r="B457" s="2">
        <f t="shared" si="7"/>
        <v>105</v>
      </c>
      <c r="C457" s="2">
        <v>1</v>
      </c>
      <c r="D457" s="2">
        <v>5</v>
      </c>
      <c r="E457" s="2" t="str">
        <f>"阵列"&amp;C457&amp;INDEX(计算页!$E$4:$E$9,D457)&amp;"色宠物系数"</f>
        <v>阵列1金色宠物系数</v>
      </c>
      <c r="F457" s="2">
        <v>53</v>
      </c>
      <c r="G457" s="2">
        <v>5300</v>
      </c>
      <c r="H457" s="2">
        <f>INDEX(升级战力计算!$B$2:$BC$101,D_升级系数表!F457,MATCH(B457,升级战力计算!$B$1:$BC$1,0)-1)</f>
        <v>22498</v>
      </c>
      <c r="I457" s="1">
        <v>3</v>
      </c>
      <c r="J457" s="1">
        <v>201</v>
      </c>
      <c r="K457" s="1">
        <v>100</v>
      </c>
      <c r="L457" s="1">
        <v>202</v>
      </c>
      <c r="M457" s="1">
        <v>200</v>
      </c>
      <c r="N457" s="1">
        <v>203</v>
      </c>
      <c r="O457" s="1">
        <v>300</v>
      </c>
      <c r="P457" s="1">
        <v>1</v>
      </c>
      <c r="Q457" s="1">
        <v>5300</v>
      </c>
    </row>
    <row r="458" spans="1:17" x14ac:dyDescent="0.35">
      <c r="A458" s="2">
        <v>454</v>
      </c>
      <c r="B458" s="2">
        <f t="shared" si="7"/>
        <v>105</v>
      </c>
      <c r="C458" s="2">
        <v>1</v>
      </c>
      <c r="D458" s="2">
        <v>5</v>
      </c>
      <c r="E458" s="2" t="str">
        <f>"阵列"&amp;C458&amp;INDEX(计算页!$E$4:$E$9,D458)&amp;"色宠物系数"</f>
        <v>阵列1金色宠物系数</v>
      </c>
      <c r="F458" s="2">
        <v>54</v>
      </c>
      <c r="G458" s="2">
        <v>5400</v>
      </c>
      <c r="H458" s="2">
        <f>INDEX(升级战力计算!$B$2:$BC$101,D_升级系数表!F458,MATCH(B458,升级战力计算!$B$1:$BC$1,0)-1)</f>
        <v>23089</v>
      </c>
      <c r="I458" s="1">
        <v>3</v>
      </c>
      <c r="J458" s="1">
        <v>201</v>
      </c>
      <c r="K458" s="1">
        <v>100</v>
      </c>
      <c r="L458" s="1">
        <v>202</v>
      </c>
      <c r="M458" s="1">
        <v>200</v>
      </c>
      <c r="N458" s="1">
        <v>203</v>
      </c>
      <c r="O458" s="1">
        <v>300</v>
      </c>
      <c r="P458" s="1">
        <v>1</v>
      </c>
      <c r="Q458" s="1">
        <v>5400</v>
      </c>
    </row>
    <row r="459" spans="1:17" x14ac:dyDescent="0.35">
      <c r="A459" s="2">
        <v>455</v>
      </c>
      <c r="B459" s="2">
        <f t="shared" si="7"/>
        <v>105</v>
      </c>
      <c r="C459" s="2">
        <v>1</v>
      </c>
      <c r="D459" s="2">
        <v>5</v>
      </c>
      <c r="E459" s="2" t="str">
        <f>"阵列"&amp;C459&amp;INDEX(计算页!$E$4:$E$9,D459)&amp;"色宠物系数"</f>
        <v>阵列1金色宠物系数</v>
      </c>
      <c r="F459" s="2">
        <v>55</v>
      </c>
      <c r="G459" s="2">
        <v>5500</v>
      </c>
      <c r="H459" s="2">
        <f>INDEX(升级战力计算!$B$2:$BC$101,D_升级系数表!F459,MATCH(B459,升级战力计算!$B$1:$BC$1,0)-1)</f>
        <v>23680</v>
      </c>
      <c r="I459" s="1">
        <v>3</v>
      </c>
      <c r="J459" s="1">
        <v>201</v>
      </c>
      <c r="K459" s="1">
        <v>100</v>
      </c>
      <c r="L459" s="1">
        <v>202</v>
      </c>
      <c r="M459" s="1">
        <v>200</v>
      </c>
      <c r="N459" s="1">
        <v>203</v>
      </c>
      <c r="O459" s="1">
        <v>300</v>
      </c>
      <c r="P459" s="1">
        <v>1</v>
      </c>
      <c r="Q459" s="1">
        <v>5500</v>
      </c>
    </row>
    <row r="460" spans="1:17" x14ac:dyDescent="0.35">
      <c r="A460" s="2">
        <v>456</v>
      </c>
      <c r="B460" s="2">
        <f t="shared" si="7"/>
        <v>105</v>
      </c>
      <c r="C460" s="2">
        <v>1</v>
      </c>
      <c r="D460" s="2">
        <v>5</v>
      </c>
      <c r="E460" s="2" t="str">
        <f>"阵列"&amp;C460&amp;INDEX(计算页!$E$4:$E$9,D460)&amp;"色宠物系数"</f>
        <v>阵列1金色宠物系数</v>
      </c>
      <c r="F460" s="2">
        <v>56</v>
      </c>
      <c r="G460" s="2">
        <v>5600</v>
      </c>
      <c r="H460" s="2">
        <f>INDEX(升级战力计算!$B$2:$BC$101,D_升级系数表!F460,MATCH(B460,升级战力计算!$B$1:$BC$1,0)-1)</f>
        <v>24312</v>
      </c>
      <c r="I460" s="1">
        <v>3</v>
      </c>
      <c r="J460" s="1">
        <v>201</v>
      </c>
      <c r="K460" s="1">
        <v>100</v>
      </c>
      <c r="L460" s="1">
        <v>202</v>
      </c>
      <c r="M460" s="1">
        <v>200</v>
      </c>
      <c r="N460" s="1">
        <v>203</v>
      </c>
      <c r="O460" s="1">
        <v>300</v>
      </c>
      <c r="P460" s="1">
        <v>1</v>
      </c>
      <c r="Q460" s="1">
        <v>5600</v>
      </c>
    </row>
    <row r="461" spans="1:17" x14ac:dyDescent="0.35">
      <c r="A461" s="2">
        <v>457</v>
      </c>
      <c r="B461" s="2">
        <f t="shared" si="7"/>
        <v>105</v>
      </c>
      <c r="C461" s="2">
        <v>1</v>
      </c>
      <c r="D461" s="2">
        <v>5</v>
      </c>
      <c r="E461" s="2" t="str">
        <f>"阵列"&amp;C461&amp;INDEX(计算页!$E$4:$E$9,D461)&amp;"色宠物系数"</f>
        <v>阵列1金色宠物系数</v>
      </c>
      <c r="F461" s="2">
        <v>57</v>
      </c>
      <c r="G461" s="2">
        <v>5700</v>
      </c>
      <c r="H461" s="2">
        <f>INDEX(升级战力计算!$B$2:$BC$101,D_升级系数表!F461,MATCH(B461,升级战力计算!$B$1:$BC$1,0)-1)</f>
        <v>24944</v>
      </c>
      <c r="I461" s="1">
        <v>3</v>
      </c>
      <c r="J461" s="1">
        <v>201</v>
      </c>
      <c r="K461" s="1">
        <v>100</v>
      </c>
      <c r="L461" s="1">
        <v>202</v>
      </c>
      <c r="M461" s="1">
        <v>200</v>
      </c>
      <c r="N461" s="1">
        <v>203</v>
      </c>
      <c r="O461" s="1">
        <v>300</v>
      </c>
      <c r="P461" s="1">
        <v>1</v>
      </c>
      <c r="Q461" s="1">
        <v>5700</v>
      </c>
    </row>
    <row r="462" spans="1:17" x14ac:dyDescent="0.35">
      <c r="A462" s="2">
        <v>458</v>
      </c>
      <c r="B462" s="2">
        <f t="shared" si="7"/>
        <v>105</v>
      </c>
      <c r="C462" s="2">
        <v>1</v>
      </c>
      <c r="D462" s="2">
        <v>5</v>
      </c>
      <c r="E462" s="2" t="str">
        <f>"阵列"&amp;C462&amp;INDEX(计算页!$E$4:$E$9,D462)&amp;"色宠物系数"</f>
        <v>阵列1金色宠物系数</v>
      </c>
      <c r="F462" s="2">
        <v>58</v>
      </c>
      <c r="G462" s="2">
        <v>5800</v>
      </c>
      <c r="H462" s="2">
        <f>INDEX(升级战力计算!$B$2:$BC$101,D_升级系数表!F462,MATCH(B462,升级战力计算!$B$1:$BC$1,0)-1)</f>
        <v>25576</v>
      </c>
      <c r="I462" s="1">
        <v>3</v>
      </c>
      <c r="J462" s="1">
        <v>201</v>
      </c>
      <c r="K462" s="1">
        <v>100</v>
      </c>
      <c r="L462" s="1">
        <v>202</v>
      </c>
      <c r="M462" s="1">
        <v>200</v>
      </c>
      <c r="N462" s="1">
        <v>203</v>
      </c>
      <c r="O462" s="1">
        <v>300</v>
      </c>
      <c r="P462" s="1">
        <v>1</v>
      </c>
      <c r="Q462" s="1">
        <v>5800</v>
      </c>
    </row>
    <row r="463" spans="1:17" x14ac:dyDescent="0.35">
      <c r="A463" s="2">
        <v>459</v>
      </c>
      <c r="B463" s="2">
        <f t="shared" si="7"/>
        <v>105</v>
      </c>
      <c r="C463" s="2">
        <v>1</v>
      </c>
      <c r="D463" s="2">
        <v>5</v>
      </c>
      <c r="E463" s="2" t="str">
        <f>"阵列"&amp;C463&amp;INDEX(计算页!$E$4:$E$9,D463)&amp;"色宠物系数"</f>
        <v>阵列1金色宠物系数</v>
      </c>
      <c r="F463" s="2">
        <v>59</v>
      </c>
      <c r="G463" s="2">
        <v>5900</v>
      </c>
      <c r="H463" s="2">
        <f>INDEX(升级战力计算!$B$2:$BC$101,D_升级系数表!F463,MATCH(B463,升级战力计算!$B$1:$BC$1,0)-1)</f>
        <v>26208</v>
      </c>
      <c r="I463" s="1">
        <v>3</v>
      </c>
      <c r="J463" s="1">
        <v>201</v>
      </c>
      <c r="K463" s="1">
        <v>100</v>
      </c>
      <c r="L463" s="1">
        <v>202</v>
      </c>
      <c r="M463" s="1">
        <v>200</v>
      </c>
      <c r="N463" s="1">
        <v>203</v>
      </c>
      <c r="O463" s="1">
        <v>300</v>
      </c>
      <c r="P463" s="1">
        <v>1</v>
      </c>
      <c r="Q463" s="1">
        <v>5900</v>
      </c>
    </row>
    <row r="464" spans="1:17" x14ac:dyDescent="0.35">
      <c r="A464" s="2">
        <v>460</v>
      </c>
      <c r="B464" s="2">
        <f t="shared" si="7"/>
        <v>105</v>
      </c>
      <c r="C464" s="2">
        <v>1</v>
      </c>
      <c r="D464" s="2">
        <v>5</v>
      </c>
      <c r="E464" s="2" t="str">
        <f>"阵列"&amp;C464&amp;INDEX(计算页!$E$4:$E$9,D464)&amp;"色宠物系数"</f>
        <v>阵列1金色宠物系数</v>
      </c>
      <c r="F464" s="2">
        <v>60</v>
      </c>
      <c r="G464" s="2">
        <v>6000</v>
      </c>
      <c r="H464" s="2">
        <f>INDEX(升级战力计算!$B$2:$BC$101,D_升级系数表!F464,MATCH(B464,升级战力计算!$B$1:$BC$1,0)-1)</f>
        <v>26840</v>
      </c>
      <c r="I464" s="1">
        <v>3</v>
      </c>
      <c r="J464" s="1">
        <v>201</v>
      </c>
      <c r="K464" s="1">
        <v>100</v>
      </c>
      <c r="L464" s="1">
        <v>202</v>
      </c>
      <c r="M464" s="1">
        <v>200</v>
      </c>
      <c r="N464" s="1">
        <v>203</v>
      </c>
      <c r="O464" s="1">
        <v>300</v>
      </c>
      <c r="P464" s="1">
        <v>1</v>
      </c>
      <c r="Q464" s="1">
        <v>6000</v>
      </c>
    </row>
    <row r="465" spans="1:17" x14ac:dyDescent="0.35">
      <c r="A465" s="2">
        <v>461</v>
      </c>
      <c r="B465" s="2">
        <f t="shared" si="7"/>
        <v>105</v>
      </c>
      <c r="C465" s="2">
        <v>1</v>
      </c>
      <c r="D465" s="2">
        <v>5</v>
      </c>
      <c r="E465" s="2" t="str">
        <f>"阵列"&amp;C465&amp;INDEX(计算页!$E$4:$E$9,D465)&amp;"色宠物系数"</f>
        <v>阵列1金色宠物系数</v>
      </c>
      <c r="F465" s="2">
        <v>61</v>
      </c>
      <c r="G465" s="2">
        <v>6100</v>
      </c>
      <c r="H465" s="2">
        <f>INDEX(升级战力计算!$B$2:$BC$101,D_升级系数表!F465,MATCH(B465,升级战力计算!$B$1:$BC$1,0)-1)</f>
        <v>27516</v>
      </c>
      <c r="I465" s="1">
        <v>3</v>
      </c>
      <c r="J465" s="1">
        <v>201</v>
      </c>
      <c r="K465" s="1">
        <v>100</v>
      </c>
      <c r="L465" s="1">
        <v>202</v>
      </c>
      <c r="M465" s="1">
        <v>200</v>
      </c>
      <c r="N465" s="1">
        <v>203</v>
      </c>
      <c r="O465" s="1">
        <v>300</v>
      </c>
      <c r="P465" s="1">
        <v>1</v>
      </c>
      <c r="Q465" s="1">
        <v>6100</v>
      </c>
    </row>
    <row r="466" spans="1:17" x14ac:dyDescent="0.35">
      <c r="A466" s="2">
        <v>462</v>
      </c>
      <c r="B466" s="2">
        <f t="shared" si="7"/>
        <v>105</v>
      </c>
      <c r="C466" s="2">
        <v>1</v>
      </c>
      <c r="D466" s="2">
        <v>5</v>
      </c>
      <c r="E466" s="2" t="str">
        <f>"阵列"&amp;C466&amp;INDEX(计算页!$E$4:$E$9,D466)&amp;"色宠物系数"</f>
        <v>阵列1金色宠物系数</v>
      </c>
      <c r="F466" s="2">
        <v>62</v>
      </c>
      <c r="G466" s="2">
        <v>6200</v>
      </c>
      <c r="H466" s="2">
        <f>INDEX(升级战力计算!$B$2:$BC$101,D_升级系数表!F466,MATCH(B466,升级战力计算!$B$1:$BC$1,0)-1)</f>
        <v>28192</v>
      </c>
      <c r="I466" s="1">
        <v>3</v>
      </c>
      <c r="J466" s="1">
        <v>201</v>
      </c>
      <c r="K466" s="1">
        <v>100</v>
      </c>
      <c r="L466" s="1">
        <v>202</v>
      </c>
      <c r="M466" s="1">
        <v>200</v>
      </c>
      <c r="N466" s="1">
        <v>203</v>
      </c>
      <c r="O466" s="1">
        <v>300</v>
      </c>
      <c r="P466" s="1">
        <v>1</v>
      </c>
      <c r="Q466" s="1">
        <v>6200</v>
      </c>
    </row>
    <row r="467" spans="1:17" x14ac:dyDescent="0.35">
      <c r="A467" s="2">
        <v>463</v>
      </c>
      <c r="B467" s="2">
        <f t="shared" si="7"/>
        <v>105</v>
      </c>
      <c r="C467" s="2">
        <v>1</v>
      </c>
      <c r="D467" s="2">
        <v>5</v>
      </c>
      <c r="E467" s="2" t="str">
        <f>"阵列"&amp;C467&amp;INDEX(计算页!$E$4:$E$9,D467)&amp;"色宠物系数"</f>
        <v>阵列1金色宠物系数</v>
      </c>
      <c r="F467" s="2">
        <v>63</v>
      </c>
      <c r="G467" s="2">
        <v>6300</v>
      </c>
      <c r="H467" s="2">
        <f>INDEX(升级战力计算!$B$2:$BC$101,D_升级系数表!F467,MATCH(B467,升级战力计算!$B$1:$BC$1,0)-1)</f>
        <v>28868</v>
      </c>
      <c r="I467" s="1">
        <v>3</v>
      </c>
      <c r="J467" s="1">
        <v>201</v>
      </c>
      <c r="K467" s="1">
        <v>100</v>
      </c>
      <c r="L467" s="1">
        <v>202</v>
      </c>
      <c r="M467" s="1">
        <v>200</v>
      </c>
      <c r="N467" s="1">
        <v>203</v>
      </c>
      <c r="O467" s="1">
        <v>300</v>
      </c>
      <c r="P467" s="1">
        <v>1</v>
      </c>
      <c r="Q467" s="1">
        <v>6300</v>
      </c>
    </row>
    <row r="468" spans="1:17" x14ac:dyDescent="0.35">
      <c r="A468" s="2">
        <v>464</v>
      </c>
      <c r="B468" s="2">
        <f t="shared" si="7"/>
        <v>105</v>
      </c>
      <c r="C468" s="2">
        <v>1</v>
      </c>
      <c r="D468" s="2">
        <v>5</v>
      </c>
      <c r="E468" s="2" t="str">
        <f>"阵列"&amp;C468&amp;INDEX(计算页!$E$4:$E$9,D468)&amp;"色宠物系数"</f>
        <v>阵列1金色宠物系数</v>
      </c>
      <c r="F468" s="2">
        <v>64</v>
      </c>
      <c r="G468" s="2">
        <v>6400</v>
      </c>
      <c r="H468" s="2">
        <f>INDEX(升级战力计算!$B$2:$BC$101,D_升级系数表!F468,MATCH(B468,升级战力计算!$B$1:$BC$1,0)-1)</f>
        <v>29544</v>
      </c>
      <c r="I468" s="1">
        <v>3</v>
      </c>
      <c r="J468" s="1">
        <v>201</v>
      </c>
      <c r="K468" s="1">
        <v>100</v>
      </c>
      <c r="L468" s="1">
        <v>202</v>
      </c>
      <c r="M468" s="1">
        <v>200</v>
      </c>
      <c r="N468" s="1">
        <v>203</v>
      </c>
      <c r="O468" s="1">
        <v>300</v>
      </c>
      <c r="P468" s="1">
        <v>1</v>
      </c>
      <c r="Q468" s="1">
        <v>6400</v>
      </c>
    </row>
    <row r="469" spans="1:17" x14ac:dyDescent="0.35">
      <c r="A469" s="2">
        <v>465</v>
      </c>
      <c r="B469" s="2">
        <f t="shared" si="7"/>
        <v>105</v>
      </c>
      <c r="C469" s="2">
        <v>1</v>
      </c>
      <c r="D469" s="2">
        <v>5</v>
      </c>
      <c r="E469" s="2" t="str">
        <f>"阵列"&amp;C469&amp;INDEX(计算页!$E$4:$E$9,D469)&amp;"色宠物系数"</f>
        <v>阵列1金色宠物系数</v>
      </c>
      <c r="F469" s="2">
        <v>65</v>
      </c>
      <c r="G469" s="2">
        <v>6500</v>
      </c>
      <c r="H469" s="2">
        <f>INDEX(升级战力计算!$B$2:$BC$101,D_升级系数表!F469,MATCH(B469,升级战力计算!$B$1:$BC$1,0)-1)</f>
        <v>30220</v>
      </c>
      <c r="I469" s="1">
        <v>3</v>
      </c>
      <c r="J469" s="1">
        <v>201</v>
      </c>
      <c r="K469" s="1">
        <v>100</v>
      </c>
      <c r="L469" s="1">
        <v>202</v>
      </c>
      <c r="M469" s="1">
        <v>200</v>
      </c>
      <c r="N469" s="1">
        <v>203</v>
      </c>
      <c r="O469" s="1">
        <v>300</v>
      </c>
      <c r="P469" s="1">
        <v>1</v>
      </c>
      <c r="Q469" s="1">
        <v>6500</v>
      </c>
    </row>
    <row r="470" spans="1:17" x14ac:dyDescent="0.35">
      <c r="A470" s="2">
        <v>466</v>
      </c>
      <c r="B470" s="2">
        <f t="shared" si="7"/>
        <v>105</v>
      </c>
      <c r="C470" s="2">
        <v>1</v>
      </c>
      <c r="D470" s="2">
        <v>5</v>
      </c>
      <c r="E470" s="2" t="str">
        <f>"阵列"&amp;C470&amp;INDEX(计算页!$E$4:$E$9,D470)&amp;"色宠物系数"</f>
        <v>阵列1金色宠物系数</v>
      </c>
      <c r="F470" s="2">
        <v>66</v>
      </c>
      <c r="G470" s="2">
        <v>6600</v>
      </c>
      <c r="H470" s="2">
        <f>INDEX(升级战力计算!$B$2:$BC$101,D_升级系数表!F470,MATCH(B470,升级战力计算!$B$1:$BC$1,0)-1)</f>
        <v>30943</v>
      </c>
      <c r="I470" s="1">
        <v>3</v>
      </c>
      <c r="J470" s="1">
        <v>201</v>
      </c>
      <c r="K470" s="1">
        <v>100</v>
      </c>
      <c r="L470" s="1">
        <v>202</v>
      </c>
      <c r="M470" s="1">
        <v>200</v>
      </c>
      <c r="N470" s="1">
        <v>203</v>
      </c>
      <c r="O470" s="1">
        <v>300</v>
      </c>
      <c r="P470" s="1">
        <v>1</v>
      </c>
      <c r="Q470" s="1">
        <v>6600</v>
      </c>
    </row>
    <row r="471" spans="1:17" x14ac:dyDescent="0.35">
      <c r="A471" s="2">
        <v>467</v>
      </c>
      <c r="B471" s="2">
        <f t="shared" si="7"/>
        <v>105</v>
      </c>
      <c r="C471" s="2">
        <v>1</v>
      </c>
      <c r="D471" s="2">
        <v>5</v>
      </c>
      <c r="E471" s="2" t="str">
        <f>"阵列"&amp;C471&amp;INDEX(计算页!$E$4:$E$9,D471)&amp;"色宠物系数"</f>
        <v>阵列1金色宠物系数</v>
      </c>
      <c r="F471" s="2">
        <v>67</v>
      </c>
      <c r="G471" s="2">
        <v>6700</v>
      </c>
      <c r="H471" s="2">
        <f>INDEX(升级战力计算!$B$2:$BC$101,D_升级系数表!F471,MATCH(B471,升级战力计算!$B$1:$BC$1,0)-1)</f>
        <v>31666</v>
      </c>
      <c r="I471" s="1">
        <v>3</v>
      </c>
      <c r="J471" s="1">
        <v>201</v>
      </c>
      <c r="K471" s="1">
        <v>100</v>
      </c>
      <c r="L471" s="1">
        <v>202</v>
      </c>
      <c r="M471" s="1">
        <v>200</v>
      </c>
      <c r="N471" s="1">
        <v>203</v>
      </c>
      <c r="O471" s="1">
        <v>300</v>
      </c>
      <c r="P471" s="1">
        <v>1</v>
      </c>
      <c r="Q471" s="1">
        <v>6700</v>
      </c>
    </row>
    <row r="472" spans="1:17" x14ac:dyDescent="0.35">
      <c r="A472" s="2">
        <v>468</v>
      </c>
      <c r="B472" s="2">
        <f t="shared" si="7"/>
        <v>105</v>
      </c>
      <c r="C472" s="2">
        <v>1</v>
      </c>
      <c r="D472" s="2">
        <v>5</v>
      </c>
      <c r="E472" s="2" t="str">
        <f>"阵列"&amp;C472&amp;INDEX(计算页!$E$4:$E$9,D472)&amp;"色宠物系数"</f>
        <v>阵列1金色宠物系数</v>
      </c>
      <c r="F472" s="2">
        <v>68</v>
      </c>
      <c r="G472" s="2">
        <v>6800</v>
      </c>
      <c r="H472" s="2">
        <f>INDEX(升级战力计算!$B$2:$BC$101,D_升级系数表!F472,MATCH(B472,升级战力计算!$B$1:$BC$1,0)-1)</f>
        <v>32389</v>
      </c>
      <c r="I472" s="1">
        <v>3</v>
      </c>
      <c r="J472" s="1">
        <v>201</v>
      </c>
      <c r="K472" s="1">
        <v>100</v>
      </c>
      <c r="L472" s="1">
        <v>202</v>
      </c>
      <c r="M472" s="1">
        <v>200</v>
      </c>
      <c r="N472" s="1">
        <v>203</v>
      </c>
      <c r="O472" s="1">
        <v>300</v>
      </c>
      <c r="P472" s="1">
        <v>1</v>
      </c>
      <c r="Q472" s="1">
        <v>6800</v>
      </c>
    </row>
    <row r="473" spans="1:17" x14ac:dyDescent="0.35">
      <c r="A473" s="2">
        <v>469</v>
      </c>
      <c r="B473" s="2">
        <f t="shared" si="7"/>
        <v>105</v>
      </c>
      <c r="C473" s="2">
        <v>1</v>
      </c>
      <c r="D473" s="2">
        <v>5</v>
      </c>
      <c r="E473" s="2" t="str">
        <f>"阵列"&amp;C473&amp;INDEX(计算页!$E$4:$E$9,D473)&amp;"色宠物系数"</f>
        <v>阵列1金色宠物系数</v>
      </c>
      <c r="F473" s="2">
        <v>69</v>
      </c>
      <c r="G473" s="2">
        <v>6900</v>
      </c>
      <c r="H473" s="2">
        <f>INDEX(升级战力计算!$B$2:$BC$101,D_升级系数表!F473,MATCH(B473,升级战力计算!$B$1:$BC$1,0)-1)</f>
        <v>33112</v>
      </c>
      <c r="I473" s="1">
        <v>3</v>
      </c>
      <c r="J473" s="1">
        <v>201</v>
      </c>
      <c r="K473" s="1">
        <v>100</v>
      </c>
      <c r="L473" s="1">
        <v>202</v>
      </c>
      <c r="M473" s="1">
        <v>200</v>
      </c>
      <c r="N473" s="1">
        <v>203</v>
      </c>
      <c r="O473" s="1">
        <v>300</v>
      </c>
      <c r="P473" s="1">
        <v>1</v>
      </c>
      <c r="Q473" s="1">
        <v>6900</v>
      </c>
    </row>
    <row r="474" spans="1:17" x14ac:dyDescent="0.35">
      <c r="A474" s="2">
        <v>470</v>
      </c>
      <c r="B474" s="2">
        <f t="shared" si="7"/>
        <v>105</v>
      </c>
      <c r="C474" s="2">
        <v>1</v>
      </c>
      <c r="D474" s="2">
        <v>5</v>
      </c>
      <c r="E474" s="2" t="str">
        <f>"阵列"&amp;C474&amp;INDEX(计算页!$E$4:$E$9,D474)&amp;"色宠物系数"</f>
        <v>阵列1金色宠物系数</v>
      </c>
      <c r="F474" s="2">
        <v>70</v>
      </c>
      <c r="G474" s="2">
        <v>7000</v>
      </c>
      <c r="H474" s="2">
        <f>INDEX(升级战力计算!$B$2:$BC$101,D_升级系数表!F474,MATCH(B474,升级战力计算!$B$1:$BC$1,0)-1)</f>
        <v>33835</v>
      </c>
      <c r="I474" s="1">
        <v>3</v>
      </c>
      <c r="J474" s="1">
        <v>201</v>
      </c>
      <c r="K474" s="1">
        <v>100</v>
      </c>
      <c r="L474" s="1">
        <v>202</v>
      </c>
      <c r="M474" s="1">
        <v>200</v>
      </c>
      <c r="N474" s="1">
        <v>203</v>
      </c>
      <c r="O474" s="1">
        <v>300</v>
      </c>
      <c r="P474" s="1">
        <v>1</v>
      </c>
      <c r="Q474" s="1">
        <v>7000</v>
      </c>
    </row>
    <row r="475" spans="1:17" x14ac:dyDescent="0.35">
      <c r="A475" s="2">
        <v>471</v>
      </c>
      <c r="B475" s="2">
        <f t="shared" si="7"/>
        <v>105</v>
      </c>
      <c r="C475" s="2">
        <v>1</v>
      </c>
      <c r="D475" s="2">
        <v>5</v>
      </c>
      <c r="E475" s="2" t="str">
        <f>"阵列"&amp;C475&amp;INDEX(计算页!$E$4:$E$9,D475)&amp;"色宠物系数"</f>
        <v>阵列1金色宠物系数</v>
      </c>
      <c r="F475" s="2">
        <v>71</v>
      </c>
      <c r="G475" s="2">
        <v>7100</v>
      </c>
      <c r="H475" s="2">
        <f>INDEX(升级战力计算!$B$2:$BC$101,D_升级系数表!F475,MATCH(B475,升级战力计算!$B$1:$BC$1,0)-1)</f>
        <v>34609</v>
      </c>
      <c r="I475" s="1">
        <v>3</v>
      </c>
      <c r="J475" s="1">
        <v>201</v>
      </c>
      <c r="K475" s="1">
        <v>100</v>
      </c>
      <c r="L475" s="1">
        <v>202</v>
      </c>
      <c r="M475" s="1">
        <v>200</v>
      </c>
      <c r="N475" s="1">
        <v>203</v>
      </c>
      <c r="O475" s="1">
        <v>300</v>
      </c>
      <c r="P475" s="1">
        <v>1</v>
      </c>
      <c r="Q475" s="1">
        <v>7100</v>
      </c>
    </row>
    <row r="476" spans="1:17" x14ac:dyDescent="0.35">
      <c r="A476" s="2">
        <v>472</v>
      </c>
      <c r="B476" s="2">
        <f t="shared" si="7"/>
        <v>105</v>
      </c>
      <c r="C476" s="2">
        <v>1</v>
      </c>
      <c r="D476" s="2">
        <v>5</v>
      </c>
      <c r="E476" s="2" t="str">
        <f>"阵列"&amp;C476&amp;INDEX(计算页!$E$4:$E$9,D476)&amp;"色宠物系数"</f>
        <v>阵列1金色宠物系数</v>
      </c>
      <c r="F476" s="2">
        <v>72</v>
      </c>
      <c r="G476" s="2">
        <v>7200</v>
      </c>
      <c r="H476" s="2">
        <f>INDEX(升级战力计算!$B$2:$BC$101,D_升级系数表!F476,MATCH(B476,升级战力计算!$B$1:$BC$1,0)-1)</f>
        <v>35383</v>
      </c>
      <c r="I476" s="1">
        <v>3</v>
      </c>
      <c r="J476" s="1">
        <v>201</v>
      </c>
      <c r="K476" s="1">
        <v>100</v>
      </c>
      <c r="L476" s="1">
        <v>202</v>
      </c>
      <c r="M476" s="1">
        <v>200</v>
      </c>
      <c r="N476" s="1">
        <v>203</v>
      </c>
      <c r="O476" s="1">
        <v>300</v>
      </c>
      <c r="P476" s="1">
        <v>1</v>
      </c>
      <c r="Q476" s="1">
        <v>7200</v>
      </c>
    </row>
    <row r="477" spans="1:17" x14ac:dyDescent="0.35">
      <c r="A477" s="2">
        <v>473</v>
      </c>
      <c r="B477" s="2">
        <f t="shared" si="7"/>
        <v>105</v>
      </c>
      <c r="C477" s="2">
        <v>1</v>
      </c>
      <c r="D477" s="2">
        <v>5</v>
      </c>
      <c r="E477" s="2" t="str">
        <f>"阵列"&amp;C477&amp;INDEX(计算页!$E$4:$E$9,D477)&amp;"色宠物系数"</f>
        <v>阵列1金色宠物系数</v>
      </c>
      <c r="F477" s="2">
        <v>73</v>
      </c>
      <c r="G477" s="2">
        <v>7300</v>
      </c>
      <c r="H477" s="2">
        <f>INDEX(升级战力计算!$B$2:$BC$101,D_升级系数表!F477,MATCH(B477,升级战力计算!$B$1:$BC$1,0)-1)</f>
        <v>36157</v>
      </c>
      <c r="I477" s="1">
        <v>3</v>
      </c>
      <c r="J477" s="1">
        <v>201</v>
      </c>
      <c r="K477" s="1">
        <v>100</v>
      </c>
      <c r="L477" s="1">
        <v>202</v>
      </c>
      <c r="M477" s="1">
        <v>200</v>
      </c>
      <c r="N477" s="1">
        <v>203</v>
      </c>
      <c r="O477" s="1">
        <v>300</v>
      </c>
      <c r="P477" s="1">
        <v>1</v>
      </c>
      <c r="Q477" s="1">
        <v>7300</v>
      </c>
    </row>
    <row r="478" spans="1:17" x14ac:dyDescent="0.35">
      <c r="A478" s="2">
        <v>474</v>
      </c>
      <c r="B478" s="2">
        <f t="shared" si="7"/>
        <v>105</v>
      </c>
      <c r="C478" s="2">
        <v>1</v>
      </c>
      <c r="D478" s="2">
        <v>5</v>
      </c>
      <c r="E478" s="2" t="str">
        <f>"阵列"&amp;C478&amp;INDEX(计算页!$E$4:$E$9,D478)&amp;"色宠物系数"</f>
        <v>阵列1金色宠物系数</v>
      </c>
      <c r="F478" s="2">
        <v>74</v>
      </c>
      <c r="G478" s="2">
        <v>7400</v>
      </c>
      <c r="H478" s="2">
        <f>INDEX(升级战力计算!$B$2:$BC$101,D_升级系数表!F478,MATCH(B478,升级战力计算!$B$1:$BC$1,0)-1)</f>
        <v>36931</v>
      </c>
      <c r="I478" s="1">
        <v>3</v>
      </c>
      <c r="J478" s="1">
        <v>201</v>
      </c>
      <c r="K478" s="1">
        <v>100</v>
      </c>
      <c r="L478" s="1">
        <v>202</v>
      </c>
      <c r="M478" s="1">
        <v>200</v>
      </c>
      <c r="N478" s="1">
        <v>203</v>
      </c>
      <c r="O478" s="1">
        <v>300</v>
      </c>
      <c r="P478" s="1">
        <v>1</v>
      </c>
      <c r="Q478" s="1">
        <v>7400</v>
      </c>
    </row>
    <row r="479" spans="1:17" x14ac:dyDescent="0.35">
      <c r="A479" s="2">
        <v>475</v>
      </c>
      <c r="B479" s="2">
        <f t="shared" si="7"/>
        <v>105</v>
      </c>
      <c r="C479" s="2">
        <v>1</v>
      </c>
      <c r="D479" s="2">
        <v>5</v>
      </c>
      <c r="E479" s="2" t="str">
        <f>"阵列"&amp;C479&amp;INDEX(计算页!$E$4:$E$9,D479)&amp;"色宠物系数"</f>
        <v>阵列1金色宠物系数</v>
      </c>
      <c r="F479" s="2">
        <v>75</v>
      </c>
      <c r="G479" s="2">
        <v>7500</v>
      </c>
      <c r="H479" s="2">
        <f>INDEX(升级战力计算!$B$2:$BC$101,D_升级系数表!F479,MATCH(B479,升级战力计算!$B$1:$BC$1,0)-1)</f>
        <v>37705</v>
      </c>
      <c r="I479" s="1">
        <v>3</v>
      </c>
      <c r="J479" s="1">
        <v>201</v>
      </c>
      <c r="K479" s="1">
        <v>100</v>
      </c>
      <c r="L479" s="1">
        <v>202</v>
      </c>
      <c r="M479" s="1">
        <v>200</v>
      </c>
      <c r="N479" s="1">
        <v>203</v>
      </c>
      <c r="O479" s="1">
        <v>300</v>
      </c>
      <c r="P479" s="1">
        <v>1</v>
      </c>
      <c r="Q479" s="1">
        <v>7500</v>
      </c>
    </row>
    <row r="480" spans="1:17" x14ac:dyDescent="0.35">
      <c r="A480" s="2">
        <v>476</v>
      </c>
      <c r="B480" s="2">
        <f t="shared" si="7"/>
        <v>105</v>
      </c>
      <c r="C480" s="2">
        <v>1</v>
      </c>
      <c r="D480" s="2">
        <v>5</v>
      </c>
      <c r="E480" s="2" t="str">
        <f>"阵列"&amp;C480&amp;INDEX(计算页!$E$4:$E$9,D480)&amp;"色宠物系数"</f>
        <v>阵列1金色宠物系数</v>
      </c>
      <c r="F480" s="2">
        <v>76</v>
      </c>
      <c r="G480" s="2">
        <v>7600</v>
      </c>
      <c r="H480" s="2">
        <f>INDEX(升级战力计算!$B$2:$BC$101,D_升级系数表!F480,MATCH(B480,升级战力计算!$B$1:$BC$1,0)-1)</f>
        <v>38533</v>
      </c>
      <c r="I480" s="1">
        <v>3</v>
      </c>
      <c r="J480" s="1">
        <v>201</v>
      </c>
      <c r="K480" s="1">
        <v>100</v>
      </c>
      <c r="L480" s="1">
        <v>202</v>
      </c>
      <c r="M480" s="1">
        <v>200</v>
      </c>
      <c r="N480" s="1">
        <v>203</v>
      </c>
      <c r="O480" s="1">
        <v>300</v>
      </c>
      <c r="P480" s="1">
        <v>1</v>
      </c>
      <c r="Q480" s="1">
        <v>7600</v>
      </c>
    </row>
    <row r="481" spans="1:17" x14ac:dyDescent="0.35">
      <c r="A481" s="2">
        <v>477</v>
      </c>
      <c r="B481" s="2">
        <f t="shared" si="7"/>
        <v>105</v>
      </c>
      <c r="C481" s="2">
        <v>1</v>
      </c>
      <c r="D481" s="2">
        <v>5</v>
      </c>
      <c r="E481" s="2" t="str">
        <f>"阵列"&amp;C481&amp;INDEX(计算页!$E$4:$E$9,D481)&amp;"色宠物系数"</f>
        <v>阵列1金色宠物系数</v>
      </c>
      <c r="F481" s="2">
        <v>77</v>
      </c>
      <c r="G481" s="2">
        <v>7700</v>
      </c>
      <c r="H481" s="2">
        <f>INDEX(升级战力计算!$B$2:$BC$101,D_升级系数表!F481,MATCH(B481,升级战力计算!$B$1:$BC$1,0)-1)</f>
        <v>39361</v>
      </c>
      <c r="I481" s="1">
        <v>3</v>
      </c>
      <c r="J481" s="1">
        <v>201</v>
      </c>
      <c r="K481" s="1">
        <v>100</v>
      </c>
      <c r="L481" s="1">
        <v>202</v>
      </c>
      <c r="M481" s="1">
        <v>200</v>
      </c>
      <c r="N481" s="1">
        <v>203</v>
      </c>
      <c r="O481" s="1">
        <v>300</v>
      </c>
      <c r="P481" s="1">
        <v>1</v>
      </c>
      <c r="Q481" s="1">
        <v>7700</v>
      </c>
    </row>
    <row r="482" spans="1:17" x14ac:dyDescent="0.35">
      <c r="A482" s="2">
        <v>478</v>
      </c>
      <c r="B482" s="2">
        <f t="shared" si="7"/>
        <v>105</v>
      </c>
      <c r="C482" s="2">
        <v>1</v>
      </c>
      <c r="D482" s="2">
        <v>5</v>
      </c>
      <c r="E482" s="2" t="str">
        <f>"阵列"&amp;C482&amp;INDEX(计算页!$E$4:$E$9,D482)&amp;"色宠物系数"</f>
        <v>阵列1金色宠物系数</v>
      </c>
      <c r="F482" s="2">
        <v>78</v>
      </c>
      <c r="G482" s="2">
        <v>7800</v>
      </c>
      <c r="H482" s="2">
        <f>INDEX(升级战力计算!$B$2:$BC$101,D_升级系数表!F482,MATCH(B482,升级战力计算!$B$1:$BC$1,0)-1)</f>
        <v>40189</v>
      </c>
      <c r="I482" s="1">
        <v>3</v>
      </c>
      <c r="J482" s="1">
        <v>201</v>
      </c>
      <c r="K482" s="1">
        <v>100</v>
      </c>
      <c r="L482" s="1">
        <v>202</v>
      </c>
      <c r="M482" s="1">
        <v>200</v>
      </c>
      <c r="N482" s="1">
        <v>203</v>
      </c>
      <c r="O482" s="1">
        <v>300</v>
      </c>
      <c r="P482" s="1">
        <v>1</v>
      </c>
      <c r="Q482" s="1">
        <v>7800</v>
      </c>
    </row>
    <row r="483" spans="1:17" x14ac:dyDescent="0.35">
      <c r="A483" s="2">
        <v>479</v>
      </c>
      <c r="B483" s="2">
        <f t="shared" si="7"/>
        <v>105</v>
      </c>
      <c r="C483" s="2">
        <v>1</v>
      </c>
      <c r="D483" s="2">
        <v>5</v>
      </c>
      <c r="E483" s="2" t="str">
        <f>"阵列"&amp;C483&amp;INDEX(计算页!$E$4:$E$9,D483)&amp;"色宠物系数"</f>
        <v>阵列1金色宠物系数</v>
      </c>
      <c r="F483" s="2">
        <v>79</v>
      </c>
      <c r="G483" s="2">
        <v>7900</v>
      </c>
      <c r="H483" s="2">
        <f>INDEX(升级战力计算!$B$2:$BC$101,D_升级系数表!F483,MATCH(B483,升级战力计算!$B$1:$BC$1,0)-1)</f>
        <v>41017</v>
      </c>
      <c r="I483" s="1">
        <v>3</v>
      </c>
      <c r="J483" s="1">
        <v>201</v>
      </c>
      <c r="K483" s="1">
        <v>100</v>
      </c>
      <c r="L483" s="1">
        <v>202</v>
      </c>
      <c r="M483" s="1">
        <v>200</v>
      </c>
      <c r="N483" s="1">
        <v>203</v>
      </c>
      <c r="O483" s="1">
        <v>300</v>
      </c>
      <c r="P483" s="1">
        <v>1</v>
      </c>
      <c r="Q483" s="1">
        <v>7900</v>
      </c>
    </row>
    <row r="484" spans="1:17" x14ac:dyDescent="0.35">
      <c r="A484" s="2">
        <v>480</v>
      </c>
      <c r="B484" s="2">
        <f t="shared" si="7"/>
        <v>105</v>
      </c>
      <c r="C484" s="2">
        <v>1</v>
      </c>
      <c r="D484" s="2">
        <v>5</v>
      </c>
      <c r="E484" s="2" t="str">
        <f>"阵列"&amp;C484&amp;INDEX(计算页!$E$4:$E$9,D484)&amp;"色宠物系数"</f>
        <v>阵列1金色宠物系数</v>
      </c>
      <c r="F484" s="2">
        <v>80</v>
      </c>
      <c r="G484" s="2">
        <v>8000</v>
      </c>
      <c r="H484" s="2">
        <f>INDEX(升级战力计算!$B$2:$BC$101,D_升级系数表!F484,MATCH(B484,升级战力计算!$B$1:$BC$1,0)-1)</f>
        <v>41845</v>
      </c>
      <c r="I484" s="1">
        <v>3</v>
      </c>
      <c r="J484" s="1">
        <v>201</v>
      </c>
      <c r="K484" s="1">
        <v>100</v>
      </c>
      <c r="L484" s="1">
        <v>202</v>
      </c>
      <c r="M484" s="1">
        <v>200</v>
      </c>
      <c r="N484" s="1">
        <v>203</v>
      </c>
      <c r="O484" s="1">
        <v>300</v>
      </c>
      <c r="P484" s="1">
        <v>1</v>
      </c>
      <c r="Q484" s="1">
        <v>8000</v>
      </c>
    </row>
    <row r="485" spans="1:17" x14ac:dyDescent="0.35">
      <c r="A485" s="2">
        <v>481</v>
      </c>
      <c r="B485" s="2">
        <f t="shared" si="7"/>
        <v>105</v>
      </c>
      <c r="C485" s="2">
        <v>1</v>
      </c>
      <c r="D485" s="2">
        <v>5</v>
      </c>
      <c r="E485" s="2" t="str">
        <f>"阵列"&amp;C485&amp;INDEX(计算页!$E$4:$E$9,D485)&amp;"色宠物系数"</f>
        <v>阵列1金色宠物系数</v>
      </c>
      <c r="F485" s="2">
        <v>81</v>
      </c>
      <c r="G485" s="2">
        <v>8100</v>
      </c>
      <c r="H485" s="2">
        <f>INDEX(升级战力计算!$B$2:$BC$101,D_升级系数表!F485,MATCH(B485,升级战力计算!$B$1:$BC$1,0)-1)</f>
        <v>42731</v>
      </c>
      <c r="I485" s="1">
        <v>3</v>
      </c>
      <c r="J485" s="1">
        <v>201</v>
      </c>
      <c r="K485" s="1">
        <v>100</v>
      </c>
      <c r="L485" s="1">
        <v>202</v>
      </c>
      <c r="M485" s="1">
        <v>200</v>
      </c>
      <c r="N485" s="1">
        <v>203</v>
      </c>
      <c r="O485" s="1">
        <v>300</v>
      </c>
      <c r="P485" s="1">
        <v>1</v>
      </c>
      <c r="Q485" s="1">
        <v>8100</v>
      </c>
    </row>
    <row r="486" spans="1:17" x14ac:dyDescent="0.35">
      <c r="A486" s="2">
        <v>482</v>
      </c>
      <c r="B486" s="2">
        <f t="shared" si="7"/>
        <v>105</v>
      </c>
      <c r="C486" s="2">
        <v>1</v>
      </c>
      <c r="D486" s="2">
        <v>5</v>
      </c>
      <c r="E486" s="2" t="str">
        <f>"阵列"&amp;C486&amp;INDEX(计算页!$E$4:$E$9,D486)&amp;"色宠物系数"</f>
        <v>阵列1金色宠物系数</v>
      </c>
      <c r="F486" s="2">
        <v>82</v>
      </c>
      <c r="G486" s="2">
        <v>8200</v>
      </c>
      <c r="H486" s="2">
        <f>INDEX(升级战力计算!$B$2:$BC$101,D_升级系数表!F486,MATCH(B486,升级战力计算!$B$1:$BC$1,0)-1)</f>
        <v>43617</v>
      </c>
      <c r="I486" s="1">
        <v>3</v>
      </c>
      <c r="J486" s="1">
        <v>201</v>
      </c>
      <c r="K486" s="1">
        <v>100</v>
      </c>
      <c r="L486" s="1">
        <v>202</v>
      </c>
      <c r="M486" s="1">
        <v>200</v>
      </c>
      <c r="N486" s="1">
        <v>203</v>
      </c>
      <c r="O486" s="1">
        <v>300</v>
      </c>
      <c r="P486" s="1">
        <v>1</v>
      </c>
      <c r="Q486" s="1">
        <v>8200</v>
      </c>
    </row>
    <row r="487" spans="1:17" x14ac:dyDescent="0.35">
      <c r="A487" s="2">
        <v>483</v>
      </c>
      <c r="B487" s="2">
        <f t="shared" si="7"/>
        <v>105</v>
      </c>
      <c r="C487" s="2">
        <v>1</v>
      </c>
      <c r="D487" s="2">
        <v>5</v>
      </c>
      <c r="E487" s="2" t="str">
        <f>"阵列"&amp;C487&amp;INDEX(计算页!$E$4:$E$9,D487)&amp;"色宠物系数"</f>
        <v>阵列1金色宠物系数</v>
      </c>
      <c r="F487" s="2">
        <v>83</v>
      </c>
      <c r="G487" s="2">
        <v>8300</v>
      </c>
      <c r="H487" s="2">
        <f>INDEX(升级战力计算!$B$2:$BC$101,D_升级系数表!F487,MATCH(B487,升级战力计算!$B$1:$BC$1,0)-1)</f>
        <v>44503</v>
      </c>
      <c r="I487" s="1">
        <v>3</v>
      </c>
      <c r="J487" s="1">
        <v>201</v>
      </c>
      <c r="K487" s="1">
        <v>100</v>
      </c>
      <c r="L487" s="1">
        <v>202</v>
      </c>
      <c r="M487" s="1">
        <v>200</v>
      </c>
      <c r="N487" s="1">
        <v>203</v>
      </c>
      <c r="O487" s="1">
        <v>300</v>
      </c>
      <c r="P487" s="1">
        <v>1</v>
      </c>
      <c r="Q487" s="1">
        <v>8300</v>
      </c>
    </row>
    <row r="488" spans="1:17" x14ac:dyDescent="0.35">
      <c r="A488" s="2">
        <v>484</v>
      </c>
      <c r="B488" s="2">
        <f t="shared" si="7"/>
        <v>105</v>
      </c>
      <c r="C488" s="2">
        <v>1</v>
      </c>
      <c r="D488" s="2">
        <v>5</v>
      </c>
      <c r="E488" s="2" t="str">
        <f>"阵列"&amp;C488&amp;INDEX(计算页!$E$4:$E$9,D488)&amp;"色宠物系数"</f>
        <v>阵列1金色宠物系数</v>
      </c>
      <c r="F488" s="2">
        <v>84</v>
      </c>
      <c r="G488" s="2">
        <v>8400</v>
      </c>
      <c r="H488" s="2">
        <f>INDEX(升级战力计算!$B$2:$BC$101,D_升级系数表!F488,MATCH(B488,升级战力计算!$B$1:$BC$1,0)-1)</f>
        <v>45389</v>
      </c>
      <c r="I488" s="1">
        <v>3</v>
      </c>
      <c r="J488" s="1">
        <v>201</v>
      </c>
      <c r="K488" s="1">
        <v>100</v>
      </c>
      <c r="L488" s="1">
        <v>202</v>
      </c>
      <c r="M488" s="1">
        <v>200</v>
      </c>
      <c r="N488" s="1">
        <v>203</v>
      </c>
      <c r="O488" s="1">
        <v>300</v>
      </c>
      <c r="P488" s="1">
        <v>1</v>
      </c>
      <c r="Q488" s="1">
        <v>8400</v>
      </c>
    </row>
    <row r="489" spans="1:17" x14ac:dyDescent="0.35">
      <c r="A489" s="2">
        <v>485</v>
      </c>
      <c r="B489" s="2">
        <f t="shared" si="7"/>
        <v>105</v>
      </c>
      <c r="C489" s="2">
        <v>1</v>
      </c>
      <c r="D489" s="2">
        <v>5</v>
      </c>
      <c r="E489" s="2" t="str">
        <f>"阵列"&amp;C489&amp;INDEX(计算页!$E$4:$E$9,D489)&amp;"色宠物系数"</f>
        <v>阵列1金色宠物系数</v>
      </c>
      <c r="F489" s="2">
        <v>85</v>
      </c>
      <c r="G489" s="2">
        <v>8500</v>
      </c>
      <c r="H489" s="2">
        <f>INDEX(升级战力计算!$B$2:$BC$101,D_升级系数表!F489,MATCH(B489,升级战力计算!$B$1:$BC$1,0)-1)</f>
        <v>46275</v>
      </c>
      <c r="I489" s="1">
        <v>3</v>
      </c>
      <c r="J489" s="1">
        <v>201</v>
      </c>
      <c r="K489" s="1">
        <v>100</v>
      </c>
      <c r="L489" s="1">
        <v>202</v>
      </c>
      <c r="M489" s="1">
        <v>200</v>
      </c>
      <c r="N489" s="1">
        <v>203</v>
      </c>
      <c r="O489" s="1">
        <v>300</v>
      </c>
      <c r="P489" s="1">
        <v>1</v>
      </c>
      <c r="Q489" s="1">
        <v>8500</v>
      </c>
    </row>
    <row r="490" spans="1:17" x14ac:dyDescent="0.35">
      <c r="A490" s="2">
        <v>486</v>
      </c>
      <c r="B490" s="2">
        <f t="shared" si="7"/>
        <v>105</v>
      </c>
      <c r="C490" s="2">
        <v>1</v>
      </c>
      <c r="D490" s="2">
        <v>5</v>
      </c>
      <c r="E490" s="2" t="str">
        <f>"阵列"&amp;C490&amp;INDEX(计算页!$E$4:$E$9,D490)&amp;"色宠物系数"</f>
        <v>阵列1金色宠物系数</v>
      </c>
      <c r="F490" s="2">
        <v>86</v>
      </c>
      <c r="G490" s="2">
        <v>8600</v>
      </c>
      <c r="H490" s="2">
        <f>INDEX(升级战力计算!$B$2:$BC$101,D_升级系数表!F490,MATCH(B490,升级战力计算!$B$1:$BC$1,0)-1)</f>
        <v>47223</v>
      </c>
      <c r="I490" s="1">
        <v>3</v>
      </c>
      <c r="J490" s="1">
        <v>201</v>
      </c>
      <c r="K490" s="1">
        <v>100</v>
      </c>
      <c r="L490" s="1">
        <v>202</v>
      </c>
      <c r="M490" s="1">
        <v>200</v>
      </c>
      <c r="N490" s="1">
        <v>203</v>
      </c>
      <c r="O490" s="1">
        <v>300</v>
      </c>
      <c r="P490" s="1">
        <v>1</v>
      </c>
      <c r="Q490" s="1">
        <v>8600</v>
      </c>
    </row>
    <row r="491" spans="1:17" x14ac:dyDescent="0.35">
      <c r="A491" s="2">
        <v>487</v>
      </c>
      <c r="B491" s="2">
        <f t="shared" si="7"/>
        <v>105</v>
      </c>
      <c r="C491" s="2">
        <v>1</v>
      </c>
      <c r="D491" s="2">
        <v>5</v>
      </c>
      <c r="E491" s="2" t="str">
        <f>"阵列"&amp;C491&amp;INDEX(计算页!$E$4:$E$9,D491)&amp;"色宠物系数"</f>
        <v>阵列1金色宠物系数</v>
      </c>
      <c r="F491" s="2">
        <v>87</v>
      </c>
      <c r="G491" s="2">
        <v>8700</v>
      </c>
      <c r="H491" s="2">
        <f>INDEX(升级战力计算!$B$2:$BC$101,D_升级系数表!F491,MATCH(B491,升级战力计算!$B$1:$BC$1,0)-1)</f>
        <v>48171</v>
      </c>
      <c r="I491" s="1">
        <v>3</v>
      </c>
      <c r="J491" s="1">
        <v>201</v>
      </c>
      <c r="K491" s="1">
        <v>100</v>
      </c>
      <c r="L491" s="1">
        <v>202</v>
      </c>
      <c r="M491" s="1">
        <v>200</v>
      </c>
      <c r="N491" s="1">
        <v>203</v>
      </c>
      <c r="O491" s="1">
        <v>300</v>
      </c>
      <c r="P491" s="1">
        <v>1</v>
      </c>
      <c r="Q491" s="1">
        <v>8700</v>
      </c>
    </row>
    <row r="492" spans="1:17" x14ac:dyDescent="0.35">
      <c r="A492" s="2">
        <v>488</v>
      </c>
      <c r="B492" s="2">
        <f t="shared" si="7"/>
        <v>105</v>
      </c>
      <c r="C492" s="2">
        <v>1</v>
      </c>
      <c r="D492" s="2">
        <v>5</v>
      </c>
      <c r="E492" s="2" t="str">
        <f>"阵列"&amp;C492&amp;INDEX(计算页!$E$4:$E$9,D492)&amp;"色宠物系数"</f>
        <v>阵列1金色宠物系数</v>
      </c>
      <c r="F492" s="2">
        <v>88</v>
      </c>
      <c r="G492" s="2">
        <v>8800</v>
      </c>
      <c r="H492" s="2">
        <f>INDEX(升级战力计算!$B$2:$BC$101,D_升级系数表!F492,MATCH(B492,升级战力计算!$B$1:$BC$1,0)-1)</f>
        <v>49119</v>
      </c>
      <c r="I492" s="1">
        <v>3</v>
      </c>
      <c r="J492" s="1">
        <v>201</v>
      </c>
      <c r="K492" s="1">
        <v>100</v>
      </c>
      <c r="L492" s="1">
        <v>202</v>
      </c>
      <c r="M492" s="1">
        <v>200</v>
      </c>
      <c r="N492" s="1">
        <v>203</v>
      </c>
      <c r="O492" s="1">
        <v>300</v>
      </c>
      <c r="P492" s="1">
        <v>1</v>
      </c>
      <c r="Q492" s="1">
        <v>8800</v>
      </c>
    </row>
    <row r="493" spans="1:17" x14ac:dyDescent="0.35">
      <c r="A493" s="2">
        <v>489</v>
      </c>
      <c r="B493" s="2">
        <f t="shared" si="7"/>
        <v>105</v>
      </c>
      <c r="C493" s="2">
        <v>1</v>
      </c>
      <c r="D493" s="2">
        <v>5</v>
      </c>
      <c r="E493" s="2" t="str">
        <f>"阵列"&amp;C493&amp;INDEX(计算页!$E$4:$E$9,D493)&amp;"色宠物系数"</f>
        <v>阵列1金色宠物系数</v>
      </c>
      <c r="F493" s="2">
        <v>89</v>
      </c>
      <c r="G493" s="2">
        <v>8900</v>
      </c>
      <c r="H493" s="2">
        <f>INDEX(升级战力计算!$B$2:$BC$101,D_升级系数表!F493,MATCH(B493,升级战力计算!$B$1:$BC$1,0)-1)</f>
        <v>50067</v>
      </c>
      <c r="I493" s="1">
        <v>3</v>
      </c>
      <c r="J493" s="1">
        <v>201</v>
      </c>
      <c r="K493" s="1">
        <v>100</v>
      </c>
      <c r="L493" s="1">
        <v>202</v>
      </c>
      <c r="M493" s="1">
        <v>200</v>
      </c>
      <c r="N493" s="1">
        <v>203</v>
      </c>
      <c r="O493" s="1">
        <v>300</v>
      </c>
      <c r="P493" s="1">
        <v>1</v>
      </c>
      <c r="Q493" s="1">
        <v>8900</v>
      </c>
    </row>
    <row r="494" spans="1:17" x14ac:dyDescent="0.35">
      <c r="A494" s="2">
        <v>490</v>
      </c>
      <c r="B494" s="2">
        <f t="shared" si="7"/>
        <v>105</v>
      </c>
      <c r="C494" s="2">
        <v>1</v>
      </c>
      <c r="D494" s="2">
        <v>5</v>
      </c>
      <c r="E494" s="2" t="str">
        <f>"阵列"&amp;C494&amp;INDEX(计算页!$E$4:$E$9,D494)&amp;"色宠物系数"</f>
        <v>阵列1金色宠物系数</v>
      </c>
      <c r="F494" s="2">
        <v>90</v>
      </c>
      <c r="G494" s="2">
        <v>9000</v>
      </c>
      <c r="H494" s="2">
        <f>INDEX(升级战力计算!$B$2:$BC$101,D_升级系数表!F494,MATCH(B494,升级战力计算!$B$1:$BC$1,0)-1)</f>
        <v>51015</v>
      </c>
      <c r="I494" s="1">
        <v>3</v>
      </c>
      <c r="J494" s="1">
        <v>201</v>
      </c>
      <c r="K494" s="1">
        <v>100</v>
      </c>
      <c r="L494" s="1">
        <v>202</v>
      </c>
      <c r="M494" s="1">
        <v>200</v>
      </c>
      <c r="N494" s="1">
        <v>203</v>
      </c>
      <c r="O494" s="1">
        <v>300</v>
      </c>
      <c r="P494" s="1">
        <v>1</v>
      </c>
      <c r="Q494" s="1">
        <v>9000</v>
      </c>
    </row>
    <row r="495" spans="1:17" x14ac:dyDescent="0.35">
      <c r="A495" s="2">
        <v>491</v>
      </c>
      <c r="B495" s="2">
        <f t="shared" si="7"/>
        <v>105</v>
      </c>
      <c r="C495" s="2">
        <v>1</v>
      </c>
      <c r="D495" s="2">
        <v>5</v>
      </c>
      <c r="E495" s="2" t="str">
        <f>"阵列"&amp;C495&amp;INDEX(计算页!$E$4:$E$9,D495)&amp;"色宠物系数"</f>
        <v>阵列1金色宠物系数</v>
      </c>
      <c r="F495" s="2">
        <v>91</v>
      </c>
      <c r="G495" s="2">
        <v>9100</v>
      </c>
      <c r="H495" s="2">
        <f>INDEX(升级战力计算!$B$2:$BC$101,D_升级系数表!F495,MATCH(B495,升级战力计算!$B$1:$BC$1,0)-1)</f>
        <v>52029</v>
      </c>
      <c r="I495" s="1">
        <v>3</v>
      </c>
      <c r="J495" s="1">
        <v>201</v>
      </c>
      <c r="K495" s="1">
        <v>100</v>
      </c>
      <c r="L495" s="1">
        <v>202</v>
      </c>
      <c r="M495" s="1">
        <v>200</v>
      </c>
      <c r="N495" s="1">
        <v>203</v>
      </c>
      <c r="O495" s="1">
        <v>300</v>
      </c>
      <c r="P495" s="1">
        <v>1</v>
      </c>
      <c r="Q495" s="1">
        <v>9100</v>
      </c>
    </row>
    <row r="496" spans="1:17" x14ac:dyDescent="0.35">
      <c r="A496" s="2">
        <v>492</v>
      </c>
      <c r="B496" s="2">
        <f t="shared" si="7"/>
        <v>105</v>
      </c>
      <c r="C496" s="2">
        <v>1</v>
      </c>
      <c r="D496" s="2">
        <v>5</v>
      </c>
      <c r="E496" s="2" t="str">
        <f>"阵列"&amp;C496&amp;INDEX(计算页!$E$4:$E$9,D496)&amp;"色宠物系数"</f>
        <v>阵列1金色宠物系数</v>
      </c>
      <c r="F496" s="2">
        <v>92</v>
      </c>
      <c r="G496" s="2">
        <v>9200</v>
      </c>
      <c r="H496" s="2">
        <f>INDEX(升级战力计算!$B$2:$BC$101,D_升级系数表!F496,MATCH(B496,升级战力计算!$B$1:$BC$1,0)-1)</f>
        <v>53043</v>
      </c>
      <c r="I496" s="1">
        <v>3</v>
      </c>
      <c r="J496" s="1">
        <v>201</v>
      </c>
      <c r="K496" s="1">
        <v>100</v>
      </c>
      <c r="L496" s="1">
        <v>202</v>
      </c>
      <c r="M496" s="1">
        <v>200</v>
      </c>
      <c r="N496" s="1">
        <v>203</v>
      </c>
      <c r="O496" s="1">
        <v>300</v>
      </c>
      <c r="P496" s="1">
        <v>1</v>
      </c>
      <c r="Q496" s="1">
        <v>9200</v>
      </c>
    </row>
    <row r="497" spans="1:17" x14ac:dyDescent="0.35">
      <c r="A497" s="2">
        <v>493</v>
      </c>
      <c r="B497" s="2">
        <f t="shared" si="7"/>
        <v>105</v>
      </c>
      <c r="C497" s="2">
        <v>1</v>
      </c>
      <c r="D497" s="2">
        <v>5</v>
      </c>
      <c r="E497" s="2" t="str">
        <f>"阵列"&amp;C497&amp;INDEX(计算页!$E$4:$E$9,D497)&amp;"色宠物系数"</f>
        <v>阵列1金色宠物系数</v>
      </c>
      <c r="F497" s="2">
        <v>93</v>
      </c>
      <c r="G497" s="2">
        <v>9300</v>
      </c>
      <c r="H497" s="2">
        <f>INDEX(升级战力计算!$B$2:$BC$101,D_升级系数表!F497,MATCH(B497,升级战力计算!$B$1:$BC$1,0)-1)</f>
        <v>54057</v>
      </c>
      <c r="I497" s="1">
        <v>3</v>
      </c>
      <c r="J497" s="1">
        <v>201</v>
      </c>
      <c r="K497" s="1">
        <v>100</v>
      </c>
      <c r="L497" s="1">
        <v>202</v>
      </c>
      <c r="M497" s="1">
        <v>200</v>
      </c>
      <c r="N497" s="1">
        <v>203</v>
      </c>
      <c r="O497" s="1">
        <v>300</v>
      </c>
      <c r="P497" s="1">
        <v>1</v>
      </c>
      <c r="Q497" s="1">
        <v>9300</v>
      </c>
    </row>
    <row r="498" spans="1:17" x14ac:dyDescent="0.35">
      <c r="A498" s="2">
        <v>494</v>
      </c>
      <c r="B498" s="2">
        <f t="shared" si="7"/>
        <v>105</v>
      </c>
      <c r="C498" s="2">
        <v>1</v>
      </c>
      <c r="D498" s="2">
        <v>5</v>
      </c>
      <c r="E498" s="2" t="str">
        <f>"阵列"&amp;C498&amp;INDEX(计算页!$E$4:$E$9,D498)&amp;"色宠物系数"</f>
        <v>阵列1金色宠物系数</v>
      </c>
      <c r="F498" s="2">
        <v>94</v>
      </c>
      <c r="G498" s="2">
        <v>9400</v>
      </c>
      <c r="H498" s="2">
        <f>INDEX(升级战力计算!$B$2:$BC$101,D_升级系数表!F498,MATCH(B498,升级战力计算!$B$1:$BC$1,0)-1)</f>
        <v>55071</v>
      </c>
      <c r="I498" s="1">
        <v>3</v>
      </c>
      <c r="J498" s="1">
        <v>201</v>
      </c>
      <c r="K498" s="1">
        <v>100</v>
      </c>
      <c r="L498" s="1">
        <v>202</v>
      </c>
      <c r="M498" s="1">
        <v>200</v>
      </c>
      <c r="N498" s="1">
        <v>203</v>
      </c>
      <c r="O498" s="1">
        <v>300</v>
      </c>
      <c r="P498" s="1">
        <v>1</v>
      </c>
      <c r="Q498" s="1">
        <v>9400</v>
      </c>
    </row>
    <row r="499" spans="1:17" x14ac:dyDescent="0.35">
      <c r="A499" s="2">
        <v>495</v>
      </c>
      <c r="B499" s="2">
        <f t="shared" si="7"/>
        <v>105</v>
      </c>
      <c r="C499" s="2">
        <v>1</v>
      </c>
      <c r="D499" s="2">
        <v>5</v>
      </c>
      <c r="E499" s="2" t="str">
        <f>"阵列"&amp;C499&amp;INDEX(计算页!$E$4:$E$9,D499)&amp;"色宠物系数"</f>
        <v>阵列1金色宠物系数</v>
      </c>
      <c r="F499" s="2">
        <v>95</v>
      </c>
      <c r="G499" s="2">
        <v>9500</v>
      </c>
      <c r="H499" s="2">
        <f>INDEX(升级战力计算!$B$2:$BC$101,D_升级系数表!F499,MATCH(B499,升级战力计算!$B$1:$BC$1,0)-1)</f>
        <v>56085</v>
      </c>
      <c r="I499" s="1">
        <v>3</v>
      </c>
      <c r="J499" s="1">
        <v>201</v>
      </c>
      <c r="K499" s="1">
        <v>100</v>
      </c>
      <c r="L499" s="1">
        <v>202</v>
      </c>
      <c r="M499" s="1">
        <v>200</v>
      </c>
      <c r="N499" s="1">
        <v>203</v>
      </c>
      <c r="O499" s="1">
        <v>300</v>
      </c>
      <c r="P499" s="1">
        <v>1</v>
      </c>
      <c r="Q499" s="1">
        <v>9500</v>
      </c>
    </row>
    <row r="500" spans="1:17" x14ac:dyDescent="0.35">
      <c r="A500" s="2">
        <v>496</v>
      </c>
      <c r="B500" s="2">
        <f t="shared" si="7"/>
        <v>105</v>
      </c>
      <c r="C500" s="2">
        <v>1</v>
      </c>
      <c r="D500" s="2">
        <v>5</v>
      </c>
      <c r="E500" s="2" t="str">
        <f>"阵列"&amp;C500&amp;INDEX(计算页!$E$4:$E$9,D500)&amp;"色宠物系数"</f>
        <v>阵列1金色宠物系数</v>
      </c>
      <c r="F500" s="2">
        <v>96</v>
      </c>
      <c r="G500" s="2">
        <v>9600</v>
      </c>
      <c r="H500" s="2">
        <f>INDEX(升级战力计算!$B$2:$BC$101,D_升级系数表!F500,MATCH(B500,升级战力计算!$B$1:$BC$1,0)-1)</f>
        <v>57170</v>
      </c>
      <c r="I500" s="1">
        <v>3</v>
      </c>
      <c r="J500" s="1">
        <v>201</v>
      </c>
      <c r="K500" s="1">
        <v>100</v>
      </c>
      <c r="L500" s="1">
        <v>202</v>
      </c>
      <c r="M500" s="1">
        <v>200</v>
      </c>
      <c r="N500" s="1">
        <v>203</v>
      </c>
      <c r="O500" s="1">
        <v>300</v>
      </c>
      <c r="P500" s="1">
        <v>1</v>
      </c>
      <c r="Q500" s="1">
        <v>9600</v>
      </c>
    </row>
    <row r="501" spans="1:17" x14ac:dyDescent="0.35">
      <c r="A501" s="2">
        <v>497</v>
      </c>
      <c r="B501" s="2">
        <f t="shared" si="7"/>
        <v>105</v>
      </c>
      <c r="C501" s="2">
        <v>1</v>
      </c>
      <c r="D501" s="2">
        <v>5</v>
      </c>
      <c r="E501" s="2" t="str">
        <f>"阵列"&amp;C501&amp;INDEX(计算页!$E$4:$E$9,D501)&amp;"色宠物系数"</f>
        <v>阵列1金色宠物系数</v>
      </c>
      <c r="F501" s="2">
        <v>97</v>
      </c>
      <c r="G501" s="2">
        <v>9700</v>
      </c>
      <c r="H501" s="2">
        <f>INDEX(升级战力计算!$B$2:$BC$101,D_升级系数表!F501,MATCH(B501,升级战力计算!$B$1:$BC$1,0)-1)</f>
        <v>58255</v>
      </c>
      <c r="I501" s="1">
        <v>3</v>
      </c>
      <c r="J501" s="1">
        <v>201</v>
      </c>
      <c r="K501" s="1">
        <v>100</v>
      </c>
      <c r="L501" s="1">
        <v>202</v>
      </c>
      <c r="M501" s="1">
        <v>200</v>
      </c>
      <c r="N501" s="1">
        <v>203</v>
      </c>
      <c r="O501" s="1">
        <v>300</v>
      </c>
      <c r="P501" s="1">
        <v>1</v>
      </c>
      <c r="Q501" s="1">
        <v>9700</v>
      </c>
    </row>
    <row r="502" spans="1:17" x14ac:dyDescent="0.35">
      <c r="A502" s="2">
        <v>498</v>
      </c>
      <c r="B502" s="2">
        <f t="shared" si="7"/>
        <v>105</v>
      </c>
      <c r="C502" s="2">
        <v>1</v>
      </c>
      <c r="D502" s="2">
        <v>5</v>
      </c>
      <c r="E502" s="2" t="str">
        <f>"阵列"&amp;C502&amp;INDEX(计算页!$E$4:$E$9,D502)&amp;"色宠物系数"</f>
        <v>阵列1金色宠物系数</v>
      </c>
      <c r="F502" s="2">
        <v>98</v>
      </c>
      <c r="G502" s="2">
        <v>9800</v>
      </c>
      <c r="H502" s="2">
        <f>INDEX(升级战力计算!$B$2:$BC$101,D_升级系数表!F502,MATCH(B502,升级战力计算!$B$1:$BC$1,0)-1)</f>
        <v>59340</v>
      </c>
      <c r="I502" s="1">
        <v>3</v>
      </c>
      <c r="J502" s="1">
        <v>201</v>
      </c>
      <c r="K502" s="1">
        <v>100</v>
      </c>
      <c r="L502" s="1">
        <v>202</v>
      </c>
      <c r="M502" s="1">
        <v>200</v>
      </c>
      <c r="N502" s="1">
        <v>203</v>
      </c>
      <c r="O502" s="1">
        <v>300</v>
      </c>
      <c r="P502" s="1">
        <v>1</v>
      </c>
      <c r="Q502" s="1">
        <v>9800</v>
      </c>
    </row>
    <row r="503" spans="1:17" x14ac:dyDescent="0.35">
      <c r="A503" s="2">
        <v>499</v>
      </c>
      <c r="B503" s="2">
        <f t="shared" si="7"/>
        <v>105</v>
      </c>
      <c r="C503" s="2">
        <v>1</v>
      </c>
      <c r="D503" s="2">
        <v>5</v>
      </c>
      <c r="E503" s="2" t="str">
        <f>"阵列"&amp;C503&amp;INDEX(计算页!$E$4:$E$9,D503)&amp;"色宠物系数"</f>
        <v>阵列1金色宠物系数</v>
      </c>
      <c r="F503" s="2">
        <v>99</v>
      </c>
      <c r="G503" s="2">
        <v>9900</v>
      </c>
      <c r="H503" s="2">
        <f>INDEX(升级战力计算!$B$2:$BC$101,D_升级系数表!F503,MATCH(B503,升级战力计算!$B$1:$BC$1,0)-1)</f>
        <v>60425</v>
      </c>
      <c r="I503" s="1">
        <v>3</v>
      </c>
      <c r="J503" s="1">
        <v>201</v>
      </c>
      <c r="K503" s="1">
        <v>100</v>
      </c>
      <c r="L503" s="1">
        <v>202</v>
      </c>
      <c r="M503" s="1">
        <v>200</v>
      </c>
      <c r="N503" s="1">
        <v>203</v>
      </c>
      <c r="O503" s="1">
        <v>300</v>
      </c>
      <c r="P503" s="1">
        <v>1</v>
      </c>
      <c r="Q503" s="1">
        <v>9900</v>
      </c>
    </row>
    <row r="504" spans="1:17" x14ac:dyDescent="0.35">
      <c r="A504" s="2">
        <v>500</v>
      </c>
      <c r="B504" s="2">
        <f t="shared" si="7"/>
        <v>105</v>
      </c>
      <c r="C504" s="2">
        <v>1</v>
      </c>
      <c r="D504" s="2">
        <v>5</v>
      </c>
      <c r="E504" s="2" t="str">
        <f>"阵列"&amp;C504&amp;INDEX(计算页!$E$4:$E$9,D504)&amp;"色宠物系数"</f>
        <v>阵列1金色宠物系数</v>
      </c>
      <c r="F504" s="2">
        <v>100</v>
      </c>
      <c r="G504" s="2">
        <v>10000</v>
      </c>
      <c r="H504" s="2">
        <f>INDEX(升级战力计算!$B$2:$BC$101,D_升级系数表!F504,MATCH(B504,升级战力计算!$B$1:$BC$1,0)-1)</f>
        <v>61510</v>
      </c>
      <c r="I504" s="1">
        <v>3</v>
      </c>
      <c r="J504" s="1">
        <v>201</v>
      </c>
      <c r="K504" s="1">
        <v>100</v>
      </c>
      <c r="L504" s="1">
        <v>202</v>
      </c>
      <c r="M504" s="1">
        <v>200</v>
      </c>
      <c r="N504" s="1">
        <v>203</v>
      </c>
      <c r="O504" s="1">
        <v>300</v>
      </c>
      <c r="P504" s="1">
        <v>1</v>
      </c>
      <c r="Q504" s="1">
        <v>10000</v>
      </c>
    </row>
    <row r="505" spans="1:17" x14ac:dyDescent="0.35">
      <c r="A505" s="2">
        <v>501</v>
      </c>
      <c r="B505" s="2">
        <f t="shared" si="7"/>
        <v>106</v>
      </c>
      <c r="C505" s="2">
        <v>1</v>
      </c>
      <c r="D505" s="2">
        <v>6</v>
      </c>
      <c r="E505" s="2" t="str">
        <f>"阵列"&amp;C505&amp;INDEX(计算页!$E$4:$E$9,D505)&amp;"色宠物系数"</f>
        <v>阵列1红色宠物系数</v>
      </c>
      <c r="F505" s="2">
        <v>1</v>
      </c>
      <c r="G505" s="2">
        <v>100</v>
      </c>
      <c r="H505" s="2">
        <f>INDEX(升级战力计算!$B$2:$BC$101,D_升级系数表!F505,MATCH(B505,升级战力计算!$B$1:$BC$1,0)-1)</f>
        <v>250</v>
      </c>
      <c r="I505" s="1">
        <v>3</v>
      </c>
      <c r="J505" s="1">
        <v>201</v>
      </c>
      <c r="K505" s="1">
        <v>100</v>
      </c>
      <c r="L505" s="1">
        <v>202</v>
      </c>
      <c r="M505" s="1">
        <v>200</v>
      </c>
      <c r="N505" s="1">
        <v>203</v>
      </c>
      <c r="O505" s="1">
        <v>300</v>
      </c>
      <c r="P505" s="1">
        <v>1</v>
      </c>
      <c r="Q505" s="1">
        <v>100</v>
      </c>
    </row>
    <row r="506" spans="1:17" x14ac:dyDescent="0.35">
      <c r="A506" s="2">
        <v>502</v>
      </c>
      <c r="B506" s="2">
        <f t="shared" si="7"/>
        <v>106</v>
      </c>
      <c r="C506" s="2">
        <v>1</v>
      </c>
      <c r="D506" s="2">
        <v>6</v>
      </c>
      <c r="E506" s="2" t="str">
        <f>"阵列"&amp;C506&amp;INDEX(计算页!$E$4:$E$9,D506)&amp;"色宠物系数"</f>
        <v>阵列1红色宠物系数</v>
      </c>
      <c r="F506" s="2">
        <v>2</v>
      </c>
      <c r="G506" s="2">
        <v>200</v>
      </c>
      <c r="H506" s="2">
        <f>INDEX(升级战力计算!$B$2:$BC$101,D_升级系数表!F506,MATCH(B506,升级战力计算!$B$1:$BC$1,0)-1)</f>
        <v>500</v>
      </c>
      <c r="I506" s="1">
        <v>3</v>
      </c>
      <c r="J506" s="1">
        <v>201</v>
      </c>
      <c r="K506" s="1">
        <v>100</v>
      </c>
      <c r="L506" s="1">
        <v>202</v>
      </c>
      <c r="M506" s="1">
        <v>200</v>
      </c>
      <c r="N506" s="1">
        <v>203</v>
      </c>
      <c r="O506" s="1">
        <v>300</v>
      </c>
      <c r="P506" s="1">
        <v>1</v>
      </c>
      <c r="Q506" s="1">
        <v>200</v>
      </c>
    </row>
    <row r="507" spans="1:17" x14ac:dyDescent="0.35">
      <c r="A507" s="2">
        <v>503</v>
      </c>
      <c r="B507" s="2">
        <f t="shared" si="7"/>
        <v>106</v>
      </c>
      <c r="C507" s="2">
        <v>1</v>
      </c>
      <c r="D507" s="2">
        <v>6</v>
      </c>
      <c r="E507" s="2" t="str">
        <f>"阵列"&amp;C507&amp;INDEX(计算页!$E$4:$E$9,D507)&amp;"色宠物系数"</f>
        <v>阵列1红色宠物系数</v>
      </c>
      <c r="F507" s="2">
        <v>3</v>
      </c>
      <c r="G507" s="2">
        <v>300</v>
      </c>
      <c r="H507" s="2">
        <f>INDEX(升级战力计算!$B$2:$BC$101,D_升级系数表!F507,MATCH(B507,升级战力计算!$B$1:$BC$1,0)-1)</f>
        <v>750</v>
      </c>
      <c r="I507" s="1">
        <v>3</v>
      </c>
      <c r="J507" s="1">
        <v>201</v>
      </c>
      <c r="K507" s="1">
        <v>100</v>
      </c>
      <c r="L507" s="1">
        <v>202</v>
      </c>
      <c r="M507" s="1">
        <v>200</v>
      </c>
      <c r="N507" s="1">
        <v>203</v>
      </c>
      <c r="O507" s="1">
        <v>300</v>
      </c>
      <c r="P507" s="1">
        <v>1</v>
      </c>
      <c r="Q507" s="1">
        <v>300</v>
      </c>
    </row>
    <row r="508" spans="1:17" x14ac:dyDescent="0.35">
      <c r="A508" s="2">
        <v>504</v>
      </c>
      <c r="B508" s="2">
        <f t="shared" si="7"/>
        <v>106</v>
      </c>
      <c r="C508" s="2">
        <v>1</v>
      </c>
      <c r="D508" s="2">
        <v>6</v>
      </c>
      <c r="E508" s="2" t="str">
        <f>"阵列"&amp;C508&amp;INDEX(计算页!$E$4:$E$9,D508)&amp;"色宠物系数"</f>
        <v>阵列1红色宠物系数</v>
      </c>
      <c r="F508" s="2">
        <v>4</v>
      </c>
      <c r="G508" s="2">
        <v>400</v>
      </c>
      <c r="H508" s="2">
        <f>INDEX(升级战力计算!$B$2:$BC$101,D_升级系数表!F508,MATCH(B508,升级战力计算!$B$1:$BC$1,0)-1)</f>
        <v>1000</v>
      </c>
      <c r="I508" s="1">
        <v>3</v>
      </c>
      <c r="J508" s="1">
        <v>201</v>
      </c>
      <c r="K508" s="1">
        <v>100</v>
      </c>
      <c r="L508" s="1">
        <v>202</v>
      </c>
      <c r="M508" s="1">
        <v>200</v>
      </c>
      <c r="N508" s="1">
        <v>203</v>
      </c>
      <c r="O508" s="1">
        <v>300</v>
      </c>
      <c r="P508" s="1">
        <v>1</v>
      </c>
      <c r="Q508" s="1">
        <v>400</v>
      </c>
    </row>
    <row r="509" spans="1:17" x14ac:dyDescent="0.35">
      <c r="A509" s="2">
        <v>505</v>
      </c>
      <c r="B509" s="2">
        <f t="shared" si="7"/>
        <v>106</v>
      </c>
      <c r="C509" s="2">
        <v>1</v>
      </c>
      <c r="D509" s="2">
        <v>6</v>
      </c>
      <c r="E509" s="2" t="str">
        <f>"阵列"&amp;C509&amp;INDEX(计算页!$E$4:$E$9,D509)&amp;"色宠物系数"</f>
        <v>阵列1红色宠物系数</v>
      </c>
      <c r="F509" s="2">
        <v>5</v>
      </c>
      <c r="G509" s="2">
        <v>500</v>
      </c>
      <c r="H509" s="2">
        <f>INDEX(升级战力计算!$B$2:$BC$101,D_升级系数表!F509,MATCH(B509,升级战力计算!$B$1:$BC$1,0)-1)</f>
        <v>1250</v>
      </c>
      <c r="I509" s="1">
        <v>3</v>
      </c>
      <c r="J509" s="1">
        <v>201</v>
      </c>
      <c r="K509" s="1">
        <v>100</v>
      </c>
      <c r="L509" s="1">
        <v>202</v>
      </c>
      <c r="M509" s="1">
        <v>200</v>
      </c>
      <c r="N509" s="1">
        <v>203</v>
      </c>
      <c r="O509" s="1">
        <v>300</v>
      </c>
      <c r="P509" s="1">
        <v>1</v>
      </c>
      <c r="Q509" s="1">
        <v>500</v>
      </c>
    </row>
    <row r="510" spans="1:17" x14ac:dyDescent="0.35">
      <c r="A510" s="2">
        <v>506</v>
      </c>
      <c r="B510" s="2">
        <f t="shared" si="7"/>
        <v>106</v>
      </c>
      <c r="C510" s="2">
        <v>1</v>
      </c>
      <c r="D510" s="2">
        <v>6</v>
      </c>
      <c r="E510" s="2" t="str">
        <f>"阵列"&amp;C510&amp;INDEX(计算页!$E$4:$E$9,D510)&amp;"色宠物系数"</f>
        <v>阵列1红色宠物系数</v>
      </c>
      <c r="F510" s="2">
        <v>6</v>
      </c>
      <c r="G510" s="2">
        <v>600</v>
      </c>
      <c r="H510" s="2">
        <f>INDEX(升级战力计算!$B$2:$BC$101,D_升级系数表!F510,MATCH(B510,升级战力计算!$B$1:$BC$1,0)-1)</f>
        <v>1518</v>
      </c>
      <c r="I510" s="1">
        <v>3</v>
      </c>
      <c r="J510" s="1">
        <v>201</v>
      </c>
      <c r="K510" s="1">
        <v>100</v>
      </c>
      <c r="L510" s="1">
        <v>202</v>
      </c>
      <c r="M510" s="1">
        <v>200</v>
      </c>
      <c r="N510" s="1">
        <v>203</v>
      </c>
      <c r="O510" s="1">
        <v>300</v>
      </c>
      <c r="P510" s="1">
        <v>1</v>
      </c>
      <c r="Q510" s="1">
        <v>600</v>
      </c>
    </row>
    <row r="511" spans="1:17" x14ac:dyDescent="0.35">
      <c r="A511" s="2">
        <v>507</v>
      </c>
      <c r="B511" s="2">
        <f t="shared" si="7"/>
        <v>106</v>
      </c>
      <c r="C511" s="2">
        <v>1</v>
      </c>
      <c r="D511" s="2">
        <v>6</v>
      </c>
      <c r="E511" s="2" t="str">
        <f>"阵列"&amp;C511&amp;INDEX(计算页!$E$4:$E$9,D511)&amp;"色宠物系数"</f>
        <v>阵列1红色宠物系数</v>
      </c>
      <c r="F511" s="2">
        <v>7</v>
      </c>
      <c r="G511" s="2">
        <v>700</v>
      </c>
      <c r="H511" s="2">
        <f>INDEX(升级战力计算!$B$2:$BC$101,D_升级系数表!F511,MATCH(B511,升级战力计算!$B$1:$BC$1,0)-1)</f>
        <v>1786</v>
      </c>
      <c r="I511" s="1">
        <v>3</v>
      </c>
      <c r="J511" s="1">
        <v>201</v>
      </c>
      <c r="K511" s="1">
        <v>100</v>
      </c>
      <c r="L511" s="1">
        <v>202</v>
      </c>
      <c r="M511" s="1">
        <v>200</v>
      </c>
      <c r="N511" s="1">
        <v>203</v>
      </c>
      <c r="O511" s="1">
        <v>300</v>
      </c>
      <c r="P511" s="1">
        <v>1</v>
      </c>
      <c r="Q511" s="1">
        <v>700</v>
      </c>
    </row>
    <row r="512" spans="1:17" x14ac:dyDescent="0.35">
      <c r="A512" s="2">
        <v>508</v>
      </c>
      <c r="B512" s="2">
        <f t="shared" si="7"/>
        <v>106</v>
      </c>
      <c r="C512" s="2">
        <v>1</v>
      </c>
      <c r="D512" s="2">
        <v>6</v>
      </c>
      <c r="E512" s="2" t="str">
        <f>"阵列"&amp;C512&amp;INDEX(计算页!$E$4:$E$9,D512)&amp;"色宠物系数"</f>
        <v>阵列1红色宠物系数</v>
      </c>
      <c r="F512" s="2">
        <v>8</v>
      </c>
      <c r="G512" s="2">
        <v>800</v>
      </c>
      <c r="H512" s="2">
        <f>INDEX(升级战力计算!$B$2:$BC$101,D_升级系数表!F512,MATCH(B512,升级战力计算!$B$1:$BC$1,0)-1)</f>
        <v>2054</v>
      </c>
      <c r="I512" s="1">
        <v>3</v>
      </c>
      <c r="J512" s="1">
        <v>201</v>
      </c>
      <c r="K512" s="1">
        <v>100</v>
      </c>
      <c r="L512" s="1">
        <v>202</v>
      </c>
      <c r="M512" s="1">
        <v>200</v>
      </c>
      <c r="N512" s="1">
        <v>203</v>
      </c>
      <c r="O512" s="1">
        <v>300</v>
      </c>
      <c r="P512" s="1">
        <v>1</v>
      </c>
      <c r="Q512" s="1">
        <v>800</v>
      </c>
    </row>
    <row r="513" spans="1:17" x14ac:dyDescent="0.35">
      <c r="A513" s="2">
        <v>509</v>
      </c>
      <c r="B513" s="2">
        <f t="shared" si="7"/>
        <v>106</v>
      </c>
      <c r="C513" s="2">
        <v>1</v>
      </c>
      <c r="D513" s="2">
        <v>6</v>
      </c>
      <c r="E513" s="2" t="str">
        <f>"阵列"&amp;C513&amp;INDEX(计算页!$E$4:$E$9,D513)&amp;"色宠物系数"</f>
        <v>阵列1红色宠物系数</v>
      </c>
      <c r="F513" s="2">
        <v>9</v>
      </c>
      <c r="G513" s="2">
        <v>900</v>
      </c>
      <c r="H513" s="2">
        <f>INDEX(升级战力计算!$B$2:$BC$101,D_升级系数表!F513,MATCH(B513,升级战力计算!$B$1:$BC$1,0)-1)</f>
        <v>2322</v>
      </c>
      <c r="I513" s="1">
        <v>3</v>
      </c>
      <c r="J513" s="1">
        <v>201</v>
      </c>
      <c r="K513" s="1">
        <v>100</v>
      </c>
      <c r="L513" s="1">
        <v>202</v>
      </c>
      <c r="M513" s="1">
        <v>200</v>
      </c>
      <c r="N513" s="1">
        <v>203</v>
      </c>
      <c r="O513" s="1">
        <v>300</v>
      </c>
      <c r="P513" s="1">
        <v>1</v>
      </c>
      <c r="Q513" s="1">
        <v>900</v>
      </c>
    </row>
    <row r="514" spans="1:17" x14ac:dyDescent="0.35">
      <c r="A514" s="2">
        <v>510</v>
      </c>
      <c r="B514" s="2">
        <f t="shared" si="7"/>
        <v>106</v>
      </c>
      <c r="C514" s="2">
        <v>1</v>
      </c>
      <c r="D514" s="2">
        <v>6</v>
      </c>
      <c r="E514" s="2" t="str">
        <f>"阵列"&amp;C514&amp;INDEX(计算页!$E$4:$E$9,D514)&amp;"色宠物系数"</f>
        <v>阵列1红色宠物系数</v>
      </c>
      <c r="F514" s="2">
        <v>10</v>
      </c>
      <c r="G514" s="2">
        <v>1000</v>
      </c>
      <c r="H514" s="2">
        <f>INDEX(升级战力计算!$B$2:$BC$101,D_升级系数表!F514,MATCH(B514,升级战力计算!$B$1:$BC$1,0)-1)</f>
        <v>2590</v>
      </c>
      <c r="I514" s="1">
        <v>3</v>
      </c>
      <c r="J514" s="1">
        <v>201</v>
      </c>
      <c r="K514" s="1">
        <v>100</v>
      </c>
      <c r="L514" s="1">
        <v>202</v>
      </c>
      <c r="M514" s="1">
        <v>200</v>
      </c>
      <c r="N514" s="1">
        <v>203</v>
      </c>
      <c r="O514" s="1">
        <v>300</v>
      </c>
      <c r="P514" s="1">
        <v>1</v>
      </c>
      <c r="Q514" s="1">
        <v>1000</v>
      </c>
    </row>
    <row r="515" spans="1:17" x14ac:dyDescent="0.35">
      <c r="A515" s="2">
        <v>511</v>
      </c>
      <c r="B515" s="2">
        <f t="shared" si="7"/>
        <v>106</v>
      </c>
      <c r="C515" s="2">
        <v>1</v>
      </c>
      <c r="D515" s="2">
        <v>6</v>
      </c>
      <c r="E515" s="2" t="str">
        <f>"阵列"&amp;C515&amp;INDEX(计算页!$E$4:$E$9,D515)&amp;"色宠物系数"</f>
        <v>阵列1红色宠物系数</v>
      </c>
      <c r="F515" s="2">
        <v>11</v>
      </c>
      <c r="G515" s="2">
        <v>1100</v>
      </c>
      <c r="H515" s="2">
        <f>INDEX(升级战力计算!$B$2:$BC$101,D_升级系数表!F515,MATCH(B515,升级战力计算!$B$1:$BC$1,0)-1)</f>
        <v>2877</v>
      </c>
      <c r="I515" s="1">
        <v>3</v>
      </c>
      <c r="J515" s="1">
        <v>201</v>
      </c>
      <c r="K515" s="1">
        <v>100</v>
      </c>
      <c r="L515" s="1">
        <v>202</v>
      </c>
      <c r="M515" s="1">
        <v>200</v>
      </c>
      <c r="N515" s="1">
        <v>203</v>
      </c>
      <c r="O515" s="1">
        <v>300</v>
      </c>
      <c r="P515" s="1">
        <v>1</v>
      </c>
      <c r="Q515" s="1">
        <v>1100</v>
      </c>
    </row>
    <row r="516" spans="1:17" x14ac:dyDescent="0.35">
      <c r="A516" s="2">
        <v>512</v>
      </c>
      <c r="B516" s="2">
        <f t="shared" si="7"/>
        <v>106</v>
      </c>
      <c r="C516" s="2">
        <v>1</v>
      </c>
      <c r="D516" s="2">
        <v>6</v>
      </c>
      <c r="E516" s="2" t="str">
        <f>"阵列"&amp;C516&amp;INDEX(计算页!$E$4:$E$9,D516)&amp;"色宠物系数"</f>
        <v>阵列1红色宠物系数</v>
      </c>
      <c r="F516" s="2">
        <v>12</v>
      </c>
      <c r="G516" s="2">
        <v>1200</v>
      </c>
      <c r="H516" s="2">
        <f>INDEX(升级战力计算!$B$2:$BC$101,D_升级系数表!F516,MATCH(B516,升级战力计算!$B$1:$BC$1,0)-1)</f>
        <v>3164</v>
      </c>
      <c r="I516" s="1">
        <v>3</v>
      </c>
      <c r="J516" s="1">
        <v>201</v>
      </c>
      <c r="K516" s="1">
        <v>100</v>
      </c>
      <c r="L516" s="1">
        <v>202</v>
      </c>
      <c r="M516" s="1">
        <v>200</v>
      </c>
      <c r="N516" s="1">
        <v>203</v>
      </c>
      <c r="O516" s="1">
        <v>300</v>
      </c>
      <c r="P516" s="1">
        <v>1</v>
      </c>
      <c r="Q516" s="1">
        <v>1200</v>
      </c>
    </row>
    <row r="517" spans="1:17" x14ac:dyDescent="0.35">
      <c r="A517" s="2">
        <v>513</v>
      </c>
      <c r="B517" s="2">
        <f t="shared" si="7"/>
        <v>106</v>
      </c>
      <c r="C517" s="2">
        <v>1</v>
      </c>
      <c r="D517" s="2">
        <v>6</v>
      </c>
      <c r="E517" s="2" t="str">
        <f>"阵列"&amp;C517&amp;INDEX(计算页!$E$4:$E$9,D517)&amp;"色宠物系数"</f>
        <v>阵列1红色宠物系数</v>
      </c>
      <c r="F517" s="2">
        <v>13</v>
      </c>
      <c r="G517" s="2">
        <v>1300</v>
      </c>
      <c r="H517" s="2">
        <f>INDEX(升级战力计算!$B$2:$BC$101,D_升级系数表!F517,MATCH(B517,升级战力计算!$B$1:$BC$1,0)-1)</f>
        <v>3451</v>
      </c>
      <c r="I517" s="1">
        <v>3</v>
      </c>
      <c r="J517" s="1">
        <v>201</v>
      </c>
      <c r="K517" s="1">
        <v>100</v>
      </c>
      <c r="L517" s="1">
        <v>202</v>
      </c>
      <c r="M517" s="1">
        <v>200</v>
      </c>
      <c r="N517" s="1">
        <v>203</v>
      </c>
      <c r="O517" s="1">
        <v>300</v>
      </c>
      <c r="P517" s="1">
        <v>1</v>
      </c>
      <c r="Q517" s="1">
        <v>1300</v>
      </c>
    </row>
    <row r="518" spans="1:17" x14ac:dyDescent="0.35">
      <c r="A518" s="2">
        <v>514</v>
      </c>
      <c r="B518" s="2">
        <f t="shared" ref="B518:B581" si="8">C518*100+D518</f>
        <v>106</v>
      </c>
      <c r="C518" s="2">
        <v>1</v>
      </c>
      <c r="D518" s="2">
        <v>6</v>
      </c>
      <c r="E518" s="2" t="str">
        <f>"阵列"&amp;C518&amp;INDEX(计算页!$E$4:$E$9,D518)&amp;"色宠物系数"</f>
        <v>阵列1红色宠物系数</v>
      </c>
      <c r="F518" s="2">
        <v>14</v>
      </c>
      <c r="G518" s="2">
        <v>1400</v>
      </c>
      <c r="H518" s="2">
        <f>INDEX(升级战力计算!$B$2:$BC$101,D_升级系数表!F518,MATCH(B518,升级战力计算!$B$1:$BC$1,0)-1)</f>
        <v>3738</v>
      </c>
      <c r="I518" s="1">
        <v>3</v>
      </c>
      <c r="J518" s="1">
        <v>201</v>
      </c>
      <c r="K518" s="1">
        <v>100</v>
      </c>
      <c r="L518" s="1">
        <v>202</v>
      </c>
      <c r="M518" s="1">
        <v>200</v>
      </c>
      <c r="N518" s="1">
        <v>203</v>
      </c>
      <c r="O518" s="1">
        <v>300</v>
      </c>
      <c r="P518" s="1">
        <v>1</v>
      </c>
      <c r="Q518" s="1">
        <v>1400</v>
      </c>
    </row>
    <row r="519" spans="1:17" x14ac:dyDescent="0.35">
      <c r="A519" s="2">
        <v>515</v>
      </c>
      <c r="B519" s="2">
        <f t="shared" si="8"/>
        <v>106</v>
      </c>
      <c r="C519" s="2">
        <v>1</v>
      </c>
      <c r="D519" s="2">
        <v>6</v>
      </c>
      <c r="E519" s="2" t="str">
        <f>"阵列"&amp;C519&amp;INDEX(计算页!$E$4:$E$9,D519)&amp;"色宠物系数"</f>
        <v>阵列1红色宠物系数</v>
      </c>
      <c r="F519" s="2">
        <v>15</v>
      </c>
      <c r="G519" s="2">
        <v>1500</v>
      </c>
      <c r="H519" s="2">
        <f>INDEX(升级战力计算!$B$2:$BC$101,D_升级系数表!F519,MATCH(B519,升级战力计算!$B$1:$BC$1,0)-1)</f>
        <v>4025</v>
      </c>
      <c r="I519" s="1">
        <v>3</v>
      </c>
      <c r="J519" s="1">
        <v>201</v>
      </c>
      <c r="K519" s="1">
        <v>100</v>
      </c>
      <c r="L519" s="1">
        <v>202</v>
      </c>
      <c r="M519" s="1">
        <v>200</v>
      </c>
      <c r="N519" s="1">
        <v>203</v>
      </c>
      <c r="O519" s="1">
        <v>300</v>
      </c>
      <c r="P519" s="1">
        <v>1</v>
      </c>
      <c r="Q519" s="1">
        <v>1500</v>
      </c>
    </row>
    <row r="520" spans="1:17" x14ac:dyDescent="0.35">
      <c r="A520" s="2">
        <v>516</v>
      </c>
      <c r="B520" s="2">
        <f t="shared" si="8"/>
        <v>106</v>
      </c>
      <c r="C520" s="2">
        <v>1</v>
      </c>
      <c r="D520" s="2">
        <v>6</v>
      </c>
      <c r="E520" s="2" t="str">
        <f>"阵列"&amp;C520&amp;INDEX(计算页!$E$4:$E$9,D520)&amp;"色宠物系数"</f>
        <v>阵列1红色宠物系数</v>
      </c>
      <c r="F520" s="2">
        <v>16</v>
      </c>
      <c r="G520" s="2">
        <v>1600</v>
      </c>
      <c r="H520" s="2">
        <f>INDEX(升级战力计算!$B$2:$BC$101,D_升级系数表!F520,MATCH(B520,升级战力计算!$B$1:$BC$1,0)-1)</f>
        <v>4332</v>
      </c>
      <c r="I520" s="1">
        <v>3</v>
      </c>
      <c r="J520" s="1">
        <v>201</v>
      </c>
      <c r="K520" s="1">
        <v>100</v>
      </c>
      <c r="L520" s="1">
        <v>202</v>
      </c>
      <c r="M520" s="1">
        <v>200</v>
      </c>
      <c r="N520" s="1">
        <v>203</v>
      </c>
      <c r="O520" s="1">
        <v>300</v>
      </c>
      <c r="P520" s="1">
        <v>1</v>
      </c>
      <c r="Q520" s="1">
        <v>1600</v>
      </c>
    </row>
    <row r="521" spans="1:17" x14ac:dyDescent="0.35">
      <c r="A521" s="2">
        <v>517</v>
      </c>
      <c r="B521" s="2">
        <f t="shared" si="8"/>
        <v>106</v>
      </c>
      <c r="C521" s="2">
        <v>1</v>
      </c>
      <c r="D521" s="2">
        <v>6</v>
      </c>
      <c r="E521" s="2" t="str">
        <f>"阵列"&amp;C521&amp;INDEX(计算页!$E$4:$E$9,D521)&amp;"色宠物系数"</f>
        <v>阵列1红色宠物系数</v>
      </c>
      <c r="F521" s="2">
        <v>17</v>
      </c>
      <c r="G521" s="2">
        <v>1700</v>
      </c>
      <c r="H521" s="2">
        <f>INDEX(升级战力计算!$B$2:$BC$101,D_升级系数表!F521,MATCH(B521,升级战力计算!$B$1:$BC$1,0)-1)</f>
        <v>4639</v>
      </c>
      <c r="I521" s="1">
        <v>3</v>
      </c>
      <c r="J521" s="1">
        <v>201</v>
      </c>
      <c r="K521" s="1">
        <v>100</v>
      </c>
      <c r="L521" s="1">
        <v>202</v>
      </c>
      <c r="M521" s="1">
        <v>200</v>
      </c>
      <c r="N521" s="1">
        <v>203</v>
      </c>
      <c r="O521" s="1">
        <v>300</v>
      </c>
      <c r="P521" s="1">
        <v>1</v>
      </c>
      <c r="Q521" s="1">
        <v>1700</v>
      </c>
    </row>
    <row r="522" spans="1:17" x14ac:dyDescent="0.35">
      <c r="A522" s="2">
        <v>518</v>
      </c>
      <c r="B522" s="2">
        <f t="shared" si="8"/>
        <v>106</v>
      </c>
      <c r="C522" s="2">
        <v>1</v>
      </c>
      <c r="D522" s="2">
        <v>6</v>
      </c>
      <c r="E522" s="2" t="str">
        <f>"阵列"&amp;C522&amp;INDEX(计算页!$E$4:$E$9,D522)&amp;"色宠物系数"</f>
        <v>阵列1红色宠物系数</v>
      </c>
      <c r="F522" s="2">
        <v>18</v>
      </c>
      <c r="G522" s="2">
        <v>1800</v>
      </c>
      <c r="H522" s="2">
        <f>INDEX(升级战力计算!$B$2:$BC$101,D_升级系数表!F522,MATCH(B522,升级战力计算!$B$1:$BC$1,0)-1)</f>
        <v>4946</v>
      </c>
      <c r="I522" s="1">
        <v>3</v>
      </c>
      <c r="J522" s="1">
        <v>201</v>
      </c>
      <c r="K522" s="1">
        <v>100</v>
      </c>
      <c r="L522" s="1">
        <v>202</v>
      </c>
      <c r="M522" s="1">
        <v>200</v>
      </c>
      <c r="N522" s="1">
        <v>203</v>
      </c>
      <c r="O522" s="1">
        <v>300</v>
      </c>
      <c r="P522" s="1">
        <v>1</v>
      </c>
      <c r="Q522" s="1">
        <v>1800</v>
      </c>
    </row>
    <row r="523" spans="1:17" x14ac:dyDescent="0.35">
      <c r="A523" s="2">
        <v>519</v>
      </c>
      <c r="B523" s="2">
        <f t="shared" si="8"/>
        <v>106</v>
      </c>
      <c r="C523" s="2">
        <v>1</v>
      </c>
      <c r="D523" s="2">
        <v>6</v>
      </c>
      <c r="E523" s="2" t="str">
        <f>"阵列"&amp;C523&amp;INDEX(计算页!$E$4:$E$9,D523)&amp;"色宠物系数"</f>
        <v>阵列1红色宠物系数</v>
      </c>
      <c r="F523" s="2">
        <v>19</v>
      </c>
      <c r="G523" s="2">
        <v>1900</v>
      </c>
      <c r="H523" s="2">
        <f>INDEX(升级战力计算!$B$2:$BC$101,D_升级系数表!F523,MATCH(B523,升级战力计算!$B$1:$BC$1,0)-1)</f>
        <v>5253</v>
      </c>
      <c r="I523" s="1">
        <v>3</v>
      </c>
      <c r="J523" s="1">
        <v>201</v>
      </c>
      <c r="K523" s="1">
        <v>100</v>
      </c>
      <c r="L523" s="1">
        <v>202</v>
      </c>
      <c r="M523" s="1">
        <v>200</v>
      </c>
      <c r="N523" s="1">
        <v>203</v>
      </c>
      <c r="O523" s="1">
        <v>300</v>
      </c>
      <c r="P523" s="1">
        <v>1</v>
      </c>
      <c r="Q523" s="1">
        <v>1900</v>
      </c>
    </row>
    <row r="524" spans="1:17" x14ac:dyDescent="0.35">
      <c r="A524" s="2">
        <v>520</v>
      </c>
      <c r="B524" s="2">
        <f t="shared" si="8"/>
        <v>106</v>
      </c>
      <c r="C524" s="2">
        <v>1</v>
      </c>
      <c r="D524" s="2">
        <v>6</v>
      </c>
      <c r="E524" s="2" t="str">
        <f>"阵列"&amp;C524&amp;INDEX(计算页!$E$4:$E$9,D524)&amp;"色宠物系数"</f>
        <v>阵列1红色宠物系数</v>
      </c>
      <c r="F524" s="2">
        <v>20</v>
      </c>
      <c r="G524" s="2">
        <v>2000</v>
      </c>
      <c r="H524" s="2">
        <f>INDEX(升级战力计算!$B$2:$BC$101,D_升级系数表!F524,MATCH(B524,升级战力计算!$B$1:$BC$1,0)-1)</f>
        <v>5560</v>
      </c>
      <c r="I524" s="1">
        <v>3</v>
      </c>
      <c r="J524" s="1">
        <v>201</v>
      </c>
      <c r="K524" s="1">
        <v>100</v>
      </c>
      <c r="L524" s="1">
        <v>202</v>
      </c>
      <c r="M524" s="1">
        <v>200</v>
      </c>
      <c r="N524" s="1">
        <v>203</v>
      </c>
      <c r="O524" s="1">
        <v>300</v>
      </c>
      <c r="P524" s="1">
        <v>1</v>
      </c>
      <c r="Q524" s="1">
        <v>2000</v>
      </c>
    </row>
    <row r="525" spans="1:17" x14ac:dyDescent="0.35">
      <c r="A525" s="2">
        <v>521</v>
      </c>
      <c r="B525" s="2">
        <f t="shared" si="8"/>
        <v>106</v>
      </c>
      <c r="C525" s="2">
        <v>1</v>
      </c>
      <c r="D525" s="2">
        <v>6</v>
      </c>
      <c r="E525" s="2" t="str">
        <f>"阵列"&amp;C525&amp;INDEX(计算页!$E$4:$E$9,D525)&amp;"色宠物系数"</f>
        <v>阵列1红色宠物系数</v>
      </c>
      <c r="F525" s="2">
        <v>21</v>
      </c>
      <c r="G525" s="2">
        <v>2100</v>
      </c>
      <c r="H525" s="2">
        <f>INDEX(升级战力计算!$B$2:$BC$101,D_升级系数表!F525,MATCH(B525,升级战力计算!$B$1:$BC$1,0)-1)</f>
        <v>5888</v>
      </c>
      <c r="I525" s="1">
        <v>3</v>
      </c>
      <c r="J525" s="1">
        <v>201</v>
      </c>
      <c r="K525" s="1">
        <v>100</v>
      </c>
      <c r="L525" s="1">
        <v>202</v>
      </c>
      <c r="M525" s="1">
        <v>200</v>
      </c>
      <c r="N525" s="1">
        <v>203</v>
      </c>
      <c r="O525" s="1">
        <v>300</v>
      </c>
      <c r="P525" s="1">
        <v>1</v>
      </c>
      <c r="Q525" s="1">
        <v>2100</v>
      </c>
    </row>
    <row r="526" spans="1:17" x14ac:dyDescent="0.35">
      <c r="A526" s="2">
        <v>522</v>
      </c>
      <c r="B526" s="2">
        <f t="shared" si="8"/>
        <v>106</v>
      </c>
      <c r="C526" s="2">
        <v>1</v>
      </c>
      <c r="D526" s="2">
        <v>6</v>
      </c>
      <c r="E526" s="2" t="str">
        <f>"阵列"&amp;C526&amp;INDEX(计算页!$E$4:$E$9,D526)&amp;"色宠物系数"</f>
        <v>阵列1红色宠物系数</v>
      </c>
      <c r="F526" s="2">
        <v>22</v>
      </c>
      <c r="G526" s="2">
        <v>2200</v>
      </c>
      <c r="H526" s="2">
        <f>INDEX(升级战力计算!$B$2:$BC$101,D_升级系数表!F526,MATCH(B526,升级战力计算!$B$1:$BC$1,0)-1)</f>
        <v>6216</v>
      </c>
      <c r="I526" s="1">
        <v>3</v>
      </c>
      <c r="J526" s="1">
        <v>201</v>
      </c>
      <c r="K526" s="1">
        <v>100</v>
      </c>
      <c r="L526" s="1">
        <v>202</v>
      </c>
      <c r="M526" s="1">
        <v>200</v>
      </c>
      <c r="N526" s="1">
        <v>203</v>
      </c>
      <c r="O526" s="1">
        <v>300</v>
      </c>
      <c r="P526" s="1">
        <v>1</v>
      </c>
      <c r="Q526" s="1">
        <v>2200</v>
      </c>
    </row>
    <row r="527" spans="1:17" x14ac:dyDescent="0.35">
      <c r="A527" s="2">
        <v>523</v>
      </c>
      <c r="B527" s="2">
        <f t="shared" si="8"/>
        <v>106</v>
      </c>
      <c r="C527" s="2">
        <v>1</v>
      </c>
      <c r="D527" s="2">
        <v>6</v>
      </c>
      <c r="E527" s="2" t="str">
        <f>"阵列"&amp;C527&amp;INDEX(计算页!$E$4:$E$9,D527)&amp;"色宠物系数"</f>
        <v>阵列1红色宠物系数</v>
      </c>
      <c r="F527" s="2">
        <v>23</v>
      </c>
      <c r="G527" s="2">
        <v>2300</v>
      </c>
      <c r="H527" s="2">
        <f>INDEX(升级战力计算!$B$2:$BC$101,D_升级系数表!F527,MATCH(B527,升级战力计算!$B$1:$BC$1,0)-1)</f>
        <v>6544</v>
      </c>
      <c r="I527" s="1">
        <v>3</v>
      </c>
      <c r="J527" s="1">
        <v>201</v>
      </c>
      <c r="K527" s="1">
        <v>100</v>
      </c>
      <c r="L527" s="1">
        <v>202</v>
      </c>
      <c r="M527" s="1">
        <v>200</v>
      </c>
      <c r="N527" s="1">
        <v>203</v>
      </c>
      <c r="O527" s="1">
        <v>300</v>
      </c>
      <c r="P527" s="1">
        <v>1</v>
      </c>
      <c r="Q527" s="1">
        <v>2300</v>
      </c>
    </row>
    <row r="528" spans="1:17" x14ac:dyDescent="0.35">
      <c r="A528" s="2">
        <v>524</v>
      </c>
      <c r="B528" s="2">
        <f t="shared" si="8"/>
        <v>106</v>
      </c>
      <c r="C528" s="2">
        <v>1</v>
      </c>
      <c r="D528" s="2">
        <v>6</v>
      </c>
      <c r="E528" s="2" t="str">
        <f>"阵列"&amp;C528&amp;INDEX(计算页!$E$4:$E$9,D528)&amp;"色宠物系数"</f>
        <v>阵列1红色宠物系数</v>
      </c>
      <c r="F528" s="2">
        <v>24</v>
      </c>
      <c r="G528" s="2">
        <v>2400</v>
      </c>
      <c r="H528" s="2">
        <f>INDEX(升级战力计算!$B$2:$BC$101,D_升级系数表!F528,MATCH(B528,升级战力计算!$B$1:$BC$1,0)-1)</f>
        <v>6872</v>
      </c>
      <c r="I528" s="1">
        <v>3</v>
      </c>
      <c r="J528" s="1">
        <v>201</v>
      </c>
      <c r="K528" s="1">
        <v>100</v>
      </c>
      <c r="L528" s="1">
        <v>202</v>
      </c>
      <c r="M528" s="1">
        <v>200</v>
      </c>
      <c r="N528" s="1">
        <v>203</v>
      </c>
      <c r="O528" s="1">
        <v>300</v>
      </c>
      <c r="P528" s="1">
        <v>1</v>
      </c>
      <c r="Q528" s="1">
        <v>2400</v>
      </c>
    </row>
    <row r="529" spans="1:17" x14ac:dyDescent="0.35">
      <c r="A529" s="2">
        <v>525</v>
      </c>
      <c r="B529" s="2">
        <f t="shared" si="8"/>
        <v>106</v>
      </c>
      <c r="C529" s="2">
        <v>1</v>
      </c>
      <c r="D529" s="2">
        <v>6</v>
      </c>
      <c r="E529" s="2" t="str">
        <f>"阵列"&amp;C529&amp;INDEX(计算页!$E$4:$E$9,D529)&amp;"色宠物系数"</f>
        <v>阵列1红色宠物系数</v>
      </c>
      <c r="F529" s="2">
        <v>25</v>
      </c>
      <c r="G529" s="2">
        <v>2500</v>
      </c>
      <c r="H529" s="2">
        <f>INDEX(升级战力计算!$B$2:$BC$101,D_升级系数表!F529,MATCH(B529,升级战力计算!$B$1:$BC$1,0)-1)</f>
        <v>7200</v>
      </c>
      <c r="I529" s="1">
        <v>3</v>
      </c>
      <c r="J529" s="1">
        <v>201</v>
      </c>
      <c r="K529" s="1">
        <v>100</v>
      </c>
      <c r="L529" s="1">
        <v>202</v>
      </c>
      <c r="M529" s="1">
        <v>200</v>
      </c>
      <c r="N529" s="1">
        <v>203</v>
      </c>
      <c r="O529" s="1">
        <v>300</v>
      </c>
      <c r="P529" s="1">
        <v>1</v>
      </c>
      <c r="Q529" s="1">
        <v>2500</v>
      </c>
    </row>
    <row r="530" spans="1:17" x14ac:dyDescent="0.35">
      <c r="A530" s="2">
        <v>526</v>
      </c>
      <c r="B530" s="2">
        <f t="shared" si="8"/>
        <v>106</v>
      </c>
      <c r="C530" s="2">
        <v>1</v>
      </c>
      <c r="D530" s="2">
        <v>6</v>
      </c>
      <c r="E530" s="2" t="str">
        <f>"阵列"&amp;C530&amp;INDEX(计算页!$E$4:$E$9,D530)&amp;"色宠物系数"</f>
        <v>阵列1红色宠物系数</v>
      </c>
      <c r="F530" s="2">
        <v>26</v>
      </c>
      <c r="G530" s="2">
        <v>2600</v>
      </c>
      <c r="H530" s="2">
        <f>INDEX(升级战力计算!$B$2:$BC$101,D_升级系数表!F530,MATCH(B530,升级战力计算!$B$1:$BC$1,0)-1)</f>
        <v>7551</v>
      </c>
      <c r="I530" s="1">
        <v>3</v>
      </c>
      <c r="J530" s="1">
        <v>201</v>
      </c>
      <c r="K530" s="1">
        <v>100</v>
      </c>
      <c r="L530" s="1">
        <v>202</v>
      </c>
      <c r="M530" s="1">
        <v>200</v>
      </c>
      <c r="N530" s="1">
        <v>203</v>
      </c>
      <c r="O530" s="1">
        <v>300</v>
      </c>
      <c r="P530" s="1">
        <v>1</v>
      </c>
      <c r="Q530" s="1">
        <v>2600</v>
      </c>
    </row>
    <row r="531" spans="1:17" x14ac:dyDescent="0.35">
      <c r="A531" s="2">
        <v>527</v>
      </c>
      <c r="B531" s="2">
        <f t="shared" si="8"/>
        <v>106</v>
      </c>
      <c r="C531" s="2">
        <v>1</v>
      </c>
      <c r="D531" s="2">
        <v>6</v>
      </c>
      <c r="E531" s="2" t="str">
        <f>"阵列"&amp;C531&amp;INDEX(计算页!$E$4:$E$9,D531)&amp;"色宠物系数"</f>
        <v>阵列1红色宠物系数</v>
      </c>
      <c r="F531" s="2">
        <v>27</v>
      </c>
      <c r="G531" s="2">
        <v>2700</v>
      </c>
      <c r="H531" s="2">
        <f>INDEX(升级战力计算!$B$2:$BC$101,D_升级系数表!F531,MATCH(B531,升级战力计算!$B$1:$BC$1,0)-1)</f>
        <v>7902</v>
      </c>
      <c r="I531" s="1">
        <v>3</v>
      </c>
      <c r="J531" s="1">
        <v>201</v>
      </c>
      <c r="K531" s="1">
        <v>100</v>
      </c>
      <c r="L531" s="1">
        <v>202</v>
      </c>
      <c r="M531" s="1">
        <v>200</v>
      </c>
      <c r="N531" s="1">
        <v>203</v>
      </c>
      <c r="O531" s="1">
        <v>300</v>
      </c>
      <c r="P531" s="1">
        <v>1</v>
      </c>
      <c r="Q531" s="1">
        <v>2700</v>
      </c>
    </row>
    <row r="532" spans="1:17" x14ac:dyDescent="0.35">
      <c r="A532" s="2">
        <v>528</v>
      </c>
      <c r="B532" s="2">
        <f t="shared" si="8"/>
        <v>106</v>
      </c>
      <c r="C532" s="2">
        <v>1</v>
      </c>
      <c r="D532" s="2">
        <v>6</v>
      </c>
      <c r="E532" s="2" t="str">
        <f>"阵列"&amp;C532&amp;INDEX(计算页!$E$4:$E$9,D532)&amp;"色宠物系数"</f>
        <v>阵列1红色宠物系数</v>
      </c>
      <c r="F532" s="2">
        <v>28</v>
      </c>
      <c r="G532" s="2">
        <v>2800</v>
      </c>
      <c r="H532" s="2">
        <f>INDEX(升级战力计算!$B$2:$BC$101,D_升级系数表!F532,MATCH(B532,升级战力计算!$B$1:$BC$1,0)-1)</f>
        <v>8253</v>
      </c>
      <c r="I532" s="1">
        <v>3</v>
      </c>
      <c r="J532" s="1">
        <v>201</v>
      </c>
      <c r="K532" s="1">
        <v>100</v>
      </c>
      <c r="L532" s="1">
        <v>202</v>
      </c>
      <c r="M532" s="1">
        <v>200</v>
      </c>
      <c r="N532" s="1">
        <v>203</v>
      </c>
      <c r="O532" s="1">
        <v>300</v>
      </c>
      <c r="P532" s="1">
        <v>1</v>
      </c>
      <c r="Q532" s="1">
        <v>2800</v>
      </c>
    </row>
    <row r="533" spans="1:17" x14ac:dyDescent="0.35">
      <c r="A533" s="2">
        <v>529</v>
      </c>
      <c r="B533" s="2">
        <f t="shared" si="8"/>
        <v>106</v>
      </c>
      <c r="C533" s="2">
        <v>1</v>
      </c>
      <c r="D533" s="2">
        <v>6</v>
      </c>
      <c r="E533" s="2" t="str">
        <f>"阵列"&amp;C533&amp;INDEX(计算页!$E$4:$E$9,D533)&amp;"色宠物系数"</f>
        <v>阵列1红色宠物系数</v>
      </c>
      <c r="F533" s="2">
        <v>29</v>
      </c>
      <c r="G533" s="2">
        <v>2900</v>
      </c>
      <c r="H533" s="2">
        <f>INDEX(升级战力计算!$B$2:$BC$101,D_升级系数表!F533,MATCH(B533,升级战力计算!$B$1:$BC$1,0)-1)</f>
        <v>8604</v>
      </c>
      <c r="I533" s="1">
        <v>3</v>
      </c>
      <c r="J533" s="1">
        <v>201</v>
      </c>
      <c r="K533" s="1">
        <v>100</v>
      </c>
      <c r="L533" s="1">
        <v>202</v>
      </c>
      <c r="M533" s="1">
        <v>200</v>
      </c>
      <c r="N533" s="1">
        <v>203</v>
      </c>
      <c r="O533" s="1">
        <v>300</v>
      </c>
      <c r="P533" s="1">
        <v>1</v>
      </c>
      <c r="Q533" s="1">
        <v>2900</v>
      </c>
    </row>
    <row r="534" spans="1:17" x14ac:dyDescent="0.35">
      <c r="A534" s="2">
        <v>530</v>
      </c>
      <c r="B534" s="2">
        <f t="shared" si="8"/>
        <v>106</v>
      </c>
      <c r="C534" s="2">
        <v>1</v>
      </c>
      <c r="D534" s="2">
        <v>6</v>
      </c>
      <c r="E534" s="2" t="str">
        <f>"阵列"&amp;C534&amp;INDEX(计算页!$E$4:$E$9,D534)&amp;"色宠物系数"</f>
        <v>阵列1红色宠物系数</v>
      </c>
      <c r="F534" s="2">
        <v>30</v>
      </c>
      <c r="G534" s="2">
        <v>3000</v>
      </c>
      <c r="H534" s="2">
        <f>INDEX(升级战力计算!$B$2:$BC$101,D_升级系数表!F534,MATCH(B534,升级战力计算!$B$1:$BC$1,0)-1)</f>
        <v>8955</v>
      </c>
      <c r="I534" s="1">
        <v>3</v>
      </c>
      <c r="J534" s="1">
        <v>201</v>
      </c>
      <c r="K534" s="1">
        <v>100</v>
      </c>
      <c r="L534" s="1">
        <v>202</v>
      </c>
      <c r="M534" s="1">
        <v>200</v>
      </c>
      <c r="N534" s="1">
        <v>203</v>
      </c>
      <c r="O534" s="1">
        <v>300</v>
      </c>
      <c r="P534" s="1">
        <v>1</v>
      </c>
      <c r="Q534" s="1">
        <v>3000</v>
      </c>
    </row>
    <row r="535" spans="1:17" x14ac:dyDescent="0.35">
      <c r="A535" s="2">
        <v>531</v>
      </c>
      <c r="B535" s="2">
        <f t="shared" si="8"/>
        <v>106</v>
      </c>
      <c r="C535" s="2">
        <v>1</v>
      </c>
      <c r="D535" s="2">
        <v>6</v>
      </c>
      <c r="E535" s="2" t="str">
        <f>"阵列"&amp;C535&amp;INDEX(计算页!$E$4:$E$9,D535)&amp;"色宠物系数"</f>
        <v>阵列1红色宠物系数</v>
      </c>
      <c r="F535" s="2">
        <v>31</v>
      </c>
      <c r="G535" s="2">
        <v>3100</v>
      </c>
      <c r="H535" s="2">
        <f>INDEX(升级战力计算!$B$2:$BC$101,D_升级系数表!F535,MATCH(B535,升级战力计算!$B$1:$BC$1,0)-1)</f>
        <v>9331</v>
      </c>
      <c r="I535" s="1">
        <v>3</v>
      </c>
      <c r="J535" s="1">
        <v>201</v>
      </c>
      <c r="K535" s="1">
        <v>100</v>
      </c>
      <c r="L535" s="1">
        <v>202</v>
      </c>
      <c r="M535" s="1">
        <v>200</v>
      </c>
      <c r="N535" s="1">
        <v>203</v>
      </c>
      <c r="O535" s="1">
        <v>300</v>
      </c>
      <c r="P535" s="1">
        <v>1</v>
      </c>
      <c r="Q535" s="1">
        <v>3100</v>
      </c>
    </row>
    <row r="536" spans="1:17" x14ac:dyDescent="0.35">
      <c r="A536" s="2">
        <v>532</v>
      </c>
      <c r="B536" s="2">
        <f t="shared" si="8"/>
        <v>106</v>
      </c>
      <c r="C536" s="2">
        <v>1</v>
      </c>
      <c r="D536" s="2">
        <v>6</v>
      </c>
      <c r="E536" s="2" t="str">
        <f>"阵列"&amp;C536&amp;INDEX(计算页!$E$4:$E$9,D536)&amp;"色宠物系数"</f>
        <v>阵列1红色宠物系数</v>
      </c>
      <c r="F536" s="2">
        <v>32</v>
      </c>
      <c r="G536" s="2">
        <v>3200</v>
      </c>
      <c r="H536" s="2">
        <f>INDEX(升级战力计算!$B$2:$BC$101,D_升级系数表!F536,MATCH(B536,升级战力计算!$B$1:$BC$1,0)-1)</f>
        <v>9707</v>
      </c>
      <c r="I536" s="1">
        <v>3</v>
      </c>
      <c r="J536" s="1">
        <v>201</v>
      </c>
      <c r="K536" s="1">
        <v>100</v>
      </c>
      <c r="L536" s="1">
        <v>202</v>
      </c>
      <c r="M536" s="1">
        <v>200</v>
      </c>
      <c r="N536" s="1">
        <v>203</v>
      </c>
      <c r="O536" s="1">
        <v>300</v>
      </c>
      <c r="P536" s="1">
        <v>1</v>
      </c>
      <c r="Q536" s="1">
        <v>3200</v>
      </c>
    </row>
    <row r="537" spans="1:17" x14ac:dyDescent="0.35">
      <c r="A537" s="2">
        <v>533</v>
      </c>
      <c r="B537" s="2">
        <f t="shared" si="8"/>
        <v>106</v>
      </c>
      <c r="C537" s="2">
        <v>1</v>
      </c>
      <c r="D537" s="2">
        <v>6</v>
      </c>
      <c r="E537" s="2" t="str">
        <f>"阵列"&amp;C537&amp;INDEX(计算页!$E$4:$E$9,D537)&amp;"色宠物系数"</f>
        <v>阵列1红色宠物系数</v>
      </c>
      <c r="F537" s="2">
        <v>33</v>
      </c>
      <c r="G537" s="2">
        <v>3300</v>
      </c>
      <c r="H537" s="2">
        <f>INDEX(升级战力计算!$B$2:$BC$101,D_升级系数表!F537,MATCH(B537,升级战力计算!$B$1:$BC$1,0)-1)</f>
        <v>10083</v>
      </c>
      <c r="I537" s="1">
        <v>3</v>
      </c>
      <c r="J537" s="1">
        <v>201</v>
      </c>
      <c r="K537" s="1">
        <v>100</v>
      </c>
      <c r="L537" s="1">
        <v>202</v>
      </c>
      <c r="M537" s="1">
        <v>200</v>
      </c>
      <c r="N537" s="1">
        <v>203</v>
      </c>
      <c r="O537" s="1">
        <v>300</v>
      </c>
      <c r="P537" s="1">
        <v>1</v>
      </c>
      <c r="Q537" s="1">
        <v>3300</v>
      </c>
    </row>
    <row r="538" spans="1:17" x14ac:dyDescent="0.35">
      <c r="A538" s="2">
        <v>534</v>
      </c>
      <c r="B538" s="2">
        <f t="shared" si="8"/>
        <v>106</v>
      </c>
      <c r="C538" s="2">
        <v>1</v>
      </c>
      <c r="D538" s="2">
        <v>6</v>
      </c>
      <c r="E538" s="2" t="str">
        <f>"阵列"&amp;C538&amp;INDEX(计算页!$E$4:$E$9,D538)&amp;"色宠物系数"</f>
        <v>阵列1红色宠物系数</v>
      </c>
      <c r="F538" s="2">
        <v>34</v>
      </c>
      <c r="G538" s="2">
        <v>3400</v>
      </c>
      <c r="H538" s="2">
        <f>INDEX(升级战力计算!$B$2:$BC$101,D_升级系数表!F538,MATCH(B538,升级战力计算!$B$1:$BC$1,0)-1)</f>
        <v>10459</v>
      </c>
      <c r="I538" s="1">
        <v>3</v>
      </c>
      <c r="J538" s="1">
        <v>201</v>
      </c>
      <c r="K538" s="1">
        <v>100</v>
      </c>
      <c r="L538" s="1">
        <v>202</v>
      </c>
      <c r="M538" s="1">
        <v>200</v>
      </c>
      <c r="N538" s="1">
        <v>203</v>
      </c>
      <c r="O538" s="1">
        <v>300</v>
      </c>
      <c r="P538" s="1">
        <v>1</v>
      </c>
      <c r="Q538" s="1">
        <v>3400</v>
      </c>
    </row>
    <row r="539" spans="1:17" x14ac:dyDescent="0.35">
      <c r="A539" s="2">
        <v>535</v>
      </c>
      <c r="B539" s="2">
        <f t="shared" si="8"/>
        <v>106</v>
      </c>
      <c r="C539" s="2">
        <v>1</v>
      </c>
      <c r="D539" s="2">
        <v>6</v>
      </c>
      <c r="E539" s="2" t="str">
        <f>"阵列"&amp;C539&amp;INDEX(计算页!$E$4:$E$9,D539)&amp;"色宠物系数"</f>
        <v>阵列1红色宠物系数</v>
      </c>
      <c r="F539" s="2">
        <v>35</v>
      </c>
      <c r="G539" s="2">
        <v>3500</v>
      </c>
      <c r="H539" s="2">
        <f>INDEX(升级战力计算!$B$2:$BC$101,D_升级系数表!F539,MATCH(B539,升级战力计算!$B$1:$BC$1,0)-1)</f>
        <v>10835</v>
      </c>
      <c r="I539" s="1">
        <v>3</v>
      </c>
      <c r="J539" s="1">
        <v>201</v>
      </c>
      <c r="K539" s="1">
        <v>100</v>
      </c>
      <c r="L539" s="1">
        <v>202</v>
      </c>
      <c r="M539" s="1">
        <v>200</v>
      </c>
      <c r="N539" s="1">
        <v>203</v>
      </c>
      <c r="O539" s="1">
        <v>300</v>
      </c>
      <c r="P539" s="1">
        <v>1</v>
      </c>
      <c r="Q539" s="1">
        <v>3500</v>
      </c>
    </row>
    <row r="540" spans="1:17" x14ac:dyDescent="0.35">
      <c r="A540" s="2">
        <v>536</v>
      </c>
      <c r="B540" s="2">
        <f t="shared" si="8"/>
        <v>106</v>
      </c>
      <c r="C540" s="2">
        <v>1</v>
      </c>
      <c r="D540" s="2">
        <v>6</v>
      </c>
      <c r="E540" s="2" t="str">
        <f>"阵列"&amp;C540&amp;INDEX(计算页!$E$4:$E$9,D540)&amp;"色宠物系数"</f>
        <v>阵列1红色宠物系数</v>
      </c>
      <c r="F540" s="2">
        <v>36</v>
      </c>
      <c r="G540" s="2">
        <v>3600</v>
      </c>
      <c r="H540" s="2">
        <f>INDEX(升级战力计算!$B$2:$BC$101,D_升级系数表!F540,MATCH(B540,升级战力计算!$B$1:$BC$1,0)-1)</f>
        <v>11237</v>
      </c>
      <c r="I540" s="1">
        <v>3</v>
      </c>
      <c r="J540" s="1">
        <v>201</v>
      </c>
      <c r="K540" s="1">
        <v>100</v>
      </c>
      <c r="L540" s="1">
        <v>202</v>
      </c>
      <c r="M540" s="1">
        <v>200</v>
      </c>
      <c r="N540" s="1">
        <v>203</v>
      </c>
      <c r="O540" s="1">
        <v>300</v>
      </c>
      <c r="P540" s="1">
        <v>1</v>
      </c>
      <c r="Q540" s="1">
        <v>3600</v>
      </c>
    </row>
    <row r="541" spans="1:17" x14ac:dyDescent="0.35">
      <c r="A541" s="2">
        <v>537</v>
      </c>
      <c r="B541" s="2">
        <f t="shared" si="8"/>
        <v>106</v>
      </c>
      <c r="C541" s="2">
        <v>1</v>
      </c>
      <c r="D541" s="2">
        <v>6</v>
      </c>
      <c r="E541" s="2" t="str">
        <f>"阵列"&amp;C541&amp;INDEX(计算页!$E$4:$E$9,D541)&amp;"色宠物系数"</f>
        <v>阵列1红色宠物系数</v>
      </c>
      <c r="F541" s="2">
        <v>37</v>
      </c>
      <c r="G541" s="2">
        <v>3700</v>
      </c>
      <c r="H541" s="2">
        <f>INDEX(升级战力计算!$B$2:$BC$101,D_升级系数表!F541,MATCH(B541,升级战力计算!$B$1:$BC$1,0)-1)</f>
        <v>11639</v>
      </c>
      <c r="I541" s="1">
        <v>3</v>
      </c>
      <c r="J541" s="1">
        <v>201</v>
      </c>
      <c r="K541" s="1">
        <v>100</v>
      </c>
      <c r="L541" s="1">
        <v>202</v>
      </c>
      <c r="M541" s="1">
        <v>200</v>
      </c>
      <c r="N541" s="1">
        <v>203</v>
      </c>
      <c r="O541" s="1">
        <v>300</v>
      </c>
      <c r="P541" s="1">
        <v>1</v>
      </c>
      <c r="Q541" s="1">
        <v>3700</v>
      </c>
    </row>
    <row r="542" spans="1:17" x14ac:dyDescent="0.35">
      <c r="A542" s="2">
        <v>538</v>
      </c>
      <c r="B542" s="2">
        <f t="shared" si="8"/>
        <v>106</v>
      </c>
      <c r="C542" s="2">
        <v>1</v>
      </c>
      <c r="D542" s="2">
        <v>6</v>
      </c>
      <c r="E542" s="2" t="str">
        <f>"阵列"&amp;C542&amp;INDEX(计算页!$E$4:$E$9,D542)&amp;"色宠物系数"</f>
        <v>阵列1红色宠物系数</v>
      </c>
      <c r="F542" s="2">
        <v>38</v>
      </c>
      <c r="G542" s="2">
        <v>3800</v>
      </c>
      <c r="H542" s="2">
        <f>INDEX(升级战力计算!$B$2:$BC$101,D_升级系数表!F542,MATCH(B542,升级战力计算!$B$1:$BC$1,0)-1)</f>
        <v>12041</v>
      </c>
      <c r="I542" s="1">
        <v>3</v>
      </c>
      <c r="J542" s="1">
        <v>201</v>
      </c>
      <c r="K542" s="1">
        <v>100</v>
      </c>
      <c r="L542" s="1">
        <v>202</v>
      </c>
      <c r="M542" s="1">
        <v>200</v>
      </c>
      <c r="N542" s="1">
        <v>203</v>
      </c>
      <c r="O542" s="1">
        <v>300</v>
      </c>
      <c r="P542" s="1">
        <v>1</v>
      </c>
      <c r="Q542" s="1">
        <v>3800</v>
      </c>
    </row>
    <row r="543" spans="1:17" x14ac:dyDescent="0.35">
      <c r="A543" s="2">
        <v>539</v>
      </c>
      <c r="B543" s="2">
        <f t="shared" si="8"/>
        <v>106</v>
      </c>
      <c r="C543" s="2">
        <v>1</v>
      </c>
      <c r="D543" s="2">
        <v>6</v>
      </c>
      <c r="E543" s="2" t="str">
        <f>"阵列"&amp;C543&amp;INDEX(计算页!$E$4:$E$9,D543)&amp;"色宠物系数"</f>
        <v>阵列1红色宠物系数</v>
      </c>
      <c r="F543" s="2">
        <v>39</v>
      </c>
      <c r="G543" s="2">
        <v>3900</v>
      </c>
      <c r="H543" s="2">
        <f>INDEX(升级战力计算!$B$2:$BC$101,D_升级系数表!F543,MATCH(B543,升级战力计算!$B$1:$BC$1,0)-1)</f>
        <v>12443</v>
      </c>
      <c r="I543" s="1">
        <v>3</v>
      </c>
      <c r="J543" s="1">
        <v>201</v>
      </c>
      <c r="K543" s="1">
        <v>100</v>
      </c>
      <c r="L543" s="1">
        <v>202</v>
      </c>
      <c r="M543" s="1">
        <v>200</v>
      </c>
      <c r="N543" s="1">
        <v>203</v>
      </c>
      <c r="O543" s="1">
        <v>300</v>
      </c>
      <c r="P543" s="1">
        <v>1</v>
      </c>
      <c r="Q543" s="1">
        <v>3900</v>
      </c>
    </row>
    <row r="544" spans="1:17" x14ac:dyDescent="0.35">
      <c r="A544" s="2">
        <v>540</v>
      </c>
      <c r="B544" s="2">
        <f t="shared" si="8"/>
        <v>106</v>
      </c>
      <c r="C544" s="2">
        <v>1</v>
      </c>
      <c r="D544" s="2">
        <v>6</v>
      </c>
      <c r="E544" s="2" t="str">
        <f>"阵列"&amp;C544&amp;INDEX(计算页!$E$4:$E$9,D544)&amp;"色宠物系数"</f>
        <v>阵列1红色宠物系数</v>
      </c>
      <c r="F544" s="2">
        <v>40</v>
      </c>
      <c r="G544" s="2">
        <v>4000</v>
      </c>
      <c r="H544" s="2">
        <f>INDEX(升级战力计算!$B$2:$BC$101,D_升级系数表!F544,MATCH(B544,升级战力计算!$B$1:$BC$1,0)-1)</f>
        <v>12845</v>
      </c>
      <c r="I544" s="1">
        <v>3</v>
      </c>
      <c r="J544" s="1">
        <v>201</v>
      </c>
      <c r="K544" s="1">
        <v>100</v>
      </c>
      <c r="L544" s="1">
        <v>202</v>
      </c>
      <c r="M544" s="1">
        <v>200</v>
      </c>
      <c r="N544" s="1">
        <v>203</v>
      </c>
      <c r="O544" s="1">
        <v>300</v>
      </c>
      <c r="P544" s="1">
        <v>1</v>
      </c>
      <c r="Q544" s="1">
        <v>4000</v>
      </c>
    </row>
    <row r="545" spans="1:17" x14ac:dyDescent="0.35">
      <c r="A545" s="2">
        <v>541</v>
      </c>
      <c r="B545" s="2">
        <f t="shared" si="8"/>
        <v>106</v>
      </c>
      <c r="C545" s="2">
        <v>1</v>
      </c>
      <c r="D545" s="2">
        <v>6</v>
      </c>
      <c r="E545" s="2" t="str">
        <f>"阵列"&amp;C545&amp;INDEX(计算页!$E$4:$E$9,D545)&amp;"色宠物系数"</f>
        <v>阵列1红色宠物系数</v>
      </c>
      <c r="F545" s="2">
        <v>41</v>
      </c>
      <c r="G545" s="2">
        <v>4100</v>
      </c>
      <c r="H545" s="2">
        <f>INDEX(升级战力计算!$B$2:$BC$101,D_升级系数表!F545,MATCH(B545,升级战力计算!$B$1:$BC$1,0)-1)</f>
        <v>13275</v>
      </c>
      <c r="I545" s="1">
        <v>3</v>
      </c>
      <c r="J545" s="1">
        <v>201</v>
      </c>
      <c r="K545" s="1">
        <v>100</v>
      </c>
      <c r="L545" s="1">
        <v>202</v>
      </c>
      <c r="M545" s="1">
        <v>200</v>
      </c>
      <c r="N545" s="1">
        <v>203</v>
      </c>
      <c r="O545" s="1">
        <v>300</v>
      </c>
      <c r="P545" s="1">
        <v>1</v>
      </c>
      <c r="Q545" s="1">
        <v>4100</v>
      </c>
    </row>
    <row r="546" spans="1:17" x14ac:dyDescent="0.35">
      <c r="A546" s="2">
        <v>542</v>
      </c>
      <c r="B546" s="2">
        <f t="shared" si="8"/>
        <v>106</v>
      </c>
      <c r="C546" s="2">
        <v>1</v>
      </c>
      <c r="D546" s="2">
        <v>6</v>
      </c>
      <c r="E546" s="2" t="str">
        <f>"阵列"&amp;C546&amp;INDEX(计算页!$E$4:$E$9,D546)&amp;"色宠物系数"</f>
        <v>阵列1红色宠物系数</v>
      </c>
      <c r="F546" s="2">
        <v>42</v>
      </c>
      <c r="G546" s="2">
        <v>4200</v>
      </c>
      <c r="H546" s="2">
        <f>INDEX(升级战力计算!$B$2:$BC$101,D_升级系数表!F546,MATCH(B546,升级战力计算!$B$1:$BC$1,0)-1)</f>
        <v>13705</v>
      </c>
      <c r="I546" s="1">
        <v>3</v>
      </c>
      <c r="J546" s="1">
        <v>201</v>
      </c>
      <c r="K546" s="1">
        <v>100</v>
      </c>
      <c r="L546" s="1">
        <v>202</v>
      </c>
      <c r="M546" s="1">
        <v>200</v>
      </c>
      <c r="N546" s="1">
        <v>203</v>
      </c>
      <c r="O546" s="1">
        <v>300</v>
      </c>
      <c r="P546" s="1">
        <v>1</v>
      </c>
      <c r="Q546" s="1">
        <v>4200</v>
      </c>
    </row>
    <row r="547" spans="1:17" x14ac:dyDescent="0.35">
      <c r="A547" s="2">
        <v>543</v>
      </c>
      <c r="B547" s="2">
        <f t="shared" si="8"/>
        <v>106</v>
      </c>
      <c r="C547" s="2">
        <v>1</v>
      </c>
      <c r="D547" s="2">
        <v>6</v>
      </c>
      <c r="E547" s="2" t="str">
        <f>"阵列"&amp;C547&amp;INDEX(计算页!$E$4:$E$9,D547)&amp;"色宠物系数"</f>
        <v>阵列1红色宠物系数</v>
      </c>
      <c r="F547" s="2">
        <v>43</v>
      </c>
      <c r="G547" s="2">
        <v>4300</v>
      </c>
      <c r="H547" s="2">
        <f>INDEX(升级战力计算!$B$2:$BC$101,D_升级系数表!F547,MATCH(B547,升级战力计算!$B$1:$BC$1,0)-1)</f>
        <v>14135</v>
      </c>
      <c r="I547" s="1">
        <v>3</v>
      </c>
      <c r="J547" s="1">
        <v>201</v>
      </c>
      <c r="K547" s="1">
        <v>100</v>
      </c>
      <c r="L547" s="1">
        <v>202</v>
      </c>
      <c r="M547" s="1">
        <v>200</v>
      </c>
      <c r="N547" s="1">
        <v>203</v>
      </c>
      <c r="O547" s="1">
        <v>300</v>
      </c>
      <c r="P547" s="1">
        <v>1</v>
      </c>
      <c r="Q547" s="1">
        <v>4300</v>
      </c>
    </row>
    <row r="548" spans="1:17" x14ac:dyDescent="0.35">
      <c r="A548" s="2">
        <v>544</v>
      </c>
      <c r="B548" s="2">
        <f t="shared" si="8"/>
        <v>106</v>
      </c>
      <c r="C548" s="2">
        <v>1</v>
      </c>
      <c r="D548" s="2">
        <v>6</v>
      </c>
      <c r="E548" s="2" t="str">
        <f>"阵列"&amp;C548&amp;INDEX(计算页!$E$4:$E$9,D548)&amp;"色宠物系数"</f>
        <v>阵列1红色宠物系数</v>
      </c>
      <c r="F548" s="2">
        <v>44</v>
      </c>
      <c r="G548" s="2">
        <v>4400</v>
      </c>
      <c r="H548" s="2">
        <f>INDEX(升级战力计算!$B$2:$BC$101,D_升级系数表!F548,MATCH(B548,升级战力计算!$B$1:$BC$1,0)-1)</f>
        <v>14565</v>
      </c>
      <c r="I548" s="1">
        <v>3</v>
      </c>
      <c r="J548" s="1">
        <v>201</v>
      </c>
      <c r="K548" s="1">
        <v>100</v>
      </c>
      <c r="L548" s="1">
        <v>202</v>
      </c>
      <c r="M548" s="1">
        <v>200</v>
      </c>
      <c r="N548" s="1">
        <v>203</v>
      </c>
      <c r="O548" s="1">
        <v>300</v>
      </c>
      <c r="P548" s="1">
        <v>1</v>
      </c>
      <c r="Q548" s="1">
        <v>4400</v>
      </c>
    </row>
    <row r="549" spans="1:17" x14ac:dyDescent="0.35">
      <c r="A549" s="2">
        <v>545</v>
      </c>
      <c r="B549" s="2">
        <f t="shared" si="8"/>
        <v>106</v>
      </c>
      <c r="C549" s="2">
        <v>1</v>
      </c>
      <c r="D549" s="2">
        <v>6</v>
      </c>
      <c r="E549" s="2" t="str">
        <f>"阵列"&amp;C549&amp;INDEX(计算页!$E$4:$E$9,D549)&amp;"色宠物系数"</f>
        <v>阵列1红色宠物系数</v>
      </c>
      <c r="F549" s="2">
        <v>45</v>
      </c>
      <c r="G549" s="2">
        <v>4500</v>
      </c>
      <c r="H549" s="2">
        <f>INDEX(升级战力计算!$B$2:$BC$101,D_升级系数表!F549,MATCH(B549,升级战力计算!$B$1:$BC$1,0)-1)</f>
        <v>14995</v>
      </c>
      <c r="I549" s="1">
        <v>3</v>
      </c>
      <c r="J549" s="1">
        <v>201</v>
      </c>
      <c r="K549" s="1">
        <v>100</v>
      </c>
      <c r="L549" s="1">
        <v>202</v>
      </c>
      <c r="M549" s="1">
        <v>200</v>
      </c>
      <c r="N549" s="1">
        <v>203</v>
      </c>
      <c r="O549" s="1">
        <v>300</v>
      </c>
      <c r="P549" s="1">
        <v>1</v>
      </c>
      <c r="Q549" s="1">
        <v>4500</v>
      </c>
    </row>
    <row r="550" spans="1:17" x14ac:dyDescent="0.35">
      <c r="A550" s="2">
        <v>546</v>
      </c>
      <c r="B550" s="2">
        <f t="shared" si="8"/>
        <v>106</v>
      </c>
      <c r="C550" s="2">
        <v>1</v>
      </c>
      <c r="D550" s="2">
        <v>6</v>
      </c>
      <c r="E550" s="2" t="str">
        <f>"阵列"&amp;C550&amp;INDEX(计算页!$E$4:$E$9,D550)&amp;"色宠物系数"</f>
        <v>阵列1红色宠物系数</v>
      </c>
      <c r="F550" s="2">
        <v>46</v>
      </c>
      <c r="G550" s="2">
        <v>4600</v>
      </c>
      <c r="H550" s="2">
        <f>INDEX(升级战力计算!$B$2:$BC$101,D_升级系数表!F550,MATCH(B550,升级战力计算!$B$1:$BC$1,0)-1)</f>
        <v>15455</v>
      </c>
      <c r="I550" s="1">
        <v>3</v>
      </c>
      <c r="J550" s="1">
        <v>201</v>
      </c>
      <c r="K550" s="1">
        <v>100</v>
      </c>
      <c r="L550" s="1">
        <v>202</v>
      </c>
      <c r="M550" s="1">
        <v>200</v>
      </c>
      <c r="N550" s="1">
        <v>203</v>
      </c>
      <c r="O550" s="1">
        <v>300</v>
      </c>
      <c r="P550" s="1">
        <v>1</v>
      </c>
      <c r="Q550" s="1">
        <v>4600</v>
      </c>
    </row>
    <row r="551" spans="1:17" x14ac:dyDescent="0.35">
      <c r="A551" s="2">
        <v>547</v>
      </c>
      <c r="B551" s="2">
        <f t="shared" si="8"/>
        <v>106</v>
      </c>
      <c r="C551" s="2">
        <v>1</v>
      </c>
      <c r="D551" s="2">
        <v>6</v>
      </c>
      <c r="E551" s="2" t="str">
        <f>"阵列"&amp;C551&amp;INDEX(计算页!$E$4:$E$9,D551)&amp;"色宠物系数"</f>
        <v>阵列1红色宠物系数</v>
      </c>
      <c r="F551" s="2">
        <v>47</v>
      </c>
      <c r="G551" s="2">
        <v>4700</v>
      </c>
      <c r="H551" s="2">
        <f>INDEX(升级战力计算!$B$2:$BC$101,D_升级系数表!F551,MATCH(B551,升级战力计算!$B$1:$BC$1,0)-1)</f>
        <v>15915</v>
      </c>
      <c r="I551" s="1">
        <v>3</v>
      </c>
      <c r="J551" s="1">
        <v>201</v>
      </c>
      <c r="K551" s="1">
        <v>100</v>
      </c>
      <c r="L551" s="1">
        <v>202</v>
      </c>
      <c r="M551" s="1">
        <v>200</v>
      </c>
      <c r="N551" s="1">
        <v>203</v>
      </c>
      <c r="O551" s="1">
        <v>300</v>
      </c>
      <c r="P551" s="1">
        <v>1</v>
      </c>
      <c r="Q551" s="1">
        <v>4700</v>
      </c>
    </row>
    <row r="552" spans="1:17" x14ac:dyDescent="0.35">
      <c r="A552" s="2">
        <v>548</v>
      </c>
      <c r="B552" s="2">
        <f t="shared" si="8"/>
        <v>106</v>
      </c>
      <c r="C552" s="2">
        <v>1</v>
      </c>
      <c r="D552" s="2">
        <v>6</v>
      </c>
      <c r="E552" s="2" t="str">
        <f>"阵列"&amp;C552&amp;INDEX(计算页!$E$4:$E$9,D552)&amp;"色宠物系数"</f>
        <v>阵列1红色宠物系数</v>
      </c>
      <c r="F552" s="2">
        <v>48</v>
      </c>
      <c r="G552" s="2">
        <v>4800</v>
      </c>
      <c r="H552" s="2">
        <f>INDEX(升级战力计算!$B$2:$BC$101,D_升级系数表!F552,MATCH(B552,升级战力计算!$B$1:$BC$1,0)-1)</f>
        <v>16375</v>
      </c>
      <c r="I552" s="1">
        <v>3</v>
      </c>
      <c r="J552" s="1">
        <v>201</v>
      </c>
      <c r="K552" s="1">
        <v>100</v>
      </c>
      <c r="L552" s="1">
        <v>202</v>
      </c>
      <c r="M552" s="1">
        <v>200</v>
      </c>
      <c r="N552" s="1">
        <v>203</v>
      </c>
      <c r="O552" s="1">
        <v>300</v>
      </c>
      <c r="P552" s="1">
        <v>1</v>
      </c>
      <c r="Q552" s="1">
        <v>4800</v>
      </c>
    </row>
    <row r="553" spans="1:17" x14ac:dyDescent="0.35">
      <c r="A553" s="2">
        <v>549</v>
      </c>
      <c r="B553" s="2">
        <f t="shared" si="8"/>
        <v>106</v>
      </c>
      <c r="C553" s="2">
        <v>1</v>
      </c>
      <c r="D553" s="2">
        <v>6</v>
      </c>
      <c r="E553" s="2" t="str">
        <f>"阵列"&amp;C553&amp;INDEX(计算页!$E$4:$E$9,D553)&amp;"色宠物系数"</f>
        <v>阵列1红色宠物系数</v>
      </c>
      <c r="F553" s="2">
        <v>49</v>
      </c>
      <c r="G553" s="2">
        <v>4900</v>
      </c>
      <c r="H553" s="2">
        <f>INDEX(升级战力计算!$B$2:$BC$101,D_升级系数表!F553,MATCH(B553,升级战力计算!$B$1:$BC$1,0)-1)</f>
        <v>16835</v>
      </c>
      <c r="I553" s="1">
        <v>3</v>
      </c>
      <c r="J553" s="1">
        <v>201</v>
      </c>
      <c r="K553" s="1">
        <v>100</v>
      </c>
      <c r="L553" s="1">
        <v>202</v>
      </c>
      <c r="M553" s="1">
        <v>200</v>
      </c>
      <c r="N553" s="1">
        <v>203</v>
      </c>
      <c r="O553" s="1">
        <v>300</v>
      </c>
      <c r="P553" s="1">
        <v>1</v>
      </c>
      <c r="Q553" s="1">
        <v>4900</v>
      </c>
    </row>
    <row r="554" spans="1:17" x14ac:dyDescent="0.35">
      <c r="A554" s="2">
        <v>550</v>
      </c>
      <c r="B554" s="2">
        <f t="shared" si="8"/>
        <v>106</v>
      </c>
      <c r="C554" s="2">
        <v>1</v>
      </c>
      <c r="D554" s="2">
        <v>6</v>
      </c>
      <c r="E554" s="2" t="str">
        <f>"阵列"&amp;C554&amp;INDEX(计算页!$E$4:$E$9,D554)&amp;"色宠物系数"</f>
        <v>阵列1红色宠物系数</v>
      </c>
      <c r="F554" s="2">
        <v>50</v>
      </c>
      <c r="G554" s="2">
        <v>5000</v>
      </c>
      <c r="H554" s="2">
        <f>INDEX(升级战力计算!$B$2:$BC$101,D_升级系数表!F554,MATCH(B554,升级战力计算!$B$1:$BC$1,0)-1)</f>
        <v>17295</v>
      </c>
      <c r="I554" s="1">
        <v>3</v>
      </c>
      <c r="J554" s="1">
        <v>201</v>
      </c>
      <c r="K554" s="1">
        <v>100</v>
      </c>
      <c r="L554" s="1">
        <v>202</v>
      </c>
      <c r="M554" s="1">
        <v>200</v>
      </c>
      <c r="N554" s="1">
        <v>203</v>
      </c>
      <c r="O554" s="1">
        <v>300</v>
      </c>
      <c r="P554" s="1">
        <v>1</v>
      </c>
      <c r="Q554" s="1">
        <v>5000</v>
      </c>
    </row>
    <row r="555" spans="1:17" x14ac:dyDescent="0.35">
      <c r="A555" s="2">
        <v>551</v>
      </c>
      <c r="B555" s="2">
        <f t="shared" si="8"/>
        <v>106</v>
      </c>
      <c r="C555" s="2">
        <v>1</v>
      </c>
      <c r="D555" s="2">
        <v>6</v>
      </c>
      <c r="E555" s="2" t="str">
        <f>"阵列"&amp;C555&amp;INDEX(计算页!$E$4:$E$9,D555)&amp;"色宠物系数"</f>
        <v>阵列1红色宠物系数</v>
      </c>
      <c r="F555" s="2">
        <v>51</v>
      </c>
      <c r="G555" s="2">
        <v>5100</v>
      </c>
      <c r="H555" s="2">
        <f>INDEX(升级战力计算!$B$2:$BC$101,D_升级系数表!F555,MATCH(B555,升级战力计算!$B$1:$BC$1,0)-1)</f>
        <v>17787</v>
      </c>
      <c r="I555" s="1">
        <v>3</v>
      </c>
      <c r="J555" s="1">
        <v>201</v>
      </c>
      <c r="K555" s="1">
        <v>100</v>
      </c>
      <c r="L555" s="1">
        <v>202</v>
      </c>
      <c r="M555" s="1">
        <v>200</v>
      </c>
      <c r="N555" s="1">
        <v>203</v>
      </c>
      <c r="O555" s="1">
        <v>300</v>
      </c>
      <c r="P555" s="1">
        <v>1</v>
      </c>
      <c r="Q555" s="1">
        <v>5100</v>
      </c>
    </row>
    <row r="556" spans="1:17" x14ac:dyDescent="0.35">
      <c r="A556" s="2">
        <v>552</v>
      </c>
      <c r="B556" s="2">
        <f t="shared" si="8"/>
        <v>106</v>
      </c>
      <c r="C556" s="2">
        <v>1</v>
      </c>
      <c r="D556" s="2">
        <v>6</v>
      </c>
      <c r="E556" s="2" t="str">
        <f>"阵列"&amp;C556&amp;INDEX(计算页!$E$4:$E$9,D556)&amp;"色宠物系数"</f>
        <v>阵列1红色宠物系数</v>
      </c>
      <c r="F556" s="2">
        <v>52</v>
      </c>
      <c r="G556" s="2">
        <v>5200</v>
      </c>
      <c r="H556" s="2">
        <f>INDEX(升级战力计算!$B$2:$BC$101,D_升级系数表!F556,MATCH(B556,升级战力计算!$B$1:$BC$1,0)-1)</f>
        <v>18279</v>
      </c>
      <c r="I556" s="1">
        <v>3</v>
      </c>
      <c r="J556" s="1">
        <v>201</v>
      </c>
      <c r="K556" s="1">
        <v>100</v>
      </c>
      <c r="L556" s="1">
        <v>202</v>
      </c>
      <c r="M556" s="1">
        <v>200</v>
      </c>
      <c r="N556" s="1">
        <v>203</v>
      </c>
      <c r="O556" s="1">
        <v>300</v>
      </c>
      <c r="P556" s="1">
        <v>1</v>
      </c>
      <c r="Q556" s="1">
        <v>5200</v>
      </c>
    </row>
    <row r="557" spans="1:17" x14ac:dyDescent="0.35">
      <c r="A557" s="2">
        <v>553</v>
      </c>
      <c r="B557" s="2">
        <f t="shared" si="8"/>
        <v>106</v>
      </c>
      <c r="C557" s="2">
        <v>1</v>
      </c>
      <c r="D557" s="2">
        <v>6</v>
      </c>
      <c r="E557" s="2" t="str">
        <f>"阵列"&amp;C557&amp;INDEX(计算页!$E$4:$E$9,D557)&amp;"色宠物系数"</f>
        <v>阵列1红色宠物系数</v>
      </c>
      <c r="F557" s="2">
        <v>53</v>
      </c>
      <c r="G557" s="2">
        <v>5300</v>
      </c>
      <c r="H557" s="2">
        <f>INDEX(升级战力计算!$B$2:$BC$101,D_升级系数表!F557,MATCH(B557,升级战力计算!$B$1:$BC$1,0)-1)</f>
        <v>18771</v>
      </c>
      <c r="I557" s="1">
        <v>3</v>
      </c>
      <c r="J557" s="1">
        <v>201</v>
      </c>
      <c r="K557" s="1">
        <v>100</v>
      </c>
      <c r="L557" s="1">
        <v>202</v>
      </c>
      <c r="M557" s="1">
        <v>200</v>
      </c>
      <c r="N557" s="1">
        <v>203</v>
      </c>
      <c r="O557" s="1">
        <v>300</v>
      </c>
      <c r="P557" s="1">
        <v>1</v>
      </c>
      <c r="Q557" s="1">
        <v>5300</v>
      </c>
    </row>
    <row r="558" spans="1:17" x14ac:dyDescent="0.35">
      <c r="A558" s="2">
        <v>554</v>
      </c>
      <c r="B558" s="2">
        <f t="shared" si="8"/>
        <v>106</v>
      </c>
      <c r="C558" s="2">
        <v>1</v>
      </c>
      <c r="D558" s="2">
        <v>6</v>
      </c>
      <c r="E558" s="2" t="str">
        <f>"阵列"&amp;C558&amp;INDEX(计算页!$E$4:$E$9,D558)&amp;"色宠物系数"</f>
        <v>阵列1红色宠物系数</v>
      </c>
      <c r="F558" s="2">
        <v>54</v>
      </c>
      <c r="G558" s="2">
        <v>5400</v>
      </c>
      <c r="H558" s="2">
        <f>INDEX(升级战力计算!$B$2:$BC$101,D_升级系数表!F558,MATCH(B558,升级战力计算!$B$1:$BC$1,0)-1)</f>
        <v>19263</v>
      </c>
      <c r="I558" s="1">
        <v>3</v>
      </c>
      <c r="J558" s="1">
        <v>201</v>
      </c>
      <c r="K558" s="1">
        <v>100</v>
      </c>
      <c r="L558" s="1">
        <v>202</v>
      </c>
      <c r="M558" s="1">
        <v>200</v>
      </c>
      <c r="N558" s="1">
        <v>203</v>
      </c>
      <c r="O558" s="1">
        <v>300</v>
      </c>
      <c r="P558" s="1">
        <v>1</v>
      </c>
      <c r="Q558" s="1">
        <v>5400</v>
      </c>
    </row>
    <row r="559" spans="1:17" x14ac:dyDescent="0.35">
      <c r="A559" s="2">
        <v>555</v>
      </c>
      <c r="B559" s="2">
        <f t="shared" si="8"/>
        <v>106</v>
      </c>
      <c r="C559" s="2">
        <v>1</v>
      </c>
      <c r="D559" s="2">
        <v>6</v>
      </c>
      <c r="E559" s="2" t="str">
        <f>"阵列"&amp;C559&amp;INDEX(计算页!$E$4:$E$9,D559)&amp;"色宠物系数"</f>
        <v>阵列1红色宠物系数</v>
      </c>
      <c r="F559" s="2">
        <v>55</v>
      </c>
      <c r="G559" s="2">
        <v>5500</v>
      </c>
      <c r="H559" s="2">
        <f>INDEX(升级战力计算!$B$2:$BC$101,D_升级系数表!F559,MATCH(B559,升级战力计算!$B$1:$BC$1,0)-1)</f>
        <v>19755</v>
      </c>
      <c r="I559" s="1">
        <v>3</v>
      </c>
      <c r="J559" s="1">
        <v>201</v>
      </c>
      <c r="K559" s="1">
        <v>100</v>
      </c>
      <c r="L559" s="1">
        <v>202</v>
      </c>
      <c r="M559" s="1">
        <v>200</v>
      </c>
      <c r="N559" s="1">
        <v>203</v>
      </c>
      <c r="O559" s="1">
        <v>300</v>
      </c>
      <c r="P559" s="1">
        <v>1</v>
      </c>
      <c r="Q559" s="1">
        <v>5500</v>
      </c>
    </row>
    <row r="560" spans="1:17" x14ac:dyDescent="0.35">
      <c r="A560" s="2">
        <v>556</v>
      </c>
      <c r="B560" s="2">
        <f t="shared" si="8"/>
        <v>106</v>
      </c>
      <c r="C560" s="2">
        <v>1</v>
      </c>
      <c r="D560" s="2">
        <v>6</v>
      </c>
      <c r="E560" s="2" t="str">
        <f>"阵列"&amp;C560&amp;INDEX(计算页!$E$4:$E$9,D560)&amp;"色宠物系数"</f>
        <v>阵列1红色宠物系数</v>
      </c>
      <c r="F560" s="2">
        <v>56</v>
      </c>
      <c r="G560" s="2">
        <v>5600</v>
      </c>
      <c r="H560" s="2">
        <f>INDEX(升级战力计算!$B$2:$BC$101,D_升级系数表!F560,MATCH(B560,升级战力计算!$B$1:$BC$1,0)-1)</f>
        <v>20281</v>
      </c>
      <c r="I560" s="1">
        <v>3</v>
      </c>
      <c r="J560" s="1">
        <v>201</v>
      </c>
      <c r="K560" s="1">
        <v>100</v>
      </c>
      <c r="L560" s="1">
        <v>202</v>
      </c>
      <c r="M560" s="1">
        <v>200</v>
      </c>
      <c r="N560" s="1">
        <v>203</v>
      </c>
      <c r="O560" s="1">
        <v>300</v>
      </c>
      <c r="P560" s="1">
        <v>1</v>
      </c>
      <c r="Q560" s="1">
        <v>5600</v>
      </c>
    </row>
    <row r="561" spans="1:17" x14ac:dyDescent="0.35">
      <c r="A561" s="2">
        <v>557</v>
      </c>
      <c r="B561" s="2">
        <f t="shared" si="8"/>
        <v>106</v>
      </c>
      <c r="C561" s="2">
        <v>1</v>
      </c>
      <c r="D561" s="2">
        <v>6</v>
      </c>
      <c r="E561" s="2" t="str">
        <f>"阵列"&amp;C561&amp;INDEX(计算页!$E$4:$E$9,D561)&amp;"色宠物系数"</f>
        <v>阵列1红色宠物系数</v>
      </c>
      <c r="F561" s="2">
        <v>57</v>
      </c>
      <c r="G561" s="2">
        <v>5700</v>
      </c>
      <c r="H561" s="2">
        <f>INDEX(升级战力计算!$B$2:$BC$101,D_升级系数表!F561,MATCH(B561,升级战力计算!$B$1:$BC$1,0)-1)</f>
        <v>20807</v>
      </c>
      <c r="I561" s="1">
        <v>3</v>
      </c>
      <c r="J561" s="1">
        <v>201</v>
      </c>
      <c r="K561" s="1">
        <v>100</v>
      </c>
      <c r="L561" s="1">
        <v>202</v>
      </c>
      <c r="M561" s="1">
        <v>200</v>
      </c>
      <c r="N561" s="1">
        <v>203</v>
      </c>
      <c r="O561" s="1">
        <v>300</v>
      </c>
      <c r="P561" s="1">
        <v>1</v>
      </c>
      <c r="Q561" s="1">
        <v>5700</v>
      </c>
    </row>
    <row r="562" spans="1:17" x14ac:dyDescent="0.35">
      <c r="A562" s="2">
        <v>558</v>
      </c>
      <c r="B562" s="2">
        <f t="shared" si="8"/>
        <v>106</v>
      </c>
      <c r="C562" s="2">
        <v>1</v>
      </c>
      <c r="D562" s="2">
        <v>6</v>
      </c>
      <c r="E562" s="2" t="str">
        <f>"阵列"&amp;C562&amp;INDEX(计算页!$E$4:$E$9,D562)&amp;"色宠物系数"</f>
        <v>阵列1红色宠物系数</v>
      </c>
      <c r="F562" s="2">
        <v>58</v>
      </c>
      <c r="G562" s="2">
        <v>5800</v>
      </c>
      <c r="H562" s="2">
        <f>INDEX(升级战力计算!$B$2:$BC$101,D_升级系数表!F562,MATCH(B562,升级战力计算!$B$1:$BC$1,0)-1)</f>
        <v>21333</v>
      </c>
      <c r="I562" s="1">
        <v>3</v>
      </c>
      <c r="J562" s="1">
        <v>201</v>
      </c>
      <c r="K562" s="1">
        <v>100</v>
      </c>
      <c r="L562" s="1">
        <v>202</v>
      </c>
      <c r="M562" s="1">
        <v>200</v>
      </c>
      <c r="N562" s="1">
        <v>203</v>
      </c>
      <c r="O562" s="1">
        <v>300</v>
      </c>
      <c r="P562" s="1">
        <v>1</v>
      </c>
      <c r="Q562" s="1">
        <v>5800</v>
      </c>
    </row>
    <row r="563" spans="1:17" x14ac:dyDescent="0.35">
      <c r="A563" s="2">
        <v>559</v>
      </c>
      <c r="B563" s="2">
        <f t="shared" si="8"/>
        <v>106</v>
      </c>
      <c r="C563" s="2">
        <v>1</v>
      </c>
      <c r="D563" s="2">
        <v>6</v>
      </c>
      <c r="E563" s="2" t="str">
        <f>"阵列"&amp;C563&amp;INDEX(计算页!$E$4:$E$9,D563)&amp;"色宠物系数"</f>
        <v>阵列1红色宠物系数</v>
      </c>
      <c r="F563" s="2">
        <v>59</v>
      </c>
      <c r="G563" s="2">
        <v>5900</v>
      </c>
      <c r="H563" s="2">
        <f>INDEX(升级战力计算!$B$2:$BC$101,D_升级系数表!F563,MATCH(B563,升级战力计算!$B$1:$BC$1,0)-1)</f>
        <v>21859</v>
      </c>
      <c r="I563" s="1">
        <v>3</v>
      </c>
      <c r="J563" s="1">
        <v>201</v>
      </c>
      <c r="K563" s="1">
        <v>100</v>
      </c>
      <c r="L563" s="1">
        <v>202</v>
      </c>
      <c r="M563" s="1">
        <v>200</v>
      </c>
      <c r="N563" s="1">
        <v>203</v>
      </c>
      <c r="O563" s="1">
        <v>300</v>
      </c>
      <c r="P563" s="1">
        <v>1</v>
      </c>
      <c r="Q563" s="1">
        <v>5900</v>
      </c>
    </row>
    <row r="564" spans="1:17" x14ac:dyDescent="0.35">
      <c r="A564" s="2">
        <v>560</v>
      </c>
      <c r="B564" s="2">
        <f t="shared" si="8"/>
        <v>106</v>
      </c>
      <c r="C564" s="2">
        <v>1</v>
      </c>
      <c r="D564" s="2">
        <v>6</v>
      </c>
      <c r="E564" s="2" t="str">
        <f>"阵列"&amp;C564&amp;INDEX(计算页!$E$4:$E$9,D564)&amp;"色宠物系数"</f>
        <v>阵列1红色宠物系数</v>
      </c>
      <c r="F564" s="2">
        <v>60</v>
      </c>
      <c r="G564" s="2">
        <v>6000</v>
      </c>
      <c r="H564" s="2">
        <f>INDEX(升级战力计算!$B$2:$BC$101,D_升级系数表!F564,MATCH(B564,升级战力计算!$B$1:$BC$1,0)-1)</f>
        <v>22385</v>
      </c>
      <c r="I564" s="1">
        <v>3</v>
      </c>
      <c r="J564" s="1">
        <v>201</v>
      </c>
      <c r="K564" s="1">
        <v>100</v>
      </c>
      <c r="L564" s="1">
        <v>202</v>
      </c>
      <c r="M564" s="1">
        <v>200</v>
      </c>
      <c r="N564" s="1">
        <v>203</v>
      </c>
      <c r="O564" s="1">
        <v>300</v>
      </c>
      <c r="P564" s="1">
        <v>1</v>
      </c>
      <c r="Q564" s="1">
        <v>6000</v>
      </c>
    </row>
    <row r="565" spans="1:17" x14ac:dyDescent="0.35">
      <c r="A565" s="2">
        <v>561</v>
      </c>
      <c r="B565" s="2">
        <f t="shared" si="8"/>
        <v>106</v>
      </c>
      <c r="C565" s="2">
        <v>1</v>
      </c>
      <c r="D565" s="2">
        <v>6</v>
      </c>
      <c r="E565" s="2" t="str">
        <f>"阵列"&amp;C565&amp;INDEX(计算页!$E$4:$E$9,D565)&amp;"色宠物系数"</f>
        <v>阵列1红色宠物系数</v>
      </c>
      <c r="F565" s="2">
        <v>61</v>
      </c>
      <c r="G565" s="2">
        <v>6100</v>
      </c>
      <c r="H565" s="2">
        <f>INDEX(升级战力计算!$B$2:$BC$101,D_升级系数表!F565,MATCH(B565,升级战力计算!$B$1:$BC$1,0)-1)</f>
        <v>22948</v>
      </c>
      <c r="I565" s="1">
        <v>3</v>
      </c>
      <c r="J565" s="1">
        <v>201</v>
      </c>
      <c r="K565" s="1">
        <v>100</v>
      </c>
      <c r="L565" s="1">
        <v>202</v>
      </c>
      <c r="M565" s="1">
        <v>200</v>
      </c>
      <c r="N565" s="1">
        <v>203</v>
      </c>
      <c r="O565" s="1">
        <v>300</v>
      </c>
      <c r="P565" s="1">
        <v>1</v>
      </c>
      <c r="Q565" s="1">
        <v>6100</v>
      </c>
    </row>
    <row r="566" spans="1:17" x14ac:dyDescent="0.35">
      <c r="A566" s="2">
        <v>562</v>
      </c>
      <c r="B566" s="2">
        <f t="shared" si="8"/>
        <v>106</v>
      </c>
      <c r="C566" s="2">
        <v>1</v>
      </c>
      <c r="D566" s="2">
        <v>6</v>
      </c>
      <c r="E566" s="2" t="str">
        <f>"阵列"&amp;C566&amp;INDEX(计算页!$E$4:$E$9,D566)&amp;"色宠物系数"</f>
        <v>阵列1红色宠物系数</v>
      </c>
      <c r="F566" s="2">
        <v>62</v>
      </c>
      <c r="G566" s="2">
        <v>6200</v>
      </c>
      <c r="H566" s="2">
        <f>INDEX(升级战力计算!$B$2:$BC$101,D_升级系数表!F566,MATCH(B566,升级战力计算!$B$1:$BC$1,0)-1)</f>
        <v>23511</v>
      </c>
      <c r="I566" s="1">
        <v>3</v>
      </c>
      <c r="J566" s="1">
        <v>201</v>
      </c>
      <c r="K566" s="1">
        <v>100</v>
      </c>
      <c r="L566" s="1">
        <v>202</v>
      </c>
      <c r="M566" s="1">
        <v>200</v>
      </c>
      <c r="N566" s="1">
        <v>203</v>
      </c>
      <c r="O566" s="1">
        <v>300</v>
      </c>
      <c r="P566" s="1">
        <v>1</v>
      </c>
      <c r="Q566" s="1">
        <v>6200</v>
      </c>
    </row>
    <row r="567" spans="1:17" x14ac:dyDescent="0.35">
      <c r="A567" s="2">
        <v>563</v>
      </c>
      <c r="B567" s="2">
        <f t="shared" si="8"/>
        <v>106</v>
      </c>
      <c r="C567" s="2">
        <v>1</v>
      </c>
      <c r="D567" s="2">
        <v>6</v>
      </c>
      <c r="E567" s="2" t="str">
        <f>"阵列"&amp;C567&amp;INDEX(计算页!$E$4:$E$9,D567)&amp;"色宠物系数"</f>
        <v>阵列1红色宠物系数</v>
      </c>
      <c r="F567" s="2">
        <v>63</v>
      </c>
      <c r="G567" s="2">
        <v>6300</v>
      </c>
      <c r="H567" s="2">
        <f>INDEX(升级战力计算!$B$2:$BC$101,D_升级系数表!F567,MATCH(B567,升级战力计算!$B$1:$BC$1,0)-1)</f>
        <v>24074</v>
      </c>
      <c r="I567" s="1">
        <v>3</v>
      </c>
      <c r="J567" s="1">
        <v>201</v>
      </c>
      <c r="K567" s="1">
        <v>100</v>
      </c>
      <c r="L567" s="1">
        <v>202</v>
      </c>
      <c r="M567" s="1">
        <v>200</v>
      </c>
      <c r="N567" s="1">
        <v>203</v>
      </c>
      <c r="O567" s="1">
        <v>300</v>
      </c>
      <c r="P567" s="1">
        <v>1</v>
      </c>
      <c r="Q567" s="1">
        <v>6300</v>
      </c>
    </row>
    <row r="568" spans="1:17" x14ac:dyDescent="0.35">
      <c r="A568" s="2">
        <v>564</v>
      </c>
      <c r="B568" s="2">
        <f t="shared" si="8"/>
        <v>106</v>
      </c>
      <c r="C568" s="2">
        <v>1</v>
      </c>
      <c r="D568" s="2">
        <v>6</v>
      </c>
      <c r="E568" s="2" t="str">
        <f>"阵列"&amp;C568&amp;INDEX(计算页!$E$4:$E$9,D568)&amp;"色宠物系数"</f>
        <v>阵列1红色宠物系数</v>
      </c>
      <c r="F568" s="2">
        <v>64</v>
      </c>
      <c r="G568" s="2">
        <v>6400</v>
      </c>
      <c r="H568" s="2">
        <f>INDEX(升级战力计算!$B$2:$BC$101,D_升级系数表!F568,MATCH(B568,升级战力计算!$B$1:$BC$1,0)-1)</f>
        <v>24637</v>
      </c>
      <c r="I568" s="1">
        <v>3</v>
      </c>
      <c r="J568" s="1">
        <v>201</v>
      </c>
      <c r="K568" s="1">
        <v>100</v>
      </c>
      <c r="L568" s="1">
        <v>202</v>
      </c>
      <c r="M568" s="1">
        <v>200</v>
      </c>
      <c r="N568" s="1">
        <v>203</v>
      </c>
      <c r="O568" s="1">
        <v>300</v>
      </c>
      <c r="P568" s="1">
        <v>1</v>
      </c>
      <c r="Q568" s="1">
        <v>6400</v>
      </c>
    </row>
    <row r="569" spans="1:17" x14ac:dyDescent="0.35">
      <c r="A569" s="2">
        <v>565</v>
      </c>
      <c r="B569" s="2">
        <f t="shared" si="8"/>
        <v>106</v>
      </c>
      <c r="C569" s="2">
        <v>1</v>
      </c>
      <c r="D569" s="2">
        <v>6</v>
      </c>
      <c r="E569" s="2" t="str">
        <f>"阵列"&amp;C569&amp;INDEX(计算页!$E$4:$E$9,D569)&amp;"色宠物系数"</f>
        <v>阵列1红色宠物系数</v>
      </c>
      <c r="F569" s="2">
        <v>65</v>
      </c>
      <c r="G569" s="2">
        <v>6500</v>
      </c>
      <c r="H569" s="2">
        <f>INDEX(升级战力计算!$B$2:$BC$101,D_升级系数表!F569,MATCH(B569,升级战力计算!$B$1:$BC$1,0)-1)</f>
        <v>25200</v>
      </c>
      <c r="I569" s="1">
        <v>3</v>
      </c>
      <c r="J569" s="1">
        <v>201</v>
      </c>
      <c r="K569" s="1">
        <v>100</v>
      </c>
      <c r="L569" s="1">
        <v>202</v>
      </c>
      <c r="M569" s="1">
        <v>200</v>
      </c>
      <c r="N569" s="1">
        <v>203</v>
      </c>
      <c r="O569" s="1">
        <v>300</v>
      </c>
      <c r="P569" s="1">
        <v>1</v>
      </c>
      <c r="Q569" s="1">
        <v>6500</v>
      </c>
    </row>
    <row r="570" spans="1:17" x14ac:dyDescent="0.35">
      <c r="A570" s="2">
        <v>566</v>
      </c>
      <c r="B570" s="2">
        <f t="shared" si="8"/>
        <v>106</v>
      </c>
      <c r="C570" s="2">
        <v>1</v>
      </c>
      <c r="D570" s="2">
        <v>6</v>
      </c>
      <c r="E570" s="2" t="str">
        <f>"阵列"&amp;C570&amp;INDEX(计算页!$E$4:$E$9,D570)&amp;"色宠物系数"</f>
        <v>阵列1红色宠物系数</v>
      </c>
      <c r="F570" s="2">
        <v>66</v>
      </c>
      <c r="G570" s="2">
        <v>6600</v>
      </c>
      <c r="H570" s="2">
        <f>INDEX(升级战力计算!$B$2:$BC$101,D_升级系数表!F570,MATCH(B570,升级战力计算!$B$1:$BC$1,0)-1)</f>
        <v>25802</v>
      </c>
      <c r="I570" s="1">
        <v>3</v>
      </c>
      <c r="J570" s="1">
        <v>201</v>
      </c>
      <c r="K570" s="1">
        <v>100</v>
      </c>
      <c r="L570" s="1">
        <v>202</v>
      </c>
      <c r="M570" s="1">
        <v>200</v>
      </c>
      <c r="N570" s="1">
        <v>203</v>
      </c>
      <c r="O570" s="1">
        <v>300</v>
      </c>
      <c r="P570" s="1">
        <v>1</v>
      </c>
      <c r="Q570" s="1">
        <v>6600</v>
      </c>
    </row>
    <row r="571" spans="1:17" x14ac:dyDescent="0.35">
      <c r="A571" s="2">
        <v>567</v>
      </c>
      <c r="B571" s="2">
        <f t="shared" si="8"/>
        <v>106</v>
      </c>
      <c r="C571" s="2">
        <v>1</v>
      </c>
      <c r="D571" s="2">
        <v>6</v>
      </c>
      <c r="E571" s="2" t="str">
        <f>"阵列"&amp;C571&amp;INDEX(计算页!$E$4:$E$9,D571)&amp;"色宠物系数"</f>
        <v>阵列1红色宠物系数</v>
      </c>
      <c r="F571" s="2">
        <v>67</v>
      </c>
      <c r="G571" s="2">
        <v>6700</v>
      </c>
      <c r="H571" s="2">
        <f>INDEX(升级战力计算!$B$2:$BC$101,D_升级系数表!F571,MATCH(B571,升级战力计算!$B$1:$BC$1,0)-1)</f>
        <v>26404</v>
      </c>
      <c r="I571" s="1">
        <v>3</v>
      </c>
      <c r="J571" s="1">
        <v>201</v>
      </c>
      <c r="K571" s="1">
        <v>100</v>
      </c>
      <c r="L571" s="1">
        <v>202</v>
      </c>
      <c r="M571" s="1">
        <v>200</v>
      </c>
      <c r="N571" s="1">
        <v>203</v>
      </c>
      <c r="O571" s="1">
        <v>300</v>
      </c>
      <c r="P571" s="1">
        <v>1</v>
      </c>
      <c r="Q571" s="1">
        <v>6700</v>
      </c>
    </row>
    <row r="572" spans="1:17" x14ac:dyDescent="0.35">
      <c r="A572" s="2">
        <v>568</v>
      </c>
      <c r="B572" s="2">
        <f t="shared" si="8"/>
        <v>106</v>
      </c>
      <c r="C572" s="2">
        <v>1</v>
      </c>
      <c r="D572" s="2">
        <v>6</v>
      </c>
      <c r="E572" s="2" t="str">
        <f>"阵列"&amp;C572&amp;INDEX(计算页!$E$4:$E$9,D572)&amp;"色宠物系数"</f>
        <v>阵列1红色宠物系数</v>
      </c>
      <c r="F572" s="2">
        <v>68</v>
      </c>
      <c r="G572" s="2">
        <v>6800</v>
      </c>
      <c r="H572" s="2">
        <f>INDEX(升级战力计算!$B$2:$BC$101,D_升级系数表!F572,MATCH(B572,升级战力计算!$B$1:$BC$1,0)-1)</f>
        <v>27006</v>
      </c>
      <c r="I572" s="1">
        <v>3</v>
      </c>
      <c r="J572" s="1">
        <v>201</v>
      </c>
      <c r="K572" s="1">
        <v>100</v>
      </c>
      <c r="L572" s="1">
        <v>202</v>
      </c>
      <c r="M572" s="1">
        <v>200</v>
      </c>
      <c r="N572" s="1">
        <v>203</v>
      </c>
      <c r="O572" s="1">
        <v>300</v>
      </c>
      <c r="P572" s="1">
        <v>1</v>
      </c>
      <c r="Q572" s="1">
        <v>6800</v>
      </c>
    </row>
    <row r="573" spans="1:17" x14ac:dyDescent="0.35">
      <c r="A573" s="2">
        <v>569</v>
      </c>
      <c r="B573" s="2">
        <f t="shared" si="8"/>
        <v>106</v>
      </c>
      <c r="C573" s="2">
        <v>1</v>
      </c>
      <c r="D573" s="2">
        <v>6</v>
      </c>
      <c r="E573" s="2" t="str">
        <f>"阵列"&amp;C573&amp;INDEX(计算页!$E$4:$E$9,D573)&amp;"色宠物系数"</f>
        <v>阵列1红色宠物系数</v>
      </c>
      <c r="F573" s="2">
        <v>69</v>
      </c>
      <c r="G573" s="2">
        <v>6900</v>
      </c>
      <c r="H573" s="2">
        <f>INDEX(升级战力计算!$B$2:$BC$101,D_升级系数表!F573,MATCH(B573,升级战力计算!$B$1:$BC$1,0)-1)</f>
        <v>27608</v>
      </c>
      <c r="I573" s="1">
        <v>3</v>
      </c>
      <c r="J573" s="1">
        <v>201</v>
      </c>
      <c r="K573" s="1">
        <v>100</v>
      </c>
      <c r="L573" s="1">
        <v>202</v>
      </c>
      <c r="M573" s="1">
        <v>200</v>
      </c>
      <c r="N573" s="1">
        <v>203</v>
      </c>
      <c r="O573" s="1">
        <v>300</v>
      </c>
      <c r="P573" s="1">
        <v>1</v>
      </c>
      <c r="Q573" s="1">
        <v>6900</v>
      </c>
    </row>
    <row r="574" spans="1:17" x14ac:dyDescent="0.35">
      <c r="A574" s="2">
        <v>570</v>
      </c>
      <c r="B574" s="2">
        <f t="shared" si="8"/>
        <v>106</v>
      </c>
      <c r="C574" s="2">
        <v>1</v>
      </c>
      <c r="D574" s="2">
        <v>6</v>
      </c>
      <c r="E574" s="2" t="str">
        <f>"阵列"&amp;C574&amp;INDEX(计算页!$E$4:$E$9,D574)&amp;"色宠物系数"</f>
        <v>阵列1红色宠物系数</v>
      </c>
      <c r="F574" s="2">
        <v>70</v>
      </c>
      <c r="G574" s="2">
        <v>7000</v>
      </c>
      <c r="H574" s="2">
        <f>INDEX(升级战力计算!$B$2:$BC$101,D_升级系数表!F574,MATCH(B574,升级战力计算!$B$1:$BC$1,0)-1)</f>
        <v>28210</v>
      </c>
      <c r="I574" s="1">
        <v>3</v>
      </c>
      <c r="J574" s="1">
        <v>201</v>
      </c>
      <c r="K574" s="1">
        <v>100</v>
      </c>
      <c r="L574" s="1">
        <v>202</v>
      </c>
      <c r="M574" s="1">
        <v>200</v>
      </c>
      <c r="N574" s="1">
        <v>203</v>
      </c>
      <c r="O574" s="1">
        <v>300</v>
      </c>
      <c r="P574" s="1">
        <v>1</v>
      </c>
      <c r="Q574" s="1">
        <v>7000</v>
      </c>
    </row>
    <row r="575" spans="1:17" x14ac:dyDescent="0.35">
      <c r="A575" s="2">
        <v>571</v>
      </c>
      <c r="B575" s="2">
        <f t="shared" si="8"/>
        <v>106</v>
      </c>
      <c r="C575" s="2">
        <v>1</v>
      </c>
      <c r="D575" s="2">
        <v>6</v>
      </c>
      <c r="E575" s="2" t="str">
        <f>"阵列"&amp;C575&amp;INDEX(计算页!$E$4:$E$9,D575)&amp;"色宠物系数"</f>
        <v>阵列1红色宠物系数</v>
      </c>
      <c r="F575" s="2">
        <v>71</v>
      </c>
      <c r="G575" s="2">
        <v>7100</v>
      </c>
      <c r="H575" s="2">
        <f>INDEX(升级战力计算!$B$2:$BC$101,D_升级系数表!F575,MATCH(B575,升级战力计算!$B$1:$BC$1,0)-1)</f>
        <v>28854</v>
      </c>
      <c r="I575" s="1">
        <v>3</v>
      </c>
      <c r="J575" s="1">
        <v>201</v>
      </c>
      <c r="K575" s="1">
        <v>100</v>
      </c>
      <c r="L575" s="1">
        <v>202</v>
      </c>
      <c r="M575" s="1">
        <v>200</v>
      </c>
      <c r="N575" s="1">
        <v>203</v>
      </c>
      <c r="O575" s="1">
        <v>300</v>
      </c>
      <c r="P575" s="1">
        <v>1</v>
      </c>
      <c r="Q575" s="1">
        <v>7100</v>
      </c>
    </row>
    <row r="576" spans="1:17" x14ac:dyDescent="0.35">
      <c r="A576" s="2">
        <v>572</v>
      </c>
      <c r="B576" s="2">
        <f t="shared" si="8"/>
        <v>106</v>
      </c>
      <c r="C576" s="2">
        <v>1</v>
      </c>
      <c r="D576" s="2">
        <v>6</v>
      </c>
      <c r="E576" s="2" t="str">
        <f>"阵列"&amp;C576&amp;INDEX(计算页!$E$4:$E$9,D576)&amp;"色宠物系数"</f>
        <v>阵列1红色宠物系数</v>
      </c>
      <c r="F576" s="2">
        <v>72</v>
      </c>
      <c r="G576" s="2">
        <v>7200</v>
      </c>
      <c r="H576" s="2">
        <f>INDEX(升级战力计算!$B$2:$BC$101,D_升级系数表!F576,MATCH(B576,升级战力计算!$B$1:$BC$1,0)-1)</f>
        <v>29498</v>
      </c>
      <c r="I576" s="1">
        <v>3</v>
      </c>
      <c r="J576" s="1">
        <v>201</v>
      </c>
      <c r="K576" s="1">
        <v>100</v>
      </c>
      <c r="L576" s="1">
        <v>202</v>
      </c>
      <c r="M576" s="1">
        <v>200</v>
      </c>
      <c r="N576" s="1">
        <v>203</v>
      </c>
      <c r="O576" s="1">
        <v>300</v>
      </c>
      <c r="P576" s="1">
        <v>1</v>
      </c>
      <c r="Q576" s="1">
        <v>7200</v>
      </c>
    </row>
    <row r="577" spans="1:17" x14ac:dyDescent="0.35">
      <c r="A577" s="2">
        <v>573</v>
      </c>
      <c r="B577" s="2">
        <f t="shared" si="8"/>
        <v>106</v>
      </c>
      <c r="C577" s="2">
        <v>1</v>
      </c>
      <c r="D577" s="2">
        <v>6</v>
      </c>
      <c r="E577" s="2" t="str">
        <f>"阵列"&amp;C577&amp;INDEX(计算页!$E$4:$E$9,D577)&amp;"色宠物系数"</f>
        <v>阵列1红色宠物系数</v>
      </c>
      <c r="F577" s="2">
        <v>73</v>
      </c>
      <c r="G577" s="2">
        <v>7300</v>
      </c>
      <c r="H577" s="2">
        <f>INDEX(升级战力计算!$B$2:$BC$101,D_升级系数表!F577,MATCH(B577,升级战力计算!$B$1:$BC$1,0)-1)</f>
        <v>30142</v>
      </c>
      <c r="I577" s="1">
        <v>3</v>
      </c>
      <c r="J577" s="1">
        <v>201</v>
      </c>
      <c r="K577" s="1">
        <v>100</v>
      </c>
      <c r="L577" s="1">
        <v>202</v>
      </c>
      <c r="M577" s="1">
        <v>200</v>
      </c>
      <c r="N577" s="1">
        <v>203</v>
      </c>
      <c r="O577" s="1">
        <v>300</v>
      </c>
      <c r="P577" s="1">
        <v>1</v>
      </c>
      <c r="Q577" s="1">
        <v>7300</v>
      </c>
    </row>
    <row r="578" spans="1:17" x14ac:dyDescent="0.35">
      <c r="A578" s="2">
        <v>574</v>
      </c>
      <c r="B578" s="2">
        <f t="shared" si="8"/>
        <v>106</v>
      </c>
      <c r="C578" s="2">
        <v>1</v>
      </c>
      <c r="D578" s="2">
        <v>6</v>
      </c>
      <c r="E578" s="2" t="str">
        <f>"阵列"&amp;C578&amp;INDEX(计算页!$E$4:$E$9,D578)&amp;"色宠物系数"</f>
        <v>阵列1红色宠物系数</v>
      </c>
      <c r="F578" s="2">
        <v>74</v>
      </c>
      <c r="G578" s="2">
        <v>7400</v>
      </c>
      <c r="H578" s="2">
        <f>INDEX(升级战力计算!$B$2:$BC$101,D_升级系数表!F578,MATCH(B578,升级战力计算!$B$1:$BC$1,0)-1)</f>
        <v>30786</v>
      </c>
      <c r="I578" s="1">
        <v>3</v>
      </c>
      <c r="J578" s="1">
        <v>201</v>
      </c>
      <c r="K578" s="1">
        <v>100</v>
      </c>
      <c r="L578" s="1">
        <v>202</v>
      </c>
      <c r="M578" s="1">
        <v>200</v>
      </c>
      <c r="N578" s="1">
        <v>203</v>
      </c>
      <c r="O578" s="1">
        <v>300</v>
      </c>
      <c r="P578" s="1">
        <v>1</v>
      </c>
      <c r="Q578" s="1">
        <v>7400</v>
      </c>
    </row>
    <row r="579" spans="1:17" x14ac:dyDescent="0.35">
      <c r="A579" s="2">
        <v>575</v>
      </c>
      <c r="B579" s="2">
        <f t="shared" si="8"/>
        <v>106</v>
      </c>
      <c r="C579" s="2">
        <v>1</v>
      </c>
      <c r="D579" s="2">
        <v>6</v>
      </c>
      <c r="E579" s="2" t="str">
        <f>"阵列"&amp;C579&amp;INDEX(计算页!$E$4:$E$9,D579)&amp;"色宠物系数"</f>
        <v>阵列1红色宠物系数</v>
      </c>
      <c r="F579" s="2">
        <v>75</v>
      </c>
      <c r="G579" s="2">
        <v>7500</v>
      </c>
      <c r="H579" s="2">
        <f>INDEX(升级战力计算!$B$2:$BC$101,D_升级系数表!F579,MATCH(B579,升级战力计算!$B$1:$BC$1,0)-1)</f>
        <v>31430</v>
      </c>
      <c r="I579" s="1">
        <v>3</v>
      </c>
      <c r="J579" s="1">
        <v>201</v>
      </c>
      <c r="K579" s="1">
        <v>100</v>
      </c>
      <c r="L579" s="1">
        <v>202</v>
      </c>
      <c r="M579" s="1">
        <v>200</v>
      </c>
      <c r="N579" s="1">
        <v>203</v>
      </c>
      <c r="O579" s="1">
        <v>300</v>
      </c>
      <c r="P579" s="1">
        <v>1</v>
      </c>
      <c r="Q579" s="1">
        <v>7500</v>
      </c>
    </row>
    <row r="580" spans="1:17" x14ac:dyDescent="0.35">
      <c r="A580" s="2">
        <v>576</v>
      </c>
      <c r="B580" s="2">
        <f t="shared" si="8"/>
        <v>106</v>
      </c>
      <c r="C580" s="2">
        <v>1</v>
      </c>
      <c r="D580" s="2">
        <v>6</v>
      </c>
      <c r="E580" s="2" t="str">
        <f>"阵列"&amp;C580&amp;INDEX(计算页!$E$4:$E$9,D580)&amp;"色宠物系数"</f>
        <v>阵列1红色宠物系数</v>
      </c>
      <c r="F580" s="2">
        <v>76</v>
      </c>
      <c r="G580" s="2">
        <v>7600</v>
      </c>
      <c r="H580" s="2">
        <f>INDEX(升级战力计算!$B$2:$BC$101,D_升级系数表!F580,MATCH(B580,升级战力计算!$B$1:$BC$1,0)-1)</f>
        <v>32119</v>
      </c>
      <c r="I580" s="1">
        <v>3</v>
      </c>
      <c r="J580" s="1">
        <v>201</v>
      </c>
      <c r="K580" s="1">
        <v>100</v>
      </c>
      <c r="L580" s="1">
        <v>202</v>
      </c>
      <c r="M580" s="1">
        <v>200</v>
      </c>
      <c r="N580" s="1">
        <v>203</v>
      </c>
      <c r="O580" s="1">
        <v>300</v>
      </c>
      <c r="P580" s="1">
        <v>1</v>
      </c>
      <c r="Q580" s="1">
        <v>7600</v>
      </c>
    </row>
    <row r="581" spans="1:17" x14ac:dyDescent="0.35">
      <c r="A581" s="2">
        <v>577</v>
      </c>
      <c r="B581" s="2">
        <f t="shared" si="8"/>
        <v>106</v>
      </c>
      <c r="C581" s="2">
        <v>1</v>
      </c>
      <c r="D581" s="2">
        <v>6</v>
      </c>
      <c r="E581" s="2" t="str">
        <f>"阵列"&amp;C581&amp;INDEX(计算页!$E$4:$E$9,D581)&amp;"色宠物系数"</f>
        <v>阵列1红色宠物系数</v>
      </c>
      <c r="F581" s="2">
        <v>77</v>
      </c>
      <c r="G581" s="2">
        <v>7700</v>
      </c>
      <c r="H581" s="2">
        <f>INDEX(升级战力计算!$B$2:$BC$101,D_升级系数表!F581,MATCH(B581,升级战力计算!$B$1:$BC$1,0)-1)</f>
        <v>32808</v>
      </c>
      <c r="I581" s="1">
        <v>3</v>
      </c>
      <c r="J581" s="1">
        <v>201</v>
      </c>
      <c r="K581" s="1">
        <v>100</v>
      </c>
      <c r="L581" s="1">
        <v>202</v>
      </c>
      <c r="M581" s="1">
        <v>200</v>
      </c>
      <c r="N581" s="1">
        <v>203</v>
      </c>
      <c r="O581" s="1">
        <v>300</v>
      </c>
      <c r="P581" s="1">
        <v>1</v>
      </c>
      <c r="Q581" s="1">
        <v>7700</v>
      </c>
    </row>
    <row r="582" spans="1:17" x14ac:dyDescent="0.35">
      <c r="A582" s="2">
        <v>578</v>
      </c>
      <c r="B582" s="2">
        <f t="shared" ref="B582:B645" si="9">C582*100+D582</f>
        <v>106</v>
      </c>
      <c r="C582" s="2">
        <v>1</v>
      </c>
      <c r="D582" s="2">
        <v>6</v>
      </c>
      <c r="E582" s="2" t="str">
        <f>"阵列"&amp;C582&amp;INDEX(计算页!$E$4:$E$9,D582)&amp;"色宠物系数"</f>
        <v>阵列1红色宠物系数</v>
      </c>
      <c r="F582" s="2">
        <v>78</v>
      </c>
      <c r="G582" s="2">
        <v>7800</v>
      </c>
      <c r="H582" s="2">
        <f>INDEX(升级战力计算!$B$2:$BC$101,D_升级系数表!F582,MATCH(B582,升级战力计算!$B$1:$BC$1,0)-1)</f>
        <v>33497</v>
      </c>
      <c r="I582" s="1">
        <v>3</v>
      </c>
      <c r="J582" s="1">
        <v>201</v>
      </c>
      <c r="K582" s="1">
        <v>100</v>
      </c>
      <c r="L582" s="1">
        <v>202</v>
      </c>
      <c r="M582" s="1">
        <v>200</v>
      </c>
      <c r="N582" s="1">
        <v>203</v>
      </c>
      <c r="O582" s="1">
        <v>300</v>
      </c>
      <c r="P582" s="1">
        <v>1</v>
      </c>
      <c r="Q582" s="1">
        <v>7800</v>
      </c>
    </row>
    <row r="583" spans="1:17" x14ac:dyDescent="0.35">
      <c r="A583" s="2">
        <v>579</v>
      </c>
      <c r="B583" s="2">
        <f t="shared" si="9"/>
        <v>106</v>
      </c>
      <c r="C583" s="2">
        <v>1</v>
      </c>
      <c r="D583" s="2">
        <v>6</v>
      </c>
      <c r="E583" s="2" t="str">
        <f>"阵列"&amp;C583&amp;INDEX(计算页!$E$4:$E$9,D583)&amp;"色宠物系数"</f>
        <v>阵列1红色宠物系数</v>
      </c>
      <c r="F583" s="2">
        <v>79</v>
      </c>
      <c r="G583" s="2">
        <v>7900</v>
      </c>
      <c r="H583" s="2">
        <f>INDEX(升级战力计算!$B$2:$BC$101,D_升级系数表!F583,MATCH(B583,升级战力计算!$B$1:$BC$1,0)-1)</f>
        <v>34186</v>
      </c>
      <c r="I583" s="1">
        <v>3</v>
      </c>
      <c r="J583" s="1">
        <v>201</v>
      </c>
      <c r="K583" s="1">
        <v>100</v>
      </c>
      <c r="L583" s="1">
        <v>202</v>
      </c>
      <c r="M583" s="1">
        <v>200</v>
      </c>
      <c r="N583" s="1">
        <v>203</v>
      </c>
      <c r="O583" s="1">
        <v>300</v>
      </c>
      <c r="P583" s="1">
        <v>1</v>
      </c>
      <c r="Q583" s="1">
        <v>7900</v>
      </c>
    </row>
    <row r="584" spans="1:17" x14ac:dyDescent="0.35">
      <c r="A584" s="2">
        <v>580</v>
      </c>
      <c r="B584" s="2">
        <f t="shared" si="9"/>
        <v>106</v>
      </c>
      <c r="C584" s="2">
        <v>1</v>
      </c>
      <c r="D584" s="2">
        <v>6</v>
      </c>
      <c r="E584" s="2" t="str">
        <f>"阵列"&amp;C584&amp;INDEX(计算页!$E$4:$E$9,D584)&amp;"色宠物系数"</f>
        <v>阵列1红色宠物系数</v>
      </c>
      <c r="F584" s="2">
        <v>80</v>
      </c>
      <c r="G584" s="2">
        <v>8000</v>
      </c>
      <c r="H584" s="2">
        <f>INDEX(升级战力计算!$B$2:$BC$101,D_升级系数表!F584,MATCH(B584,升级战力计算!$B$1:$BC$1,0)-1)</f>
        <v>34875</v>
      </c>
      <c r="I584" s="1">
        <v>3</v>
      </c>
      <c r="J584" s="1">
        <v>201</v>
      </c>
      <c r="K584" s="1">
        <v>100</v>
      </c>
      <c r="L584" s="1">
        <v>202</v>
      </c>
      <c r="M584" s="1">
        <v>200</v>
      </c>
      <c r="N584" s="1">
        <v>203</v>
      </c>
      <c r="O584" s="1">
        <v>300</v>
      </c>
      <c r="P584" s="1">
        <v>1</v>
      </c>
      <c r="Q584" s="1">
        <v>8000</v>
      </c>
    </row>
    <row r="585" spans="1:17" x14ac:dyDescent="0.35">
      <c r="A585" s="2">
        <v>581</v>
      </c>
      <c r="B585" s="2">
        <f t="shared" si="9"/>
        <v>106</v>
      </c>
      <c r="C585" s="2">
        <v>1</v>
      </c>
      <c r="D585" s="2">
        <v>6</v>
      </c>
      <c r="E585" s="2" t="str">
        <f>"阵列"&amp;C585&amp;INDEX(计算页!$E$4:$E$9,D585)&amp;"色宠物系数"</f>
        <v>阵列1红色宠物系数</v>
      </c>
      <c r="F585" s="2">
        <v>81</v>
      </c>
      <c r="G585" s="2">
        <v>8100</v>
      </c>
      <c r="H585" s="2">
        <f>INDEX(升级战力计算!$B$2:$BC$101,D_升级系数表!F585,MATCH(B585,升级战力计算!$B$1:$BC$1,0)-1)</f>
        <v>35612</v>
      </c>
      <c r="I585" s="1">
        <v>3</v>
      </c>
      <c r="J585" s="1">
        <v>201</v>
      </c>
      <c r="K585" s="1">
        <v>100</v>
      </c>
      <c r="L585" s="1">
        <v>202</v>
      </c>
      <c r="M585" s="1">
        <v>200</v>
      </c>
      <c r="N585" s="1">
        <v>203</v>
      </c>
      <c r="O585" s="1">
        <v>300</v>
      </c>
      <c r="P585" s="1">
        <v>1</v>
      </c>
      <c r="Q585" s="1">
        <v>8100</v>
      </c>
    </row>
    <row r="586" spans="1:17" x14ac:dyDescent="0.35">
      <c r="A586" s="2">
        <v>582</v>
      </c>
      <c r="B586" s="2">
        <f t="shared" si="9"/>
        <v>106</v>
      </c>
      <c r="C586" s="2">
        <v>1</v>
      </c>
      <c r="D586" s="2">
        <v>6</v>
      </c>
      <c r="E586" s="2" t="str">
        <f>"阵列"&amp;C586&amp;INDEX(计算页!$E$4:$E$9,D586)&amp;"色宠物系数"</f>
        <v>阵列1红色宠物系数</v>
      </c>
      <c r="F586" s="2">
        <v>82</v>
      </c>
      <c r="G586" s="2">
        <v>8200</v>
      </c>
      <c r="H586" s="2">
        <f>INDEX(升级战力计算!$B$2:$BC$101,D_升级系数表!F586,MATCH(B586,升级战力计算!$B$1:$BC$1,0)-1)</f>
        <v>36349</v>
      </c>
      <c r="I586" s="1">
        <v>3</v>
      </c>
      <c r="J586" s="1">
        <v>201</v>
      </c>
      <c r="K586" s="1">
        <v>100</v>
      </c>
      <c r="L586" s="1">
        <v>202</v>
      </c>
      <c r="M586" s="1">
        <v>200</v>
      </c>
      <c r="N586" s="1">
        <v>203</v>
      </c>
      <c r="O586" s="1">
        <v>300</v>
      </c>
      <c r="P586" s="1">
        <v>1</v>
      </c>
      <c r="Q586" s="1">
        <v>8200</v>
      </c>
    </row>
    <row r="587" spans="1:17" x14ac:dyDescent="0.35">
      <c r="A587" s="2">
        <v>583</v>
      </c>
      <c r="B587" s="2">
        <f t="shared" si="9"/>
        <v>106</v>
      </c>
      <c r="C587" s="2">
        <v>1</v>
      </c>
      <c r="D587" s="2">
        <v>6</v>
      </c>
      <c r="E587" s="2" t="str">
        <f>"阵列"&amp;C587&amp;INDEX(计算页!$E$4:$E$9,D587)&amp;"色宠物系数"</f>
        <v>阵列1红色宠物系数</v>
      </c>
      <c r="F587" s="2">
        <v>83</v>
      </c>
      <c r="G587" s="2">
        <v>8300</v>
      </c>
      <c r="H587" s="2">
        <f>INDEX(升级战力计算!$B$2:$BC$101,D_升级系数表!F587,MATCH(B587,升级战力计算!$B$1:$BC$1,0)-1)</f>
        <v>37086</v>
      </c>
      <c r="I587" s="1">
        <v>3</v>
      </c>
      <c r="J587" s="1">
        <v>201</v>
      </c>
      <c r="K587" s="1">
        <v>100</v>
      </c>
      <c r="L587" s="1">
        <v>202</v>
      </c>
      <c r="M587" s="1">
        <v>200</v>
      </c>
      <c r="N587" s="1">
        <v>203</v>
      </c>
      <c r="O587" s="1">
        <v>300</v>
      </c>
      <c r="P587" s="1">
        <v>1</v>
      </c>
      <c r="Q587" s="1">
        <v>8300</v>
      </c>
    </row>
    <row r="588" spans="1:17" x14ac:dyDescent="0.35">
      <c r="A588" s="2">
        <v>584</v>
      </c>
      <c r="B588" s="2">
        <f t="shared" si="9"/>
        <v>106</v>
      </c>
      <c r="C588" s="2">
        <v>1</v>
      </c>
      <c r="D588" s="2">
        <v>6</v>
      </c>
      <c r="E588" s="2" t="str">
        <f>"阵列"&amp;C588&amp;INDEX(计算页!$E$4:$E$9,D588)&amp;"色宠物系数"</f>
        <v>阵列1红色宠物系数</v>
      </c>
      <c r="F588" s="2">
        <v>84</v>
      </c>
      <c r="G588" s="2">
        <v>8400</v>
      </c>
      <c r="H588" s="2">
        <f>INDEX(升级战力计算!$B$2:$BC$101,D_升级系数表!F588,MATCH(B588,升级战力计算!$B$1:$BC$1,0)-1)</f>
        <v>37823</v>
      </c>
      <c r="I588" s="1">
        <v>3</v>
      </c>
      <c r="J588" s="1">
        <v>201</v>
      </c>
      <c r="K588" s="1">
        <v>100</v>
      </c>
      <c r="L588" s="1">
        <v>202</v>
      </c>
      <c r="M588" s="1">
        <v>200</v>
      </c>
      <c r="N588" s="1">
        <v>203</v>
      </c>
      <c r="O588" s="1">
        <v>300</v>
      </c>
      <c r="P588" s="1">
        <v>1</v>
      </c>
      <c r="Q588" s="1">
        <v>8400</v>
      </c>
    </row>
    <row r="589" spans="1:17" x14ac:dyDescent="0.35">
      <c r="A589" s="2">
        <v>585</v>
      </c>
      <c r="B589" s="2">
        <f t="shared" si="9"/>
        <v>106</v>
      </c>
      <c r="C589" s="2">
        <v>1</v>
      </c>
      <c r="D589" s="2">
        <v>6</v>
      </c>
      <c r="E589" s="2" t="str">
        <f>"阵列"&amp;C589&amp;INDEX(计算页!$E$4:$E$9,D589)&amp;"色宠物系数"</f>
        <v>阵列1红色宠物系数</v>
      </c>
      <c r="F589" s="2">
        <v>85</v>
      </c>
      <c r="G589" s="2">
        <v>8500</v>
      </c>
      <c r="H589" s="2">
        <f>INDEX(升级战力计算!$B$2:$BC$101,D_升级系数表!F589,MATCH(B589,升级战力计算!$B$1:$BC$1,0)-1)</f>
        <v>38560</v>
      </c>
      <c r="I589" s="1">
        <v>3</v>
      </c>
      <c r="J589" s="1">
        <v>201</v>
      </c>
      <c r="K589" s="1">
        <v>100</v>
      </c>
      <c r="L589" s="1">
        <v>202</v>
      </c>
      <c r="M589" s="1">
        <v>200</v>
      </c>
      <c r="N589" s="1">
        <v>203</v>
      </c>
      <c r="O589" s="1">
        <v>300</v>
      </c>
      <c r="P589" s="1">
        <v>1</v>
      </c>
      <c r="Q589" s="1">
        <v>8500</v>
      </c>
    </row>
    <row r="590" spans="1:17" x14ac:dyDescent="0.35">
      <c r="A590" s="2">
        <v>586</v>
      </c>
      <c r="B590" s="2">
        <f t="shared" si="9"/>
        <v>106</v>
      </c>
      <c r="C590" s="2">
        <v>1</v>
      </c>
      <c r="D590" s="2">
        <v>6</v>
      </c>
      <c r="E590" s="2" t="str">
        <f>"阵列"&amp;C590&amp;INDEX(计算页!$E$4:$E$9,D590)&amp;"色宠物系数"</f>
        <v>阵列1红色宠物系数</v>
      </c>
      <c r="F590" s="2">
        <v>86</v>
      </c>
      <c r="G590" s="2">
        <v>8600</v>
      </c>
      <c r="H590" s="2">
        <f>INDEX(升级战力计算!$B$2:$BC$101,D_升级系数表!F590,MATCH(B590,升级战力计算!$B$1:$BC$1,0)-1)</f>
        <v>39349</v>
      </c>
      <c r="I590" s="1">
        <v>3</v>
      </c>
      <c r="J590" s="1">
        <v>201</v>
      </c>
      <c r="K590" s="1">
        <v>100</v>
      </c>
      <c r="L590" s="1">
        <v>202</v>
      </c>
      <c r="M590" s="1">
        <v>200</v>
      </c>
      <c r="N590" s="1">
        <v>203</v>
      </c>
      <c r="O590" s="1">
        <v>300</v>
      </c>
      <c r="P590" s="1">
        <v>1</v>
      </c>
      <c r="Q590" s="1">
        <v>8600</v>
      </c>
    </row>
    <row r="591" spans="1:17" x14ac:dyDescent="0.35">
      <c r="A591" s="2">
        <v>587</v>
      </c>
      <c r="B591" s="2">
        <f t="shared" si="9"/>
        <v>106</v>
      </c>
      <c r="C591" s="2">
        <v>1</v>
      </c>
      <c r="D591" s="2">
        <v>6</v>
      </c>
      <c r="E591" s="2" t="str">
        <f>"阵列"&amp;C591&amp;INDEX(计算页!$E$4:$E$9,D591)&amp;"色宠物系数"</f>
        <v>阵列1红色宠物系数</v>
      </c>
      <c r="F591" s="2">
        <v>87</v>
      </c>
      <c r="G591" s="2">
        <v>8700</v>
      </c>
      <c r="H591" s="2">
        <f>INDEX(升级战力计算!$B$2:$BC$101,D_升级系数表!F591,MATCH(B591,升级战力计算!$B$1:$BC$1,0)-1)</f>
        <v>40138</v>
      </c>
      <c r="I591" s="1">
        <v>3</v>
      </c>
      <c r="J591" s="1">
        <v>201</v>
      </c>
      <c r="K591" s="1">
        <v>100</v>
      </c>
      <c r="L591" s="1">
        <v>202</v>
      </c>
      <c r="M591" s="1">
        <v>200</v>
      </c>
      <c r="N591" s="1">
        <v>203</v>
      </c>
      <c r="O591" s="1">
        <v>300</v>
      </c>
      <c r="P591" s="1">
        <v>1</v>
      </c>
      <c r="Q591" s="1">
        <v>8700</v>
      </c>
    </row>
    <row r="592" spans="1:17" x14ac:dyDescent="0.35">
      <c r="A592" s="2">
        <v>588</v>
      </c>
      <c r="B592" s="2">
        <f t="shared" si="9"/>
        <v>106</v>
      </c>
      <c r="C592" s="2">
        <v>1</v>
      </c>
      <c r="D592" s="2">
        <v>6</v>
      </c>
      <c r="E592" s="2" t="str">
        <f>"阵列"&amp;C592&amp;INDEX(计算页!$E$4:$E$9,D592)&amp;"色宠物系数"</f>
        <v>阵列1红色宠物系数</v>
      </c>
      <c r="F592" s="2">
        <v>88</v>
      </c>
      <c r="G592" s="2">
        <v>8800</v>
      </c>
      <c r="H592" s="2">
        <f>INDEX(升级战力计算!$B$2:$BC$101,D_升级系数表!F592,MATCH(B592,升级战力计算!$B$1:$BC$1,0)-1)</f>
        <v>40927</v>
      </c>
      <c r="I592" s="1">
        <v>3</v>
      </c>
      <c r="J592" s="1">
        <v>201</v>
      </c>
      <c r="K592" s="1">
        <v>100</v>
      </c>
      <c r="L592" s="1">
        <v>202</v>
      </c>
      <c r="M592" s="1">
        <v>200</v>
      </c>
      <c r="N592" s="1">
        <v>203</v>
      </c>
      <c r="O592" s="1">
        <v>300</v>
      </c>
      <c r="P592" s="1">
        <v>1</v>
      </c>
      <c r="Q592" s="1">
        <v>8800</v>
      </c>
    </row>
    <row r="593" spans="1:17" x14ac:dyDescent="0.35">
      <c r="A593" s="2">
        <v>589</v>
      </c>
      <c r="B593" s="2">
        <f t="shared" si="9"/>
        <v>106</v>
      </c>
      <c r="C593" s="2">
        <v>1</v>
      </c>
      <c r="D593" s="2">
        <v>6</v>
      </c>
      <c r="E593" s="2" t="str">
        <f>"阵列"&amp;C593&amp;INDEX(计算页!$E$4:$E$9,D593)&amp;"色宠物系数"</f>
        <v>阵列1红色宠物系数</v>
      </c>
      <c r="F593" s="2">
        <v>89</v>
      </c>
      <c r="G593" s="2">
        <v>8900</v>
      </c>
      <c r="H593" s="2">
        <f>INDEX(升级战力计算!$B$2:$BC$101,D_升级系数表!F593,MATCH(B593,升级战力计算!$B$1:$BC$1,0)-1)</f>
        <v>41716</v>
      </c>
      <c r="I593" s="1">
        <v>3</v>
      </c>
      <c r="J593" s="1">
        <v>201</v>
      </c>
      <c r="K593" s="1">
        <v>100</v>
      </c>
      <c r="L593" s="1">
        <v>202</v>
      </c>
      <c r="M593" s="1">
        <v>200</v>
      </c>
      <c r="N593" s="1">
        <v>203</v>
      </c>
      <c r="O593" s="1">
        <v>300</v>
      </c>
      <c r="P593" s="1">
        <v>1</v>
      </c>
      <c r="Q593" s="1">
        <v>8900</v>
      </c>
    </row>
    <row r="594" spans="1:17" x14ac:dyDescent="0.35">
      <c r="A594" s="2">
        <v>590</v>
      </c>
      <c r="B594" s="2">
        <f t="shared" si="9"/>
        <v>106</v>
      </c>
      <c r="C594" s="2">
        <v>1</v>
      </c>
      <c r="D594" s="2">
        <v>6</v>
      </c>
      <c r="E594" s="2" t="str">
        <f>"阵列"&amp;C594&amp;INDEX(计算页!$E$4:$E$9,D594)&amp;"色宠物系数"</f>
        <v>阵列1红色宠物系数</v>
      </c>
      <c r="F594" s="2">
        <v>90</v>
      </c>
      <c r="G594" s="2">
        <v>9000</v>
      </c>
      <c r="H594" s="2">
        <f>INDEX(升级战力计算!$B$2:$BC$101,D_升级系数表!F594,MATCH(B594,升级战力计算!$B$1:$BC$1,0)-1)</f>
        <v>42505</v>
      </c>
      <c r="I594" s="1">
        <v>3</v>
      </c>
      <c r="J594" s="1">
        <v>201</v>
      </c>
      <c r="K594" s="1">
        <v>100</v>
      </c>
      <c r="L594" s="1">
        <v>202</v>
      </c>
      <c r="M594" s="1">
        <v>200</v>
      </c>
      <c r="N594" s="1">
        <v>203</v>
      </c>
      <c r="O594" s="1">
        <v>300</v>
      </c>
      <c r="P594" s="1">
        <v>1</v>
      </c>
      <c r="Q594" s="1">
        <v>9000</v>
      </c>
    </row>
    <row r="595" spans="1:17" x14ac:dyDescent="0.35">
      <c r="A595" s="2">
        <v>591</v>
      </c>
      <c r="B595" s="2">
        <f t="shared" si="9"/>
        <v>106</v>
      </c>
      <c r="C595" s="2">
        <v>1</v>
      </c>
      <c r="D595" s="2">
        <v>6</v>
      </c>
      <c r="E595" s="2" t="str">
        <f>"阵列"&amp;C595&amp;INDEX(计算页!$E$4:$E$9,D595)&amp;"色宠物系数"</f>
        <v>阵列1红色宠物系数</v>
      </c>
      <c r="F595" s="2">
        <v>91</v>
      </c>
      <c r="G595" s="2">
        <v>9100</v>
      </c>
      <c r="H595" s="2">
        <f>INDEX(升级战力计算!$B$2:$BC$101,D_升级系数表!F595,MATCH(B595,升级战力计算!$B$1:$BC$1,0)-1)</f>
        <v>43349</v>
      </c>
      <c r="I595" s="1">
        <v>3</v>
      </c>
      <c r="J595" s="1">
        <v>201</v>
      </c>
      <c r="K595" s="1">
        <v>100</v>
      </c>
      <c r="L595" s="1">
        <v>202</v>
      </c>
      <c r="M595" s="1">
        <v>200</v>
      </c>
      <c r="N595" s="1">
        <v>203</v>
      </c>
      <c r="O595" s="1">
        <v>300</v>
      </c>
      <c r="P595" s="1">
        <v>1</v>
      </c>
      <c r="Q595" s="1">
        <v>9100</v>
      </c>
    </row>
    <row r="596" spans="1:17" x14ac:dyDescent="0.35">
      <c r="A596" s="2">
        <v>592</v>
      </c>
      <c r="B596" s="2">
        <f t="shared" si="9"/>
        <v>106</v>
      </c>
      <c r="C596" s="2">
        <v>1</v>
      </c>
      <c r="D596" s="2">
        <v>6</v>
      </c>
      <c r="E596" s="2" t="str">
        <f>"阵列"&amp;C596&amp;INDEX(计算页!$E$4:$E$9,D596)&amp;"色宠物系数"</f>
        <v>阵列1红色宠物系数</v>
      </c>
      <c r="F596" s="2">
        <v>92</v>
      </c>
      <c r="G596" s="2">
        <v>9200</v>
      </c>
      <c r="H596" s="2">
        <f>INDEX(升级战力计算!$B$2:$BC$101,D_升级系数表!F596,MATCH(B596,升级战力计算!$B$1:$BC$1,0)-1)</f>
        <v>44193</v>
      </c>
      <c r="I596" s="1">
        <v>3</v>
      </c>
      <c r="J596" s="1">
        <v>201</v>
      </c>
      <c r="K596" s="1">
        <v>100</v>
      </c>
      <c r="L596" s="1">
        <v>202</v>
      </c>
      <c r="M596" s="1">
        <v>200</v>
      </c>
      <c r="N596" s="1">
        <v>203</v>
      </c>
      <c r="O596" s="1">
        <v>300</v>
      </c>
      <c r="P596" s="1">
        <v>1</v>
      </c>
      <c r="Q596" s="1">
        <v>9200</v>
      </c>
    </row>
    <row r="597" spans="1:17" x14ac:dyDescent="0.35">
      <c r="A597" s="2">
        <v>593</v>
      </c>
      <c r="B597" s="2">
        <f t="shared" si="9"/>
        <v>106</v>
      </c>
      <c r="C597" s="2">
        <v>1</v>
      </c>
      <c r="D597" s="2">
        <v>6</v>
      </c>
      <c r="E597" s="2" t="str">
        <f>"阵列"&amp;C597&amp;INDEX(计算页!$E$4:$E$9,D597)&amp;"色宠物系数"</f>
        <v>阵列1红色宠物系数</v>
      </c>
      <c r="F597" s="2">
        <v>93</v>
      </c>
      <c r="G597" s="2">
        <v>9300</v>
      </c>
      <c r="H597" s="2">
        <f>INDEX(升级战力计算!$B$2:$BC$101,D_升级系数表!F597,MATCH(B597,升级战力计算!$B$1:$BC$1,0)-1)</f>
        <v>45037</v>
      </c>
      <c r="I597" s="1">
        <v>3</v>
      </c>
      <c r="J597" s="1">
        <v>201</v>
      </c>
      <c r="K597" s="1">
        <v>100</v>
      </c>
      <c r="L597" s="1">
        <v>202</v>
      </c>
      <c r="M597" s="1">
        <v>200</v>
      </c>
      <c r="N597" s="1">
        <v>203</v>
      </c>
      <c r="O597" s="1">
        <v>300</v>
      </c>
      <c r="P597" s="1">
        <v>1</v>
      </c>
      <c r="Q597" s="1">
        <v>9300</v>
      </c>
    </row>
    <row r="598" spans="1:17" x14ac:dyDescent="0.35">
      <c r="A598" s="2">
        <v>594</v>
      </c>
      <c r="B598" s="2">
        <f t="shared" si="9"/>
        <v>106</v>
      </c>
      <c r="C598" s="2">
        <v>1</v>
      </c>
      <c r="D598" s="2">
        <v>6</v>
      </c>
      <c r="E598" s="2" t="str">
        <f>"阵列"&amp;C598&amp;INDEX(计算页!$E$4:$E$9,D598)&amp;"色宠物系数"</f>
        <v>阵列1红色宠物系数</v>
      </c>
      <c r="F598" s="2">
        <v>94</v>
      </c>
      <c r="G598" s="2">
        <v>9400</v>
      </c>
      <c r="H598" s="2">
        <f>INDEX(升级战力计算!$B$2:$BC$101,D_升级系数表!F598,MATCH(B598,升级战力计算!$B$1:$BC$1,0)-1)</f>
        <v>45881</v>
      </c>
      <c r="I598" s="1">
        <v>3</v>
      </c>
      <c r="J598" s="1">
        <v>201</v>
      </c>
      <c r="K598" s="1">
        <v>100</v>
      </c>
      <c r="L598" s="1">
        <v>202</v>
      </c>
      <c r="M598" s="1">
        <v>200</v>
      </c>
      <c r="N598" s="1">
        <v>203</v>
      </c>
      <c r="O598" s="1">
        <v>300</v>
      </c>
      <c r="P598" s="1">
        <v>1</v>
      </c>
      <c r="Q598" s="1">
        <v>9400</v>
      </c>
    </row>
    <row r="599" spans="1:17" x14ac:dyDescent="0.35">
      <c r="A599" s="2">
        <v>595</v>
      </c>
      <c r="B599" s="2">
        <f t="shared" si="9"/>
        <v>106</v>
      </c>
      <c r="C599" s="2">
        <v>1</v>
      </c>
      <c r="D599" s="2">
        <v>6</v>
      </c>
      <c r="E599" s="2" t="str">
        <f>"阵列"&amp;C599&amp;INDEX(计算页!$E$4:$E$9,D599)&amp;"色宠物系数"</f>
        <v>阵列1红色宠物系数</v>
      </c>
      <c r="F599" s="2">
        <v>95</v>
      </c>
      <c r="G599" s="2">
        <v>9500</v>
      </c>
      <c r="H599" s="2">
        <f>INDEX(升级战力计算!$B$2:$BC$101,D_升级系数表!F599,MATCH(B599,升级战力计算!$B$1:$BC$1,0)-1)</f>
        <v>46725</v>
      </c>
      <c r="I599" s="1">
        <v>3</v>
      </c>
      <c r="J599" s="1">
        <v>201</v>
      </c>
      <c r="K599" s="1">
        <v>100</v>
      </c>
      <c r="L599" s="1">
        <v>202</v>
      </c>
      <c r="M599" s="1">
        <v>200</v>
      </c>
      <c r="N599" s="1">
        <v>203</v>
      </c>
      <c r="O599" s="1">
        <v>300</v>
      </c>
      <c r="P599" s="1">
        <v>1</v>
      </c>
      <c r="Q599" s="1">
        <v>9500</v>
      </c>
    </row>
    <row r="600" spans="1:17" x14ac:dyDescent="0.35">
      <c r="A600" s="2">
        <v>596</v>
      </c>
      <c r="B600" s="2">
        <f t="shared" si="9"/>
        <v>106</v>
      </c>
      <c r="C600" s="2">
        <v>1</v>
      </c>
      <c r="D600" s="2">
        <v>6</v>
      </c>
      <c r="E600" s="2" t="str">
        <f>"阵列"&amp;C600&amp;INDEX(计算页!$E$4:$E$9,D600)&amp;"色宠物系数"</f>
        <v>阵列1红色宠物系数</v>
      </c>
      <c r="F600" s="2">
        <v>96</v>
      </c>
      <c r="G600" s="2">
        <v>9600</v>
      </c>
      <c r="H600" s="2">
        <f>INDEX(升级战力计算!$B$2:$BC$101,D_升级系数表!F600,MATCH(B600,升级战力计算!$B$1:$BC$1,0)-1)</f>
        <v>47628</v>
      </c>
      <c r="I600" s="1">
        <v>3</v>
      </c>
      <c r="J600" s="1">
        <v>201</v>
      </c>
      <c r="K600" s="1">
        <v>100</v>
      </c>
      <c r="L600" s="1">
        <v>202</v>
      </c>
      <c r="M600" s="1">
        <v>200</v>
      </c>
      <c r="N600" s="1">
        <v>203</v>
      </c>
      <c r="O600" s="1">
        <v>300</v>
      </c>
      <c r="P600" s="1">
        <v>1</v>
      </c>
      <c r="Q600" s="1">
        <v>9600</v>
      </c>
    </row>
    <row r="601" spans="1:17" x14ac:dyDescent="0.35">
      <c r="A601" s="2">
        <v>597</v>
      </c>
      <c r="B601" s="2">
        <f t="shared" si="9"/>
        <v>106</v>
      </c>
      <c r="C601" s="2">
        <v>1</v>
      </c>
      <c r="D601" s="2">
        <v>6</v>
      </c>
      <c r="E601" s="2" t="str">
        <f>"阵列"&amp;C601&amp;INDEX(计算页!$E$4:$E$9,D601)&amp;"色宠物系数"</f>
        <v>阵列1红色宠物系数</v>
      </c>
      <c r="F601" s="2">
        <v>97</v>
      </c>
      <c r="G601" s="2">
        <v>9700</v>
      </c>
      <c r="H601" s="2">
        <f>INDEX(升级战力计算!$B$2:$BC$101,D_升级系数表!F601,MATCH(B601,升级战力计算!$B$1:$BC$1,0)-1)</f>
        <v>48531</v>
      </c>
      <c r="I601" s="1">
        <v>3</v>
      </c>
      <c r="J601" s="1">
        <v>201</v>
      </c>
      <c r="K601" s="1">
        <v>100</v>
      </c>
      <c r="L601" s="1">
        <v>202</v>
      </c>
      <c r="M601" s="1">
        <v>200</v>
      </c>
      <c r="N601" s="1">
        <v>203</v>
      </c>
      <c r="O601" s="1">
        <v>300</v>
      </c>
      <c r="P601" s="1">
        <v>1</v>
      </c>
      <c r="Q601" s="1">
        <v>9700</v>
      </c>
    </row>
    <row r="602" spans="1:17" x14ac:dyDescent="0.35">
      <c r="A602" s="2">
        <v>598</v>
      </c>
      <c r="B602" s="2">
        <f t="shared" si="9"/>
        <v>106</v>
      </c>
      <c r="C602" s="2">
        <v>1</v>
      </c>
      <c r="D602" s="2">
        <v>6</v>
      </c>
      <c r="E602" s="2" t="str">
        <f>"阵列"&amp;C602&amp;INDEX(计算页!$E$4:$E$9,D602)&amp;"色宠物系数"</f>
        <v>阵列1红色宠物系数</v>
      </c>
      <c r="F602" s="2">
        <v>98</v>
      </c>
      <c r="G602" s="2">
        <v>9800</v>
      </c>
      <c r="H602" s="2">
        <f>INDEX(升级战力计算!$B$2:$BC$101,D_升级系数表!F602,MATCH(B602,升级战力计算!$B$1:$BC$1,0)-1)</f>
        <v>49434</v>
      </c>
      <c r="I602" s="1">
        <v>3</v>
      </c>
      <c r="J602" s="1">
        <v>201</v>
      </c>
      <c r="K602" s="1">
        <v>100</v>
      </c>
      <c r="L602" s="1">
        <v>202</v>
      </c>
      <c r="M602" s="1">
        <v>200</v>
      </c>
      <c r="N602" s="1">
        <v>203</v>
      </c>
      <c r="O602" s="1">
        <v>300</v>
      </c>
      <c r="P602" s="1">
        <v>1</v>
      </c>
      <c r="Q602" s="1">
        <v>9800</v>
      </c>
    </row>
    <row r="603" spans="1:17" x14ac:dyDescent="0.35">
      <c r="A603" s="2">
        <v>599</v>
      </c>
      <c r="B603" s="2">
        <f t="shared" si="9"/>
        <v>106</v>
      </c>
      <c r="C603" s="2">
        <v>1</v>
      </c>
      <c r="D603" s="2">
        <v>6</v>
      </c>
      <c r="E603" s="2" t="str">
        <f>"阵列"&amp;C603&amp;INDEX(计算页!$E$4:$E$9,D603)&amp;"色宠物系数"</f>
        <v>阵列1红色宠物系数</v>
      </c>
      <c r="F603" s="2">
        <v>99</v>
      </c>
      <c r="G603" s="2">
        <v>9900</v>
      </c>
      <c r="H603" s="2">
        <f>INDEX(升级战力计算!$B$2:$BC$101,D_升级系数表!F603,MATCH(B603,升级战力计算!$B$1:$BC$1,0)-1)</f>
        <v>50337</v>
      </c>
      <c r="I603" s="1">
        <v>3</v>
      </c>
      <c r="J603" s="1">
        <v>201</v>
      </c>
      <c r="K603" s="1">
        <v>100</v>
      </c>
      <c r="L603" s="1">
        <v>202</v>
      </c>
      <c r="M603" s="1">
        <v>200</v>
      </c>
      <c r="N603" s="1">
        <v>203</v>
      </c>
      <c r="O603" s="1">
        <v>300</v>
      </c>
      <c r="P603" s="1">
        <v>1</v>
      </c>
      <c r="Q603" s="1">
        <v>9900</v>
      </c>
    </row>
    <row r="604" spans="1:17" x14ac:dyDescent="0.35">
      <c r="A604" s="2">
        <v>600</v>
      </c>
      <c r="B604" s="2">
        <f t="shared" si="9"/>
        <v>106</v>
      </c>
      <c r="C604" s="2">
        <v>1</v>
      </c>
      <c r="D604" s="2">
        <v>6</v>
      </c>
      <c r="E604" s="2" t="str">
        <f>"阵列"&amp;C604&amp;INDEX(计算页!$E$4:$E$9,D604)&amp;"色宠物系数"</f>
        <v>阵列1红色宠物系数</v>
      </c>
      <c r="F604" s="2">
        <v>100</v>
      </c>
      <c r="G604" s="2">
        <v>10000</v>
      </c>
      <c r="H604" s="2">
        <f>INDEX(升级战力计算!$B$2:$BC$101,D_升级系数表!F604,MATCH(B604,升级战力计算!$B$1:$BC$1,0)-1)</f>
        <v>51240</v>
      </c>
      <c r="I604" s="1">
        <v>3</v>
      </c>
      <c r="J604" s="1">
        <v>201</v>
      </c>
      <c r="K604" s="1">
        <v>100</v>
      </c>
      <c r="L604" s="1">
        <v>202</v>
      </c>
      <c r="M604" s="1">
        <v>200</v>
      </c>
      <c r="N604" s="1">
        <v>203</v>
      </c>
      <c r="O604" s="1">
        <v>300</v>
      </c>
      <c r="P604" s="1">
        <v>1</v>
      </c>
      <c r="Q604" s="1">
        <v>10000</v>
      </c>
    </row>
    <row r="605" spans="1:17" x14ac:dyDescent="0.35">
      <c r="A605" s="2">
        <v>601</v>
      </c>
      <c r="B605" s="2">
        <f t="shared" si="9"/>
        <v>201</v>
      </c>
      <c r="C605" s="2">
        <v>2</v>
      </c>
      <c r="D605" s="2">
        <v>1</v>
      </c>
      <c r="E605" s="2" t="str">
        <f>"阵列"&amp;C605&amp;INDEX(计算页!$E$4:$E$9,D605)&amp;"色宠物系数"</f>
        <v>阵列2白色宠物系数</v>
      </c>
      <c r="F605" s="2">
        <v>1</v>
      </c>
      <c r="G605" s="2">
        <v>100</v>
      </c>
      <c r="H605" s="2">
        <f>INDEX(升级战力计算!$B$2:$BC$101,D_升级系数表!F605,MATCH(B605,升级战力计算!$B$1:$BC$1,0)-1)</f>
        <v>460</v>
      </c>
      <c r="I605" s="1">
        <v>3</v>
      </c>
      <c r="J605" s="1">
        <v>201</v>
      </c>
      <c r="K605" s="1">
        <v>100</v>
      </c>
      <c r="L605" s="1">
        <v>202</v>
      </c>
      <c r="M605" s="1">
        <v>200</v>
      </c>
      <c r="N605" s="1">
        <v>203</v>
      </c>
      <c r="O605" s="1">
        <v>300</v>
      </c>
      <c r="P605" s="1">
        <v>1</v>
      </c>
      <c r="Q605" s="1">
        <v>100</v>
      </c>
    </row>
    <row r="606" spans="1:17" x14ac:dyDescent="0.35">
      <c r="A606" s="2">
        <v>602</v>
      </c>
      <c r="B606" s="2">
        <f t="shared" si="9"/>
        <v>201</v>
      </c>
      <c r="C606" s="2">
        <v>2</v>
      </c>
      <c r="D606" s="2">
        <v>1</v>
      </c>
      <c r="E606" s="2" t="str">
        <f>"阵列"&amp;C606&amp;INDEX(计算页!$E$4:$E$9,D606)&amp;"色宠物系数"</f>
        <v>阵列2白色宠物系数</v>
      </c>
      <c r="F606" s="2">
        <v>2</v>
      </c>
      <c r="G606" s="2">
        <v>200</v>
      </c>
      <c r="H606" s="2">
        <f>INDEX(升级战力计算!$B$2:$BC$101,D_升级系数表!F606,MATCH(B606,升级战力计算!$B$1:$BC$1,0)-1)</f>
        <v>920</v>
      </c>
      <c r="I606" s="1">
        <v>3</v>
      </c>
      <c r="J606" s="1">
        <v>201</v>
      </c>
      <c r="K606" s="1">
        <v>100</v>
      </c>
      <c r="L606" s="1">
        <v>202</v>
      </c>
      <c r="M606" s="1">
        <v>200</v>
      </c>
      <c r="N606" s="1">
        <v>203</v>
      </c>
      <c r="O606" s="1">
        <v>300</v>
      </c>
      <c r="P606" s="1">
        <v>1</v>
      </c>
      <c r="Q606" s="1">
        <v>200</v>
      </c>
    </row>
    <row r="607" spans="1:17" x14ac:dyDescent="0.35">
      <c r="A607" s="2">
        <v>603</v>
      </c>
      <c r="B607" s="2">
        <f t="shared" si="9"/>
        <v>201</v>
      </c>
      <c r="C607" s="2">
        <v>2</v>
      </c>
      <c r="D607" s="2">
        <v>1</v>
      </c>
      <c r="E607" s="2" t="str">
        <f>"阵列"&amp;C607&amp;INDEX(计算页!$E$4:$E$9,D607)&amp;"色宠物系数"</f>
        <v>阵列2白色宠物系数</v>
      </c>
      <c r="F607" s="2">
        <v>3</v>
      </c>
      <c r="G607" s="2">
        <v>300</v>
      </c>
      <c r="H607" s="2">
        <f>INDEX(升级战力计算!$B$2:$BC$101,D_升级系数表!F607,MATCH(B607,升级战力计算!$B$1:$BC$1,0)-1)</f>
        <v>1380</v>
      </c>
      <c r="I607" s="1">
        <v>3</v>
      </c>
      <c r="J607" s="1">
        <v>201</v>
      </c>
      <c r="K607" s="1">
        <v>100</v>
      </c>
      <c r="L607" s="1">
        <v>202</v>
      </c>
      <c r="M607" s="1">
        <v>200</v>
      </c>
      <c r="N607" s="1">
        <v>203</v>
      </c>
      <c r="O607" s="1">
        <v>300</v>
      </c>
      <c r="P607" s="1">
        <v>1</v>
      </c>
      <c r="Q607" s="1">
        <v>300</v>
      </c>
    </row>
    <row r="608" spans="1:17" x14ac:dyDescent="0.35">
      <c r="A608" s="2">
        <v>604</v>
      </c>
      <c r="B608" s="2">
        <f t="shared" si="9"/>
        <v>201</v>
      </c>
      <c r="C608" s="2">
        <v>2</v>
      </c>
      <c r="D608" s="2">
        <v>1</v>
      </c>
      <c r="E608" s="2" t="str">
        <f>"阵列"&amp;C608&amp;INDEX(计算页!$E$4:$E$9,D608)&amp;"色宠物系数"</f>
        <v>阵列2白色宠物系数</v>
      </c>
      <c r="F608" s="2">
        <v>4</v>
      </c>
      <c r="G608" s="2">
        <v>400</v>
      </c>
      <c r="H608" s="2">
        <f>INDEX(升级战力计算!$B$2:$BC$101,D_升级系数表!F608,MATCH(B608,升级战力计算!$B$1:$BC$1,0)-1)</f>
        <v>1840</v>
      </c>
      <c r="I608" s="1">
        <v>3</v>
      </c>
      <c r="J608" s="1">
        <v>201</v>
      </c>
      <c r="K608" s="1">
        <v>100</v>
      </c>
      <c r="L608" s="1">
        <v>202</v>
      </c>
      <c r="M608" s="1">
        <v>200</v>
      </c>
      <c r="N608" s="1">
        <v>203</v>
      </c>
      <c r="O608" s="1">
        <v>300</v>
      </c>
      <c r="P608" s="1">
        <v>1</v>
      </c>
      <c r="Q608" s="1">
        <v>400</v>
      </c>
    </row>
    <row r="609" spans="1:17" x14ac:dyDescent="0.35">
      <c r="A609" s="2">
        <v>605</v>
      </c>
      <c r="B609" s="2">
        <f t="shared" si="9"/>
        <v>201</v>
      </c>
      <c r="C609" s="2">
        <v>2</v>
      </c>
      <c r="D609" s="2">
        <v>1</v>
      </c>
      <c r="E609" s="2" t="str">
        <f>"阵列"&amp;C609&amp;INDEX(计算页!$E$4:$E$9,D609)&amp;"色宠物系数"</f>
        <v>阵列2白色宠物系数</v>
      </c>
      <c r="F609" s="2">
        <v>5</v>
      </c>
      <c r="G609" s="2">
        <v>500</v>
      </c>
      <c r="H609" s="2">
        <f>INDEX(升级战力计算!$B$2:$BC$101,D_升级系数表!F609,MATCH(B609,升级战力计算!$B$1:$BC$1,0)-1)</f>
        <v>2300</v>
      </c>
      <c r="I609" s="1">
        <v>3</v>
      </c>
      <c r="J609" s="1">
        <v>201</v>
      </c>
      <c r="K609" s="1">
        <v>100</v>
      </c>
      <c r="L609" s="1">
        <v>202</v>
      </c>
      <c r="M609" s="1">
        <v>200</v>
      </c>
      <c r="N609" s="1">
        <v>203</v>
      </c>
      <c r="O609" s="1">
        <v>300</v>
      </c>
      <c r="P609" s="1">
        <v>1</v>
      </c>
      <c r="Q609" s="1">
        <v>500</v>
      </c>
    </row>
    <row r="610" spans="1:17" x14ac:dyDescent="0.35">
      <c r="A610" s="2">
        <v>606</v>
      </c>
      <c r="B610" s="2">
        <f t="shared" si="9"/>
        <v>201</v>
      </c>
      <c r="C610" s="2">
        <v>2</v>
      </c>
      <c r="D610" s="2">
        <v>1</v>
      </c>
      <c r="E610" s="2" t="str">
        <f>"阵列"&amp;C610&amp;INDEX(计算页!$E$4:$E$9,D610)&amp;"色宠物系数"</f>
        <v>阵列2白色宠物系数</v>
      </c>
      <c r="F610" s="2">
        <v>6</v>
      </c>
      <c r="G610" s="2">
        <v>600</v>
      </c>
      <c r="H610" s="2">
        <f>INDEX(升级战力计算!$B$2:$BC$101,D_升级系数表!F610,MATCH(B610,升级战力计算!$B$1:$BC$1,0)-1)</f>
        <v>2792</v>
      </c>
      <c r="I610" s="1">
        <v>3</v>
      </c>
      <c r="J610" s="1">
        <v>201</v>
      </c>
      <c r="K610" s="1">
        <v>100</v>
      </c>
      <c r="L610" s="1">
        <v>202</v>
      </c>
      <c r="M610" s="1">
        <v>200</v>
      </c>
      <c r="N610" s="1">
        <v>203</v>
      </c>
      <c r="O610" s="1">
        <v>300</v>
      </c>
      <c r="P610" s="1">
        <v>1</v>
      </c>
      <c r="Q610" s="1">
        <v>600</v>
      </c>
    </row>
    <row r="611" spans="1:17" x14ac:dyDescent="0.35">
      <c r="A611" s="2">
        <v>607</v>
      </c>
      <c r="B611" s="2">
        <f t="shared" si="9"/>
        <v>201</v>
      </c>
      <c r="C611" s="2">
        <v>2</v>
      </c>
      <c r="D611" s="2">
        <v>1</v>
      </c>
      <c r="E611" s="2" t="str">
        <f>"阵列"&amp;C611&amp;INDEX(计算页!$E$4:$E$9,D611)&amp;"色宠物系数"</f>
        <v>阵列2白色宠物系数</v>
      </c>
      <c r="F611" s="2">
        <v>7</v>
      </c>
      <c r="G611" s="2">
        <v>700</v>
      </c>
      <c r="H611" s="2">
        <f>INDEX(升级战力计算!$B$2:$BC$101,D_升级系数表!F611,MATCH(B611,升级战力计算!$B$1:$BC$1,0)-1)</f>
        <v>3284</v>
      </c>
      <c r="I611" s="1">
        <v>3</v>
      </c>
      <c r="J611" s="1">
        <v>201</v>
      </c>
      <c r="K611" s="1">
        <v>100</v>
      </c>
      <c r="L611" s="1">
        <v>202</v>
      </c>
      <c r="M611" s="1">
        <v>200</v>
      </c>
      <c r="N611" s="1">
        <v>203</v>
      </c>
      <c r="O611" s="1">
        <v>300</v>
      </c>
      <c r="P611" s="1">
        <v>1</v>
      </c>
      <c r="Q611" s="1">
        <v>700</v>
      </c>
    </row>
    <row r="612" spans="1:17" x14ac:dyDescent="0.35">
      <c r="A612" s="2">
        <v>608</v>
      </c>
      <c r="B612" s="2">
        <f t="shared" si="9"/>
        <v>201</v>
      </c>
      <c r="C612" s="2">
        <v>2</v>
      </c>
      <c r="D612" s="2">
        <v>1</v>
      </c>
      <c r="E612" s="2" t="str">
        <f>"阵列"&amp;C612&amp;INDEX(计算页!$E$4:$E$9,D612)&amp;"色宠物系数"</f>
        <v>阵列2白色宠物系数</v>
      </c>
      <c r="F612" s="2">
        <v>8</v>
      </c>
      <c r="G612" s="2">
        <v>800</v>
      </c>
      <c r="H612" s="2">
        <f>INDEX(升级战力计算!$B$2:$BC$101,D_升级系数表!F612,MATCH(B612,升级战力计算!$B$1:$BC$1,0)-1)</f>
        <v>3776</v>
      </c>
      <c r="I612" s="1">
        <v>3</v>
      </c>
      <c r="J612" s="1">
        <v>201</v>
      </c>
      <c r="K612" s="1">
        <v>100</v>
      </c>
      <c r="L612" s="1">
        <v>202</v>
      </c>
      <c r="M612" s="1">
        <v>200</v>
      </c>
      <c r="N612" s="1">
        <v>203</v>
      </c>
      <c r="O612" s="1">
        <v>300</v>
      </c>
      <c r="P612" s="1">
        <v>1</v>
      </c>
      <c r="Q612" s="1">
        <v>800</v>
      </c>
    </row>
    <row r="613" spans="1:17" x14ac:dyDescent="0.35">
      <c r="A613" s="2">
        <v>609</v>
      </c>
      <c r="B613" s="2">
        <f t="shared" si="9"/>
        <v>201</v>
      </c>
      <c r="C613" s="2">
        <v>2</v>
      </c>
      <c r="D613" s="2">
        <v>1</v>
      </c>
      <c r="E613" s="2" t="str">
        <f>"阵列"&amp;C613&amp;INDEX(计算页!$E$4:$E$9,D613)&amp;"色宠物系数"</f>
        <v>阵列2白色宠物系数</v>
      </c>
      <c r="F613" s="2">
        <v>9</v>
      </c>
      <c r="G613" s="2">
        <v>900</v>
      </c>
      <c r="H613" s="2">
        <f>INDEX(升级战力计算!$B$2:$BC$101,D_升级系数表!F613,MATCH(B613,升级战力计算!$B$1:$BC$1,0)-1)</f>
        <v>4268</v>
      </c>
      <c r="I613" s="1">
        <v>3</v>
      </c>
      <c r="J613" s="1">
        <v>201</v>
      </c>
      <c r="K613" s="1">
        <v>100</v>
      </c>
      <c r="L613" s="1">
        <v>202</v>
      </c>
      <c r="M613" s="1">
        <v>200</v>
      </c>
      <c r="N613" s="1">
        <v>203</v>
      </c>
      <c r="O613" s="1">
        <v>300</v>
      </c>
      <c r="P613" s="1">
        <v>1</v>
      </c>
      <c r="Q613" s="1">
        <v>900</v>
      </c>
    </row>
    <row r="614" spans="1:17" x14ac:dyDescent="0.35">
      <c r="A614" s="2">
        <v>610</v>
      </c>
      <c r="B614" s="2">
        <f t="shared" si="9"/>
        <v>201</v>
      </c>
      <c r="C614" s="2">
        <v>2</v>
      </c>
      <c r="D614" s="2">
        <v>1</v>
      </c>
      <c r="E614" s="2" t="str">
        <f>"阵列"&amp;C614&amp;INDEX(计算页!$E$4:$E$9,D614)&amp;"色宠物系数"</f>
        <v>阵列2白色宠物系数</v>
      </c>
      <c r="F614" s="2">
        <v>10</v>
      </c>
      <c r="G614" s="2">
        <v>1000</v>
      </c>
      <c r="H614" s="2">
        <f>INDEX(升级战力计算!$B$2:$BC$101,D_升级系数表!F614,MATCH(B614,升级战力计算!$B$1:$BC$1,0)-1)</f>
        <v>4760</v>
      </c>
      <c r="I614" s="1">
        <v>3</v>
      </c>
      <c r="J614" s="1">
        <v>201</v>
      </c>
      <c r="K614" s="1">
        <v>100</v>
      </c>
      <c r="L614" s="1">
        <v>202</v>
      </c>
      <c r="M614" s="1">
        <v>200</v>
      </c>
      <c r="N614" s="1">
        <v>203</v>
      </c>
      <c r="O614" s="1">
        <v>300</v>
      </c>
      <c r="P614" s="1">
        <v>1</v>
      </c>
      <c r="Q614" s="1">
        <v>1000</v>
      </c>
    </row>
    <row r="615" spans="1:17" x14ac:dyDescent="0.35">
      <c r="A615" s="2">
        <v>611</v>
      </c>
      <c r="B615" s="2">
        <f t="shared" si="9"/>
        <v>201</v>
      </c>
      <c r="C615" s="2">
        <v>2</v>
      </c>
      <c r="D615" s="2">
        <v>1</v>
      </c>
      <c r="E615" s="2" t="str">
        <f>"阵列"&amp;C615&amp;INDEX(计算页!$E$4:$E$9,D615)&amp;"色宠物系数"</f>
        <v>阵列2白色宠物系数</v>
      </c>
      <c r="F615" s="2">
        <v>11</v>
      </c>
      <c r="G615" s="2">
        <v>1100</v>
      </c>
      <c r="H615" s="2">
        <f>INDEX(升级战力计算!$B$2:$BC$101,D_升级系数表!F615,MATCH(B615,升级战力计算!$B$1:$BC$1,0)-1)</f>
        <v>5286</v>
      </c>
      <c r="I615" s="1">
        <v>3</v>
      </c>
      <c r="J615" s="1">
        <v>201</v>
      </c>
      <c r="K615" s="1">
        <v>100</v>
      </c>
      <c r="L615" s="1">
        <v>202</v>
      </c>
      <c r="M615" s="1">
        <v>200</v>
      </c>
      <c r="N615" s="1">
        <v>203</v>
      </c>
      <c r="O615" s="1">
        <v>300</v>
      </c>
      <c r="P615" s="1">
        <v>1</v>
      </c>
      <c r="Q615" s="1">
        <v>1100</v>
      </c>
    </row>
    <row r="616" spans="1:17" x14ac:dyDescent="0.35">
      <c r="A616" s="2">
        <v>612</v>
      </c>
      <c r="B616" s="2">
        <f t="shared" si="9"/>
        <v>201</v>
      </c>
      <c r="C616" s="2">
        <v>2</v>
      </c>
      <c r="D616" s="2">
        <v>1</v>
      </c>
      <c r="E616" s="2" t="str">
        <f>"阵列"&amp;C616&amp;INDEX(计算页!$E$4:$E$9,D616)&amp;"色宠物系数"</f>
        <v>阵列2白色宠物系数</v>
      </c>
      <c r="F616" s="2">
        <v>12</v>
      </c>
      <c r="G616" s="2">
        <v>1200</v>
      </c>
      <c r="H616" s="2">
        <f>INDEX(升级战力计算!$B$2:$BC$101,D_升级系数表!F616,MATCH(B616,升级战力计算!$B$1:$BC$1,0)-1)</f>
        <v>5812</v>
      </c>
      <c r="I616" s="1">
        <v>3</v>
      </c>
      <c r="J616" s="1">
        <v>201</v>
      </c>
      <c r="K616" s="1">
        <v>100</v>
      </c>
      <c r="L616" s="1">
        <v>202</v>
      </c>
      <c r="M616" s="1">
        <v>200</v>
      </c>
      <c r="N616" s="1">
        <v>203</v>
      </c>
      <c r="O616" s="1">
        <v>300</v>
      </c>
      <c r="P616" s="1">
        <v>1</v>
      </c>
      <c r="Q616" s="1">
        <v>1200</v>
      </c>
    </row>
    <row r="617" spans="1:17" x14ac:dyDescent="0.35">
      <c r="A617" s="2">
        <v>613</v>
      </c>
      <c r="B617" s="2">
        <f t="shared" si="9"/>
        <v>201</v>
      </c>
      <c r="C617" s="2">
        <v>2</v>
      </c>
      <c r="D617" s="2">
        <v>1</v>
      </c>
      <c r="E617" s="2" t="str">
        <f>"阵列"&amp;C617&amp;INDEX(计算页!$E$4:$E$9,D617)&amp;"色宠物系数"</f>
        <v>阵列2白色宠物系数</v>
      </c>
      <c r="F617" s="2">
        <v>13</v>
      </c>
      <c r="G617" s="2">
        <v>1300</v>
      </c>
      <c r="H617" s="2">
        <f>INDEX(升级战力计算!$B$2:$BC$101,D_升级系数表!F617,MATCH(B617,升级战力计算!$B$1:$BC$1,0)-1)</f>
        <v>6338</v>
      </c>
      <c r="I617" s="1">
        <v>3</v>
      </c>
      <c r="J617" s="1">
        <v>201</v>
      </c>
      <c r="K617" s="1">
        <v>100</v>
      </c>
      <c r="L617" s="1">
        <v>202</v>
      </c>
      <c r="M617" s="1">
        <v>200</v>
      </c>
      <c r="N617" s="1">
        <v>203</v>
      </c>
      <c r="O617" s="1">
        <v>300</v>
      </c>
      <c r="P617" s="1">
        <v>1</v>
      </c>
      <c r="Q617" s="1">
        <v>1300</v>
      </c>
    </row>
    <row r="618" spans="1:17" x14ac:dyDescent="0.35">
      <c r="A618" s="2">
        <v>614</v>
      </c>
      <c r="B618" s="2">
        <f t="shared" si="9"/>
        <v>201</v>
      </c>
      <c r="C618" s="2">
        <v>2</v>
      </c>
      <c r="D618" s="2">
        <v>1</v>
      </c>
      <c r="E618" s="2" t="str">
        <f>"阵列"&amp;C618&amp;INDEX(计算页!$E$4:$E$9,D618)&amp;"色宠物系数"</f>
        <v>阵列2白色宠物系数</v>
      </c>
      <c r="F618" s="2">
        <v>14</v>
      </c>
      <c r="G618" s="2">
        <v>1400</v>
      </c>
      <c r="H618" s="2">
        <f>INDEX(升级战力计算!$B$2:$BC$101,D_升级系数表!F618,MATCH(B618,升级战力计算!$B$1:$BC$1,0)-1)</f>
        <v>6864</v>
      </c>
      <c r="I618" s="1">
        <v>3</v>
      </c>
      <c r="J618" s="1">
        <v>201</v>
      </c>
      <c r="K618" s="1">
        <v>100</v>
      </c>
      <c r="L618" s="1">
        <v>202</v>
      </c>
      <c r="M618" s="1">
        <v>200</v>
      </c>
      <c r="N618" s="1">
        <v>203</v>
      </c>
      <c r="O618" s="1">
        <v>300</v>
      </c>
      <c r="P618" s="1">
        <v>1</v>
      </c>
      <c r="Q618" s="1">
        <v>1400</v>
      </c>
    </row>
    <row r="619" spans="1:17" x14ac:dyDescent="0.35">
      <c r="A619" s="2">
        <v>615</v>
      </c>
      <c r="B619" s="2">
        <f t="shared" si="9"/>
        <v>201</v>
      </c>
      <c r="C619" s="2">
        <v>2</v>
      </c>
      <c r="D619" s="2">
        <v>1</v>
      </c>
      <c r="E619" s="2" t="str">
        <f>"阵列"&amp;C619&amp;INDEX(计算页!$E$4:$E$9,D619)&amp;"色宠物系数"</f>
        <v>阵列2白色宠物系数</v>
      </c>
      <c r="F619" s="2">
        <v>15</v>
      </c>
      <c r="G619" s="2">
        <v>1500</v>
      </c>
      <c r="H619" s="2">
        <f>INDEX(升级战力计算!$B$2:$BC$101,D_升级系数表!F619,MATCH(B619,升级战力计算!$B$1:$BC$1,0)-1)</f>
        <v>7390</v>
      </c>
      <c r="I619" s="1">
        <v>3</v>
      </c>
      <c r="J619" s="1">
        <v>201</v>
      </c>
      <c r="K619" s="1">
        <v>100</v>
      </c>
      <c r="L619" s="1">
        <v>202</v>
      </c>
      <c r="M619" s="1">
        <v>200</v>
      </c>
      <c r="N619" s="1">
        <v>203</v>
      </c>
      <c r="O619" s="1">
        <v>300</v>
      </c>
      <c r="P619" s="1">
        <v>1</v>
      </c>
      <c r="Q619" s="1">
        <v>1500</v>
      </c>
    </row>
    <row r="620" spans="1:17" x14ac:dyDescent="0.35">
      <c r="A620" s="2">
        <v>616</v>
      </c>
      <c r="B620" s="2">
        <f t="shared" si="9"/>
        <v>201</v>
      </c>
      <c r="C620" s="2">
        <v>2</v>
      </c>
      <c r="D620" s="2">
        <v>1</v>
      </c>
      <c r="E620" s="2" t="str">
        <f>"阵列"&amp;C620&amp;INDEX(计算页!$E$4:$E$9,D620)&amp;"色宠物系数"</f>
        <v>阵列2白色宠物系数</v>
      </c>
      <c r="F620" s="2">
        <v>16</v>
      </c>
      <c r="G620" s="2">
        <v>1600</v>
      </c>
      <c r="H620" s="2">
        <f>INDEX(升级战力计算!$B$2:$BC$101,D_升级系数表!F620,MATCH(B620,升级战力计算!$B$1:$BC$1,0)-1)</f>
        <v>7953</v>
      </c>
      <c r="I620" s="1">
        <v>3</v>
      </c>
      <c r="J620" s="1">
        <v>201</v>
      </c>
      <c r="K620" s="1">
        <v>100</v>
      </c>
      <c r="L620" s="1">
        <v>202</v>
      </c>
      <c r="M620" s="1">
        <v>200</v>
      </c>
      <c r="N620" s="1">
        <v>203</v>
      </c>
      <c r="O620" s="1">
        <v>300</v>
      </c>
      <c r="P620" s="1">
        <v>1</v>
      </c>
      <c r="Q620" s="1">
        <v>1600</v>
      </c>
    </row>
    <row r="621" spans="1:17" x14ac:dyDescent="0.35">
      <c r="A621" s="2">
        <v>617</v>
      </c>
      <c r="B621" s="2">
        <f t="shared" si="9"/>
        <v>201</v>
      </c>
      <c r="C621" s="2">
        <v>2</v>
      </c>
      <c r="D621" s="2">
        <v>1</v>
      </c>
      <c r="E621" s="2" t="str">
        <f>"阵列"&amp;C621&amp;INDEX(计算页!$E$4:$E$9,D621)&amp;"色宠物系数"</f>
        <v>阵列2白色宠物系数</v>
      </c>
      <c r="F621" s="2">
        <v>17</v>
      </c>
      <c r="G621" s="2">
        <v>1700</v>
      </c>
      <c r="H621" s="2">
        <f>INDEX(升级战力计算!$B$2:$BC$101,D_升级系数表!F621,MATCH(B621,升级战力计算!$B$1:$BC$1,0)-1)</f>
        <v>8516</v>
      </c>
      <c r="I621" s="1">
        <v>3</v>
      </c>
      <c r="J621" s="1">
        <v>201</v>
      </c>
      <c r="K621" s="1">
        <v>100</v>
      </c>
      <c r="L621" s="1">
        <v>202</v>
      </c>
      <c r="M621" s="1">
        <v>200</v>
      </c>
      <c r="N621" s="1">
        <v>203</v>
      </c>
      <c r="O621" s="1">
        <v>300</v>
      </c>
      <c r="P621" s="1">
        <v>1</v>
      </c>
      <c r="Q621" s="1">
        <v>1700</v>
      </c>
    </row>
    <row r="622" spans="1:17" x14ac:dyDescent="0.35">
      <c r="A622" s="2">
        <v>618</v>
      </c>
      <c r="B622" s="2">
        <f t="shared" si="9"/>
        <v>201</v>
      </c>
      <c r="C622" s="2">
        <v>2</v>
      </c>
      <c r="D622" s="2">
        <v>1</v>
      </c>
      <c r="E622" s="2" t="str">
        <f>"阵列"&amp;C622&amp;INDEX(计算页!$E$4:$E$9,D622)&amp;"色宠物系数"</f>
        <v>阵列2白色宠物系数</v>
      </c>
      <c r="F622" s="2">
        <v>18</v>
      </c>
      <c r="G622" s="2">
        <v>1800</v>
      </c>
      <c r="H622" s="2">
        <f>INDEX(升级战力计算!$B$2:$BC$101,D_升级系数表!F622,MATCH(B622,升级战力计算!$B$1:$BC$1,0)-1)</f>
        <v>9079</v>
      </c>
      <c r="I622" s="1">
        <v>3</v>
      </c>
      <c r="J622" s="1">
        <v>201</v>
      </c>
      <c r="K622" s="1">
        <v>100</v>
      </c>
      <c r="L622" s="1">
        <v>202</v>
      </c>
      <c r="M622" s="1">
        <v>200</v>
      </c>
      <c r="N622" s="1">
        <v>203</v>
      </c>
      <c r="O622" s="1">
        <v>300</v>
      </c>
      <c r="P622" s="1">
        <v>1</v>
      </c>
      <c r="Q622" s="1">
        <v>1800</v>
      </c>
    </row>
    <row r="623" spans="1:17" x14ac:dyDescent="0.35">
      <c r="A623" s="2">
        <v>619</v>
      </c>
      <c r="B623" s="2">
        <f t="shared" si="9"/>
        <v>201</v>
      </c>
      <c r="C623" s="2">
        <v>2</v>
      </c>
      <c r="D623" s="2">
        <v>1</v>
      </c>
      <c r="E623" s="2" t="str">
        <f>"阵列"&amp;C623&amp;INDEX(计算页!$E$4:$E$9,D623)&amp;"色宠物系数"</f>
        <v>阵列2白色宠物系数</v>
      </c>
      <c r="F623" s="2">
        <v>19</v>
      </c>
      <c r="G623" s="2">
        <v>1900</v>
      </c>
      <c r="H623" s="2">
        <f>INDEX(升级战力计算!$B$2:$BC$101,D_升级系数表!F623,MATCH(B623,升级战力计算!$B$1:$BC$1,0)-1)</f>
        <v>9642</v>
      </c>
      <c r="I623" s="1">
        <v>3</v>
      </c>
      <c r="J623" s="1">
        <v>201</v>
      </c>
      <c r="K623" s="1">
        <v>100</v>
      </c>
      <c r="L623" s="1">
        <v>202</v>
      </c>
      <c r="M623" s="1">
        <v>200</v>
      </c>
      <c r="N623" s="1">
        <v>203</v>
      </c>
      <c r="O623" s="1">
        <v>300</v>
      </c>
      <c r="P623" s="1">
        <v>1</v>
      </c>
      <c r="Q623" s="1">
        <v>1900</v>
      </c>
    </row>
    <row r="624" spans="1:17" x14ac:dyDescent="0.35">
      <c r="A624" s="2">
        <v>620</v>
      </c>
      <c r="B624" s="2">
        <f t="shared" si="9"/>
        <v>201</v>
      </c>
      <c r="C624" s="2">
        <v>2</v>
      </c>
      <c r="D624" s="2">
        <v>1</v>
      </c>
      <c r="E624" s="2" t="str">
        <f>"阵列"&amp;C624&amp;INDEX(计算页!$E$4:$E$9,D624)&amp;"色宠物系数"</f>
        <v>阵列2白色宠物系数</v>
      </c>
      <c r="F624" s="2">
        <v>20</v>
      </c>
      <c r="G624" s="2">
        <v>2000</v>
      </c>
      <c r="H624" s="2">
        <f>INDEX(升级战力计算!$B$2:$BC$101,D_升级系数表!F624,MATCH(B624,升级战力计算!$B$1:$BC$1,0)-1)</f>
        <v>10205</v>
      </c>
      <c r="I624" s="1">
        <v>3</v>
      </c>
      <c r="J624" s="1">
        <v>201</v>
      </c>
      <c r="K624" s="1">
        <v>100</v>
      </c>
      <c r="L624" s="1">
        <v>202</v>
      </c>
      <c r="M624" s="1">
        <v>200</v>
      </c>
      <c r="N624" s="1">
        <v>203</v>
      </c>
      <c r="O624" s="1">
        <v>300</v>
      </c>
      <c r="P624" s="1">
        <v>1</v>
      </c>
      <c r="Q624" s="1">
        <v>2000</v>
      </c>
    </row>
    <row r="625" spans="1:17" x14ac:dyDescent="0.35">
      <c r="A625" s="2">
        <v>621</v>
      </c>
      <c r="B625" s="2">
        <f t="shared" si="9"/>
        <v>201</v>
      </c>
      <c r="C625" s="2">
        <v>2</v>
      </c>
      <c r="D625" s="2">
        <v>1</v>
      </c>
      <c r="E625" s="2" t="str">
        <f>"阵列"&amp;C625&amp;INDEX(计算页!$E$4:$E$9,D625)&amp;"色宠物系数"</f>
        <v>阵列2白色宠物系数</v>
      </c>
      <c r="F625" s="2">
        <v>21</v>
      </c>
      <c r="G625" s="2">
        <v>2100</v>
      </c>
      <c r="H625" s="2">
        <f>INDEX(升级战力计算!$B$2:$BC$101,D_升级系数表!F625,MATCH(B625,升级战力计算!$B$1:$BC$1,0)-1)</f>
        <v>10807</v>
      </c>
      <c r="I625" s="1">
        <v>3</v>
      </c>
      <c r="J625" s="1">
        <v>201</v>
      </c>
      <c r="K625" s="1">
        <v>100</v>
      </c>
      <c r="L625" s="1">
        <v>202</v>
      </c>
      <c r="M625" s="1">
        <v>200</v>
      </c>
      <c r="N625" s="1">
        <v>203</v>
      </c>
      <c r="O625" s="1">
        <v>300</v>
      </c>
      <c r="P625" s="1">
        <v>1</v>
      </c>
      <c r="Q625" s="1">
        <v>2100</v>
      </c>
    </row>
    <row r="626" spans="1:17" x14ac:dyDescent="0.35">
      <c r="A626" s="2">
        <v>622</v>
      </c>
      <c r="B626" s="2">
        <f t="shared" si="9"/>
        <v>201</v>
      </c>
      <c r="C626" s="2">
        <v>2</v>
      </c>
      <c r="D626" s="2">
        <v>1</v>
      </c>
      <c r="E626" s="2" t="str">
        <f>"阵列"&amp;C626&amp;INDEX(计算页!$E$4:$E$9,D626)&amp;"色宠物系数"</f>
        <v>阵列2白色宠物系数</v>
      </c>
      <c r="F626" s="2">
        <v>22</v>
      </c>
      <c r="G626" s="2">
        <v>2200</v>
      </c>
      <c r="H626" s="2">
        <f>INDEX(升级战力计算!$B$2:$BC$101,D_升级系数表!F626,MATCH(B626,升级战力计算!$B$1:$BC$1,0)-1)</f>
        <v>11409</v>
      </c>
      <c r="I626" s="1">
        <v>3</v>
      </c>
      <c r="J626" s="1">
        <v>201</v>
      </c>
      <c r="K626" s="1">
        <v>100</v>
      </c>
      <c r="L626" s="1">
        <v>202</v>
      </c>
      <c r="M626" s="1">
        <v>200</v>
      </c>
      <c r="N626" s="1">
        <v>203</v>
      </c>
      <c r="O626" s="1">
        <v>300</v>
      </c>
      <c r="P626" s="1">
        <v>1</v>
      </c>
      <c r="Q626" s="1">
        <v>2200</v>
      </c>
    </row>
    <row r="627" spans="1:17" x14ac:dyDescent="0.35">
      <c r="A627" s="2">
        <v>623</v>
      </c>
      <c r="B627" s="2">
        <f t="shared" si="9"/>
        <v>201</v>
      </c>
      <c r="C627" s="2">
        <v>2</v>
      </c>
      <c r="D627" s="2">
        <v>1</v>
      </c>
      <c r="E627" s="2" t="str">
        <f>"阵列"&amp;C627&amp;INDEX(计算页!$E$4:$E$9,D627)&amp;"色宠物系数"</f>
        <v>阵列2白色宠物系数</v>
      </c>
      <c r="F627" s="2">
        <v>23</v>
      </c>
      <c r="G627" s="2">
        <v>2300</v>
      </c>
      <c r="H627" s="2">
        <f>INDEX(升级战力计算!$B$2:$BC$101,D_升级系数表!F627,MATCH(B627,升级战力计算!$B$1:$BC$1,0)-1)</f>
        <v>12011</v>
      </c>
      <c r="I627" s="1">
        <v>3</v>
      </c>
      <c r="J627" s="1">
        <v>201</v>
      </c>
      <c r="K627" s="1">
        <v>100</v>
      </c>
      <c r="L627" s="1">
        <v>202</v>
      </c>
      <c r="M627" s="1">
        <v>200</v>
      </c>
      <c r="N627" s="1">
        <v>203</v>
      </c>
      <c r="O627" s="1">
        <v>300</v>
      </c>
      <c r="P627" s="1">
        <v>1</v>
      </c>
      <c r="Q627" s="1">
        <v>2300</v>
      </c>
    </row>
    <row r="628" spans="1:17" x14ac:dyDescent="0.35">
      <c r="A628" s="2">
        <v>624</v>
      </c>
      <c r="B628" s="2">
        <f t="shared" si="9"/>
        <v>201</v>
      </c>
      <c r="C628" s="2">
        <v>2</v>
      </c>
      <c r="D628" s="2">
        <v>1</v>
      </c>
      <c r="E628" s="2" t="str">
        <f>"阵列"&amp;C628&amp;INDEX(计算页!$E$4:$E$9,D628)&amp;"色宠物系数"</f>
        <v>阵列2白色宠物系数</v>
      </c>
      <c r="F628" s="2">
        <v>24</v>
      </c>
      <c r="G628" s="2">
        <v>2400</v>
      </c>
      <c r="H628" s="2">
        <f>INDEX(升级战力计算!$B$2:$BC$101,D_升级系数表!F628,MATCH(B628,升级战力计算!$B$1:$BC$1,0)-1)</f>
        <v>12613</v>
      </c>
      <c r="I628" s="1">
        <v>3</v>
      </c>
      <c r="J628" s="1">
        <v>201</v>
      </c>
      <c r="K628" s="1">
        <v>100</v>
      </c>
      <c r="L628" s="1">
        <v>202</v>
      </c>
      <c r="M628" s="1">
        <v>200</v>
      </c>
      <c r="N628" s="1">
        <v>203</v>
      </c>
      <c r="O628" s="1">
        <v>300</v>
      </c>
      <c r="P628" s="1">
        <v>1</v>
      </c>
      <c r="Q628" s="1">
        <v>2400</v>
      </c>
    </row>
    <row r="629" spans="1:17" x14ac:dyDescent="0.35">
      <c r="A629" s="2">
        <v>625</v>
      </c>
      <c r="B629" s="2">
        <f t="shared" si="9"/>
        <v>201</v>
      </c>
      <c r="C629" s="2">
        <v>2</v>
      </c>
      <c r="D629" s="2">
        <v>1</v>
      </c>
      <c r="E629" s="2" t="str">
        <f>"阵列"&amp;C629&amp;INDEX(计算页!$E$4:$E$9,D629)&amp;"色宠物系数"</f>
        <v>阵列2白色宠物系数</v>
      </c>
      <c r="F629" s="2">
        <v>25</v>
      </c>
      <c r="G629" s="2">
        <v>2500</v>
      </c>
      <c r="H629" s="2">
        <f>INDEX(升级战力计算!$B$2:$BC$101,D_升级系数表!F629,MATCH(B629,升级战力计算!$B$1:$BC$1,0)-1)</f>
        <v>13215</v>
      </c>
      <c r="I629" s="1">
        <v>3</v>
      </c>
      <c r="J629" s="1">
        <v>201</v>
      </c>
      <c r="K629" s="1">
        <v>100</v>
      </c>
      <c r="L629" s="1">
        <v>202</v>
      </c>
      <c r="M629" s="1">
        <v>200</v>
      </c>
      <c r="N629" s="1">
        <v>203</v>
      </c>
      <c r="O629" s="1">
        <v>300</v>
      </c>
      <c r="P629" s="1">
        <v>1</v>
      </c>
      <c r="Q629" s="1">
        <v>2500</v>
      </c>
    </row>
    <row r="630" spans="1:17" x14ac:dyDescent="0.35">
      <c r="A630" s="2">
        <v>626</v>
      </c>
      <c r="B630" s="2">
        <f t="shared" si="9"/>
        <v>201</v>
      </c>
      <c r="C630" s="2">
        <v>2</v>
      </c>
      <c r="D630" s="2">
        <v>1</v>
      </c>
      <c r="E630" s="2" t="str">
        <f>"阵列"&amp;C630&amp;INDEX(计算页!$E$4:$E$9,D630)&amp;"色宠物系数"</f>
        <v>阵列2白色宠物系数</v>
      </c>
      <c r="F630" s="2">
        <v>26</v>
      </c>
      <c r="G630" s="2">
        <v>2600</v>
      </c>
      <c r="H630" s="2">
        <f>INDEX(升级战力计算!$B$2:$BC$101,D_升级系数表!F630,MATCH(B630,升级战力计算!$B$1:$BC$1,0)-1)</f>
        <v>13859</v>
      </c>
      <c r="I630" s="1">
        <v>3</v>
      </c>
      <c r="J630" s="1">
        <v>201</v>
      </c>
      <c r="K630" s="1">
        <v>100</v>
      </c>
      <c r="L630" s="1">
        <v>202</v>
      </c>
      <c r="M630" s="1">
        <v>200</v>
      </c>
      <c r="N630" s="1">
        <v>203</v>
      </c>
      <c r="O630" s="1">
        <v>300</v>
      </c>
      <c r="P630" s="1">
        <v>1</v>
      </c>
      <c r="Q630" s="1">
        <v>2600</v>
      </c>
    </row>
    <row r="631" spans="1:17" x14ac:dyDescent="0.35">
      <c r="A631" s="2">
        <v>627</v>
      </c>
      <c r="B631" s="2">
        <f t="shared" si="9"/>
        <v>201</v>
      </c>
      <c r="C631" s="2">
        <v>2</v>
      </c>
      <c r="D631" s="2">
        <v>1</v>
      </c>
      <c r="E631" s="2" t="str">
        <f>"阵列"&amp;C631&amp;INDEX(计算页!$E$4:$E$9,D631)&amp;"色宠物系数"</f>
        <v>阵列2白色宠物系数</v>
      </c>
      <c r="F631" s="2">
        <v>27</v>
      </c>
      <c r="G631" s="2">
        <v>2700</v>
      </c>
      <c r="H631" s="2">
        <f>INDEX(升级战力计算!$B$2:$BC$101,D_升级系数表!F631,MATCH(B631,升级战力计算!$B$1:$BC$1,0)-1)</f>
        <v>14503</v>
      </c>
      <c r="I631" s="1">
        <v>3</v>
      </c>
      <c r="J631" s="1">
        <v>201</v>
      </c>
      <c r="K631" s="1">
        <v>100</v>
      </c>
      <c r="L631" s="1">
        <v>202</v>
      </c>
      <c r="M631" s="1">
        <v>200</v>
      </c>
      <c r="N631" s="1">
        <v>203</v>
      </c>
      <c r="O631" s="1">
        <v>300</v>
      </c>
      <c r="P631" s="1">
        <v>1</v>
      </c>
      <c r="Q631" s="1">
        <v>2700</v>
      </c>
    </row>
    <row r="632" spans="1:17" x14ac:dyDescent="0.35">
      <c r="A632" s="2">
        <v>628</v>
      </c>
      <c r="B632" s="2">
        <f t="shared" si="9"/>
        <v>201</v>
      </c>
      <c r="C632" s="2">
        <v>2</v>
      </c>
      <c r="D632" s="2">
        <v>1</v>
      </c>
      <c r="E632" s="2" t="str">
        <f>"阵列"&amp;C632&amp;INDEX(计算页!$E$4:$E$9,D632)&amp;"色宠物系数"</f>
        <v>阵列2白色宠物系数</v>
      </c>
      <c r="F632" s="2">
        <v>28</v>
      </c>
      <c r="G632" s="2">
        <v>2800</v>
      </c>
      <c r="H632" s="2">
        <f>INDEX(升级战力计算!$B$2:$BC$101,D_升级系数表!F632,MATCH(B632,升级战力计算!$B$1:$BC$1,0)-1)</f>
        <v>15147</v>
      </c>
      <c r="I632" s="1">
        <v>3</v>
      </c>
      <c r="J632" s="1">
        <v>201</v>
      </c>
      <c r="K632" s="1">
        <v>100</v>
      </c>
      <c r="L632" s="1">
        <v>202</v>
      </c>
      <c r="M632" s="1">
        <v>200</v>
      </c>
      <c r="N632" s="1">
        <v>203</v>
      </c>
      <c r="O632" s="1">
        <v>300</v>
      </c>
      <c r="P632" s="1">
        <v>1</v>
      </c>
      <c r="Q632" s="1">
        <v>2800</v>
      </c>
    </row>
    <row r="633" spans="1:17" x14ac:dyDescent="0.35">
      <c r="A633" s="2">
        <v>629</v>
      </c>
      <c r="B633" s="2">
        <f t="shared" si="9"/>
        <v>201</v>
      </c>
      <c r="C633" s="2">
        <v>2</v>
      </c>
      <c r="D633" s="2">
        <v>1</v>
      </c>
      <c r="E633" s="2" t="str">
        <f>"阵列"&amp;C633&amp;INDEX(计算页!$E$4:$E$9,D633)&amp;"色宠物系数"</f>
        <v>阵列2白色宠物系数</v>
      </c>
      <c r="F633" s="2">
        <v>29</v>
      </c>
      <c r="G633" s="2">
        <v>2900</v>
      </c>
      <c r="H633" s="2">
        <f>INDEX(升级战力计算!$B$2:$BC$101,D_升级系数表!F633,MATCH(B633,升级战力计算!$B$1:$BC$1,0)-1)</f>
        <v>15791</v>
      </c>
      <c r="I633" s="1">
        <v>3</v>
      </c>
      <c r="J633" s="1">
        <v>201</v>
      </c>
      <c r="K633" s="1">
        <v>100</v>
      </c>
      <c r="L633" s="1">
        <v>202</v>
      </c>
      <c r="M633" s="1">
        <v>200</v>
      </c>
      <c r="N633" s="1">
        <v>203</v>
      </c>
      <c r="O633" s="1">
        <v>300</v>
      </c>
      <c r="P633" s="1">
        <v>1</v>
      </c>
      <c r="Q633" s="1">
        <v>2900</v>
      </c>
    </row>
    <row r="634" spans="1:17" x14ac:dyDescent="0.35">
      <c r="A634" s="2">
        <v>630</v>
      </c>
      <c r="B634" s="2">
        <f t="shared" si="9"/>
        <v>201</v>
      </c>
      <c r="C634" s="2">
        <v>2</v>
      </c>
      <c r="D634" s="2">
        <v>1</v>
      </c>
      <c r="E634" s="2" t="str">
        <f>"阵列"&amp;C634&amp;INDEX(计算页!$E$4:$E$9,D634)&amp;"色宠物系数"</f>
        <v>阵列2白色宠物系数</v>
      </c>
      <c r="F634" s="2">
        <v>30</v>
      </c>
      <c r="G634" s="2">
        <v>3000</v>
      </c>
      <c r="H634" s="2">
        <f>INDEX(升级战力计算!$B$2:$BC$101,D_升级系数表!F634,MATCH(B634,升级战力计算!$B$1:$BC$1,0)-1)</f>
        <v>16435</v>
      </c>
      <c r="I634" s="1">
        <v>3</v>
      </c>
      <c r="J634" s="1">
        <v>201</v>
      </c>
      <c r="K634" s="1">
        <v>100</v>
      </c>
      <c r="L634" s="1">
        <v>202</v>
      </c>
      <c r="M634" s="1">
        <v>200</v>
      </c>
      <c r="N634" s="1">
        <v>203</v>
      </c>
      <c r="O634" s="1">
        <v>300</v>
      </c>
      <c r="P634" s="1">
        <v>1</v>
      </c>
      <c r="Q634" s="1">
        <v>3000</v>
      </c>
    </row>
    <row r="635" spans="1:17" x14ac:dyDescent="0.35">
      <c r="A635" s="2">
        <v>631</v>
      </c>
      <c r="B635" s="2">
        <f t="shared" si="9"/>
        <v>201</v>
      </c>
      <c r="C635" s="2">
        <v>2</v>
      </c>
      <c r="D635" s="2">
        <v>1</v>
      </c>
      <c r="E635" s="2" t="str">
        <f>"阵列"&amp;C635&amp;INDEX(计算页!$E$4:$E$9,D635)&amp;"色宠物系数"</f>
        <v>阵列2白色宠物系数</v>
      </c>
      <c r="F635" s="2">
        <v>31</v>
      </c>
      <c r="G635" s="2">
        <v>3100</v>
      </c>
      <c r="H635" s="2">
        <f>INDEX(升级战力计算!$B$2:$BC$101,D_升级系数表!F635,MATCH(B635,升级战力计算!$B$1:$BC$1,0)-1)</f>
        <v>17124</v>
      </c>
      <c r="I635" s="1">
        <v>3</v>
      </c>
      <c r="J635" s="1">
        <v>201</v>
      </c>
      <c r="K635" s="1">
        <v>100</v>
      </c>
      <c r="L635" s="1">
        <v>202</v>
      </c>
      <c r="M635" s="1">
        <v>200</v>
      </c>
      <c r="N635" s="1">
        <v>203</v>
      </c>
      <c r="O635" s="1">
        <v>300</v>
      </c>
      <c r="P635" s="1">
        <v>1</v>
      </c>
      <c r="Q635" s="1">
        <v>3100</v>
      </c>
    </row>
    <row r="636" spans="1:17" x14ac:dyDescent="0.35">
      <c r="A636" s="2">
        <v>632</v>
      </c>
      <c r="B636" s="2">
        <f t="shared" si="9"/>
        <v>201</v>
      </c>
      <c r="C636" s="2">
        <v>2</v>
      </c>
      <c r="D636" s="2">
        <v>1</v>
      </c>
      <c r="E636" s="2" t="str">
        <f>"阵列"&amp;C636&amp;INDEX(计算页!$E$4:$E$9,D636)&amp;"色宠物系数"</f>
        <v>阵列2白色宠物系数</v>
      </c>
      <c r="F636" s="2">
        <v>32</v>
      </c>
      <c r="G636" s="2">
        <v>3200</v>
      </c>
      <c r="H636" s="2">
        <f>INDEX(升级战力计算!$B$2:$BC$101,D_升级系数表!F636,MATCH(B636,升级战力计算!$B$1:$BC$1,0)-1)</f>
        <v>17813</v>
      </c>
      <c r="I636" s="1">
        <v>3</v>
      </c>
      <c r="J636" s="1">
        <v>201</v>
      </c>
      <c r="K636" s="1">
        <v>100</v>
      </c>
      <c r="L636" s="1">
        <v>202</v>
      </c>
      <c r="M636" s="1">
        <v>200</v>
      </c>
      <c r="N636" s="1">
        <v>203</v>
      </c>
      <c r="O636" s="1">
        <v>300</v>
      </c>
      <c r="P636" s="1">
        <v>1</v>
      </c>
      <c r="Q636" s="1">
        <v>3200</v>
      </c>
    </row>
    <row r="637" spans="1:17" x14ac:dyDescent="0.35">
      <c r="A637" s="2">
        <v>633</v>
      </c>
      <c r="B637" s="2">
        <f t="shared" si="9"/>
        <v>201</v>
      </c>
      <c r="C637" s="2">
        <v>2</v>
      </c>
      <c r="D637" s="2">
        <v>1</v>
      </c>
      <c r="E637" s="2" t="str">
        <f>"阵列"&amp;C637&amp;INDEX(计算页!$E$4:$E$9,D637)&amp;"色宠物系数"</f>
        <v>阵列2白色宠物系数</v>
      </c>
      <c r="F637" s="2">
        <v>33</v>
      </c>
      <c r="G637" s="2">
        <v>3300</v>
      </c>
      <c r="H637" s="2">
        <f>INDEX(升级战力计算!$B$2:$BC$101,D_升级系数表!F637,MATCH(B637,升级战力计算!$B$1:$BC$1,0)-1)</f>
        <v>18502</v>
      </c>
      <c r="I637" s="1">
        <v>3</v>
      </c>
      <c r="J637" s="1">
        <v>201</v>
      </c>
      <c r="K637" s="1">
        <v>100</v>
      </c>
      <c r="L637" s="1">
        <v>202</v>
      </c>
      <c r="M637" s="1">
        <v>200</v>
      </c>
      <c r="N637" s="1">
        <v>203</v>
      </c>
      <c r="O637" s="1">
        <v>300</v>
      </c>
      <c r="P637" s="1">
        <v>1</v>
      </c>
      <c r="Q637" s="1">
        <v>3300</v>
      </c>
    </row>
    <row r="638" spans="1:17" x14ac:dyDescent="0.35">
      <c r="A638" s="2">
        <v>634</v>
      </c>
      <c r="B638" s="2">
        <f t="shared" si="9"/>
        <v>201</v>
      </c>
      <c r="C638" s="2">
        <v>2</v>
      </c>
      <c r="D638" s="2">
        <v>1</v>
      </c>
      <c r="E638" s="2" t="str">
        <f>"阵列"&amp;C638&amp;INDEX(计算页!$E$4:$E$9,D638)&amp;"色宠物系数"</f>
        <v>阵列2白色宠物系数</v>
      </c>
      <c r="F638" s="2">
        <v>34</v>
      </c>
      <c r="G638" s="2">
        <v>3400</v>
      </c>
      <c r="H638" s="2">
        <f>INDEX(升级战力计算!$B$2:$BC$101,D_升级系数表!F638,MATCH(B638,升级战力计算!$B$1:$BC$1,0)-1)</f>
        <v>19191</v>
      </c>
      <c r="I638" s="1">
        <v>3</v>
      </c>
      <c r="J638" s="1">
        <v>201</v>
      </c>
      <c r="K638" s="1">
        <v>100</v>
      </c>
      <c r="L638" s="1">
        <v>202</v>
      </c>
      <c r="M638" s="1">
        <v>200</v>
      </c>
      <c r="N638" s="1">
        <v>203</v>
      </c>
      <c r="O638" s="1">
        <v>300</v>
      </c>
      <c r="P638" s="1">
        <v>1</v>
      </c>
      <c r="Q638" s="1">
        <v>3400</v>
      </c>
    </row>
    <row r="639" spans="1:17" x14ac:dyDescent="0.35">
      <c r="A639" s="2">
        <v>635</v>
      </c>
      <c r="B639" s="2">
        <f t="shared" si="9"/>
        <v>201</v>
      </c>
      <c r="C639" s="2">
        <v>2</v>
      </c>
      <c r="D639" s="2">
        <v>1</v>
      </c>
      <c r="E639" s="2" t="str">
        <f>"阵列"&amp;C639&amp;INDEX(计算页!$E$4:$E$9,D639)&amp;"色宠物系数"</f>
        <v>阵列2白色宠物系数</v>
      </c>
      <c r="F639" s="2">
        <v>35</v>
      </c>
      <c r="G639" s="2">
        <v>3500</v>
      </c>
      <c r="H639" s="2">
        <f>INDEX(升级战力计算!$B$2:$BC$101,D_升级系数表!F639,MATCH(B639,升级战力计算!$B$1:$BC$1,0)-1)</f>
        <v>19880</v>
      </c>
      <c r="I639" s="1">
        <v>3</v>
      </c>
      <c r="J639" s="1">
        <v>201</v>
      </c>
      <c r="K639" s="1">
        <v>100</v>
      </c>
      <c r="L639" s="1">
        <v>202</v>
      </c>
      <c r="M639" s="1">
        <v>200</v>
      </c>
      <c r="N639" s="1">
        <v>203</v>
      </c>
      <c r="O639" s="1">
        <v>300</v>
      </c>
      <c r="P639" s="1">
        <v>1</v>
      </c>
      <c r="Q639" s="1">
        <v>3500</v>
      </c>
    </row>
    <row r="640" spans="1:17" x14ac:dyDescent="0.35">
      <c r="A640" s="2">
        <v>636</v>
      </c>
      <c r="B640" s="2">
        <f t="shared" si="9"/>
        <v>201</v>
      </c>
      <c r="C640" s="2">
        <v>2</v>
      </c>
      <c r="D640" s="2">
        <v>1</v>
      </c>
      <c r="E640" s="2" t="str">
        <f>"阵列"&amp;C640&amp;INDEX(计算页!$E$4:$E$9,D640)&amp;"色宠物系数"</f>
        <v>阵列2白色宠物系数</v>
      </c>
      <c r="F640" s="2">
        <v>36</v>
      </c>
      <c r="G640" s="2">
        <v>3600</v>
      </c>
      <c r="H640" s="2">
        <f>INDEX(升级战力计算!$B$2:$BC$101,D_升级系数表!F640,MATCH(B640,升级战力计算!$B$1:$BC$1,0)-1)</f>
        <v>20617</v>
      </c>
      <c r="I640" s="1">
        <v>3</v>
      </c>
      <c r="J640" s="1">
        <v>201</v>
      </c>
      <c r="K640" s="1">
        <v>100</v>
      </c>
      <c r="L640" s="1">
        <v>202</v>
      </c>
      <c r="M640" s="1">
        <v>200</v>
      </c>
      <c r="N640" s="1">
        <v>203</v>
      </c>
      <c r="O640" s="1">
        <v>300</v>
      </c>
      <c r="P640" s="1">
        <v>1</v>
      </c>
      <c r="Q640" s="1">
        <v>3600</v>
      </c>
    </row>
    <row r="641" spans="1:17" x14ac:dyDescent="0.35">
      <c r="A641" s="2">
        <v>637</v>
      </c>
      <c r="B641" s="2">
        <f t="shared" si="9"/>
        <v>201</v>
      </c>
      <c r="C641" s="2">
        <v>2</v>
      </c>
      <c r="D641" s="2">
        <v>1</v>
      </c>
      <c r="E641" s="2" t="str">
        <f>"阵列"&amp;C641&amp;INDEX(计算页!$E$4:$E$9,D641)&amp;"色宠物系数"</f>
        <v>阵列2白色宠物系数</v>
      </c>
      <c r="F641" s="2">
        <v>37</v>
      </c>
      <c r="G641" s="2">
        <v>3700</v>
      </c>
      <c r="H641" s="2">
        <f>INDEX(升级战力计算!$B$2:$BC$101,D_升级系数表!F641,MATCH(B641,升级战力计算!$B$1:$BC$1,0)-1)</f>
        <v>21354</v>
      </c>
      <c r="I641" s="1">
        <v>3</v>
      </c>
      <c r="J641" s="1">
        <v>201</v>
      </c>
      <c r="K641" s="1">
        <v>100</v>
      </c>
      <c r="L641" s="1">
        <v>202</v>
      </c>
      <c r="M641" s="1">
        <v>200</v>
      </c>
      <c r="N641" s="1">
        <v>203</v>
      </c>
      <c r="O641" s="1">
        <v>300</v>
      </c>
      <c r="P641" s="1">
        <v>1</v>
      </c>
      <c r="Q641" s="1">
        <v>3700</v>
      </c>
    </row>
    <row r="642" spans="1:17" x14ac:dyDescent="0.35">
      <c r="A642" s="2">
        <v>638</v>
      </c>
      <c r="B642" s="2">
        <f t="shared" si="9"/>
        <v>201</v>
      </c>
      <c r="C642" s="2">
        <v>2</v>
      </c>
      <c r="D642" s="2">
        <v>1</v>
      </c>
      <c r="E642" s="2" t="str">
        <f>"阵列"&amp;C642&amp;INDEX(计算页!$E$4:$E$9,D642)&amp;"色宠物系数"</f>
        <v>阵列2白色宠物系数</v>
      </c>
      <c r="F642" s="2">
        <v>38</v>
      </c>
      <c r="G642" s="2">
        <v>3800</v>
      </c>
      <c r="H642" s="2">
        <f>INDEX(升级战力计算!$B$2:$BC$101,D_升级系数表!F642,MATCH(B642,升级战力计算!$B$1:$BC$1,0)-1)</f>
        <v>22091</v>
      </c>
      <c r="I642" s="1">
        <v>3</v>
      </c>
      <c r="J642" s="1">
        <v>201</v>
      </c>
      <c r="K642" s="1">
        <v>100</v>
      </c>
      <c r="L642" s="1">
        <v>202</v>
      </c>
      <c r="M642" s="1">
        <v>200</v>
      </c>
      <c r="N642" s="1">
        <v>203</v>
      </c>
      <c r="O642" s="1">
        <v>300</v>
      </c>
      <c r="P642" s="1">
        <v>1</v>
      </c>
      <c r="Q642" s="1">
        <v>3800</v>
      </c>
    </row>
    <row r="643" spans="1:17" x14ac:dyDescent="0.35">
      <c r="A643" s="2">
        <v>639</v>
      </c>
      <c r="B643" s="2">
        <f t="shared" si="9"/>
        <v>201</v>
      </c>
      <c r="C643" s="2">
        <v>2</v>
      </c>
      <c r="D643" s="2">
        <v>1</v>
      </c>
      <c r="E643" s="2" t="str">
        <f>"阵列"&amp;C643&amp;INDEX(计算页!$E$4:$E$9,D643)&amp;"色宠物系数"</f>
        <v>阵列2白色宠物系数</v>
      </c>
      <c r="F643" s="2">
        <v>39</v>
      </c>
      <c r="G643" s="2">
        <v>3900</v>
      </c>
      <c r="H643" s="2">
        <f>INDEX(升级战力计算!$B$2:$BC$101,D_升级系数表!F643,MATCH(B643,升级战力计算!$B$1:$BC$1,0)-1)</f>
        <v>22828</v>
      </c>
      <c r="I643" s="1">
        <v>3</v>
      </c>
      <c r="J643" s="1">
        <v>201</v>
      </c>
      <c r="K643" s="1">
        <v>100</v>
      </c>
      <c r="L643" s="1">
        <v>202</v>
      </c>
      <c r="M643" s="1">
        <v>200</v>
      </c>
      <c r="N643" s="1">
        <v>203</v>
      </c>
      <c r="O643" s="1">
        <v>300</v>
      </c>
      <c r="P643" s="1">
        <v>1</v>
      </c>
      <c r="Q643" s="1">
        <v>3900</v>
      </c>
    </row>
    <row r="644" spans="1:17" x14ac:dyDescent="0.35">
      <c r="A644" s="2">
        <v>640</v>
      </c>
      <c r="B644" s="2">
        <f t="shared" si="9"/>
        <v>201</v>
      </c>
      <c r="C644" s="2">
        <v>2</v>
      </c>
      <c r="D644" s="2">
        <v>1</v>
      </c>
      <c r="E644" s="2" t="str">
        <f>"阵列"&amp;C644&amp;INDEX(计算页!$E$4:$E$9,D644)&amp;"色宠物系数"</f>
        <v>阵列2白色宠物系数</v>
      </c>
      <c r="F644" s="2">
        <v>40</v>
      </c>
      <c r="G644" s="2">
        <v>4000</v>
      </c>
      <c r="H644" s="2">
        <f>INDEX(升级战力计算!$B$2:$BC$101,D_升级系数表!F644,MATCH(B644,升级战力计算!$B$1:$BC$1,0)-1)</f>
        <v>23565</v>
      </c>
      <c r="I644" s="1">
        <v>3</v>
      </c>
      <c r="J644" s="1">
        <v>201</v>
      </c>
      <c r="K644" s="1">
        <v>100</v>
      </c>
      <c r="L644" s="1">
        <v>202</v>
      </c>
      <c r="M644" s="1">
        <v>200</v>
      </c>
      <c r="N644" s="1">
        <v>203</v>
      </c>
      <c r="O644" s="1">
        <v>300</v>
      </c>
      <c r="P644" s="1">
        <v>1</v>
      </c>
      <c r="Q644" s="1">
        <v>4000</v>
      </c>
    </row>
    <row r="645" spans="1:17" x14ac:dyDescent="0.35">
      <c r="A645" s="2">
        <v>641</v>
      </c>
      <c r="B645" s="2">
        <f t="shared" si="9"/>
        <v>201</v>
      </c>
      <c r="C645" s="2">
        <v>2</v>
      </c>
      <c r="D645" s="2">
        <v>1</v>
      </c>
      <c r="E645" s="2" t="str">
        <f>"阵列"&amp;C645&amp;INDEX(计算页!$E$4:$E$9,D645)&amp;"色宠物系数"</f>
        <v>阵列2白色宠物系数</v>
      </c>
      <c r="F645" s="2">
        <v>41</v>
      </c>
      <c r="G645" s="2">
        <v>4100</v>
      </c>
      <c r="H645" s="2">
        <f>INDEX(升级战力计算!$B$2:$BC$101,D_升级系数表!F645,MATCH(B645,升级战力计算!$B$1:$BC$1,0)-1)</f>
        <v>24354</v>
      </c>
      <c r="I645" s="1">
        <v>3</v>
      </c>
      <c r="J645" s="1">
        <v>201</v>
      </c>
      <c r="K645" s="1">
        <v>100</v>
      </c>
      <c r="L645" s="1">
        <v>202</v>
      </c>
      <c r="M645" s="1">
        <v>200</v>
      </c>
      <c r="N645" s="1">
        <v>203</v>
      </c>
      <c r="O645" s="1">
        <v>300</v>
      </c>
      <c r="P645" s="1">
        <v>1</v>
      </c>
      <c r="Q645" s="1">
        <v>4100</v>
      </c>
    </row>
    <row r="646" spans="1:17" x14ac:dyDescent="0.35">
      <c r="A646" s="2">
        <v>642</v>
      </c>
      <c r="B646" s="2">
        <f t="shared" ref="B646:B709" si="10">C646*100+D646</f>
        <v>201</v>
      </c>
      <c r="C646" s="2">
        <v>2</v>
      </c>
      <c r="D646" s="2">
        <v>1</v>
      </c>
      <c r="E646" s="2" t="str">
        <f>"阵列"&amp;C646&amp;INDEX(计算页!$E$4:$E$9,D646)&amp;"色宠物系数"</f>
        <v>阵列2白色宠物系数</v>
      </c>
      <c r="F646" s="2">
        <v>42</v>
      </c>
      <c r="G646" s="2">
        <v>4200</v>
      </c>
      <c r="H646" s="2">
        <f>INDEX(升级战力计算!$B$2:$BC$101,D_升级系数表!F646,MATCH(B646,升级战力计算!$B$1:$BC$1,0)-1)</f>
        <v>25143</v>
      </c>
      <c r="I646" s="1">
        <v>3</v>
      </c>
      <c r="J646" s="1">
        <v>201</v>
      </c>
      <c r="K646" s="1">
        <v>100</v>
      </c>
      <c r="L646" s="1">
        <v>202</v>
      </c>
      <c r="M646" s="1">
        <v>200</v>
      </c>
      <c r="N646" s="1">
        <v>203</v>
      </c>
      <c r="O646" s="1">
        <v>300</v>
      </c>
      <c r="P646" s="1">
        <v>1</v>
      </c>
      <c r="Q646" s="1">
        <v>4200</v>
      </c>
    </row>
    <row r="647" spans="1:17" x14ac:dyDescent="0.35">
      <c r="A647" s="2">
        <v>643</v>
      </c>
      <c r="B647" s="2">
        <f t="shared" si="10"/>
        <v>201</v>
      </c>
      <c r="C647" s="2">
        <v>2</v>
      </c>
      <c r="D647" s="2">
        <v>1</v>
      </c>
      <c r="E647" s="2" t="str">
        <f>"阵列"&amp;C647&amp;INDEX(计算页!$E$4:$E$9,D647)&amp;"色宠物系数"</f>
        <v>阵列2白色宠物系数</v>
      </c>
      <c r="F647" s="2">
        <v>43</v>
      </c>
      <c r="G647" s="2">
        <v>4300</v>
      </c>
      <c r="H647" s="2">
        <f>INDEX(升级战力计算!$B$2:$BC$101,D_升级系数表!F647,MATCH(B647,升级战力计算!$B$1:$BC$1,0)-1)</f>
        <v>25932</v>
      </c>
      <c r="I647" s="1">
        <v>3</v>
      </c>
      <c r="J647" s="1">
        <v>201</v>
      </c>
      <c r="K647" s="1">
        <v>100</v>
      </c>
      <c r="L647" s="1">
        <v>202</v>
      </c>
      <c r="M647" s="1">
        <v>200</v>
      </c>
      <c r="N647" s="1">
        <v>203</v>
      </c>
      <c r="O647" s="1">
        <v>300</v>
      </c>
      <c r="P647" s="1">
        <v>1</v>
      </c>
      <c r="Q647" s="1">
        <v>4300</v>
      </c>
    </row>
    <row r="648" spans="1:17" x14ac:dyDescent="0.35">
      <c r="A648" s="2">
        <v>644</v>
      </c>
      <c r="B648" s="2">
        <f t="shared" si="10"/>
        <v>201</v>
      </c>
      <c r="C648" s="2">
        <v>2</v>
      </c>
      <c r="D648" s="2">
        <v>1</v>
      </c>
      <c r="E648" s="2" t="str">
        <f>"阵列"&amp;C648&amp;INDEX(计算页!$E$4:$E$9,D648)&amp;"色宠物系数"</f>
        <v>阵列2白色宠物系数</v>
      </c>
      <c r="F648" s="2">
        <v>44</v>
      </c>
      <c r="G648" s="2">
        <v>4400</v>
      </c>
      <c r="H648" s="2">
        <f>INDEX(升级战力计算!$B$2:$BC$101,D_升级系数表!F648,MATCH(B648,升级战力计算!$B$1:$BC$1,0)-1)</f>
        <v>26721</v>
      </c>
      <c r="I648" s="1">
        <v>3</v>
      </c>
      <c r="J648" s="1">
        <v>201</v>
      </c>
      <c r="K648" s="1">
        <v>100</v>
      </c>
      <c r="L648" s="1">
        <v>202</v>
      </c>
      <c r="M648" s="1">
        <v>200</v>
      </c>
      <c r="N648" s="1">
        <v>203</v>
      </c>
      <c r="O648" s="1">
        <v>300</v>
      </c>
      <c r="P648" s="1">
        <v>1</v>
      </c>
      <c r="Q648" s="1">
        <v>4400</v>
      </c>
    </row>
    <row r="649" spans="1:17" x14ac:dyDescent="0.35">
      <c r="A649" s="2">
        <v>645</v>
      </c>
      <c r="B649" s="2">
        <f t="shared" si="10"/>
        <v>201</v>
      </c>
      <c r="C649" s="2">
        <v>2</v>
      </c>
      <c r="D649" s="2">
        <v>1</v>
      </c>
      <c r="E649" s="2" t="str">
        <f>"阵列"&amp;C649&amp;INDEX(计算页!$E$4:$E$9,D649)&amp;"色宠物系数"</f>
        <v>阵列2白色宠物系数</v>
      </c>
      <c r="F649" s="2">
        <v>45</v>
      </c>
      <c r="G649" s="2">
        <v>4500</v>
      </c>
      <c r="H649" s="2">
        <f>INDEX(升级战力计算!$B$2:$BC$101,D_升级系数表!F649,MATCH(B649,升级战力计算!$B$1:$BC$1,0)-1)</f>
        <v>27510</v>
      </c>
      <c r="I649" s="1">
        <v>3</v>
      </c>
      <c r="J649" s="1">
        <v>201</v>
      </c>
      <c r="K649" s="1">
        <v>100</v>
      </c>
      <c r="L649" s="1">
        <v>202</v>
      </c>
      <c r="M649" s="1">
        <v>200</v>
      </c>
      <c r="N649" s="1">
        <v>203</v>
      </c>
      <c r="O649" s="1">
        <v>300</v>
      </c>
      <c r="P649" s="1">
        <v>1</v>
      </c>
      <c r="Q649" s="1">
        <v>4500</v>
      </c>
    </row>
    <row r="650" spans="1:17" x14ac:dyDescent="0.35">
      <c r="A650" s="2">
        <v>646</v>
      </c>
      <c r="B650" s="2">
        <f t="shared" si="10"/>
        <v>201</v>
      </c>
      <c r="C650" s="2">
        <v>2</v>
      </c>
      <c r="D650" s="2">
        <v>1</v>
      </c>
      <c r="E650" s="2" t="str">
        <f>"阵列"&amp;C650&amp;INDEX(计算页!$E$4:$E$9,D650)&amp;"色宠物系数"</f>
        <v>阵列2白色宠物系数</v>
      </c>
      <c r="F650" s="2">
        <v>46</v>
      </c>
      <c r="G650" s="2">
        <v>4600</v>
      </c>
      <c r="H650" s="2">
        <f>INDEX(升级战力计算!$B$2:$BC$101,D_升级系数表!F650,MATCH(B650,升级战力计算!$B$1:$BC$1,0)-1)</f>
        <v>28354</v>
      </c>
      <c r="I650" s="1">
        <v>3</v>
      </c>
      <c r="J650" s="1">
        <v>201</v>
      </c>
      <c r="K650" s="1">
        <v>100</v>
      </c>
      <c r="L650" s="1">
        <v>202</v>
      </c>
      <c r="M650" s="1">
        <v>200</v>
      </c>
      <c r="N650" s="1">
        <v>203</v>
      </c>
      <c r="O650" s="1">
        <v>300</v>
      </c>
      <c r="P650" s="1">
        <v>1</v>
      </c>
      <c r="Q650" s="1">
        <v>4600</v>
      </c>
    </row>
    <row r="651" spans="1:17" x14ac:dyDescent="0.35">
      <c r="A651" s="2">
        <v>647</v>
      </c>
      <c r="B651" s="2">
        <f t="shared" si="10"/>
        <v>201</v>
      </c>
      <c r="C651" s="2">
        <v>2</v>
      </c>
      <c r="D651" s="2">
        <v>1</v>
      </c>
      <c r="E651" s="2" t="str">
        <f>"阵列"&amp;C651&amp;INDEX(计算页!$E$4:$E$9,D651)&amp;"色宠物系数"</f>
        <v>阵列2白色宠物系数</v>
      </c>
      <c r="F651" s="2">
        <v>47</v>
      </c>
      <c r="G651" s="2">
        <v>4700</v>
      </c>
      <c r="H651" s="2">
        <f>INDEX(升级战力计算!$B$2:$BC$101,D_升级系数表!F651,MATCH(B651,升级战力计算!$B$1:$BC$1,0)-1)</f>
        <v>29198</v>
      </c>
      <c r="I651" s="1">
        <v>3</v>
      </c>
      <c r="J651" s="1">
        <v>201</v>
      </c>
      <c r="K651" s="1">
        <v>100</v>
      </c>
      <c r="L651" s="1">
        <v>202</v>
      </c>
      <c r="M651" s="1">
        <v>200</v>
      </c>
      <c r="N651" s="1">
        <v>203</v>
      </c>
      <c r="O651" s="1">
        <v>300</v>
      </c>
      <c r="P651" s="1">
        <v>1</v>
      </c>
      <c r="Q651" s="1">
        <v>4700</v>
      </c>
    </row>
    <row r="652" spans="1:17" x14ac:dyDescent="0.35">
      <c r="A652" s="2">
        <v>648</v>
      </c>
      <c r="B652" s="2">
        <f t="shared" si="10"/>
        <v>201</v>
      </c>
      <c r="C652" s="2">
        <v>2</v>
      </c>
      <c r="D652" s="2">
        <v>1</v>
      </c>
      <c r="E652" s="2" t="str">
        <f>"阵列"&amp;C652&amp;INDEX(计算页!$E$4:$E$9,D652)&amp;"色宠物系数"</f>
        <v>阵列2白色宠物系数</v>
      </c>
      <c r="F652" s="2">
        <v>48</v>
      </c>
      <c r="G652" s="2">
        <v>4800</v>
      </c>
      <c r="H652" s="2">
        <f>INDEX(升级战力计算!$B$2:$BC$101,D_升级系数表!F652,MATCH(B652,升级战力计算!$B$1:$BC$1,0)-1)</f>
        <v>30042</v>
      </c>
      <c r="I652" s="1">
        <v>3</v>
      </c>
      <c r="J652" s="1">
        <v>201</v>
      </c>
      <c r="K652" s="1">
        <v>100</v>
      </c>
      <c r="L652" s="1">
        <v>202</v>
      </c>
      <c r="M652" s="1">
        <v>200</v>
      </c>
      <c r="N652" s="1">
        <v>203</v>
      </c>
      <c r="O652" s="1">
        <v>300</v>
      </c>
      <c r="P652" s="1">
        <v>1</v>
      </c>
      <c r="Q652" s="1">
        <v>4800</v>
      </c>
    </row>
    <row r="653" spans="1:17" x14ac:dyDescent="0.35">
      <c r="A653" s="2">
        <v>649</v>
      </c>
      <c r="B653" s="2">
        <f t="shared" si="10"/>
        <v>201</v>
      </c>
      <c r="C653" s="2">
        <v>2</v>
      </c>
      <c r="D653" s="2">
        <v>1</v>
      </c>
      <c r="E653" s="2" t="str">
        <f>"阵列"&amp;C653&amp;INDEX(计算页!$E$4:$E$9,D653)&amp;"色宠物系数"</f>
        <v>阵列2白色宠物系数</v>
      </c>
      <c r="F653" s="2">
        <v>49</v>
      </c>
      <c r="G653" s="2">
        <v>4900</v>
      </c>
      <c r="H653" s="2">
        <f>INDEX(升级战力计算!$B$2:$BC$101,D_升级系数表!F653,MATCH(B653,升级战力计算!$B$1:$BC$1,0)-1)</f>
        <v>30886</v>
      </c>
      <c r="I653" s="1">
        <v>3</v>
      </c>
      <c r="J653" s="1">
        <v>201</v>
      </c>
      <c r="K653" s="1">
        <v>100</v>
      </c>
      <c r="L653" s="1">
        <v>202</v>
      </c>
      <c r="M653" s="1">
        <v>200</v>
      </c>
      <c r="N653" s="1">
        <v>203</v>
      </c>
      <c r="O653" s="1">
        <v>300</v>
      </c>
      <c r="P653" s="1">
        <v>1</v>
      </c>
      <c r="Q653" s="1">
        <v>4900</v>
      </c>
    </row>
    <row r="654" spans="1:17" x14ac:dyDescent="0.35">
      <c r="A654" s="2">
        <v>650</v>
      </c>
      <c r="B654" s="2">
        <f t="shared" si="10"/>
        <v>201</v>
      </c>
      <c r="C654" s="2">
        <v>2</v>
      </c>
      <c r="D654" s="2">
        <v>1</v>
      </c>
      <c r="E654" s="2" t="str">
        <f>"阵列"&amp;C654&amp;INDEX(计算页!$E$4:$E$9,D654)&amp;"色宠物系数"</f>
        <v>阵列2白色宠物系数</v>
      </c>
      <c r="F654" s="2">
        <v>50</v>
      </c>
      <c r="G654" s="2">
        <v>5000</v>
      </c>
      <c r="H654" s="2">
        <f>INDEX(升级战力计算!$B$2:$BC$101,D_升级系数表!F654,MATCH(B654,升级战力计算!$B$1:$BC$1,0)-1)</f>
        <v>31730</v>
      </c>
      <c r="I654" s="1">
        <v>3</v>
      </c>
      <c r="J654" s="1">
        <v>201</v>
      </c>
      <c r="K654" s="1">
        <v>100</v>
      </c>
      <c r="L654" s="1">
        <v>202</v>
      </c>
      <c r="M654" s="1">
        <v>200</v>
      </c>
      <c r="N654" s="1">
        <v>203</v>
      </c>
      <c r="O654" s="1">
        <v>300</v>
      </c>
      <c r="P654" s="1">
        <v>1</v>
      </c>
      <c r="Q654" s="1">
        <v>5000</v>
      </c>
    </row>
    <row r="655" spans="1:17" x14ac:dyDescent="0.35">
      <c r="A655" s="2">
        <v>651</v>
      </c>
      <c r="B655" s="2">
        <f t="shared" si="10"/>
        <v>201</v>
      </c>
      <c r="C655" s="2">
        <v>2</v>
      </c>
      <c r="D655" s="2">
        <v>1</v>
      </c>
      <c r="E655" s="2" t="str">
        <f>"阵列"&amp;C655&amp;INDEX(计算页!$E$4:$E$9,D655)&amp;"色宠物系数"</f>
        <v>阵列2白色宠物系数</v>
      </c>
      <c r="F655" s="2">
        <v>51</v>
      </c>
      <c r="G655" s="2">
        <v>5100</v>
      </c>
      <c r="H655" s="2">
        <f>INDEX(升级战力计算!$B$2:$BC$101,D_升级系数表!F655,MATCH(B655,升级战力计算!$B$1:$BC$1,0)-1)</f>
        <v>32633</v>
      </c>
      <c r="I655" s="1">
        <v>3</v>
      </c>
      <c r="J655" s="1">
        <v>201</v>
      </c>
      <c r="K655" s="1">
        <v>100</v>
      </c>
      <c r="L655" s="1">
        <v>202</v>
      </c>
      <c r="M655" s="1">
        <v>200</v>
      </c>
      <c r="N655" s="1">
        <v>203</v>
      </c>
      <c r="O655" s="1">
        <v>300</v>
      </c>
      <c r="P655" s="1">
        <v>1</v>
      </c>
      <c r="Q655" s="1">
        <v>5100</v>
      </c>
    </row>
    <row r="656" spans="1:17" x14ac:dyDescent="0.35">
      <c r="A656" s="2">
        <v>652</v>
      </c>
      <c r="B656" s="2">
        <f t="shared" si="10"/>
        <v>201</v>
      </c>
      <c r="C656" s="2">
        <v>2</v>
      </c>
      <c r="D656" s="2">
        <v>1</v>
      </c>
      <c r="E656" s="2" t="str">
        <f>"阵列"&amp;C656&amp;INDEX(计算页!$E$4:$E$9,D656)&amp;"色宠物系数"</f>
        <v>阵列2白色宠物系数</v>
      </c>
      <c r="F656" s="2">
        <v>52</v>
      </c>
      <c r="G656" s="2">
        <v>5200</v>
      </c>
      <c r="H656" s="2">
        <f>INDEX(升级战力计算!$B$2:$BC$101,D_升级系数表!F656,MATCH(B656,升级战力计算!$B$1:$BC$1,0)-1)</f>
        <v>33536</v>
      </c>
      <c r="I656" s="1">
        <v>3</v>
      </c>
      <c r="J656" s="1">
        <v>201</v>
      </c>
      <c r="K656" s="1">
        <v>100</v>
      </c>
      <c r="L656" s="1">
        <v>202</v>
      </c>
      <c r="M656" s="1">
        <v>200</v>
      </c>
      <c r="N656" s="1">
        <v>203</v>
      </c>
      <c r="O656" s="1">
        <v>300</v>
      </c>
      <c r="P656" s="1">
        <v>1</v>
      </c>
      <c r="Q656" s="1">
        <v>5200</v>
      </c>
    </row>
    <row r="657" spans="1:17" x14ac:dyDescent="0.35">
      <c r="A657" s="2">
        <v>653</v>
      </c>
      <c r="B657" s="2">
        <f t="shared" si="10"/>
        <v>201</v>
      </c>
      <c r="C657" s="2">
        <v>2</v>
      </c>
      <c r="D657" s="2">
        <v>1</v>
      </c>
      <c r="E657" s="2" t="str">
        <f>"阵列"&amp;C657&amp;INDEX(计算页!$E$4:$E$9,D657)&amp;"色宠物系数"</f>
        <v>阵列2白色宠物系数</v>
      </c>
      <c r="F657" s="2">
        <v>53</v>
      </c>
      <c r="G657" s="2">
        <v>5300</v>
      </c>
      <c r="H657" s="2">
        <f>INDEX(升级战力计算!$B$2:$BC$101,D_升级系数表!F657,MATCH(B657,升级战力计算!$B$1:$BC$1,0)-1)</f>
        <v>34439</v>
      </c>
      <c r="I657" s="1">
        <v>3</v>
      </c>
      <c r="J657" s="1">
        <v>201</v>
      </c>
      <c r="K657" s="1">
        <v>100</v>
      </c>
      <c r="L657" s="1">
        <v>202</v>
      </c>
      <c r="M657" s="1">
        <v>200</v>
      </c>
      <c r="N657" s="1">
        <v>203</v>
      </c>
      <c r="O657" s="1">
        <v>300</v>
      </c>
      <c r="P657" s="1">
        <v>1</v>
      </c>
      <c r="Q657" s="1">
        <v>5300</v>
      </c>
    </row>
    <row r="658" spans="1:17" x14ac:dyDescent="0.35">
      <c r="A658" s="2">
        <v>654</v>
      </c>
      <c r="B658" s="2">
        <f t="shared" si="10"/>
        <v>201</v>
      </c>
      <c r="C658" s="2">
        <v>2</v>
      </c>
      <c r="D658" s="2">
        <v>1</v>
      </c>
      <c r="E658" s="2" t="str">
        <f>"阵列"&amp;C658&amp;INDEX(计算页!$E$4:$E$9,D658)&amp;"色宠物系数"</f>
        <v>阵列2白色宠物系数</v>
      </c>
      <c r="F658" s="2">
        <v>54</v>
      </c>
      <c r="G658" s="2">
        <v>5400</v>
      </c>
      <c r="H658" s="2">
        <f>INDEX(升级战力计算!$B$2:$BC$101,D_升级系数表!F658,MATCH(B658,升级战力计算!$B$1:$BC$1,0)-1)</f>
        <v>35342</v>
      </c>
      <c r="I658" s="1">
        <v>3</v>
      </c>
      <c r="J658" s="1">
        <v>201</v>
      </c>
      <c r="K658" s="1">
        <v>100</v>
      </c>
      <c r="L658" s="1">
        <v>202</v>
      </c>
      <c r="M658" s="1">
        <v>200</v>
      </c>
      <c r="N658" s="1">
        <v>203</v>
      </c>
      <c r="O658" s="1">
        <v>300</v>
      </c>
      <c r="P658" s="1">
        <v>1</v>
      </c>
      <c r="Q658" s="1">
        <v>5400</v>
      </c>
    </row>
    <row r="659" spans="1:17" x14ac:dyDescent="0.35">
      <c r="A659" s="2">
        <v>655</v>
      </c>
      <c r="B659" s="2">
        <f t="shared" si="10"/>
        <v>201</v>
      </c>
      <c r="C659" s="2">
        <v>2</v>
      </c>
      <c r="D659" s="2">
        <v>1</v>
      </c>
      <c r="E659" s="2" t="str">
        <f>"阵列"&amp;C659&amp;INDEX(计算页!$E$4:$E$9,D659)&amp;"色宠物系数"</f>
        <v>阵列2白色宠物系数</v>
      </c>
      <c r="F659" s="2">
        <v>55</v>
      </c>
      <c r="G659" s="2">
        <v>5500</v>
      </c>
      <c r="H659" s="2">
        <f>INDEX(升级战力计算!$B$2:$BC$101,D_升级系数表!F659,MATCH(B659,升级战力计算!$B$1:$BC$1,0)-1)</f>
        <v>36245</v>
      </c>
      <c r="I659" s="1">
        <v>3</v>
      </c>
      <c r="J659" s="1">
        <v>201</v>
      </c>
      <c r="K659" s="1">
        <v>100</v>
      </c>
      <c r="L659" s="1">
        <v>202</v>
      </c>
      <c r="M659" s="1">
        <v>200</v>
      </c>
      <c r="N659" s="1">
        <v>203</v>
      </c>
      <c r="O659" s="1">
        <v>300</v>
      </c>
      <c r="P659" s="1">
        <v>1</v>
      </c>
      <c r="Q659" s="1">
        <v>5500</v>
      </c>
    </row>
    <row r="660" spans="1:17" x14ac:dyDescent="0.35">
      <c r="A660" s="2">
        <v>656</v>
      </c>
      <c r="B660" s="2">
        <f t="shared" si="10"/>
        <v>201</v>
      </c>
      <c r="C660" s="2">
        <v>2</v>
      </c>
      <c r="D660" s="2">
        <v>1</v>
      </c>
      <c r="E660" s="2" t="str">
        <f>"阵列"&amp;C660&amp;INDEX(计算页!$E$4:$E$9,D660)&amp;"色宠物系数"</f>
        <v>阵列2白色宠物系数</v>
      </c>
      <c r="F660" s="2">
        <v>56</v>
      </c>
      <c r="G660" s="2">
        <v>5600</v>
      </c>
      <c r="H660" s="2">
        <f>INDEX(升级战力计算!$B$2:$BC$101,D_升级系数表!F660,MATCH(B660,升级战力计算!$B$1:$BC$1,0)-1)</f>
        <v>37211</v>
      </c>
      <c r="I660" s="1">
        <v>3</v>
      </c>
      <c r="J660" s="1">
        <v>201</v>
      </c>
      <c r="K660" s="1">
        <v>100</v>
      </c>
      <c r="L660" s="1">
        <v>202</v>
      </c>
      <c r="M660" s="1">
        <v>200</v>
      </c>
      <c r="N660" s="1">
        <v>203</v>
      </c>
      <c r="O660" s="1">
        <v>300</v>
      </c>
      <c r="P660" s="1">
        <v>1</v>
      </c>
      <c r="Q660" s="1">
        <v>5600</v>
      </c>
    </row>
    <row r="661" spans="1:17" x14ac:dyDescent="0.35">
      <c r="A661" s="2">
        <v>657</v>
      </c>
      <c r="B661" s="2">
        <f t="shared" si="10"/>
        <v>201</v>
      </c>
      <c r="C661" s="2">
        <v>2</v>
      </c>
      <c r="D661" s="2">
        <v>1</v>
      </c>
      <c r="E661" s="2" t="str">
        <f>"阵列"&amp;C661&amp;INDEX(计算页!$E$4:$E$9,D661)&amp;"色宠物系数"</f>
        <v>阵列2白色宠物系数</v>
      </c>
      <c r="F661" s="2">
        <v>57</v>
      </c>
      <c r="G661" s="2">
        <v>5700</v>
      </c>
      <c r="H661" s="2">
        <f>INDEX(升级战力计算!$B$2:$BC$101,D_升级系数表!F661,MATCH(B661,升级战力计算!$B$1:$BC$1,0)-1)</f>
        <v>38177</v>
      </c>
      <c r="I661" s="1">
        <v>3</v>
      </c>
      <c r="J661" s="1">
        <v>201</v>
      </c>
      <c r="K661" s="1">
        <v>100</v>
      </c>
      <c r="L661" s="1">
        <v>202</v>
      </c>
      <c r="M661" s="1">
        <v>200</v>
      </c>
      <c r="N661" s="1">
        <v>203</v>
      </c>
      <c r="O661" s="1">
        <v>300</v>
      </c>
      <c r="P661" s="1">
        <v>1</v>
      </c>
      <c r="Q661" s="1">
        <v>5700</v>
      </c>
    </row>
    <row r="662" spans="1:17" x14ac:dyDescent="0.35">
      <c r="A662" s="2">
        <v>658</v>
      </c>
      <c r="B662" s="2">
        <f t="shared" si="10"/>
        <v>201</v>
      </c>
      <c r="C662" s="2">
        <v>2</v>
      </c>
      <c r="D662" s="2">
        <v>1</v>
      </c>
      <c r="E662" s="2" t="str">
        <f>"阵列"&amp;C662&amp;INDEX(计算页!$E$4:$E$9,D662)&amp;"色宠物系数"</f>
        <v>阵列2白色宠物系数</v>
      </c>
      <c r="F662" s="2">
        <v>58</v>
      </c>
      <c r="G662" s="2">
        <v>5800</v>
      </c>
      <c r="H662" s="2">
        <f>INDEX(升级战力计算!$B$2:$BC$101,D_升级系数表!F662,MATCH(B662,升级战力计算!$B$1:$BC$1,0)-1)</f>
        <v>39143</v>
      </c>
      <c r="I662" s="1">
        <v>3</v>
      </c>
      <c r="J662" s="1">
        <v>201</v>
      </c>
      <c r="K662" s="1">
        <v>100</v>
      </c>
      <c r="L662" s="1">
        <v>202</v>
      </c>
      <c r="M662" s="1">
        <v>200</v>
      </c>
      <c r="N662" s="1">
        <v>203</v>
      </c>
      <c r="O662" s="1">
        <v>300</v>
      </c>
      <c r="P662" s="1">
        <v>1</v>
      </c>
      <c r="Q662" s="1">
        <v>5800</v>
      </c>
    </row>
    <row r="663" spans="1:17" x14ac:dyDescent="0.35">
      <c r="A663" s="2">
        <v>659</v>
      </c>
      <c r="B663" s="2">
        <f t="shared" si="10"/>
        <v>201</v>
      </c>
      <c r="C663" s="2">
        <v>2</v>
      </c>
      <c r="D663" s="2">
        <v>1</v>
      </c>
      <c r="E663" s="2" t="str">
        <f>"阵列"&amp;C663&amp;INDEX(计算页!$E$4:$E$9,D663)&amp;"色宠物系数"</f>
        <v>阵列2白色宠物系数</v>
      </c>
      <c r="F663" s="2">
        <v>59</v>
      </c>
      <c r="G663" s="2">
        <v>5900</v>
      </c>
      <c r="H663" s="2">
        <f>INDEX(升级战力计算!$B$2:$BC$101,D_升级系数表!F663,MATCH(B663,升级战力计算!$B$1:$BC$1,0)-1)</f>
        <v>40109</v>
      </c>
      <c r="I663" s="1">
        <v>3</v>
      </c>
      <c r="J663" s="1">
        <v>201</v>
      </c>
      <c r="K663" s="1">
        <v>100</v>
      </c>
      <c r="L663" s="1">
        <v>202</v>
      </c>
      <c r="M663" s="1">
        <v>200</v>
      </c>
      <c r="N663" s="1">
        <v>203</v>
      </c>
      <c r="O663" s="1">
        <v>300</v>
      </c>
      <c r="P663" s="1">
        <v>1</v>
      </c>
      <c r="Q663" s="1">
        <v>5900</v>
      </c>
    </row>
    <row r="664" spans="1:17" x14ac:dyDescent="0.35">
      <c r="A664" s="2">
        <v>660</v>
      </c>
      <c r="B664" s="2">
        <f t="shared" si="10"/>
        <v>201</v>
      </c>
      <c r="C664" s="2">
        <v>2</v>
      </c>
      <c r="D664" s="2">
        <v>1</v>
      </c>
      <c r="E664" s="2" t="str">
        <f>"阵列"&amp;C664&amp;INDEX(计算页!$E$4:$E$9,D664)&amp;"色宠物系数"</f>
        <v>阵列2白色宠物系数</v>
      </c>
      <c r="F664" s="2">
        <v>60</v>
      </c>
      <c r="G664" s="2">
        <v>6000</v>
      </c>
      <c r="H664" s="2">
        <f>INDEX(升级战力计算!$B$2:$BC$101,D_升级系数表!F664,MATCH(B664,升级战力计算!$B$1:$BC$1,0)-1)</f>
        <v>41075</v>
      </c>
      <c r="I664" s="1">
        <v>3</v>
      </c>
      <c r="J664" s="1">
        <v>201</v>
      </c>
      <c r="K664" s="1">
        <v>100</v>
      </c>
      <c r="L664" s="1">
        <v>202</v>
      </c>
      <c r="M664" s="1">
        <v>200</v>
      </c>
      <c r="N664" s="1">
        <v>203</v>
      </c>
      <c r="O664" s="1">
        <v>300</v>
      </c>
      <c r="P664" s="1">
        <v>1</v>
      </c>
      <c r="Q664" s="1">
        <v>6000</v>
      </c>
    </row>
    <row r="665" spans="1:17" x14ac:dyDescent="0.35">
      <c r="A665" s="2">
        <v>661</v>
      </c>
      <c r="B665" s="2">
        <f t="shared" si="10"/>
        <v>201</v>
      </c>
      <c r="C665" s="2">
        <v>2</v>
      </c>
      <c r="D665" s="2">
        <v>1</v>
      </c>
      <c r="E665" s="2" t="str">
        <f>"阵列"&amp;C665&amp;INDEX(计算页!$E$4:$E$9,D665)&amp;"色宠物系数"</f>
        <v>阵列2白色宠物系数</v>
      </c>
      <c r="F665" s="2">
        <v>61</v>
      </c>
      <c r="G665" s="2">
        <v>6100</v>
      </c>
      <c r="H665" s="2">
        <f>INDEX(升级战力计算!$B$2:$BC$101,D_升级系数表!F665,MATCH(B665,升级战力计算!$B$1:$BC$1,0)-1)</f>
        <v>42109</v>
      </c>
      <c r="I665" s="1">
        <v>3</v>
      </c>
      <c r="J665" s="1">
        <v>201</v>
      </c>
      <c r="K665" s="1">
        <v>100</v>
      </c>
      <c r="L665" s="1">
        <v>202</v>
      </c>
      <c r="M665" s="1">
        <v>200</v>
      </c>
      <c r="N665" s="1">
        <v>203</v>
      </c>
      <c r="O665" s="1">
        <v>300</v>
      </c>
      <c r="P665" s="1">
        <v>1</v>
      </c>
      <c r="Q665" s="1">
        <v>6100</v>
      </c>
    </row>
    <row r="666" spans="1:17" x14ac:dyDescent="0.35">
      <c r="A666" s="2">
        <v>662</v>
      </c>
      <c r="B666" s="2">
        <f t="shared" si="10"/>
        <v>201</v>
      </c>
      <c r="C666" s="2">
        <v>2</v>
      </c>
      <c r="D666" s="2">
        <v>1</v>
      </c>
      <c r="E666" s="2" t="str">
        <f>"阵列"&amp;C666&amp;INDEX(计算页!$E$4:$E$9,D666)&amp;"色宠物系数"</f>
        <v>阵列2白色宠物系数</v>
      </c>
      <c r="F666" s="2">
        <v>62</v>
      </c>
      <c r="G666" s="2">
        <v>6200</v>
      </c>
      <c r="H666" s="2">
        <f>INDEX(升级战力计算!$B$2:$BC$101,D_升级系数表!F666,MATCH(B666,升级战力计算!$B$1:$BC$1,0)-1)</f>
        <v>43143</v>
      </c>
      <c r="I666" s="1">
        <v>3</v>
      </c>
      <c r="J666" s="1">
        <v>201</v>
      </c>
      <c r="K666" s="1">
        <v>100</v>
      </c>
      <c r="L666" s="1">
        <v>202</v>
      </c>
      <c r="M666" s="1">
        <v>200</v>
      </c>
      <c r="N666" s="1">
        <v>203</v>
      </c>
      <c r="O666" s="1">
        <v>300</v>
      </c>
      <c r="P666" s="1">
        <v>1</v>
      </c>
      <c r="Q666" s="1">
        <v>6200</v>
      </c>
    </row>
    <row r="667" spans="1:17" x14ac:dyDescent="0.35">
      <c r="A667" s="2">
        <v>663</v>
      </c>
      <c r="B667" s="2">
        <f t="shared" si="10"/>
        <v>201</v>
      </c>
      <c r="C667" s="2">
        <v>2</v>
      </c>
      <c r="D667" s="2">
        <v>1</v>
      </c>
      <c r="E667" s="2" t="str">
        <f>"阵列"&amp;C667&amp;INDEX(计算页!$E$4:$E$9,D667)&amp;"色宠物系数"</f>
        <v>阵列2白色宠物系数</v>
      </c>
      <c r="F667" s="2">
        <v>63</v>
      </c>
      <c r="G667" s="2">
        <v>6300</v>
      </c>
      <c r="H667" s="2">
        <f>INDEX(升级战力计算!$B$2:$BC$101,D_升级系数表!F667,MATCH(B667,升级战力计算!$B$1:$BC$1,0)-1)</f>
        <v>44177</v>
      </c>
      <c r="I667" s="1">
        <v>3</v>
      </c>
      <c r="J667" s="1">
        <v>201</v>
      </c>
      <c r="K667" s="1">
        <v>100</v>
      </c>
      <c r="L667" s="1">
        <v>202</v>
      </c>
      <c r="M667" s="1">
        <v>200</v>
      </c>
      <c r="N667" s="1">
        <v>203</v>
      </c>
      <c r="O667" s="1">
        <v>300</v>
      </c>
      <c r="P667" s="1">
        <v>1</v>
      </c>
      <c r="Q667" s="1">
        <v>6300</v>
      </c>
    </row>
    <row r="668" spans="1:17" x14ac:dyDescent="0.35">
      <c r="A668" s="2">
        <v>664</v>
      </c>
      <c r="B668" s="2">
        <f t="shared" si="10"/>
        <v>201</v>
      </c>
      <c r="C668" s="2">
        <v>2</v>
      </c>
      <c r="D668" s="2">
        <v>1</v>
      </c>
      <c r="E668" s="2" t="str">
        <f>"阵列"&amp;C668&amp;INDEX(计算页!$E$4:$E$9,D668)&amp;"色宠物系数"</f>
        <v>阵列2白色宠物系数</v>
      </c>
      <c r="F668" s="2">
        <v>64</v>
      </c>
      <c r="G668" s="2">
        <v>6400</v>
      </c>
      <c r="H668" s="2">
        <f>INDEX(升级战力计算!$B$2:$BC$101,D_升级系数表!F668,MATCH(B668,升级战力计算!$B$1:$BC$1,0)-1)</f>
        <v>45211</v>
      </c>
      <c r="I668" s="1">
        <v>3</v>
      </c>
      <c r="J668" s="1">
        <v>201</v>
      </c>
      <c r="K668" s="1">
        <v>100</v>
      </c>
      <c r="L668" s="1">
        <v>202</v>
      </c>
      <c r="M668" s="1">
        <v>200</v>
      </c>
      <c r="N668" s="1">
        <v>203</v>
      </c>
      <c r="O668" s="1">
        <v>300</v>
      </c>
      <c r="P668" s="1">
        <v>1</v>
      </c>
      <c r="Q668" s="1">
        <v>6400</v>
      </c>
    </row>
    <row r="669" spans="1:17" x14ac:dyDescent="0.35">
      <c r="A669" s="2">
        <v>665</v>
      </c>
      <c r="B669" s="2">
        <f t="shared" si="10"/>
        <v>201</v>
      </c>
      <c r="C669" s="2">
        <v>2</v>
      </c>
      <c r="D669" s="2">
        <v>1</v>
      </c>
      <c r="E669" s="2" t="str">
        <f>"阵列"&amp;C669&amp;INDEX(计算页!$E$4:$E$9,D669)&amp;"色宠物系数"</f>
        <v>阵列2白色宠物系数</v>
      </c>
      <c r="F669" s="2">
        <v>65</v>
      </c>
      <c r="G669" s="2">
        <v>6500</v>
      </c>
      <c r="H669" s="2">
        <f>INDEX(升级战力计算!$B$2:$BC$101,D_升级系数表!F669,MATCH(B669,升级战力计算!$B$1:$BC$1,0)-1)</f>
        <v>46245</v>
      </c>
      <c r="I669" s="1">
        <v>3</v>
      </c>
      <c r="J669" s="1">
        <v>201</v>
      </c>
      <c r="K669" s="1">
        <v>100</v>
      </c>
      <c r="L669" s="1">
        <v>202</v>
      </c>
      <c r="M669" s="1">
        <v>200</v>
      </c>
      <c r="N669" s="1">
        <v>203</v>
      </c>
      <c r="O669" s="1">
        <v>300</v>
      </c>
      <c r="P669" s="1">
        <v>1</v>
      </c>
      <c r="Q669" s="1">
        <v>6500</v>
      </c>
    </row>
    <row r="670" spans="1:17" x14ac:dyDescent="0.35">
      <c r="A670" s="2">
        <v>666</v>
      </c>
      <c r="B670" s="2">
        <f t="shared" si="10"/>
        <v>201</v>
      </c>
      <c r="C670" s="2">
        <v>2</v>
      </c>
      <c r="D670" s="2">
        <v>1</v>
      </c>
      <c r="E670" s="2" t="str">
        <f>"阵列"&amp;C670&amp;INDEX(计算页!$E$4:$E$9,D670)&amp;"色宠物系数"</f>
        <v>阵列2白色宠物系数</v>
      </c>
      <c r="F670" s="2">
        <v>66</v>
      </c>
      <c r="G670" s="2">
        <v>6600</v>
      </c>
      <c r="H670" s="2">
        <f>INDEX(升级战力计算!$B$2:$BC$101,D_升级系数表!F670,MATCH(B670,升级战力计算!$B$1:$BC$1,0)-1)</f>
        <v>47351</v>
      </c>
      <c r="I670" s="1">
        <v>3</v>
      </c>
      <c r="J670" s="1">
        <v>201</v>
      </c>
      <c r="K670" s="1">
        <v>100</v>
      </c>
      <c r="L670" s="1">
        <v>202</v>
      </c>
      <c r="M670" s="1">
        <v>200</v>
      </c>
      <c r="N670" s="1">
        <v>203</v>
      </c>
      <c r="O670" s="1">
        <v>300</v>
      </c>
      <c r="P670" s="1">
        <v>1</v>
      </c>
      <c r="Q670" s="1">
        <v>6600</v>
      </c>
    </row>
    <row r="671" spans="1:17" x14ac:dyDescent="0.35">
      <c r="A671" s="2">
        <v>667</v>
      </c>
      <c r="B671" s="2">
        <f t="shared" si="10"/>
        <v>201</v>
      </c>
      <c r="C671" s="2">
        <v>2</v>
      </c>
      <c r="D671" s="2">
        <v>1</v>
      </c>
      <c r="E671" s="2" t="str">
        <f>"阵列"&amp;C671&amp;INDEX(计算页!$E$4:$E$9,D671)&amp;"色宠物系数"</f>
        <v>阵列2白色宠物系数</v>
      </c>
      <c r="F671" s="2">
        <v>67</v>
      </c>
      <c r="G671" s="2">
        <v>6700</v>
      </c>
      <c r="H671" s="2">
        <f>INDEX(升级战力计算!$B$2:$BC$101,D_升级系数表!F671,MATCH(B671,升级战力计算!$B$1:$BC$1,0)-1)</f>
        <v>48457</v>
      </c>
      <c r="I671" s="1">
        <v>3</v>
      </c>
      <c r="J671" s="1">
        <v>201</v>
      </c>
      <c r="K671" s="1">
        <v>100</v>
      </c>
      <c r="L671" s="1">
        <v>202</v>
      </c>
      <c r="M671" s="1">
        <v>200</v>
      </c>
      <c r="N671" s="1">
        <v>203</v>
      </c>
      <c r="O671" s="1">
        <v>300</v>
      </c>
      <c r="P671" s="1">
        <v>1</v>
      </c>
      <c r="Q671" s="1">
        <v>6700</v>
      </c>
    </row>
    <row r="672" spans="1:17" x14ac:dyDescent="0.35">
      <c r="A672" s="2">
        <v>668</v>
      </c>
      <c r="B672" s="2">
        <f t="shared" si="10"/>
        <v>201</v>
      </c>
      <c r="C672" s="2">
        <v>2</v>
      </c>
      <c r="D672" s="2">
        <v>1</v>
      </c>
      <c r="E672" s="2" t="str">
        <f>"阵列"&amp;C672&amp;INDEX(计算页!$E$4:$E$9,D672)&amp;"色宠物系数"</f>
        <v>阵列2白色宠物系数</v>
      </c>
      <c r="F672" s="2">
        <v>68</v>
      </c>
      <c r="G672" s="2">
        <v>6800</v>
      </c>
      <c r="H672" s="2">
        <f>INDEX(升级战力计算!$B$2:$BC$101,D_升级系数表!F672,MATCH(B672,升级战力计算!$B$1:$BC$1,0)-1)</f>
        <v>49563</v>
      </c>
      <c r="I672" s="1">
        <v>3</v>
      </c>
      <c r="J672" s="1">
        <v>201</v>
      </c>
      <c r="K672" s="1">
        <v>100</v>
      </c>
      <c r="L672" s="1">
        <v>202</v>
      </c>
      <c r="M672" s="1">
        <v>200</v>
      </c>
      <c r="N672" s="1">
        <v>203</v>
      </c>
      <c r="O672" s="1">
        <v>300</v>
      </c>
      <c r="P672" s="1">
        <v>1</v>
      </c>
      <c r="Q672" s="1">
        <v>6800</v>
      </c>
    </row>
    <row r="673" spans="1:17" x14ac:dyDescent="0.35">
      <c r="A673" s="2">
        <v>669</v>
      </c>
      <c r="B673" s="2">
        <f t="shared" si="10"/>
        <v>201</v>
      </c>
      <c r="C673" s="2">
        <v>2</v>
      </c>
      <c r="D673" s="2">
        <v>1</v>
      </c>
      <c r="E673" s="2" t="str">
        <f>"阵列"&amp;C673&amp;INDEX(计算页!$E$4:$E$9,D673)&amp;"色宠物系数"</f>
        <v>阵列2白色宠物系数</v>
      </c>
      <c r="F673" s="2">
        <v>69</v>
      </c>
      <c r="G673" s="2">
        <v>6900</v>
      </c>
      <c r="H673" s="2">
        <f>INDEX(升级战力计算!$B$2:$BC$101,D_升级系数表!F673,MATCH(B673,升级战力计算!$B$1:$BC$1,0)-1)</f>
        <v>50669</v>
      </c>
      <c r="I673" s="1">
        <v>3</v>
      </c>
      <c r="J673" s="1">
        <v>201</v>
      </c>
      <c r="K673" s="1">
        <v>100</v>
      </c>
      <c r="L673" s="1">
        <v>202</v>
      </c>
      <c r="M673" s="1">
        <v>200</v>
      </c>
      <c r="N673" s="1">
        <v>203</v>
      </c>
      <c r="O673" s="1">
        <v>300</v>
      </c>
      <c r="P673" s="1">
        <v>1</v>
      </c>
      <c r="Q673" s="1">
        <v>6900</v>
      </c>
    </row>
    <row r="674" spans="1:17" x14ac:dyDescent="0.35">
      <c r="A674" s="2">
        <v>670</v>
      </c>
      <c r="B674" s="2">
        <f t="shared" si="10"/>
        <v>201</v>
      </c>
      <c r="C674" s="2">
        <v>2</v>
      </c>
      <c r="D674" s="2">
        <v>1</v>
      </c>
      <c r="E674" s="2" t="str">
        <f>"阵列"&amp;C674&amp;INDEX(计算页!$E$4:$E$9,D674)&amp;"色宠物系数"</f>
        <v>阵列2白色宠物系数</v>
      </c>
      <c r="F674" s="2">
        <v>70</v>
      </c>
      <c r="G674" s="2">
        <v>7000</v>
      </c>
      <c r="H674" s="2">
        <f>INDEX(升级战力计算!$B$2:$BC$101,D_升级系数表!F674,MATCH(B674,升级战力计算!$B$1:$BC$1,0)-1)</f>
        <v>51775</v>
      </c>
      <c r="I674" s="1">
        <v>3</v>
      </c>
      <c r="J674" s="1">
        <v>201</v>
      </c>
      <c r="K674" s="1">
        <v>100</v>
      </c>
      <c r="L674" s="1">
        <v>202</v>
      </c>
      <c r="M674" s="1">
        <v>200</v>
      </c>
      <c r="N674" s="1">
        <v>203</v>
      </c>
      <c r="O674" s="1">
        <v>300</v>
      </c>
      <c r="P674" s="1">
        <v>1</v>
      </c>
      <c r="Q674" s="1">
        <v>7000</v>
      </c>
    </row>
    <row r="675" spans="1:17" x14ac:dyDescent="0.35">
      <c r="A675" s="2">
        <v>671</v>
      </c>
      <c r="B675" s="2">
        <f t="shared" si="10"/>
        <v>201</v>
      </c>
      <c r="C675" s="2">
        <v>2</v>
      </c>
      <c r="D675" s="2">
        <v>1</v>
      </c>
      <c r="E675" s="2" t="str">
        <f>"阵列"&amp;C675&amp;INDEX(计算页!$E$4:$E$9,D675)&amp;"色宠物系数"</f>
        <v>阵列2白色宠物系数</v>
      </c>
      <c r="F675" s="2">
        <v>71</v>
      </c>
      <c r="G675" s="2">
        <v>7100</v>
      </c>
      <c r="H675" s="2">
        <f>INDEX(升级战力计算!$B$2:$BC$101,D_升级系数表!F675,MATCH(B675,升级战力计算!$B$1:$BC$1,0)-1)</f>
        <v>52958</v>
      </c>
      <c r="I675" s="1">
        <v>3</v>
      </c>
      <c r="J675" s="1">
        <v>201</v>
      </c>
      <c r="K675" s="1">
        <v>100</v>
      </c>
      <c r="L675" s="1">
        <v>202</v>
      </c>
      <c r="M675" s="1">
        <v>200</v>
      </c>
      <c r="N675" s="1">
        <v>203</v>
      </c>
      <c r="O675" s="1">
        <v>300</v>
      </c>
      <c r="P675" s="1">
        <v>1</v>
      </c>
      <c r="Q675" s="1">
        <v>7100</v>
      </c>
    </row>
    <row r="676" spans="1:17" x14ac:dyDescent="0.35">
      <c r="A676" s="2">
        <v>672</v>
      </c>
      <c r="B676" s="2">
        <f t="shared" si="10"/>
        <v>201</v>
      </c>
      <c r="C676" s="2">
        <v>2</v>
      </c>
      <c r="D676" s="2">
        <v>1</v>
      </c>
      <c r="E676" s="2" t="str">
        <f>"阵列"&amp;C676&amp;INDEX(计算页!$E$4:$E$9,D676)&amp;"色宠物系数"</f>
        <v>阵列2白色宠物系数</v>
      </c>
      <c r="F676" s="2">
        <v>72</v>
      </c>
      <c r="G676" s="2">
        <v>7200</v>
      </c>
      <c r="H676" s="2">
        <f>INDEX(升级战力计算!$B$2:$BC$101,D_升级系数表!F676,MATCH(B676,升级战力计算!$B$1:$BC$1,0)-1)</f>
        <v>54141</v>
      </c>
      <c r="I676" s="1">
        <v>3</v>
      </c>
      <c r="J676" s="1">
        <v>201</v>
      </c>
      <c r="K676" s="1">
        <v>100</v>
      </c>
      <c r="L676" s="1">
        <v>202</v>
      </c>
      <c r="M676" s="1">
        <v>200</v>
      </c>
      <c r="N676" s="1">
        <v>203</v>
      </c>
      <c r="O676" s="1">
        <v>300</v>
      </c>
      <c r="P676" s="1">
        <v>1</v>
      </c>
      <c r="Q676" s="1">
        <v>7200</v>
      </c>
    </row>
    <row r="677" spans="1:17" x14ac:dyDescent="0.35">
      <c r="A677" s="2">
        <v>673</v>
      </c>
      <c r="B677" s="2">
        <f t="shared" si="10"/>
        <v>201</v>
      </c>
      <c r="C677" s="2">
        <v>2</v>
      </c>
      <c r="D677" s="2">
        <v>1</v>
      </c>
      <c r="E677" s="2" t="str">
        <f>"阵列"&amp;C677&amp;INDEX(计算页!$E$4:$E$9,D677)&amp;"色宠物系数"</f>
        <v>阵列2白色宠物系数</v>
      </c>
      <c r="F677" s="2">
        <v>73</v>
      </c>
      <c r="G677" s="2">
        <v>7300</v>
      </c>
      <c r="H677" s="2">
        <f>INDEX(升级战力计算!$B$2:$BC$101,D_升级系数表!F677,MATCH(B677,升级战力计算!$B$1:$BC$1,0)-1)</f>
        <v>55324</v>
      </c>
      <c r="I677" s="1">
        <v>3</v>
      </c>
      <c r="J677" s="1">
        <v>201</v>
      </c>
      <c r="K677" s="1">
        <v>100</v>
      </c>
      <c r="L677" s="1">
        <v>202</v>
      </c>
      <c r="M677" s="1">
        <v>200</v>
      </c>
      <c r="N677" s="1">
        <v>203</v>
      </c>
      <c r="O677" s="1">
        <v>300</v>
      </c>
      <c r="P677" s="1">
        <v>1</v>
      </c>
      <c r="Q677" s="1">
        <v>7300</v>
      </c>
    </row>
    <row r="678" spans="1:17" x14ac:dyDescent="0.35">
      <c r="A678" s="2">
        <v>674</v>
      </c>
      <c r="B678" s="2">
        <f t="shared" si="10"/>
        <v>201</v>
      </c>
      <c r="C678" s="2">
        <v>2</v>
      </c>
      <c r="D678" s="2">
        <v>1</v>
      </c>
      <c r="E678" s="2" t="str">
        <f>"阵列"&amp;C678&amp;INDEX(计算页!$E$4:$E$9,D678)&amp;"色宠物系数"</f>
        <v>阵列2白色宠物系数</v>
      </c>
      <c r="F678" s="2">
        <v>74</v>
      </c>
      <c r="G678" s="2">
        <v>7400</v>
      </c>
      <c r="H678" s="2">
        <f>INDEX(升级战力计算!$B$2:$BC$101,D_升级系数表!F678,MATCH(B678,升级战力计算!$B$1:$BC$1,0)-1)</f>
        <v>56507</v>
      </c>
      <c r="I678" s="1">
        <v>3</v>
      </c>
      <c r="J678" s="1">
        <v>201</v>
      </c>
      <c r="K678" s="1">
        <v>100</v>
      </c>
      <c r="L678" s="1">
        <v>202</v>
      </c>
      <c r="M678" s="1">
        <v>200</v>
      </c>
      <c r="N678" s="1">
        <v>203</v>
      </c>
      <c r="O678" s="1">
        <v>300</v>
      </c>
      <c r="P678" s="1">
        <v>1</v>
      </c>
      <c r="Q678" s="1">
        <v>7400</v>
      </c>
    </row>
    <row r="679" spans="1:17" x14ac:dyDescent="0.35">
      <c r="A679" s="2">
        <v>675</v>
      </c>
      <c r="B679" s="2">
        <f t="shared" si="10"/>
        <v>201</v>
      </c>
      <c r="C679" s="2">
        <v>2</v>
      </c>
      <c r="D679" s="2">
        <v>1</v>
      </c>
      <c r="E679" s="2" t="str">
        <f>"阵列"&amp;C679&amp;INDEX(计算页!$E$4:$E$9,D679)&amp;"色宠物系数"</f>
        <v>阵列2白色宠物系数</v>
      </c>
      <c r="F679" s="2">
        <v>75</v>
      </c>
      <c r="G679" s="2">
        <v>7500</v>
      </c>
      <c r="H679" s="2">
        <f>INDEX(升级战力计算!$B$2:$BC$101,D_升级系数表!F679,MATCH(B679,升级战力计算!$B$1:$BC$1,0)-1)</f>
        <v>57690</v>
      </c>
      <c r="I679" s="1">
        <v>3</v>
      </c>
      <c r="J679" s="1">
        <v>201</v>
      </c>
      <c r="K679" s="1">
        <v>100</v>
      </c>
      <c r="L679" s="1">
        <v>202</v>
      </c>
      <c r="M679" s="1">
        <v>200</v>
      </c>
      <c r="N679" s="1">
        <v>203</v>
      </c>
      <c r="O679" s="1">
        <v>300</v>
      </c>
      <c r="P679" s="1">
        <v>1</v>
      </c>
      <c r="Q679" s="1">
        <v>7500</v>
      </c>
    </row>
    <row r="680" spans="1:17" x14ac:dyDescent="0.35">
      <c r="A680" s="2">
        <v>676</v>
      </c>
      <c r="B680" s="2">
        <f t="shared" si="10"/>
        <v>201</v>
      </c>
      <c r="C680" s="2">
        <v>2</v>
      </c>
      <c r="D680" s="2">
        <v>1</v>
      </c>
      <c r="E680" s="2" t="str">
        <f>"阵列"&amp;C680&amp;INDEX(计算页!$E$4:$E$9,D680)&amp;"色宠物系数"</f>
        <v>阵列2白色宠物系数</v>
      </c>
      <c r="F680" s="2">
        <v>76</v>
      </c>
      <c r="G680" s="2">
        <v>7600</v>
      </c>
      <c r="H680" s="2">
        <f>INDEX(升级战力计算!$B$2:$BC$101,D_升级系数表!F680,MATCH(B680,升级战力计算!$B$1:$BC$1,0)-1)</f>
        <v>58956</v>
      </c>
      <c r="I680" s="1">
        <v>3</v>
      </c>
      <c r="J680" s="1">
        <v>201</v>
      </c>
      <c r="K680" s="1">
        <v>100</v>
      </c>
      <c r="L680" s="1">
        <v>202</v>
      </c>
      <c r="M680" s="1">
        <v>200</v>
      </c>
      <c r="N680" s="1">
        <v>203</v>
      </c>
      <c r="O680" s="1">
        <v>300</v>
      </c>
      <c r="P680" s="1">
        <v>1</v>
      </c>
      <c r="Q680" s="1">
        <v>7600</v>
      </c>
    </row>
    <row r="681" spans="1:17" x14ac:dyDescent="0.35">
      <c r="A681" s="2">
        <v>677</v>
      </c>
      <c r="B681" s="2">
        <f t="shared" si="10"/>
        <v>201</v>
      </c>
      <c r="C681" s="2">
        <v>2</v>
      </c>
      <c r="D681" s="2">
        <v>1</v>
      </c>
      <c r="E681" s="2" t="str">
        <f>"阵列"&amp;C681&amp;INDEX(计算页!$E$4:$E$9,D681)&amp;"色宠物系数"</f>
        <v>阵列2白色宠物系数</v>
      </c>
      <c r="F681" s="2">
        <v>77</v>
      </c>
      <c r="G681" s="2">
        <v>7700</v>
      </c>
      <c r="H681" s="2">
        <f>INDEX(升级战力计算!$B$2:$BC$101,D_升级系数表!F681,MATCH(B681,升级战力计算!$B$1:$BC$1,0)-1)</f>
        <v>60222</v>
      </c>
      <c r="I681" s="1">
        <v>3</v>
      </c>
      <c r="J681" s="1">
        <v>201</v>
      </c>
      <c r="K681" s="1">
        <v>100</v>
      </c>
      <c r="L681" s="1">
        <v>202</v>
      </c>
      <c r="M681" s="1">
        <v>200</v>
      </c>
      <c r="N681" s="1">
        <v>203</v>
      </c>
      <c r="O681" s="1">
        <v>300</v>
      </c>
      <c r="P681" s="1">
        <v>1</v>
      </c>
      <c r="Q681" s="1">
        <v>7700</v>
      </c>
    </row>
    <row r="682" spans="1:17" x14ac:dyDescent="0.35">
      <c r="A682" s="2">
        <v>678</v>
      </c>
      <c r="B682" s="2">
        <f t="shared" si="10"/>
        <v>201</v>
      </c>
      <c r="C682" s="2">
        <v>2</v>
      </c>
      <c r="D682" s="2">
        <v>1</v>
      </c>
      <c r="E682" s="2" t="str">
        <f>"阵列"&amp;C682&amp;INDEX(计算页!$E$4:$E$9,D682)&amp;"色宠物系数"</f>
        <v>阵列2白色宠物系数</v>
      </c>
      <c r="F682" s="2">
        <v>78</v>
      </c>
      <c r="G682" s="2">
        <v>7800</v>
      </c>
      <c r="H682" s="2">
        <f>INDEX(升级战力计算!$B$2:$BC$101,D_升级系数表!F682,MATCH(B682,升级战力计算!$B$1:$BC$1,0)-1)</f>
        <v>61488</v>
      </c>
      <c r="I682" s="1">
        <v>3</v>
      </c>
      <c r="J682" s="1">
        <v>201</v>
      </c>
      <c r="K682" s="1">
        <v>100</v>
      </c>
      <c r="L682" s="1">
        <v>202</v>
      </c>
      <c r="M682" s="1">
        <v>200</v>
      </c>
      <c r="N682" s="1">
        <v>203</v>
      </c>
      <c r="O682" s="1">
        <v>300</v>
      </c>
      <c r="P682" s="1">
        <v>1</v>
      </c>
      <c r="Q682" s="1">
        <v>7800</v>
      </c>
    </row>
    <row r="683" spans="1:17" x14ac:dyDescent="0.35">
      <c r="A683" s="2">
        <v>679</v>
      </c>
      <c r="B683" s="2">
        <f t="shared" si="10"/>
        <v>201</v>
      </c>
      <c r="C683" s="2">
        <v>2</v>
      </c>
      <c r="D683" s="2">
        <v>1</v>
      </c>
      <c r="E683" s="2" t="str">
        <f>"阵列"&amp;C683&amp;INDEX(计算页!$E$4:$E$9,D683)&amp;"色宠物系数"</f>
        <v>阵列2白色宠物系数</v>
      </c>
      <c r="F683" s="2">
        <v>79</v>
      </c>
      <c r="G683" s="2">
        <v>7900</v>
      </c>
      <c r="H683" s="2">
        <f>INDEX(升级战力计算!$B$2:$BC$101,D_升级系数表!F683,MATCH(B683,升级战力计算!$B$1:$BC$1,0)-1)</f>
        <v>62754</v>
      </c>
      <c r="I683" s="1">
        <v>3</v>
      </c>
      <c r="J683" s="1">
        <v>201</v>
      </c>
      <c r="K683" s="1">
        <v>100</v>
      </c>
      <c r="L683" s="1">
        <v>202</v>
      </c>
      <c r="M683" s="1">
        <v>200</v>
      </c>
      <c r="N683" s="1">
        <v>203</v>
      </c>
      <c r="O683" s="1">
        <v>300</v>
      </c>
      <c r="P683" s="1">
        <v>1</v>
      </c>
      <c r="Q683" s="1">
        <v>7900</v>
      </c>
    </row>
    <row r="684" spans="1:17" x14ac:dyDescent="0.35">
      <c r="A684" s="2">
        <v>680</v>
      </c>
      <c r="B684" s="2">
        <f t="shared" si="10"/>
        <v>201</v>
      </c>
      <c r="C684" s="2">
        <v>2</v>
      </c>
      <c r="D684" s="2">
        <v>1</v>
      </c>
      <c r="E684" s="2" t="str">
        <f>"阵列"&amp;C684&amp;INDEX(计算页!$E$4:$E$9,D684)&amp;"色宠物系数"</f>
        <v>阵列2白色宠物系数</v>
      </c>
      <c r="F684" s="2">
        <v>80</v>
      </c>
      <c r="G684" s="2">
        <v>8000</v>
      </c>
      <c r="H684" s="2">
        <f>INDEX(升级战力计算!$B$2:$BC$101,D_升级系数表!F684,MATCH(B684,升级战力计算!$B$1:$BC$1,0)-1)</f>
        <v>64020</v>
      </c>
      <c r="I684" s="1">
        <v>3</v>
      </c>
      <c r="J684" s="1">
        <v>201</v>
      </c>
      <c r="K684" s="1">
        <v>100</v>
      </c>
      <c r="L684" s="1">
        <v>202</v>
      </c>
      <c r="M684" s="1">
        <v>200</v>
      </c>
      <c r="N684" s="1">
        <v>203</v>
      </c>
      <c r="O684" s="1">
        <v>300</v>
      </c>
      <c r="P684" s="1">
        <v>1</v>
      </c>
      <c r="Q684" s="1">
        <v>8000</v>
      </c>
    </row>
    <row r="685" spans="1:17" x14ac:dyDescent="0.35">
      <c r="A685" s="2">
        <v>681</v>
      </c>
      <c r="B685" s="2">
        <f t="shared" si="10"/>
        <v>201</v>
      </c>
      <c r="C685" s="2">
        <v>2</v>
      </c>
      <c r="D685" s="2">
        <v>1</v>
      </c>
      <c r="E685" s="2" t="str">
        <f>"阵列"&amp;C685&amp;INDEX(计算页!$E$4:$E$9,D685)&amp;"色宠物系数"</f>
        <v>阵列2白色宠物系数</v>
      </c>
      <c r="F685" s="2">
        <v>81</v>
      </c>
      <c r="G685" s="2">
        <v>8100</v>
      </c>
      <c r="H685" s="2">
        <f>INDEX(升级战力计算!$B$2:$BC$101,D_升级系数表!F685,MATCH(B685,升级战力计算!$B$1:$BC$1,0)-1)</f>
        <v>65375</v>
      </c>
      <c r="I685" s="1">
        <v>3</v>
      </c>
      <c r="J685" s="1">
        <v>201</v>
      </c>
      <c r="K685" s="1">
        <v>100</v>
      </c>
      <c r="L685" s="1">
        <v>202</v>
      </c>
      <c r="M685" s="1">
        <v>200</v>
      </c>
      <c r="N685" s="1">
        <v>203</v>
      </c>
      <c r="O685" s="1">
        <v>300</v>
      </c>
      <c r="P685" s="1">
        <v>1</v>
      </c>
      <c r="Q685" s="1">
        <v>8100</v>
      </c>
    </row>
    <row r="686" spans="1:17" x14ac:dyDescent="0.35">
      <c r="A686" s="2">
        <v>682</v>
      </c>
      <c r="B686" s="2">
        <f t="shared" si="10"/>
        <v>201</v>
      </c>
      <c r="C686" s="2">
        <v>2</v>
      </c>
      <c r="D686" s="2">
        <v>1</v>
      </c>
      <c r="E686" s="2" t="str">
        <f>"阵列"&amp;C686&amp;INDEX(计算页!$E$4:$E$9,D686)&amp;"色宠物系数"</f>
        <v>阵列2白色宠物系数</v>
      </c>
      <c r="F686" s="2">
        <v>82</v>
      </c>
      <c r="G686" s="2">
        <v>8200</v>
      </c>
      <c r="H686" s="2">
        <f>INDEX(升级战力计算!$B$2:$BC$101,D_升级系数表!F686,MATCH(B686,升级战力计算!$B$1:$BC$1,0)-1)</f>
        <v>66730</v>
      </c>
      <c r="I686" s="1">
        <v>3</v>
      </c>
      <c r="J686" s="1">
        <v>201</v>
      </c>
      <c r="K686" s="1">
        <v>100</v>
      </c>
      <c r="L686" s="1">
        <v>202</v>
      </c>
      <c r="M686" s="1">
        <v>200</v>
      </c>
      <c r="N686" s="1">
        <v>203</v>
      </c>
      <c r="O686" s="1">
        <v>300</v>
      </c>
      <c r="P686" s="1">
        <v>1</v>
      </c>
      <c r="Q686" s="1">
        <v>8200</v>
      </c>
    </row>
    <row r="687" spans="1:17" x14ac:dyDescent="0.35">
      <c r="A687" s="2">
        <v>683</v>
      </c>
      <c r="B687" s="2">
        <f t="shared" si="10"/>
        <v>201</v>
      </c>
      <c r="C687" s="2">
        <v>2</v>
      </c>
      <c r="D687" s="2">
        <v>1</v>
      </c>
      <c r="E687" s="2" t="str">
        <f>"阵列"&amp;C687&amp;INDEX(计算页!$E$4:$E$9,D687)&amp;"色宠物系数"</f>
        <v>阵列2白色宠物系数</v>
      </c>
      <c r="F687" s="2">
        <v>83</v>
      </c>
      <c r="G687" s="2">
        <v>8300</v>
      </c>
      <c r="H687" s="2">
        <f>INDEX(升级战力计算!$B$2:$BC$101,D_升级系数表!F687,MATCH(B687,升级战力计算!$B$1:$BC$1,0)-1)</f>
        <v>68085</v>
      </c>
      <c r="I687" s="1">
        <v>3</v>
      </c>
      <c r="J687" s="1">
        <v>201</v>
      </c>
      <c r="K687" s="1">
        <v>100</v>
      </c>
      <c r="L687" s="1">
        <v>202</v>
      </c>
      <c r="M687" s="1">
        <v>200</v>
      </c>
      <c r="N687" s="1">
        <v>203</v>
      </c>
      <c r="O687" s="1">
        <v>300</v>
      </c>
      <c r="P687" s="1">
        <v>1</v>
      </c>
      <c r="Q687" s="1">
        <v>8300</v>
      </c>
    </row>
    <row r="688" spans="1:17" x14ac:dyDescent="0.35">
      <c r="A688" s="2">
        <v>684</v>
      </c>
      <c r="B688" s="2">
        <f t="shared" si="10"/>
        <v>201</v>
      </c>
      <c r="C688" s="2">
        <v>2</v>
      </c>
      <c r="D688" s="2">
        <v>1</v>
      </c>
      <c r="E688" s="2" t="str">
        <f>"阵列"&amp;C688&amp;INDEX(计算页!$E$4:$E$9,D688)&amp;"色宠物系数"</f>
        <v>阵列2白色宠物系数</v>
      </c>
      <c r="F688" s="2">
        <v>84</v>
      </c>
      <c r="G688" s="2">
        <v>8400</v>
      </c>
      <c r="H688" s="2">
        <f>INDEX(升级战力计算!$B$2:$BC$101,D_升级系数表!F688,MATCH(B688,升级战力计算!$B$1:$BC$1,0)-1)</f>
        <v>69440</v>
      </c>
      <c r="I688" s="1">
        <v>3</v>
      </c>
      <c r="J688" s="1">
        <v>201</v>
      </c>
      <c r="K688" s="1">
        <v>100</v>
      </c>
      <c r="L688" s="1">
        <v>202</v>
      </c>
      <c r="M688" s="1">
        <v>200</v>
      </c>
      <c r="N688" s="1">
        <v>203</v>
      </c>
      <c r="O688" s="1">
        <v>300</v>
      </c>
      <c r="P688" s="1">
        <v>1</v>
      </c>
      <c r="Q688" s="1">
        <v>8400</v>
      </c>
    </row>
    <row r="689" spans="1:17" x14ac:dyDescent="0.35">
      <c r="A689" s="2">
        <v>685</v>
      </c>
      <c r="B689" s="2">
        <f t="shared" si="10"/>
        <v>201</v>
      </c>
      <c r="C689" s="2">
        <v>2</v>
      </c>
      <c r="D689" s="2">
        <v>1</v>
      </c>
      <c r="E689" s="2" t="str">
        <f>"阵列"&amp;C689&amp;INDEX(计算页!$E$4:$E$9,D689)&amp;"色宠物系数"</f>
        <v>阵列2白色宠物系数</v>
      </c>
      <c r="F689" s="2">
        <v>85</v>
      </c>
      <c r="G689" s="2">
        <v>8500</v>
      </c>
      <c r="H689" s="2">
        <f>INDEX(升级战力计算!$B$2:$BC$101,D_升级系数表!F689,MATCH(B689,升级战力计算!$B$1:$BC$1,0)-1)</f>
        <v>70795</v>
      </c>
      <c r="I689" s="1">
        <v>3</v>
      </c>
      <c r="J689" s="1">
        <v>201</v>
      </c>
      <c r="K689" s="1">
        <v>100</v>
      </c>
      <c r="L689" s="1">
        <v>202</v>
      </c>
      <c r="M689" s="1">
        <v>200</v>
      </c>
      <c r="N689" s="1">
        <v>203</v>
      </c>
      <c r="O689" s="1">
        <v>300</v>
      </c>
      <c r="P689" s="1">
        <v>1</v>
      </c>
      <c r="Q689" s="1">
        <v>8500</v>
      </c>
    </row>
    <row r="690" spans="1:17" x14ac:dyDescent="0.35">
      <c r="A690" s="2">
        <v>686</v>
      </c>
      <c r="B690" s="2">
        <f t="shared" si="10"/>
        <v>201</v>
      </c>
      <c r="C690" s="2">
        <v>2</v>
      </c>
      <c r="D690" s="2">
        <v>1</v>
      </c>
      <c r="E690" s="2" t="str">
        <f>"阵列"&amp;C690&amp;INDEX(计算页!$E$4:$E$9,D690)&amp;"色宠物系数"</f>
        <v>阵列2白色宠物系数</v>
      </c>
      <c r="F690" s="2">
        <v>86</v>
      </c>
      <c r="G690" s="2">
        <v>8600</v>
      </c>
      <c r="H690" s="2">
        <f>INDEX(升级战力计算!$B$2:$BC$101,D_升级系数表!F690,MATCH(B690,升级战力计算!$B$1:$BC$1,0)-1)</f>
        <v>72245</v>
      </c>
      <c r="I690" s="1">
        <v>3</v>
      </c>
      <c r="J690" s="1">
        <v>201</v>
      </c>
      <c r="K690" s="1">
        <v>100</v>
      </c>
      <c r="L690" s="1">
        <v>202</v>
      </c>
      <c r="M690" s="1">
        <v>200</v>
      </c>
      <c r="N690" s="1">
        <v>203</v>
      </c>
      <c r="O690" s="1">
        <v>300</v>
      </c>
      <c r="P690" s="1">
        <v>1</v>
      </c>
      <c r="Q690" s="1">
        <v>8600</v>
      </c>
    </row>
    <row r="691" spans="1:17" x14ac:dyDescent="0.35">
      <c r="A691" s="2">
        <v>687</v>
      </c>
      <c r="B691" s="2">
        <f t="shared" si="10"/>
        <v>201</v>
      </c>
      <c r="C691" s="2">
        <v>2</v>
      </c>
      <c r="D691" s="2">
        <v>1</v>
      </c>
      <c r="E691" s="2" t="str">
        <f>"阵列"&amp;C691&amp;INDEX(计算页!$E$4:$E$9,D691)&amp;"色宠物系数"</f>
        <v>阵列2白色宠物系数</v>
      </c>
      <c r="F691" s="2">
        <v>87</v>
      </c>
      <c r="G691" s="2">
        <v>8700</v>
      </c>
      <c r="H691" s="2">
        <f>INDEX(升级战力计算!$B$2:$BC$101,D_升级系数表!F691,MATCH(B691,升级战力计算!$B$1:$BC$1,0)-1)</f>
        <v>73695</v>
      </c>
      <c r="I691" s="1">
        <v>3</v>
      </c>
      <c r="J691" s="1">
        <v>201</v>
      </c>
      <c r="K691" s="1">
        <v>100</v>
      </c>
      <c r="L691" s="1">
        <v>202</v>
      </c>
      <c r="M691" s="1">
        <v>200</v>
      </c>
      <c r="N691" s="1">
        <v>203</v>
      </c>
      <c r="O691" s="1">
        <v>300</v>
      </c>
      <c r="P691" s="1">
        <v>1</v>
      </c>
      <c r="Q691" s="1">
        <v>8700</v>
      </c>
    </row>
    <row r="692" spans="1:17" x14ac:dyDescent="0.35">
      <c r="A692" s="2">
        <v>688</v>
      </c>
      <c r="B692" s="2">
        <f t="shared" si="10"/>
        <v>201</v>
      </c>
      <c r="C692" s="2">
        <v>2</v>
      </c>
      <c r="D692" s="2">
        <v>1</v>
      </c>
      <c r="E692" s="2" t="str">
        <f>"阵列"&amp;C692&amp;INDEX(计算页!$E$4:$E$9,D692)&amp;"色宠物系数"</f>
        <v>阵列2白色宠物系数</v>
      </c>
      <c r="F692" s="2">
        <v>88</v>
      </c>
      <c r="G692" s="2">
        <v>8800</v>
      </c>
      <c r="H692" s="2">
        <f>INDEX(升级战力计算!$B$2:$BC$101,D_升级系数表!F692,MATCH(B692,升级战力计算!$B$1:$BC$1,0)-1)</f>
        <v>75145</v>
      </c>
      <c r="I692" s="1">
        <v>3</v>
      </c>
      <c r="J692" s="1">
        <v>201</v>
      </c>
      <c r="K692" s="1">
        <v>100</v>
      </c>
      <c r="L692" s="1">
        <v>202</v>
      </c>
      <c r="M692" s="1">
        <v>200</v>
      </c>
      <c r="N692" s="1">
        <v>203</v>
      </c>
      <c r="O692" s="1">
        <v>300</v>
      </c>
      <c r="P692" s="1">
        <v>1</v>
      </c>
      <c r="Q692" s="1">
        <v>8800</v>
      </c>
    </row>
    <row r="693" spans="1:17" x14ac:dyDescent="0.35">
      <c r="A693" s="2">
        <v>689</v>
      </c>
      <c r="B693" s="2">
        <f t="shared" si="10"/>
        <v>201</v>
      </c>
      <c r="C693" s="2">
        <v>2</v>
      </c>
      <c r="D693" s="2">
        <v>1</v>
      </c>
      <c r="E693" s="2" t="str">
        <f>"阵列"&amp;C693&amp;INDEX(计算页!$E$4:$E$9,D693)&amp;"色宠物系数"</f>
        <v>阵列2白色宠物系数</v>
      </c>
      <c r="F693" s="2">
        <v>89</v>
      </c>
      <c r="G693" s="2">
        <v>8900</v>
      </c>
      <c r="H693" s="2">
        <f>INDEX(升级战力计算!$B$2:$BC$101,D_升级系数表!F693,MATCH(B693,升级战力计算!$B$1:$BC$1,0)-1)</f>
        <v>76595</v>
      </c>
      <c r="I693" s="1">
        <v>3</v>
      </c>
      <c r="J693" s="1">
        <v>201</v>
      </c>
      <c r="K693" s="1">
        <v>100</v>
      </c>
      <c r="L693" s="1">
        <v>202</v>
      </c>
      <c r="M693" s="1">
        <v>200</v>
      </c>
      <c r="N693" s="1">
        <v>203</v>
      </c>
      <c r="O693" s="1">
        <v>300</v>
      </c>
      <c r="P693" s="1">
        <v>1</v>
      </c>
      <c r="Q693" s="1">
        <v>8900</v>
      </c>
    </row>
    <row r="694" spans="1:17" x14ac:dyDescent="0.35">
      <c r="A694" s="2">
        <v>690</v>
      </c>
      <c r="B694" s="2">
        <f t="shared" si="10"/>
        <v>201</v>
      </c>
      <c r="C694" s="2">
        <v>2</v>
      </c>
      <c r="D694" s="2">
        <v>1</v>
      </c>
      <c r="E694" s="2" t="str">
        <f>"阵列"&amp;C694&amp;INDEX(计算页!$E$4:$E$9,D694)&amp;"色宠物系数"</f>
        <v>阵列2白色宠物系数</v>
      </c>
      <c r="F694" s="2">
        <v>90</v>
      </c>
      <c r="G694" s="2">
        <v>9000</v>
      </c>
      <c r="H694" s="2">
        <f>INDEX(升级战力计算!$B$2:$BC$101,D_升级系数表!F694,MATCH(B694,升级战力计算!$B$1:$BC$1,0)-1)</f>
        <v>78045</v>
      </c>
      <c r="I694" s="1">
        <v>3</v>
      </c>
      <c r="J694" s="1">
        <v>201</v>
      </c>
      <c r="K694" s="1">
        <v>100</v>
      </c>
      <c r="L694" s="1">
        <v>202</v>
      </c>
      <c r="M694" s="1">
        <v>200</v>
      </c>
      <c r="N694" s="1">
        <v>203</v>
      </c>
      <c r="O694" s="1">
        <v>300</v>
      </c>
      <c r="P694" s="1">
        <v>1</v>
      </c>
      <c r="Q694" s="1">
        <v>9000</v>
      </c>
    </row>
    <row r="695" spans="1:17" x14ac:dyDescent="0.35">
      <c r="A695" s="2">
        <v>691</v>
      </c>
      <c r="B695" s="2">
        <f t="shared" si="10"/>
        <v>201</v>
      </c>
      <c r="C695" s="2">
        <v>2</v>
      </c>
      <c r="D695" s="2">
        <v>1</v>
      </c>
      <c r="E695" s="2" t="str">
        <f>"阵列"&amp;C695&amp;INDEX(计算页!$E$4:$E$9,D695)&amp;"色宠物系数"</f>
        <v>阵列2白色宠物系数</v>
      </c>
      <c r="F695" s="2">
        <v>91</v>
      </c>
      <c r="G695" s="2">
        <v>9100</v>
      </c>
      <c r="H695" s="2">
        <f>INDEX(升级战力计算!$B$2:$BC$101,D_升级系数表!F695,MATCH(B695,升级战力计算!$B$1:$BC$1,0)-1)</f>
        <v>79597</v>
      </c>
      <c r="I695" s="1">
        <v>3</v>
      </c>
      <c r="J695" s="1">
        <v>201</v>
      </c>
      <c r="K695" s="1">
        <v>100</v>
      </c>
      <c r="L695" s="1">
        <v>202</v>
      </c>
      <c r="M695" s="1">
        <v>200</v>
      </c>
      <c r="N695" s="1">
        <v>203</v>
      </c>
      <c r="O695" s="1">
        <v>300</v>
      </c>
      <c r="P695" s="1">
        <v>1</v>
      </c>
      <c r="Q695" s="1">
        <v>9100</v>
      </c>
    </row>
    <row r="696" spans="1:17" x14ac:dyDescent="0.35">
      <c r="A696" s="2">
        <v>692</v>
      </c>
      <c r="B696" s="2">
        <f t="shared" si="10"/>
        <v>201</v>
      </c>
      <c r="C696" s="2">
        <v>2</v>
      </c>
      <c r="D696" s="2">
        <v>1</v>
      </c>
      <c r="E696" s="2" t="str">
        <f>"阵列"&amp;C696&amp;INDEX(计算页!$E$4:$E$9,D696)&amp;"色宠物系数"</f>
        <v>阵列2白色宠物系数</v>
      </c>
      <c r="F696" s="2">
        <v>92</v>
      </c>
      <c r="G696" s="2">
        <v>9200</v>
      </c>
      <c r="H696" s="2">
        <f>INDEX(升级战力计算!$B$2:$BC$101,D_升级系数表!F696,MATCH(B696,升级战力计算!$B$1:$BC$1,0)-1)</f>
        <v>81149</v>
      </c>
      <c r="I696" s="1">
        <v>3</v>
      </c>
      <c r="J696" s="1">
        <v>201</v>
      </c>
      <c r="K696" s="1">
        <v>100</v>
      </c>
      <c r="L696" s="1">
        <v>202</v>
      </c>
      <c r="M696" s="1">
        <v>200</v>
      </c>
      <c r="N696" s="1">
        <v>203</v>
      </c>
      <c r="O696" s="1">
        <v>300</v>
      </c>
      <c r="P696" s="1">
        <v>1</v>
      </c>
      <c r="Q696" s="1">
        <v>9200</v>
      </c>
    </row>
    <row r="697" spans="1:17" x14ac:dyDescent="0.35">
      <c r="A697" s="2">
        <v>693</v>
      </c>
      <c r="B697" s="2">
        <f t="shared" si="10"/>
        <v>201</v>
      </c>
      <c r="C697" s="2">
        <v>2</v>
      </c>
      <c r="D697" s="2">
        <v>1</v>
      </c>
      <c r="E697" s="2" t="str">
        <f>"阵列"&amp;C697&amp;INDEX(计算页!$E$4:$E$9,D697)&amp;"色宠物系数"</f>
        <v>阵列2白色宠物系数</v>
      </c>
      <c r="F697" s="2">
        <v>93</v>
      </c>
      <c r="G697" s="2">
        <v>9300</v>
      </c>
      <c r="H697" s="2">
        <f>INDEX(升级战力计算!$B$2:$BC$101,D_升级系数表!F697,MATCH(B697,升级战力计算!$B$1:$BC$1,0)-1)</f>
        <v>82701</v>
      </c>
      <c r="I697" s="1">
        <v>3</v>
      </c>
      <c r="J697" s="1">
        <v>201</v>
      </c>
      <c r="K697" s="1">
        <v>100</v>
      </c>
      <c r="L697" s="1">
        <v>202</v>
      </c>
      <c r="M697" s="1">
        <v>200</v>
      </c>
      <c r="N697" s="1">
        <v>203</v>
      </c>
      <c r="O697" s="1">
        <v>300</v>
      </c>
      <c r="P697" s="1">
        <v>1</v>
      </c>
      <c r="Q697" s="1">
        <v>9300</v>
      </c>
    </row>
    <row r="698" spans="1:17" x14ac:dyDescent="0.35">
      <c r="A698" s="2">
        <v>694</v>
      </c>
      <c r="B698" s="2">
        <f t="shared" si="10"/>
        <v>201</v>
      </c>
      <c r="C698" s="2">
        <v>2</v>
      </c>
      <c r="D698" s="2">
        <v>1</v>
      </c>
      <c r="E698" s="2" t="str">
        <f>"阵列"&amp;C698&amp;INDEX(计算页!$E$4:$E$9,D698)&amp;"色宠物系数"</f>
        <v>阵列2白色宠物系数</v>
      </c>
      <c r="F698" s="2">
        <v>94</v>
      </c>
      <c r="G698" s="2">
        <v>9400</v>
      </c>
      <c r="H698" s="2">
        <f>INDEX(升级战力计算!$B$2:$BC$101,D_升级系数表!F698,MATCH(B698,升级战力计算!$B$1:$BC$1,0)-1)</f>
        <v>84253</v>
      </c>
      <c r="I698" s="1">
        <v>3</v>
      </c>
      <c r="J698" s="1">
        <v>201</v>
      </c>
      <c r="K698" s="1">
        <v>100</v>
      </c>
      <c r="L698" s="1">
        <v>202</v>
      </c>
      <c r="M698" s="1">
        <v>200</v>
      </c>
      <c r="N698" s="1">
        <v>203</v>
      </c>
      <c r="O698" s="1">
        <v>300</v>
      </c>
      <c r="P698" s="1">
        <v>1</v>
      </c>
      <c r="Q698" s="1">
        <v>9400</v>
      </c>
    </row>
    <row r="699" spans="1:17" x14ac:dyDescent="0.35">
      <c r="A699" s="2">
        <v>695</v>
      </c>
      <c r="B699" s="2">
        <f t="shared" si="10"/>
        <v>201</v>
      </c>
      <c r="C699" s="2">
        <v>2</v>
      </c>
      <c r="D699" s="2">
        <v>1</v>
      </c>
      <c r="E699" s="2" t="str">
        <f>"阵列"&amp;C699&amp;INDEX(计算页!$E$4:$E$9,D699)&amp;"色宠物系数"</f>
        <v>阵列2白色宠物系数</v>
      </c>
      <c r="F699" s="2">
        <v>95</v>
      </c>
      <c r="G699" s="2">
        <v>9500</v>
      </c>
      <c r="H699" s="2">
        <f>INDEX(升级战力计算!$B$2:$BC$101,D_升级系数表!F699,MATCH(B699,升级战力计算!$B$1:$BC$1,0)-1)</f>
        <v>85805</v>
      </c>
      <c r="I699" s="1">
        <v>3</v>
      </c>
      <c r="J699" s="1">
        <v>201</v>
      </c>
      <c r="K699" s="1">
        <v>100</v>
      </c>
      <c r="L699" s="1">
        <v>202</v>
      </c>
      <c r="M699" s="1">
        <v>200</v>
      </c>
      <c r="N699" s="1">
        <v>203</v>
      </c>
      <c r="O699" s="1">
        <v>300</v>
      </c>
      <c r="P699" s="1">
        <v>1</v>
      </c>
      <c r="Q699" s="1">
        <v>9500</v>
      </c>
    </row>
    <row r="700" spans="1:17" x14ac:dyDescent="0.35">
      <c r="A700" s="2">
        <v>696</v>
      </c>
      <c r="B700" s="2">
        <f t="shared" si="10"/>
        <v>201</v>
      </c>
      <c r="C700" s="2">
        <v>2</v>
      </c>
      <c r="D700" s="2">
        <v>1</v>
      </c>
      <c r="E700" s="2" t="str">
        <f>"阵列"&amp;C700&amp;INDEX(计算页!$E$4:$E$9,D700)&amp;"色宠物系数"</f>
        <v>阵列2白色宠物系数</v>
      </c>
      <c r="F700" s="2">
        <v>96</v>
      </c>
      <c r="G700" s="2">
        <v>9600</v>
      </c>
      <c r="H700" s="2">
        <f>INDEX(升级战力计算!$B$2:$BC$101,D_升级系数表!F700,MATCH(B700,升级战力计算!$B$1:$BC$1,0)-1)</f>
        <v>87466</v>
      </c>
      <c r="I700" s="1">
        <v>3</v>
      </c>
      <c r="J700" s="1">
        <v>201</v>
      </c>
      <c r="K700" s="1">
        <v>100</v>
      </c>
      <c r="L700" s="1">
        <v>202</v>
      </c>
      <c r="M700" s="1">
        <v>200</v>
      </c>
      <c r="N700" s="1">
        <v>203</v>
      </c>
      <c r="O700" s="1">
        <v>300</v>
      </c>
      <c r="P700" s="1">
        <v>1</v>
      </c>
      <c r="Q700" s="1">
        <v>9600</v>
      </c>
    </row>
    <row r="701" spans="1:17" x14ac:dyDescent="0.35">
      <c r="A701" s="2">
        <v>697</v>
      </c>
      <c r="B701" s="2">
        <f t="shared" si="10"/>
        <v>201</v>
      </c>
      <c r="C701" s="2">
        <v>2</v>
      </c>
      <c r="D701" s="2">
        <v>1</v>
      </c>
      <c r="E701" s="2" t="str">
        <f>"阵列"&amp;C701&amp;INDEX(计算页!$E$4:$E$9,D701)&amp;"色宠物系数"</f>
        <v>阵列2白色宠物系数</v>
      </c>
      <c r="F701" s="2">
        <v>97</v>
      </c>
      <c r="G701" s="2">
        <v>9700</v>
      </c>
      <c r="H701" s="2">
        <f>INDEX(升级战力计算!$B$2:$BC$101,D_升级系数表!F701,MATCH(B701,升级战力计算!$B$1:$BC$1,0)-1)</f>
        <v>89127</v>
      </c>
      <c r="I701" s="1">
        <v>3</v>
      </c>
      <c r="J701" s="1">
        <v>201</v>
      </c>
      <c r="K701" s="1">
        <v>100</v>
      </c>
      <c r="L701" s="1">
        <v>202</v>
      </c>
      <c r="M701" s="1">
        <v>200</v>
      </c>
      <c r="N701" s="1">
        <v>203</v>
      </c>
      <c r="O701" s="1">
        <v>300</v>
      </c>
      <c r="P701" s="1">
        <v>1</v>
      </c>
      <c r="Q701" s="1">
        <v>9700</v>
      </c>
    </row>
    <row r="702" spans="1:17" x14ac:dyDescent="0.35">
      <c r="A702" s="2">
        <v>698</v>
      </c>
      <c r="B702" s="2">
        <f t="shared" si="10"/>
        <v>201</v>
      </c>
      <c r="C702" s="2">
        <v>2</v>
      </c>
      <c r="D702" s="2">
        <v>1</v>
      </c>
      <c r="E702" s="2" t="str">
        <f>"阵列"&amp;C702&amp;INDEX(计算页!$E$4:$E$9,D702)&amp;"色宠物系数"</f>
        <v>阵列2白色宠物系数</v>
      </c>
      <c r="F702" s="2">
        <v>98</v>
      </c>
      <c r="G702" s="2">
        <v>9800</v>
      </c>
      <c r="H702" s="2">
        <f>INDEX(升级战力计算!$B$2:$BC$101,D_升级系数表!F702,MATCH(B702,升级战力计算!$B$1:$BC$1,0)-1)</f>
        <v>90788</v>
      </c>
      <c r="I702" s="1">
        <v>3</v>
      </c>
      <c r="J702" s="1">
        <v>201</v>
      </c>
      <c r="K702" s="1">
        <v>100</v>
      </c>
      <c r="L702" s="1">
        <v>202</v>
      </c>
      <c r="M702" s="1">
        <v>200</v>
      </c>
      <c r="N702" s="1">
        <v>203</v>
      </c>
      <c r="O702" s="1">
        <v>300</v>
      </c>
      <c r="P702" s="1">
        <v>1</v>
      </c>
      <c r="Q702" s="1">
        <v>9800</v>
      </c>
    </row>
    <row r="703" spans="1:17" x14ac:dyDescent="0.35">
      <c r="A703" s="2">
        <v>699</v>
      </c>
      <c r="B703" s="2">
        <f t="shared" si="10"/>
        <v>201</v>
      </c>
      <c r="C703" s="2">
        <v>2</v>
      </c>
      <c r="D703" s="2">
        <v>1</v>
      </c>
      <c r="E703" s="2" t="str">
        <f>"阵列"&amp;C703&amp;INDEX(计算页!$E$4:$E$9,D703)&amp;"色宠物系数"</f>
        <v>阵列2白色宠物系数</v>
      </c>
      <c r="F703" s="2">
        <v>99</v>
      </c>
      <c r="G703" s="2">
        <v>9900</v>
      </c>
      <c r="H703" s="2">
        <f>INDEX(升级战力计算!$B$2:$BC$101,D_升级系数表!F703,MATCH(B703,升级战力计算!$B$1:$BC$1,0)-1)</f>
        <v>92449</v>
      </c>
      <c r="I703" s="1">
        <v>3</v>
      </c>
      <c r="J703" s="1">
        <v>201</v>
      </c>
      <c r="K703" s="1">
        <v>100</v>
      </c>
      <c r="L703" s="1">
        <v>202</v>
      </c>
      <c r="M703" s="1">
        <v>200</v>
      </c>
      <c r="N703" s="1">
        <v>203</v>
      </c>
      <c r="O703" s="1">
        <v>300</v>
      </c>
      <c r="P703" s="1">
        <v>1</v>
      </c>
      <c r="Q703" s="1">
        <v>9900</v>
      </c>
    </row>
    <row r="704" spans="1:17" x14ac:dyDescent="0.35">
      <c r="A704" s="2">
        <v>700</v>
      </c>
      <c r="B704" s="2">
        <f t="shared" si="10"/>
        <v>201</v>
      </c>
      <c r="C704" s="2">
        <v>2</v>
      </c>
      <c r="D704" s="2">
        <v>1</v>
      </c>
      <c r="E704" s="2" t="str">
        <f>"阵列"&amp;C704&amp;INDEX(计算页!$E$4:$E$9,D704)&amp;"色宠物系数"</f>
        <v>阵列2白色宠物系数</v>
      </c>
      <c r="F704" s="2">
        <v>100</v>
      </c>
      <c r="G704" s="2">
        <v>10000</v>
      </c>
      <c r="H704" s="2">
        <f>INDEX(升级战力计算!$B$2:$BC$101,D_升级系数表!F704,MATCH(B704,升级战力计算!$B$1:$BC$1,0)-1)</f>
        <v>94110</v>
      </c>
      <c r="I704" s="1">
        <v>3</v>
      </c>
      <c r="J704" s="1">
        <v>201</v>
      </c>
      <c r="K704" s="1">
        <v>100</v>
      </c>
      <c r="L704" s="1">
        <v>202</v>
      </c>
      <c r="M704" s="1">
        <v>200</v>
      </c>
      <c r="N704" s="1">
        <v>203</v>
      </c>
      <c r="O704" s="1">
        <v>300</v>
      </c>
      <c r="P704" s="1">
        <v>1</v>
      </c>
      <c r="Q704" s="1">
        <v>10000</v>
      </c>
    </row>
    <row r="705" spans="1:17" x14ac:dyDescent="0.35">
      <c r="A705" s="2">
        <v>701</v>
      </c>
      <c r="B705" s="2">
        <f t="shared" si="10"/>
        <v>202</v>
      </c>
      <c r="C705" s="2">
        <v>2</v>
      </c>
      <c r="D705" s="2">
        <v>2</v>
      </c>
      <c r="E705" s="2" t="str">
        <f>"阵列"&amp;C705&amp;INDEX(计算页!$E$4:$E$9,D705)&amp;"色宠物系数"</f>
        <v>阵列2绿色宠物系数</v>
      </c>
      <c r="F705" s="2">
        <v>1</v>
      </c>
      <c r="G705" s="2">
        <v>100</v>
      </c>
      <c r="H705" s="2">
        <f>INDEX(升级战力计算!$B$2:$BC$101,D_升级系数表!F705,MATCH(B705,升级战力计算!$B$1:$BC$1,0)-1)</f>
        <v>350</v>
      </c>
      <c r="I705" s="1">
        <v>3</v>
      </c>
      <c r="J705" s="1">
        <v>201</v>
      </c>
      <c r="K705" s="1">
        <v>100</v>
      </c>
      <c r="L705" s="1">
        <v>202</v>
      </c>
      <c r="M705" s="1">
        <v>200</v>
      </c>
      <c r="N705" s="1">
        <v>203</v>
      </c>
      <c r="O705" s="1">
        <v>300</v>
      </c>
      <c r="P705" s="1">
        <v>1</v>
      </c>
      <c r="Q705" s="1">
        <v>100</v>
      </c>
    </row>
    <row r="706" spans="1:17" x14ac:dyDescent="0.35">
      <c r="A706" s="2">
        <v>702</v>
      </c>
      <c r="B706" s="2">
        <f t="shared" si="10"/>
        <v>202</v>
      </c>
      <c r="C706" s="2">
        <v>2</v>
      </c>
      <c r="D706" s="2">
        <v>2</v>
      </c>
      <c r="E706" s="2" t="str">
        <f>"阵列"&amp;C706&amp;INDEX(计算页!$E$4:$E$9,D706)&amp;"色宠物系数"</f>
        <v>阵列2绿色宠物系数</v>
      </c>
      <c r="F706" s="2">
        <v>2</v>
      </c>
      <c r="G706" s="2">
        <v>200</v>
      </c>
      <c r="H706" s="2">
        <f>INDEX(升级战力计算!$B$2:$BC$101,D_升级系数表!F706,MATCH(B706,升级战力计算!$B$1:$BC$1,0)-1)</f>
        <v>700</v>
      </c>
      <c r="I706" s="1">
        <v>3</v>
      </c>
      <c r="J706" s="1">
        <v>201</v>
      </c>
      <c r="K706" s="1">
        <v>100</v>
      </c>
      <c r="L706" s="1">
        <v>202</v>
      </c>
      <c r="M706" s="1">
        <v>200</v>
      </c>
      <c r="N706" s="1">
        <v>203</v>
      </c>
      <c r="O706" s="1">
        <v>300</v>
      </c>
      <c r="P706" s="1">
        <v>1</v>
      </c>
      <c r="Q706" s="1">
        <v>200</v>
      </c>
    </row>
    <row r="707" spans="1:17" x14ac:dyDescent="0.35">
      <c r="A707" s="2">
        <v>703</v>
      </c>
      <c r="B707" s="2">
        <f t="shared" si="10"/>
        <v>202</v>
      </c>
      <c r="C707" s="2">
        <v>2</v>
      </c>
      <c r="D707" s="2">
        <v>2</v>
      </c>
      <c r="E707" s="2" t="str">
        <f>"阵列"&amp;C707&amp;INDEX(计算页!$E$4:$E$9,D707)&amp;"色宠物系数"</f>
        <v>阵列2绿色宠物系数</v>
      </c>
      <c r="F707" s="2">
        <v>3</v>
      </c>
      <c r="G707" s="2">
        <v>300</v>
      </c>
      <c r="H707" s="2">
        <f>INDEX(升级战力计算!$B$2:$BC$101,D_升级系数表!F707,MATCH(B707,升级战力计算!$B$1:$BC$1,0)-1)</f>
        <v>1050</v>
      </c>
      <c r="I707" s="1">
        <v>3</v>
      </c>
      <c r="J707" s="1">
        <v>201</v>
      </c>
      <c r="K707" s="1">
        <v>100</v>
      </c>
      <c r="L707" s="1">
        <v>202</v>
      </c>
      <c r="M707" s="1">
        <v>200</v>
      </c>
      <c r="N707" s="1">
        <v>203</v>
      </c>
      <c r="O707" s="1">
        <v>300</v>
      </c>
      <c r="P707" s="1">
        <v>1</v>
      </c>
      <c r="Q707" s="1">
        <v>300</v>
      </c>
    </row>
    <row r="708" spans="1:17" x14ac:dyDescent="0.35">
      <c r="A708" s="2">
        <v>704</v>
      </c>
      <c r="B708" s="2">
        <f t="shared" si="10"/>
        <v>202</v>
      </c>
      <c r="C708" s="2">
        <v>2</v>
      </c>
      <c r="D708" s="2">
        <v>2</v>
      </c>
      <c r="E708" s="2" t="str">
        <f>"阵列"&amp;C708&amp;INDEX(计算页!$E$4:$E$9,D708)&amp;"色宠物系数"</f>
        <v>阵列2绿色宠物系数</v>
      </c>
      <c r="F708" s="2">
        <v>4</v>
      </c>
      <c r="G708" s="2">
        <v>400</v>
      </c>
      <c r="H708" s="2">
        <f>INDEX(升级战力计算!$B$2:$BC$101,D_升级系数表!F708,MATCH(B708,升级战力计算!$B$1:$BC$1,0)-1)</f>
        <v>1400</v>
      </c>
      <c r="I708" s="1">
        <v>3</v>
      </c>
      <c r="J708" s="1">
        <v>201</v>
      </c>
      <c r="K708" s="1">
        <v>100</v>
      </c>
      <c r="L708" s="1">
        <v>202</v>
      </c>
      <c r="M708" s="1">
        <v>200</v>
      </c>
      <c r="N708" s="1">
        <v>203</v>
      </c>
      <c r="O708" s="1">
        <v>300</v>
      </c>
      <c r="P708" s="1">
        <v>1</v>
      </c>
      <c r="Q708" s="1">
        <v>400</v>
      </c>
    </row>
    <row r="709" spans="1:17" x14ac:dyDescent="0.35">
      <c r="A709" s="2">
        <v>705</v>
      </c>
      <c r="B709" s="2">
        <f t="shared" si="10"/>
        <v>202</v>
      </c>
      <c r="C709" s="2">
        <v>2</v>
      </c>
      <c r="D709" s="2">
        <v>2</v>
      </c>
      <c r="E709" s="2" t="str">
        <f>"阵列"&amp;C709&amp;INDEX(计算页!$E$4:$E$9,D709)&amp;"色宠物系数"</f>
        <v>阵列2绿色宠物系数</v>
      </c>
      <c r="F709" s="2">
        <v>5</v>
      </c>
      <c r="G709" s="2">
        <v>500</v>
      </c>
      <c r="H709" s="2">
        <f>INDEX(升级战力计算!$B$2:$BC$101,D_升级系数表!F709,MATCH(B709,升级战力计算!$B$1:$BC$1,0)-1)</f>
        <v>1750</v>
      </c>
      <c r="I709" s="1">
        <v>3</v>
      </c>
      <c r="J709" s="1">
        <v>201</v>
      </c>
      <c r="K709" s="1">
        <v>100</v>
      </c>
      <c r="L709" s="1">
        <v>202</v>
      </c>
      <c r="M709" s="1">
        <v>200</v>
      </c>
      <c r="N709" s="1">
        <v>203</v>
      </c>
      <c r="O709" s="1">
        <v>300</v>
      </c>
      <c r="P709" s="1">
        <v>1</v>
      </c>
      <c r="Q709" s="1">
        <v>500</v>
      </c>
    </row>
    <row r="710" spans="1:17" x14ac:dyDescent="0.35">
      <c r="A710" s="2">
        <v>706</v>
      </c>
      <c r="B710" s="2">
        <f t="shared" ref="B710:B773" si="11">C710*100+D710</f>
        <v>202</v>
      </c>
      <c r="C710" s="2">
        <v>2</v>
      </c>
      <c r="D710" s="2">
        <v>2</v>
      </c>
      <c r="E710" s="2" t="str">
        <f>"阵列"&amp;C710&amp;INDEX(计算页!$E$4:$E$9,D710)&amp;"色宠物系数"</f>
        <v>阵列2绿色宠物系数</v>
      </c>
      <c r="F710" s="2">
        <v>6</v>
      </c>
      <c r="G710" s="2">
        <v>600</v>
      </c>
      <c r="H710" s="2">
        <f>INDEX(升级战力计算!$B$2:$BC$101,D_升级系数表!F710,MATCH(B710,升级战力计算!$B$1:$BC$1,0)-1)</f>
        <v>2125</v>
      </c>
      <c r="I710" s="1">
        <v>3</v>
      </c>
      <c r="J710" s="1">
        <v>201</v>
      </c>
      <c r="K710" s="1">
        <v>100</v>
      </c>
      <c r="L710" s="1">
        <v>202</v>
      </c>
      <c r="M710" s="1">
        <v>200</v>
      </c>
      <c r="N710" s="1">
        <v>203</v>
      </c>
      <c r="O710" s="1">
        <v>300</v>
      </c>
      <c r="P710" s="1">
        <v>1</v>
      </c>
      <c r="Q710" s="1">
        <v>600</v>
      </c>
    </row>
    <row r="711" spans="1:17" x14ac:dyDescent="0.35">
      <c r="A711" s="2">
        <v>707</v>
      </c>
      <c r="B711" s="2">
        <f t="shared" si="11"/>
        <v>202</v>
      </c>
      <c r="C711" s="2">
        <v>2</v>
      </c>
      <c r="D711" s="2">
        <v>2</v>
      </c>
      <c r="E711" s="2" t="str">
        <f>"阵列"&amp;C711&amp;INDEX(计算页!$E$4:$E$9,D711)&amp;"色宠物系数"</f>
        <v>阵列2绿色宠物系数</v>
      </c>
      <c r="F711" s="2">
        <v>7</v>
      </c>
      <c r="G711" s="2">
        <v>700</v>
      </c>
      <c r="H711" s="2">
        <f>INDEX(升级战力计算!$B$2:$BC$101,D_升级系数表!F711,MATCH(B711,升级战力计算!$B$1:$BC$1,0)-1)</f>
        <v>2500</v>
      </c>
      <c r="I711" s="1">
        <v>3</v>
      </c>
      <c r="J711" s="1">
        <v>201</v>
      </c>
      <c r="K711" s="1">
        <v>100</v>
      </c>
      <c r="L711" s="1">
        <v>202</v>
      </c>
      <c r="M711" s="1">
        <v>200</v>
      </c>
      <c r="N711" s="1">
        <v>203</v>
      </c>
      <c r="O711" s="1">
        <v>300</v>
      </c>
      <c r="P711" s="1">
        <v>1</v>
      </c>
      <c r="Q711" s="1">
        <v>700</v>
      </c>
    </row>
    <row r="712" spans="1:17" x14ac:dyDescent="0.35">
      <c r="A712" s="2">
        <v>708</v>
      </c>
      <c r="B712" s="2">
        <f t="shared" si="11"/>
        <v>202</v>
      </c>
      <c r="C712" s="2">
        <v>2</v>
      </c>
      <c r="D712" s="2">
        <v>2</v>
      </c>
      <c r="E712" s="2" t="str">
        <f>"阵列"&amp;C712&amp;INDEX(计算页!$E$4:$E$9,D712)&amp;"色宠物系数"</f>
        <v>阵列2绿色宠物系数</v>
      </c>
      <c r="F712" s="2">
        <v>8</v>
      </c>
      <c r="G712" s="2">
        <v>800</v>
      </c>
      <c r="H712" s="2">
        <f>INDEX(升级战力计算!$B$2:$BC$101,D_升级系数表!F712,MATCH(B712,升级战力计算!$B$1:$BC$1,0)-1)</f>
        <v>2875</v>
      </c>
      <c r="I712" s="1">
        <v>3</v>
      </c>
      <c r="J712" s="1">
        <v>201</v>
      </c>
      <c r="K712" s="1">
        <v>100</v>
      </c>
      <c r="L712" s="1">
        <v>202</v>
      </c>
      <c r="M712" s="1">
        <v>200</v>
      </c>
      <c r="N712" s="1">
        <v>203</v>
      </c>
      <c r="O712" s="1">
        <v>300</v>
      </c>
      <c r="P712" s="1">
        <v>1</v>
      </c>
      <c r="Q712" s="1">
        <v>800</v>
      </c>
    </row>
    <row r="713" spans="1:17" x14ac:dyDescent="0.35">
      <c r="A713" s="2">
        <v>709</v>
      </c>
      <c r="B713" s="2">
        <f t="shared" si="11"/>
        <v>202</v>
      </c>
      <c r="C713" s="2">
        <v>2</v>
      </c>
      <c r="D713" s="2">
        <v>2</v>
      </c>
      <c r="E713" s="2" t="str">
        <f>"阵列"&amp;C713&amp;INDEX(计算页!$E$4:$E$9,D713)&amp;"色宠物系数"</f>
        <v>阵列2绿色宠物系数</v>
      </c>
      <c r="F713" s="2">
        <v>9</v>
      </c>
      <c r="G713" s="2">
        <v>900</v>
      </c>
      <c r="H713" s="2">
        <f>INDEX(升级战力计算!$B$2:$BC$101,D_升级系数表!F713,MATCH(B713,升级战力计算!$B$1:$BC$1,0)-1)</f>
        <v>3250</v>
      </c>
      <c r="I713" s="1">
        <v>3</v>
      </c>
      <c r="J713" s="1">
        <v>201</v>
      </c>
      <c r="K713" s="1">
        <v>100</v>
      </c>
      <c r="L713" s="1">
        <v>202</v>
      </c>
      <c r="M713" s="1">
        <v>200</v>
      </c>
      <c r="N713" s="1">
        <v>203</v>
      </c>
      <c r="O713" s="1">
        <v>300</v>
      </c>
      <c r="P713" s="1">
        <v>1</v>
      </c>
      <c r="Q713" s="1">
        <v>900</v>
      </c>
    </row>
    <row r="714" spans="1:17" x14ac:dyDescent="0.35">
      <c r="A714" s="2">
        <v>710</v>
      </c>
      <c r="B714" s="2">
        <f t="shared" si="11"/>
        <v>202</v>
      </c>
      <c r="C714" s="2">
        <v>2</v>
      </c>
      <c r="D714" s="2">
        <v>2</v>
      </c>
      <c r="E714" s="2" t="str">
        <f>"阵列"&amp;C714&amp;INDEX(计算页!$E$4:$E$9,D714)&amp;"色宠物系数"</f>
        <v>阵列2绿色宠物系数</v>
      </c>
      <c r="F714" s="2">
        <v>10</v>
      </c>
      <c r="G714" s="2">
        <v>1000</v>
      </c>
      <c r="H714" s="2">
        <f>INDEX(升级战力计算!$B$2:$BC$101,D_升级系数表!F714,MATCH(B714,升级战力计算!$B$1:$BC$1,0)-1)</f>
        <v>3625</v>
      </c>
      <c r="I714" s="1">
        <v>3</v>
      </c>
      <c r="J714" s="1">
        <v>201</v>
      </c>
      <c r="K714" s="1">
        <v>100</v>
      </c>
      <c r="L714" s="1">
        <v>202</v>
      </c>
      <c r="M714" s="1">
        <v>200</v>
      </c>
      <c r="N714" s="1">
        <v>203</v>
      </c>
      <c r="O714" s="1">
        <v>300</v>
      </c>
      <c r="P714" s="1">
        <v>1</v>
      </c>
      <c r="Q714" s="1">
        <v>1000</v>
      </c>
    </row>
    <row r="715" spans="1:17" x14ac:dyDescent="0.35">
      <c r="A715" s="2">
        <v>711</v>
      </c>
      <c r="B715" s="2">
        <f t="shared" si="11"/>
        <v>202</v>
      </c>
      <c r="C715" s="2">
        <v>2</v>
      </c>
      <c r="D715" s="2">
        <v>2</v>
      </c>
      <c r="E715" s="2" t="str">
        <f>"阵列"&amp;C715&amp;INDEX(计算页!$E$4:$E$9,D715)&amp;"色宠物系数"</f>
        <v>阵列2绿色宠物系数</v>
      </c>
      <c r="F715" s="2">
        <v>11</v>
      </c>
      <c r="G715" s="2">
        <v>1100</v>
      </c>
      <c r="H715" s="2">
        <f>INDEX(升级战力计算!$B$2:$BC$101,D_升级系数表!F715,MATCH(B715,升级战力计算!$B$1:$BC$1,0)-1)</f>
        <v>4026</v>
      </c>
      <c r="I715" s="1">
        <v>3</v>
      </c>
      <c r="J715" s="1">
        <v>201</v>
      </c>
      <c r="K715" s="1">
        <v>100</v>
      </c>
      <c r="L715" s="1">
        <v>202</v>
      </c>
      <c r="M715" s="1">
        <v>200</v>
      </c>
      <c r="N715" s="1">
        <v>203</v>
      </c>
      <c r="O715" s="1">
        <v>300</v>
      </c>
      <c r="P715" s="1">
        <v>1</v>
      </c>
      <c r="Q715" s="1">
        <v>1100</v>
      </c>
    </row>
    <row r="716" spans="1:17" x14ac:dyDescent="0.35">
      <c r="A716" s="2">
        <v>712</v>
      </c>
      <c r="B716" s="2">
        <f t="shared" si="11"/>
        <v>202</v>
      </c>
      <c r="C716" s="2">
        <v>2</v>
      </c>
      <c r="D716" s="2">
        <v>2</v>
      </c>
      <c r="E716" s="2" t="str">
        <f>"阵列"&amp;C716&amp;INDEX(计算页!$E$4:$E$9,D716)&amp;"色宠物系数"</f>
        <v>阵列2绿色宠物系数</v>
      </c>
      <c r="F716" s="2">
        <v>12</v>
      </c>
      <c r="G716" s="2">
        <v>1200</v>
      </c>
      <c r="H716" s="2">
        <f>INDEX(升级战力计算!$B$2:$BC$101,D_升级系数表!F716,MATCH(B716,升级战力计算!$B$1:$BC$1,0)-1)</f>
        <v>4427</v>
      </c>
      <c r="I716" s="1">
        <v>3</v>
      </c>
      <c r="J716" s="1">
        <v>201</v>
      </c>
      <c r="K716" s="1">
        <v>100</v>
      </c>
      <c r="L716" s="1">
        <v>202</v>
      </c>
      <c r="M716" s="1">
        <v>200</v>
      </c>
      <c r="N716" s="1">
        <v>203</v>
      </c>
      <c r="O716" s="1">
        <v>300</v>
      </c>
      <c r="P716" s="1">
        <v>1</v>
      </c>
      <c r="Q716" s="1">
        <v>1200</v>
      </c>
    </row>
    <row r="717" spans="1:17" x14ac:dyDescent="0.35">
      <c r="A717" s="2">
        <v>713</v>
      </c>
      <c r="B717" s="2">
        <f t="shared" si="11"/>
        <v>202</v>
      </c>
      <c r="C717" s="2">
        <v>2</v>
      </c>
      <c r="D717" s="2">
        <v>2</v>
      </c>
      <c r="E717" s="2" t="str">
        <f>"阵列"&amp;C717&amp;INDEX(计算页!$E$4:$E$9,D717)&amp;"色宠物系数"</f>
        <v>阵列2绿色宠物系数</v>
      </c>
      <c r="F717" s="2">
        <v>13</v>
      </c>
      <c r="G717" s="2">
        <v>1300</v>
      </c>
      <c r="H717" s="2">
        <f>INDEX(升级战力计算!$B$2:$BC$101,D_升级系数表!F717,MATCH(B717,升级战力计算!$B$1:$BC$1,0)-1)</f>
        <v>4828</v>
      </c>
      <c r="I717" s="1">
        <v>3</v>
      </c>
      <c r="J717" s="1">
        <v>201</v>
      </c>
      <c r="K717" s="1">
        <v>100</v>
      </c>
      <c r="L717" s="1">
        <v>202</v>
      </c>
      <c r="M717" s="1">
        <v>200</v>
      </c>
      <c r="N717" s="1">
        <v>203</v>
      </c>
      <c r="O717" s="1">
        <v>300</v>
      </c>
      <c r="P717" s="1">
        <v>1</v>
      </c>
      <c r="Q717" s="1">
        <v>1300</v>
      </c>
    </row>
    <row r="718" spans="1:17" x14ac:dyDescent="0.35">
      <c r="A718" s="2">
        <v>714</v>
      </c>
      <c r="B718" s="2">
        <f t="shared" si="11"/>
        <v>202</v>
      </c>
      <c r="C718" s="2">
        <v>2</v>
      </c>
      <c r="D718" s="2">
        <v>2</v>
      </c>
      <c r="E718" s="2" t="str">
        <f>"阵列"&amp;C718&amp;INDEX(计算页!$E$4:$E$9,D718)&amp;"色宠物系数"</f>
        <v>阵列2绿色宠物系数</v>
      </c>
      <c r="F718" s="2">
        <v>14</v>
      </c>
      <c r="G718" s="2">
        <v>1400</v>
      </c>
      <c r="H718" s="2">
        <f>INDEX(升级战力计算!$B$2:$BC$101,D_升级系数表!F718,MATCH(B718,升级战力计算!$B$1:$BC$1,0)-1)</f>
        <v>5229</v>
      </c>
      <c r="I718" s="1">
        <v>3</v>
      </c>
      <c r="J718" s="1">
        <v>201</v>
      </c>
      <c r="K718" s="1">
        <v>100</v>
      </c>
      <c r="L718" s="1">
        <v>202</v>
      </c>
      <c r="M718" s="1">
        <v>200</v>
      </c>
      <c r="N718" s="1">
        <v>203</v>
      </c>
      <c r="O718" s="1">
        <v>300</v>
      </c>
      <c r="P718" s="1">
        <v>1</v>
      </c>
      <c r="Q718" s="1">
        <v>1400</v>
      </c>
    </row>
    <row r="719" spans="1:17" x14ac:dyDescent="0.35">
      <c r="A719" s="2">
        <v>715</v>
      </c>
      <c r="B719" s="2">
        <f t="shared" si="11"/>
        <v>202</v>
      </c>
      <c r="C719" s="2">
        <v>2</v>
      </c>
      <c r="D719" s="2">
        <v>2</v>
      </c>
      <c r="E719" s="2" t="str">
        <f>"阵列"&amp;C719&amp;INDEX(计算页!$E$4:$E$9,D719)&amp;"色宠物系数"</f>
        <v>阵列2绿色宠物系数</v>
      </c>
      <c r="F719" s="2">
        <v>15</v>
      </c>
      <c r="G719" s="2">
        <v>1500</v>
      </c>
      <c r="H719" s="2">
        <f>INDEX(升级战力计算!$B$2:$BC$101,D_升级系数表!F719,MATCH(B719,升级战力计算!$B$1:$BC$1,0)-1)</f>
        <v>5630</v>
      </c>
      <c r="I719" s="1">
        <v>3</v>
      </c>
      <c r="J719" s="1">
        <v>201</v>
      </c>
      <c r="K719" s="1">
        <v>100</v>
      </c>
      <c r="L719" s="1">
        <v>202</v>
      </c>
      <c r="M719" s="1">
        <v>200</v>
      </c>
      <c r="N719" s="1">
        <v>203</v>
      </c>
      <c r="O719" s="1">
        <v>300</v>
      </c>
      <c r="P719" s="1">
        <v>1</v>
      </c>
      <c r="Q719" s="1">
        <v>1500</v>
      </c>
    </row>
    <row r="720" spans="1:17" x14ac:dyDescent="0.35">
      <c r="A720" s="2">
        <v>716</v>
      </c>
      <c r="B720" s="2">
        <f t="shared" si="11"/>
        <v>202</v>
      </c>
      <c r="C720" s="2">
        <v>2</v>
      </c>
      <c r="D720" s="2">
        <v>2</v>
      </c>
      <c r="E720" s="2" t="str">
        <f>"阵列"&amp;C720&amp;INDEX(计算页!$E$4:$E$9,D720)&amp;"色宠物系数"</f>
        <v>阵列2绿色宠物系数</v>
      </c>
      <c r="F720" s="2">
        <v>16</v>
      </c>
      <c r="G720" s="2">
        <v>1600</v>
      </c>
      <c r="H720" s="2">
        <f>INDEX(升级战力计算!$B$2:$BC$101,D_升级系数表!F720,MATCH(B720,升级战力计算!$B$1:$BC$1,0)-1)</f>
        <v>6059</v>
      </c>
      <c r="I720" s="1">
        <v>3</v>
      </c>
      <c r="J720" s="1">
        <v>201</v>
      </c>
      <c r="K720" s="1">
        <v>100</v>
      </c>
      <c r="L720" s="1">
        <v>202</v>
      </c>
      <c r="M720" s="1">
        <v>200</v>
      </c>
      <c r="N720" s="1">
        <v>203</v>
      </c>
      <c r="O720" s="1">
        <v>300</v>
      </c>
      <c r="P720" s="1">
        <v>1</v>
      </c>
      <c r="Q720" s="1">
        <v>1600</v>
      </c>
    </row>
    <row r="721" spans="1:17" x14ac:dyDescent="0.35">
      <c r="A721" s="2">
        <v>717</v>
      </c>
      <c r="B721" s="2">
        <f t="shared" si="11"/>
        <v>202</v>
      </c>
      <c r="C721" s="2">
        <v>2</v>
      </c>
      <c r="D721" s="2">
        <v>2</v>
      </c>
      <c r="E721" s="2" t="str">
        <f>"阵列"&amp;C721&amp;INDEX(计算页!$E$4:$E$9,D721)&amp;"色宠物系数"</f>
        <v>阵列2绿色宠物系数</v>
      </c>
      <c r="F721" s="2">
        <v>17</v>
      </c>
      <c r="G721" s="2">
        <v>1700</v>
      </c>
      <c r="H721" s="2">
        <f>INDEX(升级战力计算!$B$2:$BC$101,D_升级系数表!F721,MATCH(B721,升级战力计算!$B$1:$BC$1,0)-1)</f>
        <v>6488</v>
      </c>
      <c r="I721" s="1">
        <v>3</v>
      </c>
      <c r="J721" s="1">
        <v>201</v>
      </c>
      <c r="K721" s="1">
        <v>100</v>
      </c>
      <c r="L721" s="1">
        <v>202</v>
      </c>
      <c r="M721" s="1">
        <v>200</v>
      </c>
      <c r="N721" s="1">
        <v>203</v>
      </c>
      <c r="O721" s="1">
        <v>300</v>
      </c>
      <c r="P721" s="1">
        <v>1</v>
      </c>
      <c r="Q721" s="1">
        <v>1700</v>
      </c>
    </row>
    <row r="722" spans="1:17" x14ac:dyDescent="0.35">
      <c r="A722" s="2">
        <v>718</v>
      </c>
      <c r="B722" s="2">
        <f t="shared" si="11"/>
        <v>202</v>
      </c>
      <c r="C722" s="2">
        <v>2</v>
      </c>
      <c r="D722" s="2">
        <v>2</v>
      </c>
      <c r="E722" s="2" t="str">
        <f>"阵列"&amp;C722&amp;INDEX(计算页!$E$4:$E$9,D722)&amp;"色宠物系数"</f>
        <v>阵列2绿色宠物系数</v>
      </c>
      <c r="F722" s="2">
        <v>18</v>
      </c>
      <c r="G722" s="2">
        <v>1800</v>
      </c>
      <c r="H722" s="2">
        <f>INDEX(升级战力计算!$B$2:$BC$101,D_升级系数表!F722,MATCH(B722,升级战力计算!$B$1:$BC$1,0)-1)</f>
        <v>6917</v>
      </c>
      <c r="I722" s="1">
        <v>3</v>
      </c>
      <c r="J722" s="1">
        <v>201</v>
      </c>
      <c r="K722" s="1">
        <v>100</v>
      </c>
      <c r="L722" s="1">
        <v>202</v>
      </c>
      <c r="M722" s="1">
        <v>200</v>
      </c>
      <c r="N722" s="1">
        <v>203</v>
      </c>
      <c r="O722" s="1">
        <v>300</v>
      </c>
      <c r="P722" s="1">
        <v>1</v>
      </c>
      <c r="Q722" s="1">
        <v>1800</v>
      </c>
    </row>
    <row r="723" spans="1:17" x14ac:dyDescent="0.35">
      <c r="A723" s="2">
        <v>719</v>
      </c>
      <c r="B723" s="2">
        <f t="shared" si="11"/>
        <v>202</v>
      </c>
      <c r="C723" s="2">
        <v>2</v>
      </c>
      <c r="D723" s="2">
        <v>2</v>
      </c>
      <c r="E723" s="2" t="str">
        <f>"阵列"&amp;C723&amp;INDEX(计算页!$E$4:$E$9,D723)&amp;"色宠物系数"</f>
        <v>阵列2绿色宠物系数</v>
      </c>
      <c r="F723" s="2">
        <v>19</v>
      </c>
      <c r="G723" s="2">
        <v>1900</v>
      </c>
      <c r="H723" s="2">
        <f>INDEX(升级战力计算!$B$2:$BC$101,D_升级系数表!F723,MATCH(B723,升级战力计算!$B$1:$BC$1,0)-1)</f>
        <v>7346</v>
      </c>
      <c r="I723" s="1">
        <v>3</v>
      </c>
      <c r="J723" s="1">
        <v>201</v>
      </c>
      <c r="K723" s="1">
        <v>100</v>
      </c>
      <c r="L723" s="1">
        <v>202</v>
      </c>
      <c r="M723" s="1">
        <v>200</v>
      </c>
      <c r="N723" s="1">
        <v>203</v>
      </c>
      <c r="O723" s="1">
        <v>300</v>
      </c>
      <c r="P723" s="1">
        <v>1</v>
      </c>
      <c r="Q723" s="1">
        <v>1900</v>
      </c>
    </row>
    <row r="724" spans="1:17" x14ac:dyDescent="0.35">
      <c r="A724" s="2">
        <v>720</v>
      </c>
      <c r="B724" s="2">
        <f t="shared" si="11"/>
        <v>202</v>
      </c>
      <c r="C724" s="2">
        <v>2</v>
      </c>
      <c r="D724" s="2">
        <v>2</v>
      </c>
      <c r="E724" s="2" t="str">
        <f>"阵列"&amp;C724&amp;INDEX(计算页!$E$4:$E$9,D724)&amp;"色宠物系数"</f>
        <v>阵列2绿色宠物系数</v>
      </c>
      <c r="F724" s="2">
        <v>20</v>
      </c>
      <c r="G724" s="2">
        <v>2000</v>
      </c>
      <c r="H724" s="2">
        <f>INDEX(升级战力计算!$B$2:$BC$101,D_升级系数表!F724,MATCH(B724,升级战力计算!$B$1:$BC$1,0)-1)</f>
        <v>7775</v>
      </c>
      <c r="I724" s="1">
        <v>3</v>
      </c>
      <c r="J724" s="1">
        <v>201</v>
      </c>
      <c r="K724" s="1">
        <v>100</v>
      </c>
      <c r="L724" s="1">
        <v>202</v>
      </c>
      <c r="M724" s="1">
        <v>200</v>
      </c>
      <c r="N724" s="1">
        <v>203</v>
      </c>
      <c r="O724" s="1">
        <v>300</v>
      </c>
      <c r="P724" s="1">
        <v>1</v>
      </c>
      <c r="Q724" s="1">
        <v>2000</v>
      </c>
    </row>
    <row r="725" spans="1:17" x14ac:dyDescent="0.35">
      <c r="A725" s="2">
        <v>721</v>
      </c>
      <c r="B725" s="2">
        <f t="shared" si="11"/>
        <v>202</v>
      </c>
      <c r="C725" s="2">
        <v>2</v>
      </c>
      <c r="D725" s="2">
        <v>2</v>
      </c>
      <c r="E725" s="2" t="str">
        <f>"阵列"&amp;C725&amp;INDEX(计算页!$E$4:$E$9,D725)&amp;"色宠物系数"</f>
        <v>阵列2绿色宠物系数</v>
      </c>
      <c r="F725" s="2">
        <v>21</v>
      </c>
      <c r="G725" s="2">
        <v>2100</v>
      </c>
      <c r="H725" s="2">
        <f>INDEX(升级战力计算!$B$2:$BC$101,D_升级系数表!F725,MATCH(B725,升级战力计算!$B$1:$BC$1,0)-1)</f>
        <v>8234</v>
      </c>
      <c r="I725" s="1">
        <v>3</v>
      </c>
      <c r="J725" s="1">
        <v>201</v>
      </c>
      <c r="K725" s="1">
        <v>100</v>
      </c>
      <c r="L725" s="1">
        <v>202</v>
      </c>
      <c r="M725" s="1">
        <v>200</v>
      </c>
      <c r="N725" s="1">
        <v>203</v>
      </c>
      <c r="O725" s="1">
        <v>300</v>
      </c>
      <c r="P725" s="1">
        <v>1</v>
      </c>
      <c r="Q725" s="1">
        <v>2100</v>
      </c>
    </row>
    <row r="726" spans="1:17" x14ac:dyDescent="0.35">
      <c r="A726" s="2">
        <v>722</v>
      </c>
      <c r="B726" s="2">
        <f t="shared" si="11"/>
        <v>202</v>
      </c>
      <c r="C726" s="2">
        <v>2</v>
      </c>
      <c r="D726" s="2">
        <v>2</v>
      </c>
      <c r="E726" s="2" t="str">
        <f>"阵列"&amp;C726&amp;INDEX(计算页!$E$4:$E$9,D726)&amp;"色宠物系数"</f>
        <v>阵列2绿色宠物系数</v>
      </c>
      <c r="F726" s="2">
        <v>22</v>
      </c>
      <c r="G726" s="2">
        <v>2200</v>
      </c>
      <c r="H726" s="2">
        <f>INDEX(升级战力计算!$B$2:$BC$101,D_升级系数表!F726,MATCH(B726,升级战力计算!$B$1:$BC$1,0)-1)</f>
        <v>8693</v>
      </c>
      <c r="I726" s="1">
        <v>3</v>
      </c>
      <c r="J726" s="1">
        <v>201</v>
      </c>
      <c r="K726" s="1">
        <v>100</v>
      </c>
      <c r="L726" s="1">
        <v>202</v>
      </c>
      <c r="M726" s="1">
        <v>200</v>
      </c>
      <c r="N726" s="1">
        <v>203</v>
      </c>
      <c r="O726" s="1">
        <v>300</v>
      </c>
      <c r="P726" s="1">
        <v>1</v>
      </c>
      <c r="Q726" s="1">
        <v>2200</v>
      </c>
    </row>
    <row r="727" spans="1:17" x14ac:dyDescent="0.35">
      <c r="A727" s="2">
        <v>723</v>
      </c>
      <c r="B727" s="2">
        <f t="shared" si="11"/>
        <v>202</v>
      </c>
      <c r="C727" s="2">
        <v>2</v>
      </c>
      <c r="D727" s="2">
        <v>2</v>
      </c>
      <c r="E727" s="2" t="str">
        <f>"阵列"&amp;C727&amp;INDEX(计算页!$E$4:$E$9,D727)&amp;"色宠物系数"</f>
        <v>阵列2绿色宠物系数</v>
      </c>
      <c r="F727" s="2">
        <v>23</v>
      </c>
      <c r="G727" s="2">
        <v>2300</v>
      </c>
      <c r="H727" s="2">
        <f>INDEX(升级战力计算!$B$2:$BC$101,D_升级系数表!F727,MATCH(B727,升级战力计算!$B$1:$BC$1,0)-1)</f>
        <v>9152</v>
      </c>
      <c r="I727" s="1">
        <v>3</v>
      </c>
      <c r="J727" s="1">
        <v>201</v>
      </c>
      <c r="K727" s="1">
        <v>100</v>
      </c>
      <c r="L727" s="1">
        <v>202</v>
      </c>
      <c r="M727" s="1">
        <v>200</v>
      </c>
      <c r="N727" s="1">
        <v>203</v>
      </c>
      <c r="O727" s="1">
        <v>300</v>
      </c>
      <c r="P727" s="1">
        <v>1</v>
      </c>
      <c r="Q727" s="1">
        <v>2300</v>
      </c>
    </row>
    <row r="728" spans="1:17" x14ac:dyDescent="0.35">
      <c r="A728" s="2">
        <v>724</v>
      </c>
      <c r="B728" s="2">
        <f t="shared" si="11"/>
        <v>202</v>
      </c>
      <c r="C728" s="2">
        <v>2</v>
      </c>
      <c r="D728" s="2">
        <v>2</v>
      </c>
      <c r="E728" s="2" t="str">
        <f>"阵列"&amp;C728&amp;INDEX(计算页!$E$4:$E$9,D728)&amp;"色宠物系数"</f>
        <v>阵列2绿色宠物系数</v>
      </c>
      <c r="F728" s="2">
        <v>24</v>
      </c>
      <c r="G728" s="2">
        <v>2400</v>
      </c>
      <c r="H728" s="2">
        <f>INDEX(升级战力计算!$B$2:$BC$101,D_升级系数表!F728,MATCH(B728,升级战力计算!$B$1:$BC$1,0)-1)</f>
        <v>9611</v>
      </c>
      <c r="I728" s="1">
        <v>3</v>
      </c>
      <c r="J728" s="1">
        <v>201</v>
      </c>
      <c r="K728" s="1">
        <v>100</v>
      </c>
      <c r="L728" s="1">
        <v>202</v>
      </c>
      <c r="M728" s="1">
        <v>200</v>
      </c>
      <c r="N728" s="1">
        <v>203</v>
      </c>
      <c r="O728" s="1">
        <v>300</v>
      </c>
      <c r="P728" s="1">
        <v>1</v>
      </c>
      <c r="Q728" s="1">
        <v>2400</v>
      </c>
    </row>
    <row r="729" spans="1:17" x14ac:dyDescent="0.35">
      <c r="A729" s="2">
        <v>725</v>
      </c>
      <c r="B729" s="2">
        <f t="shared" si="11"/>
        <v>202</v>
      </c>
      <c r="C729" s="2">
        <v>2</v>
      </c>
      <c r="D729" s="2">
        <v>2</v>
      </c>
      <c r="E729" s="2" t="str">
        <f>"阵列"&amp;C729&amp;INDEX(计算页!$E$4:$E$9,D729)&amp;"色宠物系数"</f>
        <v>阵列2绿色宠物系数</v>
      </c>
      <c r="F729" s="2">
        <v>25</v>
      </c>
      <c r="G729" s="2">
        <v>2500</v>
      </c>
      <c r="H729" s="2">
        <f>INDEX(升级战力计算!$B$2:$BC$101,D_升级系数表!F729,MATCH(B729,升级战力计算!$B$1:$BC$1,0)-1)</f>
        <v>10070</v>
      </c>
      <c r="I729" s="1">
        <v>3</v>
      </c>
      <c r="J729" s="1">
        <v>201</v>
      </c>
      <c r="K729" s="1">
        <v>100</v>
      </c>
      <c r="L729" s="1">
        <v>202</v>
      </c>
      <c r="M729" s="1">
        <v>200</v>
      </c>
      <c r="N729" s="1">
        <v>203</v>
      </c>
      <c r="O729" s="1">
        <v>300</v>
      </c>
      <c r="P729" s="1">
        <v>1</v>
      </c>
      <c r="Q729" s="1">
        <v>2500</v>
      </c>
    </row>
    <row r="730" spans="1:17" x14ac:dyDescent="0.35">
      <c r="A730" s="2">
        <v>726</v>
      </c>
      <c r="B730" s="2">
        <f t="shared" si="11"/>
        <v>202</v>
      </c>
      <c r="C730" s="2">
        <v>2</v>
      </c>
      <c r="D730" s="2">
        <v>2</v>
      </c>
      <c r="E730" s="2" t="str">
        <f>"阵列"&amp;C730&amp;INDEX(计算页!$E$4:$E$9,D730)&amp;"色宠物系数"</f>
        <v>阵列2绿色宠物系数</v>
      </c>
      <c r="F730" s="2">
        <v>26</v>
      </c>
      <c r="G730" s="2">
        <v>2600</v>
      </c>
      <c r="H730" s="2">
        <f>INDEX(升级战力计算!$B$2:$BC$101,D_升级系数表!F730,MATCH(B730,升级战力计算!$B$1:$BC$1,0)-1)</f>
        <v>10561</v>
      </c>
      <c r="I730" s="1">
        <v>3</v>
      </c>
      <c r="J730" s="1">
        <v>201</v>
      </c>
      <c r="K730" s="1">
        <v>100</v>
      </c>
      <c r="L730" s="1">
        <v>202</v>
      </c>
      <c r="M730" s="1">
        <v>200</v>
      </c>
      <c r="N730" s="1">
        <v>203</v>
      </c>
      <c r="O730" s="1">
        <v>300</v>
      </c>
      <c r="P730" s="1">
        <v>1</v>
      </c>
      <c r="Q730" s="1">
        <v>2600</v>
      </c>
    </row>
    <row r="731" spans="1:17" x14ac:dyDescent="0.35">
      <c r="A731" s="2">
        <v>727</v>
      </c>
      <c r="B731" s="2">
        <f t="shared" si="11"/>
        <v>202</v>
      </c>
      <c r="C731" s="2">
        <v>2</v>
      </c>
      <c r="D731" s="2">
        <v>2</v>
      </c>
      <c r="E731" s="2" t="str">
        <f>"阵列"&amp;C731&amp;INDEX(计算页!$E$4:$E$9,D731)&amp;"色宠物系数"</f>
        <v>阵列2绿色宠物系数</v>
      </c>
      <c r="F731" s="2">
        <v>27</v>
      </c>
      <c r="G731" s="2">
        <v>2700</v>
      </c>
      <c r="H731" s="2">
        <f>INDEX(升级战力计算!$B$2:$BC$101,D_升级系数表!F731,MATCH(B731,升级战力计算!$B$1:$BC$1,0)-1)</f>
        <v>11052</v>
      </c>
      <c r="I731" s="1">
        <v>3</v>
      </c>
      <c r="J731" s="1">
        <v>201</v>
      </c>
      <c r="K731" s="1">
        <v>100</v>
      </c>
      <c r="L731" s="1">
        <v>202</v>
      </c>
      <c r="M731" s="1">
        <v>200</v>
      </c>
      <c r="N731" s="1">
        <v>203</v>
      </c>
      <c r="O731" s="1">
        <v>300</v>
      </c>
      <c r="P731" s="1">
        <v>1</v>
      </c>
      <c r="Q731" s="1">
        <v>2700</v>
      </c>
    </row>
    <row r="732" spans="1:17" x14ac:dyDescent="0.35">
      <c r="A732" s="2">
        <v>728</v>
      </c>
      <c r="B732" s="2">
        <f t="shared" si="11"/>
        <v>202</v>
      </c>
      <c r="C732" s="2">
        <v>2</v>
      </c>
      <c r="D732" s="2">
        <v>2</v>
      </c>
      <c r="E732" s="2" t="str">
        <f>"阵列"&amp;C732&amp;INDEX(计算页!$E$4:$E$9,D732)&amp;"色宠物系数"</f>
        <v>阵列2绿色宠物系数</v>
      </c>
      <c r="F732" s="2">
        <v>28</v>
      </c>
      <c r="G732" s="2">
        <v>2800</v>
      </c>
      <c r="H732" s="2">
        <f>INDEX(升级战力计算!$B$2:$BC$101,D_升级系数表!F732,MATCH(B732,升级战力计算!$B$1:$BC$1,0)-1)</f>
        <v>11543</v>
      </c>
      <c r="I732" s="1">
        <v>3</v>
      </c>
      <c r="J732" s="1">
        <v>201</v>
      </c>
      <c r="K732" s="1">
        <v>100</v>
      </c>
      <c r="L732" s="1">
        <v>202</v>
      </c>
      <c r="M732" s="1">
        <v>200</v>
      </c>
      <c r="N732" s="1">
        <v>203</v>
      </c>
      <c r="O732" s="1">
        <v>300</v>
      </c>
      <c r="P732" s="1">
        <v>1</v>
      </c>
      <c r="Q732" s="1">
        <v>2800</v>
      </c>
    </row>
    <row r="733" spans="1:17" x14ac:dyDescent="0.35">
      <c r="A733" s="2">
        <v>729</v>
      </c>
      <c r="B733" s="2">
        <f t="shared" si="11"/>
        <v>202</v>
      </c>
      <c r="C733" s="2">
        <v>2</v>
      </c>
      <c r="D733" s="2">
        <v>2</v>
      </c>
      <c r="E733" s="2" t="str">
        <f>"阵列"&amp;C733&amp;INDEX(计算页!$E$4:$E$9,D733)&amp;"色宠物系数"</f>
        <v>阵列2绿色宠物系数</v>
      </c>
      <c r="F733" s="2">
        <v>29</v>
      </c>
      <c r="G733" s="2">
        <v>2900</v>
      </c>
      <c r="H733" s="2">
        <f>INDEX(升级战力计算!$B$2:$BC$101,D_升级系数表!F733,MATCH(B733,升级战力计算!$B$1:$BC$1,0)-1)</f>
        <v>12034</v>
      </c>
      <c r="I733" s="1">
        <v>3</v>
      </c>
      <c r="J733" s="1">
        <v>201</v>
      </c>
      <c r="K733" s="1">
        <v>100</v>
      </c>
      <c r="L733" s="1">
        <v>202</v>
      </c>
      <c r="M733" s="1">
        <v>200</v>
      </c>
      <c r="N733" s="1">
        <v>203</v>
      </c>
      <c r="O733" s="1">
        <v>300</v>
      </c>
      <c r="P733" s="1">
        <v>1</v>
      </c>
      <c r="Q733" s="1">
        <v>2900</v>
      </c>
    </row>
    <row r="734" spans="1:17" x14ac:dyDescent="0.35">
      <c r="A734" s="2">
        <v>730</v>
      </c>
      <c r="B734" s="2">
        <f t="shared" si="11"/>
        <v>202</v>
      </c>
      <c r="C734" s="2">
        <v>2</v>
      </c>
      <c r="D734" s="2">
        <v>2</v>
      </c>
      <c r="E734" s="2" t="str">
        <f>"阵列"&amp;C734&amp;INDEX(计算页!$E$4:$E$9,D734)&amp;"色宠物系数"</f>
        <v>阵列2绿色宠物系数</v>
      </c>
      <c r="F734" s="2">
        <v>30</v>
      </c>
      <c r="G734" s="2">
        <v>3000</v>
      </c>
      <c r="H734" s="2">
        <f>INDEX(升级战力计算!$B$2:$BC$101,D_升级系数表!F734,MATCH(B734,升级战力计算!$B$1:$BC$1,0)-1)</f>
        <v>12525</v>
      </c>
      <c r="I734" s="1">
        <v>3</v>
      </c>
      <c r="J734" s="1">
        <v>201</v>
      </c>
      <c r="K734" s="1">
        <v>100</v>
      </c>
      <c r="L734" s="1">
        <v>202</v>
      </c>
      <c r="M734" s="1">
        <v>200</v>
      </c>
      <c r="N734" s="1">
        <v>203</v>
      </c>
      <c r="O734" s="1">
        <v>300</v>
      </c>
      <c r="P734" s="1">
        <v>1</v>
      </c>
      <c r="Q734" s="1">
        <v>3000</v>
      </c>
    </row>
    <row r="735" spans="1:17" x14ac:dyDescent="0.35">
      <c r="A735" s="2">
        <v>731</v>
      </c>
      <c r="B735" s="2">
        <f t="shared" si="11"/>
        <v>202</v>
      </c>
      <c r="C735" s="2">
        <v>2</v>
      </c>
      <c r="D735" s="2">
        <v>2</v>
      </c>
      <c r="E735" s="2" t="str">
        <f>"阵列"&amp;C735&amp;INDEX(计算页!$E$4:$E$9,D735)&amp;"色宠物系数"</f>
        <v>阵列2绿色宠物系数</v>
      </c>
      <c r="F735" s="2">
        <v>31</v>
      </c>
      <c r="G735" s="2">
        <v>3100</v>
      </c>
      <c r="H735" s="2">
        <f>INDEX(升级战力计算!$B$2:$BC$101,D_升级系数表!F735,MATCH(B735,升级战力计算!$B$1:$BC$1,0)-1)</f>
        <v>13050</v>
      </c>
      <c r="I735" s="1">
        <v>3</v>
      </c>
      <c r="J735" s="1">
        <v>201</v>
      </c>
      <c r="K735" s="1">
        <v>100</v>
      </c>
      <c r="L735" s="1">
        <v>202</v>
      </c>
      <c r="M735" s="1">
        <v>200</v>
      </c>
      <c r="N735" s="1">
        <v>203</v>
      </c>
      <c r="O735" s="1">
        <v>300</v>
      </c>
      <c r="P735" s="1">
        <v>1</v>
      </c>
      <c r="Q735" s="1">
        <v>3100</v>
      </c>
    </row>
    <row r="736" spans="1:17" x14ac:dyDescent="0.35">
      <c r="A736" s="2">
        <v>732</v>
      </c>
      <c r="B736" s="2">
        <f t="shared" si="11"/>
        <v>202</v>
      </c>
      <c r="C736" s="2">
        <v>2</v>
      </c>
      <c r="D736" s="2">
        <v>2</v>
      </c>
      <c r="E736" s="2" t="str">
        <f>"阵列"&amp;C736&amp;INDEX(计算页!$E$4:$E$9,D736)&amp;"色宠物系数"</f>
        <v>阵列2绿色宠物系数</v>
      </c>
      <c r="F736" s="2">
        <v>32</v>
      </c>
      <c r="G736" s="2">
        <v>3200</v>
      </c>
      <c r="H736" s="2">
        <f>INDEX(升级战力计算!$B$2:$BC$101,D_升级系数表!F736,MATCH(B736,升级战力计算!$B$1:$BC$1,0)-1)</f>
        <v>13575</v>
      </c>
      <c r="I736" s="1">
        <v>3</v>
      </c>
      <c r="J736" s="1">
        <v>201</v>
      </c>
      <c r="K736" s="1">
        <v>100</v>
      </c>
      <c r="L736" s="1">
        <v>202</v>
      </c>
      <c r="M736" s="1">
        <v>200</v>
      </c>
      <c r="N736" s="1">
        <v>203</v>
      </c>
      <c r="O736" s="1">
        <v>300</v>
      </c>
      <c r="P736" s="1">
        <v>1</v>
      </c>
      <c r="Q736" s="1">
        <v>3200</v>
      </c>
    </row>
    <row r="737" spans="1:17" x14ac:dyDescent="0.35">
      <c r="A737" s="2">
        <v>733</v>
      </c>
      <c r="B737" s="2">
        <f t="shared" si="11"/>
        <v>202</v>
      </c>
      <c r="C737" s="2">
        <v>2</v>
      </c>
      <c r="D737" s="2">
        <v>2</v>
      </c>
      <c r="E737" s="2" t="str">
        <f>"阵列"&amp;C737&amp;INDEX(计算页!$E$4:$E$9,D737)&amp;"色宠物系数"</f>
        <v>阵列2绿色宠物系数</v>
      </c>
      <c r="F737" s="2">
        <v>33</v>
      </c>
      <c r="G737" s="2">
        <v>3300</v>
      </c>
      <c r="H737" s="2">
        <f>INDEX(升级战力计算!$B$2:$BC$101,D_升级系数表!F737,MATCH(B737,升级战力计算!$B$1:$BC$1,0)-1)</f>
        <v>14100</v>
      </c>
      <c r="I737" s="1">
        <v>3</v>
      </c>
      <c r="J737" s="1">
        <v>201</v>
      </c>
      <c r="K737" s="1">
        <v>100</v>
      </c>
      <c r="L737" s="1">
        <v>202</v>
      </c>
      <c r="M737" s="1">
        <v>200</v>
      </c>
      <c r="N737" s="1">
        <v>203</v>
      </c>
      <c r="O737" s="1">
        <v>300</v>
      </c>
      <c r="P737" s="1">
        <v>1</v>
      </c>
      <c r="Q737" s="1">
        <v>3300</v>
      </c>
    </row>
    <row r="738" spans="1:17" x14ac:dyDescent="0.35">
      <c r="A738" s="2">
        <v>734</v>
      </c>
      <c r="B738" s="2">
        <f t="shared" si="11"/>
        <v>202</v>
      </c>
      <c r="C738" s="2">
        <v>2</v>
      </c>
      <c r="D738" s="2">
        <v>2</v>
      </c>
      <c r="E738" s="2" t="str">
        <f>"阵列"&amp;C738&amp;INDEX(计算页!$E$4:$E$9,D738)&amp;"色宠物系数"</f>
        <v>阵列2绿色宠物系数</v>
      </c>
      <c r="F738" s="2">
        <v>34</v>
      </c>
      <c r="G738" s="2">
        <v>3400</v>
      </c>
      <c r="H738" s="2">
        <f>INDEX(升级战力计算!$B$2:$BC$101,D_升级系数表!F738,MATCH(B738,升级战力计算!$B$1:$BC$1,0)-1)</f>
        <v>14625</v>
      </c>
      <c r="I738" s="1">
        <v>3</v>
      </c>
      <c r="J738" s="1">
        <v>201</v>
      </c>
      <c r="K738" s="1">
        <v>100</v>
      </c>
      <c r="L738" s="1">
        <v>202</v>
      </c>
      <c r="M738" s="1">
        <v>200</v>
      </c>
      <c r="N738" s="1">
        <v>203</v>
      </c>
      <c r="O738" s="1">
        <v>300</v>
      </c>
      <c r="P738" s="1">
        <v>1</v>
      </c>
      <c r="Q738" s="1">
        <v>3400</v>
      </c>
    </row>
    <row r="739" spans="1:17" x14ac:dyDescent="0.35">
      <c r="A739" s="2">
        <v>735</v>
      </c>
      <c r="B739" s="2">
        <f t="shared" si="11"/>
        <v>202</v>
      </c>
      <c r="C739" s="2">
        <v>2</v>
      </c>
      <c r="D739" s="2">
        <v>2</v>
      </c>
      <c r="E739" s="2" t="str">
        <f>"阵列"&amp;C739&amp;INDEX(计算页!$E$4:$E$9,D739)&amp;"色宠物系数"</f>
        <v>阵列2绿色宠物系数</v>
      </c>
      <c r="F739" s="2">
        <v>35</v>
      </c>
      <c r="G739" s="2">
        <v>3500</v>
      </c>
      <c r="H739" s="2">
        <f>INDEX(升级战力计算!$B$2:$BC$101,D_升级系数表!F739,MATCH(B739,升级战力计算!$B$1:$BC$1,0)-1)</f>
        <v>15150</v>
      </c>
      <c r="I739" s="1">
        <v>3</v>
      </c>
      <c r="J739" s="1">
        <v>201</v>
      </c>
      <c r="K739" s="1">
        <v>100</v>
      </c>
      <c r="L739" s="1">
        <v>202</v>
      </c>
      <c r="M739" s="1">
        <v>200</v>
      </c>
      <c r="N739" s="1">
        <v>203</v>
      </c>
      <c r="O739" s="1">
        <v>300</v>
      </c>
      <c r="P739" s="1">
        <v>1</v>
      </c>
      <c r="Q739" s="1">
        <v>3500</v>
      </c>
    </row>
    <row r="740" spans="1:17" x14ac:dyDescent="0.35">
      <c r="A740" s="2">
        <v>736</v>
      </c>
      <c r="B740" s="2">
        <f t="shared" si="11"/>
        <v>202</v>
      </c>
      <c r="C740" s="2">
        <v>2</v>
      </c>
      <c r="D740" s="2">
        <v>2</v>
      </c>
      <c r="E740" s="2" t="str">
        <f>"阵列"&amp;C740&amp;INDEX(计算页!$E$4:$E$9,D740)&amp;"色宠物系数"</f>
        <v>阵列2绿色宠物系数</v>
      </c>
      <c r="F740" s="2">
        <v>36</v>
      </c>
      <c r="G740" s="2">
        <v>3600</v>
      </c>
      <c r="H740" s="2">
        <f>INDEX(升级战力计算!$B$2:$BC$101,D_升级系数表!F740,MATCH(B740,升级战力计算!$B$1:$BC$1,0)-1)</f>
        <v>15712</v>
      </c>
      <c r="I740" s="1">
        <v>3</v>
      </c>
      <c r="J740" s="1">
        <v>201</v>
      </c>
      <c r="K740" s="1">
        <v>100</v>
      </c>
      <c r="L740" s="1">
        <v>202</v>
      </c>
      <c r="M740" s="1">
        <v>200</v>
      </c>
      <c r="N740" s="1">
        <v>203</v>
      </c>
      <c r="O740" s="1">
        <v>300</v>
      </c>
      <c r="P740" s="1">
        <v>1</v>
      </c>
      <c r="Q740" s="1">
        <v>3600</v>
      </c>
    </row>
    <row r="741" spans="1:17" x14ac:dyDescent="0.35">
      <c r="A741" s="2">
        <v>737</v>
      </c>
      <c r="B741" s="2">
        <f t="shared" si="11"/>
        <v>202</v>
      </c>
      <c r="C741" s="2">
        <v>2</v>
      </c>
      <c r="D741" s="2">
        <v>2</v>
      </c>
      <c r="E741" s="2" t="str">
        <f>"阵列"&amp;C741&amp;INDEX(计算页!$E$4:$E$9,D741)&amp;"色宠物系数"</f>
        <v>阵列2绿色宠物系数</v>
      </c>
      <c r="F741" s="2">
        <v>37</v>
      </c>
      <c r="G741" s="2">
        <v>3700</v>
      </c>
      <c r="H741" s="2">
        <f>INDEX(升级战力计算!$B$2:$BC$101,D_升级系数表!F741,MATCH(B741,升级战力计算!$B$1:$BC$1,0)-1)</f>
        <v>16274</v>
      </c>
      <c r="I741" s="1">
        <v>3</v>
      </c>
      <c r="J741" s="1">
        <v>201</v>
      </c>
      <c r="K741" s="1">
        <v>100</v>
      </c>
      <c r="L741" s="1">
        <v>202</v>
      </c>
      <c r="M741" s="1">
        <v>200</v>
      </c>
      <c r="N741" s="1">
        <v>203</v>
      </c>
      <c r="O741" s="1">
        <v>300</v>
      </c>
      <c r="P741" s="1">
        <v>1</v>
      </c>
      <c r="Q741" s="1">
        <v>3700</v>
      </c>
    </row>
    <row r="742" spans="1:17" x14ac:dyDescent="0.35">
      <c r="A742" s="2">
        <v>738</v>
      </c>
      <c r="B742" s="2">
        <f t="shared" si="11"/>
        <v>202</v>
      </c>
      <c r="C742" s="2">
        <v>2</v>
      </c>
      <c r="D742" s="2">
        <v>2</v>
      </c>
      <c r="E742" s="2" t="str">
        <f>"阵列"&amp;C742&amp;INDEX(计算页!$E$4:$E$9,D742)&amp;"色宠物系数"</f>
        <v>阵列2绿色宠物系数</v>
      </c>
      <c r="F742" s="2">
        <v>38</v>
      </c>
      <c r="G742" s="2">
        <v>3800</v>
      </c>
      <c r="H742" s="2">
        <f>INDEX(升级战力计算!$B$2:$BC$101,D_升级系数表!F742,MATCH(B742,升级战力计算!$B$1:$BC$1,0)-1)</f>
        <v>16836</v>
      </c>
      <c r="I742" s="1">
        <v>3</v>
      </c>
      <c r="J742" s="1">
        <v>201</v>
      </c>
      <c r="K742" s="1">
        <v>100</v>
      </c>
      <c r="L742" s="1">
        <v>202</v>
      </c>
      <c r="M742" s="1">
        <v>200</v>
      </c>
      <c r="N742" s="1">
        <v>203</v>
      </c>
      <c r="O742" s="1">
        <v>300</v>
      </c>
      <c r="P742" s="1">
        <v>1</v>
      </c>
      <c r="Q742" s="1">
        <v>3800</v>
      </c>
    </row>
    <row r="743" spans="1:17" x14ac:dyDescent="0.35">
      <c r="A743" s="2">
        <v>739</v>
      </c>
      <c r="B743" s="2">
        <f t="shared" si="11"/>
        <v>202</v>
      </c>
      <c r="C743" s="2">
        <v>2</v>
      </c>
      <c r="D743" s="2">
        <v>2</v>
      </c>
      <c r="E743" s="2" t="str">
        <f>"阵列"&amp;C743&amp;INDEX(计算页!$E$4:$E$9,D743)&amp;"色宠物系数"</f>
        <v>阵列2绿色宠物系数</v>
      </c>
      <c r="F743" s="2">
        <v>39</v>
      </c>
      <c r="G743" s="2">
        <v>3900</v>
      </c>
      <c r="H743" s="2">
        <f>INDEX(升级战力计算!$B$2:$BC$101,D_升级系数表!F743,MATCH(B743,升级战力计算!$B$1:$BC$1,0)-1)</f>
        <v>17398</v>
      </c>
      <c r="I743" s="1">
        <v>3</v>
      </c>
      <c r="J743" s="1">
        <v>201</v>
      </c>
      <c r="K743" s="1">
        <v>100</v>
      </c>
      <c r="L743" s="1">
        <v>202</v>
      </c>
      <c r="M743" s="1">
        <v>200</v>
      </c>
      <c r="N743" s="1">
        <v>203</v>
      </c>
      <c r="O743" s="1">
        <v>300</v>
      </c>
      <c r="P743" s="1">
        <v>1</v>
      </c>
      <c r="Q743" s="1">
        <v>3900</v>
      </c>
    </row>
    <row r="744" spans="1:17" x14ac:dyDescent="0.35">
      <c r="A744" s="2">
        <v>740</v>
      </c>
      <c r="B744" s="2">
        <f t="shared" si="11"/>
        <v>202</v>
      </c>
      <c r="C744" s="2">
        <v>2</v>
      </c>
      <c r="D744" s="2">
        <v>2</v>
      </c>
      <c r="E744" s="2" t="str">
        <f>"阵列"&amp;C744&amp;INDEX(计算页!$E$4:$E$9,D744)&amp;"色宠物系数"</f>
        <v>阵列2绿色宠物系数</v>
      </c>
      <c r="F744" s="2">
        <v>40</v>
      </c>
      <c r="G744" s="2">
        <v>4000</v>
      </c>
      <c r="H744" s="2">
        <f>INDEX(升级战力计算!$B$2:$BC$101,D_升级系数表!F744,MATCH(B744,升级战力计算!$B$1:$BC$1,0)-1)</f>
        <v>17960</v>
      </c>
      <c r="I744" s="1">
        <v>3</v>
      </c>
      <c r="J744" s="1">
        <v>201</v>
      </c>
      <c r="K744" s="1">
        <v>100</v>
      </c>
      <c r="L744" s="1">
        <v>202</v>
      </c>
      <c r="M744" s="1">
        <v>200</v>
      </c>
      <c r="N744" s="1">
        <v>203</v>
      </c>
      <c r="O744" s="1">
        <v>300</v>
      </c>
      <c r="P744" s="1">
        <v>1</v>
      </c>
      <c r="Q744" s="1">
        <v>4000</v>
      </c>
    </row>
    <row r="745" spans="1:17" x14ac:dyDescent="0.35">
      <c r="A745" s="2">
        <v>741</v>
      </c>
      <c r="B745" s="2">
        <f t="shared" si="11"/>
        <v>202</v>
      </c>
      <c r="C745" s="2">
        <v>2</v>
      </c>
      <c r="D745" s="2">
        <v>2</v>
      </c>
      <c r="E745" s="2" t="str">
        <f>"阵列"&amp;C745&amp;INDEX(计算页!$E$4:$E$9,D745)&amp;"色宠物系数"</f>
        <v>阵列2绿色宠物系数</v>
      </c>
      <c r="F745" s="2">
        <v>41</v>
      </c>
      <c r="G745" s="2">
        <v>4100</v>
      </c>
      <c r="H745" s="2">
        <f>INDEX(升级战力计算!$B$2:$BC$101,D_升级系数表!F745,MATCH(B745,升级战力计算!$B$1:$BC$1,0)-1)</f>
        <v>18561</v>
      </c>
      <c r="I745" s="1">
        <v>3</v>
      </c>
      <c r="J745" s="1">
        <v>201</v>
      </c>
      <c r="K745" s="1">
        <v>100</v>
      </c>
      <c r="L745" s="1">
        <v>202</v>
      </c>
      <c r="M745" s="1">
        <v>200</v>
      </c>
      <c r="N745" s="1">
        <v>203</v>
      </c>
      <c r="O745" s="1">
        <v>300</v>
      </c>
      <c r="P745" s="1">
        <v>1</v>
      </c>
      <c r="Q745" s="1">
        <v>4100</v>
      </c>
    </row>
    <row r="746" spans="1:17" x14ac:dyDescent="0.35">
      <c r="A746" s="2">
        <v>742</v>
      </c>
      <c r="B746" s="2">
        <f t="shared" si="11"/>
        <v>202</v>
      </c>
      <c r="C746" s="2">
        <v>2</v>
      </c>
      <c r="D746" s="2">
        <v>2</v>
      </c>
      <c r="E746" s="2" t="str">
        <f>"阵列"&amp;C746&amp;INDEX(计算页!$E$4:$E$9,D746)&amp;"色宠物系数"</f>
        <v>阵列2绿色宠物系数</v>
      </c>
      <c r="F746" s="2">
        <v>42</v>
      </c>
      <c r="G746" s="2">
        <v>4200</v>
      </c>
      <c r="H746" s="2">
        <f>INDEX(升级战力计算!$B$2:$BC$101,D_升级系数表!F746,MATCH(B746,升级战力计算!$B$1:$BC$1,0)-1)</f>
        <v>19162</v>
      </c>
      <c r="I746" s="1">
        <v>3</v>
      </c>
      <c r="J746" s="1">
        <v>201</v>
      </c>
      <c r="K746" s="1">
        <v>100</v>
      </c>
      <c r="L746" s="1">
        <v>202</v>
      </c>
      <c r="M746" s="1">
        <v>200</v>
      </c>
      <c r="N746" s="1">
        <v>203</v>
      </c>
      <c r="O746" s="1">
        <v>300</v>
      </c>
      <c r="P746" s="1">
        <v>1</v>
      </c>
      <c r="Q746" s="1">
        <v>4200</v>
      </c>
    </row>
    <row r="747" spans="1:17" x14ac:dyDescent="0.35">
      <c r="A747" s="2">
        <v>743</v>
      </c>
      <c r="B747" s="2">
        <f t="shared" si="11"/>
        <v>202</v>
      </c>
      <c r="C747" s="2">
        <v>2</v>
      </c>
      <c r="D747" s="2">
        <v>2</v>
      </c>
      <c r="E747" s="2" t="str">
        <f>"阵列"&amp;C747&amp;INDEX(计算页!$E$4:$E$9,D747)&amp;"色宠物系数"</f>
        <v>阵列2绿色宠物系数</v>
      </c>
      <c r="F747" s="2">
        <v>43</v>
      </c>
      <c r="G747" s="2">
        <v>4300</v>
      </c>
      <c r="H747" s="2">
        <f>INDEX(升级战力计算!$B$2:$BC$101,D_升级系数表!F747,MATCH(B747,升级战力计算!$B$1:$BC$1,0)-1)</f>
        <v>19763</v>
      </c>
      <c r="I747" s="1">
        <v>3</v>
      </c>
      <c r="J747" s="1">
        <v>201</v>
      </c>
      <c r="K747" s="1">
        <v>100</v>
      </c>
      <c r="L747" s="1">
        <v>202</v>
      </c>
      <c r="M747" s="1">
        <v>200</v>
      </c>
      <c r="N747" s="1">
        <v>203</v>
      </c>
      <c r="O747" s="1">
        <v>300</v>
      </c>
      <c r="P747" s="1">
        <v>1</v>
      </c>
      <c r="Q747" s="1">
        <v>4300</v>
      </c>
    </row>
    <row r="748" spans="1:17" x14ac:dyDescent="0.35">
      <c r="A748" s="2">
        <v>744</v>
      </c>
      <c r="B748" s="2">
        <f t="shared" si="11"/>
        <v>202</v>
      </c>
      <c r="C748" s="2">
        <v>2</v>
      </c>
      <c r="D748" s="2">
        <v>2</v>
      </c>
      <c r="E748" s="2" t="str">
        <f>"阵列"&amp;C748&amp;INDEX(计算页!$E$4:$E$9,D748)&amp;"色宠物系数"</f>
        <v>阵列2绿色宠物系数</v>
      </c>
      <c r="F748" s="2">
        <v>44</v>
      </c>
      <c r="G748" s="2">
        <v>4400</v>
      </c>
      <c r="H748" s="2">
        <f>INDEX(升级战力计算!$B$2:$BC$101,D_升级系数表!F748,MATCH(B748,升级战力计算!$B$1:$BC$1,0)-1)</f>
        <v>20364</v>
      </c>
      <c r="I748" s="1">
        <v>3</v>
      </c>
      <c r="J748" s="1">
        <v>201</v>
      </c>
      <c r="K748" s="1">
        <v>100</v>
      </c>
      <c r="L748" s="1">
        <v>202</v>
      </c>
      <c r="M748" s="1">
        <v>200</v>
      </c>
      <c r="N748" s="1">
        <v>203</v>
      </c>
      <c r="O748" s="1">
        <v>300</v>
      </c>
      <c r="P748" s="1">
        <v>1</v>
      </c>
      <c r="Q748" s="1">
        <v>4400</v>
      </c>
    </row>
    <row r="749" spans="1:17" x14ac:dyDescent="0.35">
      <c r="A749" s="2">
        <v>745</v>
      </c>
      <c r="B749" s="2">
        <f t="shared" si="11"/>
        <v>202</v>
      </c>
      <c r="C749" s="2">
        <v>2</v>
      </c>
      <c r="D749" s="2">
        <v>2</v>
      </c>
      <c r="E749" s="2" t="str">
        <f>"阵列"&amp;C749&amp;INDEX(计算页!$E$4:$E$9,D749)&amp;"色宠物系数"</f>
        <v>阵列2绿色宠物系数</v>
      </c>
      <c r="F749" s="2">
        <v>45</v>
      </c>
      <c r="G749" s="2">
        <v>4500</v>
      </c>
      <c r="H749" s="2">
        <f>INDEX(升级战力计算!$B$2:$BC$101,D_升级系数表!F749,MATCH(B749,升级战力计算!$B$1:$BC$1,0)-1)</f>
        <v>20965</v>
      </c>
      <c r="I749" s="1">
        <v>3</v>
      </c>
      <c r="J749" s="1">
        <v>201</v>
      </c>
      <c r="K749" s="1">
        <v>100</v>
      </c>
      <c r="L749" s="1">
        <v>202</v>
      </c>
      <c r="M749" s="1">
        <v>200</v>
      </c>
      <c r="N749" s="1">
        <v>203</v>
      </c>
      <c r="O749" s="1">
        <v>300</v>
      </c>
      <c r="P749" s="1">
        <v>1</v>
      </c>
      <c r="Q749" s="1">
        <v>4500</v>
      </c>
    </row>
    <row r="750" spans="1:17" x14ac:dyDescent="0.35">
      <c r="A750" s="2">
        <v>746</v>
      </c>
      <c r="B750" s="2">
        <f t="shared" si="11"/>
        <v>202</v>
      </c>
      <c r="C750" s="2">
        <v>2</v>
      </c>
      <c r="D750" s="2">
        <v>2</v>
      </c>
      <c r="E750" s="2" t="str">
        <f>"阵列"&amp;C750&amp;INDEX(计算页!$E$4:$E$9,D750)&amp;"色宠物系数"</f>
        <v>阵列2绿色宠物系数</v>
      </c>
      <c r="F750" s="2">
        <v>46</v>
      </c>
      <c r="G750" s="2">
        <v>4600</v>
      </c>
      <c r="H750" s="2">
        <f>INDEX(升级战力计算!$B$2:$BC$101,D_升级系数表!F750,MATCH(B750,升级战力计算!$B$1:$BC$1,0)-1)</f>
        <v>21608</v>
      </c>
      <c r="I750" s="1">
        <v>3</v>
      </c>
      <c r="J750" s="1">
        <v>201</v>
      </c>
      <c r="K750" s="1">
        <v>100</v>
      </c>
      <c r="L750" s="1">
        <v>202</v>
      </c>
      <c r="M750" s="1">
        <v>200</v>
      </c>
      <c r="N750" s="1">
        <v>203</v>
      </c>
      <c r="O750" s="1">
        <v>300</v>
      </c>
      <c r="P750" s="1">
        <v>1</v>
      </c>
      <c r="Q750" s="1">
        <v>4600</v>
      </c>
    </row>
    <row r="751" spans="1:17" x14ac:dyDescent="0.35">
      <c r="A751" s="2">
        <v>747</v>
      </c>
      <c r="B751" s="2">
        <f t="shared" si="11"/>
        <v>202</v>
      </c>
      <c r="C751" s="2">
        <v>2</v>
      </c>
      <c r="D751" s="2">
        <v>2</v>
      </c>
      <c r="E751" s="2" t="str">
        <f>"阵列"&amp;C751&amp;INDEX(计算页!$E$4:$E$9,D751)&amp;"色宠物系数"</f>
        <v>阵列2绿色宠物系数</v>
      </c>
      <c r="F751" s="2">
        <v>47</v>
      </c>
      <c r="G751" s="2">
        <v>4700</v>
      </c>
      <c r="H751" s="2">
        <f>INDEX(升级战力计算!$B$2:$BC$101,D_升级系数表!F751,MATCH(B751,升级战力计算!$B$1:$BC$1,0)-1)</f>
        <v>22251</v>
      </c>
      <c r="I751" s="1">
        <v>3</v>
      </c>
      <c r="J751" s="1">
        <v>201</v>
      </c>
      <c r="K751" s="1">
        <v>100</v>
      </c>
      <c r="L751" s="1">
        <v>202</v>
      </c>
      <c r="M751" s="1">
        <v>200</v>
      </c>
      <c r="N751" s="1">
        <v>203</v>
      </c>
      <c r="O751" s="1">
        <v>300</v>
      </c>
      <c r="P751" s="1">
        <v>1</v>
      </c>
      <c r="Q751" s="1">
        <v>4700</v>
      </c>
    </row>
    <row r="752" spans="1:17" x14ac:dyDescent="0.35">
      <c r="A752" s="2">
        <v>748</v>
      </c>
      <c r="B752" s="2">
        <f t="shared" si="11"/>
        <v>202</v>
      </c>
      <c r="C752" s="2">
        <v>2</v>
      </c>
      <c r="D752" s="2">
        <v>2</v>
      </c>
      <c r="E752" s="2" t="str">
        <f>"阵列"&amp;C752&amp;INDEX(计算页!$E$4:$E$9,D752)&amp;"色宠物系数"</f>
        <v>阵列2绿色宠物系数</v>
      </c>
      <c r="F752" s="2">
        <v>48</v>
      </c>
      <c r="G752" s="2">
        <v>4800</v>
      </c>
      <c r="H752" s="2">
        <f>INDEX(升级战力计算!$B$2:$BC$101,D_升级系数表!F752,MATCH(B752,升级战力计算!$B$1:$BC$1,0)-1)</f>
        <v>22894</v>
      </c>
      <c r="I752" s="1">
        <v>3</v>
      </c>
      <c r="J752" s="1">
        <v>201</v>
      </c>
      <c r="K752" s="1">
        <v>100</v>
      </c>
      <c r="L752" s="1">
        <v>202</v>
      </c>
      <c r="M752" s="1">
        <v>200</v>
      </c>
      <c r="N752" s="1">
        <v>203</v>
      </c>
      <c r="O752" s="1">
        <v>300</v>
      </c>
      <c r="P752" s="1">
        <v>1</v>
      </c>
      <c r="Q752" s="1">
        <v>4800</v>
      </c>
    </row>
    <row r="753" spans="1:17" x14ac:dyDescent="0.35">
      <c r="A753" s="2">
        <v>749</v>
      </c>
      <c r="B753" s="2">
        <f t="shared" si="11"/>
        <v>202</v>
      </c>
      <c r="C753" s="2">
        <v>2</v>
      </c>
      <c r="D753" s="2">
        <v>2</v>
      </c>
      <c r="E753" s="2" t="str">
        <f>"阵列"&amp;C753&amp;INDEX(计算页!$E$4:$E$9,D753)&amp;"色宠物系数"</f>
        <v>阵列2绿色宠物系数</v>
      </c>
      <c r="F753" s="2">
        <v>49</v>
      </c>
      <c r="G753" s="2">
        <v>4900</v>
      </c>
      <c r="H753" s="2">
        <f>INDEX(升级战力计算!$B$2:$BC$101,D_升级系数表!F753,MATCH(B753,升级战力计算!$B$1:$BC$1,0)-1)</f>
        <v>23537</v>
      </c>
      <c r="I753" s="1">
        <v>3</v>
      </c>
      <c r="J753" s="1">
        <v>201</v>
      </c>
      <c r="K753" s="1">
        <v>100</v>
      </c>
      <c r="L753" s="1">
        <v>202</v>
      </c>
      <c r="M753" s="1">
        <v>200</v>
      </c>
      <c r="N753" s="1">
        <v>203</v>
      </c>
      <c r="O753" s="1">
        <v>300</v>
      </c>
      <c r="P753" s="1">
        <v>1</v>
      </c>
      <c r="Q753" s="1">
        <v>4900</v>
      </c>
    </row>
    <row r="754" spans="1:17" x14ac:dyDescent="0.35">
      <c r="A754" s="2">
        <v>750</v>
      </c>
      <c r="B754" s="2">
        <f t="shared" si="11"/>
        <v>202</v>
      </c>
      <c r="C754" s="2">
        <v>2</v>
      </c>
      <c r="D754" s="2">
        <v>2</v>
      </c>
      <c r="E754" s="2" t="str">
        <f>"阵列"&amp;C754&amp;INDEX(计算页!$E$4:$E$9,D754)&amp;"色宠物系数"</f>
        <v>阵列2绿色宠物系数</v>
      </c>
      <c r="F754" s="2">
        <v>50</v>
      </c>
      <c r="G754" s="2">
        <v>5000</v>
      </c>
      <c r="H754" s="2">
        <f>INDEX(升级战力计算!$B$2:$BC$101,D_升级系数表!F754,MATCH(B754,升级战力计算!$B$1:$BC$1,0)-1)</f>
        <v>24180</v>
      </c>
      <c r="I754" s="1">
        <v>3</v>
      </c>
      <c r="J754" s="1">
        <v>201</v>
      </c>
      <c r="K754" s="1">
        <v>100</v>
      </c>
      <c r="L754" s="1">
        <v>202</v>
      </c>
      <c r="M754" s="1">
        <v>200</v>
      </c>
      <c r="N754" s="1">
        <v>203</v>
      </c>
      <c r="O754" s="1">
        <v>300</v>
      </c>
      <c r="P754" s="1">
        <v>1</v>
      </c>
      <c r="Q754" s="1">
        <v>5000</v>
      </c>
    </row>
    <row r="755" spans="1:17" x14ac:dyDescent="0.35">
      <c r="A755" s="2">
        <v>751</v>
      </c>
      <c r="B755" s="2">
        <f t="shared" si="11"/>
        <v>202</v>
      </c>
      <c r="C755" s="2">
        <v>2</v>
      </c>
      <c r="D755" s="2">
        <v>2</v>
      </c>
      <c r="E755" s="2" t="str">
        <f>"阵列"&amp;C755&amp;INDEX(计算页!$E$4:$E$9,D755)&amp;"色宠物系数"</f>
        <v>阵列2绿色宠物系数</v>
      </c>
      <c r="F755" s="2">
        <v>51</v>
      </c>
      <c r="G755" s="2">
        <v>5100</v>
      </c>
      <c r="H755" s="2">
        <f>INDEX(升级战力计算!$B$2:$BC$101,D_升级系数表!F755,MATCH(B755,升级战力计算!$B$1:$BC$1,0)-1)</f>
        <v>24868</v>
      </c>
      <c r="I755" s="1">
        <v>3</v>
      </c>
      <c r="J755" s="1">
        <v>201</v>
      </c>
      <c r="K755" s="1">
        <v>100</v>
      </c>
      <c r="L755" s="1">
        <v>202</v>
      </c>
      <c r="M755" s="1">
        <v>200</v>
      </c>
      <c r="N755" s="1">
        <v>203</v>
      </c>
      <c r="O755" s="1">
        <v>300</v>
      </c>
      <c r="P755" s="1">
        <v>1</v>
      </c>
      <c r="Q755" s="1">
        <v>5100</v>
      </c>
    </row>
    <row r="756" spans="1:17" x14ac:dyDescent="0.35">
      <c r="A756" s="2">
        <v>752</v>
      </c>
      <c r="B756" s="2">
        <f t="shared" si="11"/>
        <v>202</v>
      </c>
      <c r="C756" s="2">
        <v>2</v>
      </c>
      <c r="D756" s="2">
        <v>2</v>
      </c>
      <c r="E756" s="2" t="str">
        <f>"阵列"&amp;C756&amp;INDEX(计算页!$E$4:$E$9,D756)&amp;"色宠物系数"</f>
        <v>阵列2绿色宠物系数</v>
      </c>
      <c r="F756" s="2">
        <v>52</v>
      </c>
      <c r="G756" s="2">
        <v>5200</v>
      </c>
      <c r="H756" s="2">
        <f>INDEX(升级战力计算!$B$2:$BC$101,D_升级系数表!F756,MATCH(B756,升级战力计算!$B$1:$BC$1,0)-1)</f>
        <v>25556</v>
      </c>
      <c r="I756" s="1">
        <v>3</v>
      </c>
      <c r="J756" s="1">
        <v>201</v>
      </c>
      <c r="K756" s="1">
        <v>100</v>
      </c>
      <c r="L756" s="1">
        <v>202</v>
      </c>
      <c r="M756" s="1">
        <v>200</v>
      </c>
      <c r="N756" s="1">
        <v>203</v>
      </c>
      <c r="O756" s="1">
        <v>300</v>
      </c>
      <c r="P756" s="1">
        <v>1</v>
      </c>
      <c r="Q756" s="1">
        <v>5200</v>
      </c>
    </row>
    <row r="757" spans="1:17" x14ac:dyDescent="0.35">
      <c r="A757" s="2">
        <v>753</v>
      </c>
      <c r="B757" s="2">
        <f t="shared" si="11"/>
        <v>202</v>
      </c>
      <c r="C757" s="2">
        <v>2</v>
      </c>
      <c r="D757" s="2">
        <v>2</v>
      </c>
      <c r="E757" s="2" t="str">
        <f>"阵列"&amp;C757&amp;INDEX(计算页!$E$4:$E$9,D757)&amp;"色宠物系数"</f>
        <v>阵列2绿色宠物系数</v>
      </c>
      <c r="F757" s="2">
        <v>53</v>
      </c>
      <c r="G757" s="2">
        <v>5300</v>
      </c>
      <c r="H757" s="2">
        <f>INDEX(升级战力计算!$B$2:$BC$101,D_升级系数表!F757,MATCH(B757,升级战力计算!$B$1:$BC$1,0)-1)</f>
        <v>26244</v>
      </c>
      <c r="I757" s="1">
        <v>3</v>
      </c>
      <c r="J757" s="1">
        <v>201</v>
      </c>
      <c r="K757" s="1">
        <v>100</v>
      </c>
      <c r="L757" s="1">
        <v>202</v>
      </c>
      <c r="M757" s="1">
        <v>200</v>
      </c>
      <c r="N757" s="1">
        <v>203</v>
      </c>
      <c r="O757" s="1">
        <v>300</v>
      </c>
      <c r="P757" s="1">
        <v>1</v>
      </c>
      <c r="Q757" s="1">
        <v>5300</v>
      </c>
    </row>
    <row r="758" spans="1:17" x14ac:dyDescent="0.35">
      <c r="A758" s="2">
        <v>754</v>
      </c>
      <c r="B758" s="2">
        <f t="shared" si="11"/>
        <v>202</v>
      </c>
      <c r="C758" s="2">
        <v>2</v>
      </c>
      <c r="D758" s="2">
        <v>2</v>
      </c>
      <c r="E758" s="2" t="str">
        <f>"阵列"&amp;C758&amp;INDEX(计算页!$E$4:$E$9,D758)&amp;"色宠物系数"</f>
        <v>阵列2绿色宠物系数</v>
      </c>
      <c r="F758" s="2">
        <v>54</v>
      </c>
      <c r="G758" s="2">
        <v>5400</v>
      </c>
      <c r="H758" s="2">
        <f>INDEX(升级战力计算!$B$2:$BC$101,D_升级系数表!F758,MATCH(B758,升级战力计算!$B$1:$BC$1,0)-1)</f>
        <v>26932</v>
      </c>
      <c r="I758" s="1">
        <v>3</v>
      </c>
      <c r="J758" s="1">
        <v>201</v>
      </c>
      <c r="K758" s="1">
        <v>100</v>
      </c>
      <c r="L758" s="1">
        <v>202</v>
      </c>
      <c r="M758" s="1">
        <v>200</v>
      </c>
      <c r="N758" s="1">
        <v>203</v>
      </c>
      <c r="O758" s="1">
        <v>300</v>
      </c>
      <c r="P758" s="1">
        <v>1</v>
      </c>
      <c r="Q758" s="1">
        <v>5400</v>
      </c>
    </row>
    <row r="759" spans="1:17" x14ac:dyDescent="0.35">
      <c r="A759" s="2">
        <v>755</v>
      </c>
      <c r="B759" s="2">
        <f t="shared" si="11"/>
        <v>202</v>
      </c>
      <c r="C759" s="2">
        <v>2</v>
      </c>
      <c r="D759" s="2">
        <v>2</v>
      </c>
      <c r="E759" s="2" t="str">
        <f>"阵列"&amp;C759&amp;INDEX(计算页!$E$4:$E$9,D759)&amp;"色宠物系数"</f>
        <v>阵列2绿色宠物系数</v>
      </c>
      <c r="F759" s="2">
        <v>55</v>
      </c>
      <c r="G759" s="2">
        <v>5500</v>
      </c>
      <c r="H759" s="2">
        <f>INDEX(升级战力计算!$B$2:$BC$101,D_升级系数表!F759,MATCH(B759,升级战力计算!$B$1:$BC$1,0)-1)</f>
        <v>27620</v>
      </c>
      <c r="I759" s="1">
        <v>3</v>
      </c>
      <c r="J759" s="1">
        <v>201</v>
      </c>
      <c r="K759" s="1">
        <v>100</v>
      </c>
      <c r="L759" s="1">
        <v>202</v>
      </c>
      <c r="M759" s="1">
        <v>200</v>
      </c>
      <c r="N759" s="1">
        <v>203</v>
      </c>
      <c r="O759" s="1">
        <v>300</v>
      </c>
      <c r="P759" s="1">
        <v>1</v>
      </c>
      <c r="Q759" s="1">
        <v>5500</v>
      </c>
    </row>
    <row r="760" spans="1:17" x14ac:dyDescent="0.35">
      <c r="A760" s="2">
        <v>756</v>
      </c>
      <c r="B760" s="2">
        <f t="shared" si="11"/>
        <v>202</v>
      </c>
      <c r="C760" s="2">
        <v>2</v>
      </c>
      <c r="D760" s="2">
        <v>2</v>
      </c>
      <c r="E760" s="2" t="str">
        <f>"阵列"&amp;C760&amp;INDEX(计算页!$E$4:$E$9,D760)&amp;"色宠物系数"</f>
        <v>阵列2绿色宠物系数</v>
      </c>
      <c r="F760" s="2">
        <v>56</v>
      </c>
      <c r="G760" s="2">
        <v>5600</v>
      </c>
      <c r="H760" s="2">
        <f>INDEX(升级战力计算!$B$2:$BC$101,D_升级系数表!F760,MATCH(B760,升级战力计算!$B$1:$BC$1,0)-1)</f>
        <v>28356</v>
      </c>
      <c r="I760" s="1">
        <v>3</v>
      </c>
      <c r="J760" s="1">
        <v>201</v>
      </c>
      <c r="K760" s="1">
        <v>100</v>
      </c>
      <c r="L760" s="1">
        <v>202</v>
      </c>
      <c r="M760" s="1">
        <v>200</v>
      </c>
      <c r="N760" s="1">
        <v>203</v>
      </c>
      <c r="O760" s="1">
        <v>300</v>
      </c>
      <c r="P760" s="1">
        <v>1</v>
      </c>
      <c r="Q760" s="1">
        <v>5600</v>
      </c>
    </row>
    <row r="761" spans="1:17" x14ac:dyDescent="0.35">
      <c r="A761" s="2">
        <v>757</v>
      </c>
      <c r="B761" s="2">
        <f t="shared" si="11"/>
        <v>202</v>
      </c>
      <c r="C761" s="2">
        <v>2</v>
      </c>
      <c r="D761" s="2">
        <v>2</v>
      </c>
      <c r="E761" s="2" t="str">
        <f>"阵列"&amp;C761&amp;INDEX(计算页!$E$4:$E$9,D761)&amp;"色宠物系数"</f>
        <v>阵列2绿色宠物系数</v>
      </c>
      <c r="F761" s="2">
        <v>57</v>
      </c>
      <c r="G761" s="2">
        <v>5700</v>
      </c>
      <c r="H761" s="2">
        <f>INDEX(升级战力计算!$B$2:$BC$101,D_升级系数表!F761,MATCH(B761,升级战力计算!$B$1:$BC$1,0)-1)</f>
        <v>29092</v>
      </c>
      <c r="I761" s="1">
        <v>3</v>
      </c>
      <c r="J761" s="1">
        <v>201</v>
      </c>
      <c r="K761" s="1">
        <v>100</v>
      </c>
      <c r="L761" s="1">
        <v>202</v>
      </c>
      <c r="M761" s="1">
        <v>200</v>
      </c>
      <c r="N761" s="1">
        <v>203</v>
      </c>
      <c r="O761" s="1">
        <v>300</v>
      </c>
      <c r="P761" s="1">
        <v>1</v>
      </c>
      <c r="Q761" s="1">
        <v>5700</v>
      </c>
    </row>
    <row r="762" spans="1:17" x14ac:dyDescent="0.35">
      <c r="A762" s="2">
        <v>758</v>
      </c>
      <c r="B762" s="2">
        <f t="shared" si="11"/>
        <v>202</v>
      </c>
      <c r="C762" s="2">
        <v>2</v>
      </c>
      <c r="D762" s="2">
        <v>2</v>
      </c>
      <c r="E762" s="2" t="str">
        <f>"阵列"&amp;C762&amp;INDEX(计算页!$E$4:$E$9,D762)&amp;"色宠物系数"</f>
        <v>阵列2绿色宠物系数</v>
      </c>
      <c r="F762" s="2">
        <v>58</v>
      </c>
      <c r="G762" s="2">
        <v>5800</v>
      </c>
      <c r="H762" s="2">
        <f>INDEX(升级战力计算!$B$2:$BC$101,D_升级系数表!F762,MATCH(B762,升级战力计算!$B$1:$BC$1,0)-1)</f>
        <v>29828</v>
      </c>
      <c r="I762" s="1">
        <v>3</v>
      </c>
      <c r="J762" s="1">
        <v>201</v>
      </c>
      <c r="K762" s="1">
        <v>100</v>
      </c>
      <c r="L762" s="1">
        <v>202</v>
      </c>
      <c r="M762" s="1">
        <v>200</v>
      </c>
      <c r="N762" s="1">
        <v>203</v>
      </c>
      <c r="O762" s="1">
        <v>300</v>
      </c>
      <c r="P762" s="1">
        <v>1</v>
      </c>
      <c r="Q762" s="1">
        <v>5800</v>
      </c>
    </row>
    <row r="763" spans="1:17" x14ac:dyDescent="0.35">
      <c r="A763" s="2">
        <v>759</v>
      </c>
      <c r="B763" s="2">
        <f t="shared" si="11"/>
        <v>202</v>
      </c>
      <c r="C763" s="2">
        <v>2</v>
      </c>
      <c r="D763" s="2">
        <v>2</v>
      </c>
      <c r="E763" s="2" t="str">
        <f>"阵列"&amp;C763&amp;INDEX(计算页!$E$4:$E$9,D763)&amp;"色宠物系数"</f>
        <v>阵列2绿色宠物系数</v>
      </c>
      <c r="F763" s="2">
        <v>59</v>
      </c>
      <c r="G763" s="2">
        <v>5900</v>
      </c>
      <c r="H763" s="2">
        <f>INDEX(升级战力计算!$B$2:$BC$101,D_升级系数表!F763,MATCH(B763,升级战力计算!$B$1:$BC$1,0)-1)</f>
        <v>30564</v>
      </c>
      <c r="I763" s="1">
        <v>3</v>
      </c>
      <c r="J763" s="1">
        <v>201</v>
      </c>
      <c r="K763" s="1">
        <v>100</v>
      </c>
      <c r="L763" s="1">
        <v>202</v>
      </c>
      <c r="M763" s="1">
        <v>200</v>
      </c>
      <c r="N763" s="1">
        <v>203</v>
      </c>
      <c r="O763" s="1">
        <v>300</v>
      </c>
      <c r="P763" s="1">
        <v>1</v>
      </c>
      <c r="Q763" s="1">
        <v>5900</v>
      </c>
    </row>
    <row r="764" spans="1:17" x14ac:dyDescent="0.35">
      <c r="A764" s="2">
        <v>760</v>
      </c>
      <c r="B764" s="2">
        <f t="shared" si="11"/>
        <v>202</v>
      </c>
      <c r="C764" s="2">
        <v>2</v>
      </c>
      <c r="D764" s="2">
        <v>2</v>
      </c>
      <c r="E764" s="2" t="str">
        <f>"阵列"&amp;C764&amp;INDEX(计算页!$E$4:$E$9,D764)&amp;"色宠物系数"</f>
        <v>阵列2绿色宠物系数</v>
      </c>
      <c r="F764" s="2">
        <v>60</v>
      </c>
      <c r="G764" s="2">
        <v>6000</v>
      </c>
      <c r="H764" s="2">
        <f>INDEX(升级战力计算!$B$2:$BC$101,D_升级系数表!F764,MATCH(B764,升级战力计算!$B$1:$BC$1,0)-1)</f>
        <v>31300</v>
      </c>
      <c r="I764" s="1">
        <v>3</v>
      </c>
      <c r="J764" s="1">
        <v>201</v>
      </c>
      <c r="K764" s="1">
        <v>100</v>
      </c>
      <c r="L764" s="1">
        <v>202</v>
      </c>
      <c r="M764" s="1">
        <v>200</v>
      </c>
      <c r="N764" s="1">
        <v>203</v>
      </c>
      <c r="O764" s="1">
        <v>300</v>
      </c>
      <c r="P764" s="1">
        <v>1</v>
      </c>
      <c r="Q764" s="1">
        <v>6000</v>
      </c>
    </row>
    <row r="765" spans="1:17" x14ac:dyDescent="0.35">
      <c r="A765" s="2">
        <v>761</v>
      </c>
      <c r="B765" s="2">
        <f t="shared" si="11"/>
        <v>202</v>
      </c>
      <c r="C765" s="2">
        <v>2</v>
      </c>
      <c r="D765" s="2">
        <v>2</v>
      </c>
      <c r="E765" s="2" t="str">
        <f>"阵列"&amp;C765&amp;INDEX(计算页!$E$4:$E$9,D765)&amp;"色宠物系数"</f>
        <v>阵列2绿色宠物系数</v>
      </c>
      <c r="F765" s="2">
        <v>61</v>
      </c>
      <c r="G765" s="2">
        <v>6100</v>
      </c>
      <c r="H765" s="2">
        <f>INDEX(升级战力计算!$B$2:$BC$101,D_升级系数表!F765,MATCH(B765,升级战力计算!$B$1:$BC$1,0)-1)</f>
        <v>32088</v>
      </c>
      <c r="I765" s="1">
        <v>3</v>
      </c>
      <c r="J765" s="1">
        <v>201</v>
      </c>
      <c r="K765" s="1">
        <v>100</v>
      </c>
      <c r="L765" s="1">
        <v>202</v>
      </c>
      <c r="M765" s="1">
        <v>200</v>
      </c>
      <c r="N765" s="1">
        <v>203</v>
      </c>
      <c r="O765" s="1">
        <v>300</v>
      </c>
      <c r="P765" s="1">
        <v>1</v>
      </c>
      <c r="Q765" s="1">
        <v>6100</v>
      </c>
    </row>
    <row r="766" spans="1:17" x14ac:dyDescent="0.35">
      <c r="A766" s="2">
        <v>762</v>
      </c>
      <c r="B766" s="2">
        <f t="shared" si="11"/>
        <v>202</v>
      </c>
      <c r="C766" s="2">
        <v>2</v>
      </c>
      <c r="D766" s="2">
        <v>2</v>
      </c>
      <c r="E766" s="2" t="str">
        <f>"阵列"&amp;C766&amp;INDEX(计算页!$E$4:$E$9,D766)&amp;"色宠物系数"</f>
        <v>阵列2绿色宠物系数</v>
      </c>
      <c r="F766" s="2">
        <v>62</v>
      </c>
      <c r="G766" s="2">
        <v>6200</v>
      </c>
      <c r="H766" s="2">
        <f>INDEX(升级战力计算!$B$2:$BC$101,D_升级系数表!F766,MATCH(B766,升级战力计算!$B$1:$BC$1,0)-1)</f>
        <v>32876</v>
      </c>
      <c r="I766" s="1">
        <v>3</v>
      </c>
      <c r="J766" s="1">
        <v>201</v>
      </c>
      <c r="K766" s="1">
        <v>100</v>
      </c>
      <c r="L766" s="1">
        <v>202</v>
      </c>
      <c r="M766" s="1">
        <v>200</v>
      </c>
      <c r="N766" s="1">
        <v>203</v>
      </c>
      <c r="O766" s="1">
        <v>300</v>
      </c>
      <c r="P766" s="1">
        <v>1</v>
      </c>
      <c r="Q766" s="1">
        <v>6200</v>
      </c>
    </row>
    <row r="767" spans="1:17" x14ac:dyDescent="0.35">
      <c r="A767" s="2">
        <v>763</v>
      </c>
      <c r="B767" s="2">
        <f t="shared" si="11"/>
        <v>202</v>
      </c>
      <c r="C767" s="2">
        <v>2</v>
      </c>
      <c r="D767" s="2">
        <v>2</v>
      </c>
      <c r="E767" s="2" t="str">
        <f>"阵列"&amp;C767&amp;INDEX(计算页!$E$4:$E$9,D767)&amp;"色宠物系数"</f>
        <v>阵列2绿色宠物系数</v>
      </c>
      <c r="F767" s="2">
        <v>63</v>
      </c>
      <c r="G767" s="2">
        <v>6300</v>
      </c>
      <c r="H767" s="2">
        <f>INDEX(升级战力计算!$B$2:$BC$101,D_升级系数表!F767,MATCH(B767,升级战力计算!$B$1:$BC$1,0)-1)</f>
        <v>33664</v>
      </c>
      <c r="I767" s="1">
        <v>3</v>
      </c>
      <c r="J767" s="1">
        <v>201</v>
      </c>
      <c r="K767" s="1">
        <v>100</v>
      </c>
      <c r="L767" s="1">
        <v>202</v>
      </c>
      <c r="M767" s="1">
        <v>200</v>
      </c>
      <c r="N767" s="1">
        <v>203</v>
      </c>
      <c r="O767" s="1">
        <v>300</v>
      </c>
      <c r="P767" s="1">
        <v>1</v>
      </c>
      <c r="Q767" s="1">
        <v>6300</v>
      </c>
    </row>
    <row r="768" spans="1:17" x14ac:dyDescent="0.35">
      <c r="A768" s="2">
        <v>764</v>
      </c>
      <c r="B768" s="2">
        <f t="shared" si="11"/>
        <v>202</v>
      </c>
      <c r="C768" s="2">
        <v>2</v>
      </c>
      <c r="D768" s="2">
        <v>2</v>
      </c>
      <c r="E768" s="2" t="str">
        <f>"阵列"&amp;C768&amp;INDEX(计算页!$E$4:$E$9,D768)&amp;"色宠物系数"</f>
        <v>阵列2绿色宠物系数</v>
      </c>
      <c r="F768" s="2">
        <v>64</v>
      </c>
      <c r="G768" s="2">
        <v>6400</v>
      </c>
      <c r="H768" s="2">
        <f>INDEX(升级战力计算!$B$2:$BC$101,D_升级系数表!F768,MATCH(B768,升级战力计算!$B$1:$BC$1,0)-1)</f>
        <v>34452</v>
      </c>
      <c r="I768" s="1">
        <v>3</v>
      </c>
      <c r="J768" s="1">
        <v>201</v>
      </c>
      <c r="K768" s="1">
        <v>100</v>
      </c>
      <c r="L768" s="1">
        <v>202</v>
      </c>
      <c r="M768" s="1">
        <v>200</v>
      </c>
      <c r="N768" s="1">
        <v>203</v>
      </c>
      <c r="O768" s="1">
        <v>300</v>
      </c>
      <c r="P768" s="1">
        <v>1</v>
      </c>
      <c r="Q768" s="1">
        <v>6400</v>
      </c>
    </row>
    <row r="769" spans="1:17" x14ac:dyDescent="0.35">
      <c r="A769" s="2">
        <v>765</v>
      </c>
      <c r="B769" s="2">
        <f t="shared" si="11"/>
        <v>202</v>
      </c>
      <c r="C769" s="2">
        <v>2</v>
      </c>
      <c r="D769" s="2">
        <v>2</v>
      </c>
      <c r="E769" s="2" t="str">
        <f>"阵列"&amp;C769&amp;INDEX(计算页!$E$4:$E$9,D769)&amp;"色宠物系数"</f>
        <v>阵列2绿色宠物系数</v>
      </c>
      <c r="F769" s="2">
        <v>65</v>
      </c>
      <c r="G769" s="2">
        <v>6500</v>
      </c>
      <c r="H769" s="2">
        <f>INDEX(升级战力计算!$B$2:$BC$101,D_升级系数表!F769,MATCH(B769,升级战力计算!$B$1:$BC$1,0)-1)</f>
        <v>35240</v>
      </c>
      <c r="I769" s="1">
        <v>3</v>
      </c>
      <c r="J769" s="1">
        <v>201</v>
      </c>
      <c r="K769" s="1">
        <v>100</v>
      </c>
      <c r="L769" s="1">
        <v>202</v>
      </c>
      <c r="M769" s="1">
        <v>200</v>
      </c>
      <c r="N769" s="1">
        <v>203</v>
      </c>
      <c r="O769" s="1">
        <v>300</v>
      </c>
      <c r="P769" s="1">
        <v>1</v>
      </c>
      <c r="Q769" s="1">
        <v>6500</v>
      </c>
    </row>
    <row r="770" spans="1:17" x14ac:dyDescent="0.35">
      <c r="A770" s="2">
        <v>766</v>
      </c>
      <c r="B770" s="2">
        <f t="shared" si="11"/>
        <v>202</v>
      </c>
      <c r="C770" s="2">
        <v>2</v>
      </c>
      <c r="D770" s="2">
        <v>2</v>
      </c>
      <c r="E770" s="2" t="str">
        <f>"阵列"&amp;C770&amp;INDEX(计算页!$E$4:$E$9,D770)&amp;"色宠物系数"</f>
        <v>阵列2绿色宠物系数</v>
      </c>
      <c r="F770" s="2">
        <v>66</v>
      </c>
      <c r="G770" s="2">
        <v>6600</v>
      </c>
      <c r="H770" s="2">
        <f>INDEX(升级战力计算!$B$2:$BC$101,D_升级系数表!F770,MATCH(B770,升级战力计算!$B$1:$BC$1,0)-1)</f>
        <v>36083</v>
      </c>
      <c r="I770" s="1">
        <v>3</v>
      </c>
      <c r="J770" s="1">
        <v>201</v>
      </c>
      <c r="K770" s="1">
        <v>100</v>
      </c>
      <c r="L770" s="1">
        <v>202</v>
      </c>
      <c r="M770" s="1">
        <v>200</v>
      </c>
      <c r="N770" s="1">
        <v>203</v>
      </c>
      <c r="O770" s="1">
        <v>300</v>
      </c>
      <c r="P770" s="1">
        <v>1</v>
      </c>
      <c r="Q770" s="1">
        <v>6600</v>
      </c>
    </row>
    <row r="771" spans="1:17" x14ac:dyDescent="0.35">
      <c r="A771" s="2">
        <v>767</v>
      </c>
      <c r="B771" s="2">
        <f t="shared" si="11"/>
        <v>202</v>
      </c>
      <c r="C771" s="2">
        <v>2</v>
      </c>
      <c r="D771" s="2">
        <v>2</v>
      </c>
      <c r="E771" s="2" t="str">
        <f>"阵列"&amp;C771&amp;INDEX(计算页!$E$4:$E$9,D771)&amp;"色宠物系数"</f>
        <v>阵列2绿色宠物系数</v>
      </c>
      <c r="F771" s="2">
        <v>67</v>
      </c>
      <c r="G771" s="2">
        <v>6700</v>
      </c>
      <c r="H771" s="2">
        <f>INDEX(升级战力计算!$B$2:$BC$101,D_升级系数表!F771,MATCH(B771,升级战力计算!$B$1:$BC$1,0)-1)</f>
        <v>36926</v>
      </c>
      <c r="I771" s="1">
        <v>3</v>
      </c>
      <c r="J771" s="1">
        <v>201</v>
      </c>
      <c r="K771" s="1">
        <v>100</v>
      </c>
      <c r="L771" s="1">
        <v>202</v>
      </c>
      <c r="M771" s="1">
        <v>200</v>
      </c>
      <c r="N771" s="1">
        <v>203</v>
      </c>
      <c r="O771" s="1">
        <v>300</v>
      </c>
      <c r="P771" s="1">
        <v>1</v>
      </c>
      <c r="Q771" s="1">
        <v>6700</v>
      </c>
    </row>
    <row r="772" spans="1:17" x14ac:dyDescent="0.35">
      <c r="A772" s="2">
        <v>768</v>
      </c>
      <c r="B772" s="2">
        <f t="shared" si="11"/>
        <v>202</v>
      </c>
      <c r="C772" s="2">
        <v>2</v>
      </c>
      <c r="D772" s="2">
        <v>2</v>
      </c>
      <c r="E772" s="2" t="str">
        <f>"阵列"&amp;C772&amp;INDEX(计算页!$E$4:$E$9,D772)&amp;"色宠物系数"</f>
        <v>阵列2绿色宠物系数</v>
      </c>
      <c r="F772" s="2">
        <v>68</v>
      </c>
      <c r="G772" s="2">
        <v>6800</v>
      </c>
      <c r="H772" s="2">
        <f>INDEX(升级战力计算!$B$2:$BC$101,D_升级系数表!F772,MATCH(B772,升级战力计算!$B$1:$BC$1,0)-1)</f>
        <v>37769</v>
      </c>
      <c r="I772" s="1">
        <v>3</v>
      </c>
      <c r="J772" s="1">
        <v>201</v>
      </c>
      <c r="K772" s="1">
        <v>100</v>
      </c>
      <c r="L772" s="1">
        <v>202</v>
      </c>
      <c r="M772" s="1">
        <v>200</v>
      </c>
      <c r="N772" s="1">
        <v>203</v>
      </c>
      <c r="O772" s="1">
        <v>300</v>
      </c>
      <c r="P772" s="1">
        <v>1</v>
      </c>
      <c r="Q772" s="1">
        <v>6800</v>
      </c>
    </row>
    <row r="773" spans="1:17" x14ac:dyDescent="0.35">
      <c r="A773" s="2">
        <v>769</v>
      </c>
      <c r="B773" s="2">
        <f t="shared" si="11"/>
        <v>202</v>
      </c>
      <c r="C773" s="2">
        <v>2</v>
      </c>
      <c r="D773" s="2">
        <v>2</v>
      </c>
      <c r="E773" s="2" t="str">
        <f>"阵列"&amp;C773&amp;INDEX(计算页!$E$4:$E$9,D773)&amp;"色宠物系数"</f>
        <v>阵列2绿色宠物系数</v>
      </c>
      <c r="F773" s="2">
        <v>69</v>
      </c>
      <c r="G773" s="2">
        <v>6900</v>
      </c>
      <c r="H773" s="2">
        <f>INDEX(升级战力计算!$B$2:$BC$101,D_升级系数表!F773,MATCH(B773,升级战力计算!$B$1:$BC$1,0)-1)</f>
        <v>38612</v>
      </c>
      <c r="I773" s="1">
        <v>3</v>
      </c>
      <c r="J773" s="1">
        <v>201</v>
      </c>
      <c r="K773" s="1">
        <v>100</v>
      </c>
      <c r="L773" s="1">
        <v>202</v>
      </c>
      <c r="M773" s="1">
        <v>200</v>
      </c>
      <c r="N773" s="1">
        <v>203</v>
      </c>
      <c r="O773" s="1">
        <v>300</v>
      </c>
      <c r="P773" s="1">
        <v>1</v>
      </c>
      <c r="Q773" s="1">
        <v>6900</v>
      </c>
    </row>
    <row r="774" spans="1:17" x14ac:dyDescent="0.35">
      <c r="A774" s="2">
        <v>770</v>
      </c>
      <c r="B774" s="2">
        <f t="shared" ref="B774:B837" si="12">C774*100+D774</f>
        <v>202</v>
      </c>
      <c r="C774" s="2">
        <v>2</v>
      </c>
      <c r="D774" s="2">
        <v>2</v>
      </c>
      <c r="E774" s="2" t="str">
        <f>"阵列"&amp;C774&amp;INDEX(计算页!$E$4:$E$9,D774)&amp;"色宠物系数"</f>
        <v>阵列2绿色宠物系数</v>
      </c>
      <c r="F774" s="2">
        <v>70</v>
      </c>
      <c r="G774" s="2">
        <v>7000</v>
      </c>
      <c r="H774" s="2">
        <f>INDEX(升级战力计算!$B$2:$BC$101,D_升级系数表!F774,MATCH(B774,升级战力计算!$B$1:$BC$1,0)-1)</f>
        <v>39455</v>
      </c>
      <c r="I774" s="1">
        <v>3</v>
      </c>
      <c r="J774" s="1">
        <v>201</v>
      </c>
      <c r="K774" s="1">
        <v>100</v>
      </c>
      <c r="L774" s="1">
        <v>202</v>
      </c>
      <c r="M774" s="1">
        <v>200</v>
      </c>
      <c r="N774" s="1">
        <v>203</v>
      </c>
      <c r="O774" s="1">
        <v>300</v>
      </c>
      <c r="P774" s="1">
        <v>1</v>
      </c>
      <c r="Q774" s="1">
        <v>7000</v>
      </c>
    </row>
    <row r="775" spans="1:17" x14ac:dyDescent="0.35">
      <c r="A775" s="2">
        <v>771</v>
      </c>
      <c r="B775" s="2">
        <f t="shared" si="12"/>
        <v>202</v>
      </c>
      <c r="C775" s="2">
        <v>2</v>
      </c>
      <c r="D775" s="2">
        <v>2</v>
      </c>
      <c r="E775" s="2" t="str">
        <f>"阵列"&amp;C775&amp;INDEX(计算页!$E$4:$E$9,D775)&amp;"色宠物系数"</f>
        <v>阵列2绿色宠物系数</v>
      </c>
      <c r="F775" s="2">
        <v>71</v>
      </c>
      <c r="G775" s="2">
        <v>7100</v>
      </c>
      <c r="H775" s="2">
        <f>INDEX(升级战力计算!$B$2:$BC$101,D_升级系数表!F775,MATCH(B775,升级战力计算!$B$1:$BC$1,0)-1)</f>
        <v>40357</v>
      </c>
      <c r="I775" s="1">
        <v>3</v>
      </c>
      <c r="J775" s="1">
        <v>201</v>
      </c>
      <c r="K775" s="1">
        <v>100</v>
      </c>
      <c r="L775" s="1">
        <v>202</v>
      </c>
      <c r="M775" s="1">
        <v>200</v>
      </c>
      <c r="N775" s="1">
        <v>203</v>
      </c>
      <c r="O775" s="1">
        <v>300</v>
      </c>
      <c r="P775" s="1">
        <v>1</v>
      </c>
      <c r="Q775" s="1">
        <v>7100</v>
      </c>
    </row>
    <row r="776" spans="1:17" x14ac:dyDescent="0.35">
      <c r="A776" s="2">
        <v>772</v>
      </c>
      <c r="B776" s="2">
        <f t="shared" si="12"/>
        <v>202</v>
      </c>
      <c r="C776" s="2">
        <v>2</v>
      </c>
      <c r="D776" s="2">
        <v>2</v>
      </c>
      <c r="E776" s="2" t="str">
        <f>"阵列"&amp;C776&amp;INDEX(计算页!$E$4:$E$9,D776)&amp;"色宠物系数"</f>
        <v>阵列2绿色宠物系数</v>
      </c>
      <c r="F776" s="2">
        <v>72</v>
      </c>
      <c r="G776" s="2">
        <v>7200</v>
      </c>
      <c r="H776" s="2">
        <f>INDEX(升级战力计算!$B$2:$BC$101,D_升级系数表!F776,MATCH(B776,升级战力计算!$B$1:$BC$1,0)-1)</f>
        <v>41259</v>
      </c>
      <c r="I776" s="1">
        <v>3</v>
      </c>
      <c r="J776" s="1">
        <v>201</v>
      </c>
      <c r="K776" s="1">
        <v>100</v>
      </c>
      <c r="L776" s="1">
        <v>202</v>
      </c>
      <c r="M776" s="1">
        <v>200</v>
      </c>
      <c r="N776" s="1">
        <v>203</v>
      </c>
      <c r="O776" s="1">
        <v>300</v>
      </c>
      <c r="P776" s="1">
        <v>1</v>
      </c>
      <c r="Q776" s="1">
        <v>7200</v>
      </c>
    </row>
    <row r="777" spans="1:17" x14ac:dyDescent="0.35">
      <c r="A777" s="2">
        <v>773</v>
      </c>
      <c r="B777" s="2">
        <f t="shared" si="12"/>
        <v>202</v>
      </c>
      <c r="C777" s="2">
        <v>2</v>
      </c>
      <c r="D777" s="2">
        <v>2</v>
      </c>
      <c r="E777" s="2" t="str">
        <f>"阵列"&amp;C777&amp;INDEX(计算页!$E$4:$E$9,D777)&amp;"色宠物系数"</f>
        <v>阵列2绿色宠物系数</v>
      </c>
      <c r="F777" s="2">
        <v>73</v>
      </c>
      <c r="G777" s="2">
        <v>7300</v>
      </c>
      <c r="H777" s="2">
        <f>INDEX(升级战力计算!$B$2:$BC$101,D_升级系数表!F777,MATCH(B777,升级战力计算!$B$1:$BC$1,0)-1)</f>
        <v>42161</v>
      </c>
      <c r="I777" s="1">
        <v>3</v>
      </c>
      <c r="J777" s="1">
        <v>201</v>
      </c>
      <c r="K777" s="1">
        <v>100</v>
      </c>
      <c r="L777" s="1">
        <v>202</v>
      </c>
      <c r="M777" s="1">
        <v>200</v>
      </c>
      <c r="N777" s="1">
        <v>203</v>
      </c>
      <c r="O777" s="1">
        <v>300</v>
      </c>
      <c r="P777" s="1">
        <v>1</v>
      </c>
      <c r="Q777" s="1">
        <v>7300</v>
      </c>
    </row>
    <row r="778" spans="1:17" x14ac:dyDescent="0.35">
      <c r="A778" s="2">
        <v>774</v>
      </c>
      <c r="B778" s="2">
        <f t="shared" si="12"/>
        <v>202</v>
      </c>
      <c r="C778" s="2">
        <v>2</v>
      </c>
      <c r="D778" s="2">
        <v>2</v>
      </c>
      <c r="E778" s="2" t="str">
        <f>"阵列"&amp;C778&amp;INDEX(计算页!$E$4:$E$9,D778)&amp;"色宠物系数"</f>
        <v>阵列2绿色宠物系数</v>
      </c>
      <c r="F778" s="2">
        <v>74</v>
      </c>
      <c r="G778" s="2">
        <v>7400</v>
      </c>
      <c r="H778" s="2">
        <f>INDEX(升级战力计算!$B$2:$BC$101,D_升级系数表!F778,MATCH(B778,升级战力计算!$B$1:$BC$1,0)-1)</f>
        <v>43063</v>
      </c>
      <c r="I778" s="1">
        <v>3</v>
      </c>
      <c r="J778" s="1">
        <v>201</v>
      </c>
      <c r="K778" s="1">
        <v>100</v>
      </c>
      <c r="L778" s="1">
        <v>202</v>
      </c>
      <c r="M778" s="1">
        <v>200</v>
      </c>
      <c r="N778" s="1">
        <v>203</v>
      </c>
      <c r="O778" s="1">
        <v>300</v>
      </c>
      <c r="P778" s="1">
        <v>1</v>
      </c>
      <c r="Q778" s="1">
        <v>7400</v>
      </c>
    </row>
    <row r="779" spans="1:17" x14ac:dyDescent="0.35">
      <c r="A779" s="2">
        <v>775</v>
      </c>
      <c r="B779" s="2">
        <f t="shared" si="12"/>
        <v>202</v>
      </c>
      <c r="C779" s="2">
        <v>2</v>
      </c>
      <c r="D779" s="2">
        <v>2</v>
      </c>
      <c r="E779" s="2" t="str">
        <f>"阵列"&amp;C779&amp;INDEX(计算页!$E$4:$E$9,D779)&amp;"色宠物系数"</f>
        <v>阵列2绿色宠物系数</v>
      </c>
      <c r="F779" s="2">
        <v>75</v>
      </c>
      <c r="G779" s="2">
        <v>7500</v>
      </c>
      <c r="H779" s="2">
        <f>INDEX(升级战力计算!$B$2:$BC$101,D_升级系数表!F779,MATCH(B779,升级战力计算!$B$1:$BC$1,0)-1)</f>
        <v>43965</v>
      </c>
      <c r="I779" s="1">
        <v>3</v>
      </c>
      <c r="J779" s="1">
        <v>201</v>
      </c>
      <c r="K779" s="1">
        <v>100</v>
      </c>
      <c r="L779" s="1">
        <v>202</v>
      </c>
      <c r="M779" s="1">
        <v>200</v>
      </c>
      <c r="N779" s="1">
        <v>203</v>
      </c>
      <c r="O779" s="1">
        <v>300</v>
      </c>
      <c r="P779" s="1">
        <v>1</v>
      </c>
      <c r="Q779" s="1">
        <v>7500</v>
      </c>
    </row>
    <row r="780" spans="1:17" x14ac:dyDescent="0.35">
      <c r="A780" s="2">
        <v>776</v>
      </c>
      <c r="B780" s="2">
        <f t="shared" si="12"/>
        <v>202</v>
      </c>
      <c r="C780" s="2">
        <v>2</v>
      </c>
      <c r="D780" s="2">
        <v>2</v>
      </c>
      <c r="E780" s="2" t="str">
        <f>"阵列"&amp;C780&amp;INDEX(计算页!$E$4:$E$9,D780)&amp;"色宠物系数"</f>
        <v>阵列2绿色宠物系数</v>
      </c>
      <c r="F780" s="2">
        <v>76</v>
      </c>
      <c r="G780" s="2">
        <v>7600</v>
      </c>
      <c r="H780" s="2">
        <f>INDEX(升级战力计算!$B$2:$BC$101,D_升级系数表!F780,MATCH(B780,升级战力计算!$B$1:$BC$1,0)-1)</f>
        <v>44930</v>
      </c>
      <c r="I780" s="1">
        <v>3</v>
      </c>
      <c r="J780" s="1">
        <v>201</v>
      </c>
      <c r="K780" s="1">
        <v>100</v>
      </c>
      <c r="L780" s="1">
        <v>202</v>
      </c>
      <c r="M780" s="1">
        <v>200</v>
      </c>
      <c r="N780" s="1">
        <v>203</v>
      </c>
      <c r="O780" s="1">
        <v>300</v>
      </c>
      <c r="P780" s="1">
        <v>1</v>
      </c>
      <c r="Q780" s="1">
        <v>7600</v>
      </c>
    </row>
    <row r="781" spans="1:17" x14ac:dyDescent="0.35">
      <c r="A781" s="2">
        <v>777</v>
      </c>
      <c r="B781" s="2">
        <f t="shared" si="12"/>
        <v>202</v>
      </c>
      <c r="C781" s="2">
        <v>2</v>
      </c>
      <c r="D781" s="2">
        <v>2</v>
      </c>
      <c r="E781" s="2" t="str">
        <f>"阵列"&amp;C781&amp;INDEX(计算页!$E$4:$E$9,D781)&amp;"色宠物系数"</f>
        <v>阵列2绿色宠物系数</v>
      </c>
      <c r="F781" s="2">
        <v>77</v>
      </c>
      <c r="G781" s="2">
        <v>7700</v>
      </c>
      <c r="H781" s="2">
        <f>INDEX(升级战力计算!$B$2:$BC$101,D_升级系数表!F781,MATCH(B781,升级战力计算!$B$1:$BC$1,0)-1)</f>
        <v>45895</v>
      </c>
      <c r="I781" s="1">
        <v>3</v>
      </c>
      <c r="J781" s="1">
        <v>201</v>
      </c>
      <c r="K781" s="1">
        <v>100</v>
      </c>
      <c r="L781" s="1">
        <v>202</v>
      </c>
      <c r="M781" s="1">
        <v>200</v>
      </c>
      <c r="N781" s="1">
        <v>203</v>
      </c>
      <c r="O781" s="1">
        <v>300</v>
      </c>
      <c r="P781" s="1">
        <v>1</v>
      </c>
      <c r="Q781" s="1">
        <v>7700</v>
      </c>
    </row>
    <row r="782" spans="1:17" x14ac:dyDescent="0.35">
      <c r="A782" s="2">
        <v>778</v>
      </c>
      <c r="B782" s="2">
        <f t="shared" si="12"/>
        <v>202</v>
      </c>
      <c r="C782" s="2">
        <v>2</v>
      </c>
      <c r="D782" s="2">
        <v>2</v>
      </c>
      <c r="E782" s="2" t="str">
        <f>"阵列"&amp;C782&amp;INDEX(计算页!$E$4:$E$9,D782)&amp;"色宠物系数"</f>
        <v>阵列2绿色宠物系数</v>
      </c>
      <c r="F782" s="2">
        <v>78</v>
      </c>
      <c r="G782" s="2">
        <v>7800</v>
      </c>
      <c r="H782" s="2">
        <f>INDEX(升级战力计算!$B$2:$BC$101,D_升级系数表!F782,MATCH(B782,升级战力计算!$B$1:$BC$1,0)-1)</f>
        <v>46860</v>
      </c>
      <c r="I782" s="1">
        <v>3</v>
      </c>
      <c r="J782" s="1">
        <v>201</v>
      </c>
      <c r="K782" s="1">
        <v>100</v>
      </c>
      <c r="L782" s="1">
        <v>202</v>
      </c>
      <c r="M782" s="1">
        <v>200</v>
      </c>
      <c r="N782" s="1">
        <v>203</v>
      </c>
      <c r="O782" s="1">
        <v>300</v>
      </c>
      <c r="P782" s="1">
        <v>1</v>
      </c>
      <c r="Q782" s="1">
        <v>7800</v>
      </c>
    </row>
    <row r="783" spans="1:17" x14ac:dyDescent="0.35">
      <c r="A783" s="2">
        <v>779</v>
      </c>
      <c r="B783" s="2">
        <f t="shared" si="12"/>
        <v>202</v>
      </c>
      <c r="C783" s="2">
        <v>2</v>
      </c>
      <c r="D783" s="2">
        <v>2</v>
      </c>
      <c r="E783" s="2" t="str">
        <f>"阵列"&amp;C783&amp;INDEX(计算页!$E$4:$E$9,D783)&amp;"色宠物系数"</f>
        <v>阵列2绿色宠物系数</v>
      </c>
      <c r="F783" s="2">
        <v>79</v>
      </c>
      <c r="G783" s="2">
        <v>7900</v>
      </c>
      <c r="H783" s="2">
        <f>INDEX(升级战力计算!$B$2:$BC$101,D_升级系数表!F783,MATCH(B783,升级战力计算!$B$1:$BC$1,0)-1)</f>
        <v>47825</v>
      </c>
      <c r="I783" s="1">
        <v>3</v>
      </c>
      <c r="J783" s="1">
        <v>201</v>
      </c>
      <c r="K783" s="1">
        <v>100</v>
      </c>
      <c r="L783" s="1">
        <v>202</v>
      </c>
      <c r="M783" s="1">
        <v>200</v>
      </c>
      <c r="N783" s="1">
        <v>203</v>
      </c>
      <c r="O783" s="1">
        <v>300</v>
      </c>
      <c r="P783" s="1">
        <v>1</v>
      </c>
      <c r="Q783" s="1">
        <v>7900</v>
      </c>
    </row>
    <row r="784" spans="1:17" x14ac:dyDescent="0.35">
      <c r="A784" s="2">
        <v>780</v>
      </c>
      <c r="B784" s="2">
        <f t="shared" si="12"/>
        <v>202</v>
      </c>
      <c r="C784" s="2">
        <v>2</v>
      </c>
      <c r="D784" s="2">
        <v>2</v>
      </c>
      <c r="E784" s="2" t="str">
        <f>"阵列"&amp;C784&amp;INDEX(计算页!$E$4:$E$9,D784)&amp;"色宠物系数"</f>
        <v>阵列2绿色宠物系数</v>
      </c>
      <c r="F784" s="2">
        <v>80</v>
      </c>
      <c r="G784" s="2">
        <v>8000</v>
      </c>
      <c r="H784" s="2">
        <f>INDEX(升级战力计算!$B$2:$BC$101,D_升级系数表!F784,MATCH(B784,升级战力计算!$B$1:$BC$1,0)-1)</f>
        <v>48790</v>
      </c>
      <c r="I784" s="1">
        <v>3</v>
      </c>
      <c r="J784" s="1">
        <v>201</v>
      </c>
      <c r="K784" s="1">
        <v>100</v>
      </c>
      <c r="L784" s="1">
        <v>202</v>
      </c>
      <c r="M784" s="1">
        <v>200</v>
      </c>
      <c r="N784" s="1">
        <v>203</v>
      </c>
      <c r="O784" s="1">
        <v>300</v>
      </c>
      <c r="P784" s="1">
        <v>1</v>
      </c>
      <c r="Q784" s="1">
        <v>8000</v>
      </c>
    </row>
    <row r="785" spans="1:17" x14ac:dyDescent="0.35">
      <c r="A785" s="2">
        <v>781</v>
      </c>
      <c r="B785" s="2">
        <f t="shared" si="12"/>
        <v>202</v>
      </c>
      <c r="C785" s="2">
        <v>2</v>
      </c>
      <c r="D785" s="2">
        <v>2</v>
      </c>
      <c r="E785" s="2" t="str">
        <f>"阵列"&amp;C785&amp;INDEX(计算页!$E$4:$E$9,D785)&amp;"色宠物系数"</f>
        <v>阵列2绿色宠物系数</v>
      </c>
      <c r="F785" s="2">
        <v>81</v>
      </c>
      <c r="G785" s="2">
        <v>8100</v>
      </c>
      <c r="H785" s="2">
        <f>INDEX(升级战力计算!$B$2:$BC$101,D_升级系数表!F785,MATCH(B785,升级战力计算!$B$1:$BC$1,0)-1)</f>
        <v>49823</v>
      </c>
      <c r="I785" s="1">
        <v>3</v>
      </c>
      <c r="J785" s="1">
        <v>201</v>
      </c>
      <c r="K785" s="1">
        <v>100</v>
      </c>
      <c r="L785" s="1">
        <v>202</v>
      </c>
      <c r="M785" s="1">
        <v>200</v>
      </c>
      <c r="N785" s="1">
        <v>203</v>
      </c>
      <c r="O785" s="1">
        <v>300</v>
      </c>
      <c r="P785" s="1">
        <v>1</v>
      </c>
      <c r="Q785" s="1">
        <v>8100</v>
      </c>
    </row>
    <row r="786" spans="1:17" x14ac:dyDescent="0.35">
      <c r="A786" s="2">
        <v>782</v>
      </c>
      <c r="B786" s="2">
        <f t="shared" si="12"/>
        <v>202</v>
      </c>
      <c r="C786" s="2">
        <v>2</v>
      </c>
      <c r="D786" s="2">
        <v>2</v>
      </c>
      <c r="E786" s="2" t="str">
        <f>"阵列"&amp;C786&amp;INDEX(计算页!$E$4:$E$9,D786)&amp;"色宠物系数"</f>
        <v>阵列2绿色宠物系数</v>
      </c>
      <c r="F786" s="2">
        <v>82</v>
      </c>
      <c r="G786" s="2">
        <v>8200</v>
      </c>
      <c r="H786" s="2">
        <f>INDEX(升级战力计算!$B$2:$BC$101,D_升级系数表!F786,MATCH(B786,升级战力计算!$B$1:$BC$1,0)-1)</f>
        <v>50856</v>
      </c>
      <c r="I786" s="1">
        <v>3</v>
      </c>
      <c r="J786" s="1">
        <v>201</v>
      </c>
      <c r="K786" s="1">
        <v>100</v>
      </c>
      <c r="L786" s="1">
        <v>202</v>
      </c>
      <c r="M786" s="1">
        <v>200</v>
      </c>
      <c r="N786" s="1">
        <v>203</v>
      </c>
      <c r="O786" s="1">
        <v>300</v>
      </c>
      <c r="P786" s="1">
        <v>1</v>
      </c>
      <c r="Q786" s="1">
        <v>8200</v>
      </c>
    </row>
    <row r="787" spans="1:17" x14ac:dyDescent="0.35">
      <c r="A787" s="2">
        <v>783</v>
      </c>
      <c r="B787" s="2">
        <f t="shared" si="12"/>
        <v>202</v>
      </c>
      <c r="C787" s="2">
        <v>2</v>
      </c>
      <c r="D787" s="2">
        <v>2</v>
      </c>
      <c r="E787" s="2" t="str">
        <f>"阵列"&amp;C787&amp;INDEX(计算页!$E$4:$E$9,D787)&amp;"色宠物系数"</f>
        <v>阵列2绿色宠物系数</v>
      </c>
      <c r="F787" s="2">
        <v>83</v>
      </c>
      <c r="G787" s="2">
        <v>8300</v>
      </c>
      <c r="H787" s="2">
        <f>INDEX(升级战力计算!$B$2:$BC$101,D_升级系数表!F787,MATCH(B787,升级战力计算!$B$1:$BC$1,0)-1)</f>
        <v>51889</v>
      </c>
      <c r="I787" s="1">
        <v>3</v>
      </c>
      <c r="J787" s="1">
        <v>201</v>
      </c>
      <c r="K787" s="1">
        <v>100</v>
      </c>
      <c r="L787" s="1">
        <v>202</v>
      </c>
      <c r="M787" s="1">
        <v>200</v>
      </c>
      <c r="N787" s="1">
        <v>203</v>
      </c>
      <c r="O787" s="1">
        <v>300</v>
      </c>
      <c r="P787" s="1">
        <v>1</v>
      </c>
      <c r="Q787" s="1">
        <v>8300</v>
      </c>
    </row>
    <row r="788" spans="1:17" x14ac:dyDescent="0.35">
      <c r="A788" s="2">
        <v>784</v>
      </c>
      <c r="B788" s="2">
        <f t="shared" si="12"/>
        <v>202</v>
      </c>
      <c r="C788" s="2">
        <v>2</v>
      </c>
      <c r="D788" s="2">
        <v>2</v>
      </c>
      <c r="E788" s="2" t="str">
        <f>"阵列"&amp;C788&amp;INDEX(计算页!$E$4:$E$9,D788)&amp;"色宠物系数"</f>
        <v>阵列2绿色宠物系数</v>
      </c>
      <c r="F788" s="2">
        <v>84</v>
      </c>
      <c r="G788" s="2">
        <v>8400</v>
      </c>
      <c r="H788" s="2">
        <f>INDEX(升级战力计算!$B$2:$BC$101,D_升级系数表!F788,MATCH(B788,升级战力计算!$B$1:$BC$1,0)-1)</f>
        <v>52922</v>
      </c>
      <c r="I788" s="1">
        <v>3</v>
      </c>
      <c r="J788" s="1">
        <v>201</v>
      </c>
      <c r="K788" s="1">
        <v>100</v>
      </c>
      <c r="L788" s="1">
        <v>202</v>
      </c>
      <c r="M788" s="1">
        <v>200</v>
      </c>
      <c r="N788" s="1">
        <v>203</v>
      </c>
      <c r="O788" s="1">
        <v>300</v>
      </c>
      <c r="P788" s="1">
        <v>1</v>
      </c>
      <c r="Q788" s="1">
        <v>8400</v>
      </c>
    </row>
    <row r="789" spans="1:17" x14ac:dyDescent="0.35">
      <c r="A789" s="2">
        <v>785</v>
      </c>
      <c r="B789" s="2">
        <f t="shared" si="12"/>
        <v>202</v>
      </c>
      <c r="C789" s="2">
        <v>2</v>
      </c>
      <c r="D789" s="2">
        <v>2</v>
      </c>
      <c r="E789" s="2" t="str">
        <f>"阵列"&amp;C789&amp;INDEX(计算页!$E$4:$E$9,D789)&amp;"色宠物系数"</f>
        <v>阵列2绿色宠物系数</v>
      </c>
      <c r="F789" s="2">
        <v>85</v>
      </c>
      <c r="G789" s="2">
        <v>8500</v>
      </c>
      <c r="H789" s="2">
        <f>INDEX(升级战力计算!$B$2:$BC$101,D_升级系数表!F789,MATCH(B789,升级战力计算!$B$1:$BC$1,0)-1)</f>
        <v>53955</v>
      </c>
      <c r="I789" s="1">
        <v>3</v>
      </c>
      <c r="J789" s="1">
        <v>201</v>
      </c>
      <c r="K789" s="1">
        <v>100</v>
      </c>
      <c r="L789" s="1">
        <v>202</v>
      </c>
      <c r="M789" s="1">
        <v>200</v>
      </c>
      <c r="N789" s="1">
        <v>203</v>
      </c>
      <c r="O789" s="1">
        <v>300</v>
      </c>
      <c r="P789" s="1">
        <v>1</v>
      </c>
      <c r="Q789" s="1">
        <v>8500</v>
      </c>
    </row>
    <row r="790" spans="1:17" x14ac:dyDescent="0.35">
      <c r="A790" s="2">
        <v>786</v>
      </c>
      <c r="B790" s="2">
        <f t="shared" si="12"/>
        <v>202</v>
      </c>
      <c r="C790" s="2">
        <v>2</v>
      </c>
      <c r="D790" s="2">
        <v>2</v>
      </c>
      <c r="E790" s="2" t="str">
        <f>"阵列"&amp;C790&amp;INDEX(计算页!$E$4:$E$9,D790)&amp;"色宠物系数"</f>
        <v>阵列2绿色宠物系数</v>
      </c>
      <c r="F790" s="2">
        <v>86</v>
      </c>
      <c r="G790" s="2">
        <v>8600</v>
      </c>
      <c r="H790" s="2">
        <f>INDEX(升级战力计算!$B$2:$BC$101,D_升级系数表!F790,MATCH(B790,升级战力计算!$B$1:$BC$1,0)-1)</f>
        <v>55060</v>
      </c>
      <c r="I790" s="1">
        <v>3</v>
      </c>
      <c r="J790" s="1">
        <v>201</v>
      </c>
      <c r="K790" s="1">
        <v>100</v>
      </c>
      <c r="L790" s="1">
        <v>202</v>
      </c>
      <c r="M790" s="1">
        <v>200</v>
      </c>
      <c r="N790" s="1">
        <v>203</v>
      </c>
      <c r="O790" s="1">
        <v>300</v>
      </c>
      <c r="P790" s="1">
        <v>1</v>
      </c>
      <c r="Q790" s="1">
        <v>8600</v>
      </c>
    </row>
    <row r="791" spans="1:17" x14ac:dyDescent="0.35">
      <c r="A791" s="2">
        <v>787</v>
      </c>
      <c r="B791" s="2">
        <f t="shared" si="12"/>
        <v>202</v>
      </c>
      <c r="C791" s="2">
        <v>2</v>
      </c>
      <c r="D791" s="2">
        <v>2</v>
      </c>
      <c r="E791" s="2" t="str">
        <f>"阵列"&amp;C791&amp;INDEX(计算页!$E$4:$E$9,D791)&amp;"色宠物系数"</f>
        <v>阵列2绿色宠物系数</v>
      </c>
      <c r="F791" s="2">
        <v>87</v>
      </c>
      <c r="G791" s="2">
        <v>8700</v>
      </c>
      <c r="H791" s="2">
        <f>INDEX(升级战力计算!$B$2:$BC$101,D_升级系数表!F791,MATCH(B791,升级战力计算!$B$1:$BC$1,0)-1)</f>
        <v>56165</v>
      </c>
      <c r="I791" s="1">
        <v>3</v>
      </c>
      <c r="J791" s="1">
        <v>201</v>
      </c>
      <c r="K791" s="1">
        <v>100</v>
      </c>
      <c r="L791" s="1">
        <v>202</v>
      </c>
      <c r="M791" s="1">
        <v>200</v>
      </c>
      <c r="N791" s="1">
        <v>203</v>
      </c>
      <c r="O791" s="1">
        <v>300</v>
      </c>
      <c r="P791" s="1">
        <v>1</v>
      </c>
      <c r="Q791" s="1">
        <v>8700</v>
      </c>
    </row>
    <row r="792" spans="1:17" x14ac:dyDescent="0.35">
      <c r="A792" s="2">
        <v>788</v>
      </c>
      <c r="B792" s="2">
        <f t="shared" si="12"/>
        <v>202</v>
      </c>
      <c r="C792" s="2">
        <v>2</v>
      </c>
      <c r="D792" s="2">
        <v>2</v>
      </c>
      <c r="E792" s="2" t="str">
        <f>"阵列"&amp;C792&amp;INDEX(计算页!$E$4:$E$9,D792)&amp;"色宠物系数"</f>
        <v>阵列2绿色宠物系数</v>
      </c>
      <c r="F792" s="2">
        <v>88</v>
      </c>
      <c r="G792" s="2">
        <v>8800</v>
      </c>
      <c r="H792" s="2">
        <f>INDEX(升级战力计算!$B$2:$BC$101,D_升级系数表!F792,MATCH(B792,升级战力计算!$B$1:$BC$1,0)-1)</f>
        <v>57270</v>
      </c>
      <c r="I792" s="1">
        <v>3</v>
      </c>
      <c r="J792" s="1">
        <v>201</v>
      </c>
      <c r="K792" s="1">
        <v>100</v>
      </c>
      <c r="L792" s="1">
        <v>202</v>
      </c>
      <c r="M792" s="1">
        <v>200</v>
      </c>
      <c r="N792" s="1">
        <v>203</v>
      </c>
      <c r="O792" s="1">
        <v>300</v>
      </c>
      <c r="P792" s="1">
        <v>1</v>
      </c>
      <c r="Q792" s="1">
        <v>8800</v>
      </c>
    </row>
    <row r="793" spans="1:17" x14ac:dyDescent="0.35">
      <c r="A793" s="2">
        <v>789</v>
      </c>
      <c r="B793" s="2">
        <f t="shared" si="12"/>
        <v>202</v>
      </c>
      <c r="C793" s="2">
        <v>2</v>
      </c>
      <c r="D793" s="2">
        <v>2</v>
      </c>
      <c r="E793" s="2" t="str">
        <f>"阵列"&amp;C793&amp;INDEX(计算页!$E$4:$E$9,D793)&amp;"色宠物系数"</f>
        <v>阵列2绿色宠物系数</v>
      </c>
      <c r="F793" s="2">
        <v>89</v>
      </c>
      <c r="G793" s="2">
        <v>8900</v>
      </c>
      <c r="H793" s="2">
        <f>INDEX(升级战力计算!$B$2:$BC$101,D_升级系数表!F793,MATCH(B793,升级战力计算!$B$1:$BC$1,0)-1)</f>
        <v>58375</v>
      </c>
      <c r="I793" s="1">
        <v>3</v>
      </c>
      <c r="J793" s="1">
        <v>201</v>
      </c>
      <c r="K793" s="1">
        <v>100</v>
      </c>
      <c r="L793" s="1">
        <v>202</v>
      </c>
      <c r="M793" s="1">
        <v>200</v>
      </c>
      <c r="N793" s="1">
        <v>203</v>
      </c>
      <c r="O793" s="1">
        <v>300</v>
      </c>
      <c r="P793" s="1">
        <v>1</v>
      </c>
      <c r="Q793" s="1">
        <v>8900</v>
      </c>
    </row>
    <row r="794" spans="1:17" x14ac:dyDescent="0.35">
      <c r="A794" s="2">
        <v>790</v>
      </c>
      <c r="B794" s="2">
        <f t="shared" si="12"/>
        <v>202</v>
      </c>
      <c r="C794" s="2">
        <v>2</v>
      </c>
      <c r="D794" s="2">
        <v>2</v>
      </c>
      <c r="E794" s="2" t="str">
        <f>"阵列"&amp;C794&amp;INDEX(计算页!$E$4:$E$9,D794)&amp;"色宠物系数"</f>
        <v>阵列2绿色宠物系数</v>
      </c>
      <c r="F794" s="2">
        <v>90</v>
      </c>
      <c r="G794" s="2">
        <v>9000</v>
      </c>
      <c r="H794" s="2">
        <f>INDEX(升级战力计算!$B$2:$BC$101,D_升级系数表!F794,MATCH(B794,升级战力计算!$B$1:$BC$1,0)-1)</f>
        <v>59480</v>
      </c>
      <c r="I794" s="1">
        <v>3</v>
      </c>
      <c r="J794" s="1">
        <v>201</v>
      </c>
      <c r="K794" s="1">
        <v>100</v>
      </c>
      <c r="L794" s="1">
        <v>202</v>
      </c>
      <c r="M794" s="1">
        <v>200</v>
      </c>
      <c r="N794" s="1">
        <v>203</v>
      </c>
      <c r="O794" s="1">
        <v>300</v>
      </c>
      <c r="P794" s="1">
        <v>1</v>
      </c>
      <c r="Q794" s="1">
        <v>9000</v>
      </c>
    </row>
    <row r="795" spans="1:17" x14ac:dyDescent="0.35">
      <c r="A795" s="2">
        <v>791</v>
      </c>
      <c r="B795" s="2">
        <f t="shared" si="12"/>
        <v>202</v>
      </c>
      <c r="C795" s="2">
        <v>2</v>
      </c>
      <c r="D795" s="2">
        <v>2</v>
      </c>
      <c r="E795" s="2" t="str">
        <f>"阵列"&amp;C795&amp;INDEX(计算页!$E$4:$E$9,D795)&amp;"色宠物系数"</f>
        <v>阵列2绿色宠物系数</v>
      </c>
      <c r="F795" s="2">
        <v>91</v>
      </c>
      <c r="G795" s="2">
        <v>9100</v>
      </c>
      <c r="H795" s="2">
        <f>INDEX(升级战力计算!$B$2:$BC$101,D_升级系数表!F795,MATCH(B795,升级战力计算!$B$1:$BC$1,0)-1)</f>
        <v>60662</v>
      </c>
      <c r="I795" s="1">
        <v>3</v>
      </c>
      <c r="J795" s="1">
        <v>201</v>
      </c>
      <c r="K795" s="1">
        <v>100</v>
      </c>
      <c r="L795" s="1">
        <v>202</v>
      </c>
      <c r="M795" s="1">
        <v>200</v>
      </c>
      <c r="N795" s="1">
        <v>203</v>
      </c>
      <c r="O795" s="1">
        <v>300</v>
      </c>
      <c r="P795" s="1">
        <v>1</v>
      </c>
      <c r="Q795" s="1">
        <v>9100</v>
      </c>
    </row>
    <row r="796" spans="1:17" x14ac:dyDescent="0.35">
      <c r="A796" s="2">
        <v>792</v>
      </c>
      <c r="B796" s="2">
        <f t="shared" si="12"/>
        <v>202</v>
      </c>
      <c r="C796" s="2">
        <v>2</v>
      </c>
      <c r="D796" s="2">
        <v>2</v>
      </c>
      <c r="E796" s="2" t="str">
        <f>"阵列"&amp;C796&amp;INDEX(计算页!$E$4:$E$9,D796)&amp;"色宠物系数"</f>
        <v>阵列2绿色宠物系数</v>
      </c>
      <c r="F796" s="2">
        <v>92</v>
      </c>
      <c r="G796" s="2">
        <v>9200</v>
      </c>
      <c r="H796" s="2">
        <f>INDEX(升级战力计算!$B$2:$BC$101,D_升级系数表!F796,MATCH(B796,升级战力计算!$B$1:$BC$1,0)-1)</f>
        <v>61844</v>
      </c>
      <c r="I796" s="1">
        <v>3</v>
      </c>
      <c r="J796" s="1">
        <v>201</v>
      </c>
      <c r="K796" s="1">
        <v>100</v>
      </c>
      <c r="L796" s="1">
        <v>202</v>
      </c>
      <c r="M796" s="1">
        <v>200</v>
      </c>
      <c r="N796" s="1">
        <v>203</v>
      </c>
      <c r="O796" s="1">
        <v>300</v>
      </c>
      <c r="P796" s="1">
        <v>1</v>
      </c>
      <c r="Q796" s="1">
        <v>9200</v>
      </c>
    </row>
    <row r="797" spans="1:17" x14ac:dyDescent="0.35">
      <c r="A797" s="2">
        <v>793</v>
      </c>
      <c r="B797" s="2">
        <f t="shared" si="12"/>
        <v>202</v>
      </c>
      <c r="C797" s="2">
        <v>2</v>
      </c>
      <c r="D797" s="2">
        <v>2</v>
      </c>
      <c r="E797" s="2" t="str">
        <f>"阵列"&amp;C797&amp;INDEX(计算页!$E$4:$E$9,D797)&amp;"色宠物系数"</f>
        <v>阵列2绿色宠物系数</v>
      </c>
      <c r="F797" s="2">
        <v>93</v>
      </c>
      <c r="G797" s="2">
        <v>9300</v>
      </c>
      <c r="H797" s="2">
        <f>INDEX(升级战力计算!$B$2:$BC$101,D_升级系数表!F797,MATCH(B797,升级战力计算!$B$1:$BC$1,0)-1)</f>
        <v>63026</v>
      </c>
      <c r="I797" s="1">
        <v>3</v>
      </c>
      <c r="J797" s="1">
        <v>201</v>
      </c>
      <c r="K797" s="1">
        <v>100</v>
      </c>
      <c r="L797" s="1">
        <v>202</v>
      </c>
      <c r="M797" s="1">
        <v>200</v>
      </c>
      <c r="N797" s="1">
        <v>203</v>
      </c>
      <c r="O797" s="1">
        <v>300</v>
      </c>
      <c r="P797" s="1">
        <v>1</v>
      </c>
      <c r="Q797" s="1">
        <v>9300</v>
      </c>
    </row>
    <row r="798" spans="1:17" x14ac:dyDescent="0.35">
      <c r="A798" s="2">
        <v>794</v>
      </c>
      <c r="B798" s="2">
        <f t="shared" si="12"/>
        <v>202</v>
      </c>
      <c r="C798" s="2">
        <v>2</v>
      </c>
      <c r="D798" s="2">
        <v>2</v>
      </c>
      <c r="E798" s="2" t="str">
        <f>"阵列"&amp;C798&amp;INDEX(计算页!$E$4:$E$9,D798)&amp;"色宠物系数"</f>
        <v>阵列2绿色宠物系数</v>
      </c>
      <c r="F798" s="2">
        <v>94</v>
      </c>
      <c r="G798" s="2">
        <v>9400</v>
      </c>
      <c r="H798" s="2">
        <f>INDEX(升级战力计算!$B$2:$BC$101,D_升级系数表!F798,MATCH(B798,升级战力计算!$B$1:$BC$1,0)-1)</f>
        <v>64208</v>
      </c>
      <c r="I798" s="1">
        <v>3</v>
      </c>
      <c r="J798" s="1">
        <v>201</v>
      </c>
      <c r="K798" s="1">
        <v>100</v>
      </c>
      <c r="L798" s="1">
        <v>202</v>
      </c>
      <c r="M798" s="1">
        <v>200</v>
      </c>
      <c r="N798" s="1">
        <v>203</v>
      </c>
      <c r="O798" s="1">
        <v>300</v>
      </c>
      <c r="P798" s="1">
        <v>1</v>
      </c>
      <c r="Q798" s="1">
        <v>9400</v>
      </c>
    </row>
    <row r="799" spans="1:17" x14ac:dyDescent="0.35">
      <c r="A799" s="2">
        <v>795</v>
      </c>
      <c r="B799" s="2">
        <f t="shared" si="12"/>
        <v>202</v>
      </c>
      <c r="C799" s="2">
        <v>2</v>
      </c>
      <c r="D799" s="2">
        <v>2</v>
      </c>
      <c r="E799" s="2" t="str">
        <f>"阵列"&amp;C799&amp;INDEX(计算页!$E$4:$E$9,D799)&amp;"色宠物系数"</f>
        <v>阵列2绿色宠物系数</v>
      </c>
      <c r="F799" s="2">
        <v>95</v>
      </c>
      <c r="G799" s="2">
        <v>9500</v>
      </c>
      <c r="H799" s="2">
        <f>INDEX(升级战力计算!$B$2:$BC$101,D_升级系数表!F799,MATCH(B799,升级战力计算!$B$1:$BC$1,0)-1)</f>
        <v>65390</v>
      </c>
      <c r="I799" s="1">
        <v>3</v>
      </c>
      <c r="J799" s="1">
        <v>201</v>
      </c>
      <c r="K799" s="1">
        <v>100</v>
      </c>
      <c r="L799" s="1">
        <v>202</v>
      </c>
      <c r="M799" s="1">
        <v>200</v>
      </c>
      <c r="N799" s="1">
        <v>203</v>
      </c>
      <c r="O799" s="1">
        <v>300</v>
      </c>
      <c r="P799" s="1">
        <v>1</v>
      </c>
      <c r="Q799" s="1">
        <v>9500</v>
      </c>
    </row>
    <row r="800" spans="1:17" x14ac:dyDescent="0.35">
      <c r="A800" s="2">
        <v>796</v>
      </c>
      <c r="B800" s="2">
        <f t="shared" si="12"/>
        <v>202</v>
      </c>
      <c r="C800" s="2">
        <v>2</v>
      </c>
      <c r="D800" s="2">
        <v>2</v>
      </c>
      <c r="E800" s="2" t="str">
        <f>"阵列"&amp;C800&amp;INDEX(计算页!$E$4:$E$9,D800)&amp;"色宠物系数"</f>
        <v>阵列2绿色宠物系数</v>
      </c>
      <c r="F800" s="2">
        <v>96</v>
      </c>
      <c r="G800" s="2">
        <v>9600</v>
      </c>
      <c r="H800" s="2">
        <f>INDEX(升级战力计算!$B$2:$BC$101,D_升级系数表!F800,MATCH(B800,升级战力计算!$B$1:$BC$1,0)-1)</f>
        <v>66655</v>
      </c>
      <c r="I800" s="1">
        <v>3</v>
      </c>
      <c r="J800" s="1">
        <v>201</v>
      </c>
      <c r="K800" s="1">
        <v>100</v>
      </c>
      <c r="L800" s="1">
        <v>202</v>
      </c>
      <c r="M800" s="1">
        <v>200</v>
      </c>
      <c r="N800" s="1">
        <v>203</v>
      </c>
      <c r="O800" s="1">
        <v>300</v>
      </c>
      <c r="P800" s="1">
        <v>1</v>
      </c>
      <c r="Q800" s="1">
        <v>9600</v>
      </c>
    </row>
    <row r="801" spans="1:17" x14ac:dyDescent="0.35">
      <c r="A801" s="2">
        <v>797</v>
      </c>
      <c r="B801" s="2">
        <f t="shared" si="12"/>
        <v>202</v>
      </c>
      <c r="C801" s="2">
        <v>2</v>
      </c>
      <c r="D801" s="2">
        <v>2</v>
      </c>
      <c r="E801" s="2" t="str">
        <f>"阵列"&amp;C801&amp;INDEX(计算页!$E$4:$E$9,D801)&amp;"色宠物系数"</f>
        <v>阵列2绿色宠物系数</v>
      </c>
      <c r="F801" s="2">
        <v>97</v>
      </c>
      <c r="G801" s="2">
        <v>9700</v>
      </c>
      <c r="H801" s="2">
        <f>INDEX(升级战力计算!$B$2:$BC$101,D_升级系数表!F801,MATCH(B801,升级战力计算!$B$1:$BC$1,0)-1)</f>
        <v>67920</v>
      </c>
      <c r="I801" s="1">
        <v>3</v>
      </c>
      <c r="J801" s="1">
        <v>201</v>
      </c>
      <c r="K801" s="1">
        <v>100</v>
      </c>
      <c r="L801" s="1">
        <v>202</v>
      </c>
      <c r="M801" s="1">
        <v>200</v>
      </c>
      <c r="N801" s="1">
        <v>203</v>
      </c>
      <c r="O801" s="1">
        <v>300</v>
      </c>
      <c r="P801" s="1">
        <v>1</v>
      </c>
      <c r="Q801" s="1">
        <v>9700</v>
      </c>
    </row>
    <row r="802" spans="1:17" x14ac:dyDescent="0.35">
      <c r="A802" s="2">
        <v>798</v>
      </c>
      <c r="B802" s="2">
        <f t="shared" si="12"/>
        <v>202</v>
      </c>
      <c r="C802" s="2">
        <v>2</v>
      </c>
      <c r="D802" s="2">
        <v>2</v>
      </c>
      <c r="E802" s="2" t="str">
        <f>"阵列"&amp;C802&amp;INDEX(计算页!$E$4:$E$9,D802)&amp;"色宠物系数"</f>
        <v>阵列2绿色宠物系数</v>
      </c>
      <c r="F802" s="2">
        <v>98</v>
      </c>
      <c r="G802" s="2">
        <v>9800</v>
      </c>
      <c r="H802" s="2">
        <f>INDEX(升级战力计算!$B$2:$BC$101,D_升级系数表!F802,MATCH(B802,升级战力计算!$B$1:$BC$1,0)-1)</f>
        <v>69185</v>
      </c>
      <c r="I802" s="1">
        <v>3</v>
      </c>
      <c r="J802" s="1">
        <v>201</v>
      </c>
      <c r="K802" s="1">
        <v>100</v>
      </c>
      <c r="L802" s="1">
        <v>202</v>
      </c>
      <c r="M802" s="1">
        <v>200</v>
      </c>
      <c r="N802" s="1">
        <v>203</v>
      </c>
      <c r="O802" s="1">
        <v>300</v>
      </c>
      <c r="P802" s="1">
        <v>1</v>
      </c>
      <c r="Q802" s="1">
        <v>9800</v>
      </c>
    </row>
    <row r="803" spans="1:17" x14ac:dyDescent="0.35">
      <c r="A803" s="2">
        <v>799</v>
      </c>
      <c r="B803" s="2">
        <f t="shared" si="12"/>
        <v>202</v>
      </c>
      <c r="C803" s="2">
        <v>2</v>
      </c>
      <c r="D803" s="2">
        <v>2</v>
      </c>
      <c r="E803" s="2" t="str">
        <f>"阵列"&amp;C803&amp;INDEX(计算页!$E$4:$E$9,D803)&amp;"色宠物系数"</f>
        <v>阵列2绿色宠物系数</v>
      </c>
      <c r="F803" s="2">
        <v>99</v>
      </c>
      <c r="G803" s="2">
        <v>9900</v>
      </c>
      <c r="H803" s="2">
        <f>INDEX(升级战力计算!$B$2:$BC$101,D_升级系数表!F803,MATCH(B803,升级战力计算!$B$1:$BC$1,0)-1)</f>
        <v>70450</v>
      </c>
      <c r="I803" s="1">
        <v>3</v>
      </c>
      <c r="J803" s="1">
        <v>201</v>
      </c>
      <c r="K803" s="1">
        <v>100</v>
      </c>
      <c r="L803" s="1">
        <v>202</v>
      </c>
      <c r="M803" s="1">
        <v>200</v>
      </c>
      <c r="N803" s="1">
        <v>203</v>
      </c>
      <c r="O803" s="1">
        <v>300</v>
      </c>
      <c r="P803" s="1">
        <v>1</v>
      </c>
      <c r="Q803" s="1">
        <v>9900</v>
      </c>
    </row>
    <row r="804" spans="1:17" x14ac:dyDescent="0.35">
      <c r="A804" s="2">
        <v>800</v>
      </c>
      <c r="B804" s="2">
        <f t="shared" si="12"/>
        <v>202</v>
      </c>
      <c r="C804" s="2">
        <v>2</v>
      </c>
      <c r="D804" s="2">
        <v>2</v>
      </c>
      <c r="E804" s="2" t="str">
        <f>"阵列"&amp;C804&amp;INDEX(计算页!$E$4:$E$9,D804)&amp;"色宠物系数"</f>
        <v>阵列2绿色宠物系数</v>
      </c>
      <c r="F804" s="2">
        <v>100</v>
      </c>
      <c r="G804" s="2">
        <v>10000</v>
      </c>
      <c r="H804" s="2">
        <f>INDEX(升级战力计算!$B$2:$BC$101,D_升级系数表!F804,MATCH(B804,升级战力计算!$B$1:$BC$1,0)-1)</f>
        <v>71715</v>
      </c>
      <c r="I804" s="1">
        <v>3</v>
      </c>
      <c r="J804" s="1">
        <v>201</v>
      </c>
      <c r="K804" s="1">
        <v>100</v>
      </c>
      <c r="L804" s="1">
        <v>202</v>
      </c>
      <c r="M804" s="1">
        <v>200</v>
      </c>
      <c r="N804" s="1">
        <v>203</v>
      </c>
      <c r="O804" s="1">
        <v>300</v>
      </c>
      <c r="P804" s="1">
        <v>1</v>
      </c>
      <c r="Q804" s="1">
        <v>10000</v>
      </c>
    </row>
    <row r="805" spans="1:17" x14ac:dyDescent="0.35">
      <c r="A805" s="2">
        <v>801</v>
      </c>
      <c r="B805" s="2">
        <f t="shared" si="12"/>
        <v>203</v>
      </c>
      <c r="C805" s="2">
        <v>2</v>
      </c>
      <c r="D805" s="2">
        <v>3</v>
      </c>
      <c r="E805" s="2" t="str">
        <f>"阵列"&amp;C805&amp;INDEX(计算页!$E$4:$E$9,D805)&amp;"色宠物系数"</f>
        <v>阵列2蓝色宠物系数</v>
      </c>
      <c r="F805" s="2">
        <v>1</v>
      </c>
      <c r="G805" s="2">
        <v>100</v>
      </c>
      <c r="H805" s="2">
        <f>INDEX(升级战力计算!$B$2:$BC$101,D_升级系数表!F805,MATCH(B805,升级战力计算!$B$1:$BC$1,0)-1)</f>
        <v>300</v>
      </c>
      <c r="I805" s="1">
        <v>3</v>
      </c>
      <c r="J805" s="1">
        <v>201</v>
      </c>
      <c r="K805" s="1">
        <v>100</v>
      </c>
      <c r="L805" s="1">
        <v>202</v>
      </c>
      <c r="M805" s="1">
        <v>200</v>
      </c>
      <c r="N805" s="1">
        <v>203</v>
      </c>
      <c r="O805" s="1">
        <v>300</v>
      </c>
      <c r="P805" s="1">
        <v>1</v>
      </c>
      <c r="Q805" s="1">
        <v>100</v>
      </c>
    </row>
    <row r="806" spans="1:17" x14ac:dyDescent="0.35">
      <c r="A806" s="2">
        <v>802</v>
      </c>
      <c r="B806" s="2">
        <f t="shared" si="12"/>
        <v>203</v>
      </c>
      <c r="C806" s="2">
        <v>2</v>
      </c>
      <c r="D806" s="2">
        <v>3</v>
      </c>
      <c r="E806" s="2" t="str">
        <f>"阵列"&amp;C806&amp;INDEX(计算页!$E$4:$E$9,D806)&amp;"色宠物系数"</f>
        <v>阵列2蓝色宠物系数</v>
      </c>
      <c r="F806" s="2">
        <v>2</v>
      </c>
      <c r="G806" s="2">
        <v>200</v>
      </c>
      <c r="H806" s="2">
        <f>INDEX(升级战力计算!$B$2:$BC$101,D_升级系数表!F806,MATCH(B806,升级战力计算!$B$1:$BC$1,0)-1)</f>
        <v>600</v>
      </c>
      <c r="I806" s="1">
        <v>3</v>
      </c>
      <c r="J806" s="1">
        <v>201</v>
      </c>
      <c r="K806" s="1">
        <v>100</v>
      </c>
      <c r="L806" s="1">
        <v>202</v>
      </c>
      <c r="M806" s="1">
        <v>200</v>
      </c>
      <c r="N806" s="1">
        <v>203</v>
      </c>
      <c r="O806" s="1">
        <v>300</v>
      </c>
      <c r="P806" s="1">
        <v>1</v>
      </c>
      <c r="Q806" s="1">
        <v>200</v>
      </c>
    </row>
    <row r="807" spans="1:17" x14ac:dyDescent="0.35">
      <c r="A807" s="2">
        <v>803</v>
      </c>
      <c r="B807" s="2">
        <f t="shared" si="12"/>
        <v>203</v>
      </c>
      <c r="C807" s="2">
        <v>2</v>
      </c>
      <c r="D807" s="2">
        <v>3</v>
      </c>
      <c r="E807" s="2" t="str">
        <f>"阵列"&amp;C807&amp;INDEX(计算页!$E$4:$E$9,D807)&amp;"色宠物系数"</f>
        <v>阵列2蓝色宠物系数</v>
      </c>
      <c r="F807" s="2">
        <v>3</v>
      </c>
      <c r="G807" s="2">
        <v>300</v>
      </c>
      <c r="H807" s="2">
        <f>INDEX(升级战力计算!$B$2:$BC$101,D_升级系数表!F807,MATCH(B807,升级战力计算!$B$1:$BC$1,0)-1)</f>
        <v>900</v>
      </c>
      <c r="I807" s="1">
        <v>3</v>
      </c>
      <c r="J807" s="1">
        <v>201</v>
      </c>
      <c r="K807" s="1">
        <v>100</v>
      </c>
      <c r="L807" s="1">
        <v>202</v>
      </c>
      <c r="M807" s="1">
        <v>200</v>
      </c>
      <c r="N807" s="1">
        <v>203</v>
      </c>
      <c r="O807" s="1">
        <v>300</v>
      </c>
      <c r="P807" s="1">
        <v>1</v>
      </c>
      <c r="Q807" s="1">
        <v>300</v>
      </c>
    </row>
    <row r="808" spans="1:17" x14ac:dyDescent="0.35">
      <c r="A808" s="2">
        <v>804</v>
      </c>
      <c r="B808" s="2">
        <f t="shared" si="12"/>
        <v>203</v>
      </c>
      <c r="C808" s="2">
        <v>2</v>
      </c>
      <c r="D808" s="2">
        <v>3</v>
      </c>
      <c r="E808" s="2" t="str">
        <f>"阵列"&amp;C808&amp;INDEX(计算页!$E$4:$E$9,D808)&amp;"色宠物系数"</f>
        <v>阵列2蓝色宠物系数</v>
      </c>
      <c r="F808" s="2">
        <v>4</v>
      </c>
      <c r="G808" s="2">
        <v>400</v>
      </c>
      <c r="H808" s="2">
        <f>INDEX(升级战力计算!$B$2:$BC$101,D_升级系数表!F808,MATCH(B808,升级战力计算!$B$1:$BC$1,0)-1)</f>
        <v>1200</v>
      </c>
      <c r="I808" s="1">
        <v>3</v>
      </c>
      <c r="J808" s="1">
        <v>201</v>
      </c>
      <c r="K808" s="1">
        <v>100</v>
      </c>
      <c r="L808" s="1">
        <v>202</v>
      </c>
      <c r="M808" s="1">
        <v>200</v>
      </c>
      <c r="N808" s="1">
        <v>203</v>
      </c>
      <c r="O808" s="1">
        <v>300</v>
      </c>
      <c r="P808" s="1">
        <v>1</v>
      </c>
      <c r="Q808" s="1">
        <v>400</v>
      </c>
    </row>
    <row r="809" spans="1:17" x14ac:dyDescent="0.35">
      <c r="A809" s="2">
        <v>805</v>
      </c>
      <c r="B809" s="2">
        <f t="shared" si="12"/>
        <v>203</v>
      </c>
      <c r="C809" s="2">
        <v>2</v>
      </c>
      <c r="D809" s="2">
        <v>3</v>
      </c>
      <c r="E809" s="2" t="str">
        <f>"阵列"&amp;C809&amp;INDEX(计算页!$E$4:$E$9,D809)&amp;"色宠物系数"</f>
        <v>阵列2蓝色宠物系数</v>
      </c>
      <c r="F809" s="2">
        <v>5</v>
      </c>
      <c r="G809" s="2">
        <v>500</v>
      </c>
      <c r="H809" s="2">
        <f>INDEX(升级战力计算!$B$2:$BC$101,D_升级系数表!F809,MATCH(B809,升级战力计算!$B$1:$BC$1,0)-1)</f>
        <v>1500</v>
      </c>
      <c r="I809" s="1">
        <v>3</v>
      </c>
      <c r="J809" s="1">
        <v>201</v>
      </c>
      <c r="K809" s="1">
        <v>100</v>
      </c>
      <c r="L809" s="1">
        <v>202</v>
      </c>
      <c r="M809" s="1">
        <v>200</v>
      </c>
      <c r="N809" s="1">
        <v>203</v>
      </c>
      <c r="O809" s="1">
        <v>300</v>
      </c>
      <c r="P809" s="1">
        <v>1</v>
      </c>
      <c r="Q809" s="1">
        <v>500</v>
      </c>
    </row>
    <row r="810" spans="1:17" x14ac:dyDescent="0.35">
      <c r="A810" s="2">
        <v>806</v>
      </c>
      <c r="B810" s="2">
        <f t="shared" si="12"/>
        <v>203</v>
      </c>
      <c r="C810" s="2">
        <v>2</v>
      </c>
      <c r="D810" s="2">
        <v>3</v>
      </c>
      <c r="E810" s="2" t="str">
        <f>"阵列"&amp;C810&amp;INDEX(计算页!$E$4:$E$9,D810)&amp;"色宠物系数"</f>
        <v>阵列2蓝色宠物系数</v>
      </c>
      <c r="F810" s="2">
        <v>6</v>
      </c>
      <c r="G810" s="2">
        <v>600</v>
      </c>
      <c r="H810" s="2">
        <f>INDEX(升级战力计算!$B$2:$BC$101,D_升级系数表!F810,MATCH(B810,升级战力计算!$B$1:$BC$1,0)-1)</f>
        <v>1821</v>
      </c>
      <c r="I810" s="1">
        <v>3</v>
      </c>
      <c r="J810" s="1">
        <v>201</v>
      </c>
      <c r="K810" s="1">
        <v>100</v>
      </c>
      <c r="L810" s="1">
        <v>202</v>
      </c>
      <c r="M810" s="1">
        <v>200</v>
      </c>
      <c r="N810" s="1">
        <v>203</v>
      </c>
      <c r="O810" s="1">
        <v>300</v>
      </c>
      <c r="P810" s="1">
        <v>1</v>
      </c>
      <c r="Q810" s="1">
        <v>600</v>
      </c>
    </row>
    <row r="811" spans="1:17" x14ac:dyDescent="0.35">
      <c r="A811" s="2">
        <v>807</v>
      </c>
      <c r="B811" s="2">
        <f t="shared" si="12"/>
        <v>203</v>
      </c>
      <c r="C811" s="2">
        <v>2</v>
      </c>
      <c r="D811" s="2">
        <v>3</v>
      </c>
      <c r="E811" s="2" t="str">
        <f>"阵列"&amp;C811&amp;INDEX(计算页!$E$4:$E$9,D811)&amp;"色宠物系数"</f>
        <v>阵列2蓝色宠物系数</v>
      </c>
      <c r="F811" s="2">
        <v>7</v>
      </c>
      <c r="G811" s="2">
        <v>700</v>
      </c>
      <c r="H811" s="2">
        <f>INDEX(升级战力计算!$B$2:$BC$101,D_升级系数表!F811,MATCH(B811,升级战力计算!$B$1:$BC$1,0)-1)</f>
        <v>2142</v>
      </c>
      <c r="I811" s="1">
        <v>3</v>
      </c>
      <c r="J811" s="1">
        <v>201</v>
      </c>
      <c r="K811" s="1">
        <v>100</v>
      </c>
      <c r="L811" s="1">
        <v>202</v>
      </c>
      <c r="M811" s="1">
        <v>200</v>
      </c>
      <c r="N811" s="1">
        <v>203</v>
      </c>
      <c r="O811" s="1">
        <v>300</v>
      </c>
      <c r="P811" s="1">
        <v>1</v>
      </c>
      <c r="Q811" s="1">
        <v>700</v>
      </c>
    </row>
    <row r="812" spans="1:17" x14ac:dyDescent="0.35">
      <c r="A812" s="2">
        <v>808</v>
      </c>
      <c r="B812" s="2">
        <f t="shared" si="12"/>
        <v>203</v>
      </c>
      <c r="C812" s="2">
        <v>2</v>
      </c>
      <c r="D812" s="2">
        <v>3</v>
      </c>
      <c r="E812" s="2" t="str">
        <f>"阵列"&amp;C812&amp;INDEX(计算页!$E$4:$E$9,D812)&amp;"色宠物系数"</f>
        <v>阵列2蓝色宠物系数</v>
      </c>
      <c r="F812" s="2">
        <v>8</v>
      </c>
      <c r="G812" s="2">
        <v>800</v>
      </c>
      <c r="H812" s="2">
        <f>INDEX(升级战力计算!$B$2:$BC$101,D_升级系数表!F812,MATCH(B812,升级战力计算!$B$1:$BC$1,0)-1)</f>
        <v>2463</v>
      </c>
      <c r="I812" s="1">
        <v>3</v>
      </c>
      <c r="J812" s="1">
        <v>201</v>
      </c>
      <c r="K812" s="1">
        <v>100</v>
      </c>
      <c r="L812" s="1">
        <v>202</v>
      </c>
      <c r="M812" s="1">
        <v>200</v>
      </c>
      <c r="N812" s="1">
        <v>203</v>
      </c>
      <c r="O812" s="1">
        <v>300</v>
      </c>
      <c r="P812" s="1">
        <v>1</v>
      </c>
      <c r="Q812" s="1">
        <v>800</v>
      </c>
    </row>
    <row r="813" spans="1:17" x14ac:dyDescent="0.35">
      <c r="A813" s="2">
        <v>809</v>
      </c>
      <c r="B813" s="2">
        <f t="shared" si="12"/>
        <v>203</v>
      </c>
      <c r="C813" s="2">
        <v>2</v>
      </c>
      <c r="D813" s="2">
        <v>3</v>
      </c>
      <c r="E813" s="2" t="str">
        <f>"阵列"&amp;C813&amp;INDEX(计算页!$E$4:$E$9,D813)&amp;"色宠物系数"</f>
        <v>阵列2蓝色宠物系数</v>
      </c>
      <c r="F813" s="2">
        <v>9</v>
      </c>
      <c r="G813" s="2">
        <v>900</v>
      </c>
      <c r="H813" s="2">
        <f>INDEX(升级战力计算!$B$2:$BC$101,D_升级系数表!F813,MATCH(B813,升级战力计算!$B$1:$BC$1,0)-1)</f>
        <v>2784</v>
      </c>
      <c r="I813" s="1">
        <v>3</v>
      </c>
      <c r="J813" s="1">
        <v>201</v>
      </c>
      <c r="K813" s="1">
        <v>100</v>
      </c>
      <c r="L813" s="1">
        <v>202</v>
      </c>
      <c r="M813" s="1">
        <v>200</v>
      </c>
      <c r="N813" s="1">
        <v>203</v>
      </c>
      <c r="O813" s="1">
        <v>300</v>
      </c>
      <c r="P813" s="1">
        <v>1</v>
      </c>
      <c r="Q813" s="1">
        <v>900</v>
      </c>
    </row>
    <row r="814" spans="1:17" x14ac:dyDescent="0.35">
      <c r="A814" s="2">
        <v>810</v>
      </c>
      <c r="B814" s="2">
        <f t="shared" si="12"/>
        <v>203</v>
      </c>
      <c r="C814" s="2">
        <v>2</v>
      </c>
      <c r="D814" s="2">
        <v>3</v>
      </c>
      <c r="E814" s="2" t="str">
        <f>"阵列"&amp;C814&amp;INDEX(计算页!$E$4:$E$9,D814)&amp;"色宠物系数"</f>
        <v>阵列2蓝色宠物系数</v>
      </c>
      <c r="F814" s="2">
        <v>10</v>
      </c>
      <c r="G814" s="2">
        <v>1000</v>
      </c>
      <c r="H814" s="2">
        <f>INDEX(升级战力计算!$B$2:$BC$101,D_升级系数表!F814,MATCH(B814,升级战力计算!$B$1:$BC$1,0)-1)</f>
        <v>3105</v>
      </c>
      <c r="I814" s="1">
        <v>3</v>
      </c>
      <c r="J814" s="1">
        <v>201</v>
      </c>
      <c r="K814" s="1">
        <v>100</v>
      </c>
      <c r="L814" s="1">
        <v>202</v>
      </c>
      <c r="M814" s="1">
        <v>200</v>
      </c>
      <c r="N814" s="1">
        <v>203</v>
      </c>
      <c r="O814" s="1">
        <v>300</v>
      </c>
      <c r="P814" s="1">
        <v>1</v>
      </c>
      <c r="Q814" s="1">
        <v>1000</v>
      </c>
    </row>
    <row r="815" spans="1:17" x14ac:dyDescent="0.35">
      <c r="A815" s="2">
        <v>811</v>
      </c>
      <c r="B815" s="2">
        <f t="shared" si="12"/>
        <v>203</v>
      </c>
      <c r="C815" s="2">
        <v>2</v>
      </c>
      <c r="D815" s="2">
        <v>3</v>
      </c>
      <c r="E815" s="2" t="str">
        <f>"阵列"&amp;C815&amp;INDEX(计算页!$E$4:$E$9,D815)&amp;"色宠物系数"</f>
        <v>阵列2蓝色宠物系数</v>
      </c>
      <c r="F815" s="2">
        <v>11</v>
      </c>
      <c r="G815" s="2">
        <v>1100</v>
      </c>
      <c r="H815" s="2">
        <f>INDEX(升级战力计算!$B$2:$BC$101,D_升级系数表!F815,MATCH(B815,升级战力计算!$B$1:$BC$1,0)-1)</f>
        <v>3448</v>
      </c>
      <c r="I815" s="1">
        <v>3</v>
      </c>
      <c r="J815" s="1">
        <v>201</v>
      </c>
      <c r="K815" s="1">
        <v>100</v>
      </c>
      <c r="L815" s="1">
        <v>202</v>
      </c>
      <c r="M815" s="1">
        <v>200</v>
      </c>
      <c r="N815" s="1">
        <v>203</v>
      </c>
      <c r="O815" s="1">
        <v>300</v>
      </c>
      <c r="P815" s="1">
        <v>1</v>
      </c>
      <c r="Q815" s="1">
        <v>1100</v>
      </c>
    </row>
    <row r="816" spans="1:17" x14ac:dyDescent="0.35">
      <c r="A816" s="2">
        <v>812</v>
      </c>
      <c r="B816" s="2">
        <f t="shared" si="12"/>
        <v>203</v>
      </c>
      <c r="C816" s="2">
        <v>2</v>
      </c>
      <c r="D816" s="2">
        <v>3</v>
      </c>
      <c r="E816" s="2" t="str">
        <f>"阵列"&amp;C816&amp;INDEX(计算页!$E$4:$E$9,D816)&amp;"色宠物系数"</f>
        <v>阵列2蓝色宠物系数</v>
      </c>
      <c r="F816" s="2">
        <v>12</v>
      </c>
      <c r="G816" s="2">
        <v>1200</v>
      </c>
      <c r="H816" s="2">
        <f>INDEX(升级战力计算!$B$2:$BC$101,D_升级系数表!F816,MATCH(B816,升级战力计算!$B$1:$BC$1,0)-1)</f>
        <v>3791</v>
      </c>
      <c r="I816" s="1">
        <v>3</v>
      </c>
      <c r="J816" s="1">
        <v>201</v>
      </c>
      <c r="K816" s="1">
        <v>100</v>
      </c>
      <c r="L816" s="1">
        <v>202</v>
      </c>
      <c r="M816" s="1">
        <v>200</v>
      </c>
      <c r="N816" s="1">
        <v>203</v>
      </c>
      <c r="O816" s="1">
        <v>300</v>
      </c>
      <c r="P816" s="1">
        <v>1</v>
      </c>
      <c r="Q816" s="1">
        <v>1200</v>
      </c>
    </row>
    <row r="817" spans="1:17" x14ac:dyDescent="0.35">
      <c r="A817" s="2">
        <v>813</v>
      </c>
      <c r="B817" s="2">
        <f t="shared" si="12"/>
        <v>203</v>
      </c>
      <c r="C817" s="2">
        <v>2</v>
      </c>
      <c r="D817" s="2">
        <v>3</v>
      </c>
      <c r="E817" s="2" t="str">
        <f>"阵列"&amp;C817&amp;INDEX(计算页!$E$4:$E$9,D817)&amp;"色宠物系数"</f>
        <v>阵列2蓝色宠物系数</v>
      </c>
      <c r="F817" s="2">
        <v>13</v>
      </c>
      <c r="G817" s="2">
        <v>1300</v>
      </c>
      <c r="H817" s="2">
        <f>INDEX(升级战力计算!$B$2:$BC$101,D_升级系数表!F817,MATCH(B817,升级战力计算!$B$1:$BC$1,0)-1)</f>
        <v>4134</v>
      </c>
      <c r="I817" s="1">
        <v>3</v>
      </c>
      <c r="J817" s="1">
        <v>201</v>
      </c>
      <c r="K817" s="1">
        <v>100</v>
      </c>
      <c r="L817" s="1">
        <v>202</v>
      </c>
      <c r="M817" s="1">
        <v>200</v>
      </c>
      <c r="N817" s="1">
        <v>203</v>
      </c>
      <c r="O817" s="1">
        <v>300</v>
      </c>
      <c r="P817" s="1">
        <v>1</v>
      </c>
      <c r="Q817" s="1">
        <v>1300</v>
      </c>
    </row>
    <row r="818" spans="1:17" x14ac:dyDescent="0.35">
      <c r="A818" s="2">
        <v>814</v>
      </c>
      <c r="B818" s="2">
        <f t="shared" si="12"/>
        <v>203</v>
      </c>
      <c r="C818" s="2">
        <v>2</v>
      </c>
      <c r="D818" s="2">
        <v>3</v>
      </c>
      <c r="E818" s="2" t="str">
        <f>"阵列"&amp;C818&amp;INDEX(计算页!$E$4:$E$9,D818)&amp;"色宠物系数"</f>
        <v>阵列2蓝色宠物系数</v>
      </c>
      <c r="F818" s="2">
        <v>14</v>
      </c>
      <c r="G818" s="2">
        <v>1400</v>
      </c>
      <c r="H818" s="2">
        <f>INDEX(升级战力计算!$B$2:$BC$101,D_升级系数表!F818,MATCH(B818,升级战力计算!$B$1:$BC$1,0)-1)</f>
        <v>4477</v>
      </c>
      <c r="I818" s="1">
        <v>3</v>
      </c>
      <c r="J818" s="1">
        <v>201</v>
      </c>
      <c r="K818" s="1">
        <v>100</v>
      </c>
      <c r="L818" s="1">
        <v>202</v>
      </c>
      <c r="M818" s="1">
        <v>200</v>
      </c>
      <c r="N818" s="1">
        <v>203</v>
      </c>
      <c r="O818" s="1">
        <v>300</v>
      </c>
      <c r="P818" s="1">
        <v>1</v>
      </c>
      <c r="Q818" s="1">
        <v>1400</v>
      </c>
    </row>
    <row r="819" spans="1:17" x14ac:dyDescent="0.35">
      <c r="A819" s="2">
        <v>815</v>
      </c>
      <c r="B819" s="2">
        <f t="shared" si="12"/>
        <v>203</v>
      </c>
      <c r="C819" s="2">
        <v>2</v>
      </c>
      <c r="D819" s="2">
        <v>3</v>
      </c>
      <c r="E819" s="2" t="str">
        <f>"阵列"&amp;C819&amp;INDEX(计算页!$E$4:$E$9,D819)&amp;"色宠物系数"</f>
        <v>阵列2蓝色宠物系数</v>
      </c>
      <c r="F819" s="2">
        <v>15</v>
      </c>
      <c r="G819" s="2">
        <v>1500</v>
      </c>
      <c r="H819" s="2">
        <f>INDEX(升级战力计算!$B$2:$BC$101,D_升级系数表!F819,MATCH(B819,升级战力计算!$B$1:$BC$1,0)-1)</f>
        <v>4820</v>
      </c>
      <c r="I819" s="1">
        <v>3</v>
      </c>
      <c r="J819" s="1">
        <v>201</v>
      </c>
      <c r="K819" s="1">
        <v>100</v>
      </c>
      <c r="L819" s="1">
        <v>202</v>
      </c>
      <c r="M819" s="1">
        <v>200</v>
      </c>
      <c r="N819" s="1">
        <v>203</v>
      </c>
      <c r="O819" s="1">
        <v>300</v>
      </c>
      <c r="P819" s="1">
        <v>1</v>
      </c>
      <c r="Q819" s="1">
        <v>1500</v>
      </c>
    </row>
    <row r="820" spans="1:17" x14ac:dyDescent="0.35">
      <c r="A820" s="2">
        <v>816</v>
      </c>
      <c r="B820" s="2">
        <f t="shared" si="12"/>
        <v>203</v>
      </c>
      <c r="C820" s="2">
        <v>2</v>
      </c>
      <c r="D820" s="2">
        <v>3</v>
      </c>
      <c r="E820" s="2" t="str">
        <f>"阵列"&amp;C820&amp;INDEX(计算页!$E$4:$E$9,D820)&amp;"色宠物系数"</f>
        <v>阵列2蓝色宠物系数</v>
      </c>
      <c r="F820" s="2">
        <v>16</v>
      </c>
      <c r="G820" s="2">
        <v>1600</v>
      </c>
      <c r="H820" s="2">
        <f>INDEX(升级战力计算!$B$2:$BC$101,D_升级系数表!F820,MATCH(B820,升级战力计算!$B$1:$BC$1,0)-1)</f>
        <v>5187</v>
      </c>
      <c r="I820" s="1">
        <v>3</v>
      </c>
      <c r="J820" s="1">
        <v>201</v>
      </c>
      <c r="K820" s="1">
        <v>100</v>
      </c>
      <c r="L820" s="1">
        <v>202</v>
      </c>
      <c r="M820" s="1">
        <v>200</v>
      </c>
      <c r="N820" s="1">
        <v>203</v>
      </c>
      <c r="O820" s="1">
        <v>300</v>
      </c>
      <c r="P820" s="1">
        <v>1</v>
      </c>
      <c r="Q820" s="1">
        <v>1600</v>
      </c>
    </row>
    <row r="821" spans="1:17" x14ac:dyDescent="0.35">
      <c r="A821" s="2">
        <v>817</v>
      </c>
      <c r="B821" s="2">
        <f t="shared" si="12"/>
        <v>203</v>
      </c>
      <c r="C821" s="2">
        <v>2</v>
      </c>
      <c r="D821" s="2">
        <v>3</v>
      </c>
      <c r="E821" s="2" t="str">
        <f>"阵列"&amp;C821&amp;INDEX(计算页!$E$4:$E$9,D821)&amp;"色宠物系数"</f>
        <v>阵列2蓝色宠物系数</v>
      </c>
      <c r="F821" s="2">
        <v>17</v>
      </c>
      <c r="G821" s="2">
        <v>1700</v>
      </c>
      <c r="H821" s="2">
        <f>INDEX(升级战力计算!$B$2:$BC$101,D_升级系数表!F821,MATCH(B821,升级战力计算!$B$1:$BC$1,0)-1)</f>
        <v>5554</v>
      </c>
      <c r="I821" s="1">
        <v>3</v>
      </c>
      <c r="J821" s="1">
        <v>201</v>
      </c>
      <c r="K821" s="1">
        <v>100</v>
      </c>
      <c r="L821" s="1">
        <v>202</v>
      </c>
      <c r="M821" s="1">
        <v>200</v>
      </c>
      <c r="N821" s="1">
        <v>203</v>
      </c>
      <c r="O821" s="1">
        <v>300</v>
      </c>
      <c r="P821" s="1">
        <v>1</v>
      </c>
      <c r="Q821" s="1">
        <v>1700</v>
      </c>
    </row>
    <row r="822" spans="1:17" x14ac:dyDescent="0.35">
      <c r="A822" s="2">
        <v>818</v>
      </c>
      <c r="B822" s="2">
        <f t="shared" si="12"/>
        <v>203</v>
      </c>
      <c r="C822" s="2">
        <v>2</v>
      </c>
      <c r="D822" s="2">
        <v>3</v>
      </c>
      <c r="E822" s="2" t="str">
        <f>"阵列"&amp;C822&amp;INDEX(计算页!$E$4:$E$9,D822)&amp;"色宠物系数"</f>
        <v>阵列2蓝色宠物系数</v>
      </c>
      <c r="F822" s="2">
        <v>18</v>
      </c>
      <c r="G822" s="2">
        <v>1800</v>
      </c>
      <c r="H822" s="2">
        <f>INDEX(升级战力计算!$B$2:$BC$101,D_升级系数表!F822,MATCH(B822,升级战力计算!$B$1:$BC$1,0)-1)</f>
        <v>5921</v>
      </c>
      <c r="I822" s="1">
        <v>3</v>
      </c>
      <c r="J822" s="1">
        <v>201</v>
      </c>
      <c r="K822" s="1">
        <v>100</v>
      </c>
      <c r="L822" s="1">
        <v>202</v>
      </c>
      <c r="M822" s="1">
        <v>200</v>
      </c>
      <c r="N822" s="1">
        <v>203</v>
      </c>
      <c r="O822" s="1">
        <v>300</v>
      </c>
      <c r="P822" s="1">
        <v>1</v>
      </c>
      <c r="Q822" s="1">
        <v>1800</v>
      </c>
    </row>
    <row r="823" spans="1:17" x14ac:dyDescent="0.35">
      <c r="A823" s="2">
        <v>819</v>
      </c>
      <c r="B823" s="2">
        <f t="shared" si="12"/>
        <v>203</v>
      </c>
      <c r="C823" s="2">
        <v>2</v>
      </c>
      <c r="D823" s="2">
        <v>3</v>
      </c>
      <c r="E823" s="2" t="str">
        <f>"阵列"&amp;C823&amp;INDEX(计算页!$E$4:$E$9,D823)&amp;"色宠物系数"</f>
        <v>阵列2蓝色宠物系数</v>
      </c>
      <c r="F823" s="2">
        <v>19</v>
      </c>
      <c r="G823" s="2">
        <v>1900</v>
      </c>
      <c r="H823" s="2">
        <f>INDEX(升级战力计算!$B$2:$BC$101,D_升级系数表!F823,MATCH(B823,升级战力计算!$B$1:$BC$1,0)-1)</f>
        <v>6288</v>
      </c>
      <c r="I823" s="1">
        <v>3</v>
      </c>
      <c r="J823" s="1">
        <v>201</v>
      </c>
      <c r="K823" s="1">
        <v>100</v>
      </c>
      <c r="L823" s="1">
        <v>202</v>
      </c>
      <c r="M823" s="1">
        <v>200</v>
      </c>
      <c r="N823" s="1">
        <v>203</v>
      </c>
      <c r="O823" s="1">
        <v>300</v>
      </c>
      <c r="P823" s="1">
        <v>1</v>
      </c>
      <c r="Q823" s="1">
        <v>1900</v>
      </c>
    </row>
    <row r="824" spans="1:17" x14ac:dyDescent="0.35">
      <c r="A824" s="2">
        <v>820</v>
      </c>
      <c r="B824" s="2">
        <f t="shared" si="12"/>
        <v>203</v>
      </c>
      <c r="C824" s="2">
        <v>2</v>
      </c>
      <c r="D824" s="2">
        <v>3</v>
      </c>
      <c r="E824" s="2" t="str">
        <f>"阵列"&amp;C824&amp;INDEX(计算页!$E$4:$E$9,D824)&amp;"色宠物系数"</f>
        <v>阵列2蓝色宠物系数</v>
      </c>
      <c r="F824" s="2">
        <v>20</v>
      </c>
      <c r="G824" s="2">
        <v>2000</v>
      </c>
      <c r="H824" s="2">
        <f>INDEX(升级战力计算!$B$2:$BC$101,D_升级系数表!F824,MATCH(B824,升级战力计算!$B$1:$BC$1,0)-1)</f>
        <v>6655</v>
      </c>
      <c r="I824" s="1">
        <v>3</v>
      </c>
      <c r="J824" s="1">
        <v>201</v>
      </c>
      <c r="K824" s="1">
        <v>100</v>
      </c>
      <c r="L824" s="1">
        <v>202</v>
      </c>
      <c r="M824" s="1">
        <v>200</v>
      </c>
      <c r="N824" s="1">
        <v>203</v>
      </c>
      <c r="O824" s="1">
        <v>300</v>
      </c>
      <c r="P824" s="1">
        <v>1</v>
      </c>
      <c r="Q824" s="1">
        <v>2000</v>
      </c>
    </row>
    <row r="825" spans="1:17" x14ac:dyDescent="0.35">
      <c r="A825" s="2">
        <v>821</v>
      </c>
      <c r="B825" s="2">
        <f t="shared" si="12"/>
        <v>203</v>
      </c>
      <c r="C825" s="2">
        <v>2</v>
      </c>
      <c r="D825" s="2">
        <v>3</v>
      </c>
      <c r="E825" s="2" t="str">
        <f>"阵列"&amp;C825&amp;INDEX(计算页!$E$4:$E$9,D825)&amp;"色宠物系数"</f>
        <v>阵列2蓝色宠物系数</v>
      </c>
      <c r="F825" s="2">
        <v>21</v>
      </c>
      <c r="G825" s="2">
        <v>2100</v>
      </c>
      <c r="H825" s="2">
        <f>INDEX(升级战力计算!$B$2:$BC$101,D_升级系数表!F825,MATCH(B825,升级战力计算!$B$1:$BC$1,0)-1)</f>
        <v>7048</v>
      </c>
      <c r="I825" s="1">
        <v>3</v>
      </c>
      <c r="J825" s="1">
        <v>201</v>
      </c>
      <c r="K825" s="1">
        <v>100</v>
      </c>
      <c r="L825" s="1">
        <v>202</v>
      </c>
      <c r="M825" s="1">
        <v>200</v>
      </c>
      <c r="N825" s="1">
        <v>203</v>
      </c>
      <c r="O825" s="1">
        <v>300</v>
      </c>
      <c r="P825" s="1">
        <v>1</v>
      </c>
      <c r="Q825" s="1">
        <v>2100</v>
      </c>
    </row>
    <row r="826" spans="1:17" x14ac:dyDescent="0.35">
      <c r="A826" s="2">
        <v>822</v>
      </c>
      <c r="B826" s="2">
        <f t="shared" si="12"/>
        <v>203</v>
      </c>
      <c r="C826" s="2">
        <v>2</v>
      </c>
      <c r="D826" s="2">
        <v>3</v>
      </c>
      <c r="E826" s="2" t="str">
        <f>"阵列"&amp;C826&amp;INDEX(计算页!$E$4:$E$9,D826)&amp;"色宠物系数"</f>
        <v>阵列2蓝色宠物系数</v>
      </c>
      <c r="F826" s="2">
        <v>22</v>
      </c>
      <c r="G826" s="2">
        <v>2200</v>
      </c>
      <c r="H826" s="2">
        <f>INDEX(升级战力计算!$B$2:$BC$101,D_升级系数表!F826,MATCH(B826,升级战力计算!$B$1:$BC$1,0)-1)</f>
        <v>7441</v>
      </c>
      <c r="I826" s="1">
        <v>3</v>
      </c>
      <c r="J826" s="1">
        <v>201</v>
      </c>
      <c r="K826" s="1">
        <v>100</v>
      </c>
      <c r="L826" s="1">
        <v>202</v>
      </c>
      <c r="M826" s="1">
        <v>200</v>
      </c>
      <c r="N826" s="1">
        <v>203</v>
      </c>
      <c r="O826" s="1">
        <v>300</v>
      </c>
      <c r="P826" s="1">
        <v>1</v>
      </c>
      <c r="Q826" s="1">
        <v>2200</v>
      </c>
    </row>
    <row r="827" spans="1:17" x14ac:dyDescent="0.35">
      <c r="A827" s="2">
        <v>823</v>
      </c>
      <c r="B827" s="2">
        <f t="shared" si="12"/>
        <v>203</v>
      </c>
      <c r="C827" s="2">
        <v>2</v>
      </c>
      <c r="D827" s="2">
        <v>3</v>
      </c>
      <c r="E827" s="2" t="str">
        <f>"阵列"&amp;C827&amp;INDEX(计算页!$E$4:$E$9,D827)&amp;"色宠物系数"</f>
        <v>阵列2蓝色宠物系数</v>
      </c>
      <c r="F827" s="2">
        <v>23</v>
      </c>
      <c r="G827" s="2">
        <v>2300</v>
      </c>
      <c r="H827" s="2">
        <f>INDEX(升级战力计算!$B$2:$BC$101,D_升级系数表!F827,MATCH(B827,升级战力计算!$B$1:$BC$1,0)-1)</f>
        <v>7834</v>
      </c>
      <c r="I827" s="1">
        <v>3</v>
      </c>
      <c r="J827" s="1">
        <v>201</v>
      </c>
      <c r="K827" s="1">
        <v>100</v>
      </c>
      <c r="L827" s="1">
        <v>202</v>
      </c>
      <c r="M827" s="1">
        <v>200</v>
      </c>
      <c r="N827" s="1">
        <v>203</v>
      </c>
      <c r="O827" s="1">
        <v>300</v>
      </c>
      <c r="P827" s="1">
        <v>1</v>
      </c>
      <c r="Q827" s="1">
        <v>2300</v>
      </c>
    </row>
    <row r="828" spans="1:17" x14ac:dyDescent="0.35">
      <c r="A828" s="2">
        <v>824</v>
      </c>
      <c r="B828" s="2">
        <f t="shared" si="12"/>
        <v>203</v>
      </c>
      <c r="C828" s="2">
        <v>2</v>
      </c>
      <c r="D828" s="2">
        <v>3</v>
      </c>
      <c r="E828" s="2" t="str">
        <f>"阵列"&amp;C828&amp;INDEX(计算页!$E$4:$E$9,D828)&amp;"色宠物系数"</f>
        <v>阵列2蓝色宠物系数</v>
      </c>
      <c r="F828" s="2">
        <v>24</v>
      </c>
      <c r="G828" s="2">
        <v>2400</v>
      </c>
      <c r="H828" s="2">
        <f>INDEX(升级战力计算!$B$2:$BC$101,D_升级系数表!F828,MATCH(B828,升级战力计算!$B$1:$BC$1,0)-1)</f>
        <v>8227</v>
      </c>
      <c r="I828" s="1">
        <v>3</v>
      </c>
      <c r="J828" s="1">
        <v>201</v>
      </c>
      <c r="K828" s="1">
        <v>100</v>
      </c>
      <c r="L828" s="1">
        <v>202</v>
      </c>
      <c r="M828" s="1">
        <v>200</v>
      </c>
      <c r="N828" s="1">
        <v>203</v>
      </c>
      <c r="O828" s="1">
        <v>300</v>
      </c>
      <c r="P828" s="1">
        <v>1</v>
      </c>
      <c r="Q828" s="1">
        <v>2400</v>
      </c>
    </row>
    <row r="829" spans="1:17" x14ac:dyDescent="0.35">
      <c r="A829" s="2">
        <v>825</v>
      </c>
      <c r="B829" s="2">
        <f t="shared" si="12"/>
        <v>203</v>
      </c>
      <c r="C829" s="2">
        <v>2</v>
      </c>
      <c r="D829" s="2">
        <v>3</v>
      </c>
      <c r="E829" s="2" t="str">
        <f>"阵列"&amp;C829&amp;INDEX(计算页!$E$4:$E$9,D829)&amp;"色宠物系数"</f>
        <v>阵列2蓝色宠物系数</v>
      </c>
      <c r="F829" s="2">
        <v>25</v>
      </c>
      <c r="G829" s="2">
        <v>2500</v>
      </c>
      <c r="H829" s="2">
        <f>INDEX(升级战力计算!$B$2:$BC$101,D_升级系数表!F829,MATCH(B829,升级战力计算!$B$1:$BC$1,0)-1)</f>
        <v>8620</v>
      </c>
      <c r="I829" s="1">
        <v>3</v>
      </c>
      <c r="J829" s="1">
        <v>201</v>
      </c>
      <c r="K829" s="1">
        <v>100</v>
      </c>
      <c r="L829" s="1">
        <v>202</v>
      </c>
      <c r="M829" s="1">
        <v>200</v>
      </c>
      <c r="N829" s="1">
        <v>203</v>
      </c>
      <c r="O829" s="1">
        <v>300</v>
      </c>
      <c r="P829" s="1">
        <v>1</v>
      </c>
      <c r="Q829" s="1">
        <v>2500</v>
      </c>
    </row>
    <row r="830" spans="1:17" x14ac:dyDescent="0.35">
      <c r="A830" s="2">
        <v>826</v>
      </c>
      <c r="B830" s="2">
        <f t="shared" si="12"/>
        <v>203</v>
      </c>
      <c r="C830" s="2">
        <v>2</v>
      </c>
      <c r="D830" s="2">
        <v>3</v>
      </c>
      <c r="E830" s="2" t="str">
        <f>"阵列"&amp;C830&amp;INDEX(计算页!$E$4:$E$9,D830)&amp;"色宠物系数"</f>
        <v>阵列2蓝色宠物系数</v>
      </c>
      <c r="F830" s="2">
        <v>26</v>
      </c>
      <c r="G830" s="2">
        <v>2600</v>
      </c>
      <c r="H830" s="2">
        <f>INDEX(升级战力计算!$B$2:$BC$101,D_升级系数表!F830,MATCH(B830,升级战力计算!$B$1:$BC$1,0)-1)</f>
        <v>9041</v>
      </c>
      <c r="I830" s="1">
        <v>3</v>
      </c>
      <c r="J830" s="1">
        <v>201</v>
      </c>
      <c r="K830" s="1">
        <v>100</v>
      </c>
      <c r="L830" s="1">
        <v>202</v>
      </c>
      <c r="M830" s="1">
        <v>200</v>
      </c>
      <c r="N830" s="1">
        <v>203</v>
      </c>
      <c r="O830" s="1">
        <v>300</v>
      </c>
      <c r="P830" s="1">
        <v>1</v>
      </c>
      <c r="Q830" s="1">
        <v>2600</v>
      </c>
    </row>
    <row r="831" spans="1:17" x14ac:dyDescent="0.35">
      <c r="A831" s="2">
        <v>827</v>
      </c>
      <c r="B831" s="2">
        <f t="shared" si="12"/>
        <v>203</v>
      </c>
      <c r="C831" s="2">
        <v>2</v>
      </c>
      <c r="D831" s="2">
        <v>3</v>
      </c>
      <c r="E831" s="2" t="str">
        <f>"阵列"&amp;C831&amp;INDEX(计算页!$E$4:$E$9,D831)&amp;"色宠物系数"</f>
        <v>阵列2蓝色宠物系数</v>
      </c>
      <c r="F831" s="2">
        <v>27</v>
      </c>
      <c r="G831" s="2">
        <v>2700</v>
      </c>
      <c r="H831" s="2">
        <f>INDEX(升级战力计算!$B$2:$BC$101,D_升级系数表!F831,MATCH(B831,升级战力计算!$B$1:$BC$1,0)-1)</f>
        <v>9462</v>
      </c>
      <c r="I831" s="1">
        <v>3</v>
      </c>
      <c r="J831" s="1">
        <v>201</v>
      </c>
      <c r="K831" s="1">
        <v>100</v>
      </c>
      <c r="L831" s="1">
        <v>202</v>
      </c>
      <c r="M831" s="1">
        <v>200</v>
      </c>
      <c r="N831" s="1">
        <v>203</v>
      </c>
      <c r="O831" s="1">
        <v>300</v>
      </c>
      <c r="P831" s="1">
        <v>1</v>
      </c>
      <c r="Q831" s="1">
        <v>2700</v>
      </c>
    </row>
    <row r="832" spans="1:17" x14ac:dyDescent="0.35">
      <c r="A832" s="2">
        <v>828</v>
      </c>
      <c r="B832" s="2">
        <f t="shared" si="12"/>
        <v>203</v>
      </c>
      <c r="C832" s="2">
        <v>2</v>
      </c>
      <c r="D832" s="2">
        <v>3</v>
      </c>
      <c r="E832" s="2" t="str">
        <f>"阵列"&amp;C832&amp;INDEX(计算页!$E$4:$E$9,D832)&amp;"色宠物系数"</f>
        <v>阵列2蓝色宠物系数</v>
      </c>
      <c r="F832" s="2">
        <v>28</v>
      </c>
      <c r="G832" s="2">
        <v>2800</v>
      </c>
      <c r="H832" s="2">
        <f>INDEX(升级战力计算!$B$2:$BC$101,D_升级系数表!F832,MATCH(B832,升级战力计算!$B$1:$BC$1,0)-1)</f>
        <v>9883</v>
      </c>
      <c r="I832" s="1">
        <v>3</v>
      </c>
      <c r="J832" s="1">
        <v>201</v>
      </c>
      <c r="K832" s="1">
        <v>100</v>
      </c>
      <c r="L832" s="1">
        <v>202</v>
      </c>
      <c r="M832" s="1">
        <v>200</v>
      </c>
      <c r="N832" s="1">
        <v>203</v>
      </c>
      <c r="O832" s="1">
        <v>300</v>
      </c>
      <c r="P832" s="1">
        <v>1</v>
      </c>
      <c r="Q832" s="1">
        <v>2800</v>
      </c>
    </row>
    <row r="833" spans="1:17" x14ac:dyDescent="0.35">
      <c r="A833" s="2">
        <v>829</v>
      </c>
      <c r="B833" s="2">
        <f t="shared" si="12"/>
        <v>203</v>
      </c>
      <c r="C833" s="2">
        <v>2</v>
      </c>
      <c r="D833" s="2">
        <v>3</v>
      </c>
      <c r="E833" s="2" t="str">
        <f>"阵列"&amp;C833&amp;INDEX(计算页!$E$4:$E$9,D833)&amp;"色宠物系数"</f>
        <v>阵列2蓝色宠物系数</v>
      </c>
      <c r="F833" s="2">
        <v>29</v>
      </c>
      <c r="G833" s="2">
        <v>2900</v>
      </c>
      <c r="H833" s="2">
        <f>INDEX(升级战力计算!$B$2:$BC$101,D_升级系数表!F833,MATCH(B833,升级战力计算!$B$1:$BC$1,0)-1)</f>
        <v>10304</v>
      </c>
      <c r="I833" s="1">
        <v>3</v>
      </c>
      <c r="J833" s="1">
        <v>201</v>
      </c>
      <c r="K833" s="1">
        <v>100</v>
      </c>
      <c r="L833" s="1">
        <v>202</v>
      </c>
      <c r="M833" s="1">
        <v>200</v>
      </c>
      <c r="N833" s="1">
        <v>203</v>
      </c>
      <c r="O833" s="1">
        <v>300</v>
      </c>
      <c r="P833" s="1">
        <v>1</v>
      </c>
      <c r="Q833" s="1">
        <v>2900</v>
      </c>
    </row>
    <row r="834" spans="1:17" x14ac:dyDescent="0.35">
      <c r="A834" s="2">
        <v>830</v>
      </c>
      <c r="B834" s="2">
        <f t="shared" si="12"/>
        <v>203</v>
      </c>
      <c r="C834" s="2">
        <v>2</v>
      </c>
      <c r="D834" s="2">
        <v>3</v>
      </c>
      <c r="E834" s="2" t="str">
        <f>"阵列"&amp;C834&amp;INDEX(计算页!$E$4:$E$9,D834)&amp;"色宠物系数"</f>
        <v>阵列2蓝色宠物系数</v>
      </c>
      <c r="F834" s="2">
        <v>30</v>
      </c>
      <c r="G834" s="2">
        <v>3000</v>
      </c>
      <c r="H834" s="2">
        <f>INDEX(升级战力计算!$B$2:$BC$101,D_升级系数表!F834,MATCH(B834,升级战力计算!$B$1:$BC$1,0)-1)</f>
        <v>10725</v>
      </c>
      <c r="I834" s="1">
        <v>3</v>
      </c>
      <c r="J834" s="1">
        <v>201</v>
      </c>
      <c r="K834" s="1">
        <v>100</v>
      </c>
      <c r="L834" s="1">
        <v>202</v>
      </c>
      <c r="M834" s="1">
        <v>200</v>
      </c>
      <c r="N834" s="1">
        <v>203</v>
      </c>
      <c r="O834" s="1">
        <v>300</v>
      </c>
      <c r="P834" s="1">
        <v>1</v>
      </c>
      <c r="Q834" s="1">
        <v>3000</v>
      </c>
    </row>
    <row r="835" spans="1:17" x14ac:dyDescent="0.35">
      <c r="A835" s="2">
        <v>831</v>
      </c>
      <c r="B835" s="2">
        <f t="shared" si="12"/>
        <v>203</v>
      </c>
      <c r="C835" s="2">
        <v>2</v>
      </c>
      <c r="D835" s="2">
        <v>3</v>
      </c>
      <c r="E835" s="2" t="str">
        <f>"阵列"&amp;C835&amp;INDEX(计算页!$E$4:$E$9,D835)&amp;"色宠物系数"</f>
        <v>阵列2蓝色宠物系数</v>
      </c>
      <c r="F835" s="2">
        <v>31</v>
      </c>
      <c r="G835" s="2">
        <v>3100</v>
      </c>
      <c r="H835" s="2">
        <f>INDEX(升级战力计算!$B$2:$BC$101,D_升级系数表!F835,MATCH(B835,升级战力计算!$B$1:$BC$1,0)-1)</f>
        <v>11175</v>
      </c>
      <c r="I835" s="1">
        <v>3</v>
      </c>
      <c r="J835" s="1">
        <v>201</v>
      </c>
      <c r="K835" s="1">
        <v>100</v>
      </c>
      <c r="L835" s="1">
        <v>202</v>
      </c>
      <c r="M835" s="1">
        <v>200</v>
      </c>
      <c r="N835" s="1">
        <v>203</v>
      </c>
      <c r="O835" s="1">
        <v>300</v>
      </c>
      <c r="P835" s="1">
        <v>1</v>
      </c>
      <c r="Q835" s="1">
        <v>3100</v>
      </c>
    </row>
    <row r="836" spans="1:17" x14ac:dyDescent="0.35">
      <c r="A836" s="2">
        <v>832</v>
      </c>
      <c r="B836" s="2">
        <f t="shared" si="12"/>
        <v>203</v>
      </c>
      <c r="C836" s="2">
        <v>2</v>
      </c>
      <c r="D836" s="2">
        <v>3</v>
      </c>
      <c r="E836" s="2" t="str">
        <f>"阵列"&amp;C836&amp;INDEX(计算页!$E$4:$E$9,D836)&amp;"色宠物系数"</f>
        <v>阵列2蓝色宠物系数</v>
      </c>
      <c r="F836" s="2">
        <v>32</v>
      </c>
      <c r="G836" s="2">
        <v>3200</v>
      </c>
      <c r="H836" s="2">
        <f>INDEX(升级战力计算!$B$2:$BC$101,D_升级系数表!F836,MATCH(B836,升级战力计算!$B$1:$BC$1,0)-1)</f>
        <v>11625</v>
      </c>
      <c r="I836" s="1">
        <v>3</v>
      </c>
      <c r="J836" s="1">
        <v>201</v>
      </c>
      <c r="K836" s="1">
        <v>100</v>
      </c>
      <c r="L836" s="1">
        <v>202</v>
      </c>
      <c r="M836" s="1">
        <v>200</v>
      </c>
      <c r="N836" s="1">
        <v>203</v>
      </c>
      <c r="O836" s="1">
        <v>300</v>
      </c>
      <c r="P836" s="1">
        <v>1</v>
      </c>
      <c r="Q836" s="1">
        <v>3200</v>
      </c>
    </row>
    <row r="837" spans="1:17" x14ac:dyDescent="0.35">
      <c r="A837" s="2">
        <v>833</v>
      </c>
      <c r="B837" s="2">
        <f t="shared" si="12"/>
        <v>203</v>
      </c>
      <c r="C837" s="2">
        <v>2</v>
      </c>
      <c r="D837" s="2">
        <v>3</v>
      </c>
      <c r="E837" s="2" t="str">
        <f>"阵列"&amp;C837&amp;INDEX(计算页!$E$4:$E$9,D837)&amp;"色宠物系数"</f>
        <v>阵列2蓝色宠物系数</v>
      </c>
      <c r="F837" s="2">
        <v>33</v>
      </c>
      <c r="G837" s="2">
        <v>3300</v>
      </c>
      <c r="H837" s="2">
        <f>INDEX(升级战力计算!$B$2:$BC$101,D_升级系数表!F837,MATCH(B837,升级战力计算!$B$1:$BC$1,0)-1)</f>
        <v>12075</v>
      </c>
      <c r="I837" s="1">
        <v>3</v>
      </c>
      <c r="J837" s="1">
        <v>201</v>
      </c>
      <c r="K837" s="1">
        <v>100</v>
      </c>
      <c r="L837" s="1">
        <v>202</v>
      </c>
      <c r="M837" s="1">
        <v>200</v>
      </c>
      <c r="N837" s="1">
        <v>203</v>
      </c>
      <c r="O837" s="1">
        <v>300</v>
      </c>
      <c r="P837" s="1">
        <v>1</v>
      </c>
      <c r="Q837" s="1">
        <v>3300</v>
      </c>
    </row>
    <row r="838" spans="1:17" x14ac:dyDescent="0.35">
      <c r="A838" s="2">
        <v>834</v>
      </c>
      <c r="B838" s="2">
        <f t="shared" ref="B838:B901" si="13">C838*100+D838</f>
        <v>203</v>
      </c>
      <c r="C838" s="2">
        <v>2</v>
      </c>
      <c r="D838" s="2">
        <v>3</v>
      </c>
      <c r="E838" s="2" t="str">
        <f>"阵列"&amp;C838&amp;INDEX(计算页!$E$4:$E$9,D838)&amp;"色宠物系数"</f>
        <v>阵列2蓝色宠物系数</v>
      </c>
      <c r="F838" s="2">
        <v>34</v>
      </c>
      <c r="G838" s="2">
        <v>3400</v>
      </c>
      <c r="H838" s="2">
        <f>INDEX(升级战力计算!$B$2:$BC$101,D_升级系数表!F838,MATCH(B838,升级战力计算!$B$1:$BC$1,0)-1)</f>
        <v>12525</v>
      </c>
      <c r="I838" s="1">
        <v>3</v>
      </c>
      <c r="J838" s="1">
        <v>201</v>
      </c>
      <c r="K838" s="1">
        <v>100</v>
      </c>
      <c r="L838" s="1">
        <v>202</v>
      </c>
      <c r="M838" s="1">
        <v>200</v>
      </c>
      <c r="N838" s="1">
        <v>203</v>
      </c>
      <c r="O838" s="1">
        <v>300</v>
      </c>
      <c r="P838" s="1">
        <v>1</v>
      </c>
      <c r="Q838" s="1">
        <v>3400</v>
      </c>
    </row>
    <row r="839" spans="1:17" x14ac:dyDescent="0.35">
      <c r="A839" s="2">
        <v>835</v>
      </c>
      <c r="B839" s="2">
        <f t="shared" si="13"/>
        <v>203</v>
      </c>
      <c r="C839" s="2">
        <v>2</v>
      </c>
      <c r="D839" s="2">
        <v>3</v>
      </c>
      <c r="E839" s="2" t="str">
        <f>"阵列"&amp;C839&amp;INDEX(计算页!$E$4:$E$9,D839)&amp;"色宠物系数"</f>
        <v>阵列2蓝色宠物系数</v>
      </c>
      <c r="F839" s="2">
        <v>35</v>
      </c>
      <c r="G839" s="2">
        <v>3500</v>
      </c>
      <c r="H839" s="2">
        <f>INDEX(升级战力计算!$B$2:$BC$101,D_升级系数表!F839,MATCH(B839,升级战力计算!$B$1:$BC$1,0)-1)</f>
        <v>12975</v>
      </c>
      <c r="I839" s="1">
        <v>3</v>
      </c>
      <c r="J839" s="1">
        <v>201</v>
      </c>
      <c r="K839" s="1">
        <v>100</v>
      </c>
      <c r="L839" s="1">
        <v>202</v>
      </c>
      <c r="M839" s="1">
        <v>200</v>
      </c>
      <c r="N839" s="1">
        <v>203</v>
      </c>
      <c r="O839" s="1">
        <v>300</v>
      </c>
      <c r="P839" s="1">
        <v>1</v>
      </c>
      <c r="Q839" s="1">
        <v>3500</v>
      </c>
    </row>
    <row r="840" spans="1:17" x14ac:dyDescent="0.35">
      <c r="A840" s="2">
        <v>836</v>
      </c>
      <c r="B840" s="2">
        <f t="shared" si="13"/>
        <v>203</v>
      </c>
      <c r="C840" s="2">
        <v>2</v>
      </c>
      <c r="D840" s="2">
        <v>3</v>
      </c>
      <c r="E840" s="2" t="str">
        <f>"阵列"&amp;C840&amp;INDEX(计算页!$E$4:$E$9,D840)&amp;"色宠物系数"</f>
        <v>阵列2蓝色宠物系数</v>
      </c>
      <c r="F840" s="2">
        <v>36</v>
      </c>
      <c r="G840" s="2">
        <v>3600</v>
      </c>
      <c r="H840" s="2">
        <f>INDEX(升级战力计算!$B$2:$BC$101,D_升级系数表!F840,MATCH(B840,升级战力计算!$B$1:$BC$1,0)-1)</f>
        <v>13457</v>
      </c>
      <c r="I840" s="1">
        <v>3</v>
      </c>
      <c r="J840" s="1">
        <v>201</v>
      </c>
      <c r="K840" s="1">
        <v>100</v>
      </c>
      <c r="L840" s="1">
        <v>202</v>
      </c>
      <c r="M840" s="1">
        <v>200</v>
      </c>
      <c r="N840" s="1">
        <v>203</v>
      </c>
      <c r="O840" s="1">
        <v>300</v>
      </c>
      <c r="P840" s="1">
        <v>1</v>
      </c>
      <c r="Q840" s="1">
        <v>3600</v>
      </c>
    </row>
    <row r="841" spans="1:17" x14ac:dyDescent="0.35">
      <c r="A841" s="2">
        <v>837</v>
      </c>
      <c r="B841" s="2">
        <f t="shared" si="13"/>
        <v>203</v>
      </c>
      <c r="C841" s="2">
        <v>2</v>
      </c>
      <c r="D841" s="2">
        <v>3</v>
      </c>
      <c r="E841" s="2" t="str">
        <f>"阵列"&amp;C841&amp;INDEX(计算页!$E$4:$E$9,D841)&amp;"色宠物系数"</f>
        <v>阵列2蓝色宠物系数</v>
      </c>
      <c r="F841" s="2">
        <v>37</v>
      </c>
      <c r="G841" s="2">
        <v>3700</v>
      </c>
      <c r="H841" s="2">
        <f>INDEX(升级战力计算!$B$2:$BC$101,D_升级系数表!F841,MATCH(B841,升级战力计算!$B$1:$BC$1,0)-1)</f>
        <v>13939</v>
      </c>
      <c r="I841" s="1">
        <v>3</v>
      </c>
      <c r="J841" s="1">
        <v>201</v>
      </c>
      <c r="K841" s="1">
        <v>100</v>
      </c>
      <c r="L841" s="1">
        <v>202</v>
      </c>
      <c r="M841" s="1">
        <v>200</v>
      </c>
      <c r="N841" s="1">
        <v>203</v>
      </c>
      <c r="O841" s="1">
        <v>300</v>
      </c>
      <c r="P841" s="1">
        <v>1</v>
      </c>
      <c r="Q841" s="1">
        <v>3700</v>
      </c>
    </row>
    <row r="842" spans="1:17" x14ac:dyDescent="0.35">
      <c r="A842" s="2">
        <v>838</v>
      </c>
      <c r="B842" s="2">
        <f t="shared" si="13"/>
        <v>203</v>
      </c>
      <c r="C842" s="2">
        <v>2</v>
      </c>
      <c r="D842" s="2">
        <v>3</v>
      </c>
      <c r="E842" s="2" t="str">
        <f>"阵列"&amp;C842&amp;INDEX(计算页!$E$4:$E$9,D842)&amp;"色宠物系数"</f>
        <v>阵列2蓝色宠物系数</v>
      </c>
      <c r="F842" s="2">
        <v>38</v>
      </c>
      <c r="G842" s="2">
        <v>3800</v>
      </c>
      <c r="H842" s="2">
        <f>INDEX(升级战力计算!$B$2:$BC$101,D_升级系数表!F842,MATCH(B842,升级战力计算!$B$1:$BC$1,0)-1)</f>
        <v>14421</v>
      </c>
      <c r="I842" s="1">
        <v>3</v>
      </c>
      <c r="J842" s="1">
        <v>201</v>
      </c>
      <c r="K842" s="1">
        <v>100</v>
      </c>
      <c r="L842" s="1">
        <v>202</v>
      </c>
      <c r="M842" s="1">
        <v>200</v>
      </c>
      <c r="N842" s="1">
        <v>203</v>
      </c>
      <c r="O842" s="1">
        <v>300</v>
      </c>
      <c r="P842" s="1">
        <v>1</v>
      </c>
      <c r="Q842" s="1">
        <v>3800</v>
      </c>
    </row>
    <row r="843" spans="1:17" x14ac:dyDescent="0.35">
      <c r="A843" s="2">
        <v>839</v>
      </c>
      <c r="B843" s="2">
        <f t="shared" si="13"/>
        <v>203</v>
      </c>
      <c r="C843" s="2">
        <v>2</v>
      </c>
      <c r="D843" s="2">
        <v>3</v>
      </c>
      <c r="E843" s="2" t="str">
        <f>"阵列"&amp;C843&amp;INDEX(计算页!$E$4:$E$9,D843)&amp;"色宠物系数"</f>
        <v>阵列2蓝色宠物系数</v>
      </c>
      <c r="F843" s="2">
        <v>39</v>
      </c>
      <c r="G843" s="2">
        <v>3900</v>
      </c>
      <c r="H843" s="2">
        <f>INDEX(升级战力计算!$B$2:$BC$101,D_升级系数表!F843,MATCH(B843,升级战力计算!$B$1:$BC$1,0)-1)</f>
        <v>14903</v>
      </c>
      <c r="I843" s="1">
        <v>3</v>
      </c>
      <c r="J843" s="1">
        <v>201</v>
      </c>
      <c r="K843" s="1">
        <v>100</v>
      </c>
      <c r="L843" s="1">
        <v>202</v>
      </c>
      <c r="M843" s="1">
        <v>200</v>
      </c>
      <c r="N843" s="1">
        <v>203</v>
      </c>
      <c r="O843" s="1">
        <v>300</v>
      </c>
      <c r="P843" s="1">
        <v>1</v>
      </c>
      <c r="Q843" s="1">
        <v>3900</v>
      </c>
    </row>
    <row r="844" spans="1:17" x14ac:dyDescent="0.35">
      <c r="A844" s="2">
        <v>840</v>
      </c>
      <c r="B844" s="2">
        <f t="shared" si="13"/>
        <v>203</v>
      </c>
      <c r="C844" s="2">
        <v>2</v>
      </c>
      <c r="D844" s="2">
        <v>3</v>
      </c>
      <c r="E844" s="2" t="str">
        <f>"阵列"&amp;C844&amp;INDEX(计算页!$E$4:$E$9,D844)&amp;"色宠物系数"</f>
        <v>阵列2蓝色宠物系数</v>
      </c>
      <c r="F844" s="2">
        <v>40</v>
      </c>
      <c r="G844" s="2">
        <v>4000</v>
      </c>
      <c r="H844" s="2">
        <f>INDEX(升级战力计算!$B$2:$BC$101,D_升级系数表!F844,MATCH(B844,升级战力计算!$B$1:$BC$1,0)-1)</f>
        <v>15385</v>
      </c>
      <c r="I844" s="1">
        <v>3</v>
      </c>
      <c r="J844" s="1">
        <v>201</v>
      </c>
      <c r="K844" s="1">
        <v>100</v>
      </c>
      <c r="L844" s="1">
        <v>202</v>
      </c>
      <c r="M844" s="1">
        <v>200</v>
      </c>
      <c r="N844" s="1">
        <v>203</v>
      </c>
      <c r="O844" s="1">
        <v>300</v>
      </c>
      <c r="P844" s="1">
        <v>1</v>
      </c>
      <c r="Q844" s="1">
        <v>4000</v>
      </c>
    </row>
    <row r="845" spans="1:17" x14ac:dyDescent="0.35">
      <c r="A845" s="2">
        <v>841</v>
      </c>
      <c r="B845" s="2">
        <f t="shared" si="13"/>
        <v>203</v>
      </c>
      <c r="C845" s="2">
        <v>2</v>
      </c>
      <c r="D845" s="2">
        <v>3</v>
      </c>
      <c r="E845" s="2" t="str">
        <f>"阵列"&amp;C845&amp;INDEX(计算页!$E$4:$E$9,D845)&amp;"色宠物系数"</f>
        <v>阵列2蓝色宠物系数</v>
      </c>
      <c r="F845" s="2">
        <v>41</v>
      </c>
      <c r="G845" s="2">
        <v>4100</v>
      </c>
      <c r="H845" s="2">
        <f>INDEX(升级战力计算!$B$2:$BC$101,D_升级系数表!F845,MATCH(B845,升级战力计算!$B$1:$BC$1,0)-1)</f>
        <v>15901</v>
      </c>
      <c r="I845" s="1">
        <v>3</v>
      </c>
      <c r="J845" s="1">
        <v>201</v>
      </c>
      <c r="K845" s="1">
        <v>100</v>
      </c>
      <c r="L845" s="1">
        <v>202</v>
      </c>
      <c r="M845" s="1">
        <v>200</v>
      </c>
      <c r="N845" s="1">
        <v>203</v>
      </c>
      <c r="O845" s="1">
        <v>300</v>
      </c>
      <c r="P845" s="1">
        <v>1</v>
      </c>
      <c r="Q845" s="1">
        <v>4100</v>
      </c>
    </row>
    <row r="846" spans="1:17" x14ac:dyDescent="0.35">
      <c r="A846" s="2">
        <v>842</v>
      </c>
      <c r="B846" s="2">
        <f t="shared" si="13"/>
        <v>203</v>
      </c>
      <c r="C846" s="2">
        <v>2</v>
      </c>
      <c r="D846" s="2">
        <v>3</v>
      </c>
      <c r="E846" s="2" t="str">
        <f>"阵列"&amp;C846&amp;INDEX(计算页!$E$4:$E$9,D846)&amp;"色宠物系数"</f>
        <v>阵列2蓝色宠物系数</v>
      </c>
      <c r="F846" s="2">
        <v>42</v>
      </c>
      <c r="G846" s="2">
        <v>4200</v>
      </c>
      <c r="H846" s="2">
        <f>INDEX(升级战力计算!$B$2:$BC$101,D_升级系数表!F846,MATCH(B846,升级战力计算!$B$1:$BC$1,0)-1)</f>
        <v>16417</v>
      </c>
      <c r="I846" s="1">
        <v>3</v>
      </c>
      <c r="J846" s="1">
        <v>201</v>
      </c>
      <c r="K846" s="1">
        <v>100</v>
      </c>
      <c r="L846" s="1">
        <v>202</v>
      </c>
      <c r="M846" s="1">
        <v>200</v>
      </c>
      <c r="N846" s="1">
        <v>203</v>
      </c>
      <c r="O846" s="1">
        <v>300</v>
      </c>
      <c r="P846" s="1">
        <v>1</v>
      </c>
      <c r="Q846" s="1">
        <v>4200</v>
      </c>
    </row>
    <row r="847" spans="1:17" x14ac:dyDescent="0.35">
      <c r="A847" s="2">
        <v>843</v>
      </c>
      <c r="B847" s="2">
        <f t="shared" si="13"/>
        <v>203</v>
      </c>
      <c r="C847" s="2">
        <v>2</v>
      </c>
      <c r="D847" s="2">
        <v>3</v>
      </c>
      <c r="E847" s="2" t="str">
        <f>"阵列"&amp;C847&amp;INDEX(计算页!$E$4:$E$9,D847)&amp;"色宠物系数"</f>
        <v>阵列2蓝色宠物系数</v>
      </c>
      <c r="F847" s="2">
        <v>43</v>
      </c>
      <c r="G847" s="2">
        <v>4300</v>
      </c>
      <c r="H847" s="2">
        <f>INDEX(升级战力计算!$B$2:$BC$101,D_升级系数表!F847,MATCH(B847,升级战力计算!$B$1:$BC$1,0)-1)</f>
        <v>16933</v>
      </c>
      <c r="I847" s="1">
        <v>3</v>
      </c>
      <c r="J847" s="1">
        <v>201</v>
      </c>
      <c r="K847" s="1">
        <v>100</v>
      </c>
      <c r="L847" s="1">
        <v>202</v>
      </c>
      <c r="M847" s="1">
        <v>200</v>
      </c>
      <c r="N847" s="1">
        <v>203</v>
      </c>
      <c r="O847" s="1">
        <v>300</v>
      </c>
      <c r="P847" s="1">
        <v>1</v>
      </c>
      <c r="Q847" s="1">
        <v>4300</v>
      </c>
    </row>
    <row r="848" spans="1:17" x14ac:dyDescent="0.35">
      <c r="A848" s="2">
        <v>844</v>
      </c>
      <c r="B848" s="2">
        <f t="shared" si="13"/>
        <v>203</v>
      </c>
      <c r="C848" s="2">
        <v>2</v>
      </c>
      <c r="D848" s="2">
        <v>3</v>
      </c>
      <c r="E848" s="2" t="str">
        <f>"阵列"&amp;C848&amp;INDEX(计算页!$E$4:$E$9,D848)&amp;"色宠物系数"</f>
        <v>阵列2蓝色宠物系数</v>
      </c>
      <c r="F848" s="2">
        <v>44</v>
      </c>
      <c r="G848" s="2">
        <v>4400</v>
      </c>
      <c r="H848" s="2">
        <f>INDEX(升级战力计算!$B$2:$BC$101,D_升级系数表!F848,MATCH(B848,升级战力计算!$B$1:$BC$1,0)-1)</f>
        <v>17449</v>
      </c>
      <c r="I848" s="1">
        <v>3</v>
      </c>
      <c r="J848" s="1">
        <v>201</v>
      </c>
      <c r="K848" s="1">
        <v>100</v>
      </c>
      <c r="L848" s="1">
        <v>202</v>
      </c>
      <c r="M848" s="1">
        <v>200</v>
      </c>
      <c r="N848" s="1">
        <v>203</v>
      </c>
      <c r="O848" s="1">
        <v>300</v>
      </c>
      <c r="P848" s="1">
        <v>1</v>
      </c>
      <c r="Q848" s="1">
        <v>4400</v>
      </c>
    </row>
    <row r="849" spans="1:17" x14ac:dyDescent="0.35">
      <c r="A849" s="2">
        <v>845</v>
      </c>
      <c r="B849" s="2">
        <f t="shared" si="13"/>
        <v>203</v>
      </c>
      <c r="C849" s="2">
        <v>2</v>
      </c>
      <c r="D849" s="2">
        <v>3</v>
      </c>
      <c r="E849" s="2" t="str">
        <f>"阵列"&amp;C849&amp;INDEX(计算页!$E$4:$E$9,D849)&amp;"色宠物系数"</f>
        <v>阵列2蓝色宠物系数</v>
      </c>
      <c r="F849" s="2">
        <v>45</v>
      </c>
      <c r="G849" s="2">
        <v>4500</v>
      </c>
      <c r="H849" s="2">
        <f>INDEX(升级战力计算!$B$2:$BC$101,D_升级系数表!F849,MATCH(B849,升级战力计算!$B$1:$BC$1,0)-1)</f>
        <v>17965</v>
      </c>
      <c r="I849" s="1">
        <v>3</v>
      </c>
      <c r="J849" s="1">
        <v>201</v>
      </c>
      <c r="K849" s="1">
        <v>100</v>
      </c>
      <c r="L849" s="1">
        <v>202</v>
      </c>
      <c r="M849" s="1">
        <v>200</v>
      </c>
      <c r="N849" s="1">
        <v>203</v>
      </c>
      <c r="O849" s="1">
        <v>300</v>
      </c>
      <c r="P849" s="1">
        <v>1</v>
      </c>
      <c r="Q849" s="1">
        <v>4500</v>
      </c>
    </row>
    <row r="850" spans="1:17" x14ac:dyDescent="0.35">
      <c r="A850" s="2">
        <v>846</v>
      </c>
      <c r="B850" s="2">
        <f t="shared" si="13"/>
        <v>203</v>
      </c>
      <c r="C850" s="2">
        <v>2</v>
      </c>
      <c r="D850" s="2">
        <v>3</v>
      </c>
      <c r="E850" s="2" t="str">
        <f>"阵列"&amp;C850&amp;INDEX(计算页!$E$4:$E$9,D850)&amp;"色宠物系数"</f>
        <v>阵列2蓝色宠物系数</v>
      </c>
      <c r="F850" s="2">
        <v>46</v>
      </c>
      <c r="G850" s="2">
        <v>4600</v>
      </c>
      <c r="H850" s="2">
        <f>INDEX(升级战力计算!$B$2:$BC$101,D_升级系数表!F850,MATCH(B850,升级战力计算!$B$1:$BC$1,0)-1)</f>
        <v>18517</v>
      </c>
      <c r="I850" s="1">
        <v>3</v>
      </c>
      <c r="J850" s="1">
        <v>201</v>
      </c>
      <c r="K850" s="1">
        <v>100</v>
      </c>
      <c r="L850" s="1">
        <v>202</v>
      </c>
      <c r="M850" s="1">
        <v>200</v>
      </c>
      <c r="N850" s="1">
        <v>203</v>
      </c>
      <c r="O850" s="1">
        <v>300</v>
      </c>
      <c r="P850" s="1">
        <v>1</v>
      </c>
      <c r="Q850" s="1">
        <v>4600</v>
      </c>
    </row>
    <row r="851" spans="1:17" x14ac:dyDescent="0.35">
      <c r="A851" s="2">
        <v>847</v>
      </c>
      <c r="B851" s="2">
        <f t="shared" si="13"/>
        <v>203</v>
      </c>
      <c r="C851" s="2">
        <v>2</v>
      </c>
      <c r="D851" s="2">
        <v>3</v>
      </c>
      <c r="E851" s="2" t="str">
        <f>"阵列"&amp;C851&amp;INDEX(计算页!$E$4:$E$9,D851)&amp;"色宠物系数"</f>
        <v>阵列2蓝色宠物系数</v>
      </c>
      <c r="F851" s="2">
        <v>47</v>
      </c>
      <c r="G851" s="2">
        <v>4700</v>
      </c>
      <c r="H851" s="2">
        <f>INDEX(升级战力计算!$B$2:$BC$101,D_升级系数表!F851,MATCH(B851,升级战力计算!$B$1:$BC$1,0)-1)</f>
        <v>19069</v>
      </c>
      <c r="I851" s="1">
        <v>3</v>
      </c>
      <c r="J851" s="1">
        <v>201</v>
      </c>
      <c r="K851" s="1">
        <v>100</v>
      </c>
      <c r="L851" s="1">
        <v>202</v>
      </c>
      <c r="M851" s="1">
        <v>200</v>
      </c>
      <c r="N851" s="1">
        <v>203</v>
      </c>
      <c r="O851" s="1">
        <v>300</v>
      </c>
      <c r="P851" s="1">
        <v>1</v>
      </c>
      <c r="Q851" s="1">
        <v>4700</v>
      </c>
    </row>
    <row r="852" spans="1:17" x14ac:dyDescent="0.35">
      <c r="A852" s="2">
        <v>848</v>
      </c>
      <c r="B852" s="2">
        <f t="shared" si="13"/>
        <v>203</v>
      </c>
      <c r="C852" s="2">
        <v>2</v>
      </c>
      <c r="D852" s="2">
        <v>3</v>
      </c>
      <c r="E852" s="2" t="str">
        <f>"阵列"&amp;C852&amp;INDEX(计算页!$E$4:$E$9,D852)&amp;"色宠物系数"</f>
        <v>阵列2蓝色宠物系数</v>
      </c>
      <c r="F852" s="2">
        <v>48</v>
      </c>
      <c r="G852" s="2">
        <v>4800</v>
      </c>
      <c r="H852" s="2">
        <f>INDEX(升级战力计算!$B$2:$BC$101,D_升级系数表!F852,MATCH(B852,升级战力计算!$B$1:$BC$1,0)-1)</f>
        <v>19621</v>
      </c>
      <c r="I852" s="1">
        <v>3</v>
      </c>
      <c r="J852" s="1">
        <v>201</v>
      </c>
      <c r="K852" s="1">
        <v>100</v>
      </c>
      <c r="L852" s="1">
        <v>202</v>
      </c>
      <c r="M852" s="1">
        <v>200</v>
      </c>
      <c r="N852" s="1">
        <v>203</v>
      </c>
      <c r="O852" s="1">
        <v>300</v>
      </c>
      <c r="P852" s="1">
        <v>1</v>
      </c>
      <c r="Q852" s="1">
        <v>4800</v>
      </c>
    </row>
    <row r="853" spans="1:17" x14ac:dyDescent="0.35">
      <c r="A853" s="2">
        <v>849</v>
      </c>
      <c r="B853" s="2">
        <f t="shared" si="13"/>
        <v>203</v>
      </c>
      <c r="C853" s="2">
        <v>2</v>
      </c>
      <c r="D853" s="2">
        <v>3</v>
      </c>
      <c r="E853" s="2" t="str">
        <f>"阵列"&amp;C853&amp;INDEX(计算页!$E$4:$E$9,D853)&amp;"色宠物系数"</f>
        <v>阵列2蓝色宠物系数</v>
      </c>
      <c r="F853" s="2">
        <v>49</v>
      </c>
      <c r="G853" s="2">
        <v>4900</v>
      </c>
      <c r="H853" s="2">
        <f>INDEX(升级战力计算!$B$2:$BC$101,D_升级系数表!F853,MATCH(B853,升级战力计算!$B$1:$BC$1,0)-1)</f>
        <v>20173</v>
      </c>
      <c r="I853" s="1">
        <v>3</v>
      </c>
      <c r="J853" s="1">
        <v>201</v>
      </c>
      <c r="K853" s="1">
        <v>100</v>
      </c>
      <c r="L853" s="1">
        <v>202</v>
      </c>
      <c r="M853" s="1">
        <v>200</v>
      </c>
      <c r="N853" s="1">
        <v>203</v>
      </c>
      <c r="O853" s="1">
        <v>300</v>
      </c>
      <c r="P853" s="1">
        <v>1</v>
      </c>
      <c r="Q853" s="1">
        <v>4900</v>
      </c>
    </row>
    <row r="854" spans="1:17" x14ac:dyDescent="0.35">
      <c r="A854" s="2">
        <v>850</v>
      </c>
      <c r="B854" s="2">
        <f t="shared" si="13"/>
        <v>203</v>
      </c>
      <c r="C854" s="2">
        <v>2</v>
      </c>
      <c r="D854" s="2">
        <v>3</v>
      </c>
      <c r="E854" s="2" t="str">
        <f>"阵列"&amp;C854&amp;INDEX(计算页!$E$4:$E$9,D854)&amp;"色宠物系数"</f>
        <v>阵列2蓝色宠物系数</v>
      </c>
      <c r="F854" s="2">
        <v>50</v>
      </c>
      <c r="G854" s="2">
        <v>5000</v>
      </c>
      <c r="H854" s="2">
        <f>INDEX(升级战力计算!$B$2:$BC$101,D_升级系数表!F854,MATCH(B854,升级战力计算!$B$1:$BC$1,0)-1)</f>
        <v>20725</v>
      </c>
      <c r="I854" s="1">
        <v>3</v>
      </c>
      <c r="J854" s="1">
        <v>201</v>
      </c>
      <c r="K854" s="1">
        <v>100</v>
      </c>
      <c r="L854" s="1">
        <v>202</v>
      </c>
      <c r="M854" s="1">
        <v>200</v>
      </c>
      <c r="N854" s="1">
        <v>203</v>
      </c>
      <c r="O854" s="1">
        <v>300</v>
      </c>
      <c r="P854" s="1">
        <v>1</v>
      </c>
      <c r="Q854" s="1">
        <v>5000</v>
      </c>
    </row>
    <row r="855" spans="1:17" x14ac:dyDescent="0.35">
      <c r="A855" s="2">
        <v>851</v>
      </c>
      <c r="B855" s="2">
        <f t="shared" si="13"/>
        <v>203</v>
      </c>
      <c r="C855" s="2">
        <v>2</v>
      </c>
      <c r="D855" s="2">
        <v>3</v>
      </c>
      <c r="E855" s="2" t="str">
        <f>"阵列"&amp;C855&amp;INDEX(计算页!$E$4:$E$9,D855)&amp;"色宠物系数"</f>
        <v>阵列2蓝色宠物系数</v>
      </c>
      <c r="F855" s="2">
        <v>51</v>
      </c>
      <c r="G855" s="2">
        <v>5100</v>
      </c>
      <c r="H855" s="2">
        <f>INDEX(升级战力计算!$B$2:$BC$101,D_升级系数表!F855,MATCH(B855,升级战力计算!$B$1:$BC$1,0)-1)</f>
        <v>21316</v>
      </c>
      <c r="I855" s="1">
        <v>3</v>
      </c>
      <c r="J855" s="1">
        <v>201</v>
      </c>
      <c r="K855" s="1">
        <v>100</v>
      </c>
      <c r="L855" s="1">
        <v>202</v>
      </c>
      <c r="M855" s="1">
        <v>200</v>
      </c>
      <c r="N855" s="1">
        <v>203</v>
      </c>
      <c r="O855" s="1">
        <v>300</v>
      </c>
      <c r="P855" s="1">
        <v>1</v>
      </c>
      <c r="Q855" s="1">
        <v>5100</v>
      </c>
    </row>
    <row r="856" spans="1:17" x14ac:dyDescent="0.35">
      <c r="A856" s="2">
        <v>852</v>
      </c>
      <c r="B856" s="2">
        <f t="shared" si="13"/>
        <v>203</v>
      </c>
      <c r="C856" s="2">
        <v>2</v>
      </c>
      <c r="D856" s="2">
        <v>3</v>
      </c>
      <c r="E856" s="2" t="str">
        <f>"阵列"&amp;C856&amp;INDEX(计算页!$E$4:$E$9,D856)&amp;"色宠物系数"</f>
        <v>阵列2蓝色宠物系数</v>
      </c>
      <c r="F856" s="2">
        <v>52</v>
      </c>
      <c r="G856" s="2">
        <v>5200</v>
      </c>
      <c r="H856" s="2">
        <f>INDEX(升级战力计算!$B$2:$BC$101,D_升级系数表!F856,MATCH(B856,升级战力计算!$B$1:$BC$1,0)-1)</f>
        <v>21907</v>
      </c>
      <c r="I856" s="1">
        <v>3</v>
      </c>
      <c r="J856" s="1">
        <v>201</v>
      </c>
      <c r="K856" s="1">
        <v>100</v>
      </c>
      <c r="L856" s="1">
        <v>202</v>
      </c>
      <c r="M856" s="1">
        <v>200</v>
      </c>
      <c r="N856" s="1">
        <v>203</v>
      </c>
      <c r="O856" s="1">
        <v>300</v>
      </c>
      <c r="P856" s="1">
        <v>1</v>
      </c>
      <c r="Q856" s="1">
        <v>5200</v>
      </c>
    </row>
    <row r="857" spans="1:17" x14ac:dyDescent="0.35">
      <c r="A857" s="2">
        <v>853</v>
      </c>
      <c r="B857" s="2">
        <f t="shared" si="13"/>
        <v>203</v>
      </c>
      <c r="C857" s="2">
        <v>2</v>
      </c>
      <c r="D857" s="2">
        <v>3</v>
      </c>
      <c r="E857" s="2" t="str">
        <f>"阵列"&amp;C857&amp;INDEX(计算页!$E$4:$E$9,D857)&amp;"色宠物系数"</f>
        <v>阵列2蓝色宠物系数</v>
      </c>
      <c r="F857" s="2">
        <v>53</v>
      </c>
      <c r="G857" s="2">
        <v>5300</v>
      </c>
      <c r="H857" s="2">
        <f>INDEX(升级战力计算!$B$2:$BC$101,D_升级系数表!F857,MATCH(B857,升级战力计算!$B$1:$BC$1,0)-1)</f>
        <v>22498</v>
      </c>
      <c r="I857" s="1">
        <v>3</v>
      </c>
      <c r="J857" s="1">
        <v>201</v>
      </c>
      <c r="K857" s="1">
        <v>100</v>
      </c>
      <c r="L857" s="1">
        <v>202</v>
      </c>
      <c r="M857" s="1">
        <v>200</v>
      </c>
      <c r="N857" s="1">
        <v>203</v>
      </c>
      <c r="O857" s="1">
        <v>300</v>
      </c>
      <c r="P857" s="1">
        <v>1</v>
      </c>
      <c r="Q857" s="1">
        <v>5300</v>
      </c>
    </row>
    <row r="858" spans="1:17" x14ac:dyDescent="0.35">
      <c r="A858" s="2">
        <v>854</v>
      </c>
      <c r="B858" s="2">
        <f t="shared" si="13"/>
        <v>203</v>
      </c>
      <c r="C858" s="2">
        <v>2</v>
      </c>
      <c r="D858" s="2">
        <v>3</v>
      </c>
      <c r="E858" s="2" t="str">
        <f>"阵列"&amp;C858&amp;INDEX(计算页!$E$4:$E$9,D858)&amp;"色宠物系数"</f>
        <v>阵列2蓝色宠物系数</v>
      </c>
      <c r="F858" s="2">
        <v>54</v>
      </c>
      <c r="G858" s="2">
        <v>5400</v>
      </c>
      <c r="H858" s="2">
        <f>INDEX(升级战力计算!$B$2:$BC$101,D_升级系数表!F858,MATCH(B858,升级战力计算!$B$1:$BC$1,0)-1)</f>
        <v>23089</v>
      </c>
      <c r="I858" s="1">
        <v>3</v>
      </c>
      <c r="J858" s="1">
        <v>201</v>
      </c>
      <c r="K858" s="1">
        <v>100</v>
      </c>
      <c r="L858" s="1">
        <v>202</v>
      </c>
      <c r="M858" s="1">
        <v>200</v>
      </c>
      <c r="N858" s="1">
        <v>203</v>
      </c>
      <c r="O858" s="1">
        <v>300</v>
      </c>
      <c r="P858" s="1">
        <v>1</v>
      </c>
      <c r="Q858" s="1">
        <v>5400</v>
      </c>
    </row>
    <row r="859" spans="1:17" x14ac:dyDescent="0.35">
      <c r="A859" s="2">
        <v>855</v>
      </c>
      <c r="B859" s="2">
        <f t="shared" si="13"/>
        <v>203</v>
      </c>
      <c r="C859" s="2">
        <v>2</v>
      </c>
      <c r="D859" s="2">
        <v>3</v>
      </c>
      <c r="E859" s="2" t="str">
        <f>"阵列"&amp;C859&amp;INDEX(计算页!$E$4:$E$9,D859)&amp;"色宠物系数"</f>
        <v>阵列2蓝色宠物系数</v>
      </c>
      <c r="F859" s="2">
        <v>55</v>
      </c>
      <c r="G859" s="2">
        <v>5500</v>
      </c>
      <c r="H859" s="2">
        <f>INDEX(升级战力计算!$B$2:$BC$101,D_升级系数表!F859,MATCH(B859,升级战力计算!$B$1:$BC$1,0)-1)</f>
        <v>23680</v>
      </c>
      <c r="I859" s="1">
        <v>3</v>
      </c>
      <c r="J859" s="1">
        <v>201</v>
      </c>
      <c r="K859" s="1">
        <v>100</v>
      </c>
      <c r="L859" s="1">
        <v>202</v>
      </c>
      <c r="M859" s="1">
        <v>200</v>
      </c>
      <c r="N859" s="1">
        <v>203</v>
      </c>
      <c r="O859" s="1">
        <v>300</v>
      </c>
      <c r="P859" s="1">
        <v>1</v>
      </c>
      <c r="Q859" s="1">
        <v>5500</v>
      </c>
    </row>
    <row r="860" spans="1:17" x14ac:dyDescent="0.35">
      <c r="A860" s="2">
        <v>856</v>
      </c>
      <c r="B860" s="2">
        <f t="shared" si="13"/>
        <v>203</v>
      </c>
      <c r="C860" s="2">
        <v>2</v>
      </c>
      <c r="D860" s="2">
        <v>3</v>
      </c>
      <c r="E860" s="2" t="str">
        <f>"阵列"&amp;C860&amp;INDEX(计算页!$E$4:$E$9,D860)&amp;"色宠物系数"</f>
        <v>阵列2蓝色宠物系数</v>
      </c>
      <c r="F860" s="2">
        <v>56</v>
      </c>
      <c r="G860" s="2">
        <v>5600</v>
      </c>
      <c r="H860" s="2">
        <f>INDEX(升级战力计算!$B$2:$BC$101,D_升级系数表!F860,MATCH(B860,升级战力计算!$B$1:$BC$1,0)-1)</f>
        <v>24312</v>
      </c>
      <c r="I860" s="1">
        <v>3</v>
      </c>
      <c r="J860" s="1">
        <v>201</v>
      </c>
      <c r="K860" s="1">
        <v>100</v>
      </c>
      <c r="L860" s="1">
        <v>202</v>
      </c>
      <c r="M860" s="1">
        <v>200</v>
      </c>
      <c r="N860" s="1">
        <v>203</v>
      </c>
      <c r="O860" s="1">
        <v>300</v>
      </c>
      <c r="P860" s="1">
        <v>1</v>
      </c>
      <c r="Q860" s="1">
        <v>5600</v>
      </c>
    </row>
    <row r="861" spans="1:17" x14ac:dyDescent="0.35">
      <c r="A861" s="2">
        <v>857</v>
      </c>
      <c r="B861" s="2">
        <f t="shared" si="13"/>
        <v>203</v>
      </c>
      <c r="C861" s="2">
        <v>2</v>
      </c>
      <c r="D861" s="2">
        <v>3</v>
      </c>
      <c r="E861" s="2" t="str">
        <f>"阵列"&amp;C861&amp;INDEX(计算页!$E$4:$E$9,D861)&amp;"色宠物系数"</f>
        <v>阵列2蓝色宠物系数</v>
      </c>
      <c r="F861" s="2">
        <v>57</v>
      </c>
      <c r="G861" s="2">
        <v>5700</v>
      </c>
      <c r="H861" s="2">
        <f>INDEX(升级战力计算!$B$2:$BC$101,D_升级系数表!F861,MATCH(B861,升级战力计算!$B$1:$BC$1,0)-1)</f>
        <v>24944</v>
      </c>
      <c r="I861" s="1">
        <v>3</v>
      </c>
      <c r="J861" s="1">
        <v>201</v>
      </c>
      <c r="K861" s="1">
        <v>100</v>
      </c>
      <c r="L861" s="1">
        <v>202</v>
      </c>
      <c r="M861" s="1">
        <v>200</v>
      </c>
      <c r="N861" s="1">
        <v>203</v>
      </c>
      <c r="O861" s="1">
        <v>300</v>
      </c>
      <c r="P861" s="1">
        <v>1</v>
      </c>
      <c r="Q861" s="1">
        <v>5700</v>
      </c>
    </row>
    <row r="862" spans="1:17" x14ac:dyDescent="0.35">
      <c r="A862" s="2">
        <v>858</v>
      </c>
      <c r="B862" s="2">
        <f t="shared" si="13"/>
        <v>203</v>
      </c>
      <c r="C862" s="2">
        <v>2</v>
      </c>
      <c r="D862" s="2">
        <v>3</v>
      </c>
      <c r="E862" s="2" t="str">
        <f>"阵列"&amp;C862&amp;INDEX(计算页!$E$4:$E$9,D862)&amp;"色宠物系数"</f>
        <v>阵列2蓝色宠物系数</v>
      </c>
      <c r="F862" s="2">
        <v>58</v>
      </c>
      <c r="G862" s="2">
        <v>5800</v>
      </c>
      <c r="H862" s="2">
        <f>INDEX(升级战力计算!$B$2:$BC$101,D_升级系数表!F862,MATCH(B862,升级战力计算!$B$1:$BC$1,0)-1)</f>
        <v>25576</v>
      </c>
      <c r="I862" s="1">
        <v>3</v>
      </c>
      <c r="J862" s="1">
        <v>201</v>
      </c>
      <c r="K862" s="1">
        <v>100</v>
      </c>
      <c r="L862" s="1">
        <v>202</v>
      </c>
      <c r="M862" s="1">
        <v>200</v>
      </c>
      <c r="N862" s="1">
        <v>203</v>
      </c>
      <c r="O862" s="1">
        <v>300</v>
      </c>
      <c r="P862" s="1">
        <v>1</v>
      </c>
      <c r="Q862" s="1">
        <v>5800</v>
      </c>
    </row>
    <row r="863" spans="1:17" x14ac:dyDescent="0.35">
      <c r="A863" s="2">
        <v>859</v>
      </c>
      <c r="B863" s="2">
        <f t="shared" si="13"/>
        <v>203</v>
      </c>
      <c r="C863" s="2">
        <v>2</v>
      </c>
      <c r="D863" s="2">
        <v>3</v>
      </c>
      <c r="E863" s="2" t="str">
        <f>"阵列"&amp;C863&amp;INDEX(计算页!$E$4:$E$9,D863)&amp;"色宠物系数"</f>
        <v>阵列2蓝色宠物系数</v>
      </c>
      <c r="F863" s="2">
        <v>59</v>
      </c>
      <c r="G863" s="2">
        <v>5900</v>
      </c>
      <c r="H863" s="2">
        <f>INDEX(升级战力计算!$B$2:$BC$101,D_升级系数表!F863,MATCH(B863,升级战力计算!$B$1:$BC$1,0)-1)</f>
        <v>26208</v>
      </c>
      <c r="I863" s="1">
        <v>3</v>
      </c>
      <c r="J863" s="1">
        <v>201</v>
      </c>
      <c r="K863" s="1">
        <v>100</v>
      </c>
      <c r="L863" s="1">
        <v>202</v>
      </c>
      <c r="M863" s="1">
        <v>200</v>
      </c>
      <c r="N863" s="1">
        <v>203</v>
      </c>
      <c r="O863" s="1">
        <v>300</v>
      </c>
      <c r="P863" s="1">
        <v>1</v>
      </c>
      <c r="Q863" s="1">
        <v>5900</v>
      </c>
    </row>
    <row r="864" spans="1:17" x14ac:dyDescent="0.35">
      <c r="A864" s="2">
        <v>860</v>
      </c>
      <c r="B864" s="2">
        <f t="shared" si="13"/>
        <v>203</v>
      </c>
      <c r="C864" s="2">
        <v>2</v>
      </c>
      <c r="D864" s="2">
        <v>3</v>
      </c>
      <c r="E864" s="2" t="str">
        <f>"阵列"&amp;C864&amp;INDEX(计算页!$E$4:$E$9,D864)&amp;"色宠物系数"</f>
        <v>阵列2蓝色宠物系数</v>
      </c>
      <c r="F864" s="2">
        <v>60</v>
      </c>
      <c r="G864" s="2">
        <v>6000</v>
      </c>
      <c r="H864" s="2">
        <f>INDEX(升级战力计算!$B$2:$BC$101,D_升级系数表!F864,MATCH(B864,升级战力计算!$B$1:$BC$1,0)-1)</f>
        <v>26840</v>
      </c>
      <c r="I864" s="1">
        <v>3</v>
      </c>
      <c r="J864" s="1">
        <v>201</v>
      </c>
      <c r="K864" s="1">
        <v>100</v>
      </c>
      <c r="L864" s="1">
        <v>202</v>
      </c>
      <c r="M864" s="1">
        <v>200</v>
      </c>
      <c r="N864" s="1">
        <v>203</v>
      </c>
      <c r="O864" s="1">
        <v>300</v>
      </c>
      <c r="P864" s="1">
        <v>1</v>
      </c>
      <c r="Q864" s="1">
        <v>6000</v>
      </c>
    </row>
    <row r="865" spans="1:17" x14ac:dyDescent="0.35">
      <c r="A865" s="2">
        <v>861</v>
      </c>
      <c r="B865" s="2">
        <f t="shared" si="13"/>
        <v>203</v>
      </c>
      <c r="C865" s="2">
        <v>2</v>
      </c>
      <c r="D865" s="2">
        <v>3</v>
      </c>
      <c r="E865" s="2" t="str">
        <f>"阵列"&amp;C865&amp;INDEX(计算页!$E$4:$E$9,D865)&amp;"色宠物系数"</f>
        <v>阵列2蓝色宠物系数</v>
      </c>
      <c r="F865" s="2">
        <v>61</v>
      </c>
      <c r="G865" s="2">
        <v>6100</v>
      </c>
      <c r="H865" s="2">
        <f>INDEX(升级战力计算!$B$2:$BC$101,D_升级系数表!F865,MATCH(B865,升级战力计算!$B$1:$BC$1,0)-1)</f>
        <v>27516</v>
      </c>
      <c r="I865" s="1">
        <v>3</v>
      </c>
      <c r="J865" s="1">
        <v>201</v>
      </c>
      <c r="K865" s="1">
        <v>100</v>
      </c>
      <c r="L865" s="1">
        <v>202</v>
      </c>
      <c r="M865" s="1">
        <v>200</v>
      </c>
      <c r="N865" s="1">
        <v>203</v>
      </c>
      <c r="O865" s="1">
        <v>300</v>
      </c>
      <c r="P865" s="1">
        <v>1</v>
      </c>
      <c r="Q865" s="1">
        <v>6100</v>
      </c>
    </row>
    <row r="866" spans="1:17" x14ac:dyDescent="0.35">
      <c r="A866" s="2">
        <v>862</v>
      </c>
      <c r="B866" s="2">
        <f t="shared" si="13"/>
        <v>203</v>
      </c>
      <c r="C866" s="2">
        <v>2</v>
      </c>
      <c r="D866" s="2">
        <v>3</v>
      </c>
      <c r="E866" s="2" t="str">
        <f>"阵列"&amp;C866&amp;INDEX(计算页!$E$4:$E$9,D866)&amp;"色宠物系数"</f>
        <v>阵列2蓝色宠物系数</v>
      </c>
      <c r="F866" s="2">
        <v>62</v>
      </c>
      <c r="G866" s="2">
        <v>6200</v>
      </c>
      <c r="H866" s="2">
        <f>INDEX(升级战力计算!$B$2:$BC$101,D_升级系数表!F866,MATCH(B866,升级战力计算!$B$1:$BC$1,0)-1)</f>
        <v>28192</v>
      </c>
      <c r="I866" s="1">
        <v>3</v>
      </c>
      <c r="J866" s="1">
        <v>201</v>
      </c>
      <c r="K866" s="1">
        <v>100</v>
      </c>
      <c r="L866" s="1">
        <v>202</v>
      </c>
      <c r="M866" s="1">
        <v>200</v>
      </c>
      <c r="N866" s="1">
        <v>203</v>
      </c>
      <c r="O866" s="1">
        <v>300</v>
      </c>
      <c r="P866" s="1">
        <v>1</v>
      </c>
      <c r="Q866" s="1">
        <v>6200</v>
      </c>
    </row>
    <row r="867" spans="1:17" x14ac:dyDescent="0.35">
      <c r="A867" s="2">
        <v>863</v>
      </c>
      <c r="B867" s="2">
        <f t="shared" si="13"/>
        <v>203</v>
      </c>
      <c r="C867" s="2">
        <v>2</v>
      </c>
      <c r="D867" s="2">
        <v>3</v>
      </c>
      <c r="E867" s="2" t="str">
        <f>"阵列"&amp;C867&amp;INDEX(计算页!$E$4:$E$9,D867)&amp;"色宠物系数"</f>
        <v>阵列2蓝色宠物系数</v>
      </c>
      <c r="F867" s="2">
        <v>63</v>
      </c>
      <c r="G867" s="2">
        <v>6300</v>
      </c>
      <c r="H867" s="2">
        <f>INDEX(升级战力计算!$B$2:$BC$101,D_升级系数表!F867,MATCH(B867,升级战力计算!$B$1:$BC$1,0)-1)</f>
        <v>28868</v>
      </c>
      <c r="I867" s="1">
        <v>3</v>
      </c>
      <c r="J867" s="1">
        <v>201</v>
      </c>
      <c r="K867" s="1">
        <v>100</v>
      </c>
      <c r="L867" s="1">
        <v>202</v>
      </c>
      <c r="M867" s="1">
        <v>200</v>
      </c>
      <c r="N867" s="1">
        <v>203</v>
      </c>
      <c r="O867" s="1">
        <v>300</v>
      </c>
      <c r="P867" s="1">
        <v>1</v>
      </c>
      <c r="Q867" s="1">
        <v>6300</v>
      </c>
    </row>
    <row r="868" spans="1:17" x14ac:dyDescent="0.35">
      <c r="A868" s="2">
        <v>864</v>
      </c>
      <c r="B868" s="2">
        <f t="shared" si="13"/>
        <v>203</v>
      </c>
      <c r="C868" s="2">
        <v>2</v>
      </c>
      <c r="D868" s="2">
        <v>3</v>
      </c>
      <c r="E868" s="2" t="str">
        <f>"阵列"&amp;C868&amp;INDEX(计算页!$E$4:$E$9,D868)&amp;"色宠物系数"</f>
        <v>阵列2蓝色宠物系数</v>
      </c>
      <c r="F868" s="2">
        <v>64</v>
      </c>
      <c r="G868" s="2">
        <v>6400</v>
      </c>
      <c r="H868" s="2">
        <f>INDEX(升级战力计算!$B$2:$BC$101,D_升级系数表!F868,MATCH(B868,升级战力计算!$B$1:$BC$1,0)-1)</f>
        <v>29544</v>
      </c>
      <c r="I868" s="1">
        <v>3</v>
      </c>
      <c r="J868" s="1">
        <v>201</v>
      </c>
      <c r="K868" s="1">
        <v>100</v>
      </c>
      <c r="L868" s="1">
        <v>202</v>
      </c>
      <c r="M868" s="1">
        <v>200</v>
      </c>
      <c r="N868" s="1">
        <v>203</v>
      </c>
      <c r="O868" s="1">
        <v>300</v>
      </c>
      <c r="P868" s="1">
        <v>1</v>
      </c>
      <c r="Q868" s="1">
        <v>6400</v>
      </c>
    </row>
    <row r="869" spans="1:17" x14ac:dyDescent="0.35">
      <c r="A869" s="2">
        <v>865</v>
      </c>
      <c r="B869" s="2">
        <f t="shared" si="13"/>
        <v>203</v>
      </c>
      <c r="C869" s="2">
        <v>2</v>
      </c>
      <c r="D869" s="2">
        <v>3</v>
      </c>
      <c r="E869" s="2" t="str">
        <f>"阵列"&amp;C869&amp;INDEX(计算页!$E$4:$E$9,D869)&amp;"色宠物系数"</f>
        <v>阵列2蓝色宠物系数</v>
      </c>
      <c r="F869" s="2">
        <v>65</v>
      </c>
      <c r="G869" s="2">
        <v>6500</v>
      </c>
      <c r="H869" s="2">
        <f>INDEX(升级战力计算!$B$2:$BC$101,D_升级系数表!F869,MATCH(B869,升级战力计算!$B$1:$BC$1,0)-1)</f>
        <v>30220</v>
      </c>
      <c r="I869" s="1">
        <v>3</v>
      </c>
      <c r="J869" s="1">
        <v>201</v>
      </c>
      <c r="K869" s="1">
        <v>100</v>
      </c>
      <c r="L869" s="1">
        <v>202</v>
      </c>
      <c r="M869" s="1">
        <v>200</v>
      </c>
      <c r="N869" s="1">
        <v>203</v>
      </c>
      <c r="O869" s="1">
        <v>300</v>
      </c>
      <c r="P869" s="1">
        <v>1</v>
      </c>
      <c r="Q869" s="1">
        <v>6500</v>
      </c>
    </row>
    <row r="870" spans="1:17" x14ac:dyDescent="0.35">
      <c r="A870" s="2">
        <v>866</v>
      </c>
      <c r="B870" s="2">
        <f t="shared" si="13"/>
        <v>203</v>
      </c>
      <c r="C870" s="2">
        <v>2</v>
      </c>
      <c r="D870" s="2">
        <v>3</v>
      </c>
      <c r="E870" s="2" t="str">
        <f>"阵列"&amp;C870&amp;INDEX(计算页!$E$4:$E$9,D870)&amp;"色宠物系数"</f>
        <v>阵列2蓝色宠物系数</v>
      </c>
      <c r="F870" s="2">
        <v>66</v>
      </c>
      <c r="G870" s="2">
        <v>6600</v>
      </c>
      <c r="H870" s="2">
        <f>INDEX(升级战力计算!$B$2:$BC$101,D_升级系数表!F870,MATCH(B870,升级战力计算!$B$1:$BC$1,0)-1)</f>
        <v>30943</v>
      </c>
      <c r="I870" s="1">
        <v>3</v>
      </c>
      <c r="J870" s="1">
        <v>201</v>
      </c>
      <c r="K870" s="1">
        <v>100</v>
      </c>
      <c r="L870" s="1">
        <v>202</v>
      </c>
      <c r="M870" s="1">
        <v>200</v>
      </c>
      <c r="N870" s="1">
        <v>203</v>
      </c>
      <c r="O870" s="1">
        <v>300</v>
      </c>
      <c r="P870" s="1">
        <v>1</v>
      </c>
      <c r="Q870" s="1">
        <v>6600</v>
      </c>
    </row>
    <row r="871" spans="1:17" x14ac:dyDescent="0.35">
      <c r="A871" s="2">
        <v>867</v>
      </c>
      <c r="B871" s="2">
        <f t="shared" si="13"/>
        <v>203</v>
      </c>
      <c r="C871" s="2">
        <v>2</v>
      </c>
      <c r="D871" s="2">
        <v>3</v>
      </c>
      <c r="E871" s="2" t="str">
        <f>"阵列"&amp;C871&amp;INDEX(计算页!$E$4:$E$9,D871)&amp;"色宠物系数"</f>
        <v>阵列2蓝色宠物系数</v>
      </c>
      <c r="F871" s="2">
        <v>67</v>
      </c>
      <c r="G871" s="2">
        <v>6700</v>
      </c>
      <c r="H871" s="2">
        <f>INDEX(升级战力计算!$B$2:$BC$101,D_升级系数表!F871,MATCH(B871,升级战力计算!$B$1:$BC$1,0)-1)</f>
        <v>31666</v>
      </c>
      <c r="I871" s="1">
        <v>3</v>
      </c>
      <c r="J871" s="1">
        <v>201</v>
      </c>
      <c r="K871" s="1">
        <v>100</v>
      </c>
      <c r="L871" s="1">
        <v>202</v>
      </c>
      <c r="M871" s="1">
        <v>200</v>
      </c>
      <c r="N871" s="1">
        <v>203</v>
      </c>
      <c r="O871" s="1">
        <v>300</v>
      </c>
      <c r="P871" s="1">
        <v>1</v>
      </c>
      <c r="Q871" s="1">
        <v>6700</v>
      </c>
    </row>
    <row r="872" spans="1:17" x14ac:dyDescent="0.35">
      <c r="A872" s="2">
        <v>868</v>
      </c>
      <c r="B872" s="2">
        <f t="shared" si="13"/>
        <v>203</v>
      </c>
      <c r="C872" s="2">
        <v>2</v>
      </c>
      <c r="D872" s="2">
        <v>3</v>
      </c>
      <c r="E872" s="2" t="str">
        <f>"阵列"&amp;C872&amp;INDEX(计算页!$E$4:$E$9,D872)&amp;"色宠物系数"</f>
        <v>阵列2蓝色宠物系数</v>
      </c>
      <c r="F872" s="2">
        <v>68</v>
      </c>
      <c r="G872" s="2">
        <v>6800</v>
      </c>
      <c r="H872" s="2">
        <f>INDEX(升级战力计算!$B$2:$BC$101,D_升级系数表!F872,MATCH(B872,升级战力计算!$B$1:$BC$1,0)-1)</f>
        <v>32389</v>
      </c>
      <c r="I872" s="1">
        <v>3</v>
      </c>
      <c r="J872" s="1">
        <v>201</v>
      </c>
      <c r="K872" s="1">
        <v>100</v>
      </c>
      <c r="L872" s="1">
        <v>202</v>
      </c>
      <c r="M872" s="1">
        <v>200</v>
      </c>
      <c r="N872" s="1">
        <v>203</v>
      </c>
      <c r="O872" s="1">
        <v>300</v>
      </c>
      <c r="P872" s="1">
        <v>1</v>
      </c>
      <c r="Q872" s="1">
        <v>6800</v>
      </c>
    </row>
    <row r="873" spans="1:17" x14ac:dyDescent="0.35">
      <c r="A873" s="2">
        <v>869</v>
      </c>
      <c r="B873" s="2">
        <f t="shared" si="13"/>
        <v>203</v>
      </c>
      <c r="C873" s="2">
        <v>2</v>
      </c>
      <c r="D873" s="2">
        <v>3</v>
      </c>
      <c r="E873" s="2" t="str">
        <f>"阵列"&amp;C873&amp;INDEX(计算页!$E$4:$E$9,D873)&amp;"色宠物系数"</f>
        <v>阵列2蓝色宠物系数</v>
      </c>
      <c r="F873" s="2">
        <v>69</v>
      </c>
      <c r="G873" s="2">
        <v>6900</v>
      </c>
      <c r="H873" s="2">
        <f>INDEX(升级战力计算!$B$2:$BC$101,D_升级系数表!F873,MATCH(B873,升级战力计算!$B$1:$BC$1,0)-1)</f>
        <v>33112</v>
      </c>
      <c r="I873" s="1">
        <v>3</v>
      </c>
      <c r="J873" s="1">
        <v>201</v>
      </c>
      <c r="K873" s="1">
        <v>100</v>
      </c>
      <c r="L873" s="1">
        <v>202</v>
      </c>
      <c r="M873" s="1">
        <v>200</v>
      </c>
      <c r="N873" s="1">
        <v>203</v>
      </c>
      <c r="O873" s="1">
        <v>300</v>
      </c>
      <c r="P873" s="1">
        <v>1</v>
      </c>
      <c r="Q873" s="1">
        <v>6900</v>
      </c>
    </row>
    <row r="874" spans="1:17" x14ac:dyDescent="0.35">
      <c r="A874" s="2">
        <v>870</v>
      </c>
      <c r="B874" s="2">
        <f t="shared" si="13"/>
        <v>203</v>
      </c>
      <c r="C874" s="2">
        <v>2</v>
      </c>
      <c r="D874" s="2">
        <v>3</v>
      </c>
      <c r="E874" s="2" t="str">
        <f>"阵列"&amp;C874&amp;INDEX(计算页!$E$4:$E$9,D874)&amp;"色宠物系数"</f>
        <v>阵列2蓝色宠物系数</v>
      </c>
      <c r="F874" s="2">
        <v>70</v>
      </c>
      <c r="G874" s="2">
        <v>7000</v>
      </c>
      <c r="H874" s="2">
        <f>INDEX(升级战力计算!$B$2:$BC$101,D_升级系数表!F874,MATCH(B874,升级战力计算!$B$1:$BC$1,0)-1)</f>
        <v>33835</v>
      </c>
      <c r="I874" s="1">
        <v>3</v>
      </c>
      <c r="J874" s="1">
        <v>201</v>
      </c>
      <c r="K874" s="1">
        <v>100</v>
      </c>
      <c r="L874" s="1">
        <v>202</v>
      </c>
      <c r="M874" s="1">
        <v>200</v>
      </c>
      <c r="N874" s="1">
        <v>203</v>
      </c>
      <c r="O874" s="1">
        <v>300</v>
      </c>
      <c r="P874" s="1">
        <v>1</v>
      </c>
      <c r="Q874" s="1">
        <v>7000</v>
      </c>
    </row>
    <row r="875" spans="1:17" x14ac:dyDescent="0.35">
      <c r="A875" s="2">
        <v>871</v>
      </c>
      <c r="B875" s="2">
        <f t="shared" si="13"/>
        <v>203</v>
      </c>
      <c r="C875" s="2">
        <v>2</v>
      </c>
      <c r="D875" s="2">
        <v>3</v>
      </c>
      <c r="E875" s="2" t="str">
        <f>"阵列"&amp;C875&amp;INDEX(计算页!$E$4:$E$9,D875)&amp;"色宠物系数"</f>
        <v>阵列2蓝色宠物系数</v>
      </c>
      <c r="F875" s="2">
        <v>71</v>
      </c>
      <c r="G875" s="2">
        <v>7100</v>
      </c>
      <c r="H875" s="2">
        <f>INDEX(升级战力计算!$B$2:$BC$101,D_升级系数表!F875,MATCH(B875,升级战力计算!$B$1:$BC$1,0)-1)</f>
        <v>34609</v>
      </c>
      <c r="I875" s="1">
        <v>3</v>
      </c>
      <c r="J875" s="1">
        <v>201</v>
      </c>
      <c r="K875" s="1">
        <v>100</v>
      </c>
      <c r="L875" s="1">
        <v>202</v>
      </c>
      <c r="M875" s="1">
        <v>200</v>
      </c>
      <c r="N875" s="1">
        <v>203</v>
      </c>
      <c r="O875" s="1">
        <v>300</v>
      </c>
      <c r="P875" s="1">
        <v>1</v>
      </c>
      <c r="Q875" s="1">
        <v>7100</v>
      </c>
    </row>
    <row r="876" spans="1:17" x14ac:dyDescent="0.35">
      <c r="A876" s="2">
        <v>872</v>
      </c>
      <c r="B876" s="2">
        <f t="shared" si="13"/>
        <v>203</v>
      </c>
      <c r="C876" s="2">
        <v>2</v>
      </c>
      <c r="D876" s="2">
        <v>3</v>
      </c>
      <c r="E876" s="2" t="str">
        <f>"阵列"&amp;C876&amp;INDEX(计算页!$E$4:$E$9,D876)&amp;"色宠物系数"</f>
        <v>阵列2蓝色宠物系数</v>
      </c>
      <c r="F876" s="2">
        <v>72</v>
      </c>
      <c r="G876" s="2">
        <v>7200</v>
      </c>
      <c r="H876" s="2">
        <f>INDEX(升级战力计算!$B$2:$BC$101,D_升级系数表!F876,MATCH(B876,升级战力计算!$B$1:$BC$1,0)-1)</f>
        <v>35383</v>
      </c>
      <c r="I876" s="1">
        <v>3</v>
      </c>
      <c r="J876" s="1">
        <v>201</v>
      </c>
      <c r="K876" s="1">
        <v>100</v>
      </c>
      <c r="L876" s="1">
        <v>202</v>
      </c>
      <c r="M876" s="1">
        <v>200</v>
      </c>
      <c r="N876" s="1">
        <v>203</v>
      </c>
      <c r="O876" s="1">
        <v>300</v>
      </c>
      <c r="P876" s="1">
        <v>1</v>
      </c>
      <c r="Q876" s="1">
        <v>7200</v>
      </c>
    </row>
    <row r="877" spans="1:17" x14ac:dyDescent="0.35">
      <c r="A877" s="2">
        <v>873</v>
      </c>
      <c r="B877" s="2">
        <f t="shared" si="13"/>
        <v>203</v>
      </c>
      <c r="C877" s="2">
        <v>2</v>
      </c>
      <c r="D877" s="2">
        <v>3</v>
      </c>
      <c r="E877" s="2" t="str">
        <f>"阵列"&amp;C877&amp;INDEX(计算页!$E$4:$E$9,D877)&amp;"色宠物系数"</f>
        <v>阵列2蓝色宠物系数</v>
      </c>
      <c r="F877" s="2">
        <v>73</v>
      </c>
      <c r="G877" s="2">
        <v>7300</v>
      </c>
      <c r="H877" s="2">
        <f>INDEX(升级战力计算!$B$2:$BC$101,D_升级系数表!F877,MATCH(B877,升级战力计算!$B$1:$BC$1,0)-1)</f>
        <v>36157</v>
      </c>
      <c r="I877" s="1">
        <v>3</v>
      </c>
      <c r="J877" s="1">
        <v>201</v>
      </c>
      <c r="K877" s="1">
        <v>100</v>
      </c>
      <c r="L877" s="1">
        <v>202</v>
      </c>
      <c r="M877" s="1">
        <v>200</v>
      </c>
      <c r="N877" s="1">
        <v>203</v>
      </c>
      <c r="O877" s="1">
        <v>300</v>
      </c>
      <c r="P877" s="1">
        <v>1</v>
      </c>
      <c r="Q877" s="1">
        <v>7300</v>
      </c>
    </row>
    <row r="878" spans="1:17" x14ac:dyDescent="0.35">
      <c r="A878" s="2">
        <v>874</v>
      </c>
      <c r="B878" s="2">
        <f t="shared" si="13"/>
        <v>203</v>
      </c>
      <c r="C878" s="2">
        <v>2</v>
      </c>
      <c r="D878" s="2">
        <v>3</v>
      </c>
      <c r="E878" s="2" t="str">
        <f>"阵列"&amp;C878&amp;INDEX(计算页!$E$4:$E$9,D878)&amp;"色宠物系数"</f>
        <v>阵列2蓝色宠物系数</v>
      </c>
      <c r="F878" s="2">
        <v>74</v>
      </c>
      <c r="G878" s="2">
        <v>7400</v>
      </c>
      <c r="H878" s="2">
        <f>INDEX(升级战力计算!$B$2:$BC$101,D_升级系数表!F878,MATCH(B878,升级战力计算!$B$1:$BC$1,0)-1)</f>
        <v>36931</v>
      </c>
      <c r="I878" s="1">
        <v>3</v>
      </c>
      <c r="J878" s="1">
        <v>201</v>
      </c>
      <c r="K878" s="1">
        <v>100</v>
      </c>
      <c r="L878" s="1">
        <v>202</v>
      </c>
      <c r="M878" s="1">
        <v>200</v>
      </c>
      <c r="N878" s="1">
        <v>203</v>
      </c>
      <c r="O878" s="1">
        <v>300</v>
      </c>
      <c r="P878" s="1">
        <v>1</v>
      </c>
      <c r="Q878" s="1">
        <v>7400</v>
      </c>
    </row>
    <row r="879" spans="1:17" x14ac:dyDescent="0.35">
      <c r="A879" s="2">
        <v>875</v>
      </c>
      <c r="B879" s="2">
        <f t="shared" si="13"/>
        <v>203</v>
      </c>
      <c r="C879" s="2">
        <v>2</v>
      </c>
      <c r="D879" s="2">
        <v>3</v>
      </c>
      <c r="E879" s="2" t="str">
        <f>"阵列"&amp;C879&amp;INDEX(计算页!$E$4:$E$9,D879)&amp;"色宠物系数"</f>
        <v>阵列2蓝色宠物系数</v>
      </c>
      <c r="F879" s="2">
        <v>75</v>
      </c>
      <c r="G879" s="2">
        <v>7500</v>
      </c>
      <c r="H879" s="2">
        <f>INDEX(升级战力计算!$B$2:$BC$101,D_升级系数表!F879,MATCH(B879,升级战力计算!$B$1:$BC$1,0)-1)</f>
        <v>37705</v>
      </c>
      <c r="I879" s="1">
        <v>3</v>
      </c>
      <c r="J879" s="1">
        <v>201</v>
      </c>
      <c r="K879" s="1">
        <v>100</v>
      </c>
      <c r="L879" s="1">
        <v>202</v>
      </c>
      <c r="M879" s="1">
        <v>200</v>
      </c>
      <c r="N879" s="1">
        <v>203</v>
      </c>
      <c r="O879" s="1">
        <v>300</v>
      </c>
      <c r="P879" s="1">
        <v>1</v>
      </c>
      <c r="Q879" s="1">
        <v>7500</v>
      </c>
    </row>
    <row r="880" spans="1:17" x14ac:dyDescent="0.35">
      <c r="A880" s="2">
        <v>876</v>
      </c>
      <c r="B880" s="2">
        <f t="shared" si="13"/>
        <v>203</v>
      </c>
      <c r="C880" s="2">
        <v>2</v>
      </c>
      <c r="D880" s="2">
        <v>3</v>
      </c>
      <c r="E880" s="2" t="str">
        <f>"阵列"&amp;C880&amp;INDEX(计算页!$E$4:$E$9,D880)&amp;"色宠物系数"</f>
        <v>阵列2蓝色宠物系数</v>
      </c>
      <c r="F880" s="2">
        <v>76</v>
      </c>
      <c r="G880" s="2">
        <v>7600</v>
      </c>
      <c r="H880" s="2">
        <f>INDEX(升级战力计算!$B$2:$BC$101,D_升级系数表!F880,MATCH(B880,升级战力计算!$B$1:$BC$1,0)-1)</f>
        <v>38533</v>
      </c>
      <c r="I880" s="1">
        <v>3</v>
      </c>
      <c r="J880" s="1">
        <v>201</v>
      </c>
      <c r="K880" s="1">
        <v>100</v>
      </c>
      <c r="L880" s="1">
        <v>202</v>
      </c>
      <c r="M880" s="1">
        <v>200</v>
      </c>
      <c r="N880" s="1">
        <v>203</v>
      </c>
      <c r="O880" s="1">
        <v>300</v>
      </c>
      <c r="P880" s="1">
        <v>1</v>
      </c>
      <c r="Q880" s="1">
        <v>7600</v>
      </c>
    </row>
    <row r="881" spans="1:17" x14ac:dyDescent="0.35">
      <c r="A881" s="2">
        <v>877</v>
      </c>
      <c r="B881" s="2">
        <f t="shared" si="13"/>
        <v>203</v>
      </c>
      <c r="C881" s="2">
        <v>2</v>
      </c>
      <c r="D881" s="2">
        <v>3</v>
      </c>
      <c r="E881" s="2" t="str">
        <f>"阵列"&amp;C881&amp;INDEX(计算页!$E$4:$E$9,D881)&amp;"色宠物系数"</f>
        <v>阵列2蓝色宠物系数</v>
      </c>
      <c r="F881" s="2">
        <v>77</v>
      </c>
      <c r="G881" s="2">
        <v>7700</v>
      </c>
      <c r="H881" s="2">
        <f>INDEX(升级战力计算!$B$2:$BC$101,D_升级系数表!F881,MATCH(B881,升级战力计算!$B$1:$BC$1,0)-1)</f>
        <v>39361</v>
      </c>
      <c r="I881" s="1">
        <v>3</v>
      </c>
      <c r="J881" s="1">
        <v>201</v>
      </c>
      <c r="K881" s="1">
        <v>100</v>
      </c>
      <c r="L881" s="1">
        <v>202</v>
      </c>
      <c r="M881" s="1">
        <v>200</v>
      </c>
      <c r="N881" s="1">
        <v>203</v>
      </c>
      <c r="O881" s="1">
        <v>300</v>
      </c>
      <c r="P881" s="1">
        <v>1</v>
      </c>
      <c r="Q881" s="1">
        <v>7700</v>
      </c>
    </row>
    <row r="882" spans="1:17" x14ac:dyDescent="0.35">
      <c r="A882" s="2">
        <v>878</v>
      </c>
      <c r="B882" s="2">
        <f t="shared" si="13"/>
        <v>203</v>
      </c>
      <c r="C882" s="2">
        <v>2</v>
      </c>
      <c r="D882" s="2">
        <v>3</v>
      </c>
      <c r="E882" s="2" t="str">
        <f>"阵列"&amp;C882&amp;INDEX(计算页!$E$4:$E$9,D882)&amp;"色宠物系数"</f>
        <v>阵列2蓝色宠物系数</v>
      </c>
      <c r="F882" s="2">
        <v>78</v>
      </c>
      <c r="G882" s="2">
        <v>7800</v>
      </c>
      <c r="H882" s="2">
        <f>INDEX(升级战力计算!$B$2:$BC$101,D_升级系数表!F882,MATCH(B882,升级战力计算!$B$1:$BC$1,0)-1)</f>
        <v>40189</v>
      </c>
      <c r="I882" s="1">
        <v>3</v>
      </c>
      <c r="J882" s="1">
        <v>201</v>
      </c>
      <c r="K882" s="1">
        <v>100</v>
      </c>
      <c r="L882" s="1">
        <v>202</v>
      </c>
      <c r="M882" s="1">
        <v>200</v>
      </c>
      <c r="N882" s="1">
        <v>203</v>
      </c>
      <c r="O882" s="1">
        <v>300</v>
      </c>
      <c r="P882" s="1">
        <v>1</v>
      </c>
      <c r="Q882" s="1">
        <v>7800</v>
      </c>
    </row>
    <row r="883" spans="1:17" x14ac:dyDescent="0.35">
      <c r="A883" s="2">
        <v>879</v>
      </c>
      <c r="B883" s="2">
        <f t="shared" si="13"/>
        <v>203</v>
      </c>
      <c r="C883" s="2">
        <v>2</v>
      </c>
      <c r="D883" s="2">
        <v>3</v>
      </c>
      <c r="E883" s="2" t="str">
        <f>"阵列"&amp;C883&amp;INDEX(计算页!$E$4:$E$9,D883)&amp;"色宠物系数"</f>
        <v>阵列2蓝色宠物系数</v>
      </c>
      <c r="F883" s="2">
        <v>79</v>
      </c>
      <c r="G883" s="2">
        <v>7900</v>
      </c>
      <c r="H883" s="2">
        <f>INDEX(升级战力计算!$B$2:$BC$101,D_升级系数表!F883,MATCH(B883,升级战力计算!$B$1:$BC$1,0)-1)</f>
        <v>41017</v>
      </c>
      <c r="I883" s="1">
        <v>3</v>
      </c>
      <c r="J883" s="1">
        <v>201</v>
      </c>
      <c r="K883" s="1">
        <v>100</v>
      </c>
      <c r="L883" s="1">
        <v>202</v>
      </c>
      <c r="M883" s="1">
        <v>200</v>
      </c>
      <c r="N883" s="1">
        <v>203</v>
      </c>
      <c r="O883" s="1">
        <v>300</v>
      </c>
      <c r="P883" s="1">
        <v>1</v>
      </c>
      <c r="Q883" s="1">
        <v>7900</v>
      </c>
    </row>
    <row r="884" spans="1:17" x14ac:dyDescent="0.35">
      <c r="A884" s="2">
        <v>880</v>
      </c>
      <c r="B884" s="2">
        <f t="shared" si="13"/>
        <v>203</v>
      </c>
      <c r="C884" s="2">
        <v>2</v>
      </c>
      <c r="D884" s="2">
        <v>3</v>
      </c>
      <c r="E884" s="2" t="str">
        <f>"阵列"&amp;C884&amp;INDEX(计算页!$E$4:$E$9,D884)&amp;"色宠物系数"</f>
        <v>阵列2蓝色宠物系数</v>
      </c>
      <c r="F884" s="2">
        <v>80</v>
      </c>
      <c r="G884" s="2">
        <v>8000</v>
      </c>
      <c r="H884" s="2">
        <f>INDEX(升级战力计算!$B$2:$BC$101,D_升级系数表!F884,MATCH(B884,升级战力计算!$B$1:$BC$1,0)-1)</f>
        <v>41845</v>
      </c>
      <c r="I884" s="1">
        <v>3</v>
      </c>
      <c r="J884" s="1">
        <v>201</v>
      </c>
      <c r="K884" s="1">
        <v>100</v>
      </c>
      <c r="L884" s="1">
        <v>202</v>
      </c>
      <c r="M884" s="1">
        <v>200</v>
      </c>
      <c r="N884" s="1">
        <v>203</v>
      </c>
      <c r="O884" s="1">
        <v>300</v>
      </c>
      <c r="P884" s="1">
        <v>1</v>
      </c>
      <c r="Q884" s="1">
        <v>8000</v>
      </c>
    </row>
    <row r="885" spans="1:17" x14ac:dyDescent="0.35">
      <c r="A885" s="2">
        <v>881</v>
      </c>
      <c r="B885" s="2">
        <f t="shared" si="13"/>
        <v>203</v>
      </c>
      <c r="C885" s="2">
        <v>2</v>
      </c>
      <c r="D885" s="2">
        <v>3</v>
      </c>
      <c r="E885" s="2" t="str">
        <f>"阵列"&amp;C885&amp;INDEX(计算页!$E$4:$E$9,D885)&amp;"色宠物系数"</f>
        <v>阵列2蓝色宠物系数</v>
      </c>
      <c r="F885" s="2">
        <v>81</v>
      </c>
      <c r="G885" s="2">
        <v>8100</v>
      </c>
      <c r="H885" s="2">
        <f>INDEX(升级战力计算!$B$2:$BC$101,D_升级系数表!F885,MATCH(B885,升级战力计算!$B$1:$BC$1,0)-1)</f>
        <v>42731</v>
      </c>
      <c r="I885" s="1">
        <v>3</v>
      </c>
      <c r="J885" s="1">
        <v>201</v>
      </c>
      <c r="K885" s="1">
        <v>100</v>
      </c>
      <c r="L885" s="1">
        <v>202</v>
      </c>
      <c r="M885" s="1">
        <v>200</v>
      </c>
      <c r="N885" s="1">
        <v>203</v>
      </c>
      <c r="O885" s="1">
        <v>300</v>
      </c>
      <c r="P885" s="1">
        <v>1</v>
      </c>
      <c r="Q885" s="1">
        <v>8100</v>
      </c>
    </row>
    <row r="886" spans="1:17" x14ac:dyDescent="0.35">
      <c r="A886" s="2">
        <v>882</v>
      </c>
      <c r="B886" s="2">
        <f t="shared" si="13"/>
        <v>203</v>
      </c>
      <c r="C886" s="2">
        <v>2</v>
      </c>
      <c r="D886" s="2">
        <v>3</v>
      </c>
      <c r="E886" s="2" t="str">
        <f>"阵列"&amp;C886&amp;INDEX(计算页!$E$4:$E$9,D886)&amp;"色宠物系数"</f>
        <v>阵列2蓝色宠物系数</v>
      </c>
      <c r="F886" s="2">
        <v>82</v>
      </c>
      <c r="G886" s="2">
        <v>8200</v>
      </c>
      <c r="H886" s="2">
        <f>INDEX(升级战力计算!$B$2:$BC$101,D_升级系数表!F886,MATCH(B886,升级战力计算!$B$1:$BC$1,0)-1)</f>
        <v>43617</v>
      </c>
      <c r="I886" s="1">
        <v>3</v>
      </c>
      <c r="J886" s="1">
        <v>201</v>
      </c>
      <c r="K886" s="1">
        <v>100</v>
      </c>
      <c r="L886" s="1">
        <v>202</v>
      </c>
      <c r="M886" s="1">
        <v>200</v>
      </c>
      <c r="N886" s="1">
        <v>203</v>
      </c>
      <c r="O886" s="1">
        <v>300</v>
      </c>
      <c r="P886" s="1">
        <v>1</v>
      </c>
      <c r="Q886" s="1">
        <v>8200</v>
      </c>
    </row>
    <row r="887" spans="1:17" x14ac:dyDescent="0.35">
      <c r="A887" s="2">
        <v>883</v>
      </c>
      <c r="B887" s="2">
        <f t="shared" si="13"/>
        <v>203</v>
      </c>
      <c r="C887" s="2">
        <v>2</v>
      </c>
      <c r="D887" s="2">
        <v>3</v>
      </c>
      <c r="E887" s="2" t="str">
        <f>"阵列"&amp;C887&amp;INDEX(计算页!$E$4:$E$9,D887)&amp;"色宠物系数"</f>
        <v>阵列2蓝色宠物系数</v>
      </c>
      <c r="F887" s="2">
        <v>83</v>
      </c>
      <c r="G887" s="2">
        <v>8300</v>
      </c>
      <c r="H887" s="2">
        <f>INDEX(升级战力计算!$B$2:$BC$101,D_升级系数表!F887,MATCH(B887,升级战力计算!$B$1:$BC$1,0)-1)</f>
        <v>44503</v>
      </c>
      <c r="I887" s="1">
        <v>3</v>
      </c>
      <c r="J887" s="1">
        <v>201</v>
      </c>
      <c r="K887" s="1">
        <v>100</v>
      </c>
      <c r="L887" s="1">
        <v>202</v>
      </c>
      <c r="M887" s="1">
        <v>200</v>
      </c>
      <c r="N887" s="1">
        <v>203</v>
      </c>
      <c r="O887" s="1">
        <v>300</v>
      </c>
      <c r="P887" s="1">
        <v>1</v>
      </c>
      <c r="Q887" s="1">
        <v>8300</v>
      </c>
    </row>
    <row r="888" spans="1:17" x14ac:dyDescent="0.35">
      <c r="A888" s="2">
        <v>884</v>
      </c>
      <c r="B888" s="2">
        <f t="shared" si="13"/>
        <v>203</v>
      </c>
      <c r="C888" s="2">
        <v>2</v>
      </c>
      <c r="D888" s="2">
        <v>3</v>
      </c>
      <c r="E888" s="2" t="str">
        <f>"阵列"&amp;C888&amp;INDEX(计算页!$E$4:$E$9,D888)&amp;"色宠物系数"</f>
        <v>阵列2蓝色宠物系数</v>
      </c>
      <c r="F888" s="2">
        <v>84</v>
      </c>
      <c r="G888" s="2">
        <v>8400</v>
      </c>
      <c r="H888" s="2">
        <f>INDEX(升级战力计算!$B$2:$BC$101,D_升级系数表!F888,MATCH(B888,升级战力计算!$B$1:$BC$1,0)-1)</f>
        <v>45389</v>
      </c>
      <c r="I888" s="1">
        <v>3</v>
      </c>
      <c r="J888" s="1">
        <v>201</v>
      </c>
      <c r="K888" s="1">
        <v>100</v>
      </c>
      <c r="L888" s="1">
        <v>202</v>
      </c>
      <c r="M888" s="1">
        <v>200</v>
      </c>
      <c r="N888" s="1">
        <v>203</v>
      </c>
      <c r="O888" s="1">
        <v>300</v>
      </c>
      <c r="P888" s="1">
        <v>1</v>
      </c>
      <c r="Q888" s="1">
        <v>8400</v>
      </c>
    </row>
    <row r="889" spans="1:17" x14ac:dyDescent="0.35">
      <c r="A889" s="2">
        <v>885</v>
      </c>
      <c r="B889" s="2">
        <f t="shared" si="13"/>
        <v>203</v>
      </c>
      <c r="C889" s="2">
        <v>2</v>
      </c>
      <c r="D889" s="2">
        <v>3</v>
      </c>
      <c r="E889" s="2" t="str">
        <f>"阵列"&amp;C889&amp;INDEX(计算页!$E$4:$E$9,D889)&amp;"色宠物系数"</f>
        <v>阵列2蓝色宠物系数</v>
      </c>
      <c r="F889" s="2">
        <v>85</v>
      </c>
      <c r="G889" s="2">
        <v>8500</v>
      </c>
      <c r="H889" s="2">
        <f>INDEX(升级战力计算!$B$2:$BC$101,D_升级系数表!F889,MATCH(B889,升级战力计算!$B$1:$BC$1,0)-1)</f>
        <v>46275</v>
      </c>
      <c r="I889" s="1">
        <v>3</v>
      </c>
      <c r="J889" s="1">
        <v>201</v>
      </c>
      <c r="K889" s="1">
        <v>100</v>
      </c>
      <c r="L889" s="1">
        <v>202</v>
      </c>
      <c r="M889" s="1">
        <v>200</v>
      </c>
      <c r="N889" s="1">
        <v>203</v>
      </c>
      <c r="O889" s="1">
        <v>300</v>
      </c>
      <c r="P889" s="1">
        <v>1</v>
      </c>
      <c r="Q889" s="1">
        <v>8500</v>
      </c>
    </row>
    <row r="890" spans="1:17" x14ac:dyDescent="0.35">
      <c r="A890" s="2">
        <v>886</v>
      </c>
      <c r="B890" s="2">
        <f t="shared" si="13"/>
        <v>203</v>
      </c>
      <c r="C890" s="2">
        <v>2</v>
      </c>
      <c r="D890" s="2">
        <v>3</v>
      </c>
      <c r="E890" s="2" t="str">
        <f>"阵列"&amp;C890&amp;INDEX(计算页!$E$4:$E$9,D890)&amp;"色宠物系数"</f>
        <v>阵列2蓝色宠物系数</v>
      </c>
      <c r="F890" s="2">
        <v>86</v>
      </c>
      <c r="G890" s="2">
        <v>8600</v>
      </c>
      <c r="H890" s="2">
        <f>INDEX(升级战力计算!$B$2:$BC$101,D_升级系数表!F890,MATCH(B890,升级战力计算!$B$1:$BC$1,0)-1)</f>
        <v>47223</v>
      </c>
      <c r="I890" s="1">
        <v>3</v>
      </c>
      <c r="J890" s="1">
        <v>201</v>
      </c>
      <c r="K890" s="1">
        <v>100</v>
      </c>
      <c r="L890" s="1">
        <v>202</v>
      </c>
      <c r="M890" s="1">
        <v>200</v>
      </c>
      <c r="N890" s="1">
        <v>203</v>
      </c>
      <c r="O890" s="1">
        <v>300</v>
      </c>
      <c r="P890" s="1">
        <v>1</v>
      </c>
      <c r="Q890" s="1">
        <v>8600</v>
      </c>
    </row>
    <row r="891" spans="1:17" x14ac:dyDescent="0.35">
      <c r="A891" s="2">
        <v>887</v>
      </c>
      <c r="B891" s="2">
        <f t="shared" si="13"/>
        <v>203</v>
      </c>
      <c r="C891" s="2">
        <v>2</v>
      </c>
      <c r="D891" s="2">
        <v>3</v>
      </c>
      <c r="E891" s="2" t="str">
        <f>"阵列"&amp;C891&amp;INDEX(计算页!$E$4:$E$9,D891)&amp;"色宠物系数"</f>
        <v>阵列2蓝色宠物系数</v>
      </c>
      <c r="F891" s="2">
        <v>87</v>
      </c>
      <c r="G891" s="2">
        <v>8700</v>
      </c>
      <c r="H891" s="2">
        <f>INDEX(升级战力计算!$B$2:$BC$101,D_升级系数表!F891,MATCH(B891,升级战力计算!$B$1:$BC$1,0)-1)</f>
        <v>48171</v>
      </c>
      <c r="I891" s="1">
        <v>3</v>
      </c>
      <c r="J891" s="1">
        <v>201</v>
      </c>
      <c r="K891" s="1">
        <v>100</v>
      </c>
      <c r="L891" s="1">
        <v>202</v>
      </c>
      <c r="M891" s="1">
        <v>200</v>
      </c>
      <c r="N891" s="1">
        <v>203</v>
      </c>
      <c r="O891" s="1">
        <v>300</v>
      </c>
      <c r="P891" s="1">
        <v>1</v>
      </c>
      <c r="Q891" s="1">
        <v>8700</v>
      </c>
    </row>
    <row r="892" spans="1:17" x14ac:dyDescent="0.35">
      <c r="A892" s="2">
        <v>888</v>
      </c>
      <c r="B892" s="2">
        <f t="shared" si="13"/>
        <v>203</v>
      </c>
      <c r="C892" s="2">
        <v>2</v>
      </c>
      <c r="D892" s="2">
        <v>3</v>
      </c>
      <c r="E892" s="2" t="str">
        <f>"阵列"&amp;C892&amp;INDEX(计算页!$E$4:$E$9,D892)&amp;"色宠物系数"</f>
        <v>阵列2蓝色宠物系数</v>
      </c>
      <c r="F892" s="2">
        <v>88</v>
      </c>
      <c r="G892" s="2">
        <v>8800</v>
      </c>
      <c r="H892" s="2">
        <f>INDEX(升级战力计算!$B$2:$BC$101,D_升级系数表!F892,MATCH(B892,升级战力计算!$B$1:$BC$1,0)-1)</f>
        <v>49119</v>
      </c>
      <c r="I892" s="1">
        <v>3</v>
      </c>
      <c r="J892" s="1">
        <v>201</v>
      </c>
      <c r="K892" s="1">
        <v>100</v>
      </c>
      <c r="L892" s="1">
        <v>202</v>
      </c>
      <c r="M892" s="1">
        <v>200</v>
      </c>
      <c r="N892" s="1">
        <v>203</v>
      </c>
      <c r="O892" s="1">
        <v>300</v>
      </c>
      <c r="P892" s="1">
        <v>1</v>
      </c>
      <c r="Q892" s="1">
        <v>8800</v>
      </c>
    </row>
    <row r="893" spans="1:17" x14ac:dyDescent="0.35">
      <c r="A893" s="2">
        <v>889</v>
      </c>
      <c r="B893" s="2">
        <f t="shared" si="13"/>
        <v>203</v>
      </c>
      <c r="C893" s="2">
        <v>2</v>
      </c>
      <c r="D893" s="2">
        <v>3</v>
      </c>
      <c r="E893" s="2" t="str">
        <f>"阵列"&amp;C893&amp;INDEX(计算页!$E$4:$E$9,D893)&amp;"色宠物系数"</f>
        <v>阵列2蓝色宠物系数</v>
      </c>
      <c r="F893" s="2">
        <v>89</v>
      </c>
      <c r="G893" s="2">
        <v>8900</v>
      </c>
      <c r="H893" s="2">
        <f>INDEX(升级战力计算!$B$2:$BC$101,D_升级系数表!F893,MATCH(B893,升级战力计算!$B$1:$BC$1,0)-1)</f>
        <v>50067</v>
      </c>
      <c r="I893" s="1">
        <v>3</v>
      </c>
      <c r="J893" s="1">
        <v>201</v>
      </c>
      <c r="K893" s="1">
        <v>100</v>
      </c>
      <c r="L893" s="1">
        <v>202</v>
      </c>
      <c r="M893" s="1">
        <v>200</v>
      </c>
      <c r="N893" s="1">
        <v>203</v>
      </c>
      <c r="O893" s="1">
        <v>300</v>
      </c>
      <c r="P893" s="1">
        <v>1</v>
      </c>
      <c r="Q893" s="1">
        <v>8900</v>
      </c>
    </row>
    <row r="894" spans="1:17" x14ac:dyDescent="0.35">
      <c r="A894" s="2">
        <v>890</v>
      </c>
      <c r="B894" s="2">
        <f t="shared" si="13"/>
        <v>203</v>
      </c>
      <c r="C894" s="2">
        <v>2</v>
      </c>
      <c r="D894" s="2">
        <v>3</v>
      </c>
      <c r="E894" s="2" t="str">
        <f>"阵列"&amp;C894&amp;INDEX(计算页!$E$4:$E$9,D894)&amp;"色宠物系数"</f>
        <v>阵列2蓝色宠物系数</v>
      </c>
      <c r="F894" s="2">
        <v>90</v>
      </c>
      <c r="G894" s="2">
        <v>9000</v>
      </c>
      <c r="H894" s="2">
        <f>INDEX(升级战力计算!$B$2:$BC$101,D_升级系数表!F894,MATCH(B894,升级战力计算!$B$1:$BC$1,0)-1)</f>
        <v>51015</v>
      </c>
      <c r="I894" s="1">
        <v>3</v>
      </c>
      <c r="J894" s="1">
        <v>201</v>
      </c>
      <c r="K894" s="1">
        <v>100</v>
      </c>
      <c r="L894" s="1">
        <v>202</v>
      </c>
      <c r="M894" s="1">
        <v>200</v>
      </c>
      <c r="N894" s="1">
        <v>203</v>
      </c>
      <c r="O894" s="1">
        <v>300</v>
      </c>
      <c r="P894" s="1">
        <v>1</v>
      </c>
      <c r="Q894" s="1">
        <v>9000</v>
      </c>
    </row>
    <row r="895" spans="1:17" x14ac:dyDescent="0.35">
      <c r="A895" s="2">
        <v>891</v>
      </c>
      <c r="B895" s="2">
        <f t="shared" si="13"/>
        <v>203</v>
      </c>
      <c r="C895" s="2">
        <v>2</v>
      </c>
      <c r="D895" s="2">
        <v>3</v>
      </c>
      <c r="E895" s="2" t="str">
        <f>"阵列"&amp;C895&amp;INDEX(计算页!$E$4:$E$9,D895)&amp;"色宠物系数"</f>
        <v>阵列2蓝色宠物系数</v>
      </c>
      <c r="F895" s="2">
        <v>91</v>
      </c>
      <c r="G895" s="2">
        <v>9100</v>
      </c>
      <c r="H895" s="2">
        <f>INDEX(升级战力计算!$B$2:$BC$101,D_升级系数表!F895,MATCH(B895,升级战力计算!$B$1:$BC$1,0)-1)</f>
        <v>52029</v>
      </c>
      <c r="I895" s="1">
        <v>3</v>
      </c>
      <c r="J895" s="1">
        <v>201</v>
      </c>
      <c r="K895" s="1">
        <v>100</v>
      </c>
      <c r="L895" s="1">
        <v>202</v>
      </c>
      <c r="M895" s="1">
        <v>200</v>
      </c>
      <c r="N895" s="1">
        <v>203</v>
      </c>
      <c r="O895" s="1">
        <v>300</v>
      </c>
      <c r="P895" s="1">
        <v>1</v>
      </c>
      <c r="Q895" s="1">
        <v>9100</v>
      </c>
    </row>
    <row r="896" spans="1:17" x14ac:dyDescent="0.35">
      <c r="A896" s="2">
        <v>892</v>
      </c>
      <c r="B896" s="2">
        <f t="shared" si="13"/>
        <v>203</v>
      </c>
      <c r="C896" s="2">
        <v>2</v>
      </c>
      <c r="D896" s="2">
        <v>3</v>
      </c>
      <c r="E896" s="2" t="str">
        <f>"阵列"&amp;C896&amp;INDEX(计算页!$E$4:$E$9,D896)&amp;"色宠物系数"</f>
        <v>阵列2蓝色宠物系数</v>
      </c>
      <c r="F896" s="2">
        <v>92</v>
      </c>
      <c r="G896" s="2">
        <v>9200</v>
      </c>
      <c r="H896" s="2">
        <f>INDEX(升级战力计算!$B$2:$BC$101,D_升级系数表!F896,MATCH(B896,升级战力计算!$B$1:$BC$1,0)-1)</f>
        <v>53043</v>
      </c>
      <c r="I896" s="1">
        <v>3</v>
      </c>
      <c r="J896" s="1">
        <v>201</v>
      </c>
      <c r="K896" s="1">
        <v>100</v>
      </c>
      <c r="L896" s="1">
        <v>202</v>
      </c>
      <c r="M896" s="1">
        <v>200</v>
      </c>
      <c r="N896" s="1">
        <v>203</v>
      </c>
      <c r="O896" s="1">
        <v>300</v>
      </c>
      <c r="P896" s="1">
        <v>1</v>
      </c>
      <c r="Q896" s="1">
        <v>9200</v>
      </c>
    </row>
    <row r="897" spans="1:17" x14ac:dyDescent="0.35">
      <c r="A897" s="2">
        <v>893</v>
      </c>
      <c r="B897" s="2">
        <f t="shared" si="13"/>
        <v>203</v>
      </c>
      <c r="C897" s="2">
        <v>2</v>
      </c>
      <c r="D897" s="2">
        <v>3</v>
      </c>
      <c r="E897" s="2" t="str">
        <f>"阵列"&amp;C897&amp;INDEX(计算页!$E$4:$E$9,D897)&amp;"色宠物系数"</f>
        <v>阵列2蓝色宠物系数</v>
      </c>
      <c r="F897" s="2">
        <v>93</v>
      </c>
      <c r="G897" s="2">
        <v>9300</v>
      </c>
      <c r="H897" s="2">
        <f>INDEX(升级战力计算!$B$2:$BC$101,D_升级系数表!F897,MATCH(B897,升级战力计算!$B$1:$BC$1,0)-1)</f>
        <v>54057</v>
      </c>
      <c r="I897" s="1">
        <v>3</v>
      </c>
      <c r="J897" s="1">
        <v>201</v>
      </c>
      <c r="K897" s="1">
        <v>100</v>
      </c>
      <c r="L897" s="1">
        <v>202</v>
      </c>
      <c r="M897" s="1">
        <v>200</v>
      </c>
      <c r="N897" s="1">
        <v>203</v>
      </c>
      <c r="O897" s="1">
        <v>300</v>
      </c>
      <c r="P897" s="1">
        <v>1</v>
      </c>
      <c r="Q897" s="1">
        <v>9300</v>
      </c>
    </row>
    <row r="898" spans="1:17" x14ac:dyDescent="0.35">
      <c r="A898" s="2">
        <v>894</v>
      </c>
      <c r="B898" s="2">
        <f t="shared" si="13"/>
        <v>203</v>
      </c>
      <c r="C898" s="2">
        <v>2</v>
      </c>
      <c r="D898" s="2">
        <v>3</v>
      </c>
      <c r="E898" s="2" t="str">
        <f>"阵列"&amp;C898&amp;INDEX(计算页!$E$4:$E$9,D898)&amp;"色宠物系数"</f>
        <v>阵列2蓝色宠物系数</v>
      </c>
      <c r="F898" s="2">
        <v>94</v>
      </c>
      <c r="G898" s="2">
        <v>9400</v>
      </c>
      <c r="H898" s="2">
        <f>INDEX(升级战力计算!$B$2:$BC$101,D_升级系数表!F898,MATCH(B898,升级战力计算!$B$1:$BC$1,0)-1)</f>
        <v>55071</v>
      </c>
      <c r="I898" s="1">
        <v>3</v>
      </c>
      <c r="J898" s="1">
        <v>201</v>
      </c>
      <c r="K898" s="1">
        <v>100</v>
      </c>
      <c r="L898" s="1">
        <v>202</v>
      </c>
      <c r="M898" s="1">
        <v>200</v>
      </c>
      <c r="N898" s="1">
        <v>203</v>
      </c>
      <c r="O898" s="1">
        <v>300</v>
      </c>
      <c r="P898" s="1">
        <v>1</v>
      </c>
      <c r="Q898" s="1">
        <v>9400</v>
      </c>
    </row>
    <row r="899" spans="1:17" x14ac:dyDescent="0.35">
      <c r="A899" s="2">
        <v>895</v>
      </c>
      <c r="B899" s="2">
        <f t="shared" si="13"/>
        <v>203</v>
      </c>
      <c r="C899" s="2">
        <v>2</v>
      </c>
      <c r="D899" s="2">
        <v>3</v>
      </c>
      <c r="E899" s="2" t="str">
        <f>"阵列"&amp;C899&amp;INDEX(计算页!$E$4:$E$9,D899)&amp;"色宠物系数"</f>
        <v>阵列2蓝色宠物系数</v>
      </c>
      <c r="F899" s="2">
        <v>95</v>
      </c>
      <c r="G899" s="2">
        <v>9500</v>
      </c>
      <c r="H899" s="2">
        <f>INDEX(升级战力计算!$B$2:$BC$101,D_升级系数表!F899,MATCH(B899,升级战力计算!$B$1:$BC$1,0)-1)</f>
        <v>56085</v>
      </c>
      <c r="I899" s="1">
        <v>3</v>
      </c>
      <c r="J899" s="1">
        <v>201</v>
      </c>
      <c r="K899" s="1">
        <v>100</v>
      </c>
      <c r="L899" s="1">
        <v>202</v>
      </c>
      <c r="M899" s="1">
        <v>200</v>
      </c>
      <c r="N899" s="1">
        <v>203</v>
      </c>
      <c r="O899" s="1">
        <v>300</v>
      </c>
      <c r="P899" s="1">
        <v>1</v>
      </c>
      <c r="Q899" s="1">
        <v>9500</v>
      </c>
    </row>
    <row r="900" spans="1:17" x14ac:dyDescent="0.35">
      <c r="A900" s="2">
        <v>896</v>
      </c>
      <c r="B900" s="2">
        <f t="shared" si="13"/>
        <v>203</v>
      </c>
      <c r="C900" s="2">
        <v>2</v>
      </c>
      <c r="D900" s="2">
        <v>3</v>
      </c>
      <c r="E900" s="2" t="str">
        <f>"阵列"&amp;C900&amp;INDEX(计算页!$E$4:$E$9,D900)&amp;"色宠物系数"</f>
        <v>阵列2蓝色宠物系数</v>
      </c>
      <c r="F900" s="2">
        <v>96</v>
      </c>
      <c r="G900" s="2">
        <v>9600</v>
      </c>
      <c r="H900" s="2">
        <f>INDEX(升级战力计算!$B$2:$BC$101,D_升级系数表!F900,MATCH(B900,升级战力计算!$B$1:$BC$1,0)-1)</f>
        <v>57170</v>
      </c>
      <c r="I900" s="1">
        <v>3</v>
      </c>
      <c r="J900" s="1">
        <v>201</v>
      </c>
      <c r="K900" s="1">
        <v>100</v>
      </c>
      <c r="L900" s="1">
        <v>202</v>
      </c>
      <c r="M900" s="1">
        <v>200</v>
      </c>
      <c r="N900" s="1">
        <v>203</v>
      </c>
      <c r="O900" s="1">
        <v>300</v>
      </c>
      <c r="P900" s="1">
        <v>1</v>
      </c>
      <c r="Q900" s="1">
        <v>9600</v>
      </c>
    </row>
    <row r="901" spans="1:17" x14ac:dyDescent="0.35">
      <c r="A901" s="2">
        <v>897</v>
      </c>
      <c r="B901" s="2">
        <f t="shared" si="13"/>
        <v>203</v>
      </c>
      <c r="C901" s="2">
        <v>2</v>
      </c>
      <c r="D901" s="2">
        <v>3</v>
      </c>
      <c r="E901" s="2" t="str">
        <f>"阵列"&amp;C901&amp;INDEX(计算页!$E$4:$E$9,D901)&amp;"色宠物系数"</f>
        <v>阵列2蓝色宠物系数</v>
      </c>
      <c r="F901" s="2">
        <v>97</v>
      </c>
      <c r="G901" s="2">
        <v>9700</v>
      </c>
      <c r="H901" s="2">
        <f>INDEX(升级战力计算!$B$2:$BC$101,D_升级系数表!F901,MATCH(B901,升级战力计算!$B$1:$BC$1,0)-1)</f>
        <v>58255</v>
      </c>
      <c r="I901" s="1">
        <v>3</v>
      </c>
      <c r="J901" s="1">
        <v>201</v>
      </c>
      <c r="K901" s="1">
        <v>100</v>
      </c>
      <c r="L901" s="1">
        <v>202</v>
      </c>
      <c r="M901" s="1">
        <v>200</v>
      </c>
      <c r="N901" s="1">
        <v>203</v>
      </c>
      <c r="O901" s="1">
        <v>300</v>
      </c>
      <c r="P901" s="1">
        <v>1</v>
      </c>
      <c r="Q901" s="1">
        <v>9700</v>
      </c>
    </row>
    <row r="902" spans="1:17" x14ac:dyDescent="0.35">
      <c r="A902" s="2">
        <v>898</v>
      </c>
      <c r="B902" s="2">
        <f t="shared" ref="B902:B965" si="14">C902*100+D902</f>
        <v>203</v>
      </c>
      <c r="C902" s="2">
        <v>2</v>
      </c>
      <c r="D902" s="2">
        <v>3</v>
      </c>
      <c r="E902" s="2" t="str">
        <f>"阵列"&amp;C902&amp;INDEX(计算页!$E$4:$E$9,D902)&amp;"色宠物系数"</f>
        <v>阵列2蓝色宠物系数</v>
      </c>
      <c r="F902" s="2">
        <v>98</v>
      </c>
      <c r="G902" s="2">
        <v>9800</v>
      </c>
      <c r="H902" s="2">
        <f>INDEX(升级战力计算!$B$2:$BC$101,D_升级系数表!F902,MATCH(B902,升级战力计算!$B$1:$BC$1,0)-1)</f>
        <v>59340</v>
      </c>
      <c r="I902" s="1">
        <v>3</v>
      </c>
      <c r="J902" s="1">
        <v>201</v>
      </c>
      <c r="K902" s="1">
        <v>100</v>
      </c>
      <c r="L902" s="1">
        <v>202</v>
      </c>
      <c r="M902" s="1">
        <v>200</v>
      </c>
      <c r="N902" s="1">
        <v>203</v>
      </c>
      <c r="O902" s="1">
        <v>300</v>
      </c>
      <c r="P902" s="1">
        <v>1</v>
      </c>
      <c r="Q902" s="1">
        <v>9800</v>
      </c>
    </row>
    <row r="903" spans="1:17" x14ac:dyDescent="0.35">
      <c r="A903" s="2">
        <v>899</v>
      </c>
      <c r="B903" s="2">
        <f t="shared" si="14"/>
        <v>203</v>
      </c>
      <c r="C903" s="2">
        <v>2</v>
      </c>
      <c r="D903" s="2">
        <v>3</v>
      </c>
      <c r="E903" s="2" t="str">
        <f>"阵列"&amp;C903&amp;INDEX(计算页!$E$4:$E$9,D903)&amp;"色宠物系数"</f>
        <v>阵列2蓝色宠物系数</v>
      </c>
      <c r="F903" s="2">
        <v>99</v>
      </c>
      <c r="G903" s="2">
        <v>9900</v>
      </c>
      <c r="H903" s="2">
        <f>INDEX(升级战力计算!$B$2:$BC$101,D_升级系数表!F903,MATCH(B903,升级战力计算!$B$1:$BC$1,0)-1)</f>
        <v>60425</v>
      </c>
      <c r="I903" s="1">
        <v>3</v>
      </c>
      <c r="J903" s="1">
        <v>201</v>
      </c>
      <c r="K903" s="1">
        <v>100</v>
      </c>
      <c r="L903" s="1">
        <v>202</v>
      </c>
      <c r="M903" s="1">
        <v>200</v>
      </c>
      <c r="N903" s="1">
        <v>203</v>
      </c>
      <c r="O903" s="1">
        <v>300</v>
      </c>
      <c r="P903" s="1">
        <v>1</v>
      </c>
      <c r="Q903" s="1">
        <v>9900</v>
      </c>
    </row>
    <row r="904" spans="1:17" x14ac:dyDescent="0.35">
      <c r="A904" s="2">
        <v>900</v>
      </c>
      <c r="B904" s="2">
        <f t="shared" si="14"/>
        <v>203</v>
      </c>
      <c r="C904" s="2">
        <v>2</v>
      </c>
      <c r="D904" s="2">
        <v>3</v>
      </c>
      <c r="E904" s="2" t="str">
        <f>"阵列"&amp;C904&amp;INDEX(计算页!$E$4:$E$9,D904)&amp;"色宠物系数"</f>
        <v>阵列2蓝色宠物系数</v>
      </c>
      <c r="F904" s="2">
        <v>100</v>
      </c>
      <c r="G904" s="2">
        <v>10000</v>
      </c>
      <c r="H904" s="2">
        <f>INDEX(升级战力计算!$B$2:$BC$101,D_升级系数表!F904,MATCH(B904,升级战力计算!$B$1:$BC$1,0)-1)</f>
        <v>61510</v>
      </c>
      <c r="I904" s="1">
        <v>3</v>
      </c>
      <c r="J904" s="1">
        <v>201</v>
      </c>
      <c r="K904" s="1">
        <v>100</v>
      </c>
      <c r="L904" s="1">
        <v>202</v>
      </c>
      <c r="M904" s="1">
        <v>200</v>
      </c>
      <c r="N904" s="1">
        <v>203</v>
      </c>
      <c r="O904" s="1">
        <v>300</v>
      </c>
      <c r="P904" s="1">
        <v>1</v>
      </c>
      <c r="Q904" s="1">
        <v>10000</v>
      </c>
    </row>
    <row r="905" spans="1:17" x14ac:dyDescent="0.35">
      <c r="A905" s="2">
        <v>901</v>
      </c>
      <c r="B905" s="2">
        <f t="shared" si="14"/>
        <v>204</v>
      </c>
      <c r="C905" s="2">
        <v>2</v>
      </c>
      <c r="D905" s="2">
        <v>4</v>
      </c>
      <c r="E905" s="2" t="str">
        <f>"阵列"&amp;C905&amp;INDEX(计算页!$E$4:$E$9,D905)&amp;"色宠物系数"</f>
        <v>阵列2紫色宠物系数</v>
      </c>
      <c r="F905" s="2">
        <v>1</v>
      </c>
      <c r="G905" s="2">
        <v>100</v>
      </c>
      <c r="H905" s="2">
        <f>INDEX(升级战力计算!$B$2:$BC$101,D_升级系数表!F905,MATCH(B905,升级战力计算!$B$1:$BC$1,0)-1)</f>
        <v>220</v>
      </c>
      <c r="I905" s="1">
        <v>3</v>
      </c>
      <c r="J905" s="1">
        <v>201</v>
      </c>
      <c r="K905" s="1">
        <v>100</v>
      </c>
      <c r="L905" s="1">
        <v>202</v>
      </c>
      <c r="M905" s="1">
        <v>200</v>
      </c>
      <c r="N905" s="1">
        <v>203</v>
      </c>
      <c r="O905" s="1">
        <v>300</v>
      </c>
      <c r="P905" s="1">
        <v>1</v>
      </c>
      <c r="Q905" s="1">
        <v>100</v>
      </c>
    </row>
    <row r="906" spans="1:17" x14ac:dyDescent="0.35">
      <c r="A906" s="2">
        <v>902</v>
      </c>
      <c r="B906" s="2">
        <f t="shared" si="14"/>
        <v>204</v>
      </c>
      <c r="C906" s="2">
        <v>2</v>
      </c>
      <c r="D906" s="2">
        <v>4</v>
      </c>
      <c r="E906" s="2" t="str">
        <f>"阵列"&amp;C906&amp;INDEX(计算页!$E$4:$E$9,D906)&amp;"色宠物系数"</f>
        <v>阵列2紫色宠物系数</v>
      </c>
      <c r="F906" s="2">
        <v>2</v>
      </c>
      <c r="G906" s="2">
        <v>200</v>
      </c>
      <c r="H906" s="2">
        <f>INDEX(升级战力计算!$B$2:$BC$101,D_升级系数表!F906,MATCH(B906,升级战力计算!$B$1:$BC$1,0)-1)</f>
        <v>440</v>
      </c>
      <c r="I906" s="1">
        <v>3</v>
      </c>
      <c r="J906" s="1">
        <v>201</v>
      </c>
      <c r="K906" s="1">
        <v>100</v>
      </c>
      <c r="L906" s="1">
        <v>202</v>
      </c>
      <c r="M906" s="1">
        <v>200</v>
      </c>
      <c r="N906" s="1">
        <v>203</v>
      </c>
      <c r="O906" s="1">
        <v>300</v>
      </c>
      <c r="P906" s="1">
        <v>1</v>
      </c>
      <c r="Q906" s="1">
        <v>200</v>
      </c>
    </row>
    <row r="907" spans="1:17" x14ac:dyDescent="0.35">
      <c r="A907" s="2">
        <v>903</v>
      </c>
      <c r="B907" s="2">
        <f t="shared" si="14"/>
        <v>204</v>
      </c>
      <c r="C907" s="2">
        <v>2</v>
      </c>
      <c r="D907" s="2">
        <v>4</v>
      </c>
      <c r="E907" s="2" t="str">
        <f>"阵列"&amp;C907&amp;INDEX(计算页!$E$4:$E$9,D907)&amp;"色宠物系数"</f>
        <v>阵列2紫色宠物系数</v>
      </c>
      <c r="F907" s="2">
        <v>3</v>
      </c>
      <c r="G907" s="2">
        <v>300</v>
      </c>
      <c r="H907" s="2">
        <f>INDEX(升级战力计算!$B$2:$BC$101,D_升级系数表!F907,MATCH(B907,升级战力计算!$B$1:$BC$1,0)-1)</f>
        <v>660</v>
      </c>
      <c r="I907" s="1">
        <v>3</v>
      </c>
      <c r="J907" s="1">
        <v>201</v>
      </c>
      <c r="K907" s="1">
        <v>100</v>
      </c>
      <c r="L907" s="1">
        <v>202</v>
      </c>
      <c r="M907" s="1">
        <v>200</v>
      </c>
      <c r="N907" s="1">
        <v>203</v>
      </c>
      <c r="O907" s="1">
        <v>300</v>
      </c>
      <c r="P907" s="1">
        <v>1</v>
      </c>
      <c r="Q907" s="1">
        <v>300</v>
      </c>
    </row>
    <row r="908" spans="1:17" x14ac:dyDescent="0.35">
      <c r="A908" s="2">
        <v>904</v>
      </c>
      <c r="B908" s="2">
        <f t="shared" si="14"/>
        <v>204</v>
      </c>
      <c r="C908" s="2">
        <v>2</v>
      </c>
      <c r="D908" s="2">
        <v>4</v>
      </c>
      <c r="E908" s="2" t="str">
        <f>"阵列"&amp;C908&amp;INDEX(计算页!$E$4:$E$9,D908)&amp;"色宠物系数"</f>
        <v>阵列2紫色宠物系数</v>
      </c>
      <c r="F908" s="2">
        <v>4</v>
      </c>
      <c r="G908" s="2">
        <v>400</v>
      </c>
      <c r="H908" s="2">
        <f>INDEX(升级战力计算!$B$2:$BC$101,D_升级系数表!F908,MATCH(B908,升级战力计算!$B$1:$BC$1,0)-1)</f>
        <v>880</v>
      </c>
      <c r="I908" s="1">
        <v>3</v>
      </c>
      <c r="J908" s="1">
        <v>201</v>
      </c>
      <c r="K908" s="1">
        <v>100</v>
      </c>
      <c r="L908" s="1">
        <v>202</v>
      </c>
      <c r="M908" s="1">
        <v>200</v>
      </c>
      <c r="N908" s="1">
        <v>203</v>
      </c>
      <c r="O908" s="1">
        <v>300</v>
      </c>
      <c r="P908" s="1">
        <v>1</v>
      </c>
      <c r="Q908" s="1">
        <v>400</v>
      </c>
    </row>
    <row r="909" spans="1:17" x14ac:dyDescent="0.35">
      <c r="A909" s="2">
        <v>905</v>
      </c>
      <c r="B909" s="2">
        <f t="shared" si="14"/>
        <v>204</v>
      </c>
      <c r="C909" s="2">
        <v>2</v>
      </c>
      <c r="D909" s="2">
        <v>4</v>
      </c>
      <c r="E909" s="2" t="str">
        <f>"阵列"&amp;C909&amp;INDEX(计算页!$E$4:$E$9,D909)&amp;"色宠物系数"</f>
        <v>阵列2紫色宠物系数</v>
      </c>
      <c r="F909" s="2">
        <v>5</v>
      </c>
      <c r="G909" s="2">
        <v>500</v>
      </c>
      <c r="H909" s="2">
        <f>INDEX(升级战力计算!$B$2:$BC$101,D_升级系数表!F909,MATCH(B909,升级战力计算!$B$1:$BC$1,0)-1)</f>
        <v>1100</v>
      </c>
      <c r="I909" s="1">
        <v>3</v>
      </c>
      <c r="J909" s="1">
        <v>201</v>
      </c>
      <c r="K909" s="1">
        <v>100</v>
      </c>
      <c r="L909" s="1">
        <v>202</v>
      </c>
      <c r="M909" s="1">
        <v>200</v>
      </c>
      <c r="N909" s="1">
        <v>203</v>
      </c>
      <c r="O909" s="1">
        <v>300</v>
      </c>
      <c r="P909" s="1">
        <v>1</v>
      </c>
      <c r="Q909" s="1">
        <v>500</v>
      </c>
    </row>
    <row r="910" spans="1:17" x14ac:dyDescent="0.35">
      <c r="A910" s="2">
        <v>906</v>
      </c>
      <c r="B910" s="2">
        <f t="shared" si="14"/>
        <v>204</v>
      </c>
      <c r="C910" s="2">
        <v>2</v>
      </c>
      <c r="D910" s="2">
        <v>4</v>
      </c>
      <c r="E910" s="2" t="str">
        <f>"阵列"&amp;C910&amp;INDEX(计算页!$E$4:$E$9,D910)&amp;"色宠物系数"</f>
        <v>阵列2紫色宠物系数</v>
      </c>
      <c r="F910" s="2">
        <v>6</v>
      </c>
      <c r="G910" s="2">
        <v>600</v>
      </c>
      <c r="H910" s="2">
        <f>INDEX(升级战力计算!$B$2:$BC$101,D_升级系数表!F910,MATCH(B910,升级战力计算!$B$1:$BC$1,0)-1)</f>
        <v>1335</v>
      </c>
      <c r="I910" s="1">
        <v>3</v>
      </c>
      <c r="J910" s="1">
        <v>201</v>
      </c>
      <c r="K910" s="1">
        <v>100</v>
      </c>
      <c r="L910" s="1">
        <v>202</v>
      </c>
      <c r="M910" s="1">
        <v>200</v>
      </c>
      <c r="N910" s="1">
        <v>203</v>
      </c>
      <c r="O910" s="1">
        <v>300</v>
      </c>
      <c r="P910" s="1">
        <v>1</v>
      </c>
      <c r="Q910" s="1">
        <v>600</v>
      </c>
    </row>
    <row r="911" spans="1:17" x14ac:dyDescent="0.35">
      <c r="A911" s="2">
        <v>907</v>
      </c>
      <c r="B911" s="2">
        <f t="shared" si="14"/>
        <v>204</v>
      </c>
      <c r="C911" s="2">
        <v>2</v>
      </c>
      <c r="D911" s="2">
        <v>4</v>
      </c>
      <c r="E911" s="2" t="str">
        <f>"阵列"&amp;C911&amp;INDEX(计算页!$E$4:$E$9,D911)&amp;"色宠物系数"</f>
        <v>阵列2紫色宠物系数</v>
      </c>
      <c r="F911" s="2">
        <v>7</v>
      </c>
      <c r="G911" s="2">
        <v>700</v>
      </c>
      <c r="H911" s="2">
        <f>INDEX(升级战力计算!$B$2:$BC$101,D_升级系数表!F911,MATCH(B911,升级战力计算!$B$1:$BC$1,0)-1)</f>
        <v>1570</v>
      </c>
      <c r="I911" s="1">
        <v>3</v>
      </c>
      <c r="J911" s="1">
        <v>201</v>
      </c>
      <c r="K911" s="1">
        <v>100</v>
      </c>
      <c r="L911" s="1">
        <v>202</v>
      </c>
      <c r="M911" s="1">
        <v>200</v>
      </c>
      <c r="N911" s="1">
        <v>203</v>
      </c>
      <c r="O911" s="1">
        <v>300</v>
      </c>
      <c r="P911" s="1">
        <v>1</v>
      </c>
      <c r="Q911" s="1">
        <v>700</v>
      </c>
    </row>
    <row r="912" spans="1:17" x14ac:dyDescent="0.35">
      <c r="A912" s="2">
        <v>908</v>
      </c>
      <c r="B912" s="2">
        <f t="shared" si="14"/>
        <v>204</v>
      </c>
      <c r="C912" s="2">
        <v>2</v>
      </c>
      <c r="D912" s="2">
        <v>4</v>
      </c>
      <c r="E912" s="2" t="str">
        <f>"阵列"&amp;C912&amp;INDEX(计算页!$E$4:$E$9,D912)&amp;"色宠物系数"</f>
        <v>阵列2紫色宠物系数</v>
      </c>
      <c r="F912" s="2">
        <v>8</v>
      </c>
      <c r="G912" s="2">
        <v>800</v>
      </c>
      <c r="H912" s="2">
        <f>INDEX(升级战力计算!$B$2:$BC$101,D_升级系数表!F912,MATCH(B912,升级战力计算!$B$1:$BC$1,0)-1)</f>
        <v>1805</v>
      </c>
      <c r="I912" s="1">
        <v>3</v>
      </c>
      <c r="J912" s="1">
        <v>201</v>
      </c>
      <c r="K912" s="1">
        <v>100</v>
      </c>
      <c r="L912" s="1">
        <v>202</v>
      </c>
      <c r="M912" s="1">
        <v>200</v>
      </c>
      <c r="N912" s="1">
        <v>203</v>
      </c>
      <c r="O912" s="1">
        <v>300</v>
      </c>
      <c r="P912" s="1">
        <v>1</v>
      </c>
      <c r="Q912" s="1">
        <v>800</v>
      </c>
    </row>
    <row r="913" spans="1:17" x14ac:dyDescent="0.35">
      <c r="A913" s="2">
        <v>909</v>
      </c>
      <c r="B913" s="2">
        <f t="shared" si="14"/>
        <v>204</v>
      </c>
      <c r="C913" s="2">
        <v>2</v>
      </c>
      <c r="D913" s="2">
        <v>4</v>
      </c>
      <c r="E913" s="2" t="str">
        <f>"阵列"&amp;C913&amp;INDEX(计算页!$E$4:$E$9,D913)&amp;"色宠物系数"</f>
        <v>阵列2紫色宠物系数</v>
      </c>
      <c r="F913" s="2">
        <v>9</v>
      </c>
      <c r="G913" s="2">
        <v>900</v>
      </c>
      <c r="H913" s="2">
        <f>INDEX(升级战力计算!$B$2:$BC$101,D_升级系数表!F913,MATCH(B913,升级战力计算!$B$1:$BC$1,0)-1)</f>
        <v>2040</v>
      </c>
      <c r="I913" s="1">
        <v>3</v>
      </c>
      <c r="J913" s="1">
        <v>201</v>
      </c>
      <c r="K913" s="1">
        <v>100</v>
      </c>
      <c r="L913" s="1">
        <v>202</v>
      </c>
      <c r="M913" s="1">
        <v>200</v>
      </c>
      <c r="N913" s="1">
        <v>203</v>
      </c>
      <c r="O913" s="1">
        <v>300</v>
      </c>
      <c r="P913" s="1">
        <v>1</v>
      </c>
      <c r="Q913" s="1">
        <v>900</v>
      </c>
    </row>
    <row r="914" spans="1:17" x14ac:dyDescent="0.35">
      <c r="A914" s="2">
        <v>910</v>
      </c>
      <c r="B914" s="2">
        <f t="shared" si="14"/>
        <v>204</v>
      </c>
      <c r="C914" s="2">
        <v>2</v>
      </c>
      <c r="D914" s="2">
        <v>4</v>
      </c>
      <c r="E914" s="2" t="str">
        <f>"阵列"&amp;C914&amp;INDEX(计算页!$E$4:$E$9,D914)&amp;"色宠物系数"</f>
        <v>阵列2紫色宠物系数</v>
      </c>
      <c r="F914" s="2">
        <v>10</v>
      </c>
      <c r="G914" s="2">
        <v>1000</v>
      </c>
      <c r="H914" s="2">
        <f>INDEX(升级战力计算!$B$2:$BC$101,D_升级系数表!F914,MATCH(B914,升级战力计算!$B$1:$BC$1,0)-1)</f>
        <v>2275</v>
      </c>
      <c r="I914" s="1">
        <v>3</v>
      </c>
      <c r="J914" s="1">
        <v>201</v>
      </c>
      <c r="K914" s="1">
        <v>100</v>
      </c>
      <c r="L914" s="1">
        <v>202</v>
      </c>
      <c r="M914" s="1">
        <v>200</v>
      </c>
      <c r="N914" s="1">
        <v>203</v>
      </c>
      <c r="O914" s="1">
        <v>300</v>
      </c>
      <c r="P914" s="1">
        <v>1</v>
      </c>
      <c r="Q914" s="1">
        <v>1000</v>
      </c>
    </row>
    <row r="915" spans="1:17" x14ac:dyDescent="0.35">
      <c r="A915" s="2">
        <v>911</v>
      </c>
      <c r="B915" s="2">
        <f t="shared" si="14"/>
        <v>204</v>
      </c>
      <c r="C915" s="2">
        <v>2</v>
      </c>
      <c r="D915" s="2">
        <v>4</v>
      </c>
      <c r="E915" s="2" t="str">
        <f>"阵列"&amp;C915&amp;INDEX(计算页!$E$4:$E$9,D915)&amp;"色宠物系数"</f>
        <v>阵列2紫色宠物系数</v>
      </c>
      <c r="F915" s="2">
        <v>11</v>
      </c>
      <c r="G915" s="2">
        <v>1100</v>
      </c>
      <c r="H915" s="2">
        <f>INDEX(升级战力计算!$B$2:$BC$101,D_升级系数表!F915,MATCH(B915,升级战力计算!$B$1:$BC$1,0)-1)</f>
        <v>2526</v>
      </c>
      <c r="I915" s="1">
        <v>3</v>
      </c>
      <c r="J915" s="1">
        <v>201</v>
      </c>
      <c r="K915" s="1">
        <v>100</v>
      </c>
      <c r="L915" s="1">
        <v>202</v>
      </c>
      <c r="M915" s="1">
        <v>200</v>
      </c>
      <c r="N915" s="1">
        <v>203</v>
      </c>
      <c r="O915" s="1">
        <v>300</v>
      </c>
      <c r="P915" s="1">
        <v>1</v>
      </c>
      <c r="Q915" s="1">
        <v>1100</v>
      </c>
    </row>
    <row r="916" spans="1:17" x14ac:dyDescent="0.35">
      <c r="A916" s="2">
        <v>912</v>
      </c>
      <c r="B916" s="2">
        <f t="shared" si="14"/>
        <v>204</v>
      </c>
      <c r="C916" s="2">
        <v>2</v>
      </c>
      <c r="D916" s="2">
        <v>4</v>
      </c>
      <c r="E916" s="2" t="str">
        <f>"阵列"&amp;C916&amp;INDEX(计算页!$E$4:$E$9,D916)&amp;"色宠物系数"</f>
        <v>阵列2紫色宠物系数</v>
      </c>
      <c r="F916" s="2">
        <v>12</v>
      </c>
      <c r="G916" s="2">
        <v>1200</v>
      </c>
      <c r="H916" s="2">
        <f>INDEX(升级战力计算!$B$2:$BC$101,D_升级系数表!F916,MATCH(B916,升级战力计算!$B$1:$BC$1,0)-1)</f>
        <v>2777</v>
      </c>
      <c r="I916" s="1">
        <v>3</v>
      </c>
      <c r="J916" s="1">
        <v>201</v>
      </c>
      <c r="K916" s="1">
        <v>100</v>
      </c>
      <c r="L916" s="1">
        <v>202</v>
      </c>
      <c r="M916" s="1">
        <v>200</v>
      </c>
      <c r="N916" s="1">
        <v>203</v>
      </c>
      <c r="O916" s="1">
        <v>300</v>
      </c>
      <c r="P916" s="1">
        <v>1</v>
      </c>
      <c r="Q916" s="1">
        <v>1200</v>
      </c>
    </row>
    <row r="917" spans="1:17" x14ac:dyDescent="0.35">
      <c r="A917" s="2">
        <v>913</v>
      </c>
      <c r="B917" s="2">
        <f t="shared" si="14"/>
        <v>204</v>
      </c>
      <c r="C917" s="2">
        <v>2</v>
      </c>
      <c r="D917" s="2">
        <v>4</v>
      </c>
      <c r="E917" s="2" t="str">
        <f>"阵列"&amp;C917&amp;INDEX(计算页!$E$4:$E$9,D917)&amp;"色宠物系数"</f>
        <v>阵列2紫色宠物系数</v>
      </c>
      <c r="F917" s="2">
        <v>13</v>
      </c>
      <c r="G917" s="2">
        <v>1300</v>
      </c>
      <c r="H917" s="2">
        <f>INDEX(升级战力计算!$B$2:$BC$101,D_升级系数表!F917,MATCH(B917,升级战力计算!$B$1:$BC$1,0)-1)</f>
        <v>3028</v>
      </c>
      <c r="I917" s="1">
        <v>3</v>
      </c>
      <c r="J917" s="1">
        <v>201</v>
      </c>
      <c r="K917" s="1">
        <v>100</v>
      </c>
      <c r="L917" s="1">
        <v>202</v>
      </c>
      <c r="M917" s="1">
        <v>200</v>
      </c>
      <c r="N917" s="1">
        <v>203</v>
      </c>
      <c r="O917" s="1">
        <v>300</v>
      </c>
      <c r="P917" s="1">
        <v>1</v>
      </c>
      <c r="Q917" s="1">
        <v>1300</v>
      </c>
    </row>
    <row r="918" spans="1:17" x14ac:dyDescent="0.35">
      <c r="A918" s="2">
        <v>914</v>
      </c>
      <c r="B918" s="2">
        <f t="shared" si="14"/>
        <v>204</v>
      </c>
      <c r="C918" s="2">
        <v>2</v>
      </c>
      <c r="D918" s="2">
        <v>4</v>
      </c>
      <c r="E918" s="2" t="str">
        <f>"阵列"&amp;C918&amp;INDEX(计算页!$E$4:$E$9,D918)&amp;"色宠物系数"</f>
        <v>阵列2紫色宠物系数</v>
      </c>
      <c r="F918" s="2">
        <v>14</v>
      </c>
      <c r="G918" s="2">
        <v>1400</v>
      </c>
      <c r="H918" s="2">
        <f>INDEX(升级战力计算!$B$2:$BC$101,D_升级系数表!F918,MATCH(B918,升级战力计算!$B$1:$BC$1,0)-1)</f>
        <v>3279</v>
      </c>
      <c r="I918" s="1">
        <v>3</v>
      </c>
      <c r="J918" s="1">
        <v>201</v>
      </c>
      <c r="K918" s="1">
        <v>100</v>
      </c>
      <c r="L918" s="1">
        <v>202</v>
      </c>
      <c r="M918" s="1">
        <v>200</v>
      </c>
      <c r="N918" s="1">
        <v>203</v>
      </c>
      <c r="O918" s="1">
        <v>300</v>
      </c>
      <c r="P918" s="1">
        <v>1</v>
      </c>
      <c r="Q918" s="1">
        <v>1400</v>
      </c>
    </row>
    <row r="919" spans="1:17" x14ac:dyDescent="0.35">
      <c r="A919" s="2">
        <v>915</v>
      </c>
      <c r="B919" s="2">
        <f t="shared" si="14"/>
        <v>204</v>
      </c>
      <c r="C919" s="2">
        <v>2</v>
      </c>
      <c r="D919" s="2">
        <v>4</v>
      </c>
      <c r="E919" s="2" t="str">
        <f>"阵列"&amp;C919&amp;INDEX(计算页!$E$4:$E$9,D919)&amp;"色宠物系数"</f>
        <v>阵列2紫色宠物系数</v>
      </c>
      <c r="F919" s="2">
        <v>15</v>
      </c>
      <c r="G919" s="2">
        <v>1500</v>
      </c>
      <c r="H919" s="2">
        <f>INDEX(升级战力计算!$B$2:$BC$101,D_升级系数表!F919,MATCH(B919,升级战力计算!$B$1:$BC$1,0)-1)</f>
        <v>3530</v>
      </c>
      <c r="I919" s="1">
        <v>3</v>
      </c>
      <c r="J919" s="1">
        <v>201</v>
      </c>
      <c r="K919" s="1">
        <v>100</v>
      </c>
      <c r="L919" s="1">
        <v>202</v>
      </c>
      <c r="M919" s="1">
        <v>200</v>
      </c>
      <c r="N919" s="1">
        <v>203</v>
      </c>
      <c r="O919" s="1">
        <v>300</v>
      </c>
      <c r="P919" s="1">
        <v>1</v>
      </c>
      <c r="Q919" s="1">
        <v>1500</v>
      </c>
    </row>
    <row r="920" spans="1:17" x14ac:dyDescent="0.35">
      <c r="A920" s="2">
        <v>916</v>
      </c>
      <c r="B920" s="2">
        <f t="shared" si="14"/>
        <v>204</v>
      </c>
      <c r="C920" s="2">
        <v>2</v>
      </c>
      <c r="D920" s="2">
        <v>4</v>
      </c>
      <c r="E920" s="2" t="str">
        <f>"阵列"&amp;C920&amp;INDEX(计算页!$E$4:$E$9,D920)&amp;"色宠物系数"</f>
        <v>阵列2紫色宠物系数</v>
      </c>
      <c r="F920" s="2">
        <v>16</v>
      </c>
      <c r="G920" s="2">
        <v>1600</v>
      </c>
      <c r="H920" s="2">
        <f>INDEX(升级战力计算!$B$2:$BC$101,D_升级系数表!F920,MATCH(B920,升级战力计算!$B$1:$BC$1,0)-1)</f>
        <v>3799</v>
      </c>
      <c r="I920" s="1">
        <v>3</v>
      </c>
      <c r="J920" s="1">
        <v>201</v>
      </c>
      <c r="K920" s="1">
        <v>100</v>
      </c>
      <c r="L920" s="1">
        <v>202</v>
      </c>
      <c r="M920" s="1">
        <v>200</v>
      </c>
      <c r="N920" s="1">
        <v>203</v>
      </c>
      <c r="O920" s="1">
        <v>300</v>
      </c>
      <c r="P920" s="1">
        <v>1</v>
      </c>
      <c r="Q920" s="1">
        <v>1600</v>
      </c>
    </row>
    <row r="921" spans="1:17" x14ac:dyDescent="0.35">
      <c r="A921" s="2">
        <v>917</v>
      </c>
      <c r="B921" s="2">
        <f t="shared" si="14"/>
        <v>204</v>
      </c>
      <c r="C921" s="2">
        <v>2</v>
      </c>
      <c r="D921" s="2">
        <v>4</v>
      </c>
      <c r="E921" s="2" t="str">
        <f>"阵列"&amp;C921&amp;INDEX(计算页!$E$4:$E$9,D921)&amp;"色宠物系数"</f>
        <v>阵列2紫色宠物系数</v>
      </c>
      <c r="F921" s="2">
        <v>17</v>
      </c>
      <c r="G921" s="2">
        <v>1700</v>
      </c>
      <c r="H921" s="2">
        <f>INDEX(升级战力计算!$B$2:$BC$101,D_升级系数表!F921,MATCH(B921,升级战力计算!$B$1:$BC$1,0)-1)</f>
        <v>4068</v>
      </c>
      <c r="I921" s="1">
        <v>3</v>
      </c>
      <c r="J921" s="1">
        <v>201</v>
      </c>
      <c r="K921" s="1">
        <v>100</v>
      </c>
      <c r="L921" s="1">
        <v>202</v>
      </c>
      <c r="M921" s="1">
        <v>200</v>
      </c>
      <c r="N921" s="1">
        <v>203</v>
      </c>
      <c r="O921" s="1">
        <v>300</v>
      </c>
      <c r="P921" s="1">
        <v>1</v>
      </c>
      <c r="Q921" s="1">
        <v>1700</v>
      </c>
    </row>
    <row r="922" spans="1:17" x14ac:dyDescent="0.35">
      <c r="A922" s="2">
        <v>918</v>
      </c>
      <c r="B922" s="2">
        <f t="shared" si="14"/>
        <v>204</v>
      </c>
      <c r="C922" s="2">
        <v>2</v>
      </c>
      <c r="D922" s="2">
        <v>4</v>
      </c>
      <c r="E922" s="2" t="str">
        <f>"阵列"&amp;C922&amp;INDEX(计算页!$E$4:$E$9,D922)&amp;"色宠物系数"</f>
        <v>阵列2紫色宠物系数</v>
      </c>
      <c r="F922" s="2">
        <v>18</v>
      </c>
      <c r="G922" s="2">
        <v>1800</v>
      </c>
      <c r="H922" s="2">
        <f>INDEX(升级战力计算!$B$2:$BC$101,D_升级系数表!F922,MATCH(B922,升级战力计算!$B$1:$BC$1,0)-1)</f>
        <v>4337</v>
      </c>
      <c r="I922" s="1">
        <v>3</v>
      </c>
      <c r="J922" s="1">
        <v>201</v>
      </c>
      <c r="K922" s="1">
        <v>100</v>
      </c>
      <c r="L922" s="1">
        <v>202</v>
      </c>
      <c r="M922" s="1">
        <v>200</v>
      </c>
      <c r="N922" s="1">
        <v>203</v>
      </c>
      <c r="O922" s="1">
        <v>300</v>
      </c>
      <c r="P922" s="1">
        <v>1</v>
      </c>
      <c r="Q922" s="1">
        <v>1800</v>
      </c>
    </row>
    <row r="923" spans="1:17" x14ac:dyDescent="0.35">
      <c r="A923" s="2">
        <v>919</v>
      </c>
      <c r="B923" s="2">
        <f t="shared" si="14"/>
        <v>204</v>
      </c>
      <c r="C923" s="2">
        <v>2</v>
      </c>
      <c r="D923" s="2">
        <v>4</v>
      </c>
      <c r="E923" s="2" t="str">
        <f>"阵列"&amp;C923&amp;INDEX(计算页!$E$4:$E$9,D923)&amp;"色宠物系数"</f>
        <v>阵列2紫色宠物系数</v>
      </c>
      <c r="F923" s="2">
        <v>19</v>
      </c>
      <c r="G923" s="2">
        <v>1900</v>
      </c>
      <c r="H923" s="2">
        <f>INDEX(升级战力计算!$B$2:$BC$101,D_升级系数表!F923,MATCH(B923,升级战力计算!$B$1:$BC$1,0)-1)</f>
        <v>4606</v>
      </c>
      <c r="I923" s="1">
        <v>3</v>
      </c>
      <c r="J923" s="1">
        <v>201</v>
      </c>
      <c r="K923" s="1">
        <v>100</v>
      </c>
      <c r="L923" s="1">
        <v>202</v>
      </c>
      <c r="M923" s="1">
        <v>200</v>
      </c>
      <c r="N923" s="1">
        <v>203</v>
      </c>
      <c r="O923" s="1">
        <v>300</v>
      </c>
      <c r="P923" s="1">
        <v>1</v>
      </c>
      <c r="Q923" s="1">
        <v>1900</v>
      </c>
    </row>
    <row r="924" spans="1:17" x14ac:dyDescent="0.35">
      <c r="A924" s="2">
        <v>920</v>
      </c>
      <c r="B924" s="2">
        <f t="shared" si="14"/>
        <v>204</v>
      </c>
      <c r="C924" s="2">
        <v>2</v>
      </c>
      <c r="D924" s="2">
        <v>4</v>
      </c>
      <c r="E924" s="2" t="str">
        <f>"阵列"&amp;C924&amp;INDEX(计算页!$E$4:$E$9,D924)&amp;"色宠物系数"</f>
        <v>阵列2紫色宠物系数</v>
      </c>
      <c r="F924" s="2">
        <v>20</v>
      </c>
      <c r="G924" s="2">
        <v>2000</v>
      </c>
      <c r="H924" s="2">
        <f>INDEX(升级战力计算!$B$2:$BC$101,D_升级系数表!F924,MATCH(B924,升级战力计算!$B$1:$BC$1,0)-1)</f>
        <v>4875</v>
      </c>
      <c r="I924" s="1">
        <v>3</v>
      </c>
      <c r="J924" s="1">
        <v>201</v>
      </c>
      <c r="K924" s="1">
        <v>100</v>
      </c>
      <c r="L924" s="1">
        <v>202</v>
      </c>
      <c r="M924" s="1">
        <v>200</v>
      </c>
      <c r="N924" s="1">
        <v>203</v>
      </c>
      <c r="O924" s="1">
        <v>300</v>
      </c>
      <c r="P924" s="1">
        <v>1</v>
      </c>
      <c r="Q924" s="1">
        <v>2000</v>
      </c>
    </row>
    <row r="925" spans="1:17" x14ac:dyDescent="0.35">
      <c r="A925" s="2">
        <v>921</v>
      </c>
      <c r="B925" s="2">
        <f t="shared" si="14"/>
        <v>204</v>
      </c>
      <c r="C925" s="2">
        <v>2</v>
      </c>
      <c r="D925" s="2">
        <v>4</v>
      </c>
      <c r="E925" s="2" t="str">
        <f>"阵列"&amp;C925&amp;INDEX(计算页!$E$4:$E$9,D925)&amp;"色宠物系数"</f>
        <v>阵列2紫色宠物系数</v>
      </c>
      <c r="F925" s="2">
        <v>21</v>
      </c>
      <c r="G925" s="2">
        <v>2100</v>
      </c>
      <c r="H925" s="2">
        <f>INDEX(升级战力计算!$B$2:$BC$101,D_升级系数表!F925,MATCH(B925,升级战力计算!$B$1:$BC$1,0)-1)</f>
        <v>5163</v>
      </c>
      <c r="I925" s="1">
        <v>3</v>
      </c>
      <c r="J925" s="1">
        <v>201</v>
      </c>
      <c r="K925" s="1">
        <v>100</v>
      </c>
      <c r="L925" s="1">
        <v>202</v>
      </c>
      <c r="M925" s="1">
        <v>200</v>
      </c>
      <c r="N925" s="1">
        <v>203</v>
      </c>
      <c r="O925" s="1">
        <v>300</v>
      </c>
      <c r="P925" s="1">
        <v>1</v>
      </c>
      <c r="Q925" s="1">
        <v>2100</v>
      </c>
    </row>
    <row r="926" spans="1:17" x14ac:dyDescent="0.35">
      <c r="A926" s="2">
        <v>922</v>
      </c>
      <c r="B926" s="2">
        <f t="shared" si="14"/>
        <v>204</v>
      </c>
      <c r="C926" s="2">
        <v>2</v>
      </c>
      <c r="D926" s="2">
        <v>4</v>
      </c>
      <c r="E926" s="2" t="str">
        <f>"阵列"&amp;C926&amp;INDEX(计算页!$E$4:$E$9,D926)&amp;"色宠物系数"</f>
        <v>阵列2紫色宠物系数</v>
      </c>
      <c r="F926" s="2">
        <v>22</v>
      </c>
      <c r="G926" s="2">
        <v>2200</v>
      </c>
      <c r="H926" s="2">
        <f>INDEX(升级战力计算!$B$2:$BC$101,D_升级系数表!F926,MATCH(B926,升级战力计算!$B$1:$BC$1,0)-1)</f>
        <v>5451</v>
      </c>
      <c r="I926" s="1">
        <v>3</v>
      </c>
      <c r="J926" s="1">
        <v>201</v>
      </c>
      <c r="K926" s="1">
        <v>100</v>
      </c>
      <c r="L926" s="1">
        <v>202</v>
      </c>
      <c r="M926" s="1">
        <v>200</v>
      </c>
      <c r="N926" s="1">
        <v>203</v>
      </c>
      <c r="O926" s="1">
        <v>300</v>
      </c>
      <c r="P926" s="1">
        <v>1</v>
      </c>
      <c r="Q926" s="1">
        <v>2200</v>
      </c>
    </row>
    <row r="927" spans="1:17" x14ac:dyDescent="0.35">
      <c r="A927" s="2">
        <v>923</v>
      </c>
      <c r="B927" s="2">
        <f t="shared" si="14"/>
        <v>204</v>
      </c>
      <c r="C927" s="2">
        <v>2</v>
      </c>
      <c r="D927" s="2">
        <v>4</v>
      </c>
      <c r="E927" s="2" t="str">
        <f>"阵列"&amp;C927&amp;INDEX(计算页!$E$4:$E$9,D927)&amp;"色宠物系数"</f>
        <v>阵列2紫色宠物系数</v>
      </c>
      <c r="F927" s="2">
        <v>23</v>
      </c>
      <c r="G927" s="2">
        <v>2300</v>
      </c>
      <c r="H927" s="2">
        <f>INDEX(升级战力计算!$B$2:$BC$101,D_升级系数表!F927,MATCH(B927,升级战力计算!$B$1:$BC$1,0)-1)</f>
        <v>5739</v>
      </c>
      <c r="I927" s="1">
        <v>3</v>
      </c>
      <c r="J927" s="1">
        <v>201</v>
      </c>
      <c r="K927" s="1">
        <v>100</v>
      </c>
      <c r="L927" s="1">
        <v>202</v>
      </c>
      <c r="M927" s="1">
        <v>200</v>
      </c>
      <c r="N927" s="1">
        <v>203</v>
      </c>
      <c r="O927" s="1">
        <v>300</v>
      </c>
      <c r="P927" s="1">
        <v>1</v>
      </c>
      <c r="Q927" s="1">
        <v>2300</v>
      </c>
    </row>
    <row r="928" spans="1:17" x14ac:dyDescent="0.35">
      <c r="A928" s="2">
        <v>924</v>
      </c>
      <c r="B928" s="2">
        <f t="shared" si="14"/>
        <v>204</v>
      </c>
      <c r="C928" s="2">
        <v>2</v>
      </c>
      <c r="D928" s="2">
        <v>4</v>
      </c>
      <c r="E928" s="2" t="str">
        <f>"阵列"&amp;C928&amp;INDEX(计算页!$E$4:$E$9,D928)&amp;"色宠物系数"</f>
        <v>阵列2紫色宠物系数</v>
      </c>
      <c r="F928" s="2">
        <v>24</v>
      </c>
      <c r="G928" s="2">
        <v>2400</v>
      </c>
      <c r="H928" s="2">
        <f>INDEX(升级战力计算!$B$2:$BC$101,D_升级系数表!F928,MATCH(B928,升级战力计算!$B$1:$BC$1,0)-1)</f>
        <v>6027</v>
      </c>
      <c r="I928" s="1">
        <v>3</v>
      </c>
      <c r="J928" s="1">
        <v>201</v>
      </c>
      <c r="K928" s="1">
        <v>100</v>
      </c>
      <c r="L928" s="1">
        <v>202</v>
      </c>
      <c r="M928" s="1">
        <v>200</v>
      </c>
      <c r="N928" s="1">
        <v>203</v>
      </c>
      <c r="O928" s="1">
        <v>300</v>
      </c>
      <c r="P928" s="1">
        <v>1</v>
      </c>
      <c r="Q928" s="1">
        <v>2400</v>
      </c>
    </row>
    <row r="929" spans="1:17" x14ac:dyDescent="0.35">
      <c r="A929" s="2">
        <v>925</v>
      </c>
      <c r="B929" s="2">
        <f t="shared" si="14"/>
        <v>204</v>
      </c>
      <c r="C929" s="2">
        <v>2</v>
      </c>
      <c r="D929" s="2">
        <v>4</v>
      </c>
      <c r="E929" s="2" t="str">
        <f>"阵列"&amp;C929&amp;INDEX(计算页!$E$4:$E$9,D929)&amp;"色宠物系数"</f>
        <v>阵列2紫色宠物系数</v>
      </c>
      <c r="F929" s="2">
        <v>25</v>
      </c>
      <c r="G929" s="2">
        <v>2500</v>
      </c>
      <c r="H929" s="2">
        <f>INDEX(升级战力计算!$B$2:$BC$101,D_升级系数表!F929,MATCH(B929,升级战力计算!$B$1:$BC$1,0)-1)</f>
        <v>6315</v>
      </c>
      <c r="I929" s="1">
        <v>3</v>
      </c>
      <c r="J929" s="1">
        <v>201</v>
      </c>
      <c r="K929" s="1">
        <v>100</v>
      </c>
      <c r="L929" s="1">
        <v>202</v>
      </c>
      <c r="M929" s="1">
        <v>200</v>
      </c>
      <c r="N929" s="1">
        <v>203</v>
      </c>
      <c r="O929" s="1">
        <v>300</v>
      </c>
      <c r="P929" s="1">
        <v>1</v>
      </c>
      <c r="Q929" s="1">
        <v>2500</v>
      </c>
    </row>
    <row r="930" spans="1:17" x14ac:dyDescent="0.35">
      <c r="A930" s="2">
        <v>926</v>
      </c>
      <c r="B930" s="2">
        <f t="shared" si="14"/>
        <v>204</v>
      </c>
      <c r="C930" s="2">
        <v>2</v>
      </c>
      <c r="D930" s="2">
        <v>4</v>
      </c>
      <c r="E930" s="2" t="str">
        <f>"阵列"&amp;C930&amp;INDEX(计算页!$E$4:$E$9,D930)&amp;"色宠物系数"</f>
        <v>阵列2紫色宠物系数</v>
      </c>
      <c r="F930" s="2">
        <v>26</v>
      </c>
      <c r="G930" s="2">
        <v>2600</v>
      </c>
      <c r="H930" s="2">
        <f>INDEX(升级战力计算!$B$2:$BC$101,D_升级系数表!F930,MATCH(B930,升级战力计算!$B$1:$BC$1,0)-1)</f>
        <v>6623</v>
      </c>
      <c r="I930" s="1">
        <v>3</v>
      </c>
      <c r="J930" s="1">
        <v>201</v>
      </c>
      <c r="K930" s="1">
        <v>100</v>
      </c>
      <c r="L930" s="1">
        <v>202</v>
      </c>
      <c r="M930" s="1">
        <v>200</v>
      </c>
      <c r="N930" s="1">
        <v>203</v>
      </c>
      <c r="O930" s="1">
        <v>300</v>
      </c>
      <c r="P930" s="1">
        <v>1</v>
      </c>
      <c r="Q930" s="1">
        <v>2600</v>
      </c>
    </row>
    <row r="931" spans="1:17" x14ac:dyDescent="0.35">
      <c r="A931" s="2">
        <v>927</v>
      </c>
      <c r="B931" s="2">
        <f t="shared" si="14"/>
        <v>204</v>
      </c>
      <c r="C931" s="2">
        <v>2</v>
      </c>
      <c r="D931" s="2">
        <v>4</v>
      </c>
      <c r="E931" s="2" t="str">
        <f>"阵列"&amp;C931&amp;INDEX(计算页!$E$4:$E$9,D931)&amp;"色宠物系数"</f>
        <v>阵列2紫色宠物系数</v>
      </c>
      <c r="F931" s="2">
        <v>27</v>
      </c>
      <c r="G931" s="2">
        <v>2700</v>
      </c>
      <c r="H931" s="2">
        <f>INDEX(升级战力计算!$B$2:$BC$101,D_升级系数表!F931,MATCH(B931,升级战力计算!$B$1:$BC$1,0)-1)</f>
        <v>6931</v>
      </c>
      <c r="I931" s="1">
        <v>3</v>
      </c>
      <c r="J931" s="1">
        <v>201</v>
      </c>
      <c r="K931" s="1">
        <v>100</v>
      </c>
      <c r="L931" s="1">
        <v>202</v>
      </c>
      <c r="M931" s="1">
        <v>200</v>
      </c>
      <c r="N931" s="1">
        <v>203</v>
      </c>
      <c r="O931" s="1">
        <v>300</v>
      </c>
      <c r="P931" s="1">
        <v>1</v>
      </c>
      <c r="Q931" s="1">
        <v>2700</v>
      </c>
    </row>
    <row r="932" spans="1:17" x14ac:dyDescent="0.35">
      <c r="A932" s="2">
        <v>928</v>
      </c>
      <c r="B932" s="2">
        <f t="shared" si="14"/>
        <v>204</v>
      </c>
      <c r="C932" s="2">
        <v>2</v>
      </c>
      <c r="D932" s="2">
        <v>4</v>
      </c>
      <c r="E932" s="2" t="str">
        <f>"阵列"&amp;C932&amp;INDEX(计算页!$E$4:$E$9,D932)&amp;"色宠物系数"</f>
        <v>阵列2紫色宠物系数</v>
      </c>
      <c r="F932" s="2">
        <v>28</v>
      </c>
      <c r="G932" s="2">
        <v>2800</v>
      </c>
      <c r="H932" s="2">
        <f>INDEX(升级战力计算!$B$2:$BC$101,D_升级系数表!F932,MATCH(B932,升级战力计算!$B$1:$BC$1,0)-1)</f>
        <v>7239</v>
      </c>
      <c r="I932" s="1">
        <v>3</v>
      </c>
      <c r="J932" s="1">
        <v>201</v>
      </c>
      <c r="K932" s="1">
        <v>100</v>
      </c>
      <c r="L932" s="1">
        <v>202</v>
      </c>
      <c r="M932" s="1">
        <v>200</v>
      </c>
      <c r="N932" s="1">
        <v>203</v>
      </c>
      <c r="O932" s="1">
        <v>300</v>
      </c>
      <c r="P932" s="1">
        <v>1</v>
      </c>
      <c r="Q932" s="1">
        <v>2800</v>
      </c>
    </row>
    <row r="933" spans="1:17" x14ac:dyDescent="0.35">
      <c r="A933" s="2">
        <v>929</v>
      </c>
      <c r="B933" s="2">
        <f t="shared" si="14"/>
        <v>204</v>
      </c>
      <c r="C933" s="2">
        <v>2</v>
      </c>
      <c r="D933" s="2">
        <v>4</v>
      </c>
      <c r="E933" s="2" t="str">
        <f>"阵列"&amp;C933&amp;INDEX(计算页!$E$4:$E$9,D933)&amp;"色宠物系数"</f>
        <v>阵列2紫色宠物系数</v>
      </c>
      <c r="F933" s="2">
        <v>29</v>
      </c>
      <c r="G933" s="2">
        <v>2900</v>
      </c>
      <c r="H933" s="2">
        <f>INDEX(升级战力计算!$B$2:$BC$101,D_升级系数表!F933,MATCH(B933,升级战力计算!$B$1:$BC$1,0)-1)</f>
        <v>7547</v>
      </c>
      <c r="I933" s="1">
        <v>3</v>
      </c>
      <c r="J933" s="1">
        <v>201</v>
      </c>
      <c r="K933" s="1">
        <v>100</v>
      </c>
      <c r="L933" s="1">
        <v>202</v>
      </c>
      <c r="M933" s="1">
        <v>200</v>
      </c>
      <c r="N933" s="1">
        <v>203</v>
      </c>
      <c r="O933" s="1">
        <v>300</v>
      </c>
      <c r="P933" s="1">
        <v>1</v>
      </c>
      <c r="Q933" s="1">
        <v>2900</v>
      </c>
    </row>
    <row r="934" spans="1:17" x14ac:dyDescent="0.35">
      <c r="A934" s="2">
        <v>930</v>
      </c>
      <c r="B934" s="2">
        <f t="shared" si="14"/>
        <v>204</v>
      </c>
      <c r="C934" s="2">
        <v>2</v>
      </c>
      <c r="D934" s="2">
        <v>4</v>
      </c>
      <c r="E934" s="2" t="str">
        <f>"阵列"&amp;C934&amp;INDEX(计算页!$E$4:$E$9,D934)&amp;"色宠物系数"</f>
        <v>阵列2紫色宠物系数</v>
      </c>
      <c r="F934" s="2">
        <v>30</v>
      </c>
      <c r="G934" s="2">
        <v>3000</v>
      </c>
      <c r="H934" s="2">
        <f>INDEX(升级战力计算!$B$2:$BC$101,D_升级系数表!F934,MATCH(B934,升级战力计算!$B$1:$BC$1,0)-1)</f>
        <v>7855</v>
      </c>
      <c r="I934" s="1">
        <v>3</v>
      </c>
      <c r="J934" s="1">
        <v>201</v>
      </c>
      <c r="K934" s="1">
        <v>100</v>
      </c>
      <c r="L934" s="1">
        <v>202</v>
      </c>
      <c r="M934" s="1">
        <v>200</v>
      </c>
      <c r="N934" s="1">
        <v>203</v>
      </c>
      <c r="O934" s="1">
        <v>300</v>
      </c>
      <c r="P934" s="1">
        <v>1</v>
      </c>
      <c r="Q934" s="1">
        <v>3000</v>
      </c>
    </row>
    <row r="935" spans="1:17" x14ac:dyDescent="0.35">
      <c r="A935" s="2">
        <v>931</v>
      </c>
      <c r="B935" s="2">
        <f t="shared" si="14"/>
        <v>204</v>
      </c>
      <c r="C935" s="2">
        <v>2</v>
      </c>
      <c r="D935" s="2">
        <v>4</v>
      </c>
      <c r="E935" s="2" t="str">
        <f>"阵列"&amp;C935&amp;INDEX(计算页!$E$4:$E$9,D935)&amp;"色宠物系数"</f>
        <v>阵列2紫色宠物系数</v>
      </c>
      <c r="F935" s="2">
        <v>31</v>
      </c>
      <c r="G935" s="2">
        <v>3100</v>
      </c>
      <c r="H935" s="2">
        <f>INDEX(升级战力计算!$B$2:$BC$101,D_升级系数表!F935,MATCH(B935,升级战力计算!$B$1:$BC$1,0)-1)</f>
        <v>8185</v>
      </c>
      <c r="I935" s="1">
        <v>3</v>
      </c>
      <c r="J935" s="1">
        <v>201</v>
      </c>
      <c r="K935" s="1">
        <v>100</v>
      </c>
      <c r="L935" s="1">
        <v>202</v>
      </c>
      <c r="M935" s="1">
        <v>200</v>
      </c>
      <c r="N935" s="1">
        <v>203</v>
      </c>
      <c r="O935" s="1">
        <v>300</v>
      </c>
      <c r="P935" s="1">
        <v>1</v>
      </c>
      <c r="Q935" s="1">
        <v>3100</v>
      </c>
    </row>
    <row r="936" spans="1:17" x14ac:dyDescent="0.35">
      <c r="A936" s="2">
        <v>932</v>
      </c>
      <c r="B936" s="2">
        <f t="shared" si="14"/>
        <v>204</v>
      </c>
      <c r="C936" s="2">
        <v>2</v>
      </c>
      <c r="D936" s="2">
        <v>4</v>
      </c>
      <c r="E936" s="2" t="str">
        <f>"阵列"&amp;C936&amp;INDEX(计算页!$E$4:$E$9,D936)&amp;"色宠物系数"</f>
        <v>阵列2紫色宠物系数</v>
      </c>
      <c r="F936" s="2">
        <v>32</v>
      </c>
      <c r="G936" s="2">
        <v>3200</v>
      </c>
      <c r="H936" s="2">
        <f>INDEX(升级战力计算!$B$2:$BC$101,D_升级系数表!F936,MATCH(B936,升级战力计算!$B$1:$BC$1,0)-1)</f>
        <v>8515</v>
      </c>
      <c r="I936" s="1">
        <v>3</v>
      </c>
      <c r="J936" s="1">
        <v>201</v>
      </c>
      <c r="K936" s="1">
        <v>100</v>
      </c>
      <c r="L936" s="1">
        <v>202</v>
      </c>
      <c r="M936" s="1">
        <v>200</v>
      </c>
      <c r="N936" s="1">
        <v>203</v>
      </c>
      <c r="O936" s="1">
        <v>300</v>
      </c>
      <c r="P936" s="1">
        <v>1</v>
      </c>
      <c r="Q936" s="1">
        <v>3200</v>
      </c>
    </row>
    <row r="937" spans="1:17" x14ac:dyDescent="0.35">
      <c r="A937" s="2">
        <v>933</v>
      </c>
      <c r="B937" s="2">
        <f t="shared" si="14"/>
        <v>204</v>
      </c>
      <c r="C937" s="2">
        <v>2</v>
      </c>
      <c r="D937" s="2">
        <v>4</v>
      </c>
      <c r="E937" s="2" t="str">
        <f>"阵列"&amp;C937&amp;INDEX(计算页!$E$4:$E$9,D937)&amp;"色宠物系数"</f>
        <v>阵列2紫色宠物系数</v>
      </c>
      <c r="F937" s="2">
        <v>33</v>
      </c>
      <c r="G937" s="2">
        <v>3300</v>
      </c>
      <c r="H937" s="2">
        <f>INDEX(升级战力计算!$B$2:$BC$101,D_升级系数表!F937,MATCH(B937,升级战力计算!$B$1:$BC$1,0)-1)</f>
        <v>8845</v>
      </c>
      <c r="I937" s="1">
        <v>3</v>
      </c>
      <c r="J937" s="1">
        <v>201</v>
      </c>
      <c r="K937" s="1">
        <v>100</v>
      </c>
      <c r="L937" s="1">
        <v>202</v>
      </c>
      <c r="M937" s="1">
        <v>200</v>
      </c>
      <c r="N937" s="1">
        <v>203</v>
      </c>
      <c r="O937" s="1">
        <v>300</v>
      </c>
      <c r="P937" s="1">
        <v>1</v>
      </c>
      <c r="Q937" s="1">
        <v>3300</v>
      </c>
    </row>
    <row r="938" spans="1:17" x14ac:dyDescent="0.35">
      <c r="A938" s="2">
        <v>934</v>
      </c>
      <c r="B938" s="2">
        <f t="shared" si="14"/>
        <v>204</v>
      </c>
      <c r="C938" s="2">
        <v>2</v>
      </c>
      <c r="D938" s="2">
        <v>4</v>
      </c>
      <c r="E938" s="2" t="str">
        <f>"阵列"&amp;C938&amp;INDEX(计算页!$E$4:$E$9,D938)&amp;"色宠物系数"</f>
        <v>阵列2紫色宠物系数</v>
      </c>
      <c r="F938" s="2">
        <v>34</v>
      </c>
      <c r="G938" s="2">
        <v>3400</v>
      </c>
      <c r="H938" s="2">
        <f>INDEX(升级战力计算!$B$2:$BC$101,D_升级系数表!F938,MATCH(B938,升级战力计算!$B$1:$BC$1,0)-1)</f>
        <v>9175</v>
      </c>
      <c r="I938" s="1">
        <v>3</v>
      </c>
      <c r="J938" s="1">
        <v>201</v>
      </c>
      <c r="K938" s="1">
        <v>100</v>
      </c>
      <c r="L938" s="1">
        <v>202</v>
      </c>
      <c r="M938" s="1">
        <v>200</v>
      </c>
      <c r="N938" s="1">
        <v>203</v>
      </c>
      <c r="O938" s="1">
        <v>300</v>
      </c>
      <c r="P938" s="1">
        <v>1</v>
      </c>
      <c r="Q938" s="1">
        <v>3400</v>
      </c>
    </row>
    <row r="939" spans="1:17" x14ac:dyDescent="0.35">
      <c r="A939" s="2">
        <v>935</v>
      </c>
      <c r="B939" s="2">
        <f t="shared" si="14"/>
        <v>204</v>
      </c>
      <c r="C939" s="2">
        <v>2</v>
      </c>
      <c r="D939" s="2">
        <v>4</v>
      </c>
      <c r="E939" s="2" t="str">
        <f>"阵列"&amp;C939&amp;INDEX(计算页!$E$4:$E$9,D939)&amp;"色宠物系数"</f>
        <v>阵列2紫色宠物系数</v>
      </c>
      <c r="F939" s="2">
        <v>35</v>
      </c>
      <c r="G939" s="2">
        <v>3500</v>
      </c>
      <c r="H939" s="2">
        <f>INDEX(升级战力计算!$B$2:$BC$101,D_升级系数表!F939,MATCH(B939,升级战力计算!$B$1:$BC$1,0)-1)</f>
        <v>9505</v>
      </c>
      <c r="I939" s="1">
        <v>3</v>
      </c>
      <c r="J939" s="1">
        <v>201</v>
      </c>
      <c r="K939" s="1">
        <v>100</v>
      </c>
      <c r="L939" s="1">
        <v>202</v>
      </c>
      <c r="M939" s="1">
        <v>200</v>
      </c>
      <c r="N939" s="1">
        <v>203</v>
      </c>
      <c r="O939" s="1">
        <v>300</v>
      </c>
      <c r="P939" s="1">
        <v>1</v>
      </c>
      <c r="Q939" s="1">
        <v>3500</v>
      </c>
    </row>
    <row r="940" spans="1:17" x14ac:dyDescent="0.35">
      <c r="A940" s="2">
        <v>936</v>
      </c>
      <c r="B940" s="2">
        <f t="shared" si="14"/>
        <v>204</v>
      </c>
      <c r="C940" s="2">
        <v>2</v>
      </c>
      <c r="D940" s="2">
        <v>4</v>
      </c>
      <c r="E940" s="2" t="str">
        <f>"阵列"&amp;C940&amp;INDEX(计算页!$E$4:$E$9,D940)&amp;"色宠物系数"</f>
        <v>阵列2紫色宠物系数</v>
      </c>
      <c r="F940" s="2">
        <v>36</v>
      </c>
      <c r="G940" s="2">
        <v>3600</v>
      </c>
      <c r="H940" s="2">
        <f>INDEX(升级战力计算!$B$2:$BC$101,D_升级系数表!F940,MATCH(B940,升级战力计算!$B$1:$BC$1,0)-1)</f>
        <v>9858</v>
      </c>
      <c r="I940" s="1">
        <v>3</v>
      </c>
      <c r="J940" s="1">
        <v>201</v>
      </c>
      <c r="K940" s="1">
        <v>100</v>
      </c>
      <c r="L940" s="1">
        <v>202</v>
      </c>
      <c r="M940" s="1">
        <v>200</v>
      </c>
      <c r="N940" s="1">
        <v>203</v>
      </c>
      <c r="O940" s="1">
        <v>300</v>
      </c>
      <c r="P940" s="1">
        <v>1</v>
      </c>
      <c r="Q940" s="1">
        <v>3600</v>
      </c>
    </row>
    <row r="941" spans="1:17" x14ac:dyDescent="0.35">
      <c r="A941" s="2">
        <v>937</v>
      </c>
      <c r="B941" s="2">
        <f t="shared" si="14"/>
        <v>204</v>
      </c>
      <c r="C941" s="2">
        <v>2</v>
      </c>
      <c r="D941" s="2">
        <v>4</v>
      </c>
      <c r="E941" s="2" t="str">
        <f>"阵列"&amp;C941&amp;INDEX(计算页!$E$4:$E$9,D941)&amp;"色宠物系数"</f>
        <v>阵列2紫色宠物系数</v>
      </c>
      <c r="F941" s="2">
        <v>37</v>
      </c>
      <c r="G941" s="2">
        <v>3700</v>
      </c>
      <c r="H941" s="2">
        <f>INDEX(升级战力计算!$B$2:$BC$101,D_升级系数表!F941,MATCH(B941,升级战力计算!$B$1:$BC$1,0)-1)</f>
        <v>10211</v>
      </c>
      <c r="I941" s="1">
        <v>3</v>
      </c>
      <c r="J941" s="1">
        <v>201</v>
      </c>
      <c r="K941" s="1">
        <v>100</v>
      </c>
      <c r="L941" s="1">
        <v>202</v>
      </c>
      <c r="M941" s="1">
        <v>200</v>
      </c>
      <c r="N941" s="1">
        <v>203</v>
      </c>
      <c r="O941" s="1">
        <v>300</v>
      </c>
      <c r="P941" s="1">
        <v>1</v>
      </c>
      <c r="Q941" s="1">
        <v>3700</v>
      </c>
    </row>
    <row r="942" spans="1:17" x14ac:dyDescent="0.35">
      <c r="A942" s="2">
        <v>938</v>
      </c>
      <c r="B942" s="2">
        <f t="shared" si="14"/>
        <v>204</v>
      </c>
      <c r="C942" s="2">
        <v>2</v>
      </c>
      <c r="D942" s="2">
        <v>4</v>
      </c>
      <c r="E942" s="2" t="str">
        <f>"阵列"&amp;C942&amp;INDEX(计算页!$E$4:$E$9,D942)&amp;"色宠物系数"</f>
        <v>阵列2紫色宠物系数</v>
      </c>
      <c r="F942" s="2">
        <v>38</v>
      </c>
      <c r="G942" s="2">
        <v>3800</v>
      </c>
      <c r="H942" s="2">
        <f>INDEX(升级战力计算!$B$2:$BC$101,D_升级系数表!F942,MATCH(B942,升级战力计算!$B$1:$BC$1,0)-1)</f>
        <v>10564</v>
      </c>
      <c r="I942" s="1">
        <v>3</v>
      </c>
      <c r="J942" s="1">
        <v>201</v>
      </c>
      <c r="K942" s="1">
        <v>100</v>
      </c>
      <c r="L942" s="1">
        <v>202</v>
      </c>
      <c r="M942" s="1">
        <v>200</v>
      </c>
      <c r="N942" s="1">
        <v>203</v>
      </c>
      <c r="O942" s="1">
        <v>300</v>
      </c>
      <c r="P942" s="1">
        <v>1</v>
      </c>
      <c r="Q942" s="1">
        <v>3800</v>
      </c>
    </row>
    <row r="943" spans="1:17" x14ac:dyDescent="0.35">
      <c r="A943" s="2">
        <v>939</v>
      </c>
      <c r="B943" s="2">
        <f t="shared" si="14"/>
        <v>204</v>
      </c>
      <c r="C943" s="2">
        <v>2</v>
      </c>
      <c r="D943" s="2">
        <v>4</v>
      </c>
      <c r="E943" s="2" t="str">
        <f>"阵列"&amp;C943&amp;INDEX(计算页!$E$4:$E$9,D943)&amp;"色宠物系数"</f>
        <v>阵列2紫色宠物系数</v>
      </c>
      <c r="F943" s="2">
        <v>39</v>
      </c>
      <c r="G943" s="2">
        <v>3900</v>
      </c>
      <c r="H943" s="2">
        <f>INDEX(升级战力计算!$B$2:$BC$101,D_升级系数表!F943,MATCH(B943,升级战力计算!$B$1:$BC$1,0)-1)</f>
        <v>10917</v>
      </c>
      <c r="I943" s="1">
        <v>3</v>
      </c>
      <c r="J943" s="1">
        <v>201</v>
      </c>
      <c r="K943" s="1">
        <v>100</v>
      </c>
      <c r="L943" s="1">
        <v>202</v>
      </c>
      <c r="M943" s="1">
        <v>200</v>
      </c>
      <c r="N943" s="1">
        <v>203</v>
      </c>
      <c r="O943" s="1">
        <v>300</v>
      </c>
      <c r="P943" s="1">
        <v>1</v>
      </c>
      <c r="Q943" s="1">
        <v>3900</v>
      </c>
    </row>
    <row r="944" spans="1:17" x14ac:dyDescent="0.35">
      <c r="A944" s="2">
        <v>940</v>
      </c>
      <c r="B944" s="2">
        <f t="shared" si="14"/>
        <v>204</v>
      </c>
      <c r="C944" s="2">
        <v>2</v>
      </c>
      <c r="D944" s="2">
        <v>4</v>
      </c>
      <c r="E944" s="2" t="str">
        <f>"阵列"&amp;C944&amp;INDEX(计算页!$E$4:$E$9,D944)&amp;"色宠物系数"</f>
        <v>阵列2紫色宠物系数</v>
      </c>
      <c r="F944" s="2">
        <v>40</v>
      </c>
      <c r="G944" s="2">
        <v>4000</v>
      </c>
      <c r="H944" s="2">
        <f>INDEX(升级战力计算!$B$2:$BC$101,D_升级系数表!F944,MATCH(B944,升级战力计算!$B$1:$BC$1,0)-1)</f>
        <v>11270</v>
      </c>
      <c r="I944" s="1">
        <v>3</v>
      </c>
      <c r="J944" s="1">
        <v>201</v>
      </c>
      <c r="K944" s="1">
        <v>100</v>
      </c>
      <c r="L944" s="1">
        <v>202</v>
      </c>
      <c r="M944" s="1">
        <v>200</v>
      </c>
      <c r="N944" s="1">
        <v>203</v>
      </c>
      <c r="O944" s="1">
        <v>300</v>
      </c>
      <c r="P944" s="1">
        <v>1</v>
      </c>
      <c r="Q944" s="1">
        <v>4000</v>
      </c>
    </row>
    <row r="945" spans="1:17" x14ac:dyDescent="0.35">
      <c r="A945" s="2">
        <v>941</v>
      </c>
      <c r="B945" s="2">
        <f t="shared" si="14"/>
        <v>204</v>
      </c>
      <c r="C945" s="2">
        <v>2</v>
      </c>
      <c r="D945" s="2">
        <v>4</v>
      </c>
      <c r="E945" s="2" t="str">
        <f>"阵列"&amp;C945&amp;INDEX(计算页!$E$4:$E$9,D945)&amp;"色宠物系数"</f>
        <v>阵列2紫色宠物系数</v>
      </c>
      <c r="F945" s="2">
        <v>41</v>
      </c>
      <c r="G945" s="2">
        <v>4100</v>
      </c>
      <c r="H945" s="2">
        <f>INDEX(升级战力计算!$B$2:$BC$101,D_升级系数表!F945,MATCH(B945,升级战力计算!$B$1:$BC$1,0)-1)</f>
        <v>11648</v>
      </c>
      <c r="I945" s="1">
        <v>3</v>
      </c>
      <c r="J945" s="1">
        <v>201</v>
      </c>
      <c r="K945" s="1">
        <v>100</v>
      </c>
      <c r="L945" s="1">
        <v>202</v>
      </c>
      <c r="M945" s="1">
        <v>200</v>
      </c>
      <c r="N945" s="1">
        <v>203</v>
      </c>
      <c r="O945" s="1">
        <v>300</v>
      </c>
      <c r="P945" s="1">
        <v>1</v>
      </c>
      <c r="Q945" s="1">
        <v>4100</v>
      </c>
    </row>
    <row r="946" spans="1:17" x14ac:dyDescent="0.35">
      <c r="A946" s="2">
        <v>942</v>
      </c>
      <c r="B946" s="2">
        <f t="shared" si="14"/>
        <v>204</v>
      </c>
      <c r="C946" s="2">
        <v>2</v>
      </c>
      <c r="D946" s="2">
        <v>4</v>
      </c>
      <c r="E946" s="2" t="str">
        <f>"阵列"&amp;C946&amp;INDEX(计算页!$E$4:$E$9,D946)&amp;"色宠物系数"</f>
        <v>阵列2紫色宠物系数</v>
      </c>
      <c r="F946" s="2">
        <v>42</v>
      </c>
      <c r="G946" s="2">
        <v>4200</v>
      </c>
      <c r="H946" s="2">
        <f>INDEX(升级战力计算!$B$2:$BC$101,D_升级系数表!F946,MATCH(B946,升级战力计算!$B$1:$BC$1,0)-1)</f>
        <v>12026</v>
      </c>
      <c r="I946" s="1">
        <v>3</v>
      </c>
      <c r="J946" s="1">
        <v>201</v>
      </c>
      <c r="K946" s="1">
        <v>100</v>
      </c>
      <c r="L946" s="1">
        <v>202</v>
      </c>
      <c r="M946" s="1">
        <v>200</v>
      </c>
      <c r="N946" s="1">
        <v>203</v>
      </c>
      <c r="O946" s="1">
        <v>300</v>
      </c>
      <c r="P946" s="1">
        <v>1</v>
      </c>
      <c r="Q946" s="1">
        <v>4200</v>
      </c>
    </row>
    <row r="947" spans="1:17" x14ac:dyDescent="0.35">
      <c r="A947" s="2">
        <v>943</v>
      </c>
      <c r="B947" s="2">
        <f t="shared" si="14"/>
        <v>204</v>
      </c>
      <c r="C947" s="2">
        <v>2</v>
      </c>
      <c r="D947" s="2">
        <v>4</v>
      </c>
      <c r="E947" s="2" t="str">
        <f>"阵列"&amp;C947&amp;INDEX(计算页!$E$4:$E$9,D947)&amp;"色宠物系数"</f>
        <v>阵列2紫色宠物系数</v>
      </c>
      <c r="F947" s="2">
        <v>43</v>
      </c>
      <c r="G947" s="2">
        <v>4300</v>
      </c>
      <c r="H947" s="2">
        <f>INDEX(升级战力计算!$B$2:$BC$101,D_升级系数表!F947,MATCH(B947,升级战力计算!$B$1:$BC$1,0)-1)</f>
        <v>12404</v>
      </c>
      <c r="I947" s="1">
        <v>3</v>
      </c>
      <c r="J947" s="1">
        <v>201</v>
      </c>
      <c r="K947" s="1">
        <v>100</v>
      </c>
      <c r="L947" s="1">
        <v>202</v>
      </c>
      <c r="M947" s="1">
        <v>200</v>
      </c>
      <c r="N947" s="1">
        <v>203</v>
      </c>
      <c r="O947" s="1">
        <v>300</v>
      </c>
      <c r="P947" s="1">
        <v>1</v>
      </c>
      <c r="Q947" s="1">
        <v>4300</v>
      </c>
    </row>
    <row r="948" spans="1:17" x14ac:dyDescent="0.35">
      <c r="A948" s="2">
        <v>944</v>
      </c>
      <c r="B948" s="2">
        <f t="shared" si="14"/>
        <v>204</v>
      </c>
      <c r="C948" s="2">
        <v>2</v>
      </c>
      <c r="D948" s="2">
        <v>4</v>
      </c>
      <c r="E948" s="2" t="str">
        <f>"阵列"&amp;C948&amp;INDEX(计算页!$E$4:$E$9,D948)&amp;"色宠物系数"</f>
        <v>阵列2紫色宠物系数</v>
      </c>
      <c r="F948" s="2">
        <v>44</v>
      </c>
      <c r="G948" s="2">
        <v>4400</v>
      </c>
      <c r="H948" s="2">
        <f>INDEX(升级战力计算!$B$2:$BC$101,D_升级系数表!F948,MATCH(B948,升级战力计算!$B$1:$BC$1,0)-1)</f>
        <v>12782</v>
      </c>
      <c r="I948" s="1">
        <v>3</v>
      </c>
      <c r="J948" s="1">
        <v>201</v>
      </c>
      <c r="K948" s="1">
        <v>100</v>
      </c>
      <c r="L948" s="1">
        <v>202</v>
      </c>
      <c r="M948" s="1">
        <v>200</v>
      </c>
      <c r="N948" s="1">
        <v>203</v>
      </c>
      <c r="O948" s="1">
        <v>300</v>
      </c>
      <c r="P948" s="1">
        <v>1</v>
      </c>
      <c r="Q948" s="1">
        <v>4400</v>
      </c>
    </row>
    <row r="949" spans="1:17" x14ac:dyDescent="0.35">
      <c r="A949" s="2">
        <v>945</v>
      </c>
      <c r="B949" s="2">
        <f t="shared" si="14"/>
        <v>204</v>
      </c>
      <c r="C949" s="2">
        <v>2</v>
      </c>
      <c r="D949" s="2">
        <v>4</v>
      </c>
      <c r="E949" s="2" t="str">
        <f>"阵列"&amp;C949&amp;INDEX(计算页!$E$4:$E$9,D949)&amp;"色宠物系数"</f>
        <v>阵列2紫色宠物系数</v>
      </c>
      <c r="F949" s="2">
        <v>45</v>
      </c>
      <c r="G949" s="2">
        <v>4500</v>
      </c>
      <c r="H949" s="2">
        <f>INDEX(升级战力计算!$B$2:$BC$101,D_升级系数表!F949,MATCH(B949,升级战力计算!$B$1:$BC$1,0)-1)</f>
        <v>13160</v>
      </c>
      <c r="I949" s="1">
        <v>3</v>
      </c>
      <c r="J949" s="1">
        <v>201</v>
      </c>
      <c r="K949" s="1">
        <v>100</v>
      </c>
      <c r="L949" s="1">
        <v>202</v>
      </c>
      <c r="M949" s="1">
        <v>200</v>
      </c>
      <c r="N949" s="1">
        <v>203</v>
      </c>
      <c r="O949" s="1">
        <v>300</v>
      </c>
      <c r="P949" s="1">
        <v>1</v>
      </c>
      <c r="Q949" s="1">
        <v>4500</v>
      </c>
    </row>
    <row r="950" spans="1:17" x14ac:dyDescent="0.35">
      <c r="A950" s="2">
        <v>946</v>
      </c>
      <c r="B950" s="2">
        <f t="shared" si="14"/>
        <v>204</v>
      </c>
      <c r="C950" s="2">
        <v>2</v>
      </c>
      <c r="D950" s="2">
        <v>4</v>
      </c>
      <c r="E950" s="2" t="str">
        <f>"阵列"&amp;C950&amp;INDEX(计算页!$E$4:$E$9,D950)&amp;"色宠物系数"</f>
        <v>阵列2紫色宠物系数</v>
      </c>
      <c r="F950" s="2">
        <v>46</v>
      </c>
      <c r="G950" s="2">
        <v>4600</v>
      </c>
      <c r="H950" s="2">
        <f>INDEX(升级战力计算!$B$2:$BC$101,D_升级系数表!F950,MATCH(B950,升级战力计算!$B$1:$BC$1,0)-1)</f>
        <v>13564</v>
      </c>
      <c r="I950" s="1">
        <v>3</v>
      </c>
      <c r="J950" s="1">
        <v>201</v>
      </c>
      <c r="K950" s="1">
        <v>100</v>
      </c>
      <c r="L950" s="1">
        <v>202</v>
      </c>
      <c r="M950" s="1">
        <v>200</v>
      </c>
      <c r="N950" s="1">
        <v>203</v>
      </c>
      <c r="O950" s="1">
        <v>300</v>
      </c>
      <c r="P950" s="1">
        <v>1</v>
      </c>
      <c r="Q950" s="1">
        <v>4600</v>
      </c>
    </row>
    <row r="951" spans="1:17" x14ac:dyDescent="0.35">
      <c r="A951" s="2">
        <v>947</v>
      </c>
      <c r="B951" s="2">
        <f t="shared" si="14"/>
        <v>204</v>
      </c>
      <c r="C951" s="2">
        <v>2</v>
      </c>
      <c r="D951" s="2">
        <v>4</v>
      </c>
      <c r="E951" s="2" t="str">
        <f>"阵列"&amp;C951&amp;INDEX(计算页!$E$4:$E$9,D951)&amp;"色宠物系数"</f>
        <v>阵列2紫色宠物系数</v>
      </c>
      <c r="F951" s="2">
        <v>47</v>
      </c>
      <c r="G951" s="2">
        <v>4700</v>
      </c>
      <c r="H951" s="2">
        <f>INDEX(升级战力计算!$B$2:$BC$101,D_升级系数表!F951,MATCH(B951,升级战力计算!$B$1:$BC$1,0)-1)</f>
        <v>13968</v>
      </c>
      <c r="I951" s="1">
        <v>3</v>
      </c>
      <c r="J951" s="1">
        <v>201</v>
      </c>
      <c r="K951" s="1">
        <v>100</v>
      </c>
      <c r="L951" s="1">
        <v>202</v>
      </c>
      <c r="M951" s="1">
        <v>200</v>
      </c>
      <c r="N951" s="1">
        <v>203</v>
      </c>
      <c r="O951" s="1">
        <v>300</v>
      </c>
      <c r="P951" s="1">
        <v>1</v>
      </c>
      <c r="Q951" s="1">
        <v>4700</v>
      </c>
    </row>
    <row r="952" spans="1:17" x14ac:dyDescent="0.35">
      <c r="A952" s="2">
        <v>948</v>
      </c>
      <c r="B952" s="2">
        <f t="shared" si="14"/>
        <v>204</v>
      </c>
      <c r="C952" s="2">
        <v>2</v>
      </c>
      <c r="D952" s="2">
        <v>4</v>
      </c>
      <c r="E952" s="2" t="str">
        <f>"阵列"&amp;C952&amp;INDEX(计算页!$E$4:$E$9,D952)&amp;"色宠物系数"</f>
        <v>阵列2紫色宠物系数</v>
      </c>
      <c r="F952" s="2">
        <v>48</v>
      </c>
      <c r="G952" s="2">
        <v>4800</v>
      </c>
      <c r="H952" s="2">
        <f>INDEX(升级战力计算!$B$2:$BC$101,D_升级系数表!F952,MATCH(B952,升级战力计算!$B$1:$BC$1,0)-1)</f>
        <v>14372</v>
      </c>
      <c r="I952" s="1">
        <v>3</v>
      </c>
      <c r="J952" s="1">
        <v>201</v>
      </c>
      <c r="K952" s="1">
        <v>100</v>
      </c>
      <c r="L952" s="1">
        <v>202</v>
      </c>
      <c r="M952" s="1">
        <v>200</v>
      </c>
      <c r="N952" s="1">
        <v>203</v>
      </c>
      <c r="O952" s="1">
        <v>300</v>
      </c>
      <c r="P952" s="1">
        <v>1</v>
      </c>
      <c r="Q952" s="1">
        <v>4800</v>
      </c>
    </row>
    <row r="953" spans="1:17" x14ac:dyDescent="0.35">
      <c r="A953" s="2">
        <v>949</v>
      </c>
      <c r="B953" s="2">
        <f t="shared" si="14"/>
        <v>204</v>
      </c>
      <c r="C953" s="2">
        <v>2</v>
      </c>
      <c r="D953" s="2">
        <v>4</v>
      </c>
      <c r="E953" s="2" t="str">
        <f>"阵列"&amp;C953&amp;INDEX(计算页!$E$4:$E$9,D953)&amp;"色宠物系数"</f>
        <v>阵列2紫色宠物系数</v>
      </c>
      <c r="F953" s="2">
        <v>49</v>
      </c>
      <c r="G953" s="2">
        <v>4900</v>
      </c>
      <c r="H953" s="2">
        <f>INDEX(升级战力计算!$B$2:$BC$101,D_升级系数表!F953,MATCH(B953,升级战力计算!$B$1:$BC$1,0)-1)</f>
        <v>14776</v>
      </c>
      <c r="I953" s="1">
        <v>3</v>
      </c>
      <c r="J953" s="1">
        <v>201</v>
      </c>
      <c r="K953" s="1">
        <v>100</v>
      </c>
      <c r="L953" s="1">
        <v>202</v>
      </c>
      <c r="M953" s="1">
        <v>200</v>
      </c>
      <c r="N953" s="1">
        <v>203</v>
      </c>
      <c r="O953" s="1">
        <v>300</v>
      </c>
      <c r="P953" s="1">
        <v>1</v>
      </c>
      <c r="Q953" s="1">
        <v>4900</v>
      </c>
    </row>
    <row r="954" spans="1:17" x14ac:dyDescent="0.35">
      <c r="A954" s="2">
        <v>950</v>
      </c>
      <c r="B954" s="2">
        <f t="shared" si="14"/>
        <v>204</v>
      </c>
      <c r="C954" s="2">
        <v>2</v>
      </c>
      <c r="D954" s="2">
        <v>4</v>
      </c>
      <c r="E954" s="2" t="str">
        <f>"阵列"&amp;C954&amp;INDEX(计算页!$E$4:$E$9,D954)&amp;"色宠物系数"</f>
        <v>阵列2紫色宠物系数</v>
      </c>
      <c r="F954" s="2">
        <v>50</v>
      </c>
      <c r="G954" s="2">
        <v>5000</v>
      </c>
      <c r="H954" s="2">
        <f>INDEX(升级战力计算!$B$2:$BC$101,D_升级系数表!F954,MATCH(B954,升级战力计算!$B$1:$BC$1,0)-1)</f>
        <v>15180</v>
      </c>
      <c r="I954" s="1">
        <v>3</v>
      </c>
      <c r="J954" s="1">
        <v>201</v>
      </c>
      <c r="K954" s="1">
        <v>100</v>
      </c>
      <c r="L954" s="1">
        <v>202</v>
      </c>
      <c r="M954" s="1">
        <v>200</v>
      </c>
      <c r="N954" s="1">
        <v>203</v>
      </c>
      <c r="O954" s="1">
        <v>300</v>
      </c>
      <c r="P954" s="1">
        <v>1</v>
      </c>
      <c r="Q954" s="1">
        <v>5000</v>
      </c>
    </row>
    <row r="955" spans="1:17" x14ac:dyDescent="0.35">
      <c r="A955" s="2">
        <v>951</v>
      </c>
      <c r="B955" s="2">
        <f t="shared" si="14"/>
        <v>204</v>
      </c>
      <c r="C955" s="2">
        <v>2</v>
      </c>
      <c r="D955" s="2">
        <v>4</v>
      </c>
      <c r="E955" s="2" t="str">
        <f>"阵列"&amp;C955&amp;INDEX(计算页!$E$4:$E$9,D955)&amp;"色宠物系数"</f>
        <v>阵列2紫色宠物系数</v>
      </c>
      <c r="F955" s="2">
        <v>51</v>
      </c>
      <c r="G955" s="2">
        <v>5100</v>
      </c>
      <c r="H955" s="2">
        <f>INDEX(升级战力计算!$B$2:$BC$101,D_升级系数表!F955,MATCH(B955,升级战力计算!$B$1:$BC$1,0)-1)</f>
        <v>15612</v>
      </c>
      <c r="I955" s="1">
        <v>3</v>
      </c>
      <c r="J955" s="1">
        <v>201</v>
      </c>
      <c r="K955" s="1">
        <v>100</v>
      </c>
      <c r="L955" s="1">
        <v>202</v>
      </c>
      <c r="M955" s="1">
        <v>200</v>
      </c>
      <c r="N955" s="1">
        <v>203</v>
      </c>
      <c r="O955" s="1">
        <v>300</v>
      </c>
      <c r="P955" s="1">
        <v>1</v>
      </c>
      <c r="Q955" s="1">
        <v>5100</v>
      </c>
    </row>
    <row r="956" spans="1:17" x14ac:dyDescent="0.35">
      <c r="A956" s="2">
        <v>952</v>
      </c>
      <c r="B956" s="2">
        <f t="shared" si="14"/>
        <v>204</v>
      </c>
      <c r="C956" s="2">
        <v>2</v>
      </c>
      <c r="D956" s="2">
        <v>4</v>
      </c>
      <c r="E956" s="2" t="str">
        <f>"阵列"&amp;C956&amp;INDEX(计算页!$E$4:$E$9,D956)&amp;"色宠物系数"</f>
        <v>阵列2紫色宠物系数</v>
      </c>
      <c r="F956" s="2">
        <v>52</v>
      </c>
      <c r="G956" s="2">
        <v>5200</v>
      </c>
      <c r="H956" s="2">
        <f>INDEX(升级战力计算!$B$2:$BC$101,D_升级系数表!F956,MATCH(B956,升级战力计算!$B$1:$BC$1,0)-1)</f>
        <v>16044</v>
      </c>
      <c r="I956" s="1">
        <v>3</v>
      </c>
      <c r="J956" s="1">
        <v>201</v>
      </c>
      <c r="K956" s="1">
        <v>100</v>
      </c>
      <c r="L956" s="1">
        <v>202</v>
      </c>
      <c r="M956" s="1">
        <v>200</v>
      </c>
      <c r="N956" s="1">
        <v>203</v>
      </c>
      <c r="O956" s="1">
        <v>300</v>
      </c>
      <c r="P956" s="1">
        <v>1</v>
      </c>
      <c r="Q956" s="1">
        <v>5200</v>
      </c>
    </row>
    <row r="957" spans="1:17" x14ac:dyDescent="0.35">
      <c r="A957" s="2">
        <v>953</v>
      </c>
      <c r="B957" s="2">
        <f t="shared" si="14"/>
        <v>204</v>
      </c>
      <c r="C957" s="2">
        <v>2</v>
      </c>
      <c r="D957" s="2">
        <v>4</v>
      </c>
      <c r="E957" s="2" t="str">
        <f>"阵列"&amp;C957&amp;INDEX(计算页!$E$4:$E$9,D957)&amp;"色宠物系数"</f>
        <v>阵列2紫色宠物系数</v>
      </c>
      <c r="F957" s="2">
        <v>53</v>
      </c>
      <c r="G957" s="2">
        <v>5300</v>
      </c>
      <c r="H957" s="2">
        <f>INDEX(升级战力计算!$B$2:$BC$101,D_升级系数表!F957,MATCH(B957,升级战力计算!$B$1:$BC$1,0)-1)</f>
        <v>16476</v>
      </c>
      <c r="I957" s="1">
        <v>3</v>
      </c>
      <c r="J957" s="1">
        <v>201</v>
      </c>
      <c r="K957" s="1">
        <v>100</v>
      </c>
      <c r="L957" s="1">
        <v>202</v>
      </c>
      <c r="M957" s="1">
        <v>200</v>
      </c>
      <c r="N957" s="1">
        <v>203</v>
      </c>
      <c r="O957" s="1">
        <v>300</v>
      </c>
      <c r="P957" s="1">
        <v>1</v>
      </c>
      <c r="Q957" s="1">
        <v>5300</v>
      </c>
    </row>
    <row r="958" spans="1:17" x14ac:dyDescent="0.35">
      <c r="A958" s="2">
        <v>954</v>
      </c>
      <c r="B958" s="2">
        <f t="shared" si="14"/>
        <v>204</v>
      </c>
      <c r="C958" s="2">
        <v>2</v>
      </c>
      <c r="D958" s="2">
        <v>4</v>
      </c>
      <c r="E958" s="2" t="str">
        <f>"阵列"&amp;C958&amp;INDEX(计算页!$E$4:$E$9,D958)&amp;"色宠物系数"</f>
        <v>阵列2紫色宠物系数</v>
      </c>
      <c r="F958" s="2">
        <v>54</v>
      </c>
      <c r="G958" s="2">
        <v>5400</v>
      </c>
      <c r="H958" s="2">
        <f>INDEX(升级战力计算!$B$2:$BC$101,D_升级系数表!F958,MATCH(B958,升级战力计算!$B$1:$BC$1,0)-1)</f>
        <v>16908</v>
      </c>
      <c r="I958" s="1">
        <v>3</v>
      </c>
      <c r="J958" s="1">
        <v>201</v>
      </c>
      <c r="K958" s="1">
        <v>100</v>
      </c>
      <c r="L958" s="1">
        <v>202</v>
      </c>
      <c r="M958" s="1">
        <v>200</v>
      </c>
      <c r="N958" s="1">
        <v>203</v>
      </c>
      <c r="O958" s="1">
        <v>300</v>
      </c>
      <c r="P958" s="1">
        <v>1</v>
      </c>
      <c r="Q958" s="1">
        <v>5400</v>
      </c>
    </row>
    <row r="959" spans="1:17" x14ac:dyDescent="0.35">
      <c r="A959" s="2">
        <v>955</v>
      </c>
      <c r="B959" s="2">
        <f t="shared" si="14"/>
        <v>204</v>
      </c>
      <c r="C959" s="2">
        <v>2</v>
      </c>
      <c r="D959" s="2">
        <v>4</v>
      </c>
      <c r="E959" s="2" t="str">
        <f>"阵列"&amp;C959&amp;INDEX(计算页!$E$4:$E$9,D959)&amp;"色宠物系数"</f>
        <v>阵列2紫色宠物系数</v>
      </c>
      <c r="F959" s="2">
        <v>55</v>
      </c>
      <c r="G959" s="2">
        <v>5500</v>
      </c>
      <c r="H959" s="2">
        <f>INDEX(升级战力计算!$B$2:$BC$101,D_升级系数表!F959,MATCH(B959,升级战力计算!$B$1:$BC$1,0)-1)</f>
        <v>17340</v>
      </c>
      <c r="I959" s="1">
        <v>3</v>
      </c>
      <c r="J959" s="1">
        <v>201</v>
      </c>
      <c r="K959" s="1">
        <v>100</v>
      </c>
      <c r="L959" s="1">
        <v>202</v>
      </c>
      <c r="M959" s="1">
        <v>200</v>
      </c>
      <c r="N959" s="1">
        <v>203</v>
      </c>
      <c r="O959" s="1">
        <v>300</v>
      </c>
      <c r="P959" s="1">
        <v>1</v>
      </c>
      <c r="Q959" s="1">
        <v>5500</v>
      </c>
    </row>
    <row r="960" spans="1:17" x14ac:dyDescent="0.35">
      <c r="A960" s="2">
        <v>956</v>
      </c>
      <c r="B960" s="2">
        <f t="shared" si="14"/>
        <v>204</v>
      </c>
      <c r="C960" s="2">
        <v>2</v>
      </c>
      <c r="D960" s="2">
        <v>4</v>
      </c>
      <c r="E960" s="2" t="str">
        <f>"阵列"&amp;C960&amp;INDEX(计算页!$E$4:$E$9,D960)&amp;"色宠物系数"</f>
        <v>阵列2紫色宠物系数</v>
      </c>
      <c r="F960" s="2">
        <v>56</v>
      </c>
      <c r="G960" s="2">
        <v>5600</v>
      </c>
      <c r="H960" s="2">
        <f>INDEX(升级战力计算!$B$2:$BC$101,D_升级系数表!F960,MATCH(B960,升级战力计算!$B$1:$BC$1,0)-1)</f>
        <v>17802</v>
      </c>
      <c r="I960" s="1">
        <v>3</v>
      </c>
      <c r="J960" s="1">
        <v>201</v>
      </c>
      <c r="K960" s="1">
        <v>100</v>
      </c>
      <c r="L960" s="1">
        <v>202</v>
      </c>
      <c r="M960" s="1">
        <v>200</v>
      </c>
      <c r="N960" s="1">
        <v>203</v>
      </c>
      <c r="O960" s="1">
        <v>300</v>
      </c>
      <c r="P960" s="1">
        <v>1</v>
      </c>
      <c r="Q960" s="1">
        <v>5600</v>
      </c>
    </row>
    <row r="961" spans="1:17" x14ac:dyDescent="0.35">
      <c r="A961" s="2">
        <v>957</v>
      </c>
      <c r="B961" s="2">
        <f t="shared" si="14"/>
        <v>204</v>
      </c>
      <c r="C961" s="2">
        <v>2</v>
      </c>
      <c r="D961" s="2">
        <v>4</v>
      </c>
      <c r="E961" s="2" t="str">
        <f>"阵列"&amp;C961&amp;INDEX(计算页!$E$4:$E$9,D961)&amp;"色宠物系数"</f>
        <v>阵列2紫色宠物系数</v>
      </c>
      <c r="F961" s="2">
        <v>57</v>
      </c>
      <c r="G961" s="2">
        <v>5700</v>
      </c>
      <c r="H961" s="2">
        <f>INDEX(升级战力计算!$B$2:$BC$101,D_升级系数表!F961,MATCH(B961,升级战力计算!$B$1:$BC$1,0)-1)</f>
        <v>18264</v>
      </c>
      <c r="I961" s="1">
        <v>3</v>
      </c>
      <c r="J961" s="1">
        <v>201</v>
      </c>
      <c r="K961" s="1">
        <v>100</v>
      </c>
      <c r="L961" s="1">
        <v>202</v>
      </c>
      <c r="M961" s="1">
        <v>200</v>
      </c>
      <c r="N961" s="1">
        <v>203</v>
      </c>
      <c r="O961" s="1">
        <v>300</v>
      </c>
      <c r="P961" s="1">
        <v>1</v>
      </c>
      <c r="Q961" s="1">
        <v>5700</v>
      </c>
    </row>
    <row r="962" spans="1:17" x14ac:dyDescent="0.35">
      <c r="A962" s="2">
        <v>958</v>
      </c>
      <c r="B962" s="2">
        <f t="shared" si="14"/>
        <v>204</v>
      </c>
      <c r="C962" s="2">
        <v>2</v>
      </c>
      <c r="D962" s="2">
        <v>4</v>
      </c>
      <c r="E962" s="2" t="str">
        <f>"阵列"&amp;C962&amp;INDEX(计算页!$E$4:$E$9,D962)&amp;"色宠物系数"</f>
        <v>阵列2紫色宠物系数</v>
      </c>
      <c r="F962" s="2">
        <v>58</v>
      </c>
      <c r="G962" s="2">
        <v>5800</v>
      </c>
      <c r="H962" s="2">
        <f>INDEX(升级战力计算!$B$2:$BC$101,D_升级系数表!F962,MATCH(B962,升级战力计算!$B$1:$BC$1,0)-1)</f>
        <v>18726</v>
      </c>
      <c r="I962" s="1">
        <v>3</v>
      </c>
      <c r="J962" s="1">
        <v>201</v>
      </c>
      <c r="K962" s="1">
        <v>100</v>
      </c>
      <c r="L962" s="1">
        <v>202</v>
      </c>
      <c r="M962" s="1">
        <v>200</v>
      </c>
      <c r="N962" s="1">
        <v>203</v>
      </c>
      <c r="O962" s="1">
        <v>300</v>
      </c>
      <c r="P962" s="1">
        <v>1</v>
      </c>
      <c r="Q962" s="1">
        <v>5800</v>
      </c>
    </row>
    <row r="963" spans="1:17" x14ac:dyDescent="0.35">
      <c r="A963" s="2">
        <v>959</v>
      </c>
      <c r="B963" s="2">
        <f t="shared" si="14"/>
        <v>204</v>
      </c>
      <c r="C963" s="2">
        <v>2</v>
      </c>
      <c r="D963" s="2">
        <v>4</v>
      </c>
      <c r="E963" s="2" t="str">
        <f>"阵列"&amp;C963&amp;INDEX(计算页!$E$4:$E$9,D963)&amp;"色宠物系数"</f>
        <v>阵列2紫色宠物系数</v>
      </c>
      <c r="F963" s="2">
        <v>59</v>
      </c>
      <c r="G963" s="2">
        <v>5900</v>
      </c>
      <c r="H963" s="2">
        <f>INDEX(升级战力计算!$B$2:$BC$101,D_升级系数表!F963,MATCH(B963,升级战力计算!$B$1:$BC$1,0)-1)</f>
        <v>19188</v>
      </c>
      <c r="I963" s="1">
        <v>3</v>
      </c>
      <c r="J963" s="1">
        <v>201</v>
      </c>
      <c r="K963" s="1">
        <v>100</v>
      </c>
      <c r="L963" s="1">
        <v>202</v>
      </c>
      <c r="M963" s="1">
        <v>200</v>
      </c>
      <c r="N963" s="1">
        <v>203</v>
      </c>
      <c r="O963" s="1">
        <v>300</v>
      </c>
      <c r="P963" s="1">
        <v>1</v>
      </c>
      <c r="Q963" s="1">
        <v>5900</v>
      </c>
    </row>
    <row r="964" spans="1:17" x14ac:dyDescent="0.35">
      <c r="A964" s="2">
        <v>960</v>
      </c>
      <c r="B964" s="2">
        <f t="shared" si="14"/>
        <v>204</v>
      </c>
      <c r="C964" s="2">
        <v>2</v>
      </c>
      <c r="D964" s="2">
        <v>4</v>
      </c>
      <c r="E964" s="2" t="str">
        <f>"阵列"&amp;C964&amp;INDEX(计算页!$E$4:$E$9,D964)&amp;"色宠物系数"</f>
        <v>阵列2紫色宠物系数</v>
      </c>
      <c r="F964" s="2">
        <v>60</v>
      </c>
      <c r="G964" s="2">
        <v>6000</v>
      </c>
      <c r="H964" s="2">
        <f>INDEX(升级战力计算!$B$2:$BC$101,D_升级系数表!F964,MATCH(B964,升级战力计算!$B$1:$BC$1,0)-1)</f>
        <v>19650</v>
      </c>
      <c r="I964" s="1">
        <v>3</v>
      </c>
      <c r="J964" s="1">
        <v>201</v>
      </c>
      <c r="K964" s="1">
        <v>100</v>
      </c>
      <c r="L964" s="1">
        <v>202</v>
      </c>
      <c r="M964" s="1">
        <v>200</v>
      </c>
      <c r="N964" s="1">
        <v>203</v>
      </c>
      <c r="O964" s="1">
        <v>300</v>
      </c>
      <c r="P964" s="1">
        <v>1</v>
      </c>
      <c r="Q964" s="1">
        <v>6000</v>
      </c>
    </row>
    <row r="965" spans="1:17" x14ac:dyDescent="0.35">
      <c r="A965" s="2">
        <v>961</v>
      </c>
      <c r="B965" s="2">
        <f t="shared" si="14"/>
        <v>204</v>
      </c>
      <c r="C965" s="2">
        <v>2</v>
      </c>
      <c r="D965" s="2">
        <v>4</v>
      </c>
      <c r="E965" s="2" t="str">
        <f>"阵列"&amp;C965&amp;INDEX(计算页!$E$4:$E$9,D965)&amp;"色宠物系数"</f>
        <v>阵列2紫色宠物系数</v>
      </c>
      <c r="F965" s="2">
        <v>61</v>
      </c>
      <c r="G965" s="2">
        <v>6100</v>
      </c>
      <c r="H965" s="2">
        <f>INDEX(升级战力计算!$B$2:$BC$101,D_升级系数表!F965,MATCH(B965,升级战力计算!$B$1:$BC$1,0)-1)</f>
        <v>20144</v>
      </c>
      <c r="I965" s="1">
        <v>3</v>
      </c>
      <c r="J965" s="1">
        <v>201</v>
      </c>
      <c r="K965" s="1">
        <v>100</v>
      </c>
      <c r="L965" s="1">
        <v>202</v>
      </c>
      <c r="M965" s="1">
        <v>200</v>
      </c>
      <c r="N965" s="1">
        <v>203</v>
      </c>
      <c r="O965" s="1">
        <v>300</v>
      </c>
      <c r="P965" s="1">
        <v>1</v>
      </c>
      <c r="Q965" s="1">
        <v>6100</v>
      </c>
    </row>
    <row r="966" spans="1:17" x14ac:dyDescent="0.35">
      <c r="A966" s="2">
        <v>962</v>
      </c>
      <c r="B966" s="2">
        <f t="shared" ref="B966:B1029" si="15">C966*100+D966</f>
        <v>204</v>
      </c>
      <c r="C966" s="2">
        <v>2</v>
      </c>
      <c r="D966" s="2">
        <v>4</v>
      </c>
      <c r="E966" s="2" t="str">
        <f>"阵列"&amp;C966&amp;INDEX(计算页!$E$4:$E$9,D966)&amp;"色宠物系数"</f>
        <v>阵列2紫色宠物系数</v>
      </c>
      <c r="F966" s="2">
        <v>62</v>
      </c>
      <c r="G966" s="2">
        <v>6200</v>
      </c>
      <c r="H966" s="2">
        <f>INDEX(升级战力计算!$B$2:$BC$101,D_升级系数表!F966,MATCH(B966,升级战力计算!$B$1:$BC$1,0)-1)</f>
        <v>20638</v>
      </c>
      <c r="I966" s="1">
        <v>3</v>
      </c>
      <c r="J966" s="1">
        <v>201</v>
      </c>
      <c r="K966" s="1">
        <v>100</v>
      </c>
      <c r="L966" s="1">
        <v>202</v>
      </c>
      <c r="M966" s="1">
        <v>200</v>
      </c>
      <c r="N966" s="1">
        <v>203</v>
      </c>
      <c r="O966" s="1">
        <v>300</v>
      </c>
      <c r="P966" s="1">
        <v>1</v>
      </c>
      <c r="Q966" s="1">
        <v>6200</v>
      </c>
    </row>
    <row r="967" spans="1:17" x14ac:dyDescent="0.35">
      <c r="A967" s="2">
        <v>963</v>
      </c>
      <c r="B967" s="2">
        <f t="shared" si="15"/>
        <v>204</v>
      </c>
      <c r="C967" s="2">
        <v>2</v>
      </c>
      <c r="D967" s="2">
        <v>4</v>
      </c>
      <c r="E967" s="2" t="str">
        <f>"阵列"&amp;C967&amp;INDEX(计算页!$E$4:$E$9,D967)&amp;"色宠物系数"</f>
        <v>阵列2紫色宠物系数</v>
      </c>
      <c r="F967" s="2">
        <v>63</v>
      </c>
      <c r="G967" s="2">
        <v>6300</v>
      </c>
      <c r="H967" s="2">
        <f>INDEX(升级战力计算!$B$2:$BC$101,D_升级系数表!F967,MATCH(B967,升级战力计算!$B$1:$BC$1,0)-1)</f>
        <v>21132</v>
      </c>
      <c r="I967" s="1">
        <v>3</v>
      </c>
      <c r="J967" s="1">
        <v>201</v>
      </c>
      <c r="K967" s="1">
        <v>100</v>
      </c>
      <c r="L967" s="1">
        <v>202</v>
      </c>
      <c r="M967" s="1">
        <v>200</v>
      </c>
      <c r="N967" s="1">
        <v>203</v>
      </c>
      <c r="O967" s="1">
        <v>300</v>
      </c>
      <c r="P967" s="1">
        <v>1</v>
      </c>
      <c r="Q967" s="1">
        <v>6300</v>
      </c>
    </row>
    <row r="968" spans="1:17" x14ac:dyDescent="0.35">
      <c r="A968" s="2">
        <v>964</v>
      </c>
      <c r="B968" s="2">
        <f t="shared" si="15"/>
        <v>204</v>
      </c>
      <c r="C968" s="2">
        <v>2</v>
      </c>
      <c r="D968" s="2">
        <v>4</v>
      </c>
      <c r="E968" s="2" t="str">
        <f>"阵列"&amp;C968&amp;INDEX(计算页!$E$4:$E$9,D968)&amp;"色宠物系数"</f>
        <v>阵列2紫色宠物系数</v>
      </c>
      <c r="F968" s="2">
        <v>64</v>
      </c>
      <c r="G968" s="2">
        <v>6400</v>
      </c>
      <c r="H968" s="2">
        <f>INDEX(升级战力计算!$B$2:$BC$101,D_升级系数表!F968,MATCH(B968,升级战力计算!$B$1:$BC$1,0)-1)</f>
        <v>21626</v>
      </c>
      <c r="I968" s="1">
        <v>3</v>
      </c>
      <c r="J968" s="1">
        <v>201</v>
      </c>
      <c r="K968" s="1">
        <v>100</v>
      </c>
      <c r="L968" s="1">
        <v>202</v>
      </c>
      <c r="M968" s="1">
        <v>200</v>
      </c>
      <c r="N968" s="1">
        <v>203</v>
      </c>
      <c r="O968" s="1">
        <v>300</v>
      </c>
      <c r="P968" s="1">
        <v>1</v>
      </c>
      <c r="Q968" s="1">
        <v>6400</v>
      </c>
    </row>
    <row r="969" spans="1:17" x14ac:dyDescent="0.35">
      <c r="A969" s="2">
        <v>965</v>
      </c>
      <c r="B969" s="2">
        <f t="shared" si="15"/>
        <v>204</v>
      </c>
      <c r="C969" s="2">
        <v>2</v>
      </c>
      <c r="D969" s="2">
        <v>4</v>
      </c>
      <c r="E969" s="2" t="str">
        <f>"阵列"&amp;C969&amp;INDEX(计算页!$E$4:$E$9,D969)&amp;"色宠物系数"</f>
        <v>阵列2紫色宠物系数</v>
      </c>
      <c r="F969" s="2">
        <v>65</v>
      </c>
      <c r="G969" s="2">
        <v>6500</v>
      </c>
      <c r="H969" s="2">
        <f>INDEX(升级战力计算!$B$2:$BC$101,D_升级系数表!F969,MATCH(B969,升级战力计算!$B$1:$BC$1,0)-1)</f>
        <v>22120</v>
      </c>
      <c r="I969" s="1">
        <v>3</v>
      </c>
      <c r="J969" s="1">
        <v>201</v>
      </c>
      <c r="K969" s="1">
        <v>100</v>
      </c>
      <c r="L969" s="1">
        <v>202</v>
      </c>
      <c r="M969" s="1">
        <v>200</v>
      </c>
      <c r="N969" s="1">
        <v>203</v>
      </c>
      <c r="O969" s="1">
        <v>300</v>
      </c>
      <c r="P969" s="1">
        <v>1</v>
      </c>
      <c r="Q969" s="1">
        <v>6500</v>
      </c>
    </row>
    <row r="970" spans="1:17" x14ac:dyDescent="0.35">
      <c r="A970" s="2">
        <v>966</v>
      </c>
      <c r="B970" s="2">
        <f t="shared" si="15"/>
        <v>204</v>
      </c>
      <c r="C970" s="2">
        <v>2</v>
      </c>
      <c r="D970" s="2">
        <v>4</v>
      </c>
      <c r="E970" s="2" t="str">
        <f>"阵列"&amp;C970&amp;INDEX(计算页!$E$4:$E$9,D970)&amp;"色宠物系数"</f>
        <v>阵列2紫色宠物系数</v>
      </c>
      <c r="F970" s="2">
        <v>66</v>
      </c>
      <c r="G970" s="2">
        <v>6600</v>
      </c>
      <c r="H970" s="2">
        <f>INDEX(升级战力计算!$B$2:$BC$101,D_升级系数表!F970,MATCH(B970,升级战力计算!$B$1:$BC$1,0)-1)</f>
        <v>22649</v>
      </c>
      <c r="I970" s="1">
        <v>3</v>
      </c>
      <c r="J970" s="1">
        <v>201</v>
      </c>
      <c r="K970" s="1">
        <v>100</v>
      </c>
      <c r="L970" s="1">
        <v>202</v>
      </c>
      <c r="M970" s="1">
        <v>200</v>
      </c>
      <c r="N970" s="1">
        <v>203</v>
      </c>
      <c r="O970" s="1">
        <v>300</v>
      </c>
      <c r="P970" s="1">
        <v>1</v>
      </c>
      <c r="Q970" s="1">
        <v>6600</v>
      </c>
    </row>
    <row r="971" spans="1:17" x14ac:dyDescent="0.35">
      <c r="A971" s="2">
        <v>967</v>
      </c>
      <c r="B971" s="2">
        <f t="shared" si="15"/>
        <v>204</v>
      </c>
      <c r="C971" s="2">
        <v>2</v>
      </c>
      <c r="D971" s="2">
        <v>4</v>
      </c>
      <c r="E971" s="2" t="str">
        <f>"阵列"&amp;C971&amp;INDEX(计算页!$E$4:$E$9,D971)&amp;"色宠物系数"</f>
        <v>阵列2紫色宠物系数</v>
      </c>
      <c r="F971" s="2">
        <v>67</v>
      </c>
      <c r="G971" s="2">
        <v>6700</v>
      </c>
      <c r="H971" s="2">
        <f>INDEX(升级战力计算!$B$2:$BC$101,D_升级系数表!F971,MATCH(B971,升级战力计算!$B$1:$BC$1,0)-1)</f>
        <v>23178</v>
      </c>
      <c r="I971" s="1">
        <v>3</v>
      </c>
      <c r="J971" s="1">
        <v>201</v>
      </c>
      <c r="K971" s="1">
        <v>100</v>
      </c>
      <c r="L971" s="1">
        <v>202</v>
      </c>
      <c r="M971" s="1">
        <v>200</v>
      </c>
      <c r="N971" s="1">
        <v>203</v>
      </c>
      <c r="O971" s="1">
        <v>300</v>
      </c>
      <c r="P971" s="1">
        <v>1</v>
      </c>
      <c r="Q971" s="1">
        <v>6700</v>
      </c>
    </row>
    <row r="972" spans="1:17" x14ac:dyDescent="0.35">
      <c r="A972" s="2">
        <v>968</v>
      </c>
      <c r="B972" s="2">
        <f t="shared" si="15"/>
        <v>204</v>
      </c>
      <c r="C972" s="2">
        <v>2</v>
      </c>
      <c r="D972" s="2">
        <v>4</v>
      </c>
      <c r="E972" s="2" t="str">
        <f>"阵列"&amp;C972&amp;INDEX(计算页!$E$4:$E$9,D972)&amp;"色宠物系数"</f>
        <v>阵列2紫色宠物系数</v>
      </c>
      <c r="F972" s="2">
        <v>68</v>
      </c>
      <c r="G972" s="2">
        <v>6800</v>
      </c>
      <c r="H972" s="2">
        <f>INDEX(升级战力计算!$B$2:$BC$101,D_升级系数表!F972,MATCH(B972,升级战力计算!$B$1:$BC$1,0)-1)</f>
        <v>23707</v>
      </c>
      <c r="I972" s="1">
        <v>3</v>
      </c>
      <c r="J972" s="1">
        <v>201</v>
      </c>
      <c r="K972" s="1">
        <v>100</v>
      </c>
      <c r="L972" s="1">
        <v>202</v>
      </c>
      <c r="M972" s="1">
        <v>200</v>
      </c>
      <c r="N972" s="1">
        <v>203</v>
      </c>
      <c r="O972" s="1">
        <v>300</v>
      </c>
      <c r="P972" s="1">
        <v>1</v>
      </c>
      <c r="Q972" s="1">
        <v>6800</v>
      </c>
    </row>
    <row r="973" spans="1:17" x14ac:dyDescent="0.35">
      <c r="A973" s="2">
        <v>969</v>
      </c>
      <c r="B973" s="2">
        <f t="shared" si="15"/>
        <v>204</v>
      </c>
      <c r="C973" s="2">
        <v>2</v>
      </c>
      <c r="D973" s="2">
        <v>4</v>
      </c>
      <c r="E973" s="2" t="str">
        <f>"阵列"&amp;C973&amp;INDEX(计算页!$E$4:$E$9,D973)&amp;"色宠物系数"</f>
        <v>阵列2紫色宠物系数</v>
      </c>
      <c r="F973" s="2">
        <v>69</v>
      </c>
      <c r="G973" s="2">
        <v>6900</v>
      </c>
      <c r="H973" s="2">
        <f>INDEX(升级战力计算!$B$2:$BC$101,D_升级系数表!F973,MATCH(B973,升级战力计算!$B$1:$BC$1,0)-1)</f>
        <v>24236</v>
      </c>
      <c r="I973" s="1">
        <v>3</v>
      </c>
      <c r="J973" s="1">
        <v>201</v>
      </c>
      <c r="K973" s="1">
        <v>100</v>
      </c>
      <c r="L973" s="1">
        <v>202</v>
      </c>
      <c r="M973" s="1">
        <v>200</v>
      </c>
      <c r="N973" s="1">
        <v>203</v>
      </c>
      <c r="O973" s="1">
        <v>300</v>
      </c>
      <c r="P973" s="1">
        <v>1</v>
      </c>
      <c r="Q973" s="1">
        <v>6900</v>
      </c>
    </row>
    <row r="974" spans="1:17" x14ac:dyDescent="0.35">
      <c r="A974" s="2">
        <v>970</v>
      </c>
      <c r="B974" s="2">
        <f t="shared" si="15"/>
        <v>204</v>
      </c>
      <c r="C974" s="2">
        <v>2</v>
      </c>
      <c r="D974" s="2">
        <v>4</v>
      </c>
      <c r="E974" s="2" t="str">
        <f>"阵列"&amp;C974&amp;INDEX(计算页!$E$4:$E$9,D974)&amp;"色宠物系数"</f>
        <v>阵列2紫色宠物系数</v>
      </c>
      <c r="F974" s="2">
        <v>70</v>
      </c>
      <c r="G974" s="2">
        <v>7000</v>
      </c>
      <c r="H974" s="2">
        <f>INDEX(升级战力计算!$B$2:$BC$101,D_升级系数表!F974,MATCH(B974,升级战力计算!$B$1:$BC$1,0)-1)</f>
        <v>24765</v>
      </c>
      <c r="I974" s="1">
        <v>3</v>
      </c>
      <c r="J974" s="1">
        <v>201</v>
      </c>
      <c r="K974" s="1">
        <v>100</v>
      </c>
      <c r="L974" s="1">
        <v>202</v>
      </c>
      <c r="M974" s="1">
        <v>200</v>
      </c>
      <c r="N974" s="1">
        <v>203</v>
      </c>
      <c r="O974" s="1">
        <v>300</v>
      </c>
      <c r="P974" s="1">
        <v>1</v>
      </c>
      <c r="Q974" s="1">
        <v>7000</v>
      </c>
    </row>
    <row r="975" spans="1:17" x14ac:dyDescent="0.35">
      <c r="A975" s="2">
        <v>971</v>
      </c>
      <c r="B975" s="2">
        <f t="shared" si="15"/>
        <v>204</v>
      </c>
      <c r="C975" s="2">
        <v>2</v>
      </c>
      <c r="D975" s="2">
        <v>4</v>
      </c>
      <c r="E975" s="2" t="str">
        <f>"阵列"&amp;C975&amp;INDEX(计算页!$E$4:$E$9,D975)&amp;"色宠物系数"</f>
        <v>阵列2紫色宠物系数</v>
      </c>
      <c r="F975" s="2">
        <v>71</v>
      </c>
      <c r="G975" s="2">
        <v>7100</v>
      </c>
      <c r="H975" s="2">
        <f>INDEX(升级战力计算!$B$2:$BC$101,D_升级系数表!F975,MATCH(B975,升级战力计算!$B$1:$BC$1,0)-1)</f>
        <v>25331</v>
      </c>
      <c r="I975" s="1">
        <v>3</v>
      </c>
      <c r="J975" s="1">
        <v>201</v>
      </c>
      <c r="K975" s="1">
        <v>100</v>
      </c>
      <c r="L975" s="1">
        <v>202</v>
      </c>
      <c r="M975" s="1">
        <v>200</v>
      </c>
      <c r="N975" s="1">
        <v>203</v>
      </c>
      <c r="O975" s="1">
        <v>300</v>
      </c>
      <c r="P975" s="1">
        <v>1</v>
      </c>
      <c r="Q975" s="1">
        <v>7100</v>
      </c>
    </row>
    <row r="976" spans="1:17" x14ac:dyDescent="0.35">
      <c r="A976" s="2">
        <v>972</v>
      </c>
      <c r="B976" s="2">
        <f t="shared" si="15"/>
        <v>204</v>
      </c>
      <c r="C976" s="2">
        <v>2</v>
      </c>
      <c r="D976" s="2">
        <v>4</v>
      </c>
      <c r="E976" s="2" t="str">
        <f>"阵列"&amp;C976&amp;INDEX(计算页!$E$4:$E$9,D976)&amp;"色宠物系数"</f>
        <v>阵列2紫色宠物系数</v>
      </c>
      <c r="F976" s="2">
        <v>72</v>
      </c>
      <c r="G976" s="2">
        <v>7200</v>
      </c>
      <c r="H976" s="2">
        <f>INDEX(升级战力计算!$B$2:$BC$101,D_升级系数表!F976,MATCH(B976,升级战力计算!$B$1:$BC$1,0)-1)</f>
        <v>25897</v>
      </c>
      <c r="I976" s="1">
        <v>3</v>
      </c>
      <c r="J976" s="1">
        <v>201</v>
      </c>
      <c r="K976" s="1">
        <v>100</v>
      </c>
      <c r="L976" s="1">
        <v>202</v>
      </c>
      <c r="M976" s="1">
        <v>200</v>
      </c>
      <c r="N976" s="1">
        <v>203</v>
      </c>
      <c r="O976" s="1">
        <v>300</v>
      </c>
      <c r="P976" s="1">
        <v>1</v>
      </c>
      <c r="Q976" s="1">
        <v>7200</v>
      </c>
    </row>
    <row r="977" spans="1:17" x14ac:dyDescent="0.35">
      <c r="A977" s="2">
        <v>973</v>
      </c>
      <c r="B977" s="2">
        <f t="shared" si="15"/>
        <v>204</v>
      </c>
      <c r="C977" s="2">
        <v>2</v>
      </c>
      <c r="D977" s="2">
        <v>4</v>
      </c>
      <c r="E977" s="2" t="str">
        <f>"阵列"&amp;C977&amp;INDEX(计算页!$E$4:$E$9,D977)&amp;"色宠物系数"</f>
        <v>阵列2紫色宠物系数</v>
      </c>
      <c r="F977" s="2">
        <v>73</v>
      </c>
      <c r="G977" s="2">
        <v>7300</v>
      </c>
      <c r="H977" s="2">
        <f>INDEX(升级战力计算!$B$2:$BC$101,D_升级系数表!F977,MATCH(B977,升级战力计算!$B$1:$BC$1,0)-1)</f>
        <v>26463</v>
      </c>
      <c r="I977" s="1">
        <v>3</v>
      </c>
      <c r="J977" s="1">
        <v>201</v>
      </c>
      <c r="K977" s="1">
        <v>100</v>
      </c>
      <c r="L977" s="1">
        <v>202</v>
      </c>
      <c r="M977" s="1">
        <v>200</v>
      </c>
      <c r="N977" s="1">
        <v>203</v>
      </c>
      <c r="O977" s="1">
        <v>300</v>
      </c>
      <c r="P977" s="1">
        <v>1</v>
      </c>
      <c r="Q977" s="1">
        <v>7300</v>
      </c>
    </row>
    <row r="978" spans="1:17" x14ac:dyDescent="0.35">
      <c r="A978" s="2">
        <v>974</v>
      </c>
      <c r="B978" s="2">
        <f t="shared" si="15"/>
        <v>204</v>
      </c>
      <c r="C978" s="2">
        <v>2</v>
      </c>
      <c r="D978" s="2">
        <v>4</v>
      </c>
      <c r="E978" s="2" t="str">
        <f>"阵列"&amp;C978&amp;INDEX(计算页!$E$4:$E$9,D978)&amp;"色宠物系数"</f>
        <v>阵列2紫色宠物系数</v>
      </c>
      <c r="F978" s="2">
        <v>74</v>
      </c>
      <c r="G978" s="2">
        <v>7400</v>
      </c>
      <c r="H978" s="2">
        <f>INDEX(升级战力计算!$B$2:$BC$101,D_升级系数表!F978,MATCH(B978,升级战力计算!$B$1:$BC$1,0)-1)</f>
        <v>27029</v>
      </c>
      <c r="I978" s="1">
        <v>3</v>
      </c>
      <c r="J978" s="1">
        <v>201</v>
      </c>
      <c r="K978" s="1">
        <v>100</v>
      </c>
      <c r="L978" s="1">
        <v>202</v>
      </c>
      <c r="M978" s="1">
        <v>200</v>
      </c>
      <c r="N978" s="1">
        <v>203</v>
      </c>
      <c r="O978" s="1">
        <v>300</v>
      </c>
      <c r="P978" s="1">
        <v>1</v>
      </c>
      <c r="Q978" s="1">
        <v>7400</v>
      </c>
    </row>
    <row r="979" spans="1:17" x14ac:dyDescent="0.35">
      <c r="A979" s="2">
        <v>975</v>
      </c>
      <c r="B979" s="2">
        <f t="shared" si="15"/>
        <v>204</v>
      </c>
      <c r="C979" s="2">
        <v>2</v>
      </c>
      <c r="D979" s="2">
        <v>4</v>
      </c>
      <c r="E979" s="2" t="str">
        <f>"阵列"&amp;C979&amp;INDEX(计算页!$E$4:$E$9,D979)&amp;"色宠物系数"</f>
        <v>阵列2紫色宠物系数</v>
      </c>
      <c r="F979" s="2">
        <v>75</v>
      </c>
      <c r="G979" s="2">
        <v>7500</v>
      </c>
      <c r="H979" s="2">
        <f>INDEX(升级战力计算!$B$2:$BC$101,D_升级系数表!F979,MATCH(B979,升级战力计算!$B$1:$BC$1,0)-1)</f>
        <v>27595</v>
      </c>
      <c r="I979" s="1">
        <v>3</v>
      </c>
      <c r="J979" s="1">
        <v>201</v>
      </c>
      <c r="K979" s="1">
        <v>100</v>
      </c>
      <c r="L979" s="1">
        <v>202</v>
      </c>
      <c r="M979" s="1">
        <v>200</v>
      </c>
      <c r="N979" s="1">
        <v>203</v>
      </c>
      <c r="O979" s="1">
        <v>300</v>
      </c>
      <c r="P979" s="1">
        <v>1</v>
      </c>
      <c r="Q979" s="1">
        <v>7500</v>
      </c>
    </row>
    <row r="980" spans="1:17" x14ac:dyDescent="0.35">
      <c r="A980" s="2">
        <v>976</v>
      </c>
      <c r="B980" s="2">
        <f t="shared" si="15"/>
        <v>204</v>
      </c>
      <c r="C980" s="2">
        <v>2</v>
      </c>
      <c r="D980" s="2">
        <v>4</v>
      </c>
      <c r="E980" s="2" t="str">
        <f>"阵列"&amp;C980&amp;INDEX(计算页!$E$4:$E$9,D980)&amp;"色宠物系数"</f>
        <v>阵列2紫色宠物系数</v>
      </c>
      <c r="F980" s="2">
        <v>76</v>
      </c>
      <c r="G980" s="2">
        <v>7600</v>
      </c>
      <c r="H980" s="2">
        <f>INDEX(升级战力计算!$B$2:$BC$101,D_升级系数表!F980,MATCH(B980,升级战力计算!$B$1:$BC$1,0)-1)</f>
        <v>28201</v>
      </c>
      <c r="I980" s="1">
        <v>3</v>
      </c>
      <c r="J980" s="1">
        <v>201</v>
      </c>
      <c r="K980" s="1">
        <v>100</v>
      </c>
      <c r="L980" s="1">
        <v>202</v>
      </c>
      <c r="M980" s="1">
        <v>200</v>
      </c>
      <c r="N980" s="1">
        <v>203</v>
      </c>
      <c r="O980" s="1">
        <v>300</v>
      </c>
      <c r="P980" s="1">
        <v>1</v>
      </c>
      <c r="Q980" s="1">
        <v>7600</v>
      </c>
    </row>
    <row r="981" spans="1:17" x14ac:dyDescent="0.35">
      <c r="A981" s="2">
        <v>977</v>
      </c>
      <c r="B981" s="2">
        <f t="shared" si="15"/>
        <v>204</v>
      </c>
      <c r="C981" s="2">
        <v>2</v>
      </c>
      <c r="D981" s="2">
        <v>4</v>
      </c>
      <c r="E981" s="2" t="str">
        <f>"阵列"&amp;C981&amp;INDEX(计算页!$E$4:$E$9,D981)&amp;"色宠物系数"</f>
        <v>阵列2紫色宠物系数</v>
      </c>
      <c r="F981" s="2">
        <v>77</v>
      </c>
      <c r="G981" s="2">
        <v>7700</v>
      </c>
      <c r="H981" s="2">
        <f>INDEX(升级战力计算!$B$2:$BC$101,D_升级系数表!F981,MATCH(B981,升级战力计算!$B$1:$BC$1,0)-1)</f>
        <v>28807</v>
      </c>
      <c r="I981" s="1">
        <v>3</v>
      </c>
      <c r="J981" s="1">
        <v>201</v>
      </c>
      <c r="K981" s="1">
        <v>100</v>
      </c>
      <c r="L981" s="1">
        <v>202</v>
      </c>
      <c r="M981" s="1">
        <v>200</v>
      </c>
      <c r="N981" s="1">
        <v>203</v>
      </c>
      <c r="O981" s="1">
        <v>300</v>
      </c>
      <c r="P981" s="1">
        <v>1</v>
      </c>
      <c r="Q981" s="1">
        <v>7700</v>
      </c>
    </row>
    <row r="982" spans="1:17" x14ac:dyDescent="0.35">
      <c r="A982" s="2">
        <v>978</v>
      </c>
      <c r="B982" s="2">
        <f t="shared" si="15"/>
        <v>204</v>
      </c>
      <c r="C982" s="2">
        <v>2</v>
      </c>
      <c r="D982" s="2">
        <v>4</v>
      </c>
      <c r="E982" s="2" t="str">
        <f>"阵列"&amp;C982&amp;INDEX(计算页!$E$4:$E$9,D982)&amp;"色宠物系数"</f>
        <v>阵列2紫色宠物系数</v>
      </c>
      <c r="F982" s="2">
        <v>78</v>
      </c>
      <c r="G982" s="2">
        <v>7800</v>
      </c>
      <c r="H982" s="2">
        <f>INDEX(升级战力计算!$B$2:$BC$101,D_升级系数表!F982,MATCH(B982,升级战力计算!$B$1:$BC$1,0)-1)</f>
        <v>29413</v>
      </c>
      <c r="I982" s="1">
        <v>3</v>
      </c>
      <c r="J982" s="1">
        <v>201</v>
      </c>
      <c r="K982" s="1">
        <v>100</v>
      </c>
      <c r="L982" s="1">
        <v>202</v>
      </c>
      <c r="M982" s="1">
        <v>200</v>
      </c>
      <c r="N982" s="1">
        <v>203</v>
      </c>
      <c r="O982" s="1">
        <v>300</v>
      </c>
      <c r="P982" s="1">
        <v>1</v>
      </c>
      <c r="Q982" s="1">
        <v>7800</v>
      </c>
    </row>
    <row r="983" spans="1:17" x14ac:dyDescent="0.35">
      <c r="A983" s="2">
        <v>979</v>
      </c>
      <c r="B983" s="2">
        <f t="shared" si="15"/>
        <v>204</v>
      </c>
      <c r="C983" s="2">
        <v>2</v>
      </c>
      <c r="D983" s="2">
        <v>4</v>
      </c>
      <c r="E983" s="2" t="str">
        <f>"阵列"&amp;C983&amp;INDEX(计算页!$E$4:$E$9,D983)&amp;"色宠物系数"</f>
        <v>阵列2紫色宠物系数</v>
      </c>
      <c r="F983" s="2">
        <v>79</v>
      </c>
      <c r="G983" s="2">
        <v>7900</v>
      </c>
      <c r="H983" s="2">
        <f>INDEX(升级战力计算!$B$2:$BC$101,D_升级系数表!F983,MATCH(B983,升级战力计算!$B$1:$BC$1,0)-1)</f>
        <v>30019</v>
      </c>
      <c r="I983" s="1">
        <v>3</v>
      </c>
      <c r="J983" s="1">
        <v>201</v>
      </c>
      <c r="K983" s="1">
        <v>100</v>
      </c>
      <c r="L983" s="1">
        <v>202</v>
      </c>
      <c r="M983" s="1">
        <v>200</v>
      </c>
      <c r="N983" s="1">
        <v>203</v>
      </c>
      <c r="O983" s="1">
        <v>300</v>
      </c>
      <c r="P983" s="1">
        <v>1</v>
      </c>
      <c r="Q983" s="1">
        <v>7900</v>
      </c>
    </row>
    <row r="984" spans="1:17" x14ac:dyDescent="0.35">
      <c r="A984" s="2">
        <v>980</v>
      </c>
      <c r="B984" s="2">
        <f t="shared" si="15"/>
        <v>204</v>
      </c>
      <c r="C984" s="2">
        <v>2</v>
      </c>
      <c r="D984" s="2">
        <v>4</v>
      </c>
      <c r="E984" s="2" t="str">
        <f>"阵列"&amp;C984&amp;INDEX(计算页!$E$4:$E$9,D984)&amp;"色宠物系数"</f>
        <v>阵列2紫色宠物系数</v>
      </c>
      <c r="F984" s="2">
        <v>80</v>
      </c>
      <c r="G984" s="2">
        <v>8000</v>
      </c>
      <c r="H984" s="2">
        <f>INDEX(升级战力计算!$B$2:$BC$101,D_升级系数表!F984,MATCH(B984,升级战力计算!$B$1:$BC$1,0)-1)</f>
        <v>30625</v>
      </c>
      <c r="I984" s="1">
        <v>3</v>
      </c>
      <c r="J984" s="1">
        <v>201</v>
      </c>
      <c r="K984" s="1">
        <v>100</v>
      </c>
      <c r="L984" s="1">
        <v>202</v>
      </c>
      <c r="M984" s="1">
        <v>200</v>
      </c>
      <c r="N984" s="1">
        <v>203</v>
      </c>
      <c r="O984" s="1">
        <v>300</v>
      </c>
      <c r="P984" s="1">
        <v>1</v>
      </c>
      <c r="Q984" s="1">
        <v>8000</v>
      </c>
    </row>
    <row r="985" spans="1:17" x14ac:dyDescent="0.35">
      <c r="A985" s="2">
        <v>981</v>
      </c>
      <c r="B985" s="2">
        <f t="shared" si="15"/>
        <v>204</v>
      </c>
      <c r="C985" s="2">
        <v>2</v>
      </c>
      <c r="D985" s="2">
        <v>4</v>
      </c>
      <c r="E985" s="2" t="str">
        <f>"阵列"&amp;C985&amp;INDEX(计算页!$E$4:$E$9,D985)&amp;"色宠物系数"</f>
        <v>阵列2紫色宠物系数</v>
      </c>
      <c r="F985" s="2">
        <v>81</v>
      </c>
      <c r="G985" s="2">
        <v>8100</v>
      </c>
      <c r="H985" s="2">
        <f>INDEX(升级战力计算!$B$2:$BC$101,D_升级系数表!F985,MATCH(B985,升级战力计算!$B$1:$BC$1,0)-1)</f>
        <v>31273</v>
      </c>
      <c r="I985" s="1">
        <v>3</v>
      </c>
      <c r="J985" s="1">
        <v>201</v>
      </c>
      <c r="K985" s="1">
        <v>100</v>
      </c>
      <c r="L985" s="1">
        <v>202</v>
      </c>
      <c r="M985" s="1">
        <v>200</v>
      </c>
      <c r="N985" s="1">
        <v>203</v>
      </c>
      <c r="O985" s="1">
        <v>300</v>
      </c>
      <c r="P985" s="1">
        <v>1</v>
      </c>
      <c r="Q985" s="1">
        <v>8100</v>
      </c>
    </row>
    <row r="986" spans="1:17" x14ac:dyDescent="0.35">
      <c r="A986" s="2">
        <v>982</v>
      </c>
      <c r="B986" s="2">
        <f t="shared" si="15"/>
        <v>204</v>
      </c>
      <c r="C986" s="2">
        <v>2</v>
      </c>
      <c r="D986" s="2">
        <v>4</v>
      </c>
      <c r="E986" s="2" t="str">
        <f>"阵列"&amp;C986&amp;INDEX(计算页!$E$4:$E$9,D986)&amp;"色宠物系数"</f>
        <v>阵列2紫色宠物系数</v>
      </c>
      <c r="F986" s="2">
        <v>82</v>
      </c>
      <c r="G986" s="2">
        <v>8200</v>
      </c>
      <c r="H986" s="2">
        <f>INDEX(升级战力计算!$B$2:$BC$101,D_升级系数表!F986,MATCH(B986,升级战力计算!$B$1:$BC$1,0)-1)</f>
        <v>31921</v>
      </c>
      <c r="I986" s="1">
        <v>3</v>
      </c>
      <c r="J986" s="1">
        <v>201</v>
      </c>
      <c r="K986" s="1">
        <v>100</v>
      </c>
      <c r="L986" s="1">
        <v>202</v>
      </c>
      <c r="M986" s="1">
        <v>200</v>
      </c>
      <c r="N986" s="1">
        <v>203</v>
      </c>
      <c r="O986" s="1">
        <v>300</v>
      </c>
      <c r="P986" s="1">
        <v>1</v>
      </c>
      <c r="Q986" s="1">
        <v>8200</v>
      </c>
    </row>
    <row r="987" spans="1:17" x14ac:dyDescent="0.35">
      <c r="A987" s="2">
        <v>983</v>
      </c>
      <c r="B987" s="2">
        <f t="shared" si="15"/>
        <v>204</v>
      </c>
      <c r="C987" s="2">
        <v>2</v>
      </c>
      <c r="D987" s="2">
        <v>4</v>
      </c>
      <c r="E987" s="2" t="str">
        <f>"阵列"&amp;C987&amp;INDEX(计算页!$E$4:$E$9,D987)&amp;"色宠物系数"</f>
        <v>阵列2紫色宠物系数</v>
      </c>
      <c r="F987" s="2">
        <v>83</v>
      </c>
      <c r="G987" s="2">
        <v>8300</v>
      </c>
      <c r="H987" s="2">
        <f>INDEX(升级战力计算!$B$2:$BC$101,D_升级系数表!F987,MATCH(B987,升级战力计算!$B$1:$BC$1,0)-1)</f>
        <v>32569</v>
      </c>
      <c r="I987" s="1">
        <v>3</v>
      </c>
      <c r="J987" s="1">
        <v>201</v>
      </c>
      <c r="K987" s="1">
        <v>100</v>
      </c>
      <c r="L987" s="1">
        <v>202</v>
      </c>
      <c r="M987" s="1">
        <v>200</v>
      </c>
      <c r="N987" s="1">
        <v>203</v>
      </c>
      <c r="O987" s="1">
        <v>300</v>
      </c>
      <c r="P987" s="1">
        <v>1</v>
      </c>
      <c r="Q987" s="1">
        <v>8300</v>
      </c>
    </row>
    <row r="988" spans="1:17" x14ac:dyDescent="0.35">
      <c r="A988" s="2">
        <v>984</v>
      </c>
      <c r="B988" s="2">
        <f t="shared" si="15"/>
        <v>204</v>
      </c>
      <c r="C988" s="2">
        <v>2</v>
      </c>
      <c r="D988" s="2">
        <v>4</v>
      </c>
      <c r="E988" s="2" t="str">
        <f>"阵列"&amp;C988&amp;INDEX(计算页!$E$4:$E$9,D988)&amp;"色宠物系数"</f>
        <v>阵列2紫色宠物系数</v>
      </c>
      <c r="F988" s="2">
        <v>84</v>
      </c>
      <c r="G988" s="2">
        <v>8400</v>
      </c>
      <c r="H988" s="2">
        <f>INDEX(升级战力计算!$B$2:$BC$101,D_升级系数表!F988,MATCH(B988,升级战力计算!$B$1:$BC$1,0)-1)</f>
        <v>33217</v>
      </c>
      <c r="I988" s="1">
        <v>3</v>
      </c>
      <c r="J988" s="1">
        <v>201</v>
      </c>
      <c r="K988" s="1">
        <v>100</v>
      </c>
      <c r="L988" s="1">
        <v>202</v>
      </c>
      <c r="M988" s="1">
        <v>200</v>
      </c>
      <c r="N988" s="1">
        <v>203</v>
      </c>
      <c r="O988" s="1">
        <v>300</v>
      </c>
      <c r="P988" s="1">
        <v>1</v>
      </c>
      <c r="Q988" s="1">
        <v>8400</v>
      </c>
    </row>
    <row r="989" spans="1:17" x14ac:dyDescent="0.35">
      <c r="A989" s="2">
        <v>985</v>
      </c>
      <c r="B989" s="2">
        <f t="shared" si="15"/>
        <v>204</v>
      </c>
      <c r="C989" s="2">
        <v>2</v>
      </c>
      <c r="D989" s="2">
        <v>4</v>
      </c>
      <c r="E989" s="2" t="str">
        <f>"阵列"&amp;C989&amp;INDEX(计算页!$E$4:$E$9,D989)&amp;"色宠物系数"</f>
        <v>阵列2紫色宠物系数</v>
      </c>
      <c r="F989" s="2">
        <v>85</v>
      </c>
      <c r="G989" s="2">
        <v>8500</v>
      </c>
      <c r="H989" s="2">
        <f>INDEX(升级战力计算!$B$2:$BC$101,D_升级系数表!F989,MATCH(B989,升级战力计算!$B$1:$BC$1,0)-1)</f>
        <v>33865</v>
      </c>
      <c r="I989" s="1">
        <v>3</v>
      </c>
      <c r="J989" s="1">
        <v>201</v>
      </c>
      <c r="K989" s="1">
        <v>100</v>
      </c>
      <c r="L989" s="1">
        <v>202</v>
      </c>
      <c r="M989" s="1">
        <v>200</v>
      </c>
      <c r="N989" s="1">
        <v>203</v>
      </c>
      <c r="O989" s="1">
        <v>300</v>
      </c>
      <c r="P989" s="1">
        <v>1</v>
      </c>
      <c r="Q989" s="1">
        <v>8500</v>
      </c>
    </row>
    <row r="990" spans="1:17" x14ac:dyDescent="0.35">
      <c r="A990" s="2">
        <v>986</v>
      </c>
      <c r="B990" s="2">
        <f t="shared" si="15"/>
        <v>204</v>
      </c>
      <c r="C990" s="2">
        <v>2</v>
      </c>
      <c r="D990" s="2">
        <v>4</v>
      </c>
      <c r="E990" s="2" t="str">
        <f>"阵列"&amp;C990&amp;INDEX(计算页!$E$4:$E$9,D990)&amp;"色宠物系数"</f>
        <v>阵列2紫色宠物系数</v>
      </c>
      <c r="F990" s="2">
        <v>86</v>
      </c>
      <c r="G990" s="2">
        <v>8600</v>
      </c>
      <c r="H990" s="2">
        <f>INDEX(升级战力计算!$B$2:$BC$101,D_升级系数表!F990,MATCH(B990,升级战力计算!$B$1:$BC$1,0)-1)</f>
        <v>34558</v>
      </c>
      <c r="I990" s="1">
        <v>3</v>
      </c>
      <c r="J990" s="1">
        <v>201</v>
      </c>
      <c r="K990" s="1">
        <v>100</v>
      </c>
      <c r="L990" s="1">
        <v>202</v>
      </c>
      <c r="M990" s="1">
        <v>200</v>
      </c>
      <c r="N990" s="1">
        <v>203</v>
      </c>
      <c r="O990" s="1">
        <v>300</v>
      </c>
      <c r="P990" s="1">
        <v>1</v>
      </c>
      <c r="Q990" s="1">
        <v>8600</v>
      </c>
    </row>
    <row r="991" spans="1:17" x14ac:dyDescent="0.35">
      <c r="A991" s="2">
        <v>987</v>
      </c>
      <c r="B991" s="2">
        <f t="shared" si="15"/>
        <v>204</v>
      </c>
      <c r="C991" s="2">
        <v>2</v>
      </c>
      <c r="D991" s="2">
        <v>4</v>
      </c>
      <c r="E991" s="2" t="str">
        <f>"阵列"&amp;C991&amp;INDEX(计算页!$E$4:$E$9,D991)&amp;"色宠物系数"</f>
        <v>阵列2紫色宠物系数</v>
      </c>
      <c r="F991" s="2">
        <v>87</v>
      </c>
      <c r="G991" s="2">
        <v>8700</v>
      </c>
      <c r="H991" s="2">
        <f>INDEX(升级战力计算!$B$2:$BC$101,D_升级系数表!F991,MATCH(B991,升级战力计算!$B$1:$BC$1,0)-1)</f>
        <v>35251</v>
      </c>
      <c r="I991" s="1">
        <v>3</v>
      </c>
      <c r="J991" s="1">
        <v>201</v>
      </c>
      <c r="K991" s="1">
        <v>100</v>
      </c>
      <c r="L991" s="1">
        <v>202</v>
      </c>
      <c r="M991" s="1">
        <v>200</v>
      </c>
      <c r="N991" s="1">
        <v>203</v>
      </c>
      <c r="O991" s="1">
        <v>300</v>
      </c>
      <c r="P991" s="1">
        <v>1</v>
      </c>
      <c r="Q991" s="1">
        <v>8700</v>
      </c>
    </row>
    <row r="992" spans="1:17" x14ac:dyDescent="0.35">
      <c r="A992" s="2">
        <v>988</v>
      </c>
      <c r="B992" s="2">
        <f t="shared" si="15"/>
        <v>204</v>
      </c>
      <c r="C992" s="2">
        <v>2</v>
      </c>
      <c r="D992" s="2">
        <v>4</v>
      </c>
      <c r="E992" s="2" t="str">
        <f>"阵列"&amp;C992&amp;INDEX(计算页!$E$4:$E$9,D992)&amp;"色宠物系数"</f>
        <v>阵列2紫色宠物系数</v>
      </c>
      <c r="F992" s="2">
        <v>88</v>
      </c>
      <c r="G992" s="2">
        <v>8800</v>
      </c>
      <c r="H992" s="2">
        <f>INDEX(升级战力计算!$B$2:$BC$101,D_升级系数表!F992,MATCH(B992,升级战力计算!$B$1:$BC$1,0)-1)</f>
        <v>35944</v>
      </c>
      <c r="I992" s="1">
        <v>3</v>
      </c>
      <c r="J992" s="1">
        <v>201</v>
      </c>
      <c r="K992" s="1">
        <v>100</v>
      </c>
      <c r="L992" s="1">
        <v>202</v>
      </c>
      <c r="M992" s="1">
        <v>200</v>
      </c>
      <c r="N992" s="1">
        <v>203</v>
      </c>
      <c r="O992" s="1">
        <v>300</v>
      </c>
      <c r="P992" s="1">
        <v>1</v>
      </c>
      <c r="Q992" s="1">
        <v>8800</v>
      </c>
    </row>
    <row r="993" spans="1:17" x14ac:dyDescent="0.35">
      <c r="A993" s="2">
        <v>989</v>
      </c>
      <c r="B993" s="2">
        <f t="shared" si="15"/>
        <v>204</v>
      </c>
      <c r="C993" s="2">
        <v>2</v>
      </c>
      <c r="D993" s="2">
        <v>4</v>
      </c>
      <c r="E993" s="2" t="str">
        <f>"阵列"&amp;C993&amp;INDEX(计算页!$E$4:$E$9,D993)&amp;"色宠物系数"</f>
        <v>阵列2紫色宠物系数</v>
      </c>
      <c r="F993" s="2">
        <v>89</v>
      </c>
      <c r="G993" s="2">
        <v>8900</v>
      </c>
      <c r="H993" s="2">
        <f>INDEX(升级战力计算!$B$2:$BC$101,D_升级系数表!F993,MATCH(B993,升级战力计算!$B$1:$BC$1,0)-1)</f>
        <v>36637</v>
      </c>
      <c r="I993" s="1">
        <v>3</v>
      </c>
      <c r="J993" s="1">
        <v>201</v>
      </c>
      <c r="K993" s="1">
        <v>100</v>
      </c>
      <c r="L993" s="1">
        <v>202</v>
      </c>
      <c r="M993" s="1">
        <v>200</v>
      </c>
      <c r="N993" s="1">
        <v>203</v>
      </c>
      <c r="O993" s="1">
        <v>300</v>
      </c>
      <c r="P993" s="1">
        <v>1</v>
      </c>
      <c r="Q993" s="1">
        <v>8900</v>
      </c>
    </row>
    <row r="994" spans="1:17" x14ac:dyDescent="0.35">
      <c r="A994" s="2">
        <v>990</v>
      </c>
      <c r="B994" s="2">
        <f t="shared" si="15"/>
        <v>204</v>
      </c>
      <c r="C994" s="2">
        <v>2</v>
      </c>
      <c r="D994" s="2">
        <v>4</v>
      </c>
      <c r="E994" s="2" t="str">
        <f>"阵列"&amp;C994&amp;INDEX(计算页!$E$4:$E$9,D994)&amp;"色宠物系数"</f>
        <v>阵列2紫色宠物系数</v>
      </c>
      <c r="F994" s="2">
        <v>90</v>
      </c>
      <c r="G994" s="2">
        <v>9000</v>
      </c>
      <c r="H994" s="2">
        <f>INDEX(升级战力计算!$B$2:$BC$101,D_升级系数表!F994,MATCH(B994,升级战力计算!$B$1:$BC$1,0)-1)</f>
        <v>37330</v>
      </c>
      <c r="I994" s="1">
        <v>3</v>
      </c>
      <c r="J994" s="1">
        <v>201</v>
      </c>
      <c r="K994" s="1">
        <v>100</v>
      </c>
      <c r="L994" s="1">
        <v>202</v>
      </c>
      <c r="M994" s="1">
        <v>200</v>
      </c>
      <c r="N994" s="1">
        <v>203</v>
      </c>
      <c r="O994" s="1">
        <v>300</v>
      </c>
      <c r="P994" s="1">
        <v>1</v>
      </c>
      <c r="Q994" s="1">
        <v>9000</v>
      </c>
    </row>
    <row r="995" spans="1:17" x14ac:dyDescent="0.35">
      <c r="A995" s="2">
        <v>991</v>
      </c>
      <c r="B995" s="2">
        <f t="shared" si="15"/>
        <v>204</v>
      </c>
      <c r="C995" s="2">
        <v>2</v>
      </c>
      <c r="D995" s="2">
        <v>4</v>
      </c>
      <c r="E995" s="2" t="str">
        <f>"阵列"&amp;C995&amp;INDEX(计算页!$E$4:$E$9,D995)&amp;"色宠物系数"</f>
        <v>阵列2紫色宠物系数</v>
      </c>
      <c r="F995" s="2">
        <v>91</v>
      </c>
      <c r="G995" s="2">
        <v>9100</v>
      </c>
      <c r="H995" s="2">
        <f>INDEX(升级战力计算!$B$2:$BC$101,D_升级系数表!F995,MATCH(B995,升级战力计算!$B$1:$BC$1,0)-1)</f>
        <v>38072</v>
      </c>
      <c r="I995" s="1">
        <v>3</v>
      </c>
      <c r="J995" s="1">
        <v>201</v>
      </c>
      <c r="K995" s="1">
        <v>100</v>
      </c>
      <c r="L995" s="1">
        <v>202</v>
      </c>
      <c r="M995" s="1">
        <v>200</v>
      </c>
      <c r="N995" s="1">
        <v>203</v>
      </c>
      <c r="O995" s="1">
        <v>300</v>
      </c>
      <c r="P995" s="1">
        <v>1</v>
      </c>
      <c r="Q995" s="1">
        <v>9100</v>
      </c>
    </row>
    <row r="996" spans="1:17" x14ac:dyDescent="0.35">
      <c r="A996" s="2">
        <v>992</v>
      </c>
      <c r="B996" s="2">
        <f t="shared" si="15"/>
        <v>204</v>
      </c>
      <c r="C996" s="2">
        <v>2</v>
      </c>
      <c r="D996" s="2">
        <v>4</v>
      </c>
      <c r="E996" s="2" t="str">
        <f>"阵列"&amp;C996&amp;INDEX(计算页!$E$4:$E$9,D996)&amp;"色宠物系数"</f>
        <v>阵列2紫色宠物系数</v>
      </c>
      <c r="F996" s="2">
        <v>92</v>
      </c>
      <c r="G996" s="2">
        <v>9200</v>
      </c>
      <c r="H996" s="2">
        <f>INDEX(升级战力计算!$B$2:$BC$101,D_升级系数表!F996,MATCH(B996,升级战力计算!$B$1:$BC$1,0)-1)</f>
        <v>38814</v>
      </c>
      <c r="I996" s="1">
        <v>3</v>
      </c>
      <c r="J996" s="1">
        <v>201</v>
      </c>
      <c r="K996" s="1">
        <v>100</v>
      </c>
      <c r="L996" s="1">
        <v>202</v>
      </c>
      <c r="M996" s="1">
        <v>200</v>
      </c>
      <c r="N996" s="1">
        <v>203</v>
      </c>
      <c r="O996" s="1">
        <v>300</v>
      </c>
      <c r="P996" s="1">
        <v>1</v>
      </c>
      <c r="Q996" s="1">
        <v>9200</v>
      </c>
    </row>
    <row r="997" spans="1:17" x14ac:dyDescent="0.35">
      <c r="A997" s="2">
        <v>993</v>
      </c>
      <c r="B997" s="2">
        <f t="shared" si="15"/>
        <v>204</v>
      </c>
      <c r="C997" s="2">
        <v>2</v>
      </c>
      <c r="D997" s="2">
        <v>4</v>
      </c>
      <c r="E997" s="2" t="str">
        <f>"阵列"&amp;C997&amp;INDEX(计算页!$E$4:$E$9,D997)&amp;"色宠物系数"</f>
        <v>阵列2紫色宠物系数</v>
      </c>
      <c r="F997" s="2">
        <v>93</v>
      </c>
      <c r="G997" s="2">
        <v>9300</v>
      </c>
      <c r="H997" s="2">
        <f>INDEX(升级战力计算!$B$2:$BC$101,D_升级系数表!F997,MATCH(B997,升级战力计算!$B$1:$BC$1,0)-1)</f>
        <v>39556</v>
      </c>
      <c r="I997" s="1">
        <v>3</v>
      </c>
      <c r="J997" s="1">
        <v>201</v>
      </c>
      <c r="K997" s="1">
        <v>100</v>
      </c>
      <c r="L997" s="1">
        <v>202</v>
      </c>
      <c r="M997" s="1">
        <v>200</v>
      </c>
      <c r="N997" s="1">
        <v>203</v>
      </c>
      <c r="O997" s="1">
        <v>300</v>
      </c>
      <c r="P997" s="1">
        <v>1</v>
      </c>
      <c r="Q997" s="1">
        <v>9300</v>
      </c>
    </row>
    <row r="998" spans="1:17" x14ac:dyDescent="0.35">
      <c r="A998" s="2">
        <v>994</v>
      </c>
      <c r="B998" s="2">
        <f t="shared" si="15"/>
        <v>204</v>
      </c>
      <c r="C998" s="2">
        <v>2</v>
      </c>
      <c r="D998" s="2">
        <v>4</v>
      </c>
      <c r="E998" s="2" t="str">
        <f>"阵列"&amp;C998&amp;INDEX(计算页!$E$4:$E$9,D998)&amp;"色宠物系数"</f>
        <v>阵列2紫色宠物系数</v>
      </c>
      <c r="F998" s="2">
        <v>94</v>
      </c>
      <c r="G998" s="2">
        <v>9400</v>
      </c>
      <c r="H998" s="2">
        <f>INDEX(升级战力计算!$B$2:$BC$101,D_升级系数表!F998,MATCH(B998,升级战力计算!$B$1:$BC$1,0)-1)</f>
        <v>40298</v>
      </c>
      <c r="I998" s="1">
        <v>3</v>
      </c>
      <c r="J998" s="1">
        <v>201</v>
      </c>
      <c r="K998" s="1">
        <v>100</v>
      </c>
      <c r="L998" s="1">
        <v>202</v>
      </c>
      <c r="M998" s="1">
        <v>200</v>
      </c>
      <c r="N998" s="1">
        <v>203</v>
      </c>
      <c r="O998" s="1">
        <v>300</v>
      </c>
      <c r="P998" s="1">
        <v>1</v>
      </c>
      <c r="Q998" s="1">
        <v>9400</v>
      </c>
    </row>
    <row r="999" spans="1:17" x14ac:dyDescent="0.35">
      <c r="A999" s="2">
        <v>995</v>
      </c>
      <c r="B999" s="2">
        <f t="shared" si="15"/>
        <v>204</v>
      </c>
      <c r="C999" s="2">
        <v>2</v>
      </c>
      <c r="D999" s="2">
        <v>4</v>
      </c>
      <c r="E999" s="2" t="str">
        <f>"阵列"&amp;C999&amp;INDEX(计算页!$E$4:$E$9,D999)&amp;"色宠物系数"</f>
        <v>阵列2紫色宠物系数</v>
      </c>
      <c r="F999" s="2">
        <v>95</v>
      </c>
      <c r="G999" s="2">
        <v>9500</v>
      </c>
      <c r="H999" s="2">
        <f>INDEX(升级战力计算!$B$2:$BC$101,D_升级系数表!F999,MATCH(B999,升级战力计算!$B$1:$BC$1,0)-1)</f>
        <v>41040</v>
      </c>
      <c r="I999" s="1">
        <v>3</v>
      </c>
      <c r="J999" s="1">
        <v>201</v>
      </c>
      <c r="K999" s="1">
        <v>100</v>
      </c>
      <c r="L999" s="1">
        <v>202</v>
      </c>
      <c r="M999" s="1">
        <v>200</v>
      </c>
      <c r="N999" s="1">
        <v>203</v>
      </c>
      <c r="O999" s="1">
        <v>300</v>
      </c>
      <c r="P999" s="1">
        <v>1</v>
      </c>
      <c r="Q999" s="1">
        <v>9500</v>
      </c>
    </row>
    <row r="1000" spans="1:17" x14ac:dyDescent="0.35">
      <c r="A1000" s="2">
        <v>996</v>
      </c>
      <c r="B1000" s="2">
        <f t="shared" si="15"/>
        <v>204</v>
      </c>
      <c r="C1000" s="2">
        <v>2</v>
      </c>
      <c r="D1000" s="2">
        <v>4</v>
      </c>
      <c r="E1000" s="2" t="str">
        <f>"阵列"&amp;C1000&amp;INDEX(计算页!$E$4:$E$9,D1000)&amp;"色宠物系数"</f>
        <v>阵列2紫色宠物系数</v>
      </c>
      <c r="F1000" s="2">
        <v>96</v>
      </c>
      <c r="G1000" s="2">
        <v>9600</v>
      </c>
      <c r="H1000" s="2">
        <f>INDEX(升级战力计算!$B$2:$BC$101,D_升级系数表!F1000,MATCH(B1000,升级战力计算!$B$1:$BC$1,0)-1)</f>
        <v>41834</v>
      </c>
      <c r="I1000" s="1">
        <v>3</v>
      </c>
      <c r="J1000" s="1">
        <v>201</v>
      </c>
      <c r="K1000" s="1">
        <v>100</v>
      </c>
      <c r="L1000" s="1">
        <v>202</v>
      </c>
      <c r="M1000" s="1">
        <v>200</v>
      </c>
      <c r="N1000" s="1">
        <v>203</v>
      </c>
      <c r="O1000" s="1">
        <v>300</v>
      </c>
      <c r="P1000" s="1">
        <v>1</v>
      </c>
      <c r="Q1000" s="1">
        <v>9600</v>
      </c>
    </row>
    <row r="1001" spans="1:17" x14ac:dyDescent="0.35">
      <c r="A1001" s="2">
        <v>997</v>
      </c>
      <c r="B1001" s="2">
        <f t="shared" si="15"/>
        <v>204</v>
      </c>
      <c r="C1001" s="2">
        <v>2</v>
      </c>
      <c r="D1001" s="2">
        <v>4</v>
      </c>
      <c r="E1001" s="2" t="str">
        <f>"阵列"&amp;C1001&amp;INDEX(计算页!$E$4:$E$9,D1001)&amp;"色宠物系数"</f>
        <v>阵列2紫色宠物系数</v>
      </c>
      <c r="F1001" s="2">
        <v>97</v>
      </c>
      <c r="G1001" s="2">
        <v>9700</v>
      </c>
      <c r="H1001" s="2">
        <f>INDEX(升级战力计算!$B$2:$BC$101,D_升级系数表!F1001,MATCH(B1001,升级战力计算!$B$1:$BC$1,0)-1)</f>
        <v>42628</v>
      </c>
      <c r="I1001" s="1">
        <v>3</v>
      </c>
      <c r="J1001" s="1">
        <v>201</v>
      </c>
      <c r="K1001" s="1">
        <v>100</v>
      </c>
      <c r="L1001" s="1">
        <v>202</v>
      </c>
      <c r="M1001" s="1">
        <v>200</v>
      </c>
      <c r="N1001" s="1">
        <v>203</v>
      </c>
      <c r="O1001" s="1">
        <v>300</v>
      </c>
      <c r="P1001" s="1">
        <v>1</v>
      </c>
      <c r="Q1001" s="1">
        <v>9700</v>
      </c>
    </row>
    <row r="1002" spans="1:17" x14ac:dyDescent="0.35">
      <c r="A1002" s="2">
        <v>998</v>
      </c>
      <c r="B1002" s="2">
        <f t="shared" si="15"/>
        <v>204</v>
      </c>
      <c r="C1002" s="2">
        <v>2</v>
      </c>
      <c r="D1002" s="2">
        <v>4</v>
      </c>
      <c r="E1002" s="2" t="str">
        <f>"阵列"&amp;C1002&amp;INDEX(计算页!$E$4:$E$9,D1002)&amp;"色宠物系数"</f>
        <v>阵列2紫色宠物系数</v>
      </c>
      <c r="F1002" s="2">
        <v>98</v>
      </c>
      <c r="G1002" s="2">
        <v>9800</v>
      </c>
      <c r="H1002" s="2">
        <f>INDEX(升级战力计算!$B$2:$BC$101,D_升级系数表!F1002,MATCH(B1002,升级战力计算!$B$1:$BC$1,0)-1)</f>
        <v>43422</v>
      </c>
      <c r="I1002" s="1">
        <v>3</v>
      </c>
      <c r="J1002" s="1">
        <v>201</v>
      </c>
      <c r="K1002" s="1">
        <v>100</v>
      </c>
      <c r="L1002" s="1">
        <v>202</v>
      </c>
      <c r="M1002" s="1">
        <v>200</v>
      </c>
      <c r="N1002" s="1">
        <v>203</v>
      </c>
      <c r="O1002" s="1">
        <v>300</v>
      </c>
      <c r="P1002" s="1">
        <v>1</v>
      </c>
      <c r="Q1002" s="1">
        <v>9800</v>
      </c>
    </row>
    <row r="1003" spans="1:17" x14ac:dyDescent="0.35">
      <c r="A1003" s="2">
        <v>999</v>
      </c>
      <c r="B1003" s="2">
        <f t="shared" si="15"/>
        <v>204</v>
      </c>
      <c r="C1003" s="2">
        <v>2</v>
      </c>
      <c r="D1003" s="2">
        <v>4</v>
      </c>
      <c r="E1003" s="2" t="str">
        <f>"阵列"&amp;C1003&amp;INDEX(计算页!$E$4:$E$9,D1003)&amp;"色宠物系数"</f>
        <v>阵列2紫色宠物系数</v>
      </c>
      <c r="F1003" s="2">
        <v>99</v>
      </c>
      <c r="G1003" s="2">
        <v>9900</v>
      </c>
      <c r="H1003" s="2">
        <f>INDEX(升级战力计算!$B$2:$BC$101,D_升级系数表!F1003,MATCH(B1003,升级战力计算!$B$1:$BC$1,0)-1)</f>
        <v>44216</v>
      </c>
      <c r="I1003" s="1">
        <v>3</v>
      </c>
      <c r="J1003" s="1">
        <v>201</v>
      </c>
      <c r="K1003" s="1">
        <v>100</v>
      </c>
      <c r="L1003" s="1">
        <v>202</v>
      </c>
      <c r="M1003" s="1">
        <v>200</v>
      </c>
      <c r="N1003" s="1">
        <v>203</v>
      </c>
      <c r="O1003" s="1">
        <v>300</v>
      </c>
      <c r="P1003" s="1">
        <v>1</v>
      </c>
      <c r="Q1003" s="1">
        <v>9900</v>
      </c>
    </row>
    <row r="1004" spans="1:17" x14ac:dyDescent="0.35">
      <c r="A1004" s="2">
        <v>1000</v>
      </c>
      <c r="B1004" s="2">
        <f t="shared" si="15"/>
        <v>204</v>
      </c>
      <c r="C1004" s="2">
        <v>2</v>
      </c>
      <c r="D1004" s="2">
        <v>4</v>
      </c>
      <c r="E1004" s="2" t="str">
        <f>"阵列"&amp;C1004&amp;INDEX(计算页!$E$4:$E$9,D1004)&amp;"色宠物系数"</f>
        <v>阵列2紫色宠物系数</v>
      </c>
      <c r="F1004" s="2">
        <v>100</v>
      </c>
      <c r="G1004" s="2">
        <v>10000</v>
      </c>
      <c r="H1004" s="2">
        <f>INDEX(升级战力计算!$B$2:$BC$101,D_升级系数表!F1004,MATCH(B1004,升级战力计算!$B$1:$BC$1,0)-1)</f>
        <v>45010</v>
      </c>
      <c r="I1004" s="1">
        <v>3</v>
      </c>
      <c r="J1004" s="1">
        <v>201</v>
      </c>
      <c r="K1004" s="1">
        <v>100</v>
      </c>
      <c r="L1004" s="1">
        <v>202</v>
      </c>
      <c r="M1004" s="1">
        <v>200</v>
      </c>
      <c r="N1004" s="1">
        <v>203</v>
      </c>
      <c r="O1004" s="1">
        <v>300</v>
      </c>
      <c r="P1004" s="1">
        <v>1</v>
      </c>
      <c r="Q1004" s="1">
        <v>10000</v>
      </c>
    </row>
    <row r="1005" spans="1:17" x14ac:dyDescent="0.35">
      <c r="A1005" s="2">
        <v>1001</v>
      </c>
      <c r="B1005" s="2">
        <f t="shared" si="15"/>
        <v>205</v>
      </c>
      <c r="C1005" s="2">
        <v>2</v>
      </c>
      <c r="D1005" s="2">
        <v>5</v>
      </c>
      <c r="E1005" s="2" t="str">
        <f>"阵列"&amp;C1005&amp;INDEX(计算页!$E$4:$E$9,D1005)&amp;"色宠物系数"</f>
        <v>阵列2金色宠物系数</v>
      </c>
      <c r="F1005" s="2">
        <v>1</v>
      </c>
      <c r="G1005" s="2">
        <v>100</v>
      </c>
      <c r="H1005" s="2">
        <f>INDEX(升级战力计算!$B$2:$BC$101,D_升级系数表!F1005,MATCH(B1005,升级战力计算!$B$1:$BC$1,0)-1)</f>
        <v>180</v>
      </c>
      <c r="I1005" s="1">
        <v>3</v>
      </c>
      <c r="J1005" s="1">
        <v>201</v>
      </c>
      <c r="K1005" s="1">
        <v>100</v>
      </c>
      <c r="L1005" s="1">
        <v>202</v>
      </c>
      <c r="M1005" s="1">
        <v>200</v>
      </c>
      <c r="N1005" s="1">
        <v>203</v>
      </c>
      <c r="O1005" s="1">
        <v>300</v>
      </c>
      <c r="P1005" s="1">
        <v>1</v>
      </c>
      <c r="Q1005" s="1">
        <v>100</v>
      </c>
    </row>
    <row r="1006" spans="1:17" x14ac:dyDescent="0.35">
      <c r="A1006" s="2">
        <v>1002</v>
      </c>
      <c r="B1006" s="2">
        <f t="shared" si="15"/>
        <v>205</v>
      </c>
      <c r="C1006" s="2">
        <v>2</v>
      </c>
      <c r="D1006" s="2">
        <v>5</v>
      </c>
      <c r="E1006" s="2" t="str">
        <f>"阵列"&amp;C1006&amp;INDEX(计算页!$E$4:$E$9,D1006)&amp;"色宠物系数"</f>
        <v>阵列2金色宠物系数</v>
      </c>
      <c r="F1006" s="2">
        <v>2</v>
      </c>
      <c r="G1006" s="2">
        <v>200</v>
      </c>
      <c r="H1006" s="2">
        <f>INDEX(升级战力计算!$B$2:$BC$101,D_升级系数表!F1006,MATCH(B1006,升级战力计算!$B$1:$BC$1,0)-1)</f>
        <v>360</v>
      </c>
      <c r="I1006" s="1">
        <v>3</v>
      </c>
      <c r="J1006" s="1">
        <v>201</v>
      </c>
      <c r="K1006" s="1">
        <v>100</v>
      </c>
      <c r="L1006" s="1">
        <v>202</v>
      </c>
      <c r="M1006" s="1">
        <v>200</v>
      </c>
      <c r="N1006" s="1">
        <v>203</v>
      </c>
      <c r="O1006" s="1">
        <v>300</v>
      </c>
      <c r="P1006" s="1">
        <v>1</v>
      </c>
      <c r="Q1006" s="1">
        <v>200</v>
      </c>
    </row>
    <row r="1007" spans="1:17" x14ac:dyDescent="0.35">
      <c r="A1007" s="2">
        <v>1003</v>
      </c>
      <c r="B1007" s="2">
        <f t="shared" si="15"/>
        <v>205</v>
      </c>
      <c r="C1007" s="2">
        <v>2</v>
      </c>
      <c r="D1007" s="2">
        <v>5</v>
      </c>
      <c r="E1007" s="2" t="str">
        <f>"阵列"&amp;C1007&amp;INDEX(计算页!$E$4:$E$9,D1007)&amp;"色宠物系数"</f>
        <v>阵列2金色宠物系数</v>
      </c>
      <c r="F1007" s="2">
        <v>3</v>
      </c>
      <c r="G1007" s="2">
        <v>300</v>
      </c>
      <c r="H1007" s="2">
        <f>INDEX(升级战力计算!$B$2:$BC$101,D_升级系数表!F1007,MATCH(B1007,升级战力计算!$B$1:$BC$1,0)-1)</f>
        <v>540</v>
      </c>
      <c r="I1007" s="1">
        <v>3</v>
      </c>
      <c r="J1007" s="1">
        <v>201</v>
      </c>
      <c r="K1007" s="1">
        <v>100</v>
      </c>
      <c r="L1007" s="1">
        <v>202</v>
      </c>
      <c r="M1007" s="1">
        <v>200</v>
      </c>
      <c r="N1007" s="1">
        <v>203</v>
      </c>
      <c r="O1007" s="1">
        <v>300</v>
      </c>
      <c r="P1007" s="1">
        <v>1</v>
      </c>
      <c r="Q1007" s="1">
        <v>300</v>
      </c>
    </row>
    <row r="1008" spans="1:17" x14ac:dyDescent="0.35">
      <c r="A1008" s="2">
        <v>1004</v>
      </c>
      <c r="B1008" s="2">
        <f t="shared" si="15"/>
        <v>205</v>
      </c>
      <c r="C1008" s="2">
        <v>2</v>
      </c>
      <c r="D1008" s="2">
        <v>5</v>
      </c>
      <c r="E1008" s="2" t="str">
        <f>"阵列"&amp;C1008&amp;INDEX(计算页!$E$4:$E$9,D1008)&amp;"色宠物系数"</f>
        <v>阵列2金色宠物系数</v>
      </c>
      <c r="F1008" s="2">
        <v>4</v>
      </c>
      <c r="G1008" s="2">
        <v>400</v>
      </c>
      <c r="H1008" s="2">
        <f>INDEX(升级战力计算!$B$2:$BC$101,D_升级系数表!F1008,MATCH(B1008,升级战力计算!$B$1:$BC$1,0)-1)</f>
        <v>720</v>
      </c>
      <c r="I1008" s="1">
        <v>3</v>
      </c>
      <c r="J1008" s="1">
        <v>201</v>
      </c>
      <c r="K1008" s="1">
        <v>100</v>
      </c>
      <c r="L1008" s="1">
        <v>202</v>
      </c>
      <c r="M1008" s="1">
        <v>200</v>
      </c>
      <c r="N1008" s="1">
        <v>203</v>
      </c>
      <c r="O1008" s="1">
        <v>300</v>
      </c>
      <c r="P1008" s="1">
        <v>1</v>
      </c>
      <c r="Q1008" s="1">
        <v>400</v>
      </c>
    </row>
    <row r="1009" spans="1:17" x14ac:dyDescent="0.35">
      <c r="A1009" s="2">
        <v>1005</v>
      </c>
      <c r="B1009" s="2">
        <f t="shared" si="15"/>
        <v>205</v>
      </c>
      <c r="C1009" s="2">
        <v>2</v>
      </c>
      <c r="D1009" s="2">
        <v>5</v>
      </c>
      <c r="E1009" s="2" t="str">
        <f>"阵列"&amp;C1009&amp;INDEX(计算页!$E$4:$E$9,D1009)&amp;"色宠物系数"</f>
        <v>阵列2金色宠物系数</v>
      </c>
      <c r="F1009" s="2">
        <v>5</v>
      </c>
      <c r="G1009" s="2">
        <v>500</v>
      </c>
      <c r="H1009" s="2">
        <f>INDEX(升级战力计算!$B$2:$BC$101,D_升级系数表!F1009,MATCH(B1009,升级战力计算!$B$1:$BC$1,0)-1)</f>
        <v>900</v>
      </c>
      <c r="I1009" s="1">
        <v>3</v>
      </c>
      <c r="J1009" s="1">
        <v>201</v>
      </c>
      <c r="K1009" s="1">
        <v>100</v>
      </c>
      <c r="L1009" s="1">
        <v>202</v>
      </c>
      <c r="M1009" s="1">
        <v>200</v>
      </c>
      <c r="N1009" s="1">
        <v>203</v>
      </c>
      <c r="O1009" s="1">
        <v>300</v>
      </c>
      <c r="P1009" s="1">
        <v>1</v>
      </c>
      <c r="Q1009" s="1">
        <v>500</v>
      </c>
    </row>
    <row r="1010" spans="1:17" x14ac:dyDescent="0.35">
      <c r="A1010" s="2">
        <v>1006</v>
      </c>
      <c r="B1010" s="2">
        <f t="shared" si="15"/>
        <v>205</v>
      </c>
      <c r="C1010" s="2">
        <v>2</v>
      </c>
      <c r="D1010" s="2">
        <v>5</v>
      </c>
      <c r="E1010" s="2" t="str">
        <f>"阵列"&amp;C1010&amp;INDEX(计算页!$E$4:$E$9,D1010)&amp;"色宠物系数"</f>
        <v>阵列2金色宠物系数</v>
      </c>
      <c r="F1010" s="2">
        <v>6</v>
      </c>
      <c r="G1010" s="2">
        <v>600</v>
      </c>
      <c r="H1010" s="2">
        <f>INDEX(升级战力计算!$B$2:$BC$101,D_升级系数表!F1010,MATCH(B1010,升级战力计算!$B$1:$BC$1,0)-1)</f>
        <v>1093</v>
      </c>
      <c r="I1010" s="1">
        <v>3</v>
      </c>
      <c r="J1010" s="1">
        <v>201</v>
      </c>
      <c r="K1010" s="1">
        <v>100</v>
      </c>
      <c r="L1010" s="1">
        <v>202</v>
      </c>
      <c r="M1010" s="1">
        <v>200</v>
      </c>
      <c r="N1010" s="1">
        <v>203</v>
      </c>
      <c r="O1010" s="1">
        <v>300</v>
      </c>
      <c r="P1010" s="1">
        <v>1</v>
      </c>
      <c r="Q1010" s="1">
        <v>600</v>
      </c>
    </row>
    <row r="1011" spans="1:17" x14ac:dyDescent="0.35">
      <c r="A1011" s="2">
        <v>1007</v>
      </c>
      <c r="B1011" s="2">
        <f t="shared" si="15"/>
        <v>205</v>
      </c>
      <c r="C1011" s="2">
        <v>2</v>
      </c>
      <c r="D1011" s="2">
        <v>5</v>
      </c>
      <c r="E1011" s="2" t="str">
        <f>"阵列"&amp;C1011&amp;INDEX(计算页!$E$4:$E$9,D1011)&amp;"色宠物系数"</f>
        <v>阵列2金色宠物系数</v>
      </c>
      <c r="F1011" s="2">
        <v>7</v>
      </c>
      <c r="G1011" s="2">
        <v>700</v>
      </c>
      <c r="H1011" s="2">
        <f>INDEX(升级战力计算!$B$2:$BC$101,D_升级系数表!F1011,MATCH(B1011,升级战力计算!$B$1:$BC$1,0)-1)</f>
        <v>1286</v>
      </c>
      <c r="I1011" s="1">
        <v>3</v>
      </c>
      <c r="J1011" s="1">
        <v>201</v>
      </c>
      <c r="K1011" s="1">
        <v>100</v>
      </c>
      <c r="L1011" s="1">
        <v>202</v>
      </c>
      <c r="M1011" s="1">
        <v>200</v>
      </c>
      <c r="N1011" s="1">
        <v>203</v>
      </c>
      <c r="O1011" s="1">
        <v>300</v>
      </c>
      <c r="P1011" s="1">
        <v>1</v>
      </c>
      <c r="Q1011" s="1">
        <v>700</v>
      </c>
    </row>
    <row r="1012" spans="1:17" x14ac:dyDescent="0.35">
      <c r="A1012" s="2">
        <v>1008</v>
      </c>
      <c r="B1012" s="2">
        <f t="shared" si="15"/>
        <v>205</v>
      </c>
      <c r="C1012" s="2">
        <v>2</v>
      </c>
      <c r="D1012" s="2">
        <v>5</v>
      </c>
      <c r="E1012" s="2" t="str">
        <f>"阵列"&amp;C1012&amp;INDEX(计算页!$E$4:$E$9,D1012)&amp;"色宠物系数"</f>
        <v>阵列2金色宠物系数</v>
      </c>
      <c r="F1012" s="2">
        <v>8</v>
      </c>
      <c r="G1012" s="2">
        <v>800</v>
      </c>
      <c r="H1012" s="2">
        <f>INDEX(升级战力计算!$B$2:$BC$101,D_升级系数表!F1012,MATCH(B1012,升级战力计算!$B$1:$BC$1,0)-1)</f>
        <v>1479</v>
      </c>
      <c r="I1012" s="1">
        <v>3</v>
      </c>
      <c r="J1012" s="1">
        <v>201</v>
      </c>
      <c r="K1012" s="1">
        <v>100</v>
      </c>
      <c r="L1012" s="1">
        <v>202</v>
      </c>
      <c r="M1012" s="1">
        <v>200</v>
      </c>
      <c r="N1012" s="1">
        <v>203</v>
      </c>
      <c r="O1012" s="1">
        <v>300</v>
      </c>
      <c r="P1012" s="1">
        <v>1</v>
      </c>
      <c r="Q1012" s="1">
        <v>800</v>
      </c>
    </row>
    <row r="1013" spans="1:17" x14ac:dyDescent="0.35">
      <c r="A1013" s="2">
        <v>1009</v>
      </c>
      <c r="B1013" s="2">
        <f t="shared" si="15"/>
        <v>205</v>
      </c>
      <c r="C1013" s="2">
        <v>2</v>
      </c>
      <c r="D1013" s="2">
        <v>5</v>
      </c>
      <c r="E1013" s="2" t="str">
        <f>"阵列"&amp;C1013&amp;INDEX(计算页!$E$4:$E$9,D1013)&amp;"色宠物系数"</f>
        <v>阵列2金色宠物系数</v>
      </c>
      <c r="F1013" s="2">
        <v>9</v>
      </c>
      <c r="G1013" s="2">
        <v>900</v>
      </c>
      <c r="H1013" s="2">
        <f>INDEX(升级战力计算!$B$2:$BC$101,D_升级系数表!F1013,MATCH(B1013,升级战力计算!$B$1:$BC$1,0)-1)</f>
        <v>1672</v>
      </c>
      <c r="I1013" s="1">
        <v>3</v>
      </c>
      <c r="J1013" s="1">
        <v>201</v>
      </c>
      <c r="K1013" s="1">
        <v>100</v>
      </c>
      <c r="L1013" s="1">
        <v>202</v>
      </c>
      <c r="M1013" s="1">
        <v>200</v>
      </c>
      <c r="N1013" s="1">
        <v>203</v>
      </c>
      <c r="O1013" s="1">
        <v>300</v>
      </c>
      <c r="P1013" s="1">
        <v>1</v>
      </c>
      <c r="Q1013" s="1">
        <v>900</v>
      </c>
    </row>
    <row r="1014" spans="1:17" x14ac:dyDescent="0.35">
      <c r="A1014" s="2">
        <v>1010</v>
      </c>
      <c r="B1014" s="2">
        <f t="shared" si="15"/>
        <v>205</v>
      </c>
      <c r="C1014" s="2">
        <v>2</v>
      </c>
      <c r="D1014" s="2">
        <v>5</v>
      </c>
      <c r="E1014" s="2" t="str">
        <f>"阵列"&amp;C1014&amp;INDEX(计算页!$E$4:$E$9,D1014)&amp;"色宠物系数"</f>
        <v>阵列2金色宠物系数</v>
      </c>
      <c r="F1014" s="2">
        <v>10</v>
      </c>
      <c r="G1014" s="2">
        <v>1000</v>
      </c>
      <c r="H1014" s="2">
        <f>INDEX(升级战力计算!$B$2:$BC$101,D_升级系数表!F1014,MATCH(B1014,升级战力计算!$B$1:$BC$1,0)-1)</f>
        <v>1865</v>
      </c>
      <c r="I1014" s="1">
        <v>3</v>
      </c>
      <c r="J1014" s="1">
        <v>201</v>
      </c>
      <c r="K1014" s="1">
        <v>100</v>
      </c>
      <c r="L1014" s="1">
        <v>202</v>
      </c>
      <c r="M1014" s="1">
        <v>200</v>
      </c>
      <c r="N1014" s="1">
        <v>203</v>
      </c>
      <c r="O1014" s="1">
        <v>300</v>
      </c>
      <c r="P1014" s="1">
        <v>1</v>
      </c>
      <c r="Q1014" s="1">
        <v>1000</v>
      </c>
    </row>
    <row r="1015" spans="1:17" x14ac:dyDescent="0.35">
      <c r="A1015" s="2">
        <v>1011</v>
      </c>
      <c r="B1015" s="2">
        <f t="shared" si="15"/>
        <v>205</v>
      </c>
      <c r="C1015" s="2">
        <v>2</v>
      </c>
      <c r="D1015" s="2">
        <v>5</v>
      </c>
      <c r="E1015" s="2" t="str">
        <f>"阵列"&amp;C1015&amp;INDEX(计算页!$E$4:$E$9,D1015)&amp;"色宠物系数"</f>
        <v>阵列2金色宠物系数</v>
      </c>
      <c r="F1015" s="2">
        <v>11</v>
      </c>
      <c r="G1015" s="2">
        <v>1100</v>
      </c>
      <c r="H1015" s="2">
        <f>INDEX(升级战力计算!$B$2:$BC$101,D_升级系数表!F1015,MATCH(B1015,升级战力计算!$B$1:$BC$1,0)-1)</f>
        <v>2072</v>
      </c>
      <c r="I1015" s="1">
        <v>3</v>
      </c>
      <c r="J1015" s="1">
        <v>201</v>
      </c>
      <c r="K1015" s="1">
        <v>100</v>
      </c>
      <c r="L1015" s="1">
        <v>202</v>
      </c>
      <c r="M1015" s="1">
        <v>200</v>
      </c>
      <c r="N1015" s="1">
        <v>203</v>
      </c>
      <c r="O1015" s="1">
        <v>300</v>
      </c>
      <c r="P1015" s="1">
        <v>1</v>
      </c>
      <c r="Q1015" s="1">
        <v>1100</v>
      </c>
    </row>
    <row r="1016" spans="1:17" x14ac:dyDescent="0.35">
      <c r="A1016" s="2">
        <v>1012</v>
      </c>
      <c r="B1016" s="2">
        <f t="shared" si="15"/>
        <v>205</v>
      </c>
      <c r="C1016" s="2">
        <v>2</v>
      </c>
      <c r="D1016" s="2">
        <v>5</v>
      </c>
      <c r="E1016" s="2" t="str">
        <f>"阵列"&amp;C1016&amp;INDEX(计算页!$E$4:$E$9,D1016)&amp;"色宠物系数"</f>
        <v>阵列2金色宠物系数</v>
      </c>
      <c r="F1016" s="2">
        <v>12</v>
      </c>
      <c r="G1016" s="2">
        <v>1200</v>
      </c>
      <c r="H1016" s="2">
        <f>INDEX(升级战力计算!$B$2:$BC$101,D_升级系数表!F1016,MATCH(B1016,升级战力计算!$B$1:$BC$1,0)-1)</f>
        <v>2279</v>
      </c>
      <c r="I1016" s="1">
        <v>3</v>
      </c>
      <c r="J1016" s="1">
        <v>201</v>
      </c>
      <c r="K1016" s="1">
        <v>100</v>
      </c>
      <c r="L1016" s="1">
        <v>202</v>
      </c>
      <c r="M1016" s="1">
        <v>200</v>
      </c>
      <c r="N1016" s="1">
        <v>203</v>
      </c>
      <c r="O1016" s="1">
        <v>300</v>
      </c>
      <c r="P1016" s="1">
        <v>1</v>
      </c>
      <c r="Q1016" s="1">
        <v>1200</v>
      </c>
    </row>
    <row r="1017" spans="1:17" x14ac:dyDescent="0.35">
      <c r="A1017" s="2">
        <v>1013</v>
      </c>
      <c r="B1017" s="2">
        <f t="shared" si="15"/>
        <v>205</v>
      </c>
      <c r="C1017" s="2">
        <v>2</v>
      </c>
      <c r="D1017" s="2">
        <v>5</v>
      </c>
      <c r="E1017" s="2" t="str">
        <f>"阵列"&amp;C1017&amp;INDEX(计算页!$E$4:$E$9,D1017)&amp;"色宠物系数"</f>
        <v>阵列2金色宠物系数</v>
      </c>
      <c r="F1017" s="2">
        <v>13</v>
      </c>
      <c r="G1017" s="2">
        <v>1300</v>
      </c>
      <c r="H1017" s="2">
        <f>INDEX(升级战力计算!$B$2:$BC$101,D_升级系数表!F1017,MATCH(B1017,升级战力计算!$B$1:$BC$1,0)-1)</f>
        <v>2486</v>
      </c>
      <c r="I1017" s="1">
        <v>3</v>
      </c>
      <c r="J1017" s="1">
        <v>201</v>
      </c>
      <c r="K1017" s="1">
        <v>100</v>
      </c>
      <c r="L1017" s="1">
        <v>202</v>
      </c>
      <c r="M1017" s="1">
        <v>200</v>
      </c>
      <c r="N1017" s="1">
        <v>203</v>
      </c>
      <c r="O1017" s="1">
        <v>300</v>
      </c>
      <c r="P1017" s="1">
        <v>1</v>
      </c>
      <c r="Q1017" s="1">
        <v>1300</v>
      </c>
    </row>
    <row r="1018" spans="1:17" x14ac:dyDescent="0.35">
      <c r="A1018" s="2">
        <v>1014</v>
      </c>
      <c r="B1018" s="2">
        <f t="shared" si="15"/>
        <v>205</v>
      </c>
      <c r="C1018" s="2">
        <v>2</v>
      </c>
      <c r="D1018" s="2">
        <v>5</v>
      </c>
      <c r="E1018" s="2" t="str">
        <f>"阵列"&amp;C1018&amp;INDEX(计算页!$E$4:$E$9,D1018)&amp;"色宠物系数"</f>
        <v>阵列2金色宠物系数</v>
      </c>
      <c r="F1018" s="2">
        <v>14</v>
      </c>
      <c r="G1018" s="2">
        <v>1400</v>
      </c>
      <c r="H1018" s="2">
        <f>INDEX(升级战力计算!$B$2:$BC$101,D_升级系数表!F1018,MATCH(B1018,升级战力计算!$B$1:$BC$1,0)-1)</f>
        <v>2693</v>
      </c>
      <c r="I1018" s="1">
        <v>3</v>
      </c>
      <c r="J1018" s="1">
        <v>201</v>
      </c>
      <c r="K1018" s="1">
        <v>100</v>
      </c>
      <c r="L1018" s="1">
        <v>202</v>
      </c>
      <c r="M1018" s="1">
        <v>200</v>
      </c>
      <c r="N1018" s="1">
        <v>203</v>
      </c>
      <c r="O1018" s="1">
        <v>300</v>
      </c>
      <c r="P1018" s="1">
        <v>1</v>
      </c>
      <c r="Q1018" s="1">
        <v>1400</v>
      </c>
    </row>
    <row r="1019" spans="1:17" x14ac:dyDescent="0.35">
      <c r="A1019" s="2">
        <v>1015</v>
      </c>
      <c r="B1019" s="2">
        <f t="shared" si="15"/>
        <v>205</v>
      </c>
      <c r="C1019" s="2">
        <v>2</v>
      </c>
      <c r="D1019" s="2">
        <v>5</v>
      </c>
      <c r="E1019" s="2" t="str">
        <f>"阵列"&amp;C1019&amp;INDEX(计算页!$E$4:$E$9,D1019)&amp;"色宠物系数"</f>
        <v>阵列2金色宠物系数</v>
      </c>
      <c r="F1019" s="2">
        <v>15</v>
      </c>
      <c r="G1019" s="2">
        <v>1500</v>
      </c>
      <c r="H1019" s="2">
        <f>INDEX(升级战力计算!$B$2:$BC$101,D_升级系数表!F1019,MATCH(B1019,升级战力计算!$B$1:$BC$1,0)-1)</f>
        <v>2900</v>
      </c>
      <c r="I1019" s="1">
        <v>3</v>
      </c>
      <c r="J1019" s="1">
        <v>201</v>
      </c>
      <c r="K1019" s="1">
        <v>100</v>
      </c>
      <c r="L1019" s="1">
        <v>202</v>
      </c>
      <c r="M1019" s="1">
        <v>200</v>
      </c>
      <c r="N1019" s="1">
        <v>203</v>
      </c>
      <c r="O1019" s="1">
        <v>300</v>
      </c>
      <c r="P1019" s="1">
        <v>1</v>
      </c>
      <c r="Q1019" s="1">
        <v>1500</v>
      </c>
    </row>
    <row r="1020" spans="1:17" x14ac:dyDescent="0.35">
      <c r="A1020" s="2">
        <v>1016</v>
      </c>
      <c r="B1020" s="2">
        <f t="shared" si="15"/>
        <v>205</v>
      </c>
      <c r="C1020" s="2">
        <v>2</v>
      </c>
      <c r="D1020" s="2">
        <v>5</v>
      </c>
      <c r="E1020" s="2" t="str">
        <f>"阵列"&amp;C1020&amp;INDEX(计算页!$E$4:$E$9,D1020)&amp;"色宠物系数"</f>
        <v>阵列2金色宠物系数</v>
      </c>
      <c r="F1020" s="2">
        <v>16</v>
      </c>
      <c r="G1020" s="2">
        <v>1600</v>
      </c>
      <c r="H1020" s="2">
        <f>INDEX(升级战力计算!$B$2:$BC$101,D_升级系数表!F1020,MATCH(B1020,升级战力计算!$B$1:$BC$1,0)-1)</f>
        <v>3121</v>
      </c>
      <c r="I1020" s="1">
        <v>3</v>
      </c>
      <c r="J1020" s="1">
        <v>201</v>
      </c>
      <c r="K1020" s="1">
        <v>100</v>
      </c>
      <c r="L1020" s="1">
        <v>202</v>
      </c>
      <c r="M1020" s="1">
        <v>200</v>
      </c>
      <c r="N1020" s="1">
        <v>203</v>
      </c>
      <c r="O1020" s="1">
        <v>300</v>
      </c>
      <c r="P1020" s="1">
        <v>1</v>
      </c>
      <c r="Q1020" s="1">
        <v>1600</v>
      </c>
    </row>
    <row r="1021" spans="1:17" x14ac:dyDescent="0.35">
      <c r="A1021" s="2">
        <v>1017</v>
      </c>
      <c r="B1021" s="2">
        <f t="shared" si="15"/>
        <v>205</v>
      </c>
      <c r="C1021" s="2">
        <v>2</v>
      </c>
      <c r="D1021" s="2">
        <v>5</v>
      </c>
      <c r="E1021" s="2" t="str">
        <f>"阵列"&amp;C1021&amp;INDEX(计算页!$E$4:$E$9,D1021)&amp;"色宠物系数"</f>
        <v>阵列2金色宠物系数</v>
      </c>
      <c r="F1021" s="2">
        <v>17</v>
      </c>
      <c r="G1021" s="2">
        <v>1700</v>
      </c>
      <c r="H1021" s="2">
        <f>INDEX(升级战力计算!$B$2:$BC$101,D_升级系数表!F1021,MATCH(B1021,升级战力计算!$B$1:$BC$1,0)-1)</f>
        <v>3342</v>
      </c>
      <c r="I1021" s="1">
        <v>3</v>
      </c>
      <c r="J1021" s="1">
        <v>201</v>
      </c>
      <c r="K1021" s="1">
        <v>100</v>
      </c>
      <c r="L1021" s="1">
        <v>202</v>
      </c>
      <c r="M1021" s="1">
        <v>200</v>
      </c>
      <c r="N1021" s="1">
        <v>203</v>
      </c>
      <c r="O1021" s="1">
        <v>300</v>
      </c>
      <c r="P1021" s="1">
        <v>1</v>
      </c>
      <c r="Q1021" s="1">
        <v>1700</v>
      </c>
    </row>
    <row r="1022" spans="1:17" x14ac:dyDescent="0.35">
      <c r="A1022" s="2">
        <v>1018</v>
      </c>
      <c r="B1022" s="2">
        <f t="shared" si="15"/>
        <v>205</v>
      </c>
      <c r="C1022" s="2">
        <v>2</v>
      </c>
      <c r="D1022" s="2">
        <v>5</v>
      </c>
      <c r="E1022" s="2" t="str">
        <f>"阵列"&amp;C1022&amp;INDEX(计算页!$E$4:$E$9,D1022)&amp;"色宠物系数"</f>
        <v>阵列2金色宠物系数</v>
      </c>
      <c r="F1022" s="2">
        <v>18</v>
      </c>
      <c r="G1022" s="2">
        <v>1800</v>
      </c>
      <c r="H1022" s="2">
        <f>INDEX(升级战力计算!$B$2:$BC$101,D_升级系数表!F1022,MATCH(B1022,升级战力计算!$B$1:$BC$1,0)-1)</f>
        <v>3563</v>
      </c>
      <c r="I1022" s="1">
        <v>3</v>
      </c>
      <c r="J1022" s="1">
        <v>201</v>
      </c>
      <c r="K1022" s="1">
        <v>100</v>
      </c>
      <c r="L1022" s="1">
        <v>202</v>
      </c>
      <c r="M1022" s="1">
        <v>200</v>
      </c>
      <c r="N1022" s="1">
        <v>203</v>
      </c>
      <c r="O1022" s="1">
        <v>300</v>
      </c>
      <c r="P1022" s="1">
        <v>1</v>
      </c>
      <c r="Q1022" s="1">
        <v>1800</v>
      </c>
    </row>
    <row r="1023" spans="1:17" x14ac:dyDescent="0.35">
      <c r="A1023" s="2">
        <v>1019</v>
      </c>
      <c r="B1023" s="2">
        <f t="shared" si="15"/>
        <v>205</v>
      </c>
      <c r="C1023" s="2">
        <v>2</v>
      </c>
      <c r="D1023" s="2">
        <v>5</v>
      </c>
      <c r="E1023" s="2" t="str">
        <f>"阵列"&amp;C1023&amp;INDEX(计算页!$E$4:$E$9,D1023)&amp;"色宠物系数"</f>
        <v>阵列2金色宠物系数</v>
      </c>
      <c r="F1023" s="2">
        <v>19</v>
      </c>
      <c r="G1023" s="2">
        <v>1900</v>
      </c>
      <c r="H1023" s="2">
        <f>INDEX(升级战力计算!$B$2:$BC$101,D_升级系数表!F1023,MATCH(B1023,升级战力计算!$B$1:$BC$1,0)-1)</f>
        <v>3784</v>
      </c>
      <c r="I1023" s="1">
        <v>3</v>
      </c>
      <c r="J1023" s="1">
        <v>201</v>
      </c>
      <c r="K1023" s="1">
        <v>100</v>
      </c>
      <c r="L1023" s="1">
        <v>202</v>
      </c>
      <c r="M1023" s="1">
        <v>200</v>
      </c>
      <c r="N1023" s="1">
        <v>203</v>
      </c>
      <c r="O1023" s="1">
        <v>300</v>
      </c>
      <c r="P1023" s="1">
        <v>1</v>
      </c>
      <c r="Q1023" s="1">
        <v>1900</v>
      </c>
    </row>
    <row r="1024" spans="1:17" x14ac:dyDescent="0.35">
      <c r="A1024" s="2">
        <v>1020</v>
      </c>
      <c r="B1024" s="2">
        <f t="shared" si="15"/>
        <v>205</v>
      </c>
      <c r="C1024" s="2">
        <v>2</v>
      </c>
      <c r="D1024" s="2">
        <v>5</v>
      </c>
      <c r="E1024" s="2" t="str">
        <f>"阵列"&amp;C1024&amp;INDEX(计算页!$E$4:$E$9,D1024)&amp;"色宠物系数"</f>
        <v>阵列2金色宠物系数</v>
      </c>
      <c r="F1024" s="2">
        <v>20</v>
      </c>
      <c r="G1024" s="2">
        <v>2000</v>
      </c>
      <c r="H1024" s="2">
        <f>INDEX(升级战力计算!$B$2:$BC$101,D_升级系数表!F1024,MATCH(B1024,升级战力计算!$B$1:$BC$1,0)-1)</f>
        <v>4005</v>
      </c>
      <c r="I1024" s="1">
        <v>3</v>
      </c>
      <c r="J1024" s="1">
        <v>201</v>
      </c>
      <c r="K1024" s="1">
        <v>100</v>
      </c>
      <c r="L1024" s="1">
        <v>202</v>
      </c>
      <c r="M1024" s="1">
        <v>200</v>
      </c>
      <c r="N1024" s="1">
        <v>203</v>
      </c>
      <c r="O1024" s="1">
        <v>300</v>
      </c>
      <c r="P1024" s="1">
        <v>1</v>
      </c>
      <c r="Q1024" s="1">
        <v>2000</v>
      </c>
    </row>
    <row r="1025" spans="1:17" x14ac:dyDescent="0.35">
      <c r="A1025" s="2">
        <v>1021</v>
      </c>
      <c r="B1025" s="2">
        <f t="shared" si="15"/>
        <v>205</v>
      </c>
      <c r="C1025" s="2">
        <v>2</v>
      </c>
      <c r="D1025" s="2">
        <v>5</v>
      </c>
      <c r="E1025" s="2" t="str">
        <f>"阵列"&amp;C1025&amp;INDEX(计算页!$E$4:$E$9,D1025)&amp;"色宠物系数"</f>
        <v>阵列2金色宠物系数</v>
      </c>
      <c r="F1025" s="2">
        <v>21</v>
      </c>
      <c r="G1025" s="2">
        <v>2100</v>
      </c>
      <c r="H1025" s="2">
        <f>INDEX(升级战力计算!$B$2:$BC$101,D_升级系数表!F1025,MATCH(B1025,升级战力计算!$B$1:$BC$1,0)-1)</f>
        <v>4241</v>
      </c>
      <c r="I1025" s="1">
        <v>3</v>
      </c>
      <c r="J1025" s="1">
        <v>201</v>
      </c>
      <c r="K1025" s="1">
        <v>100</v>
      </c>
      <c r="L1025" s="1">
        <v>202</v>
      </c>
      <c r="M1025" s="1">
        <v>200</v>
      </c>
      <c r="N1025" s="1">
        <v>203</v>
      </c>
      <c r="O1025" s="1">
        <v>300</v>
      </c>
      <c r="P1025" s="1">
        <v>1</v>
      </c>
      <c r="Q1025" s="1">
        <v>2100</v>
      </c>
    </row>
    <row r="1026" spans="1:17" x14ac:dyDescent="0.35">
      <c r="A1026" s="2">
        <v>1022</v>
      </c>
      <c r="B1026" s="2">
        <f t="shared" si="15"/>
        <v>205</v>
      </c>
      <c r="C1026" s="2">
        <v>2</v>
      </c>
      <c r="D1026" s="2">
        <v>5</v>
      </c>
      <c r="E1026" s="2" t="str">
        <f>"阵列"&amp;C1026&amp;INDEX(计算页!$E$4:$E$9,D1026)&amp;"色宠物系数"</f>
        <v>阵列2金色宠物系数</v>
      </c>
      <c r="F1026" s="2">
        <v>22</v>
      </c>
      <c r="G1026" s="2">
        <v>2200</v>
      </c>
      <c r="H1026" s="2">
        <f>INDEX(升级战力计算!$B$2:$BC$101,D_升级系数表!F1026,MATCH(B1026,升级战力计算!$B$1:$BC$1,0)-1)</f>
        <v>4477</v>
      </c>
      <c r="I1026" s="1">
        <v>3</v>
      </c>
      <c r="J1026" s="1">
        <v>201</v>
      </c>
      <c r="K1026" s="1">
        <v>100</v>
      </c>
      <c r="L1026" s="1">
        <v>202</v>
      </c>
      <c r="M1026" s="1">
        <v>200</v>
      </c>
      <c r="N1026" s="1">
        <v>203</v>
      </c>
      <c r="O1026" s="1">
        <v>300</v>
      </c>
      <c r="P1026" s="1">
        <v>1</v>
      </c>
      <c r="Q1026" s="1">
        <v>2200</v>
      </c>
    </row>
    <row r="1027" spans="1:17" x14ac:dyDescent="0.35">
      <c r="A1027" s="2">
        <v>1023</v>
      </c>
      <c r="B1027" s="2">
        <f t="shared" si="15"/>
        <v>205</v>
      </c>
      <c r="C1027" s="2">
        <v>2</v>
      </c>
      <c r="D1027" s="2">
        <v>5</v>
      </c>
      <c r="E1027" s="2" t="str">
        <f>"阵列"&amp;C1027&amp;INDEX(计算页!$E$4:$E$9,D1027)&amp;"色宠物系数"</f>
        <v>阵列2金色宠物系数</v>
      </c>
      <c r="F1027" s="2">
        <v>23</v>
      </c>
      <c r="G1027" s="2">
        <v>2300</v>
      </c>
      <c r="H1027" s="2">
        <f>INDEX(升级战力计算!$B$2:$BC$101,D_升级系数表!F1027,MATCH(B1027,升级战力计算!$B$1:$BC$1,0)-1)</f>
        <v>4713</v>
      </c>
      <c r="I1027" s="1">
        <v>3</v>
      </c>
      <c r="J1027" s="1">
        <v>201</v>
      </c>
      <c r="K1027" s="1">
        <v>100</v>
      </c>
      <c r="L1027" s="1">
        <v>202</v>
      </c>
      <c r="M1027" s="1">
        <v>200</v>
      </c>
      <c r="N1027" s="1">
        <v>203</v>
      </c>
      <c r="O1027" s="1">
        <v>300</v>
      </c>
      <c r="P1027" s="1">
        <v>1</v>
      </c>
      <c r="Q1027" s="1">
        <v>2300</v>
      </c>
    </row>
    <row r="1028" spans="1:17" x14ac:dyDescent="0.35">
      <c r="A1028" s="2">
        <v>1024</v>
      </c>
      <c r="B1028" s="2">
        <f t="shared" si="15"/>
        <v>205</v>
      </c>
      <c r="C1028" s="2">
        <v>2</v>
      </c>
      <c r="D1028" s="2">
        <v>5</v>
      </c>
      <c r="E1028" s="2" t="str">
        <f>"阵列"&amp;C1028&amp;INDEX(计算页!$E$4:$E$9,D1028)&amp;"色宠物系数"</f>
        <v>阵列2金色宠物系数</v>
      </c>
      <c r="F1028" s="2">
        <v>24</v>
      </c>
      <c r="G1028" s="2">
        <v>2400</v>
      </c>
      <c r="H1028" s="2">
        <f>INDEX(升级战力计算!$B$2:$BC$101,D_升级系数表!F1028,MATCH(B1028,升级战力计算!$B$1:$BC$1,0)-1)</f>
        <v>4949</v>
      </c>
      <c r="I1028" s="1">
        <v>3</v>
      </c>
      <c r="J1028" s="1">
        <v>201</v>
      </c>
      <c r="K1028" s="1">
        <v>100</v>
      </c>
      <c r="L1028" s="1">
        <v>202</v>
      </c>
      <c r="M1028" s="1">
        <v>200</v>
      </c>
      <c r="N1028" s="1">
        <v>203</v>
      </c>
      <c r="O1028" s="1">
        <v>300</v>
      </c>
      <c r="P1028" s="1">
        <v>1</v>
      </c>
      <c r="Q1028" s="1">
        <v>2400</v>
      </c>
    </row>
    <row r="1029" spans="1:17" x14ac:dyDescent="0.35">
      <c r="A1029" s="2">
        <v>1025</v>
      </c>
      <c r="B1029" s="2">
        <f t="shared" si="15"/>
        <v>205</v>
      </c>
      <c r="C1029" s="2">
        <v>2</v>
      </c>
      <c r="D1029" s="2">
        <v>5</v>
      </c>
      <c r="E1029" s="2" t="str">
        <f>"阵列"&amp;C1029&amp;INDEX(计算页!$E$4:$E$9,D1029)&amp;"色宠物系数"</f>
        <v>阵列2金色宠物系数</v>
      </c>
      <c r="F1029" s="2">
        <v>25</v>
      </c>
      <c r="G1029" s="2">
        <v>2500</v>
      </c>
      <c r="H1029" s="2">
        <f>INDEX(升级战力计算!$B$2:$BC$101,D_升级系数表!F1029,MATCH(B1029,升级战力计算!$B$1:$BC$1,0)-1)</f>
        <v>5185</v>
      </c>
      <c r="I1029" s="1">
        <v>3</v>
      </c>
      <c r="J1029" s="1">
        <v>201</v>
      </c>
      <c r="K1029" s="1">
        <v>100</v>
      </c>
      <c r="L1029" s="1">
        <v>202</v>
      </c>
      <c r="M1029" s="1">
        <v>200</v>
      </c>
      <c r="N1029" s="1">
        <v>203</v>
      </c>
      <c r="O1029" s="1">
        <v>300</v>
      </c>
      <c r="P1029" s="1">
        <v>1</v>
      </c>
      <c r="Q1029" s="1">
        <v>2500</v>
      </c>
    </row>
    <row r="1030" spans="1:17" x14ac:dyDescent="0.35">
      <c r="A1030" s="2">
        <v>1026</v>
      </c>
      <c r="B1030" s="2">
        <f t="shared" ref="B1030:B1093" si="16">C1030*100+D1030</f>
        <v>205</v>
      </c>
      <c r="C1030" s="2">
        <v>2</v>
      </c>
      <c r="D1030" s="2">
        <v>5</v>
      </c>
      <c r="E1030" s="2" t="str">
        <f>"阵列"&amp;C1030&amp;INDEX(计算页!$E$4:$E$9,D1030)&amp;"色宠物系数"</f>
        <v>阵列2金色宠物系数</v>
      </c>
      <c r="F1030" s="2">
        <v>26</v>
      </c>
      <c r="G1030" s="2">
        <v>2600</v>
      </c>
      <c r="H1030" s="2">
        <f>INDEX(升级战力计算!$B$2:$BC$101,D_升级系数表!F1030,MATCH(B1030,升级战力计算!$B$1:$BC$1,0)-1)</f>
        <v>5438</v>
      </c>
      <c r="I1030" s="1">
        <v>3</v>
      </c>
      <c r="J1030" s="1">
        <v>201</v>
      </c>
      <c r="K1030" s="1">
        <v>100</v>
      </c>
      <c r="L1030" s="1">
        <v>202</v>
      </c>
      <c r="M1030" s="1">
        <v>200</v>
      </c>
      <c r="N1030" s="1">
        <v>203</v>
      </c>
      <c r="O1030" s="1">
        <v>300</v>
      </c>
      <c r="P1030" s="1">
        <v>1</v>
      </c>
      <c r="Q1030" s="1">
        <v>2600</v>
      </c>
    </row>
    <row r="1031" spans="1:17" x14ac:dyDescent="0.35">
      <c r="A1031" s="2">
        <v>1027</v>
      </c>
      <c r="B1031" s="2">
        <f t="shared" si="16"/>
        <v>205</v>
      </c>
      <c r="C1031" s="2">
        <v>2</v>
      </c>
      <c r="D1031" s="2">
        <v>5</v>
      </c>
      <c r="E1031" s="2" t="str">
        <f>"阵列"&amp;C1031&amp;INDEX(计算页!$E$4:$E$9,D1031)&amp;"色宠物系数"</f>
        <v>阵列2金色宠物系数</v>
      </c>
      <c r="F1031" s="2">
        <v>27</v>
      </c>
      <c r="G1031" s="2">
        <v>2700</v>
      </c>
      <c r="H1031" s="2">
        <f>INDEX(升级战力计算!$B$2:$BC$101,D_升级系数表!F1031,MATCH(B1031,升级战力计算!$B$1:$BC$1,0)-1)</f>
        <v>5691</v>
      </c>
      <c r="I1031" s="1">
        <v>3</v>
      </c>
      <c r="J1031" s="1">
        <v>201</v>
      </c>
      <c r="K1031" s="1">
        <v>100</v>
      </c>
      <c r="L1031" s="1">
        <v>202</v>
      </c>
      <c r="M1031" s="1">
        <v>200</v>
      </c>
      <c r="N1031" s="1">
        <v>203</v>
      </c>
      <c r="O1031" s="1">
        <v>300</v>
      </c>
      <c r="P1031" s="1">
        <v>1</v>
      </c>
      <c r="Q1031" s="1">
        <v>2700</v>
      </c>
    </row>
    <row r="1032" spans="1:17" x14ac:dyDescent="0.35">
      <c r="A1032" s="2">
        <v>1028</v>
      </c>
      <c r="B1032" s="2">
        <f t="shared" si="16"/>
        <v>205</v>
      </c>
      <c r="C1032" s="2">
        <v>2</v>
      </c>
      <c r="D1032" s="2">
        <v>5</v>
      </c>
      <c r="E1032" s="2" t="str">
        <f>"阵列"&amp;C1032&amp;INDEX(计算页!$E$4:$E$9,D1032)&amp;"色宠物系数"</f>
        <v>阵列2金色宠物系数</v>
      </c>
      <c r="F1032" s="2">
        <v>28</v>
      </c>
      <c r="G1032" s="2">
        <v>2800</v>
      </c>
      <c r="H1032" s="2">
        <f>INDEX(升级战力计算!$B$2:$BC$101,D_升级系数表!F1032,MATCH(B1032,升级战力计算!$B$1:$BC$1,0)-1)</f>
        <v>5944</v>
      </c>
      <c r="I1032" s="1">
        <v>3</v>
      </c>
      <c r="J1032" s="1">
        <v>201</v>
      </c>
      <c r="K1032" s="1">
        <v>100</v>
      </c>
      <c r="L1032" s="1">
        <v>202</v>
      </c>
      <c r="M1032" s="1">
        <v>200</v>
      </c>
      <c r="N1032" s="1">
        <v>203</v>
      </c>
      <c r="O1032" s="1">
        <v>300</v>
      </c>
      <c r="P1032" s="1">
        <v>1</v>
      </c>
      <c r="Q1032" s="1">
        <v>2800</v>
      </c>
    </row>
    <row r="1033" spans="1:17" x14ac:dyDescent="0.35">
      <c r="A1033" s="2">
        <v>1029</v>
      </c>
      <c r="B1033" s="2">
        <f t="shared" si="16"/>
        <v>205</v>
      </c>
      <c r="C1033" s="2">
        <v>2</v>
      </c>
      <c r="D1033" s="2">
        <v>5</v>
      </c>
      <c r="E1033" s="2" t="str">
        <f>"阵列"&amp;C1033&amp;INDEX(计算页!$E$4:$E$9,D1033)&amp;"色宠物系数"</f>
        <v>阵列2金色宠物系数</v>
      </c>
      <c r="F1033" s="2">
        <v>29</v>
      </c>
      <c r="G1033" s="2">
        <v>2900</v>
      </c>
      <c r="H1033" s="2">
        <f>INDEX(升级战力计算!$B$2:$BC$101,D_升级系数表!F1033,MATCH(B1033,升级战力计算!$B$1:$BC$1,0)-1)</f>
        <v>6197</v>
      </c>
      <c r="I1033" s="1">
        <v>3</v>
      </c>
      <c r="J1033" s="1">
        <v>201</v>
      </c>
      <c r="K1033" s="1">
        <v>100</v>
      </c>
      <c r="L1033" s="1">
        <v>202</v>
      </c>
      <c r="M1033" s="1">
        <v>200</v>
      </c>
      <c r="N1033" s="1">
        <v>203</v>
      </c>
      <c r="O1033" s="1">
        <v>300</v>
      </c>
      <c r="P1033" s="1">
        <v>1</v>
      </c>
      <c r="Q1033" s="1">
        <v>2900</v>
      </c>
    </row>
    <row r="1034" spans="1:17" x14ac:dyDescent="0.35">
      <c r="A1034" s="2">
        <v>1030</v>
      </c>
      <c r="B1034" s="2">
        <f t="shared" si="16"/>
        <v>205</v>
      </c>
      <c r="C1034" s="2">
        <v>2</v>
      </c>
      <c r="D1034" s="2">
        <v>5</v>
      </c>
      <c r="E1034" s="2" t="str">
        <f>"阵列"&amp;C1034&amp;INDEX(计算页!$E$4:$E$9,D1034)&amp;"色宠物系数"</f>
        <v>阵列2金色宠物系数</v>
      </c>
      <c r="F1034" s="2">
        <v>30</v>
      </c>
      <c r="G1034" s="2">
        <v>3000</v>
      </c>
      <c r="H1034" s="2">
        <f>INDEX(升级战力计算!$B$2:$BC$101,D_升级系数表!F1034,MATCH(B1034,升级战力计算!$B$1:$BC$1,0)-1)</f>
        <v>6450</v>
      </c>
      <c r="I1034" s="1">
        <v>3</v>
      </c>
      <c r="J1034" s="1">
        <v>201</v>
      </c>
      <c r="K1034" s="1">
        <v>100</v>
      </c>
      <c r="L1034" s="1">
        <v>202</v>
      </c>
      <c r="M1034" s="1">
        <v>200</v>
      </c>
      <c r="N1034" s="1">
        <v>203</v>
      </c>
      <c r="O1034" s="1">
        <v>300</v>
      </c>
      <c r="P1034" s="1">
        <v>1</v>
      </c>
      <c r="Q1034" s="1">
        <v>3000</v>
      </c>
    </row>
    <row r="1035" spans="1:17" x14ac:dyDescent="0.35">
      <c r="A1035" s="2">
        <v>1031</v>
      </c>
      <c r="B1035" s="2">
        <f t="shared" si="16"/>
        <v>205</v>
      </c>
      <c r="C1035" s="2">
        <v>2</v>
      </c>
      <c r="D1035" s="2">
        <v>5</v>
      </c>
      <c r="E1035" s="2" t="str">
        <f>"阵列"&amp;C1035&amp;INDEX(计算页!$E$4:$E$9,D1035)&amp;"色宠物系数"</f>
        <v>阵列2金色宠物系数</v>
      </c>
      <c r="F1035" s="2">
        <v>31</v>
      </c>
      <c r="G1035" s="2">
        <v>3100</v>
      </c>
      <c r="H1035" s="2">
        <f>INDEX(升级战力计算!$B$2:$BC$101,D_升级系数表!F1035,MATCH(B1035,升级战力计算!$B$1:$BC$1,0)-1)</f>
        <v>6721</v>
      </c>
      <c r="I1035" s="1">
        <v>3</v>
      </c>
      <c r="J1035" s="1">
        <v>201</v>
      </c>
      <c r="K1035" s="1">
        <v>100</v>
      </c>
      <c r="L1035" s="1">
        <v>202</v>
      </c>
      <c r="M1035" s="1">
        <v>200</v>
      </c>
      <c r="N1035" s="1">
        <v>203</v>
      </c>
      <c r="O1035" s="1">
        <v>300</v>
      </c>
      <c r="P1035" s="1">
        <v>1</v>
      </c>
      <c r="Q1035" s="1">
        <v>3100</v>
      </c>
    </row>
    <row r="1036" spans="1:17" x14ac:dyDescent="0.35">
      <c r="A1036" s="2">
        <v>1032</v>
      </c>
      <c r="B1036" s="2">
        <f t="shared" si="16"/>
        <v>205</v>
      </c>
      <c r="C1036" s="2">
        <v>2</v>
      </c>
      <c r="D1036" s="2">
        <v>5</v>
      </c>
      <c r="E1036" s="2" t="str">
        <f>"阵列"&amp;C1036&amp;INDEX(计算页!$E$4:$E$9,D1036)&amp;"色宠物系数"</f>
        <v>阵列2金色宠物系数</v>
      </c>
      <c r="F1036" s="2">
        <v>32</v>
      </c>
      <c r="G1036" s="2">
        <v>3200</v>
      </c>
      <c r="H1036" s="2">
        <f>INDEX(升级战力计算!$B$2:$BC$101,D_升级系数表!F1036,MATCH(B1036,升级战力计算!$B$1:$BC$1,0)-1)</f>
        <v>6992</v>
      </c>
      <c r="I1036" s="1">
        <v>3</v>
      </c>
      <c r="J1036" s="1">
        <v>201</v>
      </c>
      <c r="K1036" s="1">
        <v>100</v>
      </c>
      <c r="L1036" s="1">
        <v>202</v>
      </c>
      <c r="M1036" s="1">
        <v>200</v>
      </c>
      <c r="N1036" s="1">
        <v>203</v>
      </c>
      <c r="O1036" s="1">
        <v>300</v>
      </c>
      <c r="P1036" s="1">
        <v>1</v>
      </c>
      <c r="Q1036" s="1">
        <v>3200</v>
      </c>
    </row>
    <row r="1037" spans="1:17" x14ac:dyDescent="0.35">
      <c r="A1037" s="2">
        <v>1033</v>
      </c>
      <c r="B1037" s="2">
        <f t="shared" si="16"/>
        <v>205</v>
      </c>
      <c r="C1037" s="2">
        <v>2</v>
      </c>
      <c r="D1037" s="2">
        <v>5</v>
      </c>
      <c r="E1037" s="2" t="str">
        <f>"阵列"&amp;C1037&amp;INDEX(计算页!$E$4:$E$9,D1037)&amp;"色宠物系数"</f>
        <v>阵列2金色宠物系数</v>
      </c>
      <c r="F1037" s="2">
        <v>33</v>
      </c>
      <c r="G1037" s="2">
        <v>3300</v>
      </c>
      <c r="H1037" s="2">
        <f>INDEX(升级战力计算!$B$2:$BC$101,D_升级系数表!F1037,MATCH(B1037,升级战力计算!$B$1:$BC$1,0)-1)</f>
        <v>7263</v>
      </c>
      <c r="I1037" s="1">
        <v>3</v>
      </c>
      <c r="J1037" s="1">
        <v>201</v>
      </c>
      <c r="K1037" s="1">
        <v>100</v>
      </c>
      <c r="L1037" s="1">
        <v>202</v>
      </c>
      <c r="M1037" s="1">
        <v>200</v>
      </c>
      <c r="N1037" s="1">
        <v>203</v>
      </c>
      <c r="O1037" s="1">
        <v>300</v>
      </c>
      <c r="P1037" s="1">
        <v>1</v>
      </c>
      <c r="Q1037" s="1">
        <v>3300</v>
      </c>
    </row>
    <row r="1038" spans="1:17" x14ac:dyDescent="0.35">
      <c r="A1038" s="2">
        <v>1034</v>
      </c>
      <c r="B1038" s="2">
        <f t="shared" si="16"/>
        <v>205</v>
      </c>
      <c r="C1038" s="2">
        <v>2</v>
      </c>
      <c r="D1038" s="2">
        <v>5</v>
      </c>
      <c r="E1038" s="2" t="str">
        <f>"阵列"&amp;C1038&amp;INDEX(计算页!$E$4:$E$9,D1038)&amp;"色宠物系数"</f>
        <v>阵列2金色宠物系数</v>
      </c>
      <c r="F1038" s="2">
        <v>34</v>
      </c>
      <c r="G1038" s="2">
        <v>3400</v>
      </c>
      <c r="H1038" s="2">
        <f>INDEX(升级战力计算!$B$2:$BC$101,D_升级系数表!F1038,MATCH(B1038,升级战力计算!$B$1:$BC$1,0)-1)</f>
        <v>7534</v>
      </c>
      <c r="I1038" s="1">
        <v>3</v>
      </c>
      <c r="J1038" s="1">
        <v>201</v>
      </c>
      <c r="K1038" s="1">
        <v>100</v>
      </c>
      <c r="L1038" s="1">
        <v>202</v>
      </c>
      <c r="M1038" s="1">
        <v>200</v>
      </c>
      <c r="N1038" s="1">
        <v>203</v>
      </c>
      <c r="O1038" s="1">
        <v>300</v>
      </c>
      <c r="P1038" s="1">
        <v>1</v>
      </c>
      <c r="Q1038" s="1">
        <v>3400</v>
      </c>
    </row>
    <row r="1039" spans="1:17" x14ac:dyDescent="0.35">
      <c r="A1039" s="2">
        <v>1035</v>
      </c>
      <c r="B1039" s="2">
        <f t="shared" si="16"/>
        <v>205</v>
      </c>
      <c r="C1039" s="2">
        <v>2</v>
      </c>
      <c r="D1039" s="2">
        <v>5</v>
      </c>
      <c r="E1039" s="2" t="str">
        <f>"阵列"&amp;C1039&amp;INDEX(计算页!$E$4:$E$9,D1039)&amp;"色宠物系数"</f>
        <v>阵列2金色宠物系数</v>
      </c>
      <c r="F1039" s="2">
        <v>35</v>
      </c>
      <c r="G1039" s="2">
        <v>3500</v>
      </c>
      <c r="H1039" s="2">
        <f>INDEX(升级战力计算!$B$2:$BC$101,D_升级系数表!F1039,MATCH(B1039,升级战力计算!$B$1:$BC$1,0)-1)</f>
        <v>7805</v>
      </c>
      <c r="I1039" s="1">
        <v>3</v>
      </c>
      <c r="J1039" s="1">
        <v>201</v>
      </c>
      <c r="K1039" s="1">
        <v>100</v>
      </c>
      <c r="L1039" s="1">
        <v>202</v>
      </c>
      <c r="M1039" s="1">
        <v>200</v>
      </c>
      <c r="N1039" s="1">
        <v>203</v>
      </c>
      <c r="O1039" s="1">
        <v>300</v>
      </c>
      <c r="P1039" s="1">
        <v>1</v>
      </c>
      <c r="Q1039" s="1">
        <v>3500</v>
      </c>
    </row>
    <row r="1040" spans="1:17" x14ac:dyDescent="0.35">
      <c r="A1040" s="2">
        <v>1036</v>
      </c>
      <c r="B1040" s="2">
        <f t="shared" si="16"/>
        <v>205</v>
      </c>
      <c r="C1040" s="2">
        <v>2</v>
      </c>
      <c r="D1040" s="2">
        <v>5</v>
      </c>
      <c r="E1040" s="2" t="str">
        <f>"阵列"&amp;C1040&amp;INDEX(计算页!$E$4:$E$9,D1040)&amp;"色宠物系数"</f>
        <v>阵列2金色宠物系数</v>
      </c>
      <c r="F1040" s="2">
        <v>36</v>
      </c>
      <c r="G1040" s="2">
        <v>3600</v>
      </c>
      <c r="H1040" s="2">
        <f>INDEX(升级战力计算!$B$2:$BC$101,D_升级系数表!F1040,MATCH(B1040,升级战力计算!$B$1:$BC$1,0)-1)</f>
        <v>8095</v>
      </c>
      <c r="I1040" s="1">
        <v>3</v>
      </c>
      <c r="J1040" s="1">
        <v>201</v>
      </c>
      <c r="K1040" s="1">
        <v>100</v>
      </c>
      <c r="L1040" s="1">
        <v>202</v>
      </c>
      <c r="M1040" s="1">
        <v>200</v>
      </c>
      <c r="N1040" s="1">
        <v>203</v>
      </c>
      <c r="O1040" s="1">
        <v>300</v>
      </c>
      <c r="P1040" s="1">
        <v>1</v>
      </c>
      <c r="Q1040" s="1">
        <v>3600</v>
      </c>
    </row>
    <row r="1041" spans="1:17" x14ac:dyDescent="0.35">
      <c r="A1041" s="2">
        <v>1037</v>
      </c>
      <c r="B1041" s="2">
        <f t="shared" si="16"/>
        <v>205</v>
      </c>
      <c r="C1041" s="2">
        <v>2</v>
      </c>
      <c r="D1041" s="2">
        <v>5</v>
      </c>
      <c r="E1041" s="2" t="str">
        <f>"阵列"&amp;C1041&amp;INDEX(计算页!$E$4:$E$9,D1041)&amp;"色宠物系数"</f>
        <v>阵列2金色宠物系数</v>
      </c>
      <c r="F1041" s="2">
        <v>37</v>
      </c>
      <c r="G1041" s="2">
        <v>3700</v>
      </c>
      <c r="H1041" s="2">
        <f>INDEX(升级战力计算!$B$2:$BC$101,D_升级系数表!F1041,MATCH(B1041,升级战力计算!$B$1:$BC$1,0)-1)</f>
        <v>8385</v>
      </c>
      <c r="I1041" s="1">
        <v>3</v>
      </c>
      <c r="J1041" s="1">
        <v>201</v>
      </c>
      <c r="K1041" s="1">
        <v>100</v>
      </c>
      <c r="L1041" s="1">
        <v>202</v>
      </c>
      <c r="M1041" s="1">
        <v>200</v>
      </c>
      <c r="N1041" s="1">
        <v>203</v>
      </c>
      <c r="O1041" s="1">
        <v>300</v>
      </c>
      <c r="P1041" s="1">
        <v>1</v>
      </c>
      <c r="Q1041" s="1">
        <v>3700</v>
      </c>
    </row>
    <row r="1042" spans="1:17" x14ac:dyDescent="0.35">
      <c r="A1042" s="2">
        <v>1038</v>
      </c>
      <c r="B1042" s="2">
        <f t="shared" si="16"/>
        <v>205</v>
      </c>
      <c r="C1042" s="2">
        <v>2</v>
      </c>
      <c r="D1042" s="2">
        <v>5</v>
      </c>
      <c r="E1042" s="2" t="str">
        <f>"阵列"&amp;C1042&amp;INDEX(计算页!$E$4:$E$9,D1042)&amp;"色宠物系数"</f>
        <v>阵列2金色宠物系数</v>
      </c>
      <c r="F1042" s="2">
        <v>38</v>
      </c>
      <c r="G1042" s="2">
        <v>3800</v>
      </c>
      <c r="H1042" s="2">
        <f>INDEX(升级战力计算!$B$2:$BC$101,D_升级系数表!F1042,MATCH(B1042,升级战力计算!$B$1:$BC$1,0)-1)</f>
        <v>8675</v>
      </c>
      <c r="I1042" s="1">
        <v>3</v>
      </c>
      <c r="J1042" s="1">
        <v>201</v>
      </c>
      <c r="K1042" s="1">
        <v>100</v>
      </c>
      <c r="L1042" s="1">
        <v>202</v>
      </c>
      <c r="M1042" s="1">
        <v>200</v>
      </c>
      <c r="N1042" s="1">
        <v>203</v>
      </c>
      <c r="O1042" s="1">
        <v>300</v>
      </c>
      <c r="P1042" s="1">
        <v>1</v>
      </c>
      <c r="Q1042" s="1">
        <v>3800</v>
      </c>
    </row>
    <row r="1043" spans="1:17" x14ac:dyDescent="0.35">
      <c r="A1043" s="2">
        <v>1039</v>
      </c>
      <c r="B1043" s="2">
        <f t="shared" si="16"/>
        <v>205</v>
      </c>
      <c r="C1043" s="2">
        <v>2</v>
      </c>
      <c r="D1043" s="2">
        <v>5</v>
      </c>
      <c r="E1043" s="2" t="str">
        <f>"阵列"&amp;C1043&amp;INDEX(计算页!$E$4:$E$9,D1043)&amp;"色宠物系数"</f>
        <v>阵列2金色宠物系数</v>
      </c>
      <c r="F1043" s="2">
        <v>39</v>
      </c>
      <c r="G1043" s="2">
        <v>3900</v>
      </c>
      <c r="H1043" s="2">
        <f>INDEX(升级战力计算!$B$2:$BC$101,D_升级系数表!F1043,MATCH(B1043,升级战力计算!$B$1:$BC$1,0)-1)</f>
        <v>8965</v>
      </c>
      <c r="I1043" s="1">
        <v>3</v>
      </c>
      <c r="J1043" s="1">
        <v>201</v>
      </c>
      <c r="K1043" s="1">
        <v>100</v>
      </c>
      <c r="L1043" s="1">
        <v>202</v>
      </c>
      <c r="M1043" s="1">
        <v>200</v>
      </c>
      <c r="N1043" s="1">
        <v>203</v>
      </c>
      <c r="O1043" s="1">
        <v>300</v>
      </c>
      <c r="P1043" s="1">
        <v>1</v>
      </c>
      <c r="Q1043" s="1">
        <v>3900</v>
      </c>
    </row>
    <row r="1044" spans="1:17" x14ac:dyDescent="0.35">
      <c r="A1044" s="2">
        <v>1040</v>
      </c>
      <c r="B1044" s="2">
        <f t="shared" si="16"/>
        <v>205</v>
      </c>
      <c r="C1044" s="2">
        <v>2</v>
      </c>
      <c r="D1044" s="2">
        <v>5</v>
      </c>
      <c r="E1044" s="2" t="str">
        <f>"阵列"&amp;C1044&amp;INDEX(计算页!$E$4:$E$9,D1044)&amp;"色宠物系数"</f>
        <v>阵列2金色宠物系数</v>
      </c>
      <c r="F1044" s="2">
        <v>40</v>
      </c>
      <c r="G1044" s="2">
        <v>4000</v>
      </c>
      <c r="H1044" s="2">
        <f>INDEX(升级战力计算!$B$2:$BC$101,D_升级系数表!F1044,MATCH(B1044,升级战力计算!$B$1:$BC$1,0)-1)</f>
        <v>9255</v>
      </c>
      <c r="I1044" s="1">
        <v>3</v>
      </c>
      <c r="J1044" s="1">
        <v>201</v>
      </c>
      <c r="K1044" s="1">
        <v>100</v>
      </c>
      <c r="L1044" s="1">
        <v>202</v>
      </c>
      <c r="M1044" s="1">
        <v>200</v>
      </c>
      <c r="N1044" s="1">
        <v>203</v>
      </c>
      <c r="O1044" s="1">
        <v>300</v>
      </c>
      <c r="P1044" s="1">
        <v>1</v>
      </c>
      <c r="Q1044" s="1">
        <v>4000</v>
      </c>
    </row>
    <row r="1045" spans="1:17" x14ac:dyDescent="0.35">
      <c r="A1045" s="2">
        <v>1041</v>
      </c>
      <c r="B1045" s="2">
        <f t="shared" si="16"/>
        <v>205</v>
      </c>
      <c r="C1045" s="2">
        <v>2</v>
      </c>
      <c r="D1045" s="2">
        <v>5</v>
      </c>
      <c r="E1045" s="2" t="str">
        <f>"阵列"&amp;C1045&amp;INDEX(计算页!$E$4:$E$9,D1045)&amp;"色宠物系数"</f>
        <v>阵列2金色宠物系数</v>
      </c>
      <c r="F1045" s="2">
        <v>41</v>
      </c>
      <c r="G1045" s="2">
        <v>4100</v>
      </c>
      <c r="H1045" s="2">
        <f>INDEX(升级战力计算!$B$2:$BC$101,D_升级系数表!F1045,MATCH(B1045,升级战力计算!$B$1:$BC$1,0)-1)</f>
        <v>9565</v>
      </c>
      <c r="I1045" s="1">
        <v>3</v>
      </c>
      <c r="J1045" s="1">
        <v>201</v>
      </c>
      <c r="K1045" s="1">
        <v>100</v>
      </c>
      <c r="L1045" s="1">
        <v>202</v>
      </c>
      <c r="M1045" s="1">
        <v>200</v>
      </c>
      <c r="N1045" s="1">
        <v>203</v>
      </c>
      <c r="O1045" s="1">
        <v>300</v>
      </c>
      <c r="P1045" s="1">
        <v>1</v>
      </c>
      <c r="Q1045" s="1">
        <v>4100</v>
      </c>
    </row>
    <row r="1046" spans="1:17" x14ac:dyDescent="0.35">
      <c r="A1046" s="2">
        <v>1042</v>
      </c>
      <c r="B1046" s="2">
        <f t="shared" si="16"/>
        <v>205</v>
      </c>
      <c r="C1046" s="2">
        <v>2</v>
      </c>
      <c r="D1046" s="2">
        <v>5</v>
      </c>
      <c r="E1046" s="2" t="str">
        <f>"阵列"&amp;C1046&amp;INDEX(计算页!$E$4:$E$9,D1046)&amp;"色宠物系数"</f>
        <v>阵列2金色宠物系数</v>
      </c>
      <c r="F1046" s="2">
        <v>42</v>
      </c>
      <c r="G1046" s="2">
        <v>4200</v>
      </c>
      <c r="H1046" s="2">
        <f>INDEX(升级战力计算!$B$2:$BC$101,D_升级系数表!F1046,MATCH(B1046,升级战力计算!$B$1:$BC$1,0)-1)</f>
        <v>9875</v>
      </c>
      <c r="I1046" s="1">
        <v>3</v>
      </c>
      <c r="J1046" s="1">
        <v>201</v>
      </c>
      <c r="K1046" s="1">
        <v>100</v>
      </c>
      <c r="L1046" s="1">
        <v>202</v>
      </c>
      <c r="M1046" s="1">
        <v>200</v>
      </c>
      <c r="N1046" s="1">
        <v>203</v>
      </c>
      <c r="O1046" s="1">
        <v>300</v>
      </c>
      <c r="P1046" s="1">
        <v>1</v>
      </c>
      <c r="Q1046" s="1">
        <v>4200</v>
      </c>
    </row>
    <row r="1047" spans="1:17" x14ac:dyDescent="0.35">
      <c r="A1047" s="2">
        <v>1043</v>
      </c>
      <c r="B1047" s="2">
        <f t="shared" si="16"/>
        <v>205</v>
      </c>
      <c r="C1047" s="2">
        <v>2</v>
      </c>
      <c r="D1047" s="2">
        <v>5</v>
      </c>
      <c r="E1047" s="2" t="str">
        <f>"阵列"&amp;C1047&amp;INDEX(计算页!$E$4:$E$9,D1047)&amp;"色宠物系数"</f>
        <v>阵列2金色宠物系数</v>
      </c>
      <c r="F1047" s="2">
        <v>43</v>
      </c>
      <c r="G1047" s="2">
        <v>4300</v>
      </c>
      <c r="H1047" s="2">
        <f>INDEX(升级战力计算!$B$2:$BC$101,D_升级系数表!F1047,MATCH(B1047,升级战力计算!$B$1:$BC$1,0)-1)</f>
        <v>10185</v>
      </c>
      <c r="I1047" s="1">
        <v>3</v>
      </c>
      <c r="J1047" s="1">
        <v>201</v>
      </c>
      <c r="K1047" s="1">
        <v>100</v>
      </c>
      <c r="L1047" s="1">
        <v>202</v>
      </c>
      <c r="M1047" s="1">
        <v>200</v>
      </c>
      <c r="N1047" s="1">
        <v>203</v>
      </c>
      <c r="O1047" s="1">
        <v>300</v>
      </c>
      <c r="P1047" s="1">
        <v>1</v>
      </c>
      <c r="Q1047" s="1">
        <v>4300</v>
      </c>
    </row>
    <row r="1048" spans="1:17" x14ac:dyDescent="0.35">
      <c r="A1048" s="2">
        <v>1044</v>
      </c>
      <c r="B1048" s="2">
        <f t="shared" si="16"/>
        <v>205</v>
      </c>
      <c r="C1048" s="2">
        <v>2</v>
      </c>
      <c r="D1048" s="2">
        <v>5</v>
      </c>
      <c r="E1048" s="2" t="str">
        <f>"阵列"&amp;C1048&amp;INDEX(计算页!$E$4:$E$9,D1048)&amp;"色宠物系数"</f>
        <v>阵列2金色宠物系数</v>
      </c>
      <c r="F1048" s="2">
        <v>44</v>
      </c>
      <c r="G1048" s="2">
        <v>4400</v>
      </c>
      <c r="H1048" s="2">
        <f>INDEX(升级战力计算!$B$2:$BC$101,D_升级系数表!F1048,MATCH(B1048,升级战力计算!$B$1:$BC$1,0)-1)</f>
        <v>10495</v>
      </c>
      <c r="I1048" s="1">
        <v>3</v>
      </c>
      <c r="J1048" s="1">
        <v>201</v>
      </c>
      <c r="K1048" s="1">
        <v>100</v>
      </c>
      <c r="L1048" s="1">
        <v>202</v>
      </c>
      <c r="M1048" s="1">
        <v>200</v>
      </c>
      <c r="N1048" s="1">
        <v>203</v>
      </c>
      <c r="O1048" s="1">
        <v>300</v>
      </c>
      <c r="P1048" s="1">
        <v>1</v>
      </c>
      <c r="Q1048" s="1">
        <v>4400</v>
      </c>
    </row>
    <row r="1049" spans="1:17" x14ac:dyDescent="0.35">
      <c r="A1049" s="2">
        <v>1045</v>
      </c>
      <c r="B1049" s="2">
        <f t="shared" si="16"/>
        <v>205</v>
      </c>
      <c r="C1049" s="2">
        <v>2</v>
      </c>
      <c r="D1049" s="2">
        <v>5</v>
      </c>
      <c r="E1049" s="2" t="str">
        <f>"阵列"&amp;C1049&amp;INDEX(计算页!$E$4:$E$9,D1049)&amp;"色宠物系数"</f>
        <v>阵列2金色宠物系数</v>
      </c>
      <c r="F1049" s="2">
        <v>45</v>
      </c>
      <c r="G1049" s="2">
        <v>4500</v>
      </c>
      <c r="H1049" s="2">
        <f>INDEX(升级战力计算!$B$2:$BC$101,D_升级系数表!F1049,MATCH(B1049,升级战力计算!$B$1:$BC$1,0)-1)</f>
        <v>10805</v>
      </c>
      <c r="I1049" s="1">
        <v>3</v>
      </c>
      <c r="J1049" s="1">
        <v>201</v>
      </c>
      <c r="K1049" s="1">
        <v>100</v>
      </c>
      <c r="L1049" s="1">
        <v>202</v>
      </c>
      <c r="M1049" s="1">
        <v>200</v>
      </c>
      <c r="N1049" s="1">
        <v>203</v>
      </c>
      <c r="O1049" s="1">
        <v>300</v>
      </c>
      <c r="P1049" s="1">
        <v>1</v>
      </c>
      <c r="Q1049" s="1">
        <v>4500</v>
      </c>
    </row>
    <row r="1050" spans="1:17" x14ac:dyDescent="0.35">
      <c r="A1050" s="2">
        <v>1046</v>
      </c>
      <c r="B1050" s="2">
        <f t="shared" si="16"/>
        <v>205</v>
      </c>
      <c r="C1050" s="2">
        <v>2</v>
      </c>
      <c r="D1050" s="2">
        <v>5</v>
      </c>
      <c r="E1050" s="2" t="str">
        <f>"阵列"&amp;C1050&amp;INDEX(计算页!$E$4:$E$9,D1050)&amp;"色宠物系数"</f>
        <v>阵列2金色宠物系数</v>
      </c>
      <c r="F1050" s="2">
        <v>46</v>
      </c>
      <c r="G1050" s="2">
        <v>4600</v>
      </c>
      <c r="H1050" s="2">
        <f>INDEX(升级战力计算!$B$2:$BC$101,D_升级系数表!F1050,MATCH(B1050,升级战力计算!$B$1:$BC$1,0)-1)</f>
        <v>11137</v>
      </c>
      <c r="I1050" s="1">
        <v>3</v>
      </c>
      <c r="J1050" s="1">
        <v>201</v>
      </c>
      <c r="K1050" s="1">
        <v>100</v>
      </c>
      <c r="L1050" s="1">
        <v>202</v>
      </c>
      <c r="M1050" s="1">
        <v>200</v>
      </c>
      <c r="N1050" s="1">
        <v>203</v>
      </c>
      <c r="O1050" s="1">
        <v>300</v>
      </c>
      <c r="P1050" s="1">
        <v>1</v>
      </c>
      <c r="Q1050" s="1">
        <v>4600</v>
      </c>
    </row>
    <row r="1051" spans="1:17" x14ac:dyDescent="0.35">
      <c r="A1051" s="2">
        <v>1047</v>
      </c>
      <c r="B1051" s="2">
        <f t="shared" si="16"/>
        <v>205</v>
      </c>
      <c r="C1051" s="2">
        <v>2</v>
      </c>
      <c r="D1051" s="2">
        <v>5</v>
      </c>
      <c r="E1051" s="2" t="str">
        <f>"阵列"&amp;C1051&amp;INDEX(计算页!$E$4:$E$9,D1051)&amp;"色宠物系数"</f>
        <v>阵列2金色宠物系数</v>
      </c>
      <c r="F1051" s="2">
        <v>47</v>
      </c>
      <c r="G1051" s="2">
        <v>4700</v>
      </c>
      <c r="H1051" s="2">
        <f>INDEX(升级战力计算!$B$2:$BC$101,D_升级系数表!F1051,MATCH(B1051,升级战力计算!$B$1:$BC$1,0)-1)</f>
        <v>11469</v>
      </c>
      <c r="I1051" s="1">
        <v>3</v>
      </c>
      <c r="J1051" s="1">
        <v>201</v>
      </c>
      <c r="K1051" s="1">
        <v>100</v>
      </c>
      <c r="L1051" s="1">
        <v>202</v>
      </c>
      <c r="M1051" s="1">
        <v>200</v>
      </c>
      <c r="N1051" s="1">
        <v>203</v>
      </c>
      <c r="O1051" s="1">
        <v>300</v>
      </c>
      <c r="P1051" s="1">
        <v>1</v>
      </c>
      <c r="Q1051" s="1">
        <v>4700</v>
      </c>
    </row>
    <row r="1052" spans="1:17" x14ac:dyDescent="0.35">
      <c r="A1052" s="2">
        <v>1048</v>
      </c>
      <c r="B1052" s="2">
        <f t="shared" si="16"/>
        <v>205</v>
      </c>
      <c r="C1052" s="2">
        <v>2</v>
      </c>
      <c r="D1052" s="2">
        <v>5</v>
      </c>
      <c r="E1052" s="2" t="str">
        <f>"阵列"&amp;C1052&amp;INDEX(计算页!$E$4:$E$9,D1052)&amp;"色宠物系数"</f>
        <v>阵列2金色宠物系数</v>
      </c>
      <c r="F1052" s="2">
        <v>48</v>
      </c>
      <c r="G1052" s="2">
        <v>4800</v>
      </c>
      <c r="H1052" s="2">
        <f>INDEX(升级战力计算!$B$2:$BC$101,D_升级系数表!F1052,MATCH(B1052,升级战力计算!$B$1:$BC$1,0)-1)</f>
        <v>11801</v>
      </c>
      <c r="I1052" s="1">
        <v>3</v>
      </c>
      <c r="J1052" s="1">
        <v>201</v>
      </c>
      <c r="K1052" s="1">
        <v>100</v>
      </c>
      <c r="L1052" s="1">
        <v>202</v>
      </c>
      <c r="M1052" s="1">
        <v>200</v>
      </c>
      <c r="N1052" s="1">
        <v>203</v>
      </c>
      <c r="O1052" s="1">
        <v>300</v>
      </c>
      <c r="P1052" s="1">
        <v>1</v>
      </c>
      <c r="Q1052" s="1">
        <v>4800</v>
      </c>
    </row>
    <row r="1053" spans="1:17" x14ac:dyDescent="0.35">
      <c r="A1053" s="2">
        <v>1049</v>
      </c>
      <c r="B1053" s="2">
        <f t="shared" si="16"/>
        <v>205</v>
      </c>
      <c r="C1053" s="2">
        <v>2</v>
      </c>
      <c r="D1053" s="2">
        <v>5</v>
      </c>
      <c r="E1053" s="2" t="str">
        <f>"阵列"&amp;C1053&amp;INDEX(计算页!$E$4:$E$9,D1053)&amp;"色宠物系数"</f>
        <v>阵列2金色宠物系数</v>
      </c>
      <c r="F1053" s="2">
        <v>49</v>
      </c>
      <c r="G1053" s="2">
        <v>4900</v>
      </c>
      <c r="H1053" s="2">
        <f>INDEX(升级战力计算!$B$2:$BC$101,D_升级系数表!F1053,MATCH(B1053,升级战力计算!$B$1:$BC$1,0)-1)</f>
        <v>12133</v>
      </c>
      <c r="I1053" s="1">
        <v>3</v>
      </c>
      <c r="J1053" s="1">
        <v>201</v>
      </c>
      <c r="K1053" s="1">
        <v>100</v>
      </c>
      <c r="L1053" s="1">
        <v>202</v>
      </c>
      <c r="M1053" s="1">
        <v>200</v>
      </c>
      <c r="N1053" s="1">
        <v>203</v>
      </c>
      <c r="O1053" s="1">
        <v>300</v>
      </c>
      <c r="P1053" s="1">
        <v>1</v>
      </c>
      <c r="Q1053" s="1">
        <v>4900</v>
      </c>
    </row>
    <row r="1054" spans="1:17" x14ac:dyDescent="0.35">
      <c r="A1054" s="2">
        <v>1050</v>
      </c>
      <c r="B1054" s="2">
        <f t="shared" si="16"/>
        <v>205</v>
      </c>
      <c r="C1054" s="2">
        <v>2</v>
      </c>
      <c r="D1054" s="2">
        <v>5</v>
      </c>
      <c r="E1054" s="2" t="str">
        <f>"阵列"&amp;C1054&amp;INDEX(计算页!$E$4:$E$9,D1054)&amp;"色宠物系数"</f>
        <v>阵列2金色宠物系数</v>
      </c>
      <c r="F1054" s="2">
        <v>50</v>
      </c>
      <c r="G1054" s="2">
        <v>5000</v>
      </c>
      <c r="H1054" s="2">
        <f>INDEX(升级战力计算!$B$2:$BC$101,D_升级系数表!F1054,MATCH(B1054,升级战力计算!$B$1:$BC$1,0)-1)</f>
        <v>12465</v>
      </c>
      <c r="I1054" s="1">
        <v>3</v>
      </c>
      <c r="J1054" s="1">
        <v>201</v>
      </c>
      <c r="K1054" s="1">
        <v>100</v>
      </c>
      <c r="L1054" s="1">
        <v>202</v>
      </c>
      <c r="M1054" s="1">
        <v>200</v>
      </c>
      <c r="N1054" s="1">
        <v>203</v>
      </c>
      <c r="O1054" s="1">
        <v>300</v>
      </c>
      <c r="P1054" s="1">
        <v>1</v>
      </c>
      <c r="Q1054" s="1">
        <v>5000</v>
      </c>
    </row>
    <row r="1055" spans="1:17" x14ac:dyDescent="0.35">
      <c r="A1055" s="2">
        <v>1051</v>
      </c>
      <c r="B1055" s="2">
        <f t="shared" si="16"/>
        <v>205</v>
      </c>
      <c r="C1055" s="2">
        <v>2</v>
      </c>
      <c r="D1055" s="2">
        <v>5</v>
      </c>
      <c r="E1055" s="2" t="str">
        <f>"阵列"&amp;C1055&amp;INDEX(计算页!$E$4:$E$9,D1055)&amp;"色宠物系数"</f>
        <v>阵列2金色宠物系数</v>
      </c>
      <c r="F1055" s="2">
        <v>51</v>
      </c>
      <c r="G1055" s="2">
        <v>5100</v>
      </c>
      <c r="H1055" s="2">
        <f>INDEX(升级战力计算!$B$2:$BC$101,D_升级系数表!F1055,MATCH(B1055,升级战力计算!$B$1:$BC$1,0)-1)</f>
        <v>12820</v>
      </c>
      <c r="I1055" s="1">
        <v>3</v>
      </c>
      <c r="J1055" s="1">
        <v>201</v>
      </c>
      <c r="K1055" s="1">
        <v>100</v>
      </c>
      <c r="L1055" s="1">
        <v>202</v>
      </c>
      <c r="M1055" s="1">
        <v>200</v>
      </c>
      <c r="N1055" s="1">
        <v>203</v>
      </c>
      <c r="O1055" s="1">
        <v>300</v>
      </c>
      <c r="P1055" s="1">
        <v>1</v>
      </c>
      <c r="Q1055" s="1">
        <v>5100</v>
      </c>
    </row>
    <row r="1056" spans="1:17" x14ac:dyDescent="0.35">
      <c r="A1056" s="2">
        <v>1052</v>
      </c>
      <c r="B1056" s="2">
        <f t="shared" si="16"/>
        <v>205</v>
      </c>
      <c r="C1056" s="2">
        <v>2</v>
      </c>
      <c r="D1056" s="2">
        <v>5</v>
      </c>
      <c r="E1056" s="2" t="str">
        <f>"阵列"&amp;C1056&amp;INDEX(计算页!$E$4:$E$9,D1056)&amp;"色宠物系数"</f>
        <v>阵列2金色宠物系数</v>
      </c>
      <c r="F1056" s="2">
        <v>52</v>
      </c>
      <c r="G1056" s="2">
        <v>5200</v>
      </c>
      <c r="H1056" s="2">
        <f>INDEX(升级战力计算!$B$2:$BC$101,D_升级系数表!F1056,MATCH(B1056,升级战力计算!$B$1:$BC$1,0)-1)</f>
        <v>13175</v>
      </c>
      <c r="I1056" s="1">
        <v>3</v>
      </c>
      <c r="J1056" s="1">
        <v>201</v>
      </c>
      <c r="K1056" s="1">
        <v>100</v>
      </c>
      <c r="L1056" s="1">
        <v>202</v>
      </c>
      <c r="M1056" s="1">
        <v>200</v>
      </c>
      <c r="N1056" s="1">
        <v>203</v>
      </c>
      <c r="O1056" s="1">
        <v>300</v>
      </c>
      <c r="P1056" s="1">
        <v>1</v>
      </c>
      <c r="Q1056" s="1">
        <v>5200</v>
      </c>
    </row>
    <row r="1057" spans="1:17" x14ac:dyDescent="0.35">
      <c r="A1057" s="2">
        <v>1053</v>
      </c>
      <c r="B1057" s="2">
        <f t="shared" si="16"/>
        <v>205</v>
      </c>
      <c r="C1057" s="2">
        <v>2</v>
      </c>
      <c r="D1057" s="2">
        <v>5</v>
      </c>
      <c r="E1057" s="2" t="str">
        <f>"阵列"&amp;C1057&amp;INDEX(计算页!$E$4:$E$9,D1057)&amp;"色宠物系数"</f>
        <v>阵列2金色宠物系数</v>
      </c>
      <c r="F1057" s="2">
        <v>53</v>
      </c>
      <c r="G1057" s="2">
        <v>5300</v>
      </c>
      <c r="H1057" s="2">
        <f>INDEX(升级战力计算!$B$2:$BC$101,D_升级系数表!F1057,MATCH(B1057,升级战力计算!$B$1:$BC$1,0)-1)</f>
        <v>13530</v>
      </c>
      <c r="I1057" s="1">
        <v>3</v>
      </c>
      <c r="J1057" s="1">
        <v>201</v>
      </c>
      <c r="K1057" s="1">
        <v>100</v>
      </c>
      <c r="L1057" s="1">
        <v>202</v>
      </c>
      <c r="M1057" s="1">
        <v>200</v>
      </c>
      <c r="N1057" s="1">
        <v>203</v>
      </c>
      <c r="O1057" s="1">
        <v>300</v>
      </c>
      <c r="P1057" s="1">
        <v>1</v>
      </c>
      <c r="Q1057" s="1">
        <v>5300</v>
      </c>
    </row>
    <row r="1058" spans="1:17" x14ac:dyDescent="0.35">
      <c r="A1058" s="2">
        <v>1054</v>
      </c>
      <c r="B1058" s="2">
        <f t="shared" si="16"/>
        <v>205</v>
      </c>
      <c r="C1058" s="2">
        <v>2</v>
      </c>
      <c r="D1058" s="2">
        <v>5</v>
      </c>
      <c r="E1058" s="2" t="str">
        <f>"阵列"&amp;C1058&amp;INDEX(计算页!$E$4:$E$9,D1058)&amp;"色宠物系数"</f>
        <v>阵列2金色宠物系数</v>
      </c>
      <c r="F1058" s="2">
        <v>54</v>
      </c>
      <c r="G1058" s="2">
        <v>5400</v>
      </c>
      <c r="H1058" s="2">
        <f>INDEX(升级战力计算!$B$2:$BC$101,D_升级系数表!F1058,MATCH(B1058,升级战力计算!$B$1:$BC$1,0)-1)</f>
        <v>13885</v>
      </c>
      <c r="I1058" s="1">
        <v>3</v>
      </c>
      <c r="J1058" s="1">
        <v>201</v>
      </c>
      <c r="K1058" s="1">
        <v>100</v>
      </c>
      <c r="L1058" s="1">
        <v>202</v>
      </c>
      <c r="M1058" s="1">
        <v>200</v>
      </c>
      <c r="N1058" s="1">
        <v>203</v>
      </c>
      <c r="O1058" s="1">
        <v>300</v>
      </c>
      <c r="P1058" s="1">
        <v>1</v>
      </c>
      <c r="Q1058" s="1">
        <v>5400</v>
      </c>
    </row>
    <row r="1059" spans="1:17" x14ac:dyDescent="0.35">
      <c r="A1059" s="2">
        <v>1055</v>
      </c>
      <c r="B1059" s="2">
        <f t="shared" si="16"/>
        <v>205</v>
      </c>
      <c r="C1059" s="2">
        <v>2</v>
      </c>
      <c r="D1059" s="2">
        <v>5</v>
      </c>
      <c r="E1059" s="2" t="str">
        <f>"阵列"&amp;C1059&amp;INDEX(计算页!$E$4:$E$9,D1059)&amp;"色宠物系数"</f>
        <v>阵列2金色宠物系数</v>
      </c>
      <c r="F1059" s="2">
        <v>55</v>
      </c>
      <c r="G1059" s="2">
        <v>5500</v>
      </c>
      <c r="H1059" s="2">
        <f>INDEX(升级战力计算!$B$2:$BC$101,D_升级系数表!F1059,MATCH(B1059,升级战力计算!$B$1:$BC$1,0)-1)</f>
        <v>14240</v>
      </c>
      <c r="I1059" s="1">
        <v>3</v>
      </c>
      <c r="J1059" s="1">
        <v>201</v>
      </c>
      <c r="K1059" s="1">
        <v>100</v>
      </c>
      <c r="L1059" s="1">
        <v>202</v>
      </c>
      <c r="M1059" s="1">
        <v>200</v>
      </c>
      <c r="N1059" s="1">
        <v>203</v>
      </c>
      <c r="O1059" s="1">
        <v>300</v>
      </c>
      <c r="P1059" s="1">
        <v>1</v>
      </c>
      <c r="Q1059" s="1">
        <v>5500</v>
      </c>
    </row>
    <row r="1060" spans="1:17" x14ac:dyDescent="0.35">
      <c r="A1060" s="2">
        <v>1056</v>
      </c>
      <c r="B1060" s="2">
        <f t="shared" si="16"/>
        <v>205</v>
      </c>
      <c r="C1060" s="2">
        <v>2</v>
      </c>
      <c r="D1060" s="2">
        <v>5</v>
      </c>
      <c r="E1060" s="2" t="str">
        <f>"阵列"&amp;C1060&amp;INDEX(计算页!$E$4:$E$9,D1060)&amp;"色宠物系数"</f>
        <v>阵列2金色宠物系数</v>
      </c>
      <c r="F1060" s="2">
        <v>56</v>
      </c>
      <c r="G1060" s="2">
        <v>5600</v>
      </c>
      <c r="H1060" s="2">
        <f>INDEX(升级战力计算!$B$2:$BC$101,D_升级系数表!F1060,MATCH(B1060,升级战力计算!$B$1:$BC$1,0)-1)</f>
        <v>14620</v>
      </c>
      <c r="I1060" s="1">
        <v>3</v>
      </c>
      <c r="J1060" s="1">
        <v>201</v>
      </c>
      <c r="K1060" s="1">
        <v>100</v>
      </c>
      <c r="L1060" s="1">
        <v>202</v>
      </c>
      <c r="M1060" s="1">
        <v>200</v>
      </c>
      <c r="N1060" s="1">
        <v>203</v>
      </c>
      <c r="O1060" s="1">
        <v>300</v>
      </c>
      <c r="P1060" s="1">
        <v>1</v>
      </c>
      <c r="Q1060" s="1">
        <v>5600</v>
      </c>
    </row>
    <row r="1061" spans="1:17" x14ac:dyDescent="0.35">
      <c r="A1061" s="2">
        <v>1057</v>
      </c>
      <c r="B1061" s="2">
        <f t="shared" si="16"/>
        <v>205</v>
      </c>
      <c r="C1061" s="2">
        <v>2</v>
      </c>
      <c r="D1061" s="2">
        <v>5</v>
      </c>
      <c r="E1061" s="2" t="str">
        <f>"阵列"&amp;C1061&amp;INDEX(计算页!$E$4:$E$9,D1061)&amp;"色宠物系数"</f>
        <v>阵列2金色宠物系数</v>
      </c>
      <c r="F1061" s="2">
        <v>57</v>
      </c>
      <c r="G1061" s="2">
        <v>5700</v>
      </c>
      <c r="H1061" s="2">
        <f>INDEX(升级战力计算!$B$2:$BC$101,D_升级系数表!F1061,MATCH(B1061,升级战力计算!$B$1:$BC$1,0)-1)</f>
        <v>15000</v>
      </c>
      <c r="I1061" s="1">
        <v>3</v>
      </c>
      <c r="J1061" s="1">
        <v>201</v>
      </c>
      <c r="K1061" s="1">
        <v>100</v>
      </c>
      <c r="L1061" s="1">
        <v>202</v>
      </c>
      <c r="M1061" s="1">
        <v>200</v>
      </c>
      <c r="N1061" s="1">
        <v>203</v>
      </c>
      <c r="O1061" s="1">
        <v>300</v>
      </c>
      <c r="P1061" s="1">
        <v>1</v>
      </c>
      <c r="Q1061" s="1">
        <v>5700</v>
      </c>
    </row>
    <row r="1062" spans="1:17" x14ac:dyDescent="0.35">
      <c r="A1062" s="2">
        <v>1058</v>
      </c>
      <c r="B1062" s="2">
        <f t="shared" si="16"/>
        <v>205</v>
      </c>
      <c r="C1062" s="2">
        <v>2</v>
      </c>
      <c r="D1062" s="2">
        <v>5</v>
      </c>
      <c r="E1062" s="2" t="str">
        <f>"阵列"&amp;C1062&amp;INDEX(计算页!$E$4:$E$9,D1062)&amp;"色宠物系数"</f>
        <v>阵列2金色宠物系数</v>
      </c>
      <c r="F1062" s="2">
        <v>58</v>
      </c>
      <c r="G1062" s="2">
        <v>5800</v>
      </c>
      <c r="H1062" s="2">
        <f>INDEX(升级战力计算!$B$2:$BC$101,D_升级系数表!F1062,MATCH(B1062,升级战力计算!$B$1:$BC$1,0)-1)</f>
        <v>15380</v>
      </c>
      <c r="I1062" s="1">
        <v>3</v>
      </c>
      <c r="J1062" s="1">
        <v>201</v>
      </c>
      <c r="K1062" s="1">
        <v>100</v>
      </c>
      <c r="L1062" s="1">
        <v>202</v>
      </c>
      <c r="M1062" s="1">
        <v>200</v>
      </c>
      <c r="N1062" s="1">
        <v>203</v>
      </c>
      <c r="O1062" s="1">
        <v>300</v>
      </c>
      <c r="P1062" s="1">
        <v>1</v>
      </c>
      <c r="Q1062" s="1">
        <v>5800</v>
      </c>
    </row>
    <row r="1063" spans="1:17" x14ac:dyDescent="0.35">
      <c r="A1063" s="2">
        <v>1059</v>
      </c>
      <c r="B1063" s="2">
        <f t="shared" si="16"/>
        <v>205</v>
      </c>
      <c r="C1063" s="2">
        <v>2</v>
      </c>
      <c r="D1063" s="2">
        <v>5</v>
      </c>
      <c r="E1063" s="2" t="str">
        <f>"阵列"&amp;C1063&amp;INDEX(计算页!$E$4:$E$9,D1063)&amp;"色宠物系数"</f>
        <v>阵列2金色宠物系数</v>
      </c>
      <c r="F1063" s="2">
        <v>59</v>
      </c>
      <c r="G1063" s="2">
        <v>5900</v>
      </c>
      <c r="H1063" s="2">
        <f>INDEX(升级战力计算!$B$2:$BC$101,D_升级系数表!F1063,MATCH(B1063,升级战力计算!$B$1:$BC$1,0)-1)</f>
        <v>15760</v>
      </c>
      <c r="I1063" s="1">
        <v>3</v>
      </c>
      <c r="J1063" s="1">
        <v>201</v>
      </c>
      <c r="K1063" s="1">
        <v>100</v>
      </c>
      <c r="L1063" s="1">
        <v>202</v>
      </c>
      <c r="M1063" s="1">
        <v>200</v>
      </c>
      <c r="N1063" s="1">
        <v>203</v>
      </c>
      <c r="O1063" s="1">
        <v>300</v>
      </c>
      <c r="P1063" s="1">
        <v>1</v>
      </c>
      <c r="Q1063" s="1">
        <v>5900</v>
      </c>
    </row>
    <row r="1064" spans="1:17" x14ac:dyDescent="0.35">
      <c r="A1064" s="2">
        <v>1060</v>
      </c>
      <c r="B1064" s="2">
        <f t="shared" si="16"/>
        <v>205</v>
      </c>
      <c r="C1064" s="2">
        <v>2</v>
      </c>
      <c r="D1064" s="2">
        <v>5</v>
      </c>
      <c r="E1064" s="2" t="str">
        <f>"阵列"&amp;C1064&amp;INDEX(计算页!$E$4:$E$9,D1064)&amp;"色宠物系数"</f>
        <v>阵列2金色宠物系数</v>
      </c>
      <c r="F1064" s="2">
        <v>60</v>
      </c>
      <c r="G1064" s="2">
        <v>6000</v>
      </c>
      <c r="H1064" s="2">
        <f>INDEX(升级战力计算!$B$2:$BC$101,D_升级系数表!F1064,MATCH(B1064,升级战力计算!$B$1:$BC$1,0)-1)</f>
        <v>16140</v>
      </c>
      <c r="I1064" s="1">
        <v>3</v>
      </c>
      <c r="J1064" s="1">
        <v>201</v>
      </c>
      <c r="K1064" s="1">
        <v>100</v>
      </c>
      <c r="L1064" s="1">
        <v>202</v>
      </c>
      <c r="M1064" s="1">
        <v>200</v>
      </c>
      <c r="N1064" s="1">
        <v>203</v>
      </c>
      <c r="O1064" s="1">
        <v>300</v>
      </c>
      <c r="P1064" s="1">
        <v>1</v>
      </c>
      <c r="Q1064" s="1">
        <v>6000</v>
      </c>
    </row>
    <row r="1065" spans="1:17" x14ac:dyDescent="0.35">
      <c r="A1065" s="2">
        <v>1061</v>
      </c>
      <c r="B1065" s="2">
        <f t="shared" si="16"/>
        <v>205</v>
      </c>
      <c r="C1065" s="2">
        <v>2</v>
      </c>
      <c r="D1065" s="2">
        <v>5</v>
      </c>
      <c r="E1065" s="2" t="str">
        <f>"阵列"&amp;C1065&amp;INDEX(计算页!$E$4:$E$9,D1065)&amp;"色宠物系数"</f>
        <v>阵列2金色宠物系数</v>
      </c>
      <c r="F1065" s="2">
        <v>61</v>
      </c>
      <c r="G1065" s="2">
        <v>6100</v>
      </c>
      <c r="H1065" s="2">
        <f>INDEX(升级战力计算!$B$2:$BC$101,D_升级系数表!F1065,MATCH(B1065,升级战力计算!$B$1:$BC$1,0)-1)</f>
        <v>16547</v>
      </c>
      <c r="I1065" s="1">
        <v>3</v>
      </c>
      <c r="J1065" s="1">
        <v>201</v>
      </c>
      <c r="K1065" s="1">
        <v>100</v>
      </c>
      <c r="L1065" s="1">
        <v>202</v>
      </c>
      <c r="M1065" s="1">
        <v>200</v>
      </c>
      <c r="N1065" s="1">
        <v>203</v>
      </c>
      <c r="O1065" s="1">
        <v>300</v>
      </c>
      <c r="P1065" s="1">
        <v>1</v>
      </c>
      <c r="Q1065" s="1">
        <v>6100</v>
      </c>
    </row>
    <row r="1066" spans="1:17" x14ac:dyDescent="0.35">
      <c r="A1066" s="2">
        <v>1062</v>
      </c>
      <c r="B1066" s="2">
        <f t="shared" si="16"/>
        <v>205</v>
      </c>
      <c r="C1066" s="2">
        <v>2</v>
      </c>
      <c r="D1066" s="2">
        <v>5</v>
      </c>
      <c r="E1066" s="2" t="str">
        <f>"阵列"&amp;C1066&amp;INDEX(计算页!$E$4:$E$9,D1066)&amp;"色宠物系数"</f>
        <v>阵列2金色宠物系数</v>
      </c>
      <c r="F1066" s="2">
        <v>62</v>
      </c>
      <c r="G1066" s="2">
        <v>6200</v>
      </c>
      <c r="H1066" s="2">
        <f>INDEX(升级战力计算!$B$2:$BC$101,D_升级系数表!F1066,MATCH(B1066,升级战力计算!$B$1:$BC$1,0)-1)</f>
        <v>16954</v>
      </c>
      <c r="I1066" s="1">
        <v>3</v>
      </c>
      <c r="J1066" s="1">
        <v>201</v>
      </c>
      <c r="K1066" s="1">
        <v>100</v>
      </c>
      <c r="L1066" s="1">
        <v>202</v>
      </c>
      <c r="M1066" s="1">
        <v>200</v>
      </c>
      <c r="N1066" s="1">
        <v>203</v>
      </c>
      <c r="O1066" s="1">
        <v>300</v>
      </c>
      <c r="P1066" s="1">
        <v>1</v>
      </c>
      <c r="Q1066" s="1">
        <v>6200</v>
      </c>
    </row>
    <row r="1067" spans="1:17" x14ac:dyDescent="0.35">
      <c r="A1067" s="2">
        <v>1063</v>
      </c>
      <c r="B1067" s="2">
        <f t="shared" si="16"/>
        <v>205</v>
      </c>
      <c r="C1067" s="2">
        <v>2</v>
      </c>
      <c r="D1067" s="2">
        <v>5</v>
      </c>
      <c r="E1067" s="2" t="str">
        <f>"阵列"&amp;C1067&amp;INDEX(计算页!$E$4:$E$9,D1067)&amp;"色宠物系数"</f>
        <v>阵列2金色宠物系数</v>
      </c>
      <c r="F1067" s="2">
        <v>63</v>
      </c>
      <c r="G1067" s="2">
        <v>6300</v>
      </c>
      <c r="H1067" s="2">
        <f>INDEX(升级战力计算!$B$2:$BC$101,D_升级系数表!F1067,MATCH(B1067,升级战力计算!$B$1:$BC$1,0)-1)</f>
        <v>17361</v>
      </c>
      <c r="I1067" s="1">
        <v>3</v>
      </c>
      <c r="J1067" s="1">
        <v>201</v>
      </c>
      <c r="K1067" s="1">
        <v>100</v>
      </c>
      <c r="L1067" s="1">
        <v>202</v>
      </c>
      <c r="M1067" s="1">
        <v>200</v>
      </c>
      <c r="N1067" s="1">
        <v>203</v>
      </c>
      <c r="O1067" s="1">
        <v>300</v>
      </c>
      <c r="P1067" s="1">
        <v>1</v>
      </c>
      <c r="Q1067" s="1">
        <v>6300</v>
      </c>
    </row>
    <row r="1068" spans="1:17" x14ac:dyDescent="0.35">
      <c r="A1068" s="2">
        <v>1064</v>
      </c>
      <c r="B1068" s="2">
        <f t="shared" si="16"/>
        <v>205</v>
      </c>
      <c r="C1068" s="2">
        <v>2</v>
      </c>
      <c r="D1068" s="2">
        <v>5</v>
      </c>
      <c r="E1068" s="2" t="str">
        <f>"阵列"&amp;C1068&amp;INDEX(计算页!$E$4:$E$9,D1068)&amp;"色宠物系数"</f>
        <v>阵列2金色宠物系数</v>
      </c>
      <c r="F1068" s="2">
        <v>64</v>
      </c>
      <c r="G1068" s="2">
        <v>6400</v>
      </c>
      <c r="H1068" s="2">
        <f>INDEX(升级战力计算!$B$2:$BC$101,D_升级系数表!F1068,MATCH(B1068,升级战力计算!$B$1:$BC$1,0)-1)</f>
        <v>17768</v>
      </c>
      <c r="I1068" s="1">
        <v>3</v>
      </c>
      <c r="J1068" s="1">
        <v>201</v>
      </c>
      <c r="K1068" s="1">
        <v>100</v>
      </c>
      <c r="L1068" s="1">
        <v>202</v>
      </c>
      <c r="M1068" s="1">
        <v>200</v>
      </c>
      <c r="N1068" s="1">
        <v>203</v>
      </c>
      <c r="O1068" s="1">
        <v>300</v>
      </c>
      <c r="P1068" s="1">
        <v>1</v>
      </c>
      <c r="Q1068" s="1">
        <v>6400</v>
      </c>
    </row>
    <row r="1069" spans="1:17" x14ac:dyDescent="0.35">
      <c r="A1069" s="2">
        <v>1065</v>
      </c>
      <c r="B1069" s="2">
        <f t="shared" si="16"/>
        <v>205</v>
      </c>
      <c r="C1069" s="2">
        <v>2</v>
      </c>
      <c r="D1069" s="2">
        <v>5</v>
      </c>
      <c r="E1069" s="2" t="str">
        <f>"阵列"&amp;C1069&amp;INDEX(计算页!$E$4:$E$9,D1069)&amp;"色宠物系数"</f>
        <v>阵列2金色宠物系数</v>
      </c>
      <c r="F1069" s="2">
        <v>65</v>
      </c>
      <c r="G1069" s="2">
        <v>6500</v>
      </c>
      <c r="H1069" s="2">
        <f>INDEX(升级战力计算!$B$2:$BC$101,D_升级系数表!F1069,MATCH(B1069,升级战力计算!$B$1:$BC$1,0)-1)</f>
        <v>18175</v>
      </c>
      <c r="I1069" s="1">
        <v>3</v>
      </c>
      <c r="J1069" s="1">
        <v>201</v>
      </c>
      <c r="K1069" s="1">
        <v>100</v>
      </c>
      <c r="L1069" s="1">
        <v>202</v>
      </c>
      <c r="M1069" s="1">
        <v>200</v>
      </c>
      <c r="N1069" s="1">
        <v>203</v>
      </c>
      <c r="O1069" s="1">
        <v>300</v>
      </c>
      <c r="P1069" s="1">
        <v>1</v>
      </c>
      <c r="Q1069" s="1">
        <v>6500</v>
      </c>
    </row>
    <row r="1070" spans="1:17" x14ac:dyDescent="0.35">
      <c r="A1070" s="2">
        <v>1066</v>
      </c>
      <c r="B1070" s="2">
        <f t="shared" si="16"/>
        <v>205</v>
      </c>
      <c r="C1070" s="2">
        <v>2</v>
      </c>
      <c r="D1070" s="2">
        <v>5</v>
      </c>
      <c r="E1070" s="2" t="str">
        <f>"阵列"&amp;C1070&amp;INDEX(计算页!$E$4:$E$9,D1070)&amp;"色宠物系数"</f>
        <v>阵列2金色宠物系数</v>
      </c>
      <c r="F1070" s="2">
        <v>66</v>
      </c>
      <c r="G1070" s="2">
        <v>6600</v>
      </c>
      <c r="H1070" s="2">
        <f>INDEX(升级战力计算!$B$2:$BC$101,D_升级系数表!F1070,MATCH(B1070,升级战力计算!$B$1:$BC$1,0)-1)</f>
        <v>18610</v>
      </c>
      <c r="I1070" s="1">
        <v>3</v>
      </c>
      <c r="J1070" s="1">
        <v>201</v>
      </c>
      <c r="K1070" s="1">
        <v>100</v>
      </c>
      <c r="L1070" s="1">
        <v>202</v>
      </c>
      <c r="M1070" s="1">
        <v>200</v>
      </c>
      <c r="N1070" s="1">
        <v>203</v>
      </c>
      <c r="O1070" s="1">
        <v>300</v>
      </c>
      <c r="P1070" s="1">
        <v>1</v>
      </c>
      <c r="Q1070" s="1">
        <v>6600</v>
      </c>
    </row>
    <row r="1071" spans="1:17" x14ac:dyDescent="0.35">
      <c r="A1071" s="2">
        <v>1067</v>
      </c>
      <c r="B1071" s="2">
        <f t="shared" si="16"/>
        <v>205</v>
      </c>
      <c r="C1071" s="2">
        <v>2</v>
      </c>
      <c r="D1071" s="2">
        <v>5</v>
      </c>
      <c r="E1071" s="2" t="str">
        <f>"阵列"&amp;C1071&amp;INDEX(计算页!$E$4:$E$9,D1071)&amp;"色宠物系数"</f>
        <v>阵列2金色宠物系数</v>
      </c>
      <c r="F1071" s="2">
        <v>67</v>
      </c>
      <c r="G1071" s="2">
        <v>6700</v>
      </c>
      <c r="H1071" s="2">
        <f>INDEX(升级战力计算!$B$2:$BC$101,D_升级系数表!F1071,MATCH(B1071,升级战力计算!$B$1:$BC$1,0)-1)</f>
        <v>19045</v>
      </c>
      <c r="I1071" s="1">
        <v>3</v>
      </c>
      <c r="J1071" s="1">
        <v>201</v>
      </c>
      <c r="K1071" s="1">
        <v>100</v>
      </c>
      <c r="L1071" s="1">
        <v>202</v>
      </c>
      <c r="M1071" s="1">
        <v>200</v>
      </c>
      <c r="N1071" s="1">
        <v>203</v>
      </c>
      <c r="O1071" s="1">
        <v>300</v>
      </c>
      <c r="P1071" s="1">
        <v>1</v>
      </c>
      <c r="Q1071" s="1">
        <v>6700</v>
      </c>
    </row>
    <row r="1072" spans="1:17" x14ac:dyDescent="0.35">
      <c r="A1072" s="2">
        <v>1068</v>
      </c>
      <c r="B1072" s="2">
        <f t="shared" si="16"/>
        <v>205</v>
      </c>
      <c r="C1072" s="2">
        <v>2</v>
      </c>
      <c r="D1072" s="2">
        <v>5</v>
      </c>
      <c r="E1072" s="2" t="str">
        <f>"阵列"&amp;C1072&amp;INDEX(计算页!$E$4:$E$9,D1072)&amp;"色宠物系数"</f>
        <v>阵列2金色宠物系数</v>
      </c>
      <c r="F1072" s="2">
        <v>68</v>
      </c>
      <c r="G1072" s="2">
        <v>6800</v>
      </c>
      <c r="H1072" s="2">
        <f>INDEX(升级战力计算!$B$2:$BC$101,D_升级系数表!F1072,MATCH(B1072,升级战力计算!$B$1:$BC$1,0)-1)</f>
        <v>19480</v>
      </c>
      <c r="I1072" s="1">
        <v>3</v>
      </c>
      <c r="J1072" s="1">
        <v>201</v>
      </c>
      <c r="K1072" s="1">
        <v>100</v>
      </c>
      <c r="L1072" s="1">
        <v>202</v>
      </c>
      <c r="M1072" s="1">
        <v>200</v>
      </c>
      <c r="N1072" s="1">
        <v>203</v>
      </c>
      <c r="O1072" s="1">
        <v>300</v>
      </c>
      <c r="P1072" s="1">
        <v>1</v>
      </c>
      <c r="Q1072" s="1">
        <v>6800</v>
      </c>
    </row>
    <row r="1073" spans="1:17" x14ac:dyDescent="0.35">
      <c r="A1073" s="2">
        <v>1069</v>
      </c>
      <c r="B1073" s="2">
        <f t="shared" si="16"/>
        <v>205</v>
      </c>
      <c r="C1073" s="2">
        <v>2</v>
      </c>
      <c r="D1073" s="2">
        <v>5</v>
      </c>
      <c r="E1073" s="2" t="str">
        <f>"阵列"&amp;C1073&amp;INDEX(计算页!$E$4:$E$9,D1073)&amp;"色宠物系数"</f>
        <v>阵列2金色宠物系数</v>
      </c>
      <c r="F1073" s="2">
        <v>69</v>
      </c>
      <c r="G1073" s="2">
        <v>6900</v>
      </c>
      <c r="H1073" s="2">
        <f>INDEX(升级战力计算!$B$2:$BC$101,D_升级系数表!F1073,MATCH(B1073,升级战力计算!$B$1:$BC$1,0)-1)</f>
        <v>19915</v>
      </c>
      <c r="I1073" s="1">
        <v>3</v>
      </c>
      <c r="J1073" s="1">
        <v>201</v>
      </c>
      <c r="K1073" s="1">
        <v>100</v>
      </c>
      <c r="L1073" s="1">
        <v>202</v>
      </c>
      <c r="M1073" s="1">
        <v>200</v>
      </c>
      <c r="N1073" s="1">
        <v>203</v>
      </c>
      <c r="O1073" s="1">
        <v>300</v>
      </c>
      <c r="P1073" s="1">
        <v>1</v>
      </c>
      <c r="Q1073" s="1">
        <v>6900</v>
      </c>
    </row>
    <row r="1074" spans="1:17" x14ac:dyDescent="0.35">
      <c r="A1074" s="2">
        <v>1070</v>
      </c>
      <c r="B1074" s="2">
        <f t="shared" si="16"/>
        <v>205</v>
      </c>
      <c r="C1074" s="2">
        <v>2</v>
      </c>
      <c r="D1074" s="2">
        <v>5</v>
      </c>
      <c r="E1074" s="2" t="str">
        <f>"阵列"&amp;C1074&amp;INDEX(计算页!$E$4:$E$9,D1074)&amp;"色宠物系数"</f>
        <v>阵列2金色宠物系数</v>
      </c>
      <c r="F1074" s="2">
        <v>70</v>
      </c>
      <c r="G1074" s="2">
        <v>7000</v>
      </c>
      <c r="H1074" s="2">
        <f>INDEX(升级战力计算!$B$2:$BC$101,D_升级系数表!F1074,MATCH(B1074,升级战力计算!$B$1:$BC$1,0)-1)</f>
        <v>20350</v>
      </c>
      <c r="I1074" s="1">
        <v>3</v>
      </c>
      <c r="J1074" s="1">
        <v>201</v>
      </c>
      <c r="K1074" s="1">
        <v>100</v>
      </c>
      <c r="L1074" s="1">
        <v>202</v>
      </c>
      <c r="M1074" s="1">
        <v>200</v>
      </c>
      <c r="N1074" s="1">
        <v>203</v>
      </c>
      <c r="O1074" s="1">
        <v>300</v>
      </c>
      <c r="P1074" s="1">
        <v>1</v>
      </c>
      <c r="Q1074" s="1">
        <v>7000</v>
      </c>
    </row>
    <row r="1075" spans="1:17" x14ac:dyDescent="0.35">
      <c r="A1075" s="2">
        <v>1071</v>
      </c>
      <c r="B1075" s="2">
        <f t="shared" si="16"/>
        <v>205</v>
      </c>
      <c r="C1075" s="2">
        <v>2</v>
      </c>
      <c r="D1075" s="2">
        <v>5</v>
      </c>
      <c r="E1075" s="2" t="str">
        <f>"阵列"&amp;C1075&amp;INDEX(计算页!$E$4:$E$9,D1075)&amp;"色宠物系数"</f>
        <v>阵列2金色宠物系数</v>
      </c>
      <c r="F1075" s="2">
        <v>71</v>
      </c>
      <c r="G1075" s="2">
        <v>7100</v>
      </c>
      <c r="H1075" s="2">
        <f>INDEX(升级战力计算!$B$2:$BC$101,D_升级系数表!F1075,MATCH(B1075,升级战力计算!$B$1:$BC$1,0)-1)</f>
        <v>20815</v>
      </c>
      <c r="I1075" s="1">
        <v>3</v>
      </c>
      <c r="J1075" s="1">
        <v>201</v>
      </c>
      <c r="K1075" s="1">
        <v>100</v>
      </c>
      <c r="L1075" s="1">
        <v>202</v>
      </c>
      <c r="M1075" s="1">
        <v>200</v>
      </c>
      <c r="N1075" s="1">
        <v>203</v>
      </c>
      <c r="O1075" s="1">
        <v>300</v>
      </c>
      <c r="P1075" s="1">
        <v>1</v>
      </c>
      <c r="Q1075" s="1">
        <v>7100</v>
      </c>
    </row>
    <row r="1076" spans="1:17" x14ac:dyDescent="0.35">
      <c r="A1076" s="2">
        <v>1072</v>
      </c>
      <c r="B1076" s="2">
        <f t="shared" si="16"/>
        <v>205</v>
      </c>
      <c r="C1076" s="2">
        <v>2</v>
      </c>
      <c r="D1076" s="2">
        <v>5</v>
      </c>
      <c r="E1076" s="2" t="str">
        <f>"阵列"&amp;C1076&amp;INDEX(计算页!$E$4:$E$9,D1076)&amp;"色宠物系数"</f>
        <v>阵列2金色宠物系数</v>
      </c>
      <c r="F1076" s="2">
        <v>72</v>
      </c>
      <c r="G1076" s="2">
        <v>7200</v>
      </c>
      <c r="H1076" s="2">
        <f>INDEX(升级战力计算!$B$2:$BC$101,D_升级系数表!F1076,MATCH(B1076,升级战力计算!$B$1:$BC$1,0)-1)</f>
        <v>21280</v>
      </c>
      <c r="I1076" s="1">
        <v>3</v>
      </c>
      <c r="J1076" s="1">
        <v>201</v>
      </c>
      <c r="K1076" s="1">
        <v>100</v>
      </c>
      <c r="L1076" s="1">
        <v>202</v>
      </c>
      <c r="M1076" s="1">
        <v>200</v>
      </c>
      <c r="N1076" s="1">
        <v>203</v>
      </c>
      <c r="O1076" s="1">
        <v>300</v>
      </c>
      <c r="P1076" s="1">
        <v>1</v>
      </c>
      <c r="Q1076" s="1">
        <v>7200</v>
      </c>
    </row>
    <row r="1077" spans="1:17" x14ac:dyDescent="0.35">
      <c r="A1077" s="2">
        <v>1073</v>
      </c>
      <c r="B1077" s="2">
        <f t="shared" si="16"/>
        <v>205</v>
      </c>
      <c r="C1077" s="2">
        <v>2</v>
      </c>
      <c r="D1077" s="2">
        <v>5</v>
      </c>
      <c r="E1077" s="2" t="str">
        <f>"阵列"&amp;C1077&amp;INDEX(计算页!$E$4:$E$9,D1077)&amp;"色宠物系数"</f>
        <v>阵列2金色宠物系数</v>
      </c>
      <c r="F1077" s="2">
        <v>73</v>
      </c>
      <c r="G1077" s="2">
        <v>7300</v>
      </c>
      <c r="H1077" s="2">
        <f>INDEX(升级战力计算!$B$2:$BC$101,D_升级系数表!F1077,MATCH(B1077,升级战力计算!$B$1:$BC$1,0)-1)</f>
        <v>21745</v>
      </c>
      <c r="I1077" s="1">
        <v>3</v>
      </c>
      <c r="J1077" s="1">
        <v>201</v>
      </c>
      <c r="K1077" s="1">
        <v>100</v>
      </c>
      <c r="L1077" s="1">
        <v>202</v>
      </c>
      <c r="M1077" s="1">
        <v>200</v>
      </c>
      <c r="N1077" s="1">
        <v>203</v>
      </c>
      <c r="O1077" s="1">
        <v>300</v>
      </c>
      <c r="P1077" s="1">
        <v>1</v>
      </c>
      <c r="Q1077" s="1">
        <v>7300</v>
      </c>
    </row>
    <row r="1078" spans="1:17" x14ac:dyDescent="0.35">
      <c r="A1078" s="2">
        <v>1074</v>
      </c>
      <c r="B1078" s="2">
        <f t="shared" si="16"/>
        <v>205</v>
      </c>
      <c r="C1078" s="2">
        <v>2</v>
      </c>
      <c r="D1078" s="2">
        <v>5</v>
      </c>
      <c r="E1078" s="2" t="str">
        <f>"阵列"&amp;C1078&amp;INDEX(计算页!$E$4:$E$9,D1078)&amp;"色宠物系数"</f>
        <v>阵列2金色宠物系数</v>
      </c>
      <c r="F1078" s="2">
        <v>74</v>
      </c>
      <c r="G1078" s="2">
        <v>7400</v>
      </c>
      <c r="H1078" s="2">
        <f>INDEX(升级战力计算!$B$2:$BC$101,D_升级系数表!F1078,MATCH(B1078,升级战力计算!$B$1:$BC$1,0)-1)</f>
        <v>22210</v>
      </c>
      <c r="I1078" s="1">
        <v>3</v>
      </c>
      <c r="J1078" s="1">
        <v>201</v>
      </c>
      <c r="K1078" s="1">
        <v>100</v>
      </c>
      <c r="L1078" s="1">
        <v>202</v>
      </c>
      <c r="M1078" s="1">
        <v>200</v>
      </c>
      <c r="N1078" s="1">
        <v>203</v>
      </c>
      <c r="O1078" s="1">
        <v>300</v>
      </c>
      <c r="P1078" s="1">
        <v>1</v>
      </c>
      <c r="Q1078" s="1">
        <v>7400</v>
      </c>
    </row>
    <row r="1079" spans="1:17" x14ac:dyDescent="0.35">
      <c r="A1079" s="2">
        <v>1075</v>
      </c>
      <c r="B1079" s="2">
        <f t="shared" si="16"/>
        <v>205</v>
      </c>
      <c r="C1079" s="2">
        <v>2</v>
      </c>
      <c r="D1079" s="2">
        <v>5</v>
      </c>
      <c r="E1079" s="2" t="str">
        <f>"阵列"&amp;C1079&amp;INDEX(计算页!$E$4:$E$9,D1079)&amp;"色宠物系数"</f>
        <v>阵列2金色宠物系数</v>
      </c>
      <c r="F1079" s="2">
        <v>75</v>
      </c>
      <c r="G1079" s="2">
        <v>7500</v>
      </c>
      <c r="H1079" s="2">
        <f>INDEX(升级战力计算!$B$2:$BC$101,D_升级系数表!F1079,MATCH(B1079,升级战力计算!$B$1:$BC$1,0)-1)</f>
        <v>22675</v>
      </c>
      <c r="I1079" s="1">
        <v>3</v>
      </c>
      <c r="J1079" s="1">
        <v>201</v>
      </c>
      <c r="K1079" s="1">
        <v>100</v>
      </c>
      <c r="L1079" s="1">
        <v>202</v>
      </c>
      <c r="M1079" s="1">
        <v>200</v>
      </c>
      <c r="N1079" s="1">
        <v>203</v>
      </c>
      <c r="O1079" s="1">
        <v>300</v>
      </c>
      <c r="P1079" s="1">
        <v>1</v>
      </c>
      <c r="Q1079" s="1">
        <v>7500</v>
      </c>
    </row>
    <row r="1080" spans="1:17" x14ac:dyDescent="0.35">
      <c r="A1080" s="2">
        <v>1076</v>
      </c>
      <c r="B1080" s="2">
        <f t="shared" si="16"/>
        <v>205</v>
      </c>
      <c r="C1080" s="2">
        <v>2</v>
      </c>
      <c r="D1080" s="2">
        <v>5</v>
      </c>
      <c r="E1080" s="2" t="str">
        <f>"阵列"&amp;C1080&amp;INDEX(计算页!$E$4:$E$9,D1080)&amp;"色宠物系数"</f>
        <v>阵列2金色宠物系数</v>
      </c>
      <c r="F1080" s="2">
        <v>76</v>
      </c>
      <c r="G1080" s="2">
        <v>7600</v>
      </c>
      <c r="H1080" s="2">
        <f>INDEX(升级战力计算!$B$2:$BC$101,D_升级系数表!F1080,MATCH(B1080,升级战力计算!$B$1:$BC$1,0)-1)</f>
        <v>23173</v>
      </c>
      <c r="I1080" s="1">
        <v>3</v>
      </c>
      <c r="J1080" s="1">
        <v>201</v>
      </c>
      <c r="K1080" s="1">
        <v>100</v>
      </c>
      <c r="L1080" s="1">
        <v>202</v>
      </c>
      <c r="M1080" s="1">
        <v>200</v>
      </c>
      <c r="N1080" s="1">
        <v>203</v>
      </c>
      <c r="O1080" s="1">
        <v>300</v>
      </c>
      <c r="P1080" s="1">
        <v>1</v>
      </c>
      <c r="Q1080" s="1">
        <v>7600</v>
      </c>
    </row>
    <row r="1081" spans="1:17" x14ac:dyDescent="0.35">
      <c r="A1081" s="2">
        <v>1077</v>
      </c>
      <c r="B1081" s="2">
        <f t="shared" si="16"/>
        <v>205</v>
      </c>
      <c r="C1081" s="2">
        <v>2</v>
      </c>
      <c r="D1081" s="2">
        <v>5</v>
      </c>
      <c r="E1081" s="2" t="str">
        <f>"阵列"&amp;C1081&amp;INDEX(计算页!$E$4:$E$9,D1081)&amp;"色宠物系数"</f>
        <v>阵列2金色宠物系数</v>
      </c>
      <c r="F1081" s="2">
        <v>77</v>
      </c>
      <c r="G1081" s="2">
        <v>7700</v>
      </c>
      <c r="H1081" s="2">
        <f>INDEX(升级战力计算!$B$2:$BC$101,D_升级系数表!F1081,MATCH(B1081,升级战力计算!$B$1:$BC$1,0)-1)</f>
        <v>23671</v>
      </c>
      <c r="I1081" s="1">
        <v>3</v>
      </c>
      <c r="J1081" s="1">
        <v>201</v>
      </c>
      <c r="K1081" s="1">
        <v>100</v>
      </c>
      <c r="L1081" s="1">
        <v>202</v>
      </c>
      <c r="M1081" s="1">
        <v>200</v>
      </c>
      <c r="N1081" s="1">
        <v>203</v>
      </c>
      <c r="O1081" s="1">
        <v>300</v>
      </c>
      <c r="P1081" s="1">
        <v>1</v>
      </c>
      <c r="Q1081" s="1">
        <v>7700</v>
      </c>
    </row>
    <row r="1082" spans="1:17" x14ac:dyDescent="0.35">
      <c r="A1082" s="2">
        <v>1078</v>
      </c>
      <c r="B1082" s="2">
        <f t="shared" si="16"/>
        <v>205</v>
      </c>
      <c r="C1082" s="2">
        <v>2</v>
      </c>
      <c r="D1082" s="2">
        <v>5</v>
      </c>
      <c r="E1082" s="2" t="str">
        <f>"阵列"&amp;C1082&amp;INDEX(计算页!$E$4:$E$9,D1082)&amp;"色宠物系数"</f>
        <v>阵列2金色宠物系数</v>
      </c>
      <c r="F1082" s="2">
        <v>78</v>
      </c>
      <c r="G1082" s="2">
        <v>7800</v>
      </c>
      <c r="H1082" s="2">
        <f>INDEX(升级战力计算!$B$2:$BC$101,D_升级系数表!F1082,MATCH(B1082,升级战力计算!$B$1:$BC$1,0)-1)</f>
        <v>24169</v>
      </c>
      <c r="I1082" s="1">
        <v>3</v>
      </c>
      <c r="J1082" s="1">
        <v>201</v>
      </c>
      <c r="K1082" s="1">
        <v>100</v>
      </c>
      <c r="L1082" s="1">
        <v>202</v>
      </c>
      <c r="M1082" s="1">
        <v>200</v>
      </c>
      <c r="N1082" s="1">
        <v>203</v>
      </c>
      <c r="O1082" s="1">
        <v>300</v>
      </c>
      <c r="P1082" s="1">
        <v>1</v>
      </c>
      <c r="Q1082" s="1">
        <v>7800</v>
      </c>
    </row>
    <row r="1083" spans="1:17" x14ac:dyDescent="0.35">
      <c r="A1083" s="2">
        <v>1079</v>
      </c>
      <c r="B1083" s="2">
        <f t="shared" si="16"/>
        <v>205</v>
      </c>
      <c r="C1083" s="2">
        <v>2</v>
      </c>
      <c r="D1083" s="2">
        <v>5</v>
      </c>
      <c r="E1083" s="2" t="str">
        <f>"阵列"&amp;C1083&amp;INDEX(计算页!$E$4:$E$9,D1083)&amp;"色宠物系数"</f>
        <v>阵列2金色宠物系数</v>
      </c>
      <c r="F1083" s="2">
        <v>79</v>
      </c>
      <c r="G1083" s="2">
        <v>7900</v>
      </c>
      <c r="H1083" s="2">
        <f>INDEX(升级战力计算!$B$2:$BC$101,D_升级系数表!F1083,MATCH(B1083,升级战力计算!$B$1:$BC$1,0)-1)</f>
        <v>24667</v>
      </c>
      <c r="I1083" s="1">
        <v>3</v>
      </c>
      <c r="J1083" s="1">
        <v>201</v>
      </c>
      <c r="K1083" s="1">
        <v>100</v>
      </c>
      <c r="L1083" s="1">
        <v>202</v>
      </c>
      <c r="M1083" s="1">
        <v>200</v>
      </c>
      <c r="N1083" s="1">
        <v>203</v>
      </c>
      <c r="O1083" s="1">
        <v>300</v>
      </c>
      <c r="P1083" s="1">
        <v>1</v>
      </c>
      <c r="Q1083" s="1">
        <v>7900</v>
      </c>
    </row>
    <row r="1084" spans="1:17" x14ac:dyDescent="0.35">
      <c r="A1084" s="2">
        <v>1080</v>
      </c>
      <c r="B1084" s="2">
        <f t="shared" si="16"/>
        <v>205</v>
      </c>
      <c r="C1084" s="2">
        <v>2</v>
      </c>
      <c r="D1084" s="2">
        <v>5</v>
      </c>
      <c r="E1084" s="2" t="str">
        <f>"阵列"&amp;C1084&amp;INDEX(计算页!$E$4:$E$9,D1084)&amp;"色宠物系数"</f>
        <v>阵列2金色宠物系数</v>
      </c>
      <c r="F1084" s="2">
        <v>80</v>
      </c>
      <c r="G1084" s="2">
        <v>8000</v>
      </c>
      <c r="H1084" s="2">
        <f>INDEX(升级战力计算!$B$2:$BC$101,D_升级系数表!F1084,MATCH(B1084,升级战力计算!$B$1:$BC$1,0)-1)</f>
        <v>25165</v>
      </c>
      <c r="I1084" s="1">
        <v>3</v>
      </c>
      <c r="J1084" s="1">
        <v>201</v>
      </c>
      <c r="K1084" s="1">
        <v>100</v>
      </c>
      <c r="L1084" s="1">
        <v>202</v>
      </c>
      <c r="M1084" s="1">
        <v>200</v>
      </c>
      <c r="N1084" s="1">
        <v>203</v>
      </c>
      <c r="O1084" s="1">
        <v>300</v>
      </c>
      <c r="P1084" s="1">
        <v>1</v>
      </c>
      <c r="Q1084" s="1">
        <v>8000</v>
      </c>
    </row>
    <row r="1085" spans="1:17" x14ac:dyDescent="0.35">
      <c r="A1085" s="2">
        <v>1081</v>
      </c>
      <c r="B1085" s="2">
        <f t="shared" si="16"/>
        <v>205</v>
      </c>
      <c r="C1085" s="2">
        <v>2</v>
      </c>
      <c r="D1085" s="2">
        <v>5</v>
      </c>
      <c r="E1085" s="2" t="str">
        <f>"阵列"&amp;C1085&amp;INDEX(计算页!$E$4:$E$9,D1085)&amp;"色宠物系数"</f>
        <v>阵列2金色宠物系数</v>
      </c>
      <c r="F1085" s="2">
        <v>81</v>
      </c>
      <c r="G1085" s="2">
        <v>8100</v>
      </c>
      <c r="H1085" s="2">
        <f>INDEX(升级战力计算!$B$2:$BC$101,D_升级系数表!F1085,MATCH(B1085,升级战力计算!$B$1:$BC$1,0)-1)</f>
        <v>25698</v>
      </c>
      <c r="I1085" s="1">
        <v>3</v>
      </c>
      <c r="J1085" s="1">
        <v>201</v>
      </c>
      <c r="K1085" s="1">
        <v>100</v>
      </c>
      <c r="L1085" s="1">
        <v>202</v>
      </c>
      <c r="M1085" s="1">
        <v>200</v>
      </c>
      <c r="N1085" s="1">
        <v>203</v>
      </c>
      <c r="O1085" s="1">
        <v>300</v>
      </c>
      <c r="P1085" s="1">
        <v>1</v>
      </c>
      <c r="Q1085" s="1">
        <v>8100</v>
      </c>
    </row>
    <row r="1086" spans="1:17" x14ac:dyDescent="0.35">
      <c r="A1086" s="2">
        <v>1082</v>
      </c>
      <c r="B1086" s="2">
        <f t="shared" si="16"/>
        <v>205</v>
      </c>
      <c r="C1086" s="2">
        <v>2</v>
      </c>
      <c r="D1086" s="2">
        <v>5</v>
      </c>
      <c r="E1086" s="2" t="str">
        <f>"阵列"&amp;C1086&amp;INDEX(计算页!$E$4:$E$9,D1086)&amp;"色宠物系数"</f>
        <v>阵列2金色宠物系数</v>
      </c>
      <c r="F1086" s="2">
        <v>82</v>
      </c>
      <c r="G1086" s="2">
        <v>8200</v>
      </c>
      <c r="H1086" s="2">
        <f>INDEX(升级战力计算!$B$2:$BC$101,D_升级系数表!F1086,MATCH(B1086,升级战力计算!$B$1:$BC$1,0)-1)</f>
        <v>26231</v>
      </c>
      <c r="I1086" s="1">
        <v>3</v>
      </c>
      <c r="J1086" s="1">
        <v>201</v>
      </c>
      <c r="K1086" s="1">
        <v>100</v>
      </c>
      <c r="L1086" s="1">
        <v>202</v>
      </c>
      <c r="M1086" s="1">
        <v>200</v>
      </c>
      <c r="N1086" s="1">
        <v>203</v>
      </c>
      <c r="O1086" s="1">
        <v>300</v>
      </c>
      <c r="P1086" s="1">
        <v>1</v>
      </c>
      <c r="Q1086" s="1">
        <v>8200</v>
      </c>
    </row>
    <row r="1087" spans="1:17" x14ac:dyDescent="0.35">
      <c r="A1087" s="2">
        <v>1083</v>
      </c>
      <c r="B1087" s="2">
        <f t="shared" si="16"/>
        <v>205</v>
      </c>
      <c r="C1087" s="2">
        <v>2</v>
      </c>
      <c r="D1087" s="2">
        <v>5</v>
      </c>
      <c r="E1087" s="2" t="str">
        <f>"阵列"&amp;C1087&amp;INDEX(计算页!$E$4:$E$9,D1087)&amp;"色宠物系数"</f>
        <v>阵列2金色宠物系数</v>
      </c>
      <c r="F1087" s="2">
        <v>83</v>
      </c>
      <c r="G1087" s="2">
        <v>8300</v>
      </c>
      <c r="H1087" s="2">
        <f>INDEX(升级战力计算!$B$2:$BC$101,D_升级系数表!F1087,MATCH(B1087,升级战力计算!$B$1:$BC$1,0)-1)</f>
        <v>26764</v>
      </c>
      <c r="I1087" s="1">
        <v>3</v>
      </c>
      <c r="J1087" s="1">
        <v>201</v>
      </c>
      <c r="K1087" s="1">
        <v>100</v>
      </c>
      <c r="L1087" s="1">
        <v>202</v>
      </c>
      <c r="M1087" s="1">
        <v>200</v>
      </c>
      <c r="N1087" s="1">
        <v>203</v>
      </c>
      <c r="O1087" s="1">
        <v>300</v>
      </c>
      <c r="P1087" s="1">
        <v>1</v>
      </c>
      <c r="Q1087" s="1">
        <v>8300</v>
      </c>
    </row>
    <row r="1088" spans="1:17" x14ac:dyDescent="0.35">
      <c r="A1088" s="2">
        <v>1084</v>
      </c>
      <c r="B1088" s="2">
        <f t="shared" si="16"/>
        <v>205</v>
      </c>
      <c r="C1088" s="2">
        <v>2</v>
      </c>
      <c r="D1088" s="2">
        <v>5</v>
      </c>
      <c r="E1088" s="2" t="str">
        <f>"阵列"&amp;C1088&amp;INDEX(计算页!$E$4:$E$9,D1088)&amp;"色宠物系数"</f>
        <v>阵列2金色宠物系数</v>
      </c>
      <c r="F1088" s="2">
        <v>84</v>
      </c>
      <c r="G1088" s="2">
        <v>8400</v>
      </c>
      <c r="H1088" s="2">
        <f>INDEX(升级战力计算!$B$2:$BC$101,D_升级系数表!F1088,MATCH(B1088,升级战力计算!$B$1:$BC$1,0)-1)</f>
        <v>27297</v>
      </c>
      <c r="I1088" s="1">
        <v>3</v>
      </c>
      <c r="J1088" s="1">
        <v>201</v>
      </c>
      <c r="K1088" s="1">
        <v>100</v>
      </c>
      <c r="L1088" s="1">
        <v>202</v>
      </c>
      <c r="M1088" s="1">
        <v>200</v>
      </c>
      <c r="N1088" s="1">
        <v>203</v>
      </c>
      <c r="O1088" s="1">
        <v>300</v>
      </c>
      <c r="P1088" s="1">
        <v>1</v>
      </c>
      <c r="Q1088" s="1">
        <v>8400</v>
      </c>
    </row>
    <row r="1089" spans="1:17" x14ac:dyDescent="0.35">
      <c r="A1089" s="2">
        <v>1085</v>
      </c>
      <c r="B1089" s="2">
        <f t="shared" si="16"/>
        <v>205</v>
      </c>
      <c r="C1089" s="2">
        <v>2</v>
      </c>
      <c r="D1089" s="2">
        <v>5</v>
      </c>
      <c r="E1089" s="2" t="str">
        <f>"阵列"&amp;C1089&amp;INDEX(计算页!$E$4:$E$9,D1089)&amp;"色宠物系数"</f>
        <v>阵列2金色宠物系数</v>
      </c>
      <c r="F1089" s="2">
        <v>85</v>
      </c>
      <c r="G1089" s="2">
        <v>8500</v>
      </c>
      <c r="H1089" s="2">
        <f>INDEX(升级战力计算!$B$2:$BC$101,D_升级系数表!F1089,MATCH(B1089,升级战力计算!$B$1:$BC$1,0)-1)</f>
        <v>27830</v>
      </c>
      <c r="I1089" s="1">
        <v>3</v>
      </c>
      <c r="J1089" s="1">
        <v>201</v>
      </c>
      <c r="K1089" s="1">
        <v>100</v>
      </c>
      <c r="L1089" s="1">
        <v>202</v>
      </c>
      <c r="M1089" s="1">
        <v>200</v>
      </c>
      <c r="N1089" s="1">
        <v>203</v>
      </c>
      <c r="O1089" s="1">
        <v>300</v>
      </c>
      <c r="P1089" s="1">
        <v>1</v>
      </c>
      <c r="Q1089" s="1">
        <v>8500</v>
      </c>
    </row>
    <row r="1090" spans="1:17" x14ac:dyDescent="0.35">
      <c r="A1090" s="2">
        <v>1086</v>
      </c>
      <c r="B1090" s="2">
        <f t="shared" si="16"/>
        <v>205</v>
      </c>
      <c r="C1090" s="2">
        <v>2</v>
      </c>
      <c r="D1090" s="2">
        <v>5</v>
      </c>
      <c r="E1090" s="2" t="str">
        <f>"阵列"&amp;C1090&amp;INDEX(计算页!$E$4:$E$9,D1090)&amp;"色宠物系数"</f>
        <v>阵列2金色宠物系数</v>
      </c>
      <c r="F1090" s="2">
        <v>86</v>
      </c>
      <c r="G1090" s="2">
        <v>8600</v>
      </c>
      <c r="H1090" s="2">
        <f>INDEX(升级战力计算!$B$2:$BC$101,D_升级系数表!F1090,MATCH(B1090,升级战力计算!$B$1:$BC$1,0)-1)</f>
        <v>28400</v>
      </c>
      <c r="I1090" s="1">
        <v>3</v>
      </c>
      <c r="J1090" s="1">
        <v>201</v>
      </c>
      <c r="K1090" s="1">
        <v>100</v>
      </c>
      <c r="L1090" s="1">
        <v>202</v>
      </c>
      <c r="M1090" s="1">
        <v>200</v>
      </c>
      <c r="N1090" s="1">
        <v>203</v>
      </c>
      <c r="O1090" s="1">
        <v>300</v>
      </c>
      <c r="P1090" s="1">
        <v>1</v>
      </c>
      <c r="Q1090" s="1">
        <v>8600</v>
      </c>
    </row>
    <row r="1091" spans="1:17" x14ac:dyDescent="0.35">
      <c r="A1091" s="2">
        <v>1087</v>
      </c>
      <c r="B1091" s="2">
        <f t="shared" si="16"/>
        <v>205</v>
      </c>
      <c r="C1091" s="2">
        <v>2</v>
      </c>
      <c r="D1091" s="2">
        <v>5</v>
      </c>
      <c r="E1091" s="2" t="str">
        <f>"阵列"&amp;C1091&amp;INDEX(计算页!$E$4:$E$9,D1091)&amp;"色宠物系数"</f>
        <v>阵列2金色宠物系数</v>
      </c>
      <c r="F1091" s="2">
        <v>87</v>
      </c>
      <c r="G1091" s="2">
        <v>8700</v>
      </c>
      <c r="H1091" s="2">
        <f>INDEX(升级战力计算!$B$2:$BC$101,D_升级系数表!F1091,MATCH(B1091,升级战力计算!$B$1:$BC$1,0)-1)</f>
        <v>28970</v>
      </c>
      <c r="I1091" s="1">
        <v>3</v>
      </c>
      <c r="J1091" s="1">
        <v>201</v>
      </c>
      <c r="K1091" s="1">
        <v>100</v>
      </c>
      <c r="L1091" s="1">
        <v>202</v>
      </c>
      <c r="M1091" s="1">
        <v>200</v>
      </c>
      <c r="N1091" s="1">
        <v>203</v>
      </c>
      <c r="O1091" s="1">
        <v>300</v>
      </c>
      <c r="P1091" s="1">
        <v>1</v>
      </c>
      <c r="Q1091" s="1">
        <v>8700</v>
      </c>
    </row>
    <row r="1092" spans="1:17" x14ac:dyDescent="0.35">
      <c r="A1092" s="2">
        <v>1088</v>
      </c>
      <c r="B1092" s="2">
        <f t="shared" si="16"/>
        <v>205</v>
      </c>
      <c r="C1092" s="2">
        <v>2</v>
      </c>
      <c r="D1092" s="2">
        <v>5</v>
      </c>
      <c r="E1092" s="2" t="str">
        <f>"阵列"&amp;C1092&amp;INDEX(计算页!$E$4:$E$9,D1092)&amp;"色宠物系数"</f>
        <v>阵列2金色宠物系数</v>
      </c>
      <c r="F1092" s="2">
        <v>88</v>
      </c>
      <c r="G1092" s="2">
        <v>8800</v>
      </c>
      <c r="H1092" s="2">
        <f>INDEX(升级战力计算!$B$2:$BC$101,D_升级系数表!F1092,MATCH(B1092,升级战力计算!$B$1:$BC$1,0)-1)</f>
        <v>29540</v>
      </c>
      <c r="I1092" s="1">
        <v>3</v>
      </c>
      <c r="J1092" s="1">
        <v>201</v>
      </c>
      <c r="K1092" s="1">
        <v>100</v>
      </c>
      <c r="L1092" s="1">
        <v>202</v>
      </c>
      <c r="M1092" s="1">
        <v>200</v>
      </c>
      <c r="N1092" s="1">
        <v>203</v>
      </c>
      <c r="O1092" s="1">
        <v>300</v>
      </c>
      <c r="P1092" s="1">
        <v>1</v>
      </c>
      <c r="Q1092" s="1">
        <v>8800</v>
      </c>
    </row>
    <row r="1093" spans="1:17" x14ac:dyDescent="0.35">
      <c r="A1093" s="2">
        <v>1089</v>
      </c>
      <c r="B1093" s="2">
        <f t="shared" si="16"/>
        <v>205</v>
      </c>
      <c r="C1093" s="2">
        <v>2</v>
      </c>
      <c r="D1093" s="2">
        <v>5</v>
      </c>
      <c r="E1093" s="2" t="str">
        <f>"阵列"&amp;C1093&amp;INDEX(计算页!$E$4:$E$9,D1093)&amp;"色宠物系数"</f>
        <v>阵列2金色宠物系数</v>
      </c>
      <c r="F1093" s="2">
        <v>89</v>
      </c>
      <c r="G1093" s="2">
        <v>8900</v>
      </c>
      <c r="H1093" s="2">
        <f>INDEX(升级战力计算!$B$2:$BC$101,D_升级系数表!F1093,MATCH(B1093,升级战力计算!$B$1:$BC$1,0)-1)</f>
        <v>30110</v>
      </c>
      <c r="I1093" s="1">
        <v>3</v>
      </c>
      <c r="J1093" s="1">
        <v>201</v>
      </c>
      <c r="K1093" s="1">
        <v>100</v>
      </c>
      <c r="L1093" s="1">
        <v>202</v>
      </c>
      <c r="M1093" s="1">
        <v>200</v>
      </c>
      <c r="N1093" s="1">
        <v>203</v>
      </c>
      <c r="O1093" s="1">
        <v>300</v>
      </c>
      <c r="P1093" s="1">
        <v>1</v>
      </c>
      <c r="Q1093" s="1">
        <v>8900</v>
      </c>
    </row>
    <row r="1094" spans="1:17" x14ac:dyDescent="0.35">
      <c r="A1094" s="2">
        <v>1090</v>
      </c>
      <c r="B1094" s="2">
        <f t="shared" ref="B1094:B1157" si="17">C1094*100+D1094</f>
        <v>205</v>
      </c>
      <c r="C1094" s="2">
        <v>2</v>
      </c>
      <c r="D1094" s="2">
        <v>5</v>
      </c>
      <c r="E1094" s="2" t="str">
        <f>"阵列"&amp;C1094&amp;INDEX(计算页!$E$4:$E$9,D1094)&amp;"色宠物系数"</f>
        <v>阵列2金色宠物系数</v>
      </c>
      <c r="F1094" s="2">
        <v>90</v>
      </c>
      <c r="G1094" s="2">
        <v>9000</v>
      </c>
      <c r="H1094" s="2">
        <f>INDEX(升级战力计算!$B$2:$BC$101,D_升级系数表!F1094,MATCH(B1094,升级战力计算!$B$1:$BC$1,0)-1)</f>
        <v>30680</v>
      </c>
      <c r="I1094" s="1">
        <v>3</v>
      </c>
      <c r="J1094" s="1">
        <v>201</v>
      </c>
      <c r="K1094" s="1">
        <v>100</v>
      </c>
      <c r="L1094" s="1">
        <v>202</v>
      </c>
      <c r="M1094" s="1">
        <v>200</v>
      </c>
      <c r="N1094" s="1">
        <v>203</v>
      </c>
      <c r="O1094" s="1">
        <v>300</v>
      </c>
      <c r="P1094" s="1">
        <v>1</v>
      </c>
      <c r="Q1094" s="1">
        <v>9000</v>
      </c>
    </row>
    <row r="1095" spans="1:17" x14ac:dyDescent="0.35">
      <c r="A1095" s="2">
        <v>1091</v>
      </c>
      <c r="B1095" s="2">
        <f t="shared" si="17"/>
        <v>205</v>
      </c>
      <c r="C1095" s="2">
        <v>2</v>
      </c>
      <c r="D1095" s="2">
        <v>5</v>
      </c>
      <c r="E1095" s="2" t="str">
        <f>"阵列"&amp;C1095&amp;INDEX(计算页!$E$4:$E$9,D1095)&amp;"色宠物系数"</f>
        <v>阵列2金色宠物系数</v>
      </c>
      <c r="F1095" s="2">
        <v>91</v>
      </c>
      <c r="G1095" s="2">
        <v>9100</v>
      </c>
      <c r="H1095" s="2">
        <f>INDEX(升级战力计算!$B$2:$BC$101,D_升级系数表!F1095,MATCH(B1095,升级战力计算!$B$1:$BC$1,0)-1)</f>
        <v>31290</v>
      </c>
      <c r="I1095" s="1">
        <v>3</v>
      </c>
      <c r="J1095" s="1">
        <v>201</v>
      </c>
      <c r="K1095" s="1">
        <v>100</v>
      </c>
      <c r="L1095" s="1">
        <v>202</v>
      </c>
      <c r="M1095" s="1">
        <v>200</v>
      </c>
      <c r="N1095" s="1">
        <v>203</v>
      </c>
      <c r="O1095" s="1">
        <v>300</v>
      </c>
      <c r="P1095" s="1">
        <v>1</v>
      </c>
      <c r="Q1095" s="1">
        <v>9100</v>
      </c>
    </row>
    <row r="1096" spans="1:17" x14ac:dyDescent="0.35">
      <c r="A1096" s="2">
        <v>1092</v>
      </c>
      <c r="B1096" s="2">
        <f t="shared" si="17"/>
        <v>205</v>
      </c>
      <c r="C1096" s="2">
        <v>2</v>
      </c>
      <c r="D1096" s="2">
        <v>5</v>
      </c>
      <c r="E1096" s="2" t="str">
        <f>"阵列"&amp;C1096&amp;INDEX(计算页!$E$4:$E$9,D1096)&amp;"色宠物系数"</f>
        <v>阵列2金色宠物系数</v>
      </c>
      <c r="F1096" s="2">
        <v>92</v>
      </c>
      <c r="G1096" s="2">
        <v>9200</v>
      </c>
      <c r="H1096" s="2">
        <f>INDEX(升级战力计算!$B$2:$BC$101,D_升级系数表!F1096,MATCH(B1096,升级战力计算!$B$1:$BC$1,0)-1)</f>
        <v>31900</v>
      </c>
      <c r="I1096" s="1">
        <v>3</v>
      </c>
      <c r="J1096" s="1">
        <v>201</v>
      </c>
      <c r="K1096" s="1">
        <v>100</v>
      </c>
      <c r="L1096" s="1">
        <v>202</v>
      </c>
      <c r="M1096" s="1">
        <v>200</v>
      </c>
      <c r="N1096" s="1">
        <v>203</v>
      </c>
      <c r="O1096" s="1">
        <v>300</v>
      </c>
      <c r="P1096" s="1">
        <v>1</v>
      </c>
      <c r="Q1096" s="1">
        <v>9200</v>
      </c>
    </row>
    <row r="1097" spans="1:17" x14ac:dyDescent="0.35">
      <c r="A1097" s="2">
        <v>1093</v>
      </c>
      <c r="B1097" s="2">
        <f t="shared" si="17"/>
        <v>205</v>
      </c>
      <c r="C1097" s="2">
        <v>2</v>
      </c>
      <c r="D1097" s="2">
        <v>5</v>
      </c>
      <c r="E1097" s="2" t="str">
        <f>"阵列"&amp;C1097&amp;INDEX(计算页!$E$4:$E$9,D1097)&amp;"色宠物系数"</f>
        <v>阵列2金色宠物系数</v>
      </c>
      <c r="F1097" s="2">
        <v>93</v>
      </c>
      <c r="G1097" s="2">
        <v>9300</v>
      </c>
      <c r="H1097" s="2">
        <f>INDEX(升级战力计算!$B$2:$BC$101,D_升级系数表!F1097,MATCH(B1097,升级战力计算!$B$1:$BC$1,0)-1)</f>
        <v>32510</v>
      </c>
      <c r="I1097" s="1">
        <v>3</v>
      </c>
      <c r="J1097" s="1">
        <v>201</v>
      </c>
      <c r="K1097" s="1">
        <v>100</v>
      </c>
      <c r="L1097" s="1">
        <v>202</v>
      </c>
      <c r="M1097" s="1">
        <v>200</v>
      </c>
      <c r="N1097" s="1">
        <v>203</v>
      </c>
      <c r="O1097" s="1">
        <v>300</v>
      </c>
      <c r="P1097" s="1">
        <v>1</v>
      </c>
      <c r="Q1097" s="1">
        <v>9300</v>
      </c>
    </row>
    <row r="1098" spans="1:17" x14ac:dyDescent="0.35">
      <c r="A1098" s="2">
        <v>1094</v>
      </c>
      <c r="B1098" s="2">
        <f t="shared" si="17"/>
        <v>205</v>
      </c>
      <c r="C1098" s="2">
        <v>2</v>
      </c>
      <c r="D1098" s="2">
        <v>5</v>
      </c>
      <c r="E1098" s="2" t="str">
        <f>"阵列"&amp;C1098&amp;INDEX(计算页!$E$4:$E$9,D1098)&amp;"色宠物系数"</f>
        <v>阵列2金色宠物系数</v>
      </c>
      <c r="F1098" s="2">
        <v>94</v>
      </c>
      <c r="G1098" s="2">
        <v>9400</v>
      </c>
      <c r="H1098" s="2">
        <f>INDEX(升级战力计算!$B$2:$BC$101,D_升级系数表!F1098,MATCH(B1098,升级战力计算!$B$1:$BC$1,0)-1)</f>
        <v>33120</v>
      </c>
      <c r="I1098" s="1">
        <v>3</v>
      </c>
      <c r="J1098" s="1">
        <v>201</v>
      </c>
      <c r="K1098" s="1">
        <v>100</v>
      </c>
      <c r="L1098" s="1">
        <v>202</v>
      </c>
      <c r="M1098" s="1">
        <v>200</v>
      </c>
      <c r="N1098" s="1">
        <v>203</v>
      </c>
      <c r="O1098" s="1">
        <v>300</v>
      </c>
      <c r="P1098" s="1">
        <v>1</v>
      </c>
      <c r="Q1098" s="1">
        <v>9400</v>
      </c>
    </row>
    <row r="1099" spans="1:17" x14ac:dyDescent="0.35">
      <c r="A1099" s="2">
        <v>1095</v>
      </c>
      <c r="B1099" s="2">
        <f t="shared" si="17"/>
        <v>205</v>
      </c>
      <c r="C1099" s="2">
        <v>2</v>
      </c>
      <c r="D1099" s="2">
        <v>5</v>
      </c>
      <c r="E1099" s="2" t="str">
        <f>"阵列"&amp;C1099&amp;INDEX(计算页!$E$4:$E$9,D1099)&amp;"色宠物系数"</f>
        <v>阵列2金色宠物系数</v>
      </c>
      <c r="F1099" s="2">
        <v>95</v>
      </c>
      <c r="G1099" s="2">
        <v>9500</v>
      </c>
      <c r="H1099" s="2">
        <f>INDEX(升级战力计算!$B$2:$BC$101,D_升级系数表!F1099,MATCH(B1099,升级战力计算!$B$1:$BC$1,0)-1)</f>
        <v>33730</v>
      </c>
      <c r="I1099" s="1">
        <v>3</v>
      </c>
      <c r="J1099" s="1">
        <v>201</v>
      </c>
      <c r="K1099" s="1">
        <v>100</v>
      </c>
      <c r="L1099" s="1">
        <v>202</v>
      </c>
      <c r="M1099" s="1">
        <v>200</v>
      </c>
      <c r="N1099" s="1">
        <v>203</v>
      </c>
      <c r="O1099" s="1">
        <v>300</v>
      </c>
      <c r="P1099" s="1">
        <v>1</v>
      </c>
      <c r="Q1099" s="1">
        <v>9500</v>
      </c>
    </row>
    <row r="1100" spans="1:17" x14ac:dyDescent="0.35">
      <c r="A1100" s="2">
        <v>1096</v>
      </c>
      <c r="B1100" s="2">
        <f t="shared" si="17"/>
        <v>205</v>
      </c>
      <c r="C1100" s="2">
        <v>2</v>
      </c>
      <c r="D1100" s="2">
        <v>5</v>
      </c>
      <c r="E1100" s="2" t="str">
        <f>"阵列"&amp;C1100&amp;INDEX(计算页!$E$4:$E$9,D1100)&amp;"色宠物系数"</f>
        <v>阵列2金色宠物系数</v>
      </c>
      <c r="F1100" s="2">
        <v>96</v>
      </c>
      <c r="G1100" s="2">
        <v>9600</v>
      </c>
      <c r="H1100" s="2">
        <f>INDEX(升级战力计算!$B$2:$BC$101,D_升级系数表!F1100,MATCH(B1100,升级战力计算!$B$1:$BC$1,0)-1)</f>
        <v>34383</v>
      </c>
      <c r="I1100" s="1">
        <v>3</v>
      </c>
      <c r="J1100" s="1">
        <v>201</v>
      </c>
      <c r="K1100" s="1">
        <v>100</v>
      </c>
      <c r="L1100" s="1">
        <v>202</v>
      </c>
      <c r="M1100" s="1">
        <v>200</v>
      </c>
      <c r="N1100" s="1">
        <v>203</v>
      </c>
      <c r="O1100" s="1">
        <v>300</v>
      </c>
      <c r="P1100" s="1">
        <v>1</v>
      </c>
      <c r="Q1100" s="1">
        <v>9600</v>
      </c>
    </row>
    <row r="1101" spans="1:17" x14ac:dyDescent="0.35">
      <c r="A1101" s="2">
        <v>1097</v>
      </c>
      <c r="B1101" s="2">
        <f t="shared" si="17"/>
        <v>205</v>
      </c>
      <c r="C1101" s="2">
        <v>2</v>
      </c>
      <c r="D1101" s="2">
        <v>5</v>
      </c>
      <c r="E1101" s="2" t="str">
        <f>"阵列"&amp;C1101&amp;INDEX(计算页!$E$4:$E$9,D1101)&amp;"色宠物系数"</f>
        <v>阵列2金色宠物系数</v>
      </c>
      <c r="F1101" s="2">
        <v>97</v>
      </c>
      <c r="G1101" s="2">
        <v>9700</v>
      </c>
      <c r="H1101" s="2">
        <f>INDEX(升级战力计算!$B$2:$BC$101,D_升级系数表!F1101,MATCH(B1101,升级战力计算!$B$1:$BC$1,0)-1)</f>
        <v>35036</v>
      </c>
      <c r="I1101" s="1">
        <v>3</v>
      </c>
      <c r="J1101" s="1">
        <v>201</v>
      </c>
      <c r="K1101" s="1">
        <v>100</v>
      </c>
      <c r="L1101" s="1">
        <v>202</v>
      </c>
      <c r="M1101" s="1">
        <v>200</v>
      </c>
      <c r="N1101" s="1">
        <v>203</v>
      </c>
      <c r="O1101" s="1">
        <v>300</v>
      </c>
      <c r="P1101" s="1">
        <v>1</v>
      </c>
      <c r="Q1101" s="1">
        <v>9700</v>
      </c>
    </row>
    <row r="1102" spans="1:17" x14ac:dyDescent="0.35">
      <c r="A1102" s="2">
        <v>1098</v>
      </c>
      <c r="B1102" s="2">
        <f t="shared" si="17"/>
        <v>205</v>
      </c>
      <c r="C1102" s="2">
        <v>2</v>
      </c>
      <c r="D1102" s="2">
        <v>5</v>
      </c>
      <c r="E1102" s="2" t="str">
        <f>"阵列"&amp;C1102&amp;INDEX(计算页!$E$4:$E$9,D1102)&amp;"色宠物系数"</f>
        <v>阵列2金色宠物系数</v>
      </c>
      <c r="F1102" s="2">
        <v>98</v>
      </c>
      <c r="G1102" s="2">
        <v>9800</v>
      </c>
      <c r="H1102" s="2">
        <f>INDEX(升级战力计算!$B$2:$BC$101,D_升级系数表!F1102,MATCH(B1102,升级战力计算!$B$1:$BC$1,0)-1)</f>
        <v>35689</v>
      </c>
      <c r="I1102" s="1">
        <v>3</v>
      </c>
      <c r="J1102" s="1">
        <v>201</v>
      </c>
      <c r="K1102" s="1">
        <v>100</v>
      </c>
      <c r="L1102" s="1">
        <v>202</v>
      </c>
      <c r="M1102" s="1">
        <v>200</v>
      </c>
      <c r="N1102" s="1">
        <v>203</v>
      </c>
      <c r="O1102" s="1">
        <v>300</v>
      </c>
      <c r="P1102" s="1">
        <v>1</v>
      </c>
      <c r="Q1102" s="1">
        <v>9800</v>
      </c>
    </row>
    <row r="1103" spans="1:17" x14ac:dyDescent="0.35">
      <c r="A1103" s="2">
        <v>1099</v>
      </c>
      <c r="B1103" s="2">
        <f t="shared" si="17"/>
        <v>205</v>
      </c>
      <c r="C1103" s="2">
        <v>2</v>
      </c>
      <c r="D1103" s="2">
        <v>5</v>
      </c>
      <c r="E1103" s="2" t="str">
        <f>"阵列"&amp;C1103&amp;INDEX(计算页!$E$4:$E$9,D1103)&amp;"色宠物系数"</f>
        <v>阵列2金色宠物系数</v>
      </c>
      <c r="F1103" s="2">
        <v>99</v>
      </c>
      <c r="G1103" s="2">
        <v>9900</v>
      </c>
      <c r="H1103" s="2">
        <f>INDEX(升级战力计算!$B$2:$BC$101,D_升级系数表!F1103,MATCH(B1103,升级战力计算!$B$1:$BC$1,0)-1)</f>
        <v>36342</v>
      </c>
      <c r="I1103" s="1">
        <v>3</v>
      </c>
      <c r="J1103" s="1">
        <v>201</v>
      </c>
      <c r="K1103" s="1">
        <v>100</v>
      </c>
      <c r="L1103" s="1">
        <v>202</v>
      </c>
      <c r="M1103" s="1">
        <v>200</v>
      </c>
      <c r="N1103" s="1">
        <v>203</v>
      </c>
      <c r="O1103" s="1">
        <v>300</v>
      </c>
      <c r="P1103" s="1">
        <v>1</v>
      </c>
      <c r="Q1103" s="1">
        <v>9900</v>
      </c>
    </row>
    <row r="1104" spans="1:17" x14ac:dyDescent="0.35">
      <c r="A1104" s="2">
        <v>1100</v>
      </c>
      <c r="B1104" s="2">
        <f t="shared" si="17"/>
        <v>205</v>
      </c>
      <c r="C1104" s="2">
        <v>2</v>
      </c>
      <c r="D1104" s="2">
        <v>5</v>
      </c>
      <c r="E1104" s="2" t="str">
        <f>"阵列"&amp;C1104&amp;INDEX(计算页!$E$4:$E$9,D1104)&amp;"色宠物系数"</f>
        <v>阵列2金色宠物系数</v>
      </c>
      <c r="F1104" s="2">
        <v>100</v>
      </c>
      <c r="G1104" s="2">
        <v>10000</v>
      </c>
      <c r="H1104" s="2">
        <f>INDEX(升级战力计算!$B$2:$BC$101,D_升级系数表!F1104,MATCH(B1104,升级战力计算!$B$1:$BC$1,0)-1)</f>
        <v>36995</v>
      </c>
      <c r="I1104" s="1">
        <v>3</v>
      </c>
      <c r="J1104" s="1">
        <v>201</v>
      </c>
      <c r="K1104" s="1">
        <v>100</v>
      </c>
      <c r="L1104" s="1">
        <v>202</v>
      </c>
      <c r="M1104" s="1">
        <v>200</v>
      </c>
      <c r="N1104" s="1">
        <v>203</v>
      </c>
      <c r="O1104" s="1">
        <v>300</v>
      </c>
      <c r="P1104" s="1">
        <v>1</v>
      </c>
      <c r="Q1104" s="1">
        <v>10000</v>
      </c>
    </row>
    <row r="1105" spans="1:17" x14ac:dyDescent="0.35">
      <c r="A1105" s="2">
        <v>1101</v>
      </c>
      <c r="B1105" s="2">
        <f t="shared" si="17"/>
        <v>206</v>
      </c>
      <c r="C1105" s="2">
        <v>2</v>
      </c>
      <c r="D1105" s="2">
        <v>6</v>
      </c>
      <c r="E1105" s="2" t="str">
        <f>"阵列"&amp;C1105&amp;INDEX(计算页!$E$4:$E$9,D1105)&amp;"色宠物系数"</f>
        <v>阵列2红色宠物系数</v>
      </c>
      <c r="F1105" s="2">
        <v>1</v>
      </c>
      <c r="G1105" s="2">
        <v>100</v>
      </c>
      <c r="H1105" s="2">
        <f>INDEX(升级战力计算!$B$2:$BC$101,D_升级系数表!F1105,MATCH(B1105,升级战力计算!$B$1:$BC$1,0)-1)</f>
        <v>160</v>
      </c>
      <c r="I1105" s="1">
        <v>3</v>
      </c>
      <c r="J1105" s="1">
        <v>201</v>
      </c>
      <c r="K1105" s="1">
        <v>100</v>
      </c>
      <c r="L1105" s="1">
        <v>202</v>
      </c>
      <c r="M1105" s="1">
        <v>200</v>
      </c>
      <c r="N1105" s="1">
        <v>203</v>
      </c>
      <c r="O1105" s="1">
        <v>300</v>
      </c>
      <c r="P1105" s="1">
        <v>1</v>
      </c>
      <c r="Q1105" s="1">
        <v>100</v>
      </c>
    </row>
    <row r="1106" spans="1:17" x14ac:dyDescent="0.35">
      <c r="A1106" s="2">
        <v>1102</v>
      </c>
      <c r="B1106" s="2">
        <f t="shared" si="17"/>
        <v>206</v>
      </c>
      <c r="C1106" s="2">
        <v>2</v>
      </c>
      <c r="D1106" s="2">
        <v>6</v>
      </c>
      <c r="E1106" s="2" t="str">
        <f>"阵列"&amp;C1106&amp;INDEX(计算页!$E$4:$E$9,D1106)&amp;"色宠物系数"</f>
        <v>阵列2红色宠物系数</v>
      </c>
      <c r="F1106" s="2">
        <v>2</v>
      </c>
      <c r="G1106" s="2">
        <v>200</v>
      </c>
      <c r="H1106" s="2">
        <f>INDEX(升级战力计算!$B$2:$BC$101,D_升级系数表!F1106,MATCH(B1106,升级战力计算!$B$1:$BC$1,0)-1)</f>
        <v>320</v>
      </c>
      <c r="I1106" s="1">
        <v>3</v>
      </c>
      <c r="J1106" s="1">
        <v>201</v>
      </c>
      <c r="K1106" s="1">
        <v>100</v>
      </c>
      <c r="L1106" s="1">
        <v>202</v>
      </c>
      <c r="M1106" s="1">
        <v>200</v>
      </c>
      <c r="N1106" s="1">
        <v>203</v>
      </c>
      <c r="O1106" s="1">
        <v>300</v>
      </c>
      <c r="P1106" s="1">
        <v>1</v>
      </c>
      <c r="Q1106" s="1">
        <v>200</v>
      </c>
    </row>
    <row r="1107" spans="1:17" x14ac:dyDescent="0.35">
      <c r="A1107" s="2">
        <v>1103</v>
      </c>
      <c r="B1107" s="2">
        <f t="shared" si="17"/>
        <v>206</v>
      </c>
      <c r="C1107" s="2">
        <v>2</v>
      </c>
      <c r="D1107" s="2">
        <v>6</v>
      </c>
      <c r="E1107" s="2" t="str">
        <f>"阵列"&amp;C1107&amp;INDEX(计算页!$E$4:$E$9,D1107)&amp;"色宠物系数"</f>
        <v>阵列2红色宠物系数</v>
      </c>
      <c r="F1107" s="2">
        <v>3</v>
      </c>
      <c r="G1107" s="2">
        <v>300</v>
      </c>
      <c r="H1107" s="2">
        <f>INDEX(升级战力计算!$B$2:$BC$101,D_升级系数表!F1107,MATCH(B1107,升级战力计算!$B$1:$BC$1,0)-1)</f>
        <v>480</v>
      </c>
      <c r="I1107" s="1">
        <v>3</v>
      </c>
      <c r="J1107" s="1">
        <v>201</v>
      </c>
      <c r="K1107" s="1">
        <v>100</v>
      </c>
      <c r="L1107" s="1">
        <v>202</v>
      </c>
      <c r="M1107" s="1">
        <v>200</v>
      </c>
      <c r="N1107" s="1">
        <v>203</v>
      </c>
      <c r="O1107" s="1">
        <v>300</v>
      </c>
      <c r="P1107" s="1">
        <v>1</v>
      </c>
      <c r="Q1107" s="1">
        <v>300</v>
      </c>
    </row>
    <row r="1108" spans="1:17" x14ac:dyDescent="0.35">
      <c r="A1108" s="2">
        <v>1104</v>
      </c>
      <c r="B1108" s="2">
        <f t="shared" si="17"/>
        <v>206</v>
      </c>
      <c r="C1108" s="2">
        <v>2</v>
      </c>
      <c r="D1108" s="2">
        <v>6</v>
      </c>
      <c r="E1108" s="2" t="str">
        <f>"阵列"&amp;C1108&amp;INDEX(计算页!$E$4:$E$9,D1108)&amp;"色宠物系数"</f>
        <v>阵列2红色宠物系数</v>
      </c>
      <c r="F1108" s="2">
        <v>4</v>
      </c>
      <c r="G1108" s="2">
        <v>400</v>
      </c>
      <c r="H1108" s="2">
        <f>INDEX(升级战力计算!$B$2:$BC$101,D_升级系数表!F1108,MATCH(B1108,升级战力计算!$B$1:$BC$1,0)-1)</f>
        <v>640</v>
      </c>
      <c r="I1108" s="1">
        <v>3</v>
      </c>
      <c r="J1108" s="1">
        <v>201</v>
      </c>
      <c r="K1108" s="1">
        <v>100</v>
      </c>
      <c r="L1108" s="1">
        <v>202</v>
      </c>
      <c r="M1108" s="1">
        <v>200</v>
      </c>
      <c r="N1108" s="1">
        <v>203</v>
      </c>
      <c r="O1108" s="1">
        <v>300</v>
      </c>
      <c r="P1108" s="1">
        <v>1</v>
      </c>
      <c r="Q1108" s="1">
        <v>400</v>
      </c>
    </row>
    <row r="1109" spans="1:17" x14ac:dyDescent="0.35">
      <c r="A1109" s="2">
        <v>1105</v>
      </c>
      <c r="B1109" s="2">
        <f t="shared" si="17"/>
        <v>206</v>
      </c>
      <c r="C1109" s="2">
        <v>2</v>
      </c>
      <c r="D1109" s="2">
        <v>6</v>
      </c>
      <c r="E1109" s="2" t="str">
        <f>"阵列"&amp;C1109&amp;INDEX(计算页!$E$4:$E$9,D1109)&amp;"色宠物系数"</f>
        <v>阵列2红色宠物系数</v>
      </c>
      <c r="F1109" s="2">
        <v>5</v>
      </c>
      <c r="G1109" s="2">
        <v>500</v>
      </c>
      <c r="H1109" s="2">
        <f>INDEX(升级战力计算!$B$2:$BC$101,D_升级系数表!F1109,MATCH(B1109,升级战力计算!$B$1:$BC$1,0)-1)</f>
        <v>800</v>
      </c>
      <c r="I1109" s="1">
        <v>3</v>
      </c>
      <c r="J1109" s="1">
        <v>201</v>
      </c>
      <c r="K1109" s="1">
        <v>100</v>
      </c>
      <c r="L1109" s="1">
        <v>202</v>
      </c>
      <c r="M1109" s="1">
        <v>200</v>
      </c>
      <c r="N1109" s="1">
        <v>203</v>
      </c>
      <c r="O1109" s="1">
        <v>300</v>
      </c>
      <c r="P1109" s="1">
        <v>1</v>
      </c>
      <c r="Q1109" s="1">
        <v>500</v>
      </c>
    </row>
    <row r="1110" spans="1:17" x14ac:dyDescent="0.35">
      <c r="A1110" s="2">
        <v>1106</v>
      </c>
      <c r="B1110" s="2">
        <f t="shared" si="17"/>
        <v>206</v>
      </c>
      <c r="C1110" s="2">
        <v>2</v>
      </c>
      <c r="D1110" s="2">
        <v>6</v>
      </c>
      <c r="E1110" s="2" t="str">
        <f>"阵列"&amp;C1110&amp;INDEX(计算页!$E$4:$E$9,D1110)&amp;"色宠物系数"</f>
        <v>阵列2红色宠物系数</v>
      </c>
      <c r="F1110" s="2">
        <v>6</v>
      </c>
      <c r="G1110" s="2">
        <v>600</v>
      </c>
      <c r="H1110" s="2">
        <f>INDEX(升级战力计算!$B$2:$BC$101,D_升级系数表!F1110,MATCH(B1110,升级战力计算!$B$1:$BC$1,0)-1)</f>
        <v>971</v>
      </c>
      <c r="I1110" s="1">
        <v>3</v>
      </c>
      <c r="J1110" s="1">
        <v>201</v>
      </c>
      <c r="K1110" s="1">
        <v>100</v>
      </c>
      <c r="L1110" s="1">
        <v>202</v>
      </c>
      <c r="M1110" s="1">
        <v>200</v>
      </c>
      <c r="N1110" s="1">
        <v>203</v>
      </c>
      <c r="O1110" s="1">
        <v>300</v>
      </c>
      <c r="P1110" s="1">
        <v>1</v>
      </c>
      <c r="Q1110" s="1">
        <v>600</v>
      </c>
    </row>
    <row r="1111" spans="1:17" x14ac:dyDescent="0.35">
      <c r="A1111" s="2">
        <v>1107</v>
      </c>
      <c r="B1111" s="2">
        <f t="shared" si="17"/>
        <v>206</v>
      </c>
      <c r="C1111" s="2">
        <v>2</v>
      </c>
      <c r="D1111" s="2">
        <v>6</v>
      </c>
      <c r="E1111" s="2" t="str">
        <f>"阵列"&amp;C1111&amp;INDEX(计算页!$E$4:$E$9,D1111)&amp;"色宠物系数"</f>
        <v>阵列2红色宠物系数</v>
      </c>
      <c r="F1111" s="2">
        <v>7</v>
      </c>
      <c r="G1111" s="2">
        <v>700</v>
      </c>
      <c r="H1111" s="2">
        <f>INDEX(升级战力计算!$B$2:$BC$101,D_升级系数表!F1111,MATCH(B1111,升级战力计算!$B$1:$BC$1,0)-1)</f>
        <v>1142</v>
      </c>
      <c r="I1111" s="1">
        <v>3</v>
      </c>
      <c r="J1111" s="1">
        <v>201</v>
      </c>
      <c r="K1111" s="1">
        <v>100</v>
      </c>
      <c r="L1111" s="1">
        <v>202</v>
      </c>
      <c r="M1111" s="1">
        <v>200</v>
      </c>
      <c r="N1111" s="1">
        <v>203</v>
      </c>
      <c r="O1111" s="1">
        <v>300</v>
      </c>
      <c r="P1111" s="1">
        <v>1</v>
      </c>
      <c r="Q1111" s="1">
        <v>700</v>
      </c>
    </row>
    <row r="1112" spans="1:17" x14ac:dyDescent="0.35">
      <c r="A1112" s="2">
        <v>1108</v>
      </c>
      <c r="B1112" s="2">
        <f t="shared" si="17"/>
        <v>206</v>
      </c>
      <c r="C1112" s="2">
        <v>2</v>
      </c>
      <c r="D1112" s="2">
        <v>6</v>
      </c>
      <c r="E1112" s="2" t="str">
        <f>"阵列"&amp;C1112&amp;INDEX(计算页!$E$4:$E$9,D1112)&amp;"色宠物系数"</f>
        <v>阵列2红色宠物系数</v>
      </c>
      <c r="F1112" s="2">
        <v>8</v>
      </c>
      <c r="G1112" s="2">
        <v>800</v>
      </c>
      <c r="H1112" s="2">
        <f>INDEX(升级战力计算!$B$2:$BC$101,D_升级系数表!F1112,MATCH(B1112,升级战力计算!$B$1:$BC$1,0)-1)</f>
        <v>1313</v>
      </c>
      <c r="I1112" s="1">
        <v>3</v>
      </c>
      <c r="J1112" s="1">
        <v>201</v>
      </c>
      <c r="K1112" s="1">
        <v>100</v>
      </c>
      <c r="L1112" s="1">
        <v>202</v>
      </c>
      <c r="M1112" s="1">
        <v>200</v>
      </c>
      <c r="N1112" s="1">
        <v>203</v>
      </c>
      <c r="O1112" s="1">
        <v>300</v>
      </c>
      <c r="P1112" s="1">
        <v>1</v>
      </c>
      <c r="Q1112" s="1">
        <v>800</v>
      </c>
    </row>
    <row r="1113" spans="1:17" x14ac:dyDescent="0.35">
      <c r="A1113" s="2">
        <v>1109</v>
      </c>
      <c r="B1113" s="2">
        <f t="shared" si="17"/>
        <v>206</v>
      </c>
      <c r="C1113" s="2">
        <v>2</v>
      </c>
      <c r="D1113" s="2">
        <v>6</v>
      </c>
      <c r="E1113" s="2" t="str">
        <f>"阵列"&amp;C1113&amp;INDEX(计算页!$E$4:$E$9,D1113)&amp;"色宠物系数"</f>
        <v>阵列2红色宠物系数</v>
      </c>
      <c r="F1113" s="2">
        <v>9</v>
      </c>
      <c r="G1113" s="2">
        <v>900</v>
      </c>
      <c r="H1113" s="2">
        <f>INDEX(升级战力计算!$B$2:$BC$101,D_升级系数表!F1113,MATCH(B1113,升级战力计算!$B$1:$BC$1,0)-1)</f>
        <v>1484</v>
      </c>
      <c r="I1113" s="1">
        <v>3</v>
      </c>
      <c r="J1113" s="1">
        <v>201</v>
      </c>
      <c r="K1113" s="1">
        <v>100</v>
      </c>
      <c r="L1113" s="1">
        <v>202</v>
      </c>
      <c r="M1113" s="1">
        <v>200</v>
      </c>
      <c r="N1113" s="1">
        <v>203</v>
      </c>
      <c r="O1113" s="1">
        <v>300</v>
      </c>
      <c r="P1113" s="1">
        <v>1</v>
      </c>
      <c r="Q1113" s="1">
        <v>900</v>
      </c>
    </row>
    <row r="1114" spans="1:17" x14ac:dyDescent="0.35">
      <c r="A1114" s="2">
        <v>1110</v>
      </c>
      <c r="B1114" s="2">
        <f t="shared" si="17"/>
        <v>206</v>
      </c>
      <c r="C1114" s="2">
        <v>2</v>
      </c>
      <c r="D1114" s="2">
        <v>6</v>
      </c>
      <c r="E1114" s="2" t="str">
        <f>"阵列"&amp;C1114&amp;INDEX(计算页!$E$4:$E$9,D1114)&amp;"色宠物系数"</f>
        <v>阵列2红色宠物系数</v>
      </c>
      <c r="F1114" s="2">
        <v>10</v>
      </c>
      <c r="G1114" s="2">
        <v>1000</v>
      </c>
      <c r="H1114" s="2">
        <f>INDEX(升级战力计算!$B$2:$BC$101,D_升级系数表!F1114,MATCH(B1114,升级战力计算!$B$1:$BC$1,0)-1)</f>
        <v>1655</v>
      </c>
      <c r="I1114" s="1">
        <v>3</v>
      </c>
      <c r="J1114" s="1">
        <v>201</v>
      </c>
      <c r="K1114" s="1">
        <v>100</v>
      </c>
      <c r="L1114" s="1">
        <v>202</v>
      </c>
      <c r="M1114" s="1">
        <v>200</v>
      </c>
      <c r="N1114" s="1">
        <v>203</v>
      </c>
      <c r="O1114" s="1">
        <v>300</v>
      </c>
      <c r="P1114" s="1">
        <v>1</v>
      </c>
      <c r="Q1114" s="1">
        <v>1000</v>
      </c>
    </row>
    <row r="1115" spans="1:17" x14ac:dyDescent="0.35">
      <c r="A1115" s="2">
        <v>1111</v>
      </c>
      <c r="B1115" s="2">
        <f t="shared" si="17"/>
        <v>206</v>
      </c>
      <c r="C1115" s="2">
        <v>2</v>
      </c>
      <c r="D1115" s="2">
        <v>6</v>
      </c>
      <c r="E1115" s="2" t="str">
        <f>"阵列"&amp;C1115&amp;INDEX(计算页!$E$4:$E$9,D1115)&amp;"色宠物系数"</f>
        <v>阵列2红色宠物系数</v>
      </c>
      <c r="F1115" s="2">
        <v>11</v>
      </c>
      <c r="G1115" s="2">
        <v>1100</v>
      </c>
      <c r="H1115" s="2">
        <f>INDEX(升级战力计算!$B$2:$BC$101,D_升级系数表!F1115,MATCH(B1115,升级战力计算!$B$1:$BC$1,0)-1)</f>
        <v>1838</v>
      </c>
      <c r="I1115" s="1">
        <v>3</v>
      </c>
      <c r="J1115" s="1">
        <v>201</v>
      </c>
      <c r="K1115" s="1">
        <v>100</v>
      </c>
      <c r="L1115" s="1">
        <v>202</v>
      </c>
      <c r="M1115" s="1">
        <v>200</v>
      </c>
      <c r="N1115" s="1">
        <v>203</v>
      </c>
      <c r="O1115" s="1">
        <v>300</v>
      </c>
      <c r="P1115" s="1">
        <v>1</v>
      </c>
      <c r="Q1115" s="1">
        <v>1100</v>
      </c>
    </row>
    <row r="1116" spans="1:17" x14ac:dyDescent="0.35">
      <c r="A1116" s="2">
        <v>1112</v>
      </c>
      <c r="B1116" s="2">
        <f t="shared" si="17"/>
        <v>206</v>
      </c>
      <c r="C1116" s="2">
        <v>2</v>
      </c>
      <c r="D1116" s="2">
        <v>6</v>
      </c>
      <c r="E1116" s="2" t="str">
        <f>"阵列"&amp;C1116&amp;INDEX(计算页!$E$4:$E$9,D1116)&amp;"色宠物系数"</f>
        <v>阵列2红色宠物系数</v>
      </c>
      <c r="F1116" s="2">
        <v>12</v>
      </c>
      <c r="G1116" s="2">
        <v>1200</v>
      </c>
      <c r="H1116" s="2">
        <f>INDEX(升级战力计算!$B$2:$BC$101,D_升级系数表!F1116,MATCH(B1116,升级战力计算!$B$1:$BC$1,0)-1)</f>
        <v>2021</v>
      </c>
      <c r="I1116" s="1">
        <v>3</v>
      </c>
      <c r="J1116" s="1">
        <v>201</v>
      </c>
      <c r="K1116" s="1">
        <v>100</v>
      </c>
      <c r="L1116" s="1">
        <v>202</v>
      </c>
      <c r="M1116" s="1">
        <v>200</v>
      </c>
      <c r="N1116" s="1">
        <v>203</v>
      </c>
      <c r="O1116" s="1">
        <v>300</v>
      </c>
      <c r="P1116" s="1">
        <v>1</v>
      </c>
      <c r="Q1116" s="1">
        <v>1200</v>
      </c>
    </row>
    <row r="1117" spans="1:17" x14ac:dyDescent="0.35">
      <c r="A1117" s="2">
        <v>1113</v>
      </c>
      <c r="B1117" s="2">
        <f t="shared" si="17"/>
        <v>206</v>
      </c>
      <c r="C1117" s="2">
        <v>2</v>
      </c>
      <c r="D1117" s="2">
        <v>6</v>
      </c>
      <c r="E1117" s="2" t="str">
        <f>"阵列"&amp;C1117&amp;INDEX(计算页!$E$4:$E$9,D1117)&amp;"色宠物系数"</f>
        <v>阵列2红色宠物系数</v>
      </c>
      <c r="F1117" s="2">
        <v>13</v>
      </c>
      <c r="G1117" s="2">
        <v>1300</v>
      </c>
      <c r="H1117" s="2">
        <f>INDEX(升级战力计算!$B$2:$BC$101,D_升级系数表!F1117,MATCH(B1117,升级战力计算!$B$1:$BC$1,0)-1)</f>
        <v>2204</v>
      </c>
      <c r="I1117" s="1">
        <v>3</v>
      </c>
      <c r="J1117" s="1">
        <v>201</v>
      </c>
      <c r="K1117" s="1">
        <v>100</v>
      </c>
      <c r="L1117" s="1">
        <v>202</v>
      </c>
      <c r="M1117" s="1">
        <v>200</v>
      </c>
      <c r="N1117" s="1">
        <v>203</v>
      </c>
      <c r="O1117" s="1">
        <v>300</v>
      </c>
      <c r="P1117" s="1">
        <v>1</v>
      </c>
      <c r="Q1117" s="1">
        <v>1300</v>
      </c>
    </row>
    <row r="1118" spans="1:17" x14ac:dyDescent="0.35">
      <c r="A1118" s="2">
        <v>1114</v>
      </c>
      <c r="B1118" s="2">
        <f t="shared" si="17"/>
        <v>206</v>
      </c>
      <c r="C1118" s="2">
        <v>2</v>
      </c>
      <c r="D1118" s="2">
        <v>6</v>
      </c>
      <c r="E1118" s="2" t="str">
        <f>"阵列"&amp;C1118&amp;INDEX(计算页!$E$4:$E$9,D1118)&amp;"色宠物系数"</f>
        <v>阵列2红色宠物系数</v>
      </c>
      <c r="F1118" s="2">
        <v>14</v>
      </c>
      <c r="G1118" s="2">
        <v>1400</v>
      </c>
      <c r="H1118" s="2">
        <f>INDEX(升级战力计算!$B$2:$BC$101,D_升级系数表!F1118,MATCH(B1118,升级战力计算!$B$1:$BC$1,0)-1)</f>
        <v>2387</v>
      </c>
      <c r="I1118" s="1">
        <v>3</v>
      </c>
      <c r="J1118" s="1">
        <v>201</v>
      </c>
      <c r="K1118" s="1">
        <v>100</v>
      </c>
      <c r="L1118" s="1">
        <v>202</v>
      </c>
      <c r="M1118" s="1">
        <v>200</v>
      </c>
      <c r="N1118" s="1">
        <v>203</v>
      </c>
      <c r="O1118" s="1">
        <v>300</v>
      </c>
      <c r="P1118" s="1">
        <v>1</v>
      </c>
      <c r="Q1118" s="1">
        <v>1400</v>
      </c>
    </row>
    <row r="1119" spans="1:17" x14ac:dyDescent="0.35">
      <c r="A1119" s="2">
        <v>1115</v>
      </c>
      <c r="B1119" s="2">
        <f t="shared" si="17"/>
        <v>206</v>
      </c>
      <c r="C1119" s="2">
        <v>2</v>
      </c>
      <c r="D1119" s="2">
        <v>6</v>
      </c>
      <c r="E1119" s="2" t="str">
        <f>"阵列"&amp;C1119&amp;INDEX(计算页!$E$4:$E$9,D1119)&amp;"色宠物系数"</f>
        <v>阵列2红色宠物系数</v>
      </c>
      <c r="F1119" s="2">
        <v>15</v>
      </c>
      <c r="G1119" s="2">
        <v>1500</v>
      </c>
      <c r="H1119" s="2">
        <f>INDEX(升级战力计算!$B$2:$BC$101,D_升级系数表!F1119,MATCH(B1119,升级战力计算!$B$1:$BC$1,0)-1)</f>
        <v>2570</v>
      </c>
      <c r="I1119" s="1">
        <v>3</v>
      </c>
      <c r="J1119" s="1">
        <v>201</v>
      </c>
      <c r="K1119" s="1">
        <v>100</v>
      </c>
      <c r="L1119" s="1">
        <v>202</v>
      </c>
      <c r="M1119" s="1">
        <v>200</v>
      </c>
      <c r="N1119" s="1">
        <v>203</v>
      </c>
      <c r="O1119" s="1">
        <v>300</v>
      </c>
      <c r="P1119" s="1">
        <v>1</v>
      </c>
      <c r="Q1119" s="1">
        <v>1500</v>
      </c>
    </row>
    <row r="1120" spans="1:17" x14ac:dyDescent="0.35">
      <c r="A1120" s="2">
        <v>1116</v>
      </c>
      <c r="B1120" s="2">
        <f t="shared" si="17"/>
        <v>206</v>
      </c>
      <c r="C1120" s="2">
        <v>2</v>
      </c>
      <c r="D1120" s="2">
        <v>6</v>
      </c>
      <c r="E1120" s="2" t="str">
        <f>"阵列"&amp;C1120&amp;INDEX(计算页!$E$4:$E$9,D1120)&amp;"色宠物系数"</f>
        <v>阵列2红色宠物系数</v>
      </c>
      <c r="F1120" s="2">
        <v>16</v>
      </c>
      <c r="G1120" s="2">
        <v>1600</v>
      </c>
      <c r="H1120" s="2">
        <f>INDEX(升级战力计算!$B$2:$BC$101,D_升级系数表!F1120,MATCH(B1120,升级战力计算!$B$1:$BC$1,0)-1)</f>
        <v>2766</v>
      </c>
      <c r="I1120" s="1">
        <v>3</v>
      </c>
      <c r="J1120" s="1">
        <v>201</v>
      </c>
      <c r="K1120" s="1">
        <v>100</v>
      </c>
      <c r="L1120" s="1">
        <v>202</v>
      </c>
      <c r="M1120" s="1">
        <v>200</v>
      </c>
      <c r="N1120" s="1">
        <v>203</v>
      </c>
      <c r="O1120" s="1">
        <v>300</v>
      </c>
      <c r="P1120" s="1">
        <v>1</v>
      </c>
      <c r="Q1120" s="1">
        <v>1600</v>
      </c>
    </row>
    <row r="1121" spans="1:17" x14ac:dyDescent="0.35">
      <c r="A1121" s="2">
        <v>1117</v>
      </c>
      <c r="B1121" s="2">
        <f t="shared" si="17"/>
        <v>206</v>
      </c>
      <c r="C1121" s="2">
        <v>2</v>
      </c>
      <c r="D1121" s="2">
        <v>6</v>
      </c>
      <c r="E1121" s="2" t="str">
        <f>"阵列"&amp;C1121&amp;INDEX(计算页!$E$4:$E$9,D1121)&amp;"色宠物系数"</f>
        <v>阵列2红色宠物系数</v>
      </c>
      <c r="F1121" s="2">
        <v>17</v>
      </c>
      <c r="G1121" s="2">
        <v>1700</v>
      </c>
      <c r="H1121" s="2">
        <f>INDEX(升级战力计算!$B$2:$BC$101,D_升级系数表!F1121,MATCH(B1121,升级战力计算!$B$1:$BC$1,0)-1)</f>
        <v>2962</v>
      </c>
      <c r="I1121" s="1">
        <v>3</v>
      </c>
      <c r="J1121" s="1">
        <v>201</v>
      </c>
      <c r="K1121" s="1">
        <v>100</v>
      </c>
      <c r="L1121" s="1">
        <v>202</v>
      </c>
      <c r="M1121" s="1">
        <v>200</v>
      </c>
      <c r="N1121" s="1">
        <v>203</v>
      </c>
      <c r="O1121" s="1">
        <v>300</v>
      </c>
      <c r="P1121" s="1">
        <v>1</v>
      </c>
      <c r="Q1121" s="1">
        <v>1700</v>
      </c>
    </row>
    <row r="1122" spans="1:17" x14ac:dyDescent="0.35">
      <c r="A1122" s="2">
        <v>1118</v>
      </c>
      <c r="B1122" s="2">
        <f t="shared" si="17"/>
        <v>206</v>
      </c>
      <c r="C1122" s="2">
        <v>2</v>
      </c>
      <c r="D1122" s="2">
        <v>6</v>
      </c>
      <c r="E1122" s="2" t="str">
        <f>"阵列"&amp;C1122&amp;INDEX(计算页!$E$4:$E$9,D1122)&amp;"色宠物系数"</f>
        <v>阵列2红色宠物系数</v>
      </c>
      <c r="F1122" s="2">
        <v>18</v>
      </c>
      <c r="G1122" s="2">
        <v>1800</v>
      </c>
      <c r="H1122" s="2">
        <f>INDEX(升级战力计算!$B$2:$BC$101,D_升级系数表!F1122,MATCH(B1122,升级战力计算!$B$1:$BC$1,0)-1)</f>
        <v>3158</v>
      </c>
      <c r="I1122" s="1">
        <v>3</v>
      </c>
      <c r="J1122" s="1">
        <v>201</v>
      </c>
      <c r="K1122" s="1">
        <v>100</v>
      </c>
      <c r="L1122" s="1">
        <v>202</v>
      </c>
      <c r="M1122" s="1">
        <v>200</v>
      </c>
      <c r="N1122" s="1">
        <v>203</v>
      </c>
      <c r="O1122" s="1">
        <v>300</v>
      </c>
      <c r="P1122" s="1">
        <v>1</v>
      </c>
      <c r="Q1122" s="1">
        <v>1800</v>
      </c>
    </row>
    <row r="1123" spans="1:17" x14ac:dyDescent="0.35">
      <c r="A1123" s="2">
        <v>1119</v>
      </c>
      <c r="B1123" s="2">
        <f t="shared" si="17"/>
        <v>206</v>
      </c>
      <c r="C1123" s="2">
        <v>2</v>
      </c>
      <c r="D1123" s="2">
        <v>6</v>
      </c>
      <c r="E1123" s="2" t="str">
        <f>"阵列"&amp;C1123&amp;INDEX(计算页!$E$4:$E$9,D1123)&amp;"色宠物系数"</f>
        <v>阵列2红色宠物系数</v>
      </c>
      <c r="F1123" s="2">
        <v>19</v>
      </c>
      <c r="G1123" s="2">
        <v>1900</v>
      </c>
      <c r="H1123" s="2">
        <f>INDEX(升级战力计算!$B$2:$BC$101,D_升级系数表!F1123,MATCH(B1123,升级战力计算!$B$1:$BC$1,0)-1)</f>
        <v>3354</v>
      </c>
      <c r="I1123" s="1">
        <v>3</v>
      </c>
      <c r="J1123" s="1">
        <v>201</v>
      </c>
      <c r="K1123" s="1">
        <v>100</v>
      </c>
      <c r="L1123" s="1">
        <v>202</v>
      </c>
      <c r="M1123" s="1">
        <v>200</v>
      </c>
      <c r="N1123" s="1">
        <v>203</v>
      </c>
      <c r="O1123" s="1">
        <v>300</v>
      </c>
      <c r="P1123" s="1">
        <v>1</v>
      </c>
      <c r="Q1123" s="1">
        <v>1900</v>
      </c>
    </row>
    <row r="1124" spans="1:17" x14ac:dyDescent="0.35">
      <c r="A1124" s="2">
        <v>1120</v>
      </c>
      <c r="B1124" s="2">
        <f t="shared" si="17"/>
        <v>206</v>
      </c>
      <c r="C1124" s="2">
        <v>2</v>
      </c>
      <c r="D1124" s="2">
        <v>6</v>
      </c>
      <c r="E1124" s="2" t="str">
        <f>"阵列"&amp;C1124&amp;INDEX(计算页!$E$4:$E$9,D1124)&amp;"色宠物系数"</f>
        <v>阵列2红色宠物系数</v>
      </c>
      <c r="F1124" s="2">
        <v>20</v>
      </c>
      <c r="G1124" s="2">
        <v>2000</v>
      </c>
      <c r="H1124" s="2">
        <f>INDEX(升级战力计算!$B$2:$BC$101,D_升级系数表!F1124,MATCH(B1124,升级战力计算!$B$1:$BC$1,0)-1)</f>
        <v>3550</v>
      </c>
      <c r="I1124" s="1">
        <v>3</v>
      </c>
      <c r="J1124" s="1">
        <v>201</v>
      </c>
      <c r="K1124" s="1">
        <v>100</v>
      </c>
      <c r="L1124" s="1">
        <v>202</v>
      </c>
      <c r="M1124" s="1">
        <v>200</v>
      </c>
      <c r="N1124" s="1">
        <v>203</v>
      </c>
      <c r="O1124" s="1">
        <v>300</v>
      </c>
      <c r="P1124" s="1">
        <v>1</v>
      </c>
      <c r="Q1124" s="1">
        <v>2000</v>
      </c>
    </row>
    <row r="1125" spans="1:17" x14ac:dyDescent="0.35">
      <c r="A1125" s="2">
        <v>1121</v>
      </c>
      <c r="B1125" s="2">
        <f t="shared" si="17"/>
        <v>206</v>
      </c>
      <c r="C1125" s="2">
        <v>2</v>
      </c>
      <c r="D1125" s="2">
        <v>6</v>
      </c>
      <c r="E1125" s="2" t="str">
        <f>"阵列"&amp;C1125&amp;INDEX(计算页!$E$4:$E$9,D1125)&amp;"色宠物系数"</f>
        <v>阵列2红色宠物系数</v>
      </c>
      <c r="F1125" s="2">
        <v>21</v>
      </c>
      <c r="G1125" s="2">
        <v>2100</v>
      </c>
      <c r="H1125" s="2">
        <f>INDEX(升级战力计算!$B$2:$BC$101,D_升级系数表!F1125,MATCH(B1125,升级战力计算!$B$1:$BC$1,0)-1)</f>
        <v>3760</v>
      </c>
      <c r="I1125" s="1">
        <v>3</v>
      </c>
      <c r="J1125" s="1">
        <v>201</v>
      </c>
      <c r="K1125" s="1">
        <v>100</v>
      </c>
      <c r="L1125" s="1">
        <v>202</v>
      </c>
      <c r="M1125" s="1">
        <v>200</v>
      </c>
      <c r="N1125" s="1">
        <v>203</v>
      </c>
      <c r="O1125" s="1">
        <v>300</v>
      </c>
      <c r="P1125" s="1">
        <v>1</v>
      </c>
      <c r="Q1125" s="1">
        <v>2100</v>
      </c>
    </row>
    <row r="1126" spans="1:17" x14ac:dyDescent="0.35">
      <c r="A1126" s="2">
        <v>1122</v>
      </c>
      <c r="B1126" s="2">
        <f t="shared" si="17"/>
        <v>206</v>
      </c>
      <c r="C1126" s="2">
        <v>2</v>
      </c>
      <c r="D1126" s="2">
        <v>6</v>
      </c>
      <c r="E1126" s="2" t="str">
        <f>"阵列"&amp;C1126&amp;INDEX(计算页!$E$4:$E$9,D1126)&amp;"色宠物系数"</f>
        <v>阵列2红色宠物系数</v>
      </c>
      <c r="F1126" s="2">
        <v>22</v>
      </c>
      <c r="G1126" s="2">
        <v>2200</v>
      </c>
      <c r="H1126" s="2">
        <f>INDEX(升级战力计算!$B$2:$BC$101,D_升级系数表!F1126,MATCH(B1126,升级战力计算!$B$1:$BC$1,0)-1)</f>
        <v>3970</v>
      </c>
      <c r="I1126" s="1">
        <v>3</v>
      </c>
      <c r="J1126" s="1">
        <v>201</v>
      </c>
      <c r="K1126" s="1">
        <v>100</v>
      </c>
      <c r="L1126" s="1">
        <v>202</v>
      </c>
      <c r="M1126" s="1">
        <v>200</v>
      </c>
      <c r="N1126" s="1">
        <v>203</v>
      </c>
      <c r="O1126" s="1">
        <v>300</v>
      </c>
      <c r="P1126" s="1">
        <v>1</v>
      </c>
      <c r="Q1126" s="1">
        <v>2200</v>
      </c>
    </row>
    <row r="1127" spans="1:17" x14ac:dyDescent="0.35">
      <c r="A1127" s="2">
        <v>1123</v>
      </c>
      <c r="B1127" s="2">
        <f t="shared" si="17"/>
        <v>206</v>
      </c>
      <c r="C1127" s="2">
        <v>2</v>
      </c>
      <c r="D1127" s="2">
        <v>6</v>
      </c>
      <c r="E1127" s="2" t="str">
        <f>"阵列"&amp;C1127&amp;INDEX(计算页!$E$4:$E$9,D1127)&amp;"色宠物系数"</f>
        <v>阵列2红色宠物系数</v>
      </c>
      <c r="F1127" s="2">
        <v>23</v>
      </c>
      <c r="G1127" s="2">
        <v>2300</v>
      </c>
      <c r="H1127" s="2">
        <f>INDEX(升级战力计算!$B$2:$BC$101,D_升级系数表!F1127,MATCH(B1127,升级战力计算!$B$1:$BC$1,0)-1)</f>
        <v>4180</v>
      </c>
      <c r="I1127" s="1">
        <v>3</v>
      </c>
      <c r="J1127" s="1">
        <v>201</v>
      </c>
      <c r="K1127" s="1">
        <v>100</v>
      </c>
      <c r="L1127" s="1">
        <v>202</v>
      </c>
      <c r="M1127" s="1">
        <v>200</v>
      </c>
      <c r="N1127" s="1">
        <v>203</v>
      </c>
      <c r="O1127" s="1">
        <v>300</v>
      </c>
      <c r="P1127" s="1">
        <v>1</v>
      </c>
      <c r="Q1127" s="1">
        <v>2300</v>
      </c>
    </row>
    <row r="1128" spans="1:17" x14ac:dyDescent="0.35">
      <c r="A1128" s="2">
        <v>1124</v>
      </c>
      <c r="B1128" s="2">
        <f t="shared" si="17"/>
        <v>206</v>
      </c>
      <c r="C1128" s="2">
        <v>2</v>
      </c>
      <c r="D1128" s="2">
        <v>6</v>
      </c>
      <c r="E1128" s="2" t="str">
        <f>"阵列"&amp;C1128&amp;INDEX(计算页!$E$4:$E$9,D1128)&amp;"色宠物系数"</f>
        <v>阵列2红色宠物系数</v>
      </c>
      <c r="F1128" s="2">
        <v>24</v>
      </c>
      <c r="G1128" s="2">
        <v>2400</v>
      </c>
      <c r="H1128" s="2">
        <f>INDEX(升级战力计算!$B$2:$BC$101,D_升级系数表!F1128,MATCH(B1128,升级战力计算!$B$1:$BC$1,0)-1)</f>
        <v>4390</v>
      </c>
      <c r="I1128" s="1">
        <v>3</v>
      </c>
      <c r="J1128" s="1">
        <v>201</v>
      </c>
      <c r="K1128" s="1">
        <v>100</v>
      </c>
      <c r="L1128" s="1">
        <v>202</v>
      </c>
      <c r="M1128" s="1">
        <v>200</v>
      </c>
      <c r="N1128" s="1">
        <v>203</v>
      </c>
      <c r="O1128" s="1">
        <v>300</v>
      </c>
      <c r="P1128" s="1">
        <v>1</v>
      </c>
      <c r="Q1128" s="1">
        <v>2400</v>
      </c>
    </row>
    <row r="1129" spans="1:17" x14ac:dyDescent="0.35">
      <c r="A1129" s="2">
        <v>1125</v>
      </c>
      <c r="B1129" s="2">
        <f t="shared" si="17"/>
        <v>206</v>
      </c>
      <c r="C1129" s="2">
        <v>2</v>
      </c>
      <c r="D1129" s="2">
        <v>6</v>
      </c>
      <c r="E1129" s="2" t="str">
        <f>"阵列"&amp;C1129&amp;INDEX(计算页!$E$4:$E$9,D1129)&amp;"色宠物系数"</f>
        <v>阵列2红色宠物系数</v>
      </c>
      <c r="F1129" s="2">
        <v>25</v>
      </c>
      <c r="G1129" s="2">
        <v>2500</v>
      </c>
      <c r="H1129" s="2">
        <f>INDEX(升级战力计算!$B$2:$BC$101,D_升级系数表!F1129,MATCH(B1129,升级战力计算!$B$1:$BC$1,0)-1)</f>
        <v>4600</v>
      </c>
      <c r="I1129" s="1">
        <v>3</v>
      </c>
      <c r="J1129" s="1">
        <v>201</v>
      </c>
      <c r="K1129" s="1">
        <v>100</v>
      </c>
      <c r="L1129" s="1">
        <v>202</v>
      </c>
      <c r="M1129" s="1">
        <v>200</v>
      </c>
      <c r="N1129" s="1">
        <v>203</v>
      </c>
      <c r="O1129" s="1">
        <v>300</v>
      </c>
      <c r="P1129" s="1">
        <v>1</v>
      </c>
      <c r="Q1129" s="1">
        <v>2500</v>
      </c>
    </row>
    <row r="1130" spans="1:17" x14ac:dyDescent="0.35">
      <c r="A1130" s="2">
        <v>1126</v>
      </c>
      <c r="B1130" s="2">
        <f t="shared" si="17"/>
        <v>206</v>
      </c>
      <c r="C1130" s="2">
        <v>2</v>
      </c>
      <c r="D1130" s="2">
        <v>6</v>
      </c>
      <c r="E1130" s="2" t="str">
        <f>"阵列"&amp;C1130&amp;INDEX(计算页!$E$4:$E$9,D1130)&amp;"色宠物系数"</f>
        <v>阵列2红色宠物系数</v>
      </c>
      <c r="F1130" s="2">
        <v>26</v>
      </c>
      <c r="G1130" s="2">
        <v>2600</v>
      </c>
      <c r="H1130" s="2">
        <f>INDEX(升级战力计算!$B$2:$BC$101,D_升级系数表!F1130,MATCH(B1130,升级战力计算!$B$1:$BC$1,0)-1)</f>
        <v>4825</v>
      </c>
      <c r="I1130" s="1">
        <v>3</v>
      </c>
      <c r="J1130" s="1">
        <v>201</v>
      </c>
      <c r="K1130" s="1">
        <v>100</v>
      </c>
      <c r="L1130" s="1">
        <v>202</v>
      </c>
      <c r="M1130" s="1">
        <v>200</v>
      </c>
      <c r="N1130" s="1">
        <v>203</v>
      </c>
      <c r="O1130" s="1">
        <v>300</v>
      </c>
      <c r="P1130" s="1">
        <v>1</v>
      </c>
      <c r="Q1130" s="1">
        <v>2600</v>
      </c>
    </row>
    <row r="1131" spans="1:17" x14ac:dyDescent="0.35">
      <c r="A1131" s="2">
        <v>1127</v>
      </c>
      <c r="B1131" s="2">
        <f t="shared" si="17"/>
        <v>206</v>
      </c>
      <c r="C1131" s="2">
        <v>2</v>
      </c>
      <c r="D1131" s="2">
        <v>6</v>
      </c>
      <c r="E1131" s="2" t="str">
        <f>"阵列"&amp;C1131&amp;INDEX(计算页!$E$4:$E$9,D1131)&amp;"色宠物系数"</f>
        <v>阵列2红色宠物系数</v>
      </c>
      <c r="F1131" s="2">
        <v>27</v>
      </c>
      <c r="G1131" s="2">
        <v>2700</v>
      </c>
      <c r="H1131" s="2">
        <f>INDEX(升级战力计算!$B$2:$BC$101,D_升级系数表!F1131,MATCH(B1131,升级战力计算!$B$1:$BC$1,0)-1)</f>
        <v>5050</v>
      </c>
      <c r="I1131" s="1">
        <v>3</v>
      </c>
      <c r="J1131" s="1">
        <v>201</v>
      </c>
      <c r="K1131" s="1">
        <v>100</v>
      </c>
      <c r="L1131" s="1">
        <v>202</v>
      </c>
      <c r="M1131" s="1">
        <v>200</v>
      </c>
      <c r="N1131" s="1">
        <v>203</v>
      </c>
      <c r="O1131" s="1">
        <v>300</v>
      </c>
      <c r="P1131" s="1">
        <v>1</v>
      </c>
      <c r="Q1131" s="1">
        <v>2700</v>
      </c>
    </row>
    <row r="1132" spans="1:17" x14ac:dyDescent="0.35">
      <c r="A1132" s="2">
        <v>1128</v>
      </c>
      <c r="B1132" s="2">
        <f t="shared" si="17"/>
        <v>206</v>
      </c>
      <c r="C1132" s="2">
        <v>2</v>
      </c>
      <c r="D1132" s="2">
        <v>6</v>
      </c>
      <c r="E1132" s="2" t="str">
        <f>"阵列"&amp;C1132&amp;INDEX(计算页!$E$4:$E$9,D1132)&amp;"色宠物系数"</f>
        <v>阵列2红色宠物系数</v>
      </c>
      <c r="F1132" s="2">
        <v>28</v>
      </c>
      <c r="G1132" s="2">
        <v>2800</v>
      </c>
      <c r="H1132" s="2">
        <f>INDEX(升级战力计算!$B$2:$BC$101,D_升级系数表!F1132,MATCH(B1132,升级战力计算!$B$1:$BC$1,0)-1)</f>
        <v>5275</v>
      </c>
      <c r="I1132" s="1">
        <v>3</v>
      </c>
      <c r="J1132" s="1">
        <v>201</v>
      </c>
      <c r="K1132" s="1">
        <v>100</v>
      </c>
      <c r="L1132" s="1">
        <v>202</v>
      </c>
      <c r="M1132" s="1">
        <v>200</v>
      </c>
      <c r="N1132" s="1">
        <v>203</v>
      </c>
      <c r="O1132" s="1">
        <v>300</v>
      </c>
      <c r="P1132" s="1">
        <v>1</v>
      </c>
      <c r="Q1132" s="1">
        <v>2800</v>
      </c>
    </row>
    <row r="1133" spans="1:17" x14ac:dyDescent="0.35">
      <c r="A1133" s="2">
        <v>1129</v>
      </c>
      <c r="B1133" s="2">
        <f t="shared" si="17"/>
        <v>206</v>
      </c>
      <c r="C1133" s="2">
        <v>2</v>
      </c>
      <c r="D1133" s="2">
        <v>6</v>
      </c>
      <c r="E1133" s="2" t="str">
        <f>"阵列"&amp;C1133&amp;INDEX(计算页!$E$4:$E$9,D1133)&amp;"色宠物系数"</f>
        <v>阵列2红色宠物系数</v>
      </c>
      <c r="F1133" s="2">
        <v>29</v>
      </c>
      <c r="G1133" s="2">
        <v>2900</v>
      </c>
      <c r="H1133" s="2">
        <f>INDEX(升级战力计算!$B$2:$BC$101,D_升级系数表!F1133,MATCH(B1133,升级战力计算!$B$1:$BC$1,0)-1)</f>
        <v>5500</v>
      </c>
      <c r="I1133" s="1">
        <v>3</v>
      </c>
      <c r="J1133" s="1">
        <v>201</v>
      </c>
      <c r="K1133" s="1">
        <v>100</v>
      </c>
      <c r="L1133" s="1">
        <v>202</v>
      </c>
      <c r="M1133" s="1">
        <v>200</v>
      </c>
      <c r="N1133" s="1">
        <v>203</v>
      </c>
      <c r="O1133" s="1">
        <v>300</v>
      </c>
      <c r="P1133" s="1">
        <v>1</v>
      </c>
      <c r="Q1133" s="1">
        <v>2900</v>
      </c>
    </row>
    <row r="1134" spans="1:17" x14ac:dyDescent="0.35">
      <c r="A1134" s="2">
        <v>1130</v>
      </c>
      <c r="B1134" s="2">
        <f t="shared" si="17"/>
        <v>206</v>
      </c>
      <c r="C1134" s="2">
        <v>2</v>
      </c>
      <c r="D1134" s="2">
        <v>6</v>
      </c>
      <c r="E1134" s="2" t="str">
        <f>"阵列"&amp;C1134&amp;INDEX(计算页!$E$4:$E$9,D1134)&amp;"色宠物系数"</f>
        <v>阵列2红色宠物系数</v>
      </c>
      <c r="F1134" s="2">
        <v>30</v>
      </c>
      <c r="G1134" s="2">
        <v>3000</v>
      </c>
      <c r="H1134" s="2">
        <f>INDEX(升级战力计算!$B$2:$BC$101,D_升级系数表!F1134,MATCH(B1134,升级战力计算!$B$1:$BC$1,0)-1)</f>
        <v>5725</v>
      </c>
      <c r="I1134" s="1">
        <v>3</v>
      </c>
      <c r="J1134" s="1">
        <v>201</v>
      </c>
      <c r="K1134" s="1">
        <v>100</v>
      </c>
      <c r="L1134" s="1">
        <v>202</v>
      </c>
      <c r="M1134" s="1">
        <v>200</v>
      </c>
      <c r="N1134" s="1">
        <v>203</v>
      </c>
      <c r="O1134" s="1">
        <v>300</v>
      </c>
      <c r="P1134" s="1">
        <v>1</v>
      </c>
      <c r="Q1134" s="1">
        <v>3000</v>
      </c>
    </row>
    <row r="1135" spans="1:17" x14ac:dyDescent="0.35">
      <c r="A1135" s="2">
        <v>1131</v>
      </c>
      <c r="B1135" s="2">
        <f t="shared" si="17"/>
        <v>206</v>
      </c>
      <c r="C1135" s="2">
        <v>2</v>
      </c>
      <c r="D1135" s="2">
        <v>6</v>
      </c>
      <c r="E1135" s="2" t="str">
        <f>"阵列"&amp;C1135&amp;INDEX(计算页!$E$4:$E$9,D1135)&amp;"色宠物系数"</f>
        <v>阵列2红色宠物系数</v>
      </c>
      <c r="F1135" s="2">
        <v>31</v>
      </c>
      <c r="G1135" s="2">
        <v>3100</v>
      </c>
      <c r="H1135" s="2">
        <f>INDEX(升级战力计算!$B$2:$BC$101,D_升级系数表!F1135,MATCH(B1135,升级战力计算!$B$1:$BC$1,0)-1)</f>
        <v>5966</v>
      </c>
      <c r="I1135" s="1">
        <v>3</v>
      </c>
      <c r="J1135" s="1">
        <v>201</v>
      </c>
      <c r="K1135" s="1">
        <v>100</v>
      </c>
      <c r="L1135" s="1">
        <v>202</v>
      </c>
      <c r="M1135" s="1">
        <v>200</v>
      </c>
      <c r="N1135" s="1">
        <v>203</v>
      </c>
      <c r="O1135" s="1">
        <v>300</v>
      </c>
      <c r="P1135" s="1">
        <v>1</v>
      </c>
      <c r="Q1135" s="1">
        <v>3100</v>
      </c>
    </row>
    <row r="1136" spans="1:17" x14ac:dyDescent="0.35">
      <c r="A1136" s="2">
        <v>1132</v>
      </c>
      <c r="B1136" s="2">
        <f t="shared" si="17"/>
        <v>206</v>
      </c>
      <c r="C1136" s="2">
        <v>2</v>
      </c>
      <c r="D1136" s="2">
        <v>6</v>
      </c>
      <c r="E1136" s="2" t="str">
        <f>"阵列"&amp;C1136&amp;INDEX(计算页!$E$4:$E$9,D1136)&amp;"色宠物系数"</f>
        <v>阵列2红色宠物系数</v>
      </c>
      <c r="F1136" s="2">
        <v>32</v>
      </c>
      <c r="G1136" s="2">
        <v>3200</v>
      </c>
      <c r="H1136" s="2">
        <f>INDEX(升级战力计算!$B$2:$BC$101,D_升级系数表!F1136,MATCH(B1136,升级战力计算!$B$1:$BC$1,0)-1)</f>
        <v>6207</v>
      </c>
      <c r="I1136" s="1">
        <v>3</v>
      </c>
      <c r="J1136" s="1">
        <v>201</v>
      </c>
      <c r="K1136" s="1">
        <v>100</v>
      </c>
      <c r="L1136" s="1">
        <v>202</v>
      </c>
      <c r="M1136" s="1">
        <v>200</v>
      </c>
      <c r="N1136" s="1">
        <v>203</v>
      </c>
      <c r="O1136" s="1">
        <v>300</v>
      </c>
      <c r="P1136" s="1">
        <v>1</v>
      </c>
      <c r="Q1136" s="1">
        <v>3200</v>
      </c>
    </row>
    <row r="1137" spans="1:17" x14ac:dyDescent="0.35">
      <c r="A1137" s="2">
        <v>1133</v>
      </c>
      <c r="B1137" s="2">
        <f t="shared" si="17"/>
        <v>206</v>
      </c>
      <c r="C1137" s="2">
        <v>2</v>
      </c>
      <c r="D1137" s="2">
        <v>6</v>
      </c>
      <c r="E1137" s="2" t="str">
        <f>"阵列"&amp;C1137&amp;INDEX(计算页!$E$4:$E$9,D1137)&amp;"色宠物系数"</f>
        <v>阵列2红色宠物系数</v>
      </c>
      <c r="F1137" s="2">
        <v>33</v>
      </c>
      <c r="G1137" s="2">
        <v>3300</v>
      </c>
      <c r="H1137" s="2">
        <f>INDEX(升级战力计算!$B$2:$BC$101,D_升级系数表!F1137,MATCH(B1137,升级战力计算!$B$1:$BC$1,0)-1)</f>
        <v>6448</v>
      </c>
      <c r="I1137" s="1">
        <v>3</v>
      </c>
      <c r="J1137" s="1">
        <v>201</v>
      </c>
      <c r="K1137" s="1">
        <v>100</v>
      </c>
      <c r="L1137" s="1">
        <v>202</v>
      </c>
      <c r="M1137" s="1">
        <v>200</v>
      </c>
      <c r="N1137" s="1">
        <v>203</v>
      </c>
      <c r="O1137" s="1">
        <v>300</v>
      </c>
      <c r="P1137" s="1">
        <v>1</v>
      </c>
      <c r="Q1137" s="1">
        <v>3300</v>
      </c>
    </row>
    <row r="1138" spans="1:17" x14ac:dyDescent="0.35">
      <c r="A1138" s="2">
        <v>1134</v>
      </c>
      <c r="B1138" s="2">
        <f t="shared" si="17"/>
        <v>206</v>
      </c>
      <c r="C1138" s="2">
        <v>2</v>
      </c>
      <c r="D1138" s="2">
        <v>6</v>
      </c>
      <c r="E1138" s="2" t="str">
        <f>"阵列"&amp;C1138&amp;INDEX(计算页!$E$4:$E$9,D1138)&amp;"色宠物系数"</f>
        <v>阵列2红色宠物系数</v>
      </c>
      <c r="F1138" s="2">
        <v>34</v>
      </c>
      <c r="G1138" s="2">
        <v>3400</v>
      </c>
      <c r="H1138" s="2">
        <f>INDEX(升级战力计算!$B$2:$BC$101,D_升级系数表!F1138,MATCH(B1138,升级战力计算!$B$1:$BC$1,0)-1)</f>
        <v>6689</v>
      </c>
      <c r="I1138" s="1">
        <v>3</v>
      </c>
      <c r="J1138" s="1">
        <v>201</v>
      </c>
      <c r="K1138" s="1">
        <v>100</v>
      </c>
      <c r="L1138" s="1">
        <v>202</v>
      </c>
      <c r="M1138" s="1">
        <v>200</v>
      </c>
      <c r="N1138" s="1">
        <v>203</v>
      </c>
      <c r="O1138" s="1">
        <v>300</v>
      </c>
      <c r="P1138" s="1">
        <v>1</v>
      </c>
      <c r="Q1138" s="1">
        <v>3400</v>
      </c>
    </row>
    <row r="1139" spans="1:17" x14ac:dyDescent="0.35">
      <c r="A1139" s="2">
        <v>1135</v>
      </c>
      <c r="B1139" s="2">
        <f t="shared" si="17"/>
        <v>206</v>
      </c>
      <c r="C1139" s="2">
        <v>2</v>
      </c>
      <c r="D1139" s="2">
        <v>6</v>
      </c>
      <c r="E1139" s="2" t="str">
        <f>"阵列"&amp;C1139&amp;INDEX(计算页!$E$4:$E$9,D1139)&amp;"色宠物系数"</f>
        <v>阵列2红色宠物系数</v>
      </c>
      <c r="F1139" s="2">
        <v>35</v>
      </c>
      <c r="G1139" s="2">
        <v>3500</v>
      </c>
      <c r="H1139" s="2">
        <f>INDEX(升级战力计算!$B$2:$BC$101,D_升级系数表!F1139,MATCH(B1139,升级战力计算!$B$1:$BC$1,0)-1)</f>
        <v>6930</v>
      </c>
      <c r="I1139" s="1">
        <v>3</v>
      </c>
      <c r="J1139" s="1">
        <v>201</v>
      </c>
      <c r="K1139" s="1">
        <v>100</v>
      </c>
      <c r="L1139" s="1">
        <v>202</v>
      </c>
      <c r="M1139" s="1">
        <v>200</v>
      </c>
      <c r="N1139" s="1">
        <v>203</v>
      </c>
      <c r="O1139" s="1">
        <v>300</v>
      </c>
      <c r="P1139" s="1">
        <v>1</v>
      </c>
      <c r="Q1139" s="1">
        <v>3500</v>
      </c>
    </row>
    <row r="1140" spans="1:17" x14ac:dyDescent="0.35">
      <c r="A1140" s="2">
        <v>1136</v>
      </c>
      <c r="B1140" s="2">
        <f t="shared" si="17"/>
        <v>206</v>
      </c>
      <c r="C1140" s="2">
        <v>2</v>
      </c>
      <c r="D1140" s="2">
        <v>6</v>
      </c>
      <c r="E1140" s="2" t="str">
        <f>"阵列"&amp;C1140&amp;INDEX(计算页!$E$4:$E$9,D1140)&amp;"色宠物系数"</f>
        <v>阵列2红色宠物系数</v>
      </c>
      <c r="F1140" s="2">
        <v>36</v>
      </c>
      <c r="G1140" s="2">
        <v>3600</v>
      </c>
      <c r="H1140" s="2">
        <f>INDEX(升级战力计算!$B$2:$BC$101,D_升级系数表!F1140,MATCH(B1140,升级战力计算!$B$1:$BC$1,0)-1)</f>
        <v>7188</v>
      </c>
      <c r="I1140" s="1">
        <v>3</v>
      </c>
      <c r="J1140" s="1">
        <v>201</v>
      </c>
      <c r="K1140" s="1">
        <v>100</v>
      </c>
      <c r="L1140" s="1">
        <v>202</v>
      </c>
      <c r="M1140" s="1">
        <v>200</v>
      </c>
      <c r="N1140" s="1">
        <v>203</v>
      </c>
      <c r="O1140" s="1">
        <v>300</v>
      </c>
      <c r="P1140" s="1">
        <v>1</v>
      </c>
      <c r="Q1140" s="1">
        <v>3600</v>
      </c>
    </row>
    <row r="1141" spans="1:17" x14ac:dyDescent="0.35">
      <c r="A1141" s="2">
        <v>1137</v>
      </c>
      <c r="B1141" s="2">
        <f t="shared" si="17"/>
        <v>206</v>
      </c>
      <c r="C1141" s="2">
        <v>2</v>
      </c>
      <c r="D1141" s="2">
        <v>6</v>
      </c>
      <c r="E1141" s="2" t="str">
        <f>"阵列"&amp;C1141&amp;INDEX(计算页!$E$4:$E$9,D1141)&amp;"色宠物系数"</f>
        <v>阵列2红色宠物系数</v>
      </c>
      <c r="F1141" s="2">
        <v>37</v>
      </c>
      <c r="G1141" s="2">
        <v>3700</v>
      </c>
      <c r="H1141" s="2">
        <f>INDEX(升级战力计算!$B$2:$BC$101,D_升级系数表!F1141,MATCH(B1141,升级战力计算!$B$1:$BC$1,0)-1)</f>
        <v>7446</v>
      </c>
      <c r="I1141" s="1">
        <v>3</v>
      </c>
      <c r="J1141" s="1">
        <v>201</v>
      </c>
      <c r="K1141" s="1">
        <v>100</v>
      </c>
      <c r="L1141" s="1">
        <v>202</v>
      </c>
      <c r="M1141" s="1">
        <v>200</v>
      </c>
      <c r="N1141" s="1">
        <v>203</v>
      </c>
      <c r="O1141" s="1">
        <v>300</v>
      </c>
      <c r="P1141" s="1">
        <v>1</v>
      </c>
      <c r="Q1141" s="1">
        <v>3700</v>
      </c>
    </row>
    <row r="1142" spans="1:17" x14ac:dyDescent="0.35">
      <c r="A1142" s="2">
        <v>1138</v>
      </c>
      <c r="B1142" s="2">
        <f t="shared" si="17"/>
        <v>206</v>
      </c>
      <c r="C1142" s="2">
        <v>2</v>
      </c>
      <c r="D1142" s="2">
        <v>6</v>
      </c>
      <c r="E1142" s="2" t="str">
        <f>"阵列"&amp;C1142&amp;INDEX(计算页!$E$4:$E$9,D1142)&amp;"色宠物系数"</f>
        <v>阵列2红色宠物系数</v>
      </c>
      <c r="F1142" s="2">
        <v>38</v>
      </c>
      <c r="G1142" s="2">
        <v>3800</v>
      </c>
      <c r="H1142" s="2">
        <f>INDEX(升级战力计算!$B$2:$BC$101,D_升级系数表!F1142,MATCH(B1142,升级战力计算!$B$1:$BC$1,0)-1)</f>
        <v>7704</v>
      </c>
      <c r="I1142" s="1">
        <v>3</v>
      </c>
      <c r="J1142" s="1">
        <v>201</v>
      </c>
      <c r="K1142" s="1">
        <v>100</v>
      </c>
      <c r="L1142" s="1">
        <v>202</v>
      </c>
      <c r="M1142" s="1">
        <v>200</v>
      </c>
      <c r="N1142" s="1">
        <v>203</v>
      </c>
      <c r="O1142" s="1">
        <v>300</v>
      </c>
      <c r="P1142" s="1">
        <v>1</v>
      </c>
      <c r="Q1142" s="1">
        <v>3800</v>
      </c>
    </row>
    <row r="1143" spans="1:17" x14ac:dyDescent="0.35">
      <c r="A1143" s="2">
        <v>1139</v>
      </c>
      <c r="B1143" s="2">
        <f t="shared" si="17"/>
        <v>206</v>
      </c>
      <c r="C1143" s="2">
        <v>2</v>
      </c>
      <c r="D1143" s="2">
        <v>6</v>
      </c>
      <c r="E1143" s="2" t="str">
        <f>"阵列"&amp;C1143&amp;INDEX(计算页!$E$4:$E$9,D1143)&amp;"色宠物系数"</f>
        <v>阵列2红色宠物系数</v>
      </c>
      <c r="F1143" s="2">
        <v>39</v>
      </c>
      <c r="G1143" s="2">
        <v>3900</v>
      </c>
      <c r="H1143" s="2">
        <f>INDEX(升级战力计算!$B$2:$BC$101,D_升级系数表!F1143,MATCH(B1143,升级战力计算!$B$1:$BC$1,0)-1)</f>
        <v>7962</v>
      </c>
      <c r="I1143" s="1">
        <v>3</v>
      </c>
      <c r="J1143" s="1">
        <v>201</v>
      </c>
      <c r="K1143" s="1">
        <v>100</v>
      </c>
      <c r="L1143" s="1">
        <v>202</v>
      </c>
      <c r="M1143" s="1">
        <v>200</v>
      </c>
      <c r="N1143" s="1">
        <v>203</v>
      </c>
      <c r="O1143" s="1">
        <v>300</v>
      </c>
      <c r="P1143" s="1">
        <v>1</v>
      </c>
      <c r="Q1143" s="1">
        <v>3900</v>
      </c>
    </row>
    <row r="1144" spans="1:17" x14ac:dyDescent="0.35">
      <c r="A1144" s="2">
        <v>1140</v>
      </c>
      <c r="B1144" s="2">
        <f t="shared" si="17"/>
        <v>206</v>
      </c>
      <c r="C1144" s="2">
        <v>2</v>
      </c>
      <c r="D1144" s="2">
        <v>6</v>
      </c>
      <c r="E1144" s="2" t="str">
        <f>"阵列"&amp;C1144&amp;INDEX(计算页!$E$4:$E$9,D1144)&amp;"色宠物系数"</f>
        <v>阵列2红色宠物系数</v>
      </c>
      <c r="F1144" s="2">
        <v>40</v>
      </c>
      <c r="G1144" s="2">
        <v>4000</v>
      </c>
      <c r="H1144" s="2">
        <f>INDEX(升级战力计算!$B$2:$BC$101,D_升级系数表!F1144,MATCH(B1144,升级战力计算!$B$1:$BC$1,0)-1)</f>
        <v>8220</v>
      </c>
      <c r="I1144" s="1">
        <v>3</v>
      </c>
      <c r="J1144" s="1">
        <v>201</v>
      </c>
      <c r="K1144" s="1">
        <v>100</v>
      </c>
      <c r="L1144" s="1">
        <v>202</v>
      </c>
      <c r="M1144" s="1">
        <v>200</v>
      </c>
      <c r="N1144" s="1">
        <v>203</v>
      </c>
      <c r="O1144" s="1">
        <v>300</v>
      </c>
      <c r="P1144" s="1">
        <v>1</v>
      </c>
      <c r="Q1144" s="1">
        <v>4000</v>
      </c>
    </row>
    <row r="1145" spans="1:17" x14ac:dyDescent="0.35">
      <c r="A1145" s="2">
        <v>1141</v>
      </c>
      <c r="B1145" s="2">
        <f t="shared" si="17"/>
        <v>206</v>
      </c>
      <c r="C1145" s="2">
        <v>2</v>
      </c>
      <c r="D1145" s="2">
        <v>6</v>
      </c>
      <c r="E1145" s="2" t="str">
        <f>"阵列"&amp;C1145&amp;INDEX(计算页!$E$4:$E$9,D1145)&amp;"色宠物系数"</f>
        <v>阵列2红色宠物系数</v>
      </c>
      <c r="F1145" s="2">
        <v>41</v>
      </c>
      <c r="G1145" s="2">
        <v>4100</v>
      </c>
      <c r="H1145" s="2">
        <f>INDEX(升级战力计算!$B$2:$BC$101,D_升级系数表!F1145,MATCH(B1145,升级战力计算!$B$1:$BC$1,0)-1)</f>
        <v>8496</v>
      </c>
      <c r="I1145" s="1">
        <v>3</v>
      </c>
      <c r="J1145" s="1">
        <v>201</v>
      </c>
      <c r="K1145" s="1">
        <v>100</v>
      </c>
      <c r="L1145" s="1">
        <v>202</v>
      </c>
      <c r="M1145" s="1">
        <v>200</v>
      </c>
      <c r="N1145" s="1">
        <v>203</v>
      </c>
      <c r="O1145" s="1">
        <v>300</v>
      </c>
      <c r="P1145" s="1">
        <v>1</v>
      </c>
      <c r="Q1145" s="1">
        <v>4100</v>
      </c>
    </row>
    <row r="1146" spans="1:17" x14ac:dyDescent="0.35">
      <c r="A1146" s="2">
        <v>1142</v>
      </c>
      <c r="B1146" s="2">
        <f t="shared" si="17"/>
        <v>206</v>
      </c>
      <c r="C1146" s="2">
        <v>2</v>
      </c>
      <c r="D1146" s="2">
        <v>6</v>
      </c>
      <c r="E1146" s="2" t="str">
        <f>"阵列"&amp;C1146&amp;INDEX(计算页!$E$4:$E$9,D1146)&amp;"色宠物系数"</f>
        <v>阵列2红色宠物系数</v>
      </c>
      <c r="F1146" s="2">
        <v>42</v>
      </c>
      <c r="G1146" s="2">
        <v>4200</v>
      </c>
      <c r="H1146" s="2">
        <f>INDEX(升级战力计算!$B$2:$BC$101,D_升级系数表!F1146,MATCH(B1146,升级战力计算!$B$1:$BC$1,0)-1)</f>
        <v>8772</v>
      </c>
      <c r="I1146" s="1">
        <v>3</v>
      </c>
      <c r="J1146" s="1">
        <v>201</v>
      </c>
      <c r="K1146" s="1">
        <v>100</v>
      </c>
      <c r="L1146" s="1">
        <v>202</v>
      </c>
      <c r="M1146" s="1">
        <v>200</v>
      </c>
      <c r="N1146" s="1">
        <v>203</v>
      </c>
      <c r="O1146" s="1">
        <v>300</v>
      </c>
      <c r="P1146" s="1">
        <v>1</v>
      </c>
      <c r="Q1146" s="1">
        <v>4200</v>
      </c>
    </row>
    <row r="1147" spans="1:17" x14ac:dyDescent="0.35">
      <c r="A1147" s="2">
        <v>1143</v>
      </c>
      <c r="B1147" s="2">
        <f t="shared" si="17"/>
        <v>206</v>
      </c>
      <c r="C1147" s="2">
        <v>2</v>
      </c>
      <c r="D1147" s="2">
        <v>6</v>
      </c>
      <c r="E1147" s="2" t="str">
        <f>"阵列"&amp;C1147&amp;INDEX(计算页!$E$4:$E$9,D1147)&amp;"色宠物系数"</f>
        <v>阵列2红色宠物系数</v>
      </c>
      <c r="F1147" s="2">
        <v>43</v>
      </c>
      <c r="G1147" s="2">
        <v>4300</v>
      </c>
      <c r="H1147" s="2">
        <f>INDEX(升级战力计算!$B$2:$BC$101,D_升级系数表!F1147,MATCH(B1147,升级战力计算!$B$1:$BC$1,0)-1)</f>
        <v>9048</v>
      </c>
      <c r="I1147" s="1">
        <v>3</v>
      </c>
      <c r="J1147" s="1">
        <v>201</v>
      </c>
      <c r="K1147" s="1">
        <v>100</v>
      </c>
      <c r="L1147" s="1">
        <v>202</v>
      </c>
      <c r="M1147" s="1">
        <v>200</v>
      </c>
      <c r="N1147" s="1">
        <v>203</v>
      </c>
      <c r="O1147" s="1">
        <v>300</v>
      </c>
      <c r="P1147" s="1">
        <v>1</v>
      </c>
      <c r="Q1147" s="1">
        <v>4300</v>
      </c>
    </row>
    <row r="1148" spans="1:17" x14ac:dyDescent="0.35">
      <c r="A1148" s="2">
        <v>1144</v>
      </c>
      <c r="B1148" s="2">
        <f t="shared" si="17"/>
        <v>206</v>
      </c>
      <c r="C1148" s="2">
        <v>2</v>
      </c>
      <c r="D1148" s="2">
        <v>6</v>
      </c>
      <c r="E1148" s="2" t="str">
        <f>"阵列"&amp;C1148&amp;INDEX(计算页!$E$4:$E$9,D1148)&amp;"色宠物系数"</f>
        <v>阵列2红色宠物系数</v>
      </c>
      <c r="F1148" s="2">
        <v>44</v>
      </c>
      <c r="G1148" s="2">
        <v>4400</v>
      </c>
      <c r="H1148" s="2">
        <f>INDEX(升级战力计算!$B$2:$BC$101,D_升级系数表!F1148,MATCH(B1148,升级战力计算!$B$1:$BC$1,0)-1)</f>
        <v>9324</v>
      </c>
      <c r="I1148" s="1">
        <v>3</v>
      </c>
      <c r="J1148" s="1">
        <v>201</v>
      </c>
      <c r="K1148" s="1">
        <v>100</v>
      </c>
      <c r="L1148" s="1">
        <v>202</v>
      </c>
      <c r="M1148" s="1">
        <v>200</v>
      </c>
      <c r="N1148" s="1">
        <v>203</v>
      </c>
      <c r="O1148" s="1">
        <v>300</v>
      </c>
      <c r="P1148" s="1">
        <v>1</v>
      </c>
      <c r="Q1148" s="1">
        <v>4400</v>
      </c>
    </row>
    <row r="1149" spans="1:17" x14ac:dyDescent="0.35">
      <c r="A1149" s="2">
        <v>1145</v>
      </c>
      <c r="B1149" s="2">
        <f t="shared" si="17"/>
        <v>206</v>
      </c>
      <c r="C1149" s="2">
        <v>2</v>
      </c>
      <c r="D1149" s="2">
        <v>6</v>
      </c>
      <c r="E1149" s="2" t="str">
        <f>"阵列"&amp;C1149&amp;INDEX(计算页!$E$4:$E$9,D1149)&amp;"色宠物系数"</f>
        <v>阵列2红色宠物系数</v>
      </c>
      <c r="F1149" s="2">
        <v>45</v>
      </c>
      <c r="G1149" s="2">
        <v>4500</v>
      </c>
      <c r="H1149" s="2">
        <f>INDEX(升级战力计算!$B$2:$BC$101,D_升级系数表!F1149,MATCH(B1149,升级战力计算!$B$1:$BC$1,0)-1)</f>
        <v>9600</v>
      </c>
      <c r="I1149" s="1">
        <v>3</v>
      </c>
      <c r="J1149" s="1">
        <v>201</v>
      </c>
      <c r="K1149" s="1">
        <v>100</v>
      </c>
      <c r="L1149" s="1">
        <v>202</v>
      </c>
      <c r="M1149" s="1">
        <v>200</v>
      </c>
      <c r="N1149" s="1">
        <v>203</v>
      </c>
      <c r="O1149" s="1">
        <v>300</v>
      </c>
      <c r="P1149" s="1">
        <v>1</v>
      </c>
      <c r="Q1149" s="1">
        <v>4500</v>
      </c>
    </row>
    <row r="1150" spans="1:17" x14ac:dyDescent="0.35">
      <c r="A1150" s="2">
        <v>1146</v>
      </c>
      <c r="B1150" s="2">
        <f t="shared" si="17"/>
        <v>206</v>
      </c>
      <c r="C1150" s="2">
        <v>2</v>
      </c>
      <c r="D1150" s="2">
        <v>6</v>
      </c>
      <c r="E1150" s="2" t="str">
        <f>"阵列"&amp;C1150&amp;INDEX(计算页!$E$4:$E$9,D1150)&amp;"色宠物系数"</f>
        <v>阵列2红色宠物系数</v>
      </c>
      <c r="F1150" s="2">
        <v>46</v>
      </c>
      <c r="G1150" s="2">
        <v>4600</v>
      </c>
      <c r="H1150" s="2">
        <f>INDEX(升级战力计算!$B$2:$BC$101,D_升级系数表!F1150,MATCH(B1150,升级战力计算!$B$1:$BC$1,0)-1)</f>
        <v>9895</v>
      </c>
      <c r="I1150" s="1">
        <v>3</v>
      </c>
      <c r="J1150" s="1">
        <v>201</v>
      </c>
      <c r="K1150" s="1">
        <v>100</v>
      </c>
      <c r="L1150" s="1">
        <v>202</v>
      </c>
      <c r="M1150" s="1">
        <v>200</v>
      </c>
      <c r="N1150" s="1">
        <v>203</v>
      </c>
      <c r="O1150" s="1">
        <v>300</v>
      </c>
      <c r="P1150" s="1">
        <v>1</v>
      </c>
      <c r="Q1150" s="1">
        <v>4600</v>
      </c>
    </row>
    <row r="1151" spans="1:17" x14ac:dyDescent="0.35">
      <c r="A1151" s="2">
        <v>1147</v>
      </c>
      <c r="B1151" s="2">
        <f t="shared" si="17"/>
        <v>206</v>
      </c>
      <c r="C1151" s="2">
        <v>2</v>
      </c>
      <c r="D1151" s="2">
        <v>6</v>
      </c>
      <c r="E1151" s="2" t="str">
        <f>"阵列"&amp;C1151&amp;INDEX(计算页!$E$4:$E$9,D1151)&amp;"色宠物系数"</f>
        <v>阵列2红色宠物系数</v>
      </c>
      <c r="F1151" s="2">
        <v>47</v>
      </c>
      <c r="G1151" s="2">
        <v>4700</v>
      </c>
      <c r="H1151" s="2">
        <f>INDEX(升级战力计算!$B$2:$BC$101,D_升级系数表!F1151,MATCH(B1151,升级战力计算!$B$1:$BC$1,0)-1)</f>
        <v>10190</v>
      </c>
      <c r="I1151" s="1">
        <v>3</v>
      </c>
      <c r="J1151" s="1">
        <v>201</v>
      </c>
      <c r="K1151" s="1">
        <v>100</v>
      </c>
      <c r="L1151" s="1">
        <v>202</v>
      </c>
      <c r="M1151" s="1">
        <v>200</v>
      </c>
      <c r="N1151" s="1">
        <v>203</v>
      </c>
      <c r="O1151" s="1">
        <v>300</v>
      </c>
      <c r="P1151" s="1">
        <v>1</v>
      </c>
      <c r="Q1151" s="1">
        <v>4700</v>
      </c>
    </row>
    <row r="1152" spans="1:17" x14ac:dyDescent="0.35">
      <c r="A1152" s="2">
        <v>1148</v>
      </c>
      <c r="B1152" s="2">
        <f t="shared" si="17"/>
        <v>206</v>
      </c>
      <c r="C1152" s="2">
        <v>2</v>
      </c>
      <c r="D1152" s="2">
        <v>6</v>
      </c>
      <c r="E1152" s="2" t="str">
        <f>"阵列"&amp;C1152&amp;INDEX(计算页!$E$4:$E$9,D1152)&amp;"色宠物系数"</f>
        <v>阵列2红色宠物系数</v>
      </c>
      <c r="F1152" s="2">
        <v>48</v>
      </c>
      <c r="G1152" s="2">
        <v>4800</v>
      </c>
      <c r="H1152" s="2">
        <f>INDEX(升级战力计算!$B$2:$BC$101,D_升级系数表!F1152,MATCH(B1152,升级战力计算!$B$1:$BC$1,0)-1)</f>
        <v>10485</v>
      </c>
      <c r="I1152" s="1">
        <v>3</v>
      </c>
      <c r="J1152" s="1">
        <v>201</v>
      </c>
      <c r="K1152" s="1">
        <v>100</v>
      </c>
      <c r="L1152" s="1">
        <v>202</v>
      </c>
      <c r="M1152" s="1">
        <v>200</v>
      </c>
      <c r="N1152" s="1">
        <v>203</v>
      </c>
      <c r="O1152" s="1">
        <v>300</v>
      </c>
      <c r="P1152" s="1">
        <v>1</v>
      </c>
      <c r="Q1152" s="1">
        <v>4800</v>
      </c>
    </row>
    <row r="1153" spans="1:17" x14ac:dyDescent="0.35">
      <c r="A1153" s="2">
        <v>1149</v>
      </c>
      <c r="B1153" s="2">
        <f t="shared" si="17"/>
        <v>206</v>
      </c>
      <c r="C1153" s="2">
        <v>2</v>
      </c>
      <c r="D1153" s="2">
        <v>6</v>
      </c>
      <c r="E1153" s="2" t="str">
        <f>"阵列"&amp;C1153&amp;INDEX(计算页!$E$4:$E$9,D1153)&amp;"色宠物系数"</f>
        <v>阵列2红色宠物系数</v>
      </c>
      <c r="F1153" s="2">
        <v>49</v>
      </c>
      <c r="G1153" s="2">
        <v>4900</v>
      </c>
      <c r="H1153" s="2">
        <f>INDEX(升级战力计算!$B$2:$BC$101,D_升级系数表!F1153,MATCH(B1153,升级战力计算!$B$1:$BC$1,0)-1)</f>
        <v>10780</v>
      </c>
      <c r="I1153" s="1">
        <v>3</v>
      </c>
      <c r="J1153" s="1">
        <v>201</v>
      </c>
      <c r="K1153" s="1">
        <v>100</v>
      </c>
      <c r="L1153" s="1">
        <v>202</v>
      </c>
      <c r="M1153" s="1">
        <v>200</v>
      </c>
      <c r="N1153" s="1">
        <v>203</v>
      </c>
      <c r="O1153" s="1">
        <v>300</v>
      </c>
      <c r="P1153" s="1">
        <v>1</v>
      </c>
      <c r="Q1153" s="1">
        <v>4900</v>
      </c>
    </row>
    <row r="1154" spans="1:17" x14ac:dyDescent="0.35">
      <c r="A1154" s="2">
        <v>1150</v>
      </c>
      <c r="B1154" s="2">
        <f t="shared" si="17"/>
        <v>206</v>
      </c>
      <c r="C1154" s="2">
        <v>2</v>
      </c>
      <c r="D1154" s="2">
        <v>6</v>
      </c>
      <c r="E1154" s="2" t="str">
        <f>"阵列"&amp;C1154&amp;INDEX(计算页!$E$4:$E$9,D1154)&amp;"色宠物系数"</f>
        <v>阵列2红色宠物系数</v>
      </c>
      <c r="F1154" s="2">
        <v>50</v>
      </c>
      <c r="G1154" s="2">
        <v>5000</v>
      </c>
      <c r="H1154" s="2">
        <f>INDEX(升级战力计算!$B$2:$BC$101,D_升级系数表!F1154,MATCH(B1154,升级战力计算!$B$1:$BC$1,0)-1)</f>
        <v>11075</v>
      </c>
      <c r="I1154" s="1">
        <v>3</v>
      </c>
      <c r="J1154" s="1">
        <v>201</v>
      </c>
      <c r="K1154" s="1">
        <v>100</v>
      </c>
      <c r="L1154" s="1">
        <v>202</v>
      </c>
      <c r="M1154" s="1">
        <v>200</v>
      </c>
      <c r="N1154" s="1">
        <v>203</v>
      </c>
      <c r="O1154" s="1">
        <v>300</v>
      </c>
      <c r="P1154" s="1">
        <v>1</v>
      </c>
      <c r="Q1154" s="1">
        <v>5000</v>
      </c>
    </row>
    <row r="1155" spans="1:17" x14ac:dyDescent="0.35">
      <c r="A1155" s="2">
        <v>1151</v>
      </c>
      <c r="B1155" s="2">
        <f t="shared" si="17"/>
        <v>206</v>
      </c>
      <c r="C1155" s="2">
        <v>2</v>
      </c>
      <c r="D1155" s="2">
        <v>6</v>
      </c>
      <c r="E1155" s="2" t="str">
        <f>"阵列"&amp;C1155&amp;INDEX(计算页!$E$4:$E$9,D1155)&amp;"色宠物系数"</f>
        <v>阵列2红色宠物系数</v>
      </c>
      <c r="F1155" s="2">
        <v>51</v>
      </c>
      <c r="G1155" s="2">
        <v>5100</v>
      </c>
      <c r="H1155" s="2">
        <f>INDEX(升级战力计算!$B$2:$BC$101,D_升级系数表!F1155,MATCH(B1155,升级战力计算!$B$1:$BC$1,0)-1)</f>
        <v>11391</v>
      </c>
      <c r="I1155" s="1">
        <v>3</v>
      </c>
      <c r="J1155" s="1">
        <v>201</v>
      </c>
      <c r="K1155" s="1">
        <v>100</v>
      </c>
      <c r="L1155" s="1">
        <v>202</v>
      </c>
      <c r="M1155" s="1">
        <v>200</v>
      </c>
      <c r="N1155" s="1">
        <v>203</v>
      </c>
      <c r="O1155" s="1">
        <v>300</v>
      </c>
      <c r="P1155" s="1">
        <v>1</v>
      </c>
      <c r="Q1155" s="1">
        <v>5100</v>
      </c>
    </row>
    <row r="1156" spans="1:17" x14ac:dyDescent="0.35">
      <c r="A1156" s="2">
        <v>1152</v>
      </c>
      <c r="B1156" s="2">
        <f t="shared" si="17"/>
        <v>206</v>
      </c>
      <c r="C1156" s="2">
        <v>2</v>
      </c>
      <c r="D1156" s="2">
        <v>6</v>
      </c>
      <c r="E1156" s="2" t="str">
        <f>"阵列"&amp;C1156&amp;INDEX(计算页!$E$4:$E$9,D1156)&amp;"色宠物系数"</f>
        <v>阵列2红色宠物系数</v>
      </c>
      <c r="F1156" s="2">
        <v>52</v>
      </c>
      <c r="G1156" s="2">
        <v>5200</v>
      </c>
      <c r="H1156" s="2">
        <f>INDEX(升级战力计算!$B$2:$BC$101,D_升级系数表!F1156,MATCH(B1156,升级战力计算!$B$1:$BC$1,0)-1)</f>
        <v>11707</v>
      </c>
      <c r="I1156" s="1">
        <v>3</v>
      </c>
      <c r="J1156" s="1">
        <v>201</v>
      </c>
      <c r="K1156" s="1">
        <v>100</v>
      </c>
      <c r="L1156" s="1">
        <v>202</v>
      </c>
      <c r="M1156" s="1">
        <v>200</v>
      </c>
      <c r="N1156" s="1">
        <v>203</v>
      </c>
      <c r="O1156" s="1">
        <v>300</v>
      </c>
      <c r="P1156" s="1">
        <v>1</v>
      </c>
      <c r="Q1156" s="1">
        <v>5200</v>
      </c>
    </row>
    <row r="1157" spans="1:17" x14ac:dyDescent="0.35">
      <c r="A1157" s="2">
        <v>1153</v>
      </c>
      <c r="B1157" s="2">
        <f t="shared" si="17"/>
        <v>206</v>
      </c>
      <c r="C1157" s="2">
        <v>2</v>
      </c>
      <c r="D1157" s="2">
        <v>6</v>
      </c>
      <c r="E1157" s="2" t="str">
        <f>"阵列"&amp;C1157&amp;INDEX(计算页!$E$4:$E$9,D1157)&amp;"色宠物系数"</f>
        <v>阵列2红色宠物系数</v>
      </c>
      <c r="F1157" s="2">
        <v>53</v>
      </c>
      <c r="G1157" s="2">
        <v>5300</v>
      </c>
      <c r="H1157" s="2">
        <f>INDEX(升级战力计算!$B$2:$BC$101,D_升级系数表!F1157,MATCH(B1157,升级战力计算!$B$1:$BC$1,0)-1)</f>
        <v>12023</v>
      </c>
      <c r="I1157" s="1">
        <v>3</v>
      </c>
      <c r="J1157" s="1">
        <v>201</v>
      </c>
      <c r="K1157" s="1">
        <v>100</v>
      </c>
      <c r="L1157" s="1">
        <v>202</v>
      </c>
      <c r="M1157" s="1">
        <v>200</v>
      </c>
      <c r="N1157" s="1">
        <v>203</v>
      </c>
      <c r="O1157" s="1">
        <v>300</v>
      </c>
      <c r="P1157" s="1">
        <v>1</v>
      </c>
      <c r="Q1157" s="1">
        <v>5300</v>
      </c>
    </row>
    <row r="1158" spans="1:17" x14ac:dyDescent="0.35">
      <c r="A1158" s="2">
        <v>1154</v>
      </c>
      <c r="B1158" s="2">
        <f t="shared" ref="B1158:B1221" si="18">C1158*100+D1158</f>
        <v>206</v>
      </c>
      <c r="C1158" s="2">
        <v>2</v>
      </c>
      <c r="D1158" s="2">
        <v>6</v>
      </c>
      <c r="E1158" s="2" t="str">
        <f>"阵列"&amp;C1158&amp;INDEX(计算页!$E$4:$E$9,D1158)&amp;"色宠物系数"</f>
        <v>阵列2红色宠物系数</v>
      </c>
      <c r="F1158" s="2">
        <v>54</v>
      </c>
      <c r="G1158" s="2">
        <v>5400</v>
      </c>
      <c r="H1158" s="2">
        <f>INDEX(升级战力计算!$B$2:$BC$101,D_升级系数表!F1158,MATCH(B1158,升级战力计算!$B$1:$BC$1,0)-1)</f>
        <v>12339</v>
      </c>
      <c r="I1158" s="1">
        <v>3</v>
      </c>
      <c r="J1158" s="1">
        <v>201</v>
      </c>
      <c r="K1158" s="1">
        <v>100</v>
      </c>
      <c r="L1158" s="1">
        <v>202</v>
      </c>
      <c r="M1158" s="1">
        <v>200</v>
      </c>
      <c r="N1158" s="1">
        <v>203</v>
      </c>
      <c r="O1158" s="1">
        <v>300</v>
      </c>
      <c r="P1158" s="1">
        <v>1</v>
      </c>
      <c r="Q1158" s="1">
        <v>5400</v>
      </c>
    </row>
    <row r="1159" spans="1:17" x14ac:dyDescent="0.35">
      <c r="A1159" s="2">
        <v>1155</v>
      </c>
      <c r="B1159" s="2">
        <f t="shared" si="18"/>
        <v>206</v>
      </c>
      <c r="C1159" s="2">
        <v>2</v>
      </c>
      <c r="D1159" s="2">
        <v>6</v>
      </c>
      <c r="E1159" s="2" t="str">
        <f>"阵列"&amp;C1159&amp;INDEX(计算页!$E$4:$E$9,D1159)&amp;"色宠物系数"</f>
        <v>阵列2红色宠物系数</v>
      </c>
      <c r="F1159" s="2">
        <v>55</v>
      </c>
      <c r="G1159" s="2">
        <v>5500</v>
      </c>
      <c r="H1159" s="2">
        <f>INDEX(升级战力计算!$B$2:$BC$101,D_升级系数表!F1159,MATCH(B1159,升级战力计算!$B$1:$BC$1,0)-1)</f>
        <v>12655</v>
      </c>
      <c r="I1159" s="1">
        <v>3</v>
      </c>
      <c r="J1159" s="1">
        <v>201</v>
      </c>
      <c r="K1159" s="1">
        <v>100</v>
      </c>
      <c r="L1159" s="1">
        <v>202</v>
      </c>
      <c r="M1159" s="1">
        <v>200</v>
      </c>
      <c r="N1159" s="1">
        <v>203</v>
      </c>
      <c r="O1159" s="1">
        <v>300</v>
      </c>
      <c r="P1159" s="1">
        <v>1</v>
      </c>
      <c r="Q1159" s="1">
        <v>5500</v>
      </c>
    </row>
    <row r="1160" spans="1:17" x14ac:dyDescent="0.35">
      <c r="A1160" s="2">
        <v>1156</v>
      </c>
      <c r="B1160" s="2">
        <f t="shared" si="18"/>
        <v>206</v>
      </c>
      <c r="C1160" s="2">
        <v>2</v>
      </c>
      <c r="D1160" s="2">
        <v>6</v>
      </c>
      <c r="E1160" s="2" t="str">
        <f>"阵列"&amp;C1160&amp;INDEX(计算页!$E$4:$E$9,D1160)&amp;"色宠物系数"</f>
        <v>阵列2红色宠物系数</v>
      </c>
      <c r="F1160" s="2">
        <v>56</v>
      </c>
      <c r="G1160" s="2">
        <v>5600</v>
      </c>
      <c r="H1160" s="2">
        <f>INDEX(升级战力计算!$B$2:$BC$101,D_升级系数表!F1160,MATCH(B1160,升级战力计算!$B$1:$BC$1,0)-1)</f>
        <v>12993</v>
      </c>
      <c r="I1160" s="1">
        <v>3</v>
      </c>
      <c r="J1160" s="1">
        <v>201</v>
      </c>
      <c r="K1160" s="1">
        <v>100</v>
      </c>
      <c r="L1160" s="1">
        <v>202</v>
      </c>
      <c r="M1160" s="1">
        <v>200</v>
      </c>
      <c r="N1160" s="1">
        <v>203</v>
      </c>
      <c r="O1160" s="1">
        <v>300</v>
      </c>
      <c r="P1160" s="1">
        <v>1</v>
      </c>
      <c r="Q1160" s="1">
        <v>5600</v>
      </c>
    </row>
    <row r="1161" spans="1:17" x14ac:dyDescent="0.35">
      <c r="A1161" s="2">
        <v>1157</v>
      </c>
      <c r="B1161" s="2">
        <f t="shared" si="18"/>
        <v>206</v>
      </c>
      <c r="C1161" s="2">
        <v>2</v>
      </c>
      <c r="D1161" s="2">
        <v>6</v>
      </c>
      <c r="E1161" s="2" t="str">
        <f>"阵列"&amp;C1161&amp;INDEX(计算页!$E$4:$E$9,D1161)&amp;"色宠物系数"</f>
        <v>阵列2红色宠物系数</v>
      </c>
      <c r="F1161" s="2">
        <v>57</v>
      </c>
      <c r="G1161" s="2">
        <v>5700</v>
      </c>
      <c r="H1161" s="2">
        <f>INDEX(升级战力计算!$B$2:$BC$101,D_升级系数表!F1161,MATCH(B1161,升级战力计算!$B$1:$BC$1,0)-1)</f>
        <v>13331</v>
      </c>
      <c r="I1161" s="1">
        <v>3</v>
      </c>
      <c r="J1161" s="1">
        <v>201</v>
      </c>
      <c r="K1161" s="1">
        <v>100</v>
      </c>
      <c r="L1161" s="1">
        <v>202</v>
      </c>
      <c r="M1161" s="1">
        <v>200</v>
      </c>
      <c r="N1161" s="1">
        <v>203</v>
      </c>
      <c r="O1161" s="1">
        <v>300</v>
      </c>
      <c r="P1161" s="1">
        <v>1</v>
      </c>
      <c r="Q1161" s="1">
        <v>5700</v>
      </c>
    </row>
    <row r="1162" spans="1:17" x14ac:dyDescent="0.35">
      <c r="A1162" s="2">
        <v>1158</v>
      </c>
      <c r="B1162" s="2">
        <f t="shared" si="18"/>
        <v>206</v>
      </c>
      <c r="C1162" s="2">
        <v>2</v>
      </c>
      <c r="D1162" s="2">
        <v>6</v>
      </c>
      <c r="E1162" s="2" t="str">
        <f>"阵列"&amp;C1162&amp;INDEX(计算页!$E$4:$E$9,D1162)&amp;"色宠物系数"</f>
        <v>阵列2红色宠物系数</v>
      </c>
      <c r="F1162" s="2">
        <v>58</v>
      </c>
      <c r="G1162" s="2">
        <v>5800</v>
      </c>
      <c r="H1162" s="2">
        <f>INDEX(升级战力计算!$B$2:$BC$101,D_升级系数表!F1162,MATCH(B1162,升级战力计算!$B$1:$BC$1,0)-1)</f>
        <v>13669</v>
      </c>
      <c r="I1162" s="1">
        <v>3</v>
      </c>
      <c r="J1162" s="1">
        <v>201</v>
      </c>
      <c r="K1162" s="1">
        <v>100</v>
      </c>
      <c r="L1162" s="1">
        <v>202</v>
      </c>
      <c r="M1162" s="1">
        <v>200</v>
      </c>
      <c r="N1162" s="1">
        <v>203</v>
      </c>
      <c r="O1162" s="1">
        <v>300</v>
      </c>
      <c r="P1162" s="1">
        <v>1</v>
      </c>
      <c r="Q1162" s="1">
        <v>5800</v>
      </c>
    </row>
    <row r="1163" spans="1:17" x14ac:dyDescent="0.35">
      <c r="A1163" s="2">
        <v>1159</v>
      </c>
      <c r="B1163" s="2">
        <f t="shared" si="18"/>
        <v>206</v>
      </c>
      <c r="C1163" s="2">
        <v>2</v>
      </c>
      <c r="D1163" s="2">
        <v>6</v>
      </c>
      <c r="E1163" s="2" t="str">
        <f>"阵列"&amp;C1163&amp;INDEX(计算页!$E$4:$E$9,D1163)&amp;"色宠物系数"</f>
        <v>阵列2红色宠物系数</v>
      </c>
      <c r="F1163" s="2">
        <v>59</v>
      </c>
      <c r="G1163" s="2">
        <v>5900</v>
      </c>
      <c r="H1163" s="2">
        <f>INDEX(升级战力计算!$B$2:$BC$101,D_升级系数表!F1163,MATCH(B1163,升级战力计算!$B$1:$BC$1,0)-1)</f>
        <v>14007</v>
      </c>
      <c r="I1163" s="1">
        <v>3</v>
      </c>
      <c r="J1163" s="1">
        <v>201</v>
      </c>
      <c r="K1163" s="1">
        <v>100</v>
      </c>
      <c r="L1163" s="1">
        <v>202</v>
      </c>
      <c r="M1163" s="1">
        <v>200</v>
      </c>
      <c r="N1163" s="1">
        <v>203</v>
      </c>
      <c r="O1163" s="1">
        <v>300</v>
      </c>
      <c r="P1163" s="1">
        <v>1</v>
      </c>
      <c r="Q1163" s="1">
        <v>5900</v>
      </c>
    </row>
    <row r="1164" spans="1:17" x14ac:dyDescent="0.35">
      <c r="A1164" s="2">
        <v>1160</v>
      </c>
      <c r="B1164" s="2">
        <f t="shared" si="18"/>
        <v>206</v>
      </c>
      <c r="C1164" s="2">
        <v>2</v>
      </c>
      <c r="D1164" s="2">
        <v>6</v>
      </c>
      <c r="E1164" s="2" t="str">
        <f>"阵列"&amp;C1164&amp;INDEX(计算页!$E$4:$E$9,D1164)&amp;"色宠物系数"</f>
        <v>阵列2红色宠物系数</v>
      </c>
      <c r="F1164" s="2">
        <v>60</v>
      </c>
      <c r="G1164" s="2">
        <v>6000</v>
      </c>
      <c r="H1164" s="2">
        <f>INDEX(升级战力计算!$B$2:$BC$101,D_升级系数表!F1164,MATCH(B1164,升级战力计算!$B$1:$BC$1,0)-1)</f>
        <v>14345</v>
      </c>
      <c r="I1164" s="1">
        <v>3</v>
      </c>
      <c r="J1164" s="1">
        <v>201</v>
      </c>
      <c r="K1164" s="1">
        <v>100</v>
      </c>
      <c r="L1164" s="1">
        <v>202</v>
      </c>
      <c r="M1164" s="1">
        <v>200</v>
      </c>
      <c r="N1164" s="1">
        <v>203</v>
      </c>
      <c r="O1164" s="1">
        <v>300</v>
      </c>
      <c r="P1164" s="1">
        <v>1</v>
      </c>
      <c r="Q1164" s="1">
        <v>6000</v>
      </c>
    </row>
    <row r="1165" spans="1:17" x14ac:dyDescent="0.35">
      <c r="A1165" s="2">
        <v>1161</v>
      </c>
      <c r="B1165" s="2">
        <f t="shared" si="18"/>
        <v>206</v>
      </c>
      <c r="C1165" s="2">
        <v>2</v>
      </c>
      <c r="D1165" s="2">
        <v>6</v>
      </c>
      <c r="E1165" s="2" t="str">
        <f>"阵列"&amp;C1165&amp;INDEX(计算页!$E$4:$E$9,D1165)&amp;"色宠物系数"</f>
        <v>阵列2红色宠物系数</v>
      </c>
      <c r="F1165" s="2">
        <v>61</v>
      </c>
      <c r="G1165" s="2">
        <v>6100</v>
      </c>
      <c r="H1165" s="2">
        <f>INDEX(升级战力计算!$B$2:$BC$101,D_升级系数表!F1165,MATCH(B1165,升级战力计算!$B$1:$BC$1,0)-1)</f>
        <v>14707</v>
      </c>
      <c r="I1165" s="1">
        <v>3</v>
      </c>
      <c r="J1165" s="1">
        <v>201</v>
      </c>
      <c r="K1165" s="1">
        <v>100</v>
      </c>
      <c r="L1165" s="1">
        <v>202</v>
      </c>
      <c r="M1165" s="1">
        <v>200</v>
      </c>
      <c r="N1165" s="1">
        <v>203</v>
      </c>
      <c r="O1165" s="1">
        <v>300</v>
      </c>
      <c r="P1165" s="1">
        <v>1</v>
      </c>
      <c r="Q1165" s="1">
        <v>6100</v>
      </c>
    </row>
    <row r="1166" spans="1:17" x14ac:dyDescent="0.35">
      <c r="A1166" s="2">
        <v>1162</v>
      </c>
      <c r="B1166" s="2">
        <f t="shared" si="18"/>
        <v>206</v>
      </c>
      <c r="C1166" s="2">
        <v>2</v>
      </c>
      <c r="D1166" s="2">
        <v>6</v>
      </c>
      <c r="E1166" s="2" t="str">
        <f>"阵列"&amp;C1166&amp;INDEX(计算页!$E$4:$E$9,D1166)&amp;"色宠物系数"</f>
        <v>阵列2红色宠物系数</v>
      </c>
      <c r="F1166" s="2">
        <v>62</v>
      </c>
      <c r="G1166" s="2">
        <v>6200</v>
      </c>
      <c r="H1166" s="2">
        <f>INDEX(升级战力计算!$B$2:$BC$101,D_升级系数表!F1166,MATCH(B1166,升级战力计算!$B$1:$BC$1,0)-1)</f>
        <v>15069</v>
      </c>
      <c r="I1166" s="1">
        <v>3</v>
      </c>
      <c r="J1166" s="1">
        <v>201</v>
      </c>
      <c r="K1166" s="1">
        <v>100</v>
      </c>
      <c r="L1166" s="1">
        <v>202</v>
      </c>
      <c r="M1166" s="1">
        <v>200</v>
      </c>
      <c r="N1166" s="1">
        <v>203</v>
      </c>
      <c r="O1166" s="1">
        <v>300</v>
      </c>
      <c r="P1166" s="1">
        <v>1</v>
      </c>
      <c r="Q1166" s="1">
        <v>6200</v>
      </c>
    </row>
    <row r="1167" spans="1:17" x14ac:dyDescent="0.35">
      <c r="A1167" s="2">
        <v>1163</v>
      </c>
      <c r="B1167" s="2">
        <f t="shared" si="18"/>
        <v>206</v>
      </c>
      <c r="C1167" s="2">
        <v>2</v>
      </c>
      <c r="D1167" s="2">
        <v>6</v>
      </c>
      <c r="E1167" s="2" t="str">
        <f>"阵列"&amp;C1167&amp;INDEX(计算页!$E$4:$E$9,D1167)&amp;"色宠物系数"</f>
        <v>阵列2红色宠物系数</v>
      </c>
      <c r="F1167" s="2">
        <v>63</v>
      </c>
      <c r="G1167" s="2">
        <v>6300</v>
      </c>
      <c r="H1167" s="2">
        <f>INDEX(升级战力计算!$B$2:$BC$101,D_升级系数表!F1167,MATCH(B1167,升级战力计算!$B$1:$BC$1,0)-1)</f>
        <v>15431</v>
      </c>
      <c r="I1167" s="1">
        <v>3</v>
      </c>
      <c r="J1167" s="1">
        <v>201</v>
      </c>
      <c r="K1167" s="1">
        <v>100</v>
      </c>
      <c r="L1167" s="1">
        <v>202</v>
      </c>
      <c r="M1167" s="1">
        <v>200</v>
      </c>
      <c r="N1167" s="1">
        <v>203</v>
      </c>
      <c r="O1167" s="1">
        <v>300</v>
      </c>
      <c r="P1167" s="1">
        <v>1</v>
      </c>
      <c r="Q1167" s="1">
        <v>6300</v>
      </c>
    </row>
    <row r="1168" spans="1:17" x14ac:dyDescent="0.35">
      <c r="A1168" s="2">
        <v>1164</v>
      </c>
      <c r="B1168" s="2">
        <f t="shared" si="18"/>
        <v>206</v>
      </c>
      <c r="C1168" s="2">
        <v>2</v>
      </c>
      <c r="D1168" s="2">
        <v>6</v>
      </c>
      <c r="E1168" s="2" t="str">
        <f>"阵列"&amp;C1168&amp;INDEX(计算页!$E$4:$E$9,D1168)&amp;"色宠物系数"</f>
        <v>阵列2红色宠物系数</v>
      </c>
      <c r="F1168" s="2">
        <v>64</v>
      </c>
      <c r="G1168" s="2">
        <v>6400</v>
      </c>
      <c r="H1168" s="2">
        <f>INDEX(升级战力计算!$B$2:$BC$101,D_升级系数表!F1168,MATCH(B1168,升级战力计算!$B$1:$BC$1,0)-1)</f>
        <v>15793</v>
      </c>
      <c r="I1168" s="1">
        <v>3</v>
      </c>
      <c r="J1168" s="1">
        <v>201</v>
      </c>
      <c r="K1168" s="1">
        <v>100</v>
      </c>
      <c r="L1168" s="1">
        <v>202</v>
      </c>
      <c r="M1168" s="1">
        <v>200</v>
      </c>
      <c r="N1168" s="1">
        <v>203</v>
      </c>
      <c r="O1168" s="1">
        <v>300</v>
      </c>
      <c r="P1168" s="1">
        <v>1</v>
      </c>
      <c r="Q1168" s="1">
        <v>6400</v>
      </c>
    </row>
    <row r="1169" spans="1:17" x14ac:dyDescent="0.35">
      <c r="A1169" s="2">
        <v>1165</v>
      </c>
      <c r="B1169" s="2">
        <f t="shared" si="18"/>
        <v>206</v>
      </c>
      <c r="C1169" s="2">
        <v>2</v>
      </c>
      <c r="D1169" s="2">
        <v>6</v>
      </c>
      <c r="E1169" s="2" t="str">
        <f>"阵列"&amp;C1169&amp;INDEX(计算页!$E$4:$E$9,D1169)&amp;"色宠物系数"</f>
        <v>阵列2红色宠物系数</v>
      </c>
      <c r="F1169" s="2">
        <v>65</v>
      </c>
      <c r="G1169" s="2">
        <v>6500</v>
      </c>
      <c r="H1169" s="2">
        <f>INDEX(升级战力计算!$B$2:$BC$101,D_升级系数表!F1169,MATCH(B1169,升级战力计算!$B$1:$BC$1,0)-1)</f>
        <v>16155</v>
      </c>
      <c r="I1169" s="1">
        <v>3</v>
      </c>
      <c r="J1169" s="1">
        <v>201</v>
      </c>
      <c r="K1169" s="1">
        <v>100</v>
      </c>
      <c r="L1169" s="1">
        <v>202</v>
      </c>
      <c r="M1169" s="1">
        <v>200</v>
      </c>
      <c r="N1169" s="1">
        <v>203</v>
      </c>
      <c r="O1169" s="1">
        <v>300</v>
      </c>
      <c r="P1169" s="1">
        <v>1</v>
      </c>
      <c r="Q1169" s="1">
        <v>6500</v>
      </c>
    </row>
    <row r="1170" spans="1:17" x14ac:dyDescent="0.35">
      <c r="A1170" s="2">
        <v>1166</v>
      </c>
      <c r="B1170" s="2">
        <f t="shared" si="18"/>
        <v>206</v>
      </c>
      <c r="C1170" s="2">
        <v>2</v>
      </c>
      <c r="D1170" s="2">
        <v>6</v>
      </c>
      <c r="E1170" s="2" t="str">
        <f>"阵列"&amp;C1170&amp;INDEX(计算页!$E$4:$E$9,D1170)&amp;"色宠物系数"</f>
        <v>阵列2红色宠物系数</v>
      </c>
      <c r="F1170" s="2">
        <v>66</v>
      </c>
      <c r="G1170" s="2">
        <v>6600</v>
      </c>
      <c r="H1170" s="2">
        <f>INDEX(升级战力计算!$B$2:$BC$101,D_升级系数表!F1170,MATCH(B1170,升级战力计算!$B$1:$BC$1,0)-1)</f>
        <v>16542</v>
      </c>
      <c r="I1170" s="1">
        <v>3</v>
      </c>
      <c r="J1170" s="1">
        <v>201</v>
      </c>
      <c r="K1170" s="1">
        <v>100</v>
      </c>
      <c r="L1170" s="1">
        <v>202</v>
      </c>
      <c r="M1170" s="1">
        <v>200</v>
      </c>
      <c r="N1170" s="1">
        <v>203</v>
      </c>
      <c r="O1170" s="1">
        <v>300</v>
      </c>
      <c r="P1170" s="1">
        <v>1</v>
      </c>
      <c r="Q1170" s="1">
        <v>6600</v>
      </c>
    </row>
    <row r="1171" spans="1:17" x14ac:dyDescent="0.35">
      <c r="A1171" s="2">
        <v>1167</v>
      </c>
      <c r="B1171" s="2">
        <f t="shared" si="18"/>
        <v>206</v>
      </c>
      <c r="C1171" s="2">
        <v>2</v>
      </c>
      <c r="D1171" s="2">
        <v>6</v>
      </c>
      <c r="E1171" s="2" t="str">
        <f>"阵列"&amp;C1171&amp;INDEX(计算页!$E$4:$E$9,D1171)&amp;"色宠物系数"</f>
        <v>阵列2红色宠物系数</v>
      </c>
      <c r="F1171" s="2">
        <v>67</v>
      </c>
      <c r="G1171" s="2">
        <v>6700</v>
      </c>
      <c r="H1171" s="2">
        <f>INDEX(升级战力计算!$B$2:$BC$101,D_升级系数表!F1171,MATCH(B1171,升级战力计算!$B$1:$BC$1,0)-1)</f>
        <v>16929</v>
      </c>
      <c r="I1171" s="1">
        <v>3</v>
      </c>
      <c r="J1171" s="1">
        <v>201</v>
      </c>
      <c r="K1171" s="1">
        <v>100</v>
      </c>
      <c r="L1171" s="1">
        <v>202</v>
      </c>
      <c r="M1171" s="1">
        <v>200</v>
      </c>
      <c r="N1171" s="1">
        <v>203</v>
      </c>
      <c r="O1171" s="1">
        <v>300</v>
      </c>
      <c r="P1171" s="1">
        <v>1</v>
      </c>
      <c r="Q1171" s="1">
        <v>6700</v>
      </c>
    </row>
    <row r="1172" spans="1:17" x14ac:dyDescent="0.35">
      <c r="A1172" s="2">
        <v>1168</v>
      </c>
      <c r="B1172" s="2">
        <f t="shared" si="18"/>
        <v>206</v>
      </c>
      <c r="C1172" s="2">
        <v>2</v>
      </c>
      <c r="D1172" s="2">
        <v>6</v>
      </c>
      <c r="E1172" s="2" t="str">
        <f>"阵列"&amp;C1172&amp;INDEX(计算页!$E$4:$E$9,D1172)&amp;"色宠物系数"</f>
        <v>阵列2红色宠物系数</v>
      </c>
      <c r="F1172" s="2">
        <v>68</v>
      </c>
      <c r="G1172" s="2">
        <v>6800</v>
      </c>
      <c r="H1172" s="2">
        <f>INDEX(升级战力计算!$B$2:$BC$101,D_升级系数表!F1172,MATCH(B1172,升级战力计算!$B$1:$BC$1,0)-1)</f>
        <v>17316</v>
      </c>
      <c r="I1172" s="1">
        <v>3</v>
      </c>
      <c r="J1172" s="1">
        <v>201</v>
      </c>
      <c r="K1172" s="1">
        <v>100</v>
      </c>
      <c r="L1172" s="1">
        <v>202</v>
      </c>
      <c r="M1172" s="1">
        <v>200</v>
      </c>
      <c r="N1172" s="1">
        <v>203</v>
      </c>
      <c r="O1172" s="1">
        <v>300</v>
      </c>
      <c r="P1172" s="1">
        <v>1</v>
      </c>
      <c r="Q1172" s="1">
        <v>6800</v>
      </c>
    </row>
    <row r="1173" spans="1:17" x14ac:dyDescent="0.35">
      <c r="A1173" s="2">
        <v>1169</v>
      </c>
      <c r="B1173" s="2">
        <f t="shared" si="18"/>
        <v>206</v>
      </c>
      <c r="C1173" s="2">
        <v>2</v>
      </c>
      <c r="D1173" s="2">
        <v>6</v>
      </c>
      <c r="E1173" s="2" t="str">
        <f>"阵列"&amp;C1173&amp;INDEX(计算页!$E$4:$E$9,D1173)&amp;"色宠物系数"</f>
        <v>阵列2红色宠物系数</v>
      </c>
      <c r="F1173" s="2">
        <v>69</v>
      </c>
      <c r="G1173" s="2">
        <v>6900</v>
      </c>
      <c r="H1173" s="2">
        <f>INDEX(升级战力计算!$B$2:$BC$101,D_升级系数表!F1173,MATCH(B1173,升级战力计算!$B$1:$BC$1,0)-1)</f>
        <v>17703</v>
      </c>
      <c r="I1173" s="1">
        <v>3</v>
      </c>
      <c r="J1173" s="1">
        <v>201</v>
      </c>
      <c r="K1173" s="1">
        <v>100</v>
      </c>
      <c r="L1173" s="1">
        <v>202</v>
      </c>
      <c r="M1173" s="1">
        <v>200</v>
      </c>
      <c r="N1173" s="1">
        <v>203</v>
      </c>
      <c r="O1173" s="1">
        <v>300</v>
      </c>
      <c r="P1173" s="1">
        <v>1</v>
      </c>
      <c r="Q1173" s="1">
        <v>6900</v>
      </c>
    </row>
    <row r="1174" spans="1:17" x14ac:dyDescent="0.35">
      <c r="A1174" s="2">
        <v>1170</v>
      </c>
      <c r="B1174" s="2">
        <f t="shared" si="18"/>
        <v>206</v>
      </c>
      <c r="C1174" s="2">
        <v>2</v>
      </c>
      <c r="D1174" s="2">
        <v>6</v>
      </c>
      <c r="E1174" s="2" t="str">
        <f>"阵列"&amp;C1174&amp;INDEX(计算页!$E$4:$E$9,D1174)&amp;"色宠物系数"</f>
        <v>阵列2红色宠物系数</v>
      </c>
      <c r="F1174" s="2">
        <v>70</v>
      </c>
      <c r="G1174" s="2">
        <v>7000</v>
      </c>
      <c r="H1174" s="2">
        <f>INDEX(升级战力计算!$B$2:$BC$101,D_升级系数表!F1174,MATCH(B1174,升级战力计算!$B$1:$BC$1,0)-1)</f>
        <v>18090</v>
      </c>
      <c r="I1174" s="1">
        <v>3</v>
      </c>
      <c r="J1174" s="1">
        <v>201</v>
      </c>
      <c r="K1174" s="1">
        <v>100</v>
      </c>
      <c r="L1174" s="1">
        <v>202</v>
      </c>
      <c r="M1174" s="1">
        <v>200</v>
      </c>
      <c r="N1174" s="1">
        <v>203</v>
      </c>
      <c r="O1174" s="1">
        <v>300</v>
      </c>
      <c r="P1174" s="1">
        <v>1</v>
      </c>
      <c r="Q1174" s="1">
        <v>7000</v>
      </c>
    </row>
    <row r="1175" spans="1:17" x14ac:dyDescent="0.35">
      <c r="A1175" s="2">
        <v>1171</v>
      </c>
      <c r="B1175" s="2">
        <f t="shared" si="18"/>
        <v>206</v>
      </c>
      <c r="C1175" s="2">
        <v>2</v>
      </c>
      <c r="D1175" s="2">
        <v>6</v>
      </c>
      <c r="E1175" s="2" t="str">
        <f>"阵列"&amp;C1175&amp;INDEX(计算页!$E$4:$E$9,D1175)&amp;"色宠物系数"</f>
        <v>阵列2红色宠物系数</v>
      </c>
      <c r="F1175" s="2">
        <v>71</v>
      </c>
      <c r="G1175" s="2">
        <v>7100</v>
      </c>
      <c r="H1175" s="2">
        <f>INDEX(升级战力计算!$B$2:$BC$101,D_升级系数表!F1175,MATCH(B1175,升级战力计算!$B$1:$BC$1,0)-1)</f>
        <v>18504</v>
      </c>
      <c r="I1175" s="1">
        <v>3</v>
      </c>
      <c r="J1175" s="1">
        <v>201</v>
      </c>
      <c r="K1175" s="1">
        <v>100</v>
      </c>
      <c r="L1175" s="1">
        <v>202</v>
      </c>
      <c r="M1175" s="1">
        <v>200</v>
      </c>
      <c r="N1175" s="1">
        <v>203</v>
      </c>
      <c r="O1175" s="1">
        <v>300</v>
      </c>
      <c r="P1175" s="1">
        <v>1</v>
      </c>
      <c r="Q1175" s="1">
        <v>7100</v>
      </c>
    </row>
    <row r="1176" spans="1:17" x14ac:dyDescent="0.35">
      <c r="A1176" s="2">
        <v>1172</v>
      </c>
      <c r="B1176" s="2">
        <f t="shared" si="18"/>
        <v>206</v>
      </c>
      <c r="C1176" s="2">
        <v>2</v>
      </c>
      <c r="D1176" s="2">
        <v>6</v>
      </c>
      <c r="E1176" s="2" t="str">
        <f>"阵列"&amp;C1176&amp;INDEX(计算页!$E$4:$E$9,D1176)&amp;"色宠物系数"</f>
        <v>阵列2红色宠物系数</v>
      </c>
      <c r="F1176" s="2">
        <v>72</v>
      </c>
      <c r="G1176" s="2">
        <v>7200</v>
      </c>
      <c r="H1176" s="2">
        <f>INDEX(升级战力计算!$B$2:$BC$101,D_升级系数表!F1176,MATCH(B1176,升级战力计算!$B$1:$BC$1,0)-1)</f>
        <v>18918</v>
      </c>
      <c r="I1176" s="1">
        <v>3</v>
      </c>
      <c r="J1176" s="1">
        <v>201</v>
      </c>
      <c r="K1176" s="1">
        <v>100</v>
      </c>
      <c r="L1176" s="1">
        <v>202</v>
      </c>
      <c r="M1176" s="1">
        <v>200</v>
      </c>
      <c r="N1176" s="1">
        <v>203</v>
      </c>
      <c r="O1176" s="1">
        <v>300</v>
      </c>
      <c r="P1176" s="1">
        <v>1</v>
      </c>
      <c r="Q1176" s="1">
        <v>7200</v>
      </c>
    </row>
    <row r="1177" spans="1:17" x14ac:dyDescent="0.35">
      <c r="A1177" s="2">
        <v>1173</v>
      </c>
      <c r="B1177" s="2">
        <f t="shared" si="18"/>
        <v>206</v>
      </c>
      <c r="C1177" s="2">
        <v>2</v>
      </c>
      <c r="D1177" s="2">
        <v>6</v>
      </c>
      <c r="E1177" s="2" t="str">
        <f>"阵列"&amp;C1177&amp;INDEX(计算页!$E$4:$E$9,D1177)&amp;"色宠物系数"</f>
        <v>阵列2红色宠物系数</v>
      </c>
      <c r="F1177" s="2">
        <v>73</v>
      </c>
      <c r="G1177" s="2">
        <v>7300</v>
      </c>
      <c r="H1177" s="2">
        <f>INDEX(升级战力计算!$B$2:$BC$101,D_升级系数表!F1177,MATCH(B1177,升级战力计算!$B$1:$BC$1,0)-1)</f>
        <v>19332</v>
      </c>
      <c r="I1177" s="1">
        <v>3</v>
      </c>
      <c r="J1177" s="1">
        <v>201</v>
      </c>
      <c r="K1177" s="1">
        <v>100</v>
      </c>
      <c r="L1177" s="1">
        <v>202</v>
      </c>
      <c r="M1177" s="1">
        <v>200</v>
      </c>
      <c r="N1177" s="1">
        <v>203</v>
      </c>
      <c r="O1177" s="1">
        <v>300</v>
      </c>
      <c r="P1177" s="1">
        <v>1</v>
      </c>
      <c r="Q1177" s="1">
        <v>7300</v>
      </c>
    </row>
    <row r="1178" spans="1:17" x14ac:dyDescent="0.35">
      <c r="A1178" s="2">
        <v>1174</v>
      </c>
      <c r="B1178" s="2">
        <f t="shared" si="18"/>
        <v>206</v>
      </c>
      <c r="C1178" s="2">
        <v>2</v>
      </c>
      <c r="D1178" s="2">
        <v>6</v>
      </c>
      <c r="E1178" s="2" t="str">
        <f>"阵列"&amp;C1178&amp;INDEX(计算页!$E$4:$E$9,D1178)&amp;"色宠物系数"</f>
        <v>阵列2红色宠物系数</v>
      </c>
      <c r="F1178" s="2">
        <v>74</v>
      </c>
      <c r="G1178" s="2">
        <v>7400</v>
      </c>
      <c r="H1178" s="2">
        <f>INDEX(升级战力计算!$B$2:$BC$101,D_升级系数表!F1178,MATCH(B1178,升级战力计算!$B$1:$BC$1,0)-1)</f>
        <v>19746</v>
      </c>
      <c r="I1178" s="1">
        <v>3</v>
      </c>
      <c r="J1178" s="1">
        <v>201</v>
      </c>
      <c r="K1178" s="1">
        <v>100</v>
      </c>
      <c r="L1178" s="1">
        <v>202</v>
      </c>
      <c r="M1178" s="1">
        <v>200</v>
      </c>
      <c r="N1178" s="1">
        <v>203</v>
      </c>
      <c r="O1178" s="1">
        <v>300</v>
      </c>
      <c r="P1178" s="1">
        <v>1</v>
      </c>
      <c r="Q1178" s="1">
        <v>7400</v>
      </c>
    </row>
    <row r="1179" spans="1:17" x14ac:dyDescent="0.35">
      <c r="A1179" s="2">
        <v>1175</v>
      </c>
      <c r="B1179" s="2">
        <f t="shared" si="18"/>
        <v>206</v>
      </c>
      <c r="C1179" s="2">
        <v>2</v>
      </c>
      <c r="D1179" s="2">
        <v>6</v>
      </c>
      <c r="E1179" s="2" t="str">
        <f>"阵列"&amp;C1179&amp;INDEX(计算页!$E$4:$E$9,D1179)&amp;"色宠物系数"</f>
        <v>阵列2红色宠物系数</v>
      </c>
      <c r="F1179" s="2">
        <v>75</v>
      </c>
      <c r="G1179" s="2">
        <v>7500</v>
      </c>
      <c r="H1179" s="2">
        <f>INDEX(升级战力计算!$B$2:$BC$101,D_升级系数表!F1179,MATCH(B1179,升级战力计算!$B$1:$BC$1,0)-1)</f>
        <v>20160</v>
      </c>
      <c r="I1179" s="1">
        <v>3</v>
      </c>
      <c r="J1179" s="1">
        <v>201</v>
      </c>
      <c r="K1179" s="1">
        <v>100</v>
      </c>
      <c r="L1179" s="1">
        <v>202</v>
      </c>
      <c r="M1179" s="1">
        <v>200</v>
      </c>
      <c r="N1179" s="1">
        <v>203</v>
      </c>
      <c r="O1179" s="1">
        <v>300</v>
      </c>
      <c r="P1179" s="1">
        <v>1</v>
      </c>
      <c r="Q1179" s="1">
        <v>7500</v>
      </c>
    </row>
    <row r="1180" spans="1:17" x14ac:dyDescent="0.35">
      <c r="A1180" s="2">
        <v>1176</v>
      </c>
      <c r="B1180" s="2">
        <f t="shared" si="18"/>
        <v>206</v>
      </c>
      <c r="C1180" s="2">
        <v>2</v>
      </c>
      <c r="D1180" s="2">
        <v>6</v>
      </c>
      <c r="E1180" s="2" t="str">
        <f>"阵列"&amp;C1180&amp;INDEX(计算页!$E$4:$E$9,D1180)&amp;"色宠物系数"</f>
        <v>阵列2红色宠物系数</v>
      </c>
      <c r="F1180" s="2">
        <v>76</v>
      </c>
      <c r="G1180" s="2">
        <v>7600</v>
      </c>
      <c r="H1180" s="2">
        <f>INDEX(升级战力计算!$B$2:$BC$101,D_升级系数表!F1180,MATCH(B1180,升级战力计算!$B$1:$BC$1,0)-1)</f>
        <v>20603</v>
      </c>
      <c r="I1180" s="1">
        <v>3</v>
      </c>
      <c r="J1180" s="1">
        <v>201</v>
      </c>
      <c r="K1180" s="1">
        <v>100</v>
      </c>
      <c r="L1180" s="1">
        <v>202</v>
      </c>
      <c r="M1180" s="1">
        <v>200</v>
      </c>
      <c r="N1180" s="1">
        <v>203</v>
      </c>
      <c r="O1180" s="1">
        <v>300</v>
      </c>
      <c r="P1180" s="1">
        <v>1</v>
      </c>
      <c r="Q1180" s="1">
        <v>7600</v>
      </c>
    </row>
    <row r="1181" spans="1:17" x14ac:dyDescent="0.35">
      <c r="A1181" s="2">
        <v>1177</v>
      </c>
      <c r="B1181" s="2">
        <f t="shared" si="18"/>
        <v>206</v>
      </c>
      <c r="C1181" s="2">
        <v>2</v>
      </c>
      <c r="D1181" s="2">
        <v>6</v>
      </c>
      <c r="E1181" s="2" t="str">
        <f>"阵列"&amp;C1181&amp;INDEX(计算页!$E$4:$E$9,D1181)&amp;"色宠物系数"</f>
        <v>阵列2红色宠物系数</v>
      </c>
      <c r="F1181" s="2">
        <v>77</v>
      </c>
      <c r="G1181" s="2">
        <v>7700</v>
      </c>
      <c r="H1181" s="2">
        <f>INDEX(升级战力计算!$B$2:$BC$101,D_升级系数表!F1181,MATCH(B1181,升级战力计算!$B$1:$BC$1,0)-1)</f>
        <v>21046</v>
      </c>
      <c r="I1181" s="1">
        <v>3</v>
      </c>
      <c r="J1181" s="1">
        <v>201</v>
      </c>
      <c r="K1181" s="1">
        <v>100</v>
      </c>
      <c r="L1181" s="1">
        <v>202</v>
      </c>
      <c r="M1181" s="1">
        <v>200</v>
      </c>
      <c r="N1181" s="1">
        <v>203</v>
      </c>
      <c r="O1181" s="1">
        <v>300</v>
      </c>
      <c r="P1181" s="1">
        <v>1</v>
      </c>
      <c r="Q1181" s="1">
        <v>7700</v>
      </c>
    </row>
    <row r="1182" spans="1:17" x14ac:dyDescent="0.35">
      <c r="A1182" s="2">
        <v>1178</v>
      </c>
      <c r="B1182" s="2">
        <f t="shared" si="18"/>
        <v>206</v>
      </c>
      <c r="C1182" s="2">
        <v>2</v>
      </c>
      <c r="D1182" s="2">
        <v>6</v>
      </c>
      <c r="E1182" s="2" t="str">
        <f>"阵列"&amp;C1182&amp;INDEX(计算页!$E$4:$E$9,D1182)&amp;"色宠物系数"</f>
        <v>阵列2红色宠物系数</v>
      </c>
      <c r="F1182" s="2">
        <v>78</v>
      </c>
      <c r="G1182" s="2">
        <v>7800</v>
      </c>
      <c r="H1182" s="2">
        <f>INDEX(升级战力计算!$B$2:$BC$101,D_升级系数表!F1182,MATCH(B1182,升级战力计算!$B$1:$BC$1,0)-1)</f>
        <v>21489</v>
      </c>
      <c r="I1182" s="1">
        <v>3</v>
      </c>
      <c r="J1182" s="1">
        <v>201</v>
      </c>
      <c r="K1182" s="1">
        <v>100</v>
      </c>
      <c r="L1182" s="1">
        <v>202</v>
      </c>
      <c r="M1182" s="1">
        <v>200</v>
      </c>
      <c r="N1182" s="1">
        <v>203</v>
      </c>
      <c r="O1182" s="1">
        <v>300</v>
      </c>
      <c r="P1182" s="1">
        <v>1</v>
      </c>
      <c r="Q1182" s="1">
        <v>7800</v>
      </c>
    </row>
    <row r="1183" spans="1:17" x14ac:dyDescent="0.35">
      <c r="A1183" s="2">
        <v>1179</v>
      </c>
      <c r="B1183" s="2">
        <f t="shared" si="18"/>
        <v>206</v>
      </c>
      <c r="C1183" s="2">
        <v>2</v>
      </c>
      <c r="D1183" s="2">
        <v>6</v>
      </c>
      <c r="E1183" s="2" t="str">
        <f>"阵列"&amp;C1183&amp;INDEX(计算页!$E$4:$E$9,D1183)&amp;"色宠物系数"</f>
        <v>阵列2红色宠物系数</v>
      </c>
      <c r="F1183" s="2">
        <v>79</v>
      </c>
      <c r="G1183" s="2">
        <v>7900</v>
      </c>
      <c r="H1183" s="2">
        <f>INDEX(升级战力计算!$B$2:$BC$101,D_升级系数表!F1183,MATCH(B1183,升级战力计算!$B$1:$BC$1,0)-1)</f>
        <v>21932</v>
      </c>
      <c r="I1183" s="1">
        <v>3</v>
      </c>
      <c r="J1183" s="1">
        <v>201</v>
      </c>
      <c r="K1183" s="1">
        <v>100</v>
      </c>
      <c r="L1183" s="1">
        <v>202</v>
      </c>
      <c r="M1183" s="1">
        <v>200</v>
      </c>
      <c r="N1183" s="1">
        <v>203</v>
      </c>
      <c r="O1183" s="1">
        <v>300</v>
      </c>
      <c r="P1183" s="1">
        <v>1</v>
      </c>
      <c r="Q1183" s="1">
        <v>7900</v>
      </c>
    </row>
    <row r="1184" spans="1:17" x14ac:dyDescent="0.35">
      <c r="A1184" s="2">
        <v>1180</v>
      </c>
      <c r="B1184" s="2">
        <f t="shared" si="18"/>
        <v>206</v>
      </c>
      <c r="C1184" s="2">
        <v>2</v>
      </c>
      <c r="D1184" s="2">
        <v>6</v>
      </c>
      <c r="E1184" s="2" t="str">
        <f>"阵列"&amp;C1184&amp;INDEX(计算页!$E$4:$E$9,D1184)&amp;"色宠物系数"</f>
        <v>阵列2红色宠物系数</v>
      </c>
      <c r="F1184" s="2">
        <v>80</v>
      </c>
      <c r="G1184" s="2">
        <v>8000</v>
      </c>
      <c r="H1184" s="2">
        <f>INDEX(升级战力计算!$B$2:$BC$101,D_升级系数表!F1184,MATCH(B1184,升级战力计算!$B$1:$BC$1,0)-1)</f>
        <v>22375</v>
      </c>
      <c r="I1184" s="1">
        <v>3</v>
      </c>
      <c r="J1184" s="1">
        <v>201</v>
      </c>
      <c r="K1184" s="1">
        <v>100</v>
      </c>
      <c r="L1184" s="1">
        <v>202</v>
      </c>
      <c r="M1184" s="1">
        <v>200</v>
      </c>
      <c r="N1184" s="1">
        <v>203</v>
      </c>
      <c r="O1184" s="1">
        <v>300</v>
      </c>
      <c r="P1184" s="1">
        <v>1</v>
      </c>
      <c r="Q1184" s="1">
        <v>8000</v>
      </c>
    </row>
    <row r="1185" spans="1:17" x14ac:dyDescent="0.35">
      <c r="A1185" s="2">
        <v>1181</v>
      </c>
      <c r="B1185" s="2">
        <f t="shared" si="18"/>
        <v>206</v>
      </c>
      <c r="C1185" s="2">
        <v>2</v>
      </c>
      <c r="D1185" s="2">
        <v>6</v>
      </c>
      <c r="E1185" s="2" t="str">
        <f>"阵列"&amp;C1185&amp;INDEX(计算页!$E$4:$E$9,D1185)&amp;"色宠物系数"</f>
        <v>阵列2红色宠物系数</v>
      </c>
      <c r="F1185" s="2">
        <v>81</v>
      </c>
      <c r="G1185" s="2">
        <v>8100</v>
      </c>
      <c r="H1185" s="2">
        <f>INDEX(升级战力计算!$B$2:$BC$101,D_升级系数表!F1185,MATCH(B1185,升级战力计算!$B$1:$BC$1,0)-1)</f>
        <v>22849</v>
      </c>
      <c r="I1185" s="1">
        <v>3</v>
      </c>
      <c r="J1185" s="1">
        <v>201</v>
      </c>
      <c r="K1185" s="1">
        <v>100</v>
      </c>
      <c r="L1185" s="1">
        <v>202</v>
      </c>
      <c r="M1185" s="1">
        <v>200</v>
      </c>
      <c r="N1185" s="1">
        <v>203</v>
      </c>
      <c r="O1185" s="1">
        <v>300</v>
      </c>
      <c r="P1185" s="1">
        <v>1</v>
      </c>
      <c r="Q1185" s="1">
        <v>8100</v>
      </c>
    </row>
    <row r="1186" spans="1:17" x14ac:dyDescent="0.35">
      <c r="A1186" s="2">
        <v>1182</v>
      </c>
      <c r="B1186" s="2">
        <f t="shared" si="18"/>
        <v>206</v>
      </c>
      <c r="C1186" s="2">
        <v>2</v>
      </c>
      <c r="D1186" s="2">
        <v>6</v>
      </c>
      <c r="E1186" s="2" t="str">
        <f>"阵列"&amp;C1186&amp;INDEX(计算页!$E$4:$E$9,D1186)&amp;"色宠物系数"</f>
        <v>阵列2红色宠物系数</v>
      </c>
      <c r="F1186" s="2">
        <v>82</v>
      </c>
      <c r="G1186" s="2">
        <v>8200</v>
      </c>
      <c r="H1186" s="2">
        <f>INDEX(升级战力计算!$B$2:$BC$101,D_升级系数表!F1186,MATCH(B1186,升级战力计算!$B$1:$BC$1,0)-1)</f>
        <v>23323</v>
      </c>
      <c r="I1186" s="1">
        <v>3</v>
      </c>
      <c r="J1186" s="1">
        <v>201</v>
      </c>
      <c r="K1186" s="1">
        <v>100</v>
      </c>
      <c r="L1186" s="1">
        <v>202</v>
      </c>
      <c r="M1186" s="1">
        <v>200</v>
      </c>
      <c r="N1186" s="1">
        <v>203</v>
      </c>
      <c r="O1186" s="1">
        <v>300</v>
      </c>
      <c r="P1186" s="1">
        <v>1</v>
      </c>
      <c r="Q1186" s="1">
        <v>8200</v>
      </c>
    </row>
    <row r="1187" spans="1:17" x14ac:dyDescent="0.35">
      <c r="A1187" s="2">
        <v>1183</v>
      </c>
      <c r="B1187" s="2">
        <f t="shared" si="18"/>
        <v>206</v>
      </c>
      <c r="C1187" s="2">
        <v>2</v>
      </c>
      <c r="D1187" s="2">
        <v>6</v>
      </c>
      <c r="E1187" s="2" t="str">
        <f>"阵列"&amp;C1187&amp;INDEX(计算页!$E$4:$E$9,D1187)&amp;"色宠物系数"</f>
        <v>阵列2红色宠物系数</v>
      </c>
      <c r="F1187" s="2">
        <v>83</v>
      </c>
      <c r="G1187" s="2">
        <v>8300</v>
      </c>
      <c r="H1187" s="2">
        <f>INDEX(升级战力计算!$B$2:$BC$101,D_升级系数表!F1187,MATCH(B1187,升级战力计算!$B$1:$BC$1,0)-1)</f>
        <v>23797</v>
      </c>
      <c r="I1187" s="1">
        <v>3</v>
      </c>
      <c r="J1187" s="1">
        <v>201</v>
      </c>
      <c r="K1187" s="1">
        <v>100</v>
      </c>
      <c r="L1187" s="1">
        <v>202</v>
      </c>
      <c r="M1187" s="1">
        <v>200</v>
      </c>
      <c r="N1187" s="1">
        <v>203</v>
      </c>
      <c r="O1187" s="1">
        <v>300</v>
      </c>
      <c r="P1187" s="1">
        <v>1</v>
      </c>
      <c r="Q1187" s="1">
        <v>8300</v>
      </c>
    </row>
    <row r="1188" spans="1:17" x14ac:dyDescent="0.35">
      <c r="A1188" s="2">
        <v>1184</v>
      </c>
      <c r="B1188" s="2">
        <f t="shared" si="18"/>
        <v>206</v>
      </c>
      <c r="C1188" s="2">
        <v>2</v>
      </c>
      <c r="D1188" s="2">
        <v>6</v>
      </c>
      <c r="E1188" s="2" t="str">
        <f>"阵列"&amp;C1188&amp;INDEX(计算页!$E$4:$E$9,D1188)&amp;"色宠物系数"</f>
        <v>阵列2红色宠物系数</v>
      </c>
      <c r="F1188" s="2">
        <v>84</v>
      </c>
      <c r="G1188" s="2">
        <v>8400</v>
      </c>
      <c r="H1188" s="2">
        <f>INDEX(升级战力计算!$B$2:$BC$101,D_升级系数表!F1188,MATCH(B1188,升级战力计算!$B$1:$BC$1,0)-1)</f>
        <v>24271</v>
      </c>
      <c r="I1188" s="1">
        <v>3</v>
      </c>
      <c r="J1188" s="1">
        <v>201</v>
      </c>
      <c r="K1188" s="1">
        <v>100</v>
      </c>
      <c r="L1188" s="1">
        <v>202</v>
      </c>
      <c r="M1188" s="1">
        <v>200</v>
      </c>
      <c r="N1188" s="1">
        <v>203</v>
      </c>
      <c r="O1188" s="1">
        <v>300</v>
      </c>
      <c r="P1188" s="1">
        <v>1</v>
      </c>
      <c r="Q1188" s="1">
        <v>8400</v>
      </c>
    </row>
    <row r="1189" spans="1:17" x14ac:dyDescent="0.35">
      <c r="A1189" s="2">
        <v>1185</v>
      </c>
      <c r="B1189" s="2">
        <f t="shared" si="18"/>
        <v>206</v>
      </c>
      <c r="C1189" s="2">
        <v>2</v>
      </c>
      <c r="D1189" s="2">
        <v>6</v>
      </c>
      <c r="E1189" s="2" t="str">
        <f>"阵列"&amp;C1189&amp;INDEX(计算页!$E$4:$E$9,D1189)&amp;"色宠物系数"</f>
        <v>阵列2红色宠物系数</v>
      </c>
      <c r="F1189" s="2">
        <v>85</v>
      </c>
      <c r="G1189" s="2">
        <v>8500</v>
      </c>
      <c r="H1189" s="2">
        <f>INDEX(升级战力计算!$B$2:$BC$101,D_升级系数表!F1189,MATCH(B1189,升级战力计算!$B$1:$BC$1,0)-1)</f>
        <v>24745</v>
      </c>
      <c r="I1189" s="1">
        <v>3</v>
      </c>
      <c r="J1189" s="1">
        <v>201</v>
      </c>
      <c r="K1189" s="1">
        <v>100</v>
      </c>
      <c r="L1189" s="1">
        <v>202</v>
      </c>
      <c r="M1189" s="1">
        <v>200</v>
      </c>
      <c r="N1189" s="1">
        <v>203</v>
      </c>
      <c r="O1189" s="1">
        <v>300</v>
      </c>
      <c r="P1189" s="1">
        <v>1</v>
      </c>
      <c r="Q1189" s="1">
        <v>8500</v>
      </c>
    </row>
    <row r="1190" spans="1:17" x14ac:dyDescent="0.35">
      <c r="A1190" s="2">
        <v>1186</v>
      </c>
      <c r="B1190" s="2">
        <f t="shared" si="18"/>
        <v>206</v>
      </c>
      <c r="C1190" s="2">
        <v>2</v>
      </c>
      <c r="D1190" s="2">
        <v>6</v>
      </c>
      <c r="E1190" s="2" t="str">
        <f>"阵列"&amp;C1190&amp;INDEX(计算页!$E$4:$E$9,D1190)&amp;"色宠物系数"</f>
        <v>阵列2红色宠物系数</v>
      </c>
      <c r="F1190" s="2">
        <v>86</v>
      </c>
      <c r="G1190" s="2">
        <v>8600</v>
      </c>
      <c r="H1190" s="2">
        <f>INDEX(升级战力计算!$B$2:$BC$101,D_升级系数表!F1190,MATCH(B1190,升级战力计算!$B$1:$BC$1,0)-1)</f>
        <v>25252</v>
      </c>
      <c r="I1190" s="1">
        <v>3</v>
      </c>
      <c r="J1190" s="1">
        <v>201</v>
      </c>
      <c r="K1190" s="1">
        <v>100</v>
      </c>
      <c r="L1190" s="1">
        <v>202</v>
      </c>
      <c r="M1190" s="1">
        <v>200</v>
      </c>
      <c r="N1190" s="1">
        <v>203</v>
      </c>
      <c r="O1190" s="1">
        <v>300</v>
      </c>
      <c r="P1190" s="1">
        <v>1</v>
      </c>
      <c r="Q1190" s="1">
        <v>8600</v>
      </c>
    </row>
    <row r="1191" spans="1:17" x14ac:dyDescent="0.35">
      <c r="A1191" s="2">
        <v>1187</v>
      </c>
      <c r="B1191" s="2">
        <f t="shared" si="18"/>
        <v>206</v>
      </c>
      <c r="C1191" s="2">
        <v>2</v>
      </c>
      <c r="D1191" s="2">
        <v>6</v>
      </c>
      <c r="E1191" s="2" t="str">
        <f>"阵列"&amp;C1191&amp;INDEX(计算页!$E$4:$E$9,D1191)&amp;"色宠物系数"</f>
        <v>阵列2红色宠物系数</v>
      </c>
      <c r="F1191" s="2">
        <v>87</v>
      </c>
      <c r="G1191" s="2">
        <v>8700</v>
      </c>
      <c r="H1191" s="2">
        <f>INDEX(升级战力计算!$B$2:$BC$101,D_升级系数表!F1191,MATCH(B1191,升级战力计算!$B$1:$BC$1,0)-1)</f>
        <v>25759</v>
      </c>
      <c r="I1191" s="1">
        <v>3</v>
      </c>
      <c r="J1191" s="1">
        <v>201</v>
      </c>
      <c r="K1191" s="1">
        <v>100</v>
      </c>
      <c r="L1191" s="1">
        <v>202</v>
      </c>
      <c r="M1191" s="1">
        <v>200</v>
      </c>
      <c r="N1191" s="1">
        <v>203</v>
      </c>
      <c r="O1191" s="1">
        <v>300</v>
      </c>
      <c r="P1191" s="1">
        <v>1</v>
      </c>
      <c r="Q1191" s="1">
        <v>8700</v>
      </c>
    </row>
    <row r="1192" spans="1:17" x14ac:dyDescent="0.35">
      <c r="A1192" s="2">
        <v>1188</v>
      </c>
      <c r="B1192" s="2">
        <f t="shared" si="18"/>
        <v>206</v>
      </c>
      <c r="C1192" s="2">
        <v>2</v>
      </c>
      <c r="D1192" s="2">
        <v>6</v>
      </c>
      <c r="E1192" s="2" t="str">
        <f>"阵列"&amp;C1192&amp;INDEX(计算页!$E$4:$E$9,D1192)&amp;"色宠物系数"</f>
        <v>阵列2红色宠物系数</v>
      </c>
      <c r="F1192" s="2">
        <v>88</v>
      </c>
      <c r="G1192" s="2">
        <v>8800</v>
      </c>
      <c r="H1192" s="2">
        <f>INDEX(升级战力计算!$B$2:$BC$101,D_升级系数表!F1192,MATCH(B1192,升级战力计算!$B$1:$BC$1,0)-1)</f>
        <v>26266</v>
      </c>
      <c r="I1192" s="1">
        <v>3</v>
      </c>
      <c r="J1192" s="1">
        <v>201</v>
      </c>
      <c r="K1192" s="1">
        <v>100</v>
      </c>
      <c r="L1192" s="1">
        <v>202</v>
      </c>
      <c r="M1192" s="1">
        <v>200</v>
      </c>
      <c r="N1192" s="1">
        <v>203</v>
      </c>
      <c r="O1192" s="1">
        <v>300</v>
      </c>
      <c r="P1192" s="1">
        <v>1</v>
      </c>
      <c r="Q1192" s="1">
        <v>8800</v>
      </c>
    </row>
    <row r="1193" spans="1:17" x14ac:dyDescent="0.35">
      <c r="A1193" s="2">
        <v>1189</v>
      </c>
      <c r="B1193" s="2">
        <f t="shared" si="18"/>
        <v>206</v>
      </c>
      <c r="C1193" s="2">
        <v>2</v>
      </c>
      <c r="D1193" s="2">
        <v>6</v>
      </c>
      <c r="E1193" s="2" t="str">
        <f>"阵列"&amp;C1193&amp;INDEX(计算页!$E$4:$E$9,D1193)&amp;"色宠物系数"</f>
        <v>阵列2红色宠物系数</v>
      </c>
      <c r="F1193" s="2">
        <v>89</v>
      </c>
      <c r="G1193" s="2">
        <v>8900</v>
      </c>
      <c r="H1193" s="2">
        <f>INDEX(升级战力计算!$B$2:$BC$101,D_升级系数表!F1193,MATCH(B1193,升级战力计算!$B$1:$BC$1,0)-1)</f>
        <v>26773</v>
      </c>
      <c r="I1193" s="1">
        <v>3</v>
      </c>
      <c r="J1193" s="1">
        <v>201</v>
      </c>
      <c r="K1193" s="1">
        <v>100</v>
      </c>
      <c r="L1193" s="1">
        <v>202</v>
      </c>
      <c r="M1193" s="1">
        <v>200</v>
      </c>
      <c r="N1193" s="1">
        <v>203</v>
      </c>
      <c r="O1193" s="1">
        <v>300</v>
      </c>
      <c r="P1193" s="1">
        <v>1</v>
      </c>
      <c r="Q1193" s="1">
        <v>8900</v>
      </c>
    </row>
    <row r="1194" spans="1:17" x14ac:dyDescent="0.35">
      <c r="A1194" s="2">
        <v>1190</v>
      </c>
      <c r="B1194" s="2">
        <f t="shared" si="18"/>
        <v>206</v>
      </c>
      <c r="C1194" s="2">
        <v>2</v>
      </c>
      <c r="D1194" s="2">
        <v>6</v>
      </c>
      <c r="E1194" s="2" t="str">
        <f>"阵列"&amp;C1194&amp;INDEX(计算页!$E$4:$E$9,D1194)&amp;"色宠物系数"</f>
        <v>阵列2红色宠物系数</v>
      </c>
      <c r="F1194" s="2">
        <v>90</v>
      </c>
      <c r="G1194" s="2">
        <v>9000</v>
      </c>
      <c r="H1194" s="2">
        <f>INDEX(升级战力计算!$B$2:$BC$101,D_升级系数表!F1194,MATCH(B1194,升级战力计算!$B$1:$BC$1,0)-1)</f>
        <v>27280</v>
      </c>
      <c r="I1194" s="1">
        <v>3</v>
      </c>
      <c r="J1194" s="1">
        <v>201</v>
      </c>
      <c r="K1194" s="1">
        <v>100</v>
      </c>
      <c r="L1194" s="1">
        <v>202</v>
      </c>
      <c r="M1194" s="1">
        <v>200</v>
      </c>
      <c r="N1194" s="1">
        <v>203</v>
      </c>
      <c r="O1194" s="1">
        <v>300</v>
      </c>
      <c r="P1194" s="1">
        <v>1</v>
      </c>
      <c r="Q1194" s="1">
        <v>9000</v>
      </c>
    </row>
    <row r="1195" spans="1:17" x14ac:dyDescent="0.35">
      <c r="A1195" s="2">
        <v>1191</v>
      </c>
      <c r="B1195" s="2">
        <f t="shared" si="18"/>
        <v>206</v>
      </c>
      <c r="C1195" s="2">
        <v>2</v>
      </c>
      <c r="D1195" s="2">
        <v>6</v>
      </c>
      <c r="E1195" s="2" t="str">
        <f>"阵列"&amp;C1195&amp;INDEX(计算页!$E$4:$E$9,D1195)&amp;"色宠物系数"</f>
        <v>阵列2红色宠物系数</v>
      </c>
      <c r="F1195" s="2">
        <v>91</v>
      </c>
      <c r="G1195" s="2">
        <v>9100</v>
      </c>
      <c r="H1195" s="2">
        <f>INDEX(升级战力计算!$B$2:$BC$101,D_升级系数表!F1195,MATCH(B1195,升级战力计算!$B$1:$BC$1,0)-1)</f>
        <v>27822</v>
      </c>
      <c r="I1195" s="1">
        <v>3</v>
      </c>
      <c r="J1195" s="1">
        <v>201</v>
      </c>
      <c r="K1195" s="1">
        <v>100</v>
      </c>
      <c r="L1195" s="1">
        <v>202</v>
      </c>
      <c r="M1195" s="1">
        <v>200</v>
      </c>
      <c r="N1195" s="1">
        <v>203</v>
      </c>
      <c r="O1195" s="1">
        <v>300</v>
      </c>
      <c r="P1195" s="1">
        <v>1</v>
      </c>
      <c r="Q1195" s="1">
        <v>9100</v>
      </c>
    </row>
    <row r="1196" spans="1:17" x14ac:dyDescent="0.35">
      <c r="A1196" s="2">
        <v>1192</v>
      </c>
      <c r="B1196" s="2">
        <f t="shared" si="18"/>
        <v>206</v>
      </c>
      <c r="C1196" s="2">
        <v>2</v>
      </c>
      <c r="D1196" s="2">
        <v>6</v>
      </c>
      <c r="E1196" s="2" t="str">
        <f>"阵列"&amp;C1196&amp;INDEX(计算页!$E$4:$E$9,D1196)&amp;"色宠物系数"</f>
        <v>阵列2红色宠物系数</v>
      </c>
      <c r="F1196" s="2">
        <v>92</v>
      </c>
      <c r="G1196" s="2">
        <v>9200</v>
      </c>
      <c r="H1196" s="2">
        <f>INDEX(升级战力计算!$B$2:$BC$101,D_升级系数表!F1196,MATCH(B1196,升级战力计算!$B$1:$BC$1,0)-1)</f>
        <v>28364</v>
      </c>
      <c r="I1196" s="1">
        <v>3</v>
      </c>
      <c r="J1196" s="1">
        <v>201</v>
      </c>
      <c r="K1196" s="1">
        <v>100</v>
      </c>
      <c r="L1196" s="1">
        <v>202</v>
      </c>
      <c r="M1196" s="1">
        <v>200</v>
      </c>
      <c r="N1196" s="1">
        <v>203</v>
      </c>
      <c r="O1196" s="1">
        <v>300</v>
      </c>
      <c r="P1196" s="1">
        <v>1</v>
      </c>
      <c r="Q1196" s="1">
        <v>9200</v>
      </c>
    </row>
    <row r="1197" spans="1:17" x14ac:dyDescent="0.35">
      <c r="A1197" s="2">
        <v>1193</v>
      </c>
      <c r="B1197" s="2">
        <f t="shared" si="18"/>
        <v>206</v>
      </c>
      <c r="C1197" s="2">
        <v>2</v>
      </c>
      <c r="D1197" s="2">
        <v>6</v>
      </c>
      <c r="E1197" s="2" t="str">
        <f>"阵列"&amp;C1197&amp;INDEX(计算页!$E$4:$E$9,D1197)&amp;"色宠物系数"</f>
        <v>阵列2红色宠物系数</v>
      </c>
      <c r="F1197" s="2">
        <v>93</v>
      </c>
      <c r="G1197" s="2">
        <v>9300</v>
      </c>
      <c r="H1197" s="2">
        <f>INDEX(升级战力计算!$B$2:$BC$101,D_升级系数表!F1197,MATCH(B1197,升级战力计算!$B$1:$BC$1,0)-1)</f>
        <v>28906</v>
      </c>
      <c r="I1197" s="1">
        <v>3</v>
      </c>
      <c r="J1197" s="1">
        <v>201</v>
      </c>
      <c r="K1197" s="1">
        <v>100</v>
      </c>
      <c r="L1197" s="1">
        <v>202</v>
      </c>
      <c r="M1197" s="1">
        <v>200</v>
      </c>
      <c r="N1197" s="1">
        <v>203</v>
      </c>
      <c r="O1197" s="1">
        <v>300</v>
      </c>
      <c r="P1197" s="1">
        <v>1</v>
      </c>
      <c r="Q1197" s="1">
        <v>9300</v>
      </c>
    </row>
    <row r="1198" spans="1:17" x14ac:dyDescent="0.35">
      <c r="A1198" s="2">
        <v>1194</v>
      </c>
      <c r="B1198" s="2">
        <f t="shared" si="18"/>
        <v>206</v>
      </c>
      <c r="C1198" s="2">
        <v>2</v>
      </c>
      <c r="D1198" s="2">
        <v>6</v>
      </c>
      <c r="E1198" s="2" t="str">
        <f>"阵列"&amp;C1198&amp;INDEX(计算页!$E$4:$E$9,D1198)&amp;"色宠物系数"</f>
        <v>阵列2红色宠物系数</v>
      </c>
      <c r="F1198" s="2">
        <v>94</v>
      </c>
      <c r="G1198" s="2">
        <v>9400</v>
      </c>
      <c r="H1198" s="2">
        <f>INDEX(升级战力计算!$B$2:$BC$101,D_升级系数表!F1198,MATCH(B1198,升级战力计算!$B$1:$BC$1,0)-1)</f>
        <v>29448</v>
      </c>
      <c r="I1198" s="1">
        <v>3</v>
      </c>
      <c r="J1198" s="1">
        <v>201</v>
      </c>
      <c r="K1198" s="1">
        <v>100</v>
      </c>
      <c r="L1198" s="1">
        <v>202</v>
      </c>
      <c r="M1198" s="1">
        <v>200</v>
      </c>
      <c r="N1198" s="1">
        <v>203</v>
      </c>
      <c r="O1198" s="1">
        <v>300</v>
      </c>
      <c r="P1198" s="1">
        <v>1</v>
      </c>
      <c r="Q1198" s="1">
        <v>9400</v>
      </c>
    </row>
    <row r="1199" spans="1:17" x14ac:dyDescent="0.35">
      <c r="A1199" s="2">
        <v>1195</v>
      </c>
      <c r="B1199" s="2">
        <f t="shared" si="18"/>
        <v>206</v>
      </c>
      <c r="C1199" s="2">
        <v>2</v>
      </c>
      <c r="D1199" s="2">
        <v>6</v>
      </c>
      <c r="E1199" s="2" t="str">
        <f>"阵列"&amp;C1199&amp;INDEX(计算页!$E$4:$E$9,D1199)&amp;"色宠物系数"</f>
        <v>阵列2红色宠物系数</v>
      </c>
      <c r="F1199" s="2">
        <v>95</v>
      </c>
      <c r="G1199" s="2">
        <v>9500</v>
      </c>
      <c r="H1199" s="2">
        <f>INDEX(升级战力计算!$B$2:$BC$101,D_升级系数表!F1199,MATCH(B1199,升级战力计算!$B$1:$BC$1,0)-1)</f>
        <v>29990</v>
      </c>
      <c r="I1199" s="1">
        <v>3</v>
      </c>
      <c r="J1199" s="1">
        <v>201</v>
      </c>
      <c r="K1199" s="1">
        <v>100</v>
      </c>
      <c r="L1199" s="1">
        <v>202</v>
      </c>
      <c r="M1199" s="1">
        <v>200</v>
      </c>
      <c r="N1199" s="1">
        <v>203</v>
      </c>
      <c r="O1199" s="1">
        <v>300</v>
      </c>
      <c r="P1199" s="1">
        <v>1</v>
      </c>
      <c r="Q1199" s="1">
        <v>9500</v>
      </c>
    </row>
    <row r="1200" spans="1:17" x14ac:dyDescent="0.35">
      <c r="A1200" s="2">
        <v>1196</v>
      </c>
      <c r="B1200" s="2">
        <f t="shared" si="18"/>
        <v>206</v>
      </c>
      <c r="C1200" s="2">
        <v>2</v>
      </c>
      <c r="D1200" s="2">
        <v>6</v>
      </c>
      <c r="E1200" s="2" t="str">
        <f>"阵列"&amp;C1200&amp;INDEX(计算页!$E$4:$E$9,D1200)&amp;"色宠物系数"</f>
        <v>阵列2红色宠物系数</v>
      </c>
      <c r="F1200" s="2">
        <v>96</v>
      </c>
      <c r="G1200" s="2">
        <v>9600</v>
      </c>
      <c r="H1200" s="2">
        <f>INDEX(升级战力计算!$B$2:$BC$101,D_升级系数表!F1200,MATCH(B1200,升级战力计算!$B$1:$BC$1,0)-1)</f>
        <v>30570</v>
      </c>
      <c r="I1200" s="1">
        <v>3</v>
      </c>
      <c r="J1200" s="1">
        <v>201</v>
      </c>
      <c r="K1200" s="1">
        <v>100</v>
      </c>
      <c r="L1200" s="1">
        <v>202</v>
      </c>
      <c r="M1200" s="1">
        <v>200</v>
      </c>
      <c r="N1200" s="1">
        <v>203</v>
      </c>
      <c r="O1200" s="1">
        <v>300</v>
      </c>
      <c r="P1200" s="1">
        <v>1</v>
      </c>
      <c r="Q1200" s="1">
        <v>9600</v>
      </c>
    </row>
    <row r="1201" spans="1:17" x14ac:dyDescent="0.35">
      <c r="A1201" s="2">
        <v>1197</v>
      </c>
      <c r="B1201" s="2">
        <f t="shared" si="18"/>
        <v>206</v>
      </c>
      <c r="C1201" s="2">
        <v>2</v>
      </c>
      <c r="D1201" s="2">
        <v>6</v>
      </c>
      <c r="E1201" s="2" t="str">
        <f>"阵列"&amp;C1201&amp;INDEX(计算页!$E$4:$E$9,D1201)&amp;"色宠物系数"</f>
        <v>阵列2红色宠物系数</v>
      </c>
      <c r="F1201" s="2">
        <v>97</v>
      </c>
      <c r="G1201" s="2">
        <v>9700</v>
      </c>
      <c r="H1201" s="2">
        <f>INDEX(升级战力计算!$B$2:$BC$101,D_升级系数表!F1201,MATCH(B1201,升级战力计算!$B$1:$BC$1,0)-1)</f>
        <v>31150</v>
      </c>
      <c r="I1201" s="1">
        <v>3</v>
      </c>
      <c r="J1201" s="1">
        <v>201</v>
      </c>
      <c r="K1201" s="1">
        <v>100</v>
      </c>
      <c r="L1201" s="1">
        <v>202</v>
      </c>
      <c r="M1201" s="1">
        <v>200</v>
      </c>
      <c r="N1201" s="1">
        <v>203</v>
      </c>
      <c r="O1201" s="1">
        <v>300</v>
      </c>
      <c r="P1201" s="1">
        <v>1</v>
      </c>
      <c r="Q1201" s="1">
        <v>9700</v>
      </c>
    </row>
    <row r="1202" spans="1:17" x14ac:dyDescent="0.35">
      <c r="A1202" s="2">
        <v>1198</v>
      </c>
      <c r="B1202" s="2">
        <f t="shared" si="18"/>
        <v>206</v>
      </c>
      <c r="C1202" s="2">
        <v>2</v>
      </c>
      <c r="D1202" s="2">
        <v>6</v>
      </c>
      <c r="E1202" s="2" t="str">
        <f>"阵列"&amp;C1202&amp;INDEX(计算页!$E$4:$E$9,D1202)&amp;"色宠物系数"</f>
        <v>阵列2红色宠物系数</v>
      </c>
      <c r="F1202" s="2">
        <v>98</v>
      </c>
      <c r="G1202" s="2">
        <v>9800</v>
      </c>
      <c r="H1202" s="2">
        <f>INDEX(升级战力计算!$B$2:$BC$101,D_升级系数表!F1202,MATCH(B1202,升级战力计算!$B$1:$BC$1,0)-1)</f>
        <v>31730</v>
      </c>
      <c r="I1202" s="1">
        <v>3</v>
      </c>
      <c r="J1202" s="1">
        <v>201</v>
      </c>
      <c r="K1202" s="1">
        <v>100</v>
      </c>
      <c r="L1202" s="1">
        <v>202</v>
      </c>
      <c r="M1202" s="1">
        <v>200</v>
      </c>
      <c r="N1202" s="1">
        <v>203</v>
      </c>
      <c r="O1202" s="1">
        <v>300</v>
      </c>
      <c r="P1202" s="1">
        <v>1</v>
      </c>
      <c r="Q1202" s="1">
        <v>9800</v>
      </c>
    </row>
    <row r="1203" spans="1:17" x14ac:dyDescent="0.35">
      <c r="A1203" s="2">
        <v>1199</v>
      </c>
      <c r="B1203" s="2">
        <f t="shared" si="18"/>
        <v>206</v>
      </c>
      <c r="C1203" s="2">
        <v>2</v>
      </c>
      <c r="D1203" s="2">
        <v>6</v>
      </c>
      <c r="E1203" s="2" t="str">
        <f>"阵列"&amp;C1203&amp;INDEX(计算页!$E$4:$E$9,D1203)&amp;"色宠物系数"</f>
        <v>阵列2红色宠物系数</v>
      </c>
      <c r="F1203" s="2">
        <v>99</v>
      </c>
      <c r="G1203" s="2">
        <v>9900</v>
      </c>
      <c r="H1203" s="2">
        <f>INDEX(升级战力计算!$B$2:$BC$101,D_升级系数表!F1203,MATCH(B1203,升级战力计算!$B$1:$BC$1,0)-1)</f>
        <v>32310</v>
      </c>
      <c r="I1203" s="1">
        <v>3</v>
      </c>
      <c r="J1203" s="1">
        <v>201</v>
      </c>
      <c r="K1203" s="1">
        <v>100</v>
      </c>
      <c r="L1203" s="1">
        <v>202</v>
      </c>
      <c r="M1203" s="1">
        <v>200</v>
      </c>
      <c r="N1203" s="1">
        <v>203</v>
      </c>
      <c r="O1203" s="1">
        <v>300</v>
      </c>
      <c r="P1203" s="1">
        <v>1</v>
      </c>
      <c r="Q1203" s="1">
        <v>9900</v>
      </c>
    </row>
    <row r="1204" spans="1:17" x14ac:dyDescent="0.35">
      <c r="A1204" s="2">
        <v>1200</v>
      </c>
      <c r="B1204" s="2">
        <f t="shared" si="18"/>
        <v>206</v>
      </c>
      <c r="C1204" s="2">
        <v>2</v>
      </c>
      <c r="D1204" s="2">
        <v>6</v>
      </c>
      <c r="E1204" s="2" t="str">
        <f>"阵列"&amp;C1204&amp;INDEX(计算页!$E$4:$E$9,D1204)&amp;"色宠物系数"</f>
        <v>阵列2红色宠物系数</v>
      </c>
      <c r="F1204" s="2">
        <v>100</v>
      </c>
      <c r="G1204" s="2">
        <v>10000</v>
      </c>
      <c r="H1204" s="2">
        <f>INDEX(升级战力计算!$B$2:$BC$101,D_升级系数表!F1204,MATCH(B1204,升级战力计算!$B$1:$BC$1,0)-1)</f>
        <v>32890</v>
      </c>
      <c r="I1204" s="1">
        <v>3</v>
      </c>
      <c r="J1204" s="1">
        <v>201</v>
      </c>
      <c r="K1204" s="1">
        <v>100</v>
      </c>
      <c r="L1204" s="1">
        <v>202</v>
      </c>
      <c r="M1204" s="1">
        <v>200</v>
      </c>
      <c r="N1204" s="1">
        <v>203</v>
      </c>
      <c r="O1204" s="1">
        <v>300</v>
      </c>
      <c r="P1204" s="1">
        <v>1</v>
      </c>
      <c r="Q1204" s="1">
        <v>10000</v>
      </c>
    </row>
    <row r="1205" spans="1:17" x14ac:dyDescent="0.35">
      <c r="A1205" s="2">
        <v>1201</v>
      </c>
      <c r="B1205" s="2">
        <f t="shared" si="18"/>
        <v>301</v>
      </c>
      <c r="C1205" s="2">
        <v>3</v>
      </c>
      <c r="D1205" s="2">
        <v>1</v>
      </c>
      <c r="E1205" s="2" t="str">
        <f>"阵列"&amp;C1205&amp;INDEX(计算页!$E$4:$E$9,D1205)&amp;"色宠物系数"</f>
        <v>阵列3白色宠物系数</v>
      </c>
      <c r="F1205" s="2">
        <v>1</v>
      </c>
      <c r="G1205" s="2">
        <v>100</v>
      </c>
      <c r="H1205" s="2">
        <f>INDEX(升级战力计算!$B$2:$BC$101,D_升级系数表!F1205,MATCH(B1205,升级战力计算!$B$1:$BC$1,0)-1)</f>
        <v>180</v>
      </c>
      <c r="I1205" s="1">
        <v>3</v>
      </c>
      <c r="J1205" s="1">
        <v>201</v>
      </c>
      <c r="K1205" s="1">
        <v>100</v>
      </c>
      <c r="L1205" s="1">
        <v>202</v>
      </c>
      <c r="M1205" s="1">
        <v>200</v>
      </c>
      <c r="N1205" s="1">
        <v>203</v>
      </c>
      <c r="O1205" s="1">
        <v>300</v>
      </c>
      <c r="P1205" s="1">
        <v>1</v>
      </c>
      <c r="Q1205" s="1">
        <v>100</v>
      </c>
    </row>
    <row r="1206" spans="1:17" x14ac:dyDescent="0.35">
      <c r="A1206" s="2">
        <v>1202</v>
      </c>
      <c r="B1206" s="2">
        <f t="shared" si="18"/>
        <v>301</v>
      </c>
      <c r="C1206" s="2">
        <v>3</v>
      </c>
      <c r="D1206" s="2">
        <v>1</v>
      </c>
      <c r="E1206" s="2" t="str">
        <f>"阵列"&amp;C1206&amp;INDEX(计算页!$E$4:$E$9,D1206)&amp;"色宠物系数"</f>
        <v>阵列3白色宠物系数</v>
      </c>
      <c r="F1206" s="2">
        <v>2</v>
      </c>
      <c r="G1206" s="2">
        <v>200</v>
      </c>
      <c r="H1206" s="2">
        <f>INDEX(升级战力计算!$B$2:$BC$101,D_升级系数表!F1206,MATCH(B1206,升级战力计算!$B$1:$BC$1,0)-1)</f>
        <v>360</v>
      </c>
      <c r="I1206" s="1">
        <v>3</v>
      </c>
      <c r="J1206" s="1">
        <v>201</v>
      </c>
      <c r="K1206" s="1">
        <v>100</v>
      </c>
      <c r="L1206" s="1">
        <v>202</v>
      </c>
      <c r="M1206" s="1">
        <v>200</v>
      </c>
      <c r="N1206" s="1">
        <v>203</v>
      </c>
      <c r="O1206" s="1">
        <v>300</v>
      </c>
      <c r="P1206" s="1">
        <v>1</v>
      </c>
      <c r="Q1206" s="1">
        <v>200</v>
      </c>
    </row>
    <row r="1207" spans="1:17" x14ac:dyDescent="0.35">
      <c r="A1207" s="2">
        <v>1203</v>
      </c>
      <c r="B1207" s="2">
        <f t="shared" si="18"/>
        <v>301</v>
      </c>
      <c r="C1207" s="2">
        <v>3</v>
      </c>
      <c r="D1207" s="2">
        <v>1</v>
      </c>
      <c r="E1207" s="2" t="str">
        <f>"阵列"&amp;C1207&amp;INDEX(计算页!$E$4:$E$9,D1207)&amp;"色宠物系数"</f>
        <v>阵列3白色宠物系数</v>
      </c>
      <c r="F1207" s="2">
        <v>3</v>
      </c>
      <c r="G1207" s="2">
        <v>300</v>
      </c>
      <c r="H1207" s="2">
        <f>INDEX(升级战力计算!$B$2:$BC$101,D_升级系数表!F1207,MATCH(B1207,升级战力计算!$B$1:$BC$1,0)-1)</f>
        <v>540</v>
      </c>
      <c r="I1207" s="1">
        <v>3</v>
      </c>
      <c r="J1207" s="1">
        <v>201</v>
      </c>
      <c r="K1207" s="1">
        <v>100</v>
      </c>
      <c r="L1207" s="1">
        <v>202</v>
      </c>
      <c r="M1207" s="1">
        <v>200</v>
      </c>
      <c r="N1207" s="1">
        <v>203</v>
      </c>
      <c r="O1207" s="1">
        <v>300</v>
      </c>
      <c r="P1207" s="1">
        <v>1</v>
      </c>
      <c r="Q1207" s="1">
        <v>300</v>
      </c>
    </row>
    <row r="1208" spans="1:17" x14ac:dyDescent="0.35">
      <c r="A1208" s="2">
        <v>1204</v>
      </c>
      <c r="B1208" s="2">
        <f t="shared" si="18"/>
        <v>301</v>
      </c>
      <c r="C1208" s="2">
        <v>3</v>
      </c>
      <c r="D1208" s="2">
        <v>1</v>
      </c>
      <c r="E1208" s="2" t="str">
        <f>"阵列"&amp;C1208&amp;INDEX(计算页!$E$4:$E$9,D1208)&amp;"色宠物系数"</f>
        <v>阵列3白色宠物系数</v>
      </c>
      <c r="F1208" s="2">
        <v>4</v>
      </c>
      <c r="G1208" s="2">
        <v>400</v>
      </c>
      <c r="H1208" s="2">
        <f>INDEX(升级战力计算!$B$2:$BC$101,D_升级系数表!F1208,MATCH(B1208,升级战力计算!$B$1:$BC$1,0)-1)</f>
        <v>720</v>
      </c>
      <c r="I1208" s="1">
        <v>3</v>
      </c>
      <c r="J1208" s="1">
        <v>201</v>
      </c>
      <c r="K1208" s="1">
        <v>100</v>
      </c>
      <c r="L1208" s="1">
        <v>202</v>
      </c>
      <c r="M1208" s="1">
        <v>200</v>
      </c>
      <c r="N1208" s="1">
        <v>203</v>
      </c>
      <c r="O1208" s="1">
        <v>300</v>
      </c>
      <c r="P1208" s="1">
        <v>1</v>
      </c>
      <c r="Q1208" s="1">
        <v>400</v>
      </c>
    </row>
    <row r="1209" spans="1:17" x14ac:dyDescent="0.35">
      <c r="A1209" s="2">
        <v>1205</v>
      </c>
      <c r="B1209" s="2">
        <f t="shared" si="18"/>
        <v>301</v>
      </c>
      <c r="C1209" s="2">
        <v>3</v>
      </c>
      <c r="D1209" s="2">
        <v>1</v>
      </c>
      <c r="E1209" s="2" t="str">
        <f>"阵列"&amp;C1209&amp;INDEX(计算页!$E$4:$E$9,D1209)&amp;"色宠物系数"</f>
        <v>阵列3白色宠物系数</v>
      </c>
      <c r="F1209" s="2">
        <v>5</v>
      </c>
      <c r="G1209" s="2">
        <v>500</v>
      </c>
      <c r="H1209" s="2">
        <f>INDEX(升级战力计算!$B$2:$BC$101,D_升级系数表!F1209,MATCH(B1209,升级战力计算!$B$1:$BC$1,0)-1)</f>
        <v>900</v>
      </c>
      <c r="I1209" s="1">
        <v>3</v>
      </c>
      <c r="J1209" s="1">
        <v>201</v>
      </c>
      <c r="K1209" s="1">
        <v>100</v>
      </c>
      <c r="L1209" s="1">
        <v>202</v>
      </c>
      <c r="M1209" s="1">
        <v>200</v>
      </c>
      <c r="N1209" s="1">
        <v>203</v>
      </c>
      <c r="O1209" s="1">
        <v>300</v>
      </c>
      <c r="P1209" s="1">
        <v>1</v>
      </c>
      <c r="Q1209" s="1">
        <v>500</v>
      </c>
    </row>
    <row r="1210" spans="1:17" x14ac:dyDescent="0.35">
      <c r="A1210" s="2">
        <v>1206</v>
      </c>
      <c r="B1210" s="2">
        <f t="shared" si="18"/>
        <v>301</v>
      </c>
      <c r="C1210" s="2">
        <v>3</v>
      </c>
      <c r="D1210" s="2">
        <v>1</v>
      </c>
      <c r="E1210" s="2" t="str">
        <f>"阵列"&amp;C1210&amp;INDEX(计算页!$E$4:$E$9,D1210)&amp;"色宠物系数"</f>
        <v>阵列3白色宠物系数</v>
      </c>
      <c r="F1210" s="2">
        <v>6</v>
      </c>
      <c r="G1210" s="2">
        <v>600</v>
      </c>
      <c r="H1210" s="2">
        <f>INDEX(升级战力计算!$B$2:$BC$101,D_升级系数表!F1210,MATCH(B1210,升级战力计算!$B$1:$BC$1,0)-1)</f>
        <v>1093</v>
      </c>
      <c r="I1210" s="1">
        <v>3</v>
      </c>
      <c r="J1210" s="1">
        <v>201</v>
      </c>
      <c r="K1210" s="1">
        <v>100</v>
      </c>
      <c r="L1210" s="1">
        <v>202</v>
      </c>
      <c r="M1210" s="1">
        <v>200</v>
      </c>
      <c r="N1210" s="1">
        <v>203</v>
      </c>
      <c r="O1210" s="1">
        <v>300</v>
      </c>
      <c r="P1210" s="1">
        <v>1</v>
      </c>
      <c r="Q1210" s="1">
        <v>600</v>
      </c>
    </row>
    <row r="1211" spans="1:17" x14ac:dyDescent="0.35">
      <c r="A1211" s="2">
        <v>1207</v>
      </c>
      <c r="B1211" s="2">
        <f t="shared" si="18"/>
        <v>301</v>
      </c>
      <c r="C1211" s="2">
        <v>3</v>
      </c>
      <c r="D1211" s="2">
        <v>1</v>
      </c>
      <c r="E1211" s="2" t="str">
        <f>"阵列"&amp;C1211&amp;INDEX(计算页!$E$4:$E$9,D1211)&amp;"色宠物系数"</f>
        <v>阵列3白色宠物系数</v>
      </c>
      <c r="F1211" s="2">
        <v>7</v>
      </c>
      <c r="G1211" s="2">
        <v>700</v>
      </c>
      <c r="H1211" s="2">
        <f>INDEX(升级战力计算!$B$2:$BC$101,D_升级系数表!F1211,MATCH(B1211,升级战力计算!$B$1:$BC$1,0)-1)</f>
        <v>1286</v>
      </c>
      <c r="I1211" s="1">
        <v>3</v>
      </c>
      <c r="J1211" s="1">
        <v>201</v>
      </c>
      <c r="K1211" s="1">
        <v>100</v>
      </c>
      <c r="L1211" s="1">
        <v>202</v>
      </c>
      <c r="M1211" s="1">
        <v>200</v>
      </c>
      <c r="N1211" s="1">
        <v>203</v>
      </c>
      <c r="O1211" s="1">
        <v>300</v>
      </c>
      <c r="P1211" s="1">
        <v>1</v>
      </c>
      <c r="Q1211" s="1">
        <v>700</v>
      </c>
    </row>
    <row r="1212" spans="1:17" x14ac:dyDescent="0.35">
      <c r="A1212" s="2">
        <v>1208</v>
      </c>
      <c r="B1212" s="2">
        <f t="shared" si="18"/>
        <v>301</v>
      </c>
      <c r="C1212" s="2">
        <v>3</v>
      </c>
      <c r="D1212" s="2">
        <v>1</v>
      </c>
      <c r="E1212" s="2" t="str">
        <f>"阵列"&amp;C1212&amp;INDEX(计算页!$E$4:$E$9,D1212)&amp;"色宠物系数"</f>
        <v>阵列3白色宠物系数</v>
      </c>
      <c r="F1212" s="2">
        <v>8</v>
      </c>
      <c r="G1212" s="2">
        <v>800</v>
      </c>
      <c r="H1212" s="2">
        <f>INDEX(升级战力计算!$B$2:$BC$101,D_升级系数表!F1212,MATCH(B1212,升级战力计算!$B$1:$BC$1,0)-1)</f>
        <v>1479</v>
      </c>
      <c r="I1212" s="1">
        <v>3</v>
      </c>
      <c r="J1212" s="1">
        <v>201</v>
      </c>
      <c r="K1212" s="1">
        <v>100</v>
      </c>
      <c r="L1212" s="1">
        <v>202</v>
      </c>
      <c r="M1212" s="1">
        <v>200</v>
      </c>
      <c r="N1212" s="1">
        <v>203</v>
      </c>
      <c r="O1212" s="1">
        <v>300</v>
      </c>
      <c r="P1212" s="1">
        <v>1</v>
      </c>
      <c r="Q1212" s="1">
        <v>800</v>
      </c>
    </row>
    <row r="1213" spans="1:17" x14ac:dyDescent="0.35">
      <c r="A1213" s="2">
        <v>1209</v>
      </c>
      <c r="B1213" s="2">
        <f t="shared" si="18"/>
        <v>301</v>
      </c>
      <c r="C1213" s="2">
        <v>3</v>
      </c>
      <c r="D1213" s="2">
        <v>1</v>
      </c>
      <c r="E1213" s="2" t="str">
        <f>"阵列"&amp;C1213&amp;INDEX(计算页!$E$4:$E$9,D1213)&amp;"色宠物系数"</f>
        <v>阵列3白色宠物系数</v>
      </c>
      <c r="F1213" s="2">
        <v>9</v>
      </c>
      <c r="G1213" s="2">
        <v>900</v>
      </c>
      <c r="H1213" s="2">
        <f>INDEX(升级战力计算!$B$2:$BC$101,D_升级系数表!F1213,MATCH(B1213,升级战力计算!$B$1:$BC$1,0)-1)</f>
        <v>1672</v>
      </c>
      <c r="I1213" s="1">
        <v>3</v>
      </c>
      <c r="J1213" s="1">
        <v>201</v>
      </c>
      <c r="K1213" s="1">
        <v>100</v>
      </c>
      <c r="L1213" s="1">
        <v>202</v>
      </c>
      <c r="M1213" s="1">
        <v>200</v>
      </c>
      <c r="N1213" s="1">
        <v>203</v>
      </c>
      <c r="O1213" s="1">
        <v>300</v>
      </c>
      <c r="P1213" s="1">
        <v>1</v>
      </c>
      <c r="Q1213" s="1">
        <v>900</v>
      </c>
    </row>
    <row r="1214" spans="1:17" x14ac:dyDescent="0.35">
      <c r="A1214" s="2">
        <v>1210</v>
      </c>
      <c r="B1214" s="2">
        <f t="shared" si="18"/>
        <v>301</v>
      </c>
      <c r="C1214" s="2">
        <v>3</v>
      </c>
      <c r="D1214" s="2">
        <v>1</v>
      </c>
      <c r="E1214" s="2" t="str">
        <f>"阵列"&amp;C1214&amp;INDEX(计算页!$E$4:$E$9,D1214)&amp;"色宠物系数"</f>
        <v>阵列3白色宠物系数</v>
      </c>
      <c r="F1214" s="2">
        <v>10</v>
      </c>
      <c r="G1214" s="2">
        <v>1000</v>
      </c>
      <c r="H1214" s="2">
        <f>INDEX(升级战力计算!$B$2:$BC$101,D_升级系数表!F1214,MATCH(B1214,升级战力计算!$B$1:$BC$1,0)-1)</f>
        <v>1865</v>
      </c>
      <c r="I1214" s="1">
        <v>3</v>
      </c>
      <c r="J1214" s="1">
        <v>201</v>
      </c>
      <c r="K1214" s="1">
        <v>100</v>
      </c>
      <c r="L1214" s="1">
        <v>202</v>
      </c>
      <c r="M1214" s="1">
        <v>200</v>
      </c>
      <c r="N1214" s="1">
        <v>203</v>
      </c>
      <c r="O1214" s="1">
        <v>300</v>
      </c>
      <c r="P1214" s="1">
        <v>1</v>
      </c>
      <c r="Q1214" s="1">
        <v>1000</v>
      </c>
    </row>
    <row r="1215" spans="1:17" x14ac:dyDescent="0.35">
      <c r="A1215" s="2">
        <v>1211</v>
      </c>
      <c r="B1215" s="2">
        <f t="shared" si="18"/>
        <v>301</v>
      </c>
      <c r="C1215" s="2">
        <v>3</v>
      </c>
      <c r="D1215" s="2">
        <v>1</v>
      </c>
      <c r="E1215" s="2" t="str">
        <f>"阵列"&amp;C1215&amp;INDEX(计算页!$E$4:$E$9,D1215)&amp;"色宠物系数"</f>
        <v>阵列3白色宠物系数</v>
      </c>
      <c r="F1215" s="2">
        <v>11</v>
      </c>
      <c r="G1215" s="2">
        <v>1100</v>
      </c>
      <c r="H1215" s="2">
        <f>INDEX(升级战力计算!$B$2:$BC$101,D_升级系数表!F1215,MATCH(B1215,升级战力计算!$B$1:$BC$1,0)-1)</f>
        <v>2072</v>
      </c>
      <c r="I1215" s="1">
        <v>3</v>
      </c>
      <c r="J1215" s="1">
        <v>201</v>
      </c>
      <c r="K1215" s="1">
        <v>100</v>
      </c>
      <c r="L1215" s="1">
        <v>202</v>
      </c>
      <c r="M1215" s="1">
        <v>200</v>
      </c>
      <c r="N1215" s="1">
        <v>203</v>
      </c>
      <c r="O1215" s="1">
        <v>300</v>
      </c>
      <c r="P1215" s="1">
        <v>1</v>
      </c>
      <c r="Q1215" s="1">
        <v>1100</v>
      </c>
    </row>
    <row r="1216" spans="1:17" x14ac:dyDescent="0.35">
      <c r="A1216" s="2">
        <v>1212</v>
      </c>
      <c r="B1216" s="2">
        <f t="shared" si="18"/>
        <v>301</v>
      </c>
      <c r="C1216" s="2">
        <v>3</v>
      </c>
      <c r="D1216" s="2">
        <v>1</v>
      </c>
      <c r="E1216" s="2" t="str">
        <f>"阵列"&amp;C1216&amp;INDEX(计算页!$E$4:$E$9,D1216)&amp;"色宠物系数"</f>
        <v>阵列3白色宠物系数</v>
      </c>
      <c r="F1216" s="2">
        <v>12</v>
      </c>
      <c r="G1216" s="2">
        <v>1200</v>
      </c>
      <c r="H1216" s="2">
        <f>INDEX(升级战力计算!$B$2:$BC$101,D_升级系数表!F1216,MATCH(B1216,升级战力计算!$B$1:$BC$1,0)-1)</f>
        <v>2279</v>
      </c>
      <c r="I1216" s="1">
        <v>3</v>
      </c>
      <c r="J1216" s="1">
        <v>201</v>
      </c>
      <c r="K1216" s="1">
        <v>100</v>
      </c>
      <c r="L1216" s="1">
        <v>202</v>
      </c>
      <c r="M1216" s="1">
        <v>200</v>
      </c>
      <c r="N1216" s="1">
        <v>203</v>
      </c>
      <c r="O1216" s="1">
        <v>300</v>
      </c>
      <c r="P1216" s="1">
        <v>1</v>
      </c>
      <c r="Q1216" s="1">
        <v>1200</v>
      </c>
    </row>
    <row r="1217" spans="1:17" x14ac:dyDescent="0.35">
      <c r="A1217" s="2">
        <v>1213</v>
      </c>
      <c r="B1217" s="2">
        <f t="shared" si="18"/>
        <v>301</v>
      </c>
      <c r="C1217" s="2">
        <v>3</v>
      </c>
      <c r="D1217" s="2">
        <v>1</v>
      </c>
      <c r="E1217" s="2" t="str">
        <f>"阵列"&amp;C1217&amp;INDEX(计算页!$E$4:$E$9,D1217)&amp;"色宠物系数"</f>
        <v>阵列3白色宠物系数</v>
      </c>
      <c r="F1217" s="2">
        <v>13</v>
      </c>
      <c r="G1217" s="2">
        <v>1300</v>
      </c>
      <c r="H1217" s="2">
        <f>INDEX(升级战力计算!$B$2:$BC$101,D_升级系数表!F1217,MATCH(B1217,升级战力计算!$B$1:$BC$1,0)-1)</f>
        <v>2486</v>
      </c>
      <c r="I1217" s="1">
        <v>3</v>
      </c>
      <c r="J1217" s="1">
        <v>201</v>
      </c>
      <c r="K1217" s="1">
        <v>100</v>
      </c>
      <c r="L1217" s="1">
        <v>202</v>
      </c>
      <c r="M1217" s="1">
        <v>200</v>
      </c>
      <c r="N1217" s="1">
        <v>203</v>
      </c>
      <c r="O1217" s="1">
        <v>300</v>
      </c>
      <c r="P1217" s="1">
        <v>1</v>
      </c>
      <c r="Q1217" s="1">
        <v>1300</v>
      </c>
    </row>
    <row r="1218" spans="1:17" x14ac:dyDescent="0.35">
      <c r="A1218" s="2">
        <v>1214</v>
      </c>
      <c r="B1218" s="2">
        <f t="shared" si="18"/>
        <v>301</v>
      </c>
      <c r="C1218" s="2">
        <v>3</v>
      </c>
      <c r="D1218" s="2">
        <v>1</v>
      </c>
      <c r="E1218" s="2" t="str">
        <f>"阵列"&amp;C1218&amp;INDEX(计算页!$E$4:$E$9,D1218)&amp;"色宠物系数"</f>
        <v>阵列3白色宠物系数</v>
      </c>
      <c r="F1218" s="2">
        <v>14</v>
      </c>
      <c r="G1218" s="2">
        <v>1400</v>
      </c>
      <c r="H1218" s="2">
        <f>INDEX(升级战力计算!$B$2:$BC$101,D_升级系数表!F1218,MATCH(B1218,升级战力计算!$B$1:$BC$1,0)-1)</f>
        <v>2693</v>
      </c>
      <c r="I1218" s="1">
        <v>3</v>
      </c>
      <c r="J1218" s="1">
        <v>201</v>
      </c>
      <c r="K1218" s="1">
        <v>100</v>
      </c>
      <c r="L1218" s="1">
        <v>202</v>
      </c>
      <c r="M1218" s="1">
        <v>200</v>
      </c>
      <c r="N1218" s="1">
        <v>203</v>
      </c>
      <c r="O1218" s="1">
        <v>300</v>
      </c>
      <c r="P1218" s="1">
        <v>1</v>
      </c>
      <c r="Q1218" s="1">
        <v>1400</v>
      </c>
    </row>
    <row r="1219" spans="1:17" x14ac:dyDescent="0.35">
      <c r="A1219" s="2">
        <v>1215</v>
      </c>
      <c r="B1219" s="2">
        <f t="shared" si="18"/>
        <v>301</v>
      </c>
      <c r="C1219" s="2">
        <v>3</v>
      </c>
      <c r="D1219" s="2">
        <v>1</v>
      </c>
      <c r="E1219" s="2" t="str">
        <f>"阵列"&amp;C1219&amp;INDEX(计算页!$E$4:$E$9,D1219)&amp;"色宠物系数"</f>
        <v>阵列3白色宠物系数</v>
      </c>
      <c r="F1219" s="2">
        <v>15</v>
      </c>
      <c r="G1219" s="2">
        <v>1500</v>
      </c>
      <c r="H1219" s="2">
        <f>INDEX(升级战力计算!$B$2:$BC$101,D_升级系数表!F1219,MATCH(B1219,升级战力计算!$B$1:$BC$1,0)-1)</f>
        <v>2900</v>
      </c>
      <c r="I1219" s="1">
        <v>3</v>
      </c>
      <c r="J1219" s="1">
        <v>201</v>
      </c>
      <c r="K1219" s="1">
        <v>100</v>
      </c>
      <c r="L1219" s="1">
        <v>202</v>
      </c>
      <c r="M1219" s="1">
        <v>200</v>
      </c>
      <c r="N1219" s="1">
        <v>203</v>
      </c>
      <c r="O1219" s="1">
        <v>300</v>
      </c>
      <c r="P1219" s="1">
        <v>1</v>
      </c>
      <c r="Q1219" s="1">
        <v>1500</v>
      </c>
    </row>
    <row r="1220" spans="1:17" x14ac:dyDescent="0.35">
      <c r="A1220" s="2">
        <v>1216</v>
      </c>
      <c r="B1220" s="2">
        <f t="shared" si="18"/>
        <v>301</v>
      </c>
      <c r="C1220" s="2">
        <v>3</v>
      </c>
      <c r="D1220" s="2">
        <v>1</v>
      </c>
      <c r="E1220" s="2" t="str">
        <f>"阵列"&amp;C1220&amp;INDEX(计算页!$E$4:$E$9,D1220)&amp;"色宠物系数"</f>
        <v>阵列3白色宠物系数</v>
      </c>
      <c r="F1220" s="2">
        <v>16</v>
      </c>
      <c r="G1220" s="2">
        <v>1600</v>
      </c>
      <c r="H1220" s="2">
        <f>INDEX(升级战力计算!$B$2:$BC$101,D_升级系数表!F1220,MATCH(B1220,升级战力计算!$B$1:$BC$1,0)-1)</f>
        <v>3121</v>
      </c>
      <c r="I1220" s="1">
        <v>3</v>
      </c>
      <c r="J1220" s="1">
        <v>201</v>
      </c>
      <c r="K1220" s="1">
        <v>100</v>
      </c>
      <c r="L1220" s="1">
        <v>202</v>
      </c>
      <c r="M1220" s="1">
        <v>200</v>
      </c>
      <c r="N1220" s="1">
        <v>203</v>
      </c>
      <c r="O1220" s="1">
        <v>300</v>
      </c>
      <c r="P1220" s="1">
        <v>1</v>
      </c>
      <c r="Q1220" s="1">
        <v>1600</v>
      </c>
    </row>
    <row r="1221" spans="1:17" x14ac:dyDescent="0.35">
      <c r="A1221" s="2">
        <v>1217</v>
      </c>
      <c r="B1221" s="2">
        <f t="shared" si="18"/>
        <v>301</v>
      </c>
      <c r="C1221" s="2">
        <v>3</v>
      </c>
      <c r="D1221" s="2">
        <v>1</v>
      </c>
      <c r="E1221" s="2" t="str">
        <f>"阵列"&amp;C1221&amp;INDEX(计算页!$E$4:$E$9,D1221)&amp;"色宠物系数"</f>
        <v>阵列3白色宠物系数</v>
      </c>
      <c r="F1221" s="2">
        <v>17</v>
      </c>
      <c r="G1221" s="2">
        <v>1700</v>
      </c>
      <c r="H1221" s="2">
        <f>INDEX(升级战力计算!$B$2:$BC$101,D_升级系数表!F1221,MATCH(B1221,升级战力计算!$B$1:$BC$1,0)-1)</f>
        <v>3342</v>
      </c>
      <c r="I1221" s="1">
        <v>3</v>
      </c>
      <c r="J1221" s="1">
        <v>201</v>
      </c>
      <c r="K1221" s="1">
        <v>100</v>
      </c>
      <c r="L1221" s="1">
        <v>202</v>
      </c>
      <c r="M1221" s="1">
        <v>200</v>
      </c>
      <c r="N1221" s="1">
        <v>203</v>
      </c>
      <c r="O1221" s="1">
        <v>300</v>
      </c>
      <c r="P1221" s="1">
        <v>1</v>
      </c>
      <c r="Q1221" s="1">
        <v>1700</v>
      </c>
    </row>
    <row r="1222" spans="1:17" x14ac:dyDescent="0.35">
      <c r="A1222" s="2">
        <v>1218</v>
      </c>
      <c r="B1222" s="2">
        <f t="shared" ref="B1222:B1285" si="19">C1222*100+D1222</f>
        <v>301</v>
      </c>
      <c r="C1222" s="2">
        <v>3</v>
      </c>
      <c r="D1222" s="2">
        <v>1</v>
      </c>
      <c r="E1222" s="2" t="str">
        <f>"阵列"&amp;C1222&amp;INDEX(计算页!$E$4:$E$9,D1222)&amp;"色宠物系数"</f>
        <v>阵列3白色宠物系数</v>
      </c>
      <c r="F1222" s="2">
        <v>18</v>
      </c>
      <c r="G1222" s="2">
        <v>1800</v>
      </c>
      <c r="H1222" s="2">
        <f>INDEX(升级战力计算!$B$2:$BC$101,D_升级系数表!F1222,MATCH(B1222,升级战力计算!$B$1:$BC$1,0)-1)</f>
        <v>3563</v>
      </c>
      <c r="I1222" s="1">
        <v>3</v>
      </c>
      <c r="J1222" s="1">
        <v>201</v>
      </c>
      <c r="K1222" s="1">
        <v>100</v>
      </c>
      <c r="L1222" s="1">
        <v>202</v>
      </c>
      <c r="M1222" s="1">
        <v>200</v>
      </c>
      <c r="N1222" s="1">
        <v>203</v>
      </c>
      <c r="O1222" s="1">
        <v>300</v>
      </c>
      <c r="P1222" s="1">
        <v>1</v>
      </c>
      <c r="Q1222" s="1">
        <v>1800</v>
      </c>
    </row>
    <row r="1223" spans="1:17" x14ac:dyDescent="0.35">
      <c r="A1223" s="2">
        <v>1219</v>
      </c>
      <c r="B1223" s="2">
        <f t="shared" si="19"/>
        <v>301</v>
      </c>
      <c r="C1223" s="2">
        <v>3</v>
      </c>
      <c r="D1223" s="2">
        <v>1</v>
      </c>
      <c r="E1223" s="2" t="str">
        <f>"阵列"&amp;C1223&amp;INDEX(计算页!$E$4:$E$9,D1223)&amp;"色宠物系数"</f>
        <v>阵列3白色宠物系数</v>
      </c>
      <c r="F1223" s="2">
        <v>19</v>
      </c>
      <c r="G1223" s="2">
        <v>1900</v>
      </c>
      <c r="H1223" s="2">
        <f>INDEX(升级战力计算!$B$2:$BC$101,D_升级系数表!F1223,MATCH(B1223,升级战力计算!$B$1:$BC$1,0)-1)</f>
        <v>3784</v>
      </c>
      <c r="I1223" s="1">
        <v>3</v>
      </c>
      <c r="J1223" s="1">
        <v>201</v>
      </c>
      <c r="K1223" s="1">
        <v>100</v>
      </c>
      <c r="L1223" s="1">
        <v>202</v>
      </c>
      <c r="M1223" s="1">
        <v>200</v>
      </c>
      <c r="N1223" s="1">
        <v>203</v>
      </c>
      <c r="O1223" s="1">
        <v>300</v>
      </c>
      <c r="P1223" s="1">
        <v>1</v>
      </c>
      <c r="Q1223" s="1">
        <v>1900</v>
      </c>
    </row>
    <row r="1224" spans="1:17" x14ac:dyDescent="0.35">
      <c r="A1224" s="2">
        <v>1220</v>
      </c>
      <c r="B1224" s="2">
        <f t="shared" si="19"/>
        <v>301</v>
      </c>
      <c r="C1224" s="2">
        <v>3</v>
      </c>
      <c r="D1224" s="2">
        <v>1</v>
      </c>
      <c r="E1224" s="2" t="str">
        <f>"阵列"&amp;C1224&amp;INDEX(计算页!$E$4:$E$9,D1224)&amp;"色宠物系数"</f>
        <v>阵列3白色宠物系数</v>
      </c>
      <c r="F1224" s="2">
        <v>20</v>
      </c>
      <c r="G1224" s="2">
        <v>2000</v>
      </c>
      <c r="H1224" s="2">
        <f>INDEX(升级战力计算!$B$2:$BC$101,D_升级系数表!F1224,MATCH(B1224,升级战力计算!$B$1:$BC$1,0)-1)</f>
        <v>4005</v>
      </c>
      <c r="I1224" s="1">
        <v>3</v>
      </c>
      <c r="J1224" s="1">
        <v>201</v>
      </c>
      <c r="K1224" s="1">
        <v>100</v>
      </c>
      <c r="L1224" s="1">
        <v>202</v>
      </c>
      <c r="M1224" s="1">
        <v>200</v>
      </c>
      <c r="N1224" s="1">
        <v>203</v>
      </c>
      <c r="O1224" s="1">
        <v>300</v>
      </c>
      <c r="P1224" s="1">
        <v>1</v>
      </c>
      <c r="Q1224" s="1">
        <v>2000</v>
      </c>
    </row>
    <row r="1225" spans="1:17" x14ac:dyDescent="0.35">
      <c r="A1225" s="2">
        <v>1221</v>
      </c>
      <c r="B1225" s="2">
        <f t="shared" si="19"/>
        <v>301</v>
      </c>
      <c r="C1225" s="2">
        <v>3</v>
      </c>
      <c r="D1225" s="2">
        <v>1</v>
      </c>
      <c r="E1225" s="2" t="str">
        <f>"阵列"&amp;C1225&amp;INDEX(计算页!$E$4:$E$9,D1225)&amp;"色宠物系数"</f>
        <v>阵列3白色宠物系数</v>
      </c>
      <c r="F1225" s="2">
        <v>21</v>
      </c>
      <c r="G1225" s="2">
        <v>2100</v>
      </c>
      <c r="H1225" s="2">
        <f>INDEX(升级战力计算!$B$2:$BC$101,D_升级系数表!F1225,MATCH(B1225,升级战力计算!$B$1:$BC$1,0)-1)</f>
        <v>4241</v>
      </c>
      <c r="I1225" s="1">
        <v>3</v>
      </c>
      <c r="J1225" s="1">
        <v>201</v>
      </c>
      <c r="K1225" s="1">
        <v>100</v>
      </c>
      <c r="L1225" s="1">
        <v>202</v>
      </c>
      <c r="M1225" s="1">
        <v>200</v>
      </c>
      <c r="N1225" s="1">
        <v>203</v>
      </c>
      <c r="O1225" s="1">
        <v>300</v>
      </c>
      <c r="P1225" s="1">
        <v>1</v>
      </c>
      <c r="Q1225" s="1">
        <v>2100</v>
      </c>
    </row>
    <row r="1226" spans="1:17" x14ac:dyDescent="0.35">
      <c r="A1226" s="2">
        <v>1222</v>
      </c>
      <c r="B1226" s="2">
        <f t="shared" si="19"/>
        <v>301</v>
      </c>
      <c r="C1226" s="2">
        <v>3</v>
      </c>
      <c r="D1226" s="2">
        <v>1</v>
      </c>
      <c r="E1226" s="2" t="str">
        <f>"阵列"&amp;C1226&amp;INDEX(计算页!$E$4:$E$9,D1226)&amp;"色宠物系数"</f>
        <v>阵列3白色宠物系数</v>
      </c>
      <c r="F1226" s="2">
        <v>22</v>
      </c>
      <c r="G1226" s="2">
        <v>2200</v>
      </c>
      <c r="H1226" s="2">
        <f>INDEX(升级战力计算!$B$2:$BC$101,D_升级系数表!F1226,MATCH(B1226,升级战力计算!$B$1:$BC$1,0)-1)</f>
        <v>4477</v>
      </c>
      <c r="I1226" s="1">
        <v>3</v>
      </c>
      <c r="J1226" s="1">
        <v>201</v>
      </c>
      <c r="K1226" s="1">
        <v>100</v>
      </c>
      <c r="L1226" s="1">
        <v>202</v>
      </c>
      <c r="M1226" s="1">
        <v>200</v>
      </c>
      <c r="N1226" s="1">
        <v>203</v>
      </c>
      <c r="O1226" s="1">
        <v>300</v>
      </c>
      <c r="P1226" s="1">
        <v>1</v>
      </c>
      <c r="Q1226" s="1">
        <v>2200</v>
      </c>
    </row>
    <row r="1227" spans="1:17" x14ac:dyDescent="0.35">
      <c r="A1227" s="2">
        <v>1223</v>
      </c>
      <c r="B1227" s="2">
        <f t="shared" si="19"/>
        <v>301</v>
      </c>
      <c r="C1227" s="2">
        <v>3</v>
      </c>
      <c r="D1227" s="2">
        <v>1</v>
      </c>
      <c r="E1227" s="2" t="str">
        <f>"阵列"&amp;C1227&amp;INDEX(计算页!$E$4:$E$9,D1227)&amp;"色宠物系数"</f>
        <v>阵列3白色宠物系数</v>
      </c>
      <c r="F1227" s="2">
        <v>23</v>
      </c>
      <c r="G1227" s="2">
        <v>2300</v>
      </c>
      <c r="H1227" s="2">
        <f>INDEX(升级战力计算!$B$2:$BC$101,D_升级系数表!F1227,MATCH(B1227,升级战力计算!$B$1:$BC$1,0)-1)</f>
        <v>4713</v>
      </c>
      <c r="I1227" s="1">
        <v>3</v>
      </c>
      <c r="J1227" s="1">
        <v>201</v>
      </c>
      <c r="K1227" s="1">
        <v>100</v>
      </c>
      <c r="L1227" s="1">
        <v>202</v>
      </c>
      <c r="M1227" s="1">
        <v>200</v>
      </c>
      <c r="N1227" s="1">
        <v>203</v>
      </c>
      <c r="O1227" s="1">
        <v>300</v>
      </c>
      <c r="P1227" s="1">
        <v>1</v>
      </c>
      <c r="Q1227" s="1">
        <v>2300</v>
      </c>
    </row>
    <row r="1228" spans="1:17" x14ac:dyDescent="0.35">
      <c r="A1228" s="2">
        <v>1224</v>
      </c>
      <c r="B1228" s="2">
        <f t="shared" si="19"/>
        <v>301</v>
      </c>
      <c r="C1228" s="2">
        <v>3</v>
      </c>
      <c r="D1228" s="2">
        <v>1</v>
      </c>
      <c r="E1228" s="2" t="str">
        <f>"阵列"&amp;C1228&amp;INDEX(计算页!$E$4:$E$9,D1228)&amp;"色宠物系数"</f>
        <v>阵列3白色宠物系数</v>
      </c>
      <c r="F1228" s="2">
        <v>24</v>
      </c>
      <c r="G1228" s="2">
        <v>2400</v>
      </c>
      <c r="H1228" s="2">
        <f>INDEX(升级战力计算!$B$2:$BC$101,D_升级系数表!F1228,MATCH(B1228,升级战力计算!$B$1:$BC$1,0)-1)</f>
        <v>4949</v>
      </c>
      <c r="I1228" s="1">
        <v>3</v>
      </c>
      <c r="J1228" s="1">
        <v>201</v>
      </c>
      <c r="K1228" s="1">
        <v>100</v>
      </c>
      <c r="L1228" s="1">
        <v>202</v>
      </c>
      <c r="M1228" s="1">
        <v>200</v>
      </c>
      <c r="N1228" s="1">
        <v>203</v>
      </c>
      <c r="O1228" s="1">
        <v>300</v>
      </c>
      <c r="P1228" s="1">
        <v>1</v>
      </c>
      <c r="Q1228" s="1">
        <v>2400</v>
      </c>
    </row>
    <row r="1229" spans="1:17" x14ac:dyDescent="0.35">
      <c r="A1229" s="2">
        <v>1225</v>
      </c>
      <c r="B1229" s="2">
        <f t="shared" si="19"/>
        <v>301</v>
      </c>
      <c r="C1229" s="2">
        <v>3</v>
      </c>
      <c r="D1229" s="2">
        <v>1</v>
      </c>
      <c r="E1229" s="2" t="str">
        <f>"阵列"&amp;C1229&amp;INDEX(计算页!$E$4:$E$9,D1229)&amp;"色宠物系数"</f>
        <v>阵列3白色宠物系数</v>
      </c>
      <c r="F1229" s="2">
        <v>25</v>
      </c>
      <c r="G1229" s="2">
        <v>2500</v>
      </c>
      <c r="H1229" s="2">
        <f>INDEX(升级战力计算!$B$2:$BC$101,D_升级系数表!F1229,MATCH(B1229,升级战力计算!$B$1:$BC$1,0)-1)</f>
        <v>5185</v>
      </c>
      <c r="I1229" s="1">
        <v>3</v>
      </c>
      <c r="J1229" s="1">
        <v>201</v>
      </c>
      <c r="K1229" s="1">
        <v>100</v>
      </c>
      <c r="L1229" s="1">
        <v>202</v>
      </c>
      <c r="M1229" s="1">
        <v>200</v>
      </c>
      <c r="N1229" s="1">
        <v>203</v>
      </c>
      <c r="O1229" s="1">
        <v>300</v>
      </c>
      <c r="P1229" s="1">
        <v>1</v>
      </c>
      <c r="Q1229" s="1">
        <v>2500</v>
      </c>
    </row>
    <row r="1230" spans="1:17" x14ac:dyDescent="0.35">
      <c r="A1230" s="2">
        <v>1226</v>
      </c>
      <c r="B1230" s="2">
        <f t="shared" si="19"/>
        <v>301</v>
      </c>
      <c r="C1230" s="2">
        <v>3</v>
      </c>
      <c r="D1230" s="2">
        <v>1</v>
      </c>
      <c r="E1230" s="2" t="str">
        <f>"阵列"&amp;C1230&amp;INDEX(计算页!$E$4:$E$9,D1230)&amp;"色宠物系数"</f>
        <v>阵列3白色宠物系数</v>
      </c>
      <c r="F1230" s="2">
        <v>26</v>
      </c>
      <c r="G1230" s="2">
        <v>2600</v>
      </c>
      <c r="H1230" s="2">
        <f>INDEX(升级战力计算!$B$2:$BC$101,D_升级系数表!F1230,MATCH(B1230,升级战力计算!$B$1:$BC$1,0)-1)</f>
        <v>5438</v>
      </c>
      <c r="I1230" s="1">
        <v>3</v>
      </c>
      <c r="J1230" s="1">
        <v>201</v>
      </c>
      <c r="K1230" s="1">
        <v>100</v>
      </c>
      <c r="L1230" s="1">
        <v>202</v>
      </c>
      <c r="M1230" s="1">
        <v>200</v>
      </c>
      <c r="N1230" s="1">
        <v>203</v>
      </c>
      <c r="O1230" s="1">
        <v>300</v>
      </c>
      <c r="P1230" s="1">
        <v>1</v>
      </c>
      <c r="Q1230" s="1">
        <v>2600</v>
      </c>
    </row>
    <row r="1231" spans="1:17" x14ac:dyDescent="0.35">
      <c r="A1231" s="2">
        <v>1227</v>
      </c>
      <c r="B1231" s="2">
        <f t="shared" si="19"/>
        <v>301</v>
      </c>
      <c r="C1231" s="2">
        <v>3</v>
      </c>
      <c r="D1231" s="2">
        <v>1</v>
      </c>
      <c r="E1231" s="2" t="str">
        <f>"阵列"&amp;C1231&amp;INDEX(计算页!$E$4:$E$9,D1231)&amp;"色宠物系数"</f>
        <v>阵列3白色宠物系数</v>
      </c>
      <c r="F1231" s="2">
        <v>27</v>
      </c>
      <c r="G1231" s="2">
        <v>2700</v>
      </c>
      <c r="H1231" s="2">
        <f>INDEX(升级战力计算!$B$2:$BC$101,D_升级系数表!F1231,MATCH(B1231,升级战力计算!$B$1:$BC$1,0)-1)</f>
        <v>5691</v>
      </c>
      <c r="I1231" s="1">
        <v>3</v>
      </c>
      <c r="J1231" s="1">
        <v>201</v>
      </c>
      <c r="K1231" s="1">
        <v>100</v>
      </c>
      <c r="L1231" s="1">
        <v>202</v>
      </c>
      <c r="M1231" s="1">
        <v>200</v>
      </c>
      <c r="N1231" s="1">
        <v>203</v>
      </c>
      <c r="O1231" s="1">
        <v>300</v>
      </c>
      <c r="P1231" s="1">
        <v>1</v>
      </c>
      <c r="Q1231" s="1">
        <v>2700</v>
      </c>
    </row>
    <row r="1232" spans="1:17" x14ac:dyDescent="0.35">
      <c r="A1232" s="2">
        <v>1228</v>
      </c>
      <c r="B1232" s="2">
        <f t="shared" si="19"/>
        <v>301</v>
      </c>
      <c r="C1232" s="2">
        <v>3</v>
      </c>
      <c r="D1232" s="2">
        <v>1</v>
      </c>
      <c r="E1232" s="2" t="str">
        <f>"阵列"&amp;C1232&amp;INDEX(计算页!$E$4:$E$9,D1232)&amp;"色宠物系数"</f>
        <v>阵列3白色宠物系数</v>
      </c>
      <c r="F1232" s="2">
        <v>28</v>
      </c>
      <c r="G1232" s="2">
        <v>2800</v>
      </c>
      <c r="H1232" s="2">
        <f>INDEX(升级战力计算!$B$2:$BC$101,D_升级系数表!F1232,MATCH(B1232,升级战力计算!$B$1:$BC$1,0)-1)</f>
        <v>5944</v>
      </c>
      <c r="I1232" s="1">
        <v>3</v>
      </c>
      <c r="J1232" s="1">
        <v>201</v>
      </c>
      <c r="K1232" s="1">
        <v>100</v>
      </c>
      <c r="L1232" s="1">
        <v>202</v>
      </c>
      <c r="M1232" s="1">
        <v>200</v>
      </c>
      <c r="N1232" s="1">
        <v>203</v>
      </c>
      <c r="O1232" s="1">
        <v>300</v>
      </c>
      <c r="P1232" s="1">
        <v>1</v>
      </c>
      <c r="Q1232" s="1">
        <v>2800</v>
      </c>
    </row>
    <row r="1233" spans="1:17" x14ac:dyDescent="0.35">
      <c r="A1233" s="2">
        <v>1229</v>
      </c>
      <c r="B1233" s="2">
        <f t="shared" si="19"/>
        <v>301</v>
      </c>
      <c r="C1233" s="2">
        <v>3</v>
      </c>
      <c r="D1233" s="2">
        <v>1</v>
      </c>
      <c r="E1233" s="2" t="str">
        <f>"阵列"&amp;C1233&amp;INDEX(计算页!$E$4:$E$9,D1233)&amp;"色宠物系数"</f>
        <v>阵列3白色宠物系数</v>
      </c>
      <c r="F1233" s="2">
        <v>29</v>
      </c>
      <c r="G1233" s="2">
        <v>2900</v>
      </c>
      <c r="H1233" s="2">
        <f>INDEX(升级战力计算!$B$2:$BC$101,D_升级系数表!F1233,MATCH(B1233,升级战力计算!$B$1:$BC$1,0)-1)</f>
        <v>6197</v>
      </c>
      <c r="I1233" s="1">
        <v>3</v>
      </c>
      <c r="J1233" s="1">
        <v>201</v>
      </c>
      <c r="K1233" s="1">
        <v>100</v>
      </c>
      <c r="L1233" s="1">
        <v>202</v>
      </c>
      <c r="M1233" s="1">
        <v>200</v>
      </c>
      <c r="N1233" s="1">
        <v>203</v>
      </c>
      <c r="O1233" s="1">
        <v>300</v>
      </c>
      <c r="P1233" s="1">
        <v>1</v>
      </c>
      <c r="Q1233" s="1">
        <v>2900</v>
      </c>
    </row>
    <row r="1234" spans="1:17" x14ac:dyDescent="0.35">
      <c r="A1234" s="2">
        <v>1230</v>
      </c>
      <c r="B1234" s="2">
        <f t="shared" si="19"/>
        <v>301</v>
      </c>
      <c r="C1234" s="2">
        <v>3</v>
      </c>
      <c r="D1234" s="2">
        <v>1</v>
      </c>
      <c r="E1234" s="2" t="str">
        <f>"阵列"&amp;C1234&amp;INDEX(计算页!$E$4:$E$9,D1234)&amp;"色宠物系数"</f>
        <v>阵列3白色宠物系数</v>
      </c>
      <c r="F1234" s="2">
        <v>30</v>
      </c>
      <c r="G1234" s="2">
        <v>3000</v>
      </c>
      <c r="H1234" s="2">
        <f>INDEX(升级战力计算!$B$2:$BC$101,D_升级系数表!F1234,MATCH(B1234,升级战力计算!$B$1:$BC$1,0)-1)</f>
        <v>6450</v>
      </c>
      <c r="I1234" s="1">
        <v>3</v>
      </c>
      <c r="J1234" s="1">
        <v>201</v>
      </c>
      <c r="K1234" s="1">
        <v>100</v>
      </c>
      <c r="L1234" s="1">
        <v>202</v>
      </c>
      <c r="M1234" s="1">
        <v>200</v>
      </c>
      <c r="N1234" s="1">
        <v>203</v>
      </c>
      <c r="O1234" s="1">
        <v>300</v>
      </c>
      <c r="P1234" s="1">
        <v>1</v>
      </c>
      <c r="Q1234" s="1">
        <v>3000</v>
      </c>
    </row>
    <row r="1235" spans="1:17" x14ac:dyDescent="0.35">
      <c r="A1235" s="2">
        <v>1231</v>
      </c>
      <c r="B1235" s="2">
        <f t="shared" si="19"/>
        <v>301</v>
      </c>
      <c r="C1235" s="2">
        <v>3</v>
      </c>
      <c r="D1235" s="2">
        <v>1</v>
      </c>
      <c r="E1235" s="2" t="str">
        <f>"阵列"&amp;C1235&amp;INDEX(计算页!$E$4:$E$9,D1235)&amp;"色宠物系数"</f>
        <v>阵列3白色宠物系数</v>
      </c>
      <c r="F1235" s="2">
        <v>31</v>
      </c>
      <c r="G1235" s="2">
        <v>3100</v>
      </c>
      <c r="H1235" s="2">
        <f>INDEX(升级战力计算!$B$2:$BC$101,D_升级系数表!F1235,MATCH(B1235,升级战力计算!$B$1:$BC$1,0)-1)</f>
        <v>6721</v>
      </c>
      <c r="I1235" s="1">
        <v>3</v>
      </c>
      <c r="J1235" s="1">
        <v>201</v>
      </c>
      <c r="K1235" s="1">
        <v>100</v>
      </c>
      <c r="L1235" s="1">
        <v>202</v>
      </c>
      <c r="M1235" s="1">
        <v>200</v>
      </c>
      <c r="N1235" s="1">
        <v>203</v>
      </c>
      <c r="O1235" s="1">
        <v>300</v>
      </c>
      <c r="P1235" s="1">
        <v>1</v>
      </c>
      <c r="Q1235" s="1">
        <v>3100</v>
      </c>
    </row>
    <row r="1236" spans="1:17" x14ac:dyDescent="0.35">
      <c r="A1236" s="2">
        <v>1232</v>
      </c>
      <c r="B1236" s="2">
        <f t="shared" si="19"/>
        <v>301</v>
      </c>
      <c r="C1236" s="2">
        <v>3</v>
      </c>
      <c r="D1236" s="2">
        <v>1</v>
      </c>
      <c r="E1236" s="2" t="str">
        <f>"阵列"&amp;C1236&amp;INDEX(计算页!$E$4:$E$9,D1236)&amp;"色宠物系数"</f>
        <v>阵列3白色宠物系数</v>
      </c>
      <c r="F1236" s="2">
        <v>32</v>
      </c>
      <c r="G1236" s="2">
        <v>3200</v>
      </c>
      <c r="H1236" s="2">
        <f>INDEX(升级战力计算!$B$2:$BC$101,D_升级系数表!F1236,MATCH(B1236,升级战力计算!$B$1:$BC$1,0)-1)</f>
        <v>6992</v>
      </c>
      <c r="I1236" s="1">
        <v>3</v>
      </c>
      <c r="J1236" s="1">
        <v>201</v>
      </c>
      <c r="K1236" s="1">
        <v>100</v>
      </c>
      <c r="L1236" s="1">
        <v>202</v>
      </c>
      <c r="M1236" s="1">
        <v>200</v>
      </c>
      <c r="N1236" s="1">
        <v>203</v>
      </c>
      <c r="O1236" s="1">
        <v>300</v>
      </c>
      <c r="P1236" s="1">
        <v>1</v>
      </c>
      <c r="Q1236" s="1">
        <v>3200</v>
      </c>
    </row>
    <row r="1237" spans="1:17" x14ac:dyDescent="0.35">
      <c r="A1237" s="2">
        <v>1233</v>
      </c>
      <c r="B1237" s="2">
        <f t="shared" si="19"/>
        <v>301</v>
      </c>
      <c r="C1237" s="2">
        <v>3</v>
      </c>
      <c r="D1237" s="2">
        <v>1</v>
      </c>
      <c r="E1237" s="2" t="str">
        <f>"阵列"&amp;C1237&amp;INDEX(计算页!$E$4:$E$9,D1237)&amp;"色宠物系数"</f>
        <v>阵列3白色宠物系数</v>
      </c>
      <c r="F1237" s="2">
        <v>33</v>
      </c>
      <c r="G1237" s="2">
        <v>3300</v>
      </c>
      <c r="H1237" s="2">
        <f>INDEX(升级战力计算!$B$2:$BC$101,D_升级系数表!F1237,MATCH(B1237,升级战力计算!$B$1:$BC$1,0)-1)</f>
        <v>7263</v>
      </c>
      <c r="I1237" s="1">
        <v>3</v>
      </c>
      <c r="J1237" s="1">
        <v>201</v>
      </c>
      <c r="K1237" s="1">
        <v>100</v>
      </c>
      <c r="L1237" s="1">
        <v>202</v>
      </c>
      <c r="M1237" s="1">
        <v>200</v>
      </c>
      <c r="N1237" s="1">
        <v>203</v>
      </c>
      <c r="O1237" s="1">
        <v>300</v>
      </c>
      <c r="P1237" s="1">
        <v>1</v>
      </c>
      <c r="Q1237" s="1">
        <v>3300</v>
      </c>
    </row>
    <row r="1238" spans="1:17" x14ac:dyDescent="0.35">
      <c r="A1238" s="2">
        <v>1234</v>
      </c>
      <c r="B1238" s="2">
        <f t="shared" si="19"/>
        <v>301</v>
      </c>
      <c r="C1238" s="2">
        <v>3</v>
      </c>
      <c r="D1238" s="2">
        <v>1</v>
      </c>
      <c r="E1238" s="2" t="str">
        <f>"阵列"&amp;C1238&amp;INDEX(计算页!$E$4:$E$9,D1238)&amp;"色宠物系数"</f>
        <v>阵列3白色宠物系数</v>
      </c>
      <c r="F1238" s="2">
        <v>34</v>
      </c>
      <c r="G1238" s="2">
        <v>3400</v>
      </c>
      <c r="H1238" s="2">
        <f>INDEX(升级战力计算!$B$2:$BC$101,D_升级系数表!F1238,MATCH(B1238,升级战力计算!$B$1:$BC$1,0)-1)</f>
        <v>7534</v>
      </c>
      <c r="I1238" s="1">
        <v>3</v>
      </c>
      <c r="J1238" s="1">
        <v>201</v>
      </c>
      <c r="K1238" s="1">
        <v>100</v>
      </c>
      <c r="L1238" s="1">
        <v>202</v>
      </c>
      <c r="M1238" s="1">
        <v>200</v>
      </c>
      <c r="N1238" s="1">
        <v>203</v>
      </c>
      <c r="O1238" s="1">
        <v>300</v>
      </c>
      <c r="P1238" s="1">
        <v>1</v>
      </c>
      <c r="Q1238" s="1">
        <v>3400</v>
      </c>
    </row>
    <row r="1239" spans="1:17" x14ac:dyDescent="0.35">
      <c r="A1239" s="2">
        <v>1235</v>
      </c>
      <c r="B1239" s="2">
        <f t="shared" si="19"/>
        <v>301</v>
      </c>
      <c r="C1239" s="2">
        <v>3</v>
      </c>
      <c r="D1239" s="2">
        <v>1</v>
      </c>
      <c r="E1239" s="2" t="str">
        <f>"阵列"&amp;C1239&amp;INDEX(计算页!$E$4:$E$9,D1239)&amp;"色宠物系数"</f>
        <v>阵列3白色宠物系数</v>
      </c>
      <c r="F1239" s="2">
        <v>35</v>
      </c>
      <c r="G1239" s="2">
        <v>3500</v>
      </c>
      <c r="H1239" s="2">
        <f>INDEX(升级战力计算!$B$2:$BC$101,D_升级系数表!F1239,MATCH(B1239,升级战力计算!$B$1:$BC$1,0)-1)</f>
        <v>7805</v>
      </c>
      <c r="I1239" s="1">
        <v>3</v>
      </c>
      <c r="J1239" s="1">
        <v>201</v>
      </c>
      <c r="K1239" s="1">
        <v>100</v>
      </c>
      <c r="L1239" s="1">
        <v>202</v>
      </c>
      <c r="M1239" s="1">
        <v>200</v>
      </c>
      <c r="N1239" s="1">
        <v>203</v>
      </c>
      <c r="O1239" s="1">
        <v>300</v>
      </c>
      <c r="P1239" s="1">
        <v>1</v>
      </c>
      <c r="Q1239" s="1">
        <v>3500</v>
      </c>
    </row>
    <row r="1240" spans="1:17" x14ac:dyDescent="0.35">
      <c r="A1240" s="2">
        <v>1236</v>
      </c>
      <c r="B1240" s="2">
        <f t="shared" si="19"/>
        <v>301</v>
      </c>
      <c r="C1240" s="2">
        <v>3</v>
      </c>
      <c r="D1240" s="2">
        <v>1</v>
      </c>
      <c r="E1240" s="2" t="str">
        <f>"阵列"&amp;C1240&amp;INDEX(计算页!$E$4:$E$9,D1240)&amp;"色宠物系数"</f>
        <v>阵列3白色宠物系数</v>
      </c>
      <c r="F1240" s="2">
        <v>36</v>
      </c>
      <c r="G1240" s="2">
        <v>3600</v>
      </c>
      <c r="H1240" s="2">
        <f>INDEX(升级战力计算!$B$2:$BC$101,D_升级系数表!F1240,MATCH(B1240,升级战力计算!$B$1:$BC$1,0)-1)</f>
        <v>8095</v>
      </c>
      <c r="I1240" s="1">
        <v>3</v>
      </c>
      <c r="J1240" s="1">
        <v>201</v>
      </c>
      <c r="K1240" s="1">
        <v>100</v>
      </c>
      <c r="L1240" s="1">
        <v>202</v>
      </c>
      <c r="M1240" s="1">
        <v>200</v>
      </c>
      <c r="N1240" s="1">
        <v>203</v>
      </c>
      <c r="O1240" s="1">
        <v>300</v>
      </c>
      <c r="P1240" s="1">
        <v>1</v>
      </c>
      <c r="Q1240" s="1">
        <v>3600</v>
      </c>
    </row>
    <row r="1241" spans="1:17" x14ac:dyDescent="0.35">
      <c r="A1241" s="2">
        <v>1237</v>
      </c>
      <c r="B1241" s="2">
        <f t="shared" si="19"/>
        <v>301</v>
      </c>
      <c r="C1241" s="2">
        <v>3</v>
      </c>
      <c r="D1241" s="2">
        <v>1</v>
      </c>
      <c r="E1241" s="2" t="str">
        <f>"阵列"&amp;C1241&amp;INDEX(计算页!$E$4:$E$9,D1241)&amp;"色宠物系数"</f>
        <v>阵列3白色宠物系数</v>
      </c>
      <c r="F1241" s="2">
        <v>37</v>
      </c>
      <c r="G1241" s="2">
        <v>3700</v>
      </c>
      <c r="H1241" s="2">
        <f>INDEX(升级战力计算!$B$2:$BC$101,D_升级系数表!F1241,MATCH(B1241,升级战力计算!$B$1:$BC$1,0)-1)</f>
        <v>8385</v>
      </c>
      <c r="I1241" s="1">
        <v>3</v>
      </c>
      <c r="J1241" s="1">
        <v>201</v>
      </c>
      <c r="K1241" s="1">
        <v>100</v>
      </c>
      <c r="L1241" s="1">
        <v>202</v>
      </c>
      <c r="M1241" s="1">
        <v>200</v>
      </c>
      <c r="N1241" s="1">
        <v>203</v>
      </c>
      <c r="O1241" s="1">
        <v>300</v>
      </c>
      <c r="P1241" s="1">
        <v>1</v>
      </c>
      <c r="Q1241" s="1">
        <v>3700</v>
      </c>
    </row>
    <row r="1242" spans="1:17" x14ac:dyDescent="0.35">
      <c r="A1242" s="2">
        <v>1238</v>
      </c>
      <c r="B1242" s="2">
        <f t="shared" si="19"/>
        <v>301</v>
      </c>
      <c r="C1242" s="2">
        <v>3</v>
      </c>
      <c r="D1242" s="2">
        <v>1</v>
      </c>
      <c r="E1242" s="2" t="str">
        <f>"阵列"&amp;C1242&amp;INDEX(计算页!$E$4:$E$9,D1242)&amp;"色宠物系数"</f>
        <v>阵列3白色宠物系数</v>
      </c>
      <c r="F1242" s="2">
        <v>38</v>
      </c>
      <c r="G1242" s="2">
        <v>3800</v>
      </c>
      <c r="H1242" s="2">
        <f>INDEX(升级战力计算!$B$2:$BC$101,D_升级系数表!F1242,MATCH(B1242,升级战力计算!$B$1:$BC$1,0)-1)</f>
        <v>8675</v>
      </c>
      <c r="I1242" s="1">
        <v>3</v>
      </c>
      <c r="J1242" s="1">
        <v>201</v>
      </c>
      <c r="K1242" s="1">
        <v>100</v>
      </c>
      <c r="L1242" s="1">
        <v>202</v>
      </c>
      <c r="M1242" s="1">
        <v>200</v>
      </c>
      <c r="N1242" s="1">
        <v>203</v>
      </c>
      <c r="O1242" s="1">
        <v>300</v>
      </c>
      <c r="P1242" s="1">
        <v>1</v>
      </c>
      <c r="Q1242" s="1">
        <v>3800</v>
      </c>
    </row>
    <row r="1243" spans="1:17" x14ac:dyDescent="0.35">
      <c r="A1243" s="2">
        <v>1239</v>
      </c>
      <c r="B1243" s="2">
        <f t="shared" si="19"/>
        <v>301</v>
      </c>
      <c r="C1243" s="2">
        <v>3</v>
      </c>
      <c r="D1243" s="2">
        <v>1</v>
      </c>
      <c r="E1243" s="2" t="str">
        <f>"阵列"&amp;C1243&amp;INDEX(计算页!$E$4:$E$9,D1243)&amp;"色宠物系数"</f>
        <v>阵列3白色宠物系数</v>
      </c>
      <c r="F1243" s="2">
        <v>39</v>
      </c>
      <c r="G1243" s="2">
        <v>3900</v>
      </c>
      <c r="H1243" s="2">
        <f>INDEX(升级战力计算!$B$2:$BC$101,D_升级系数表!F1243,MATCH(B1243,升级战力计算!$B$1:$BC$1,0)-1)</f>
        <v>8965</v>
      </c>
      <c r="I1243" s="1">
        <v>3</v>
      </c>
      <c r="J1243" s="1">
        <v>201</v>
      </c>
      <c r="K1243" s="1">
        <v>100</v>
      </c>
      <c r="L1243" s="1">
        <v>202</v>
      </c>
      <c r="M1243" s="1">
        <v>200</v>
      </c>
      <c r="N1243" s="1">
        <v>203</v>
      </c>
      <c r="O1243" s="1">
        <v>300</v>
      </c>
      <c r="P1243" s="1">
        <v>1</v>
      </c>
      <c r="Q1243" s="1">
        <v>3900</v>
      </c>
    </row>
    <row r="1244" spans="1:17" x14ac:dyDescent="0.35">
      <c r="A1244" s="2">
        <v>1240</v>
      </c>
      <c r="B1244" s="2">
        <f t="shared" si="19"/>
        <v>301</v>
      </c>
      <c r="C1244" s="2">
        <v>3</v>
      </c>
      <c r="D1244" s="2">
        <v>1</v>
      </c>
      <c r="E1244" s="2" t="str">
        <f>"阵列"&amp;C1244&amp;INDEX(计算页!$E$4:$E$9,D1244)&amp;"色宠物系数"</f>
        <v>阵列3白色宠物系数</v>
      </c>
      <c r="F1244" s="2">
        <v>40</v>
      </c>
      <c r="G1244" s="2">
        <v>4000</v>
      </c>
      <c r="H1244" s="2">
        <f>INDEX(升级战力计算!$B$2:$BC$101,D_升级系数表!F1244,MATCH(B1244,升级战力计算!$B$1:$BC$1,0)-1)</f>
        <v>9255</v>
      </c>
      <c r="I1244" s="1">
        <v>3</v>
      </c>
      <c r="J1244" s="1">
        <v>201</v>
      </c>
      <c r="K1244" s="1">
        <v>100</v>
      </c>
      <c r="L1244" s="1">
        <v>202</v>
      </c>
      <c r="M1244" s="1">
        <v>200</v>
      </c>
      <c r="N1244" s="1">
        <v>203</v>
      </c>
      <c r="O1244" s="1">
        <v>300</v>
      </c>
      <c r="P1244" s="1">
        <v>1</v>
      </c>
      <c r="Q1244" s="1">
        <v>4000</v>
      </c>
    </row>
    <row r="1245" spans="1:17" x14ac:dyDescent="0.35">
      <c r="A1245" s="2">
        <v>1241</v>
      </c>
      <c r="B1245" s="2">
        <f t="shared" si="19"/>
        <v>301</v>
      </c>
      <c r="C1245" s="2">
        <v>3</v>
      </c>
      <c r="D1245" s="2">
        <v>1</v>
      </c>
      <c r="E1245" s="2" t="str">
        <f>"阵列"&amp;C1245&amp;INDEX(计算页!$E$4:$E$9,D1245)&amp;"色宠物系数"</f>
        <v>阵列3白色宠物系数</v>
      </c>
      <c r="F1245" s="2">
        <v>41</v>
      </c>
      <c r="G1245" s="2">
        <v>4100</v>
      </c>
      <c r="H1245" s="2">
        <f>INDEX(升级战力计算!$B$2:$BC$101,D_升级系数表!F1245,MATCH(B1245,升级战力计算!$B$1:$BC$1,0)-1)</f>
        <v>9565</v>
      </c>
      <c r="I1245" s="1">
        <v>3</v>
      </c>
      <c r="J1245" s="1">
        <v>201</v>
      </c>
      <c r="K1245" s="1">
        <v>100</v>
      </c>
      <c r="L1245" s="1">
        <v>202</v>
      </c>
      <c r="M1245" s="1">
        <v>200</v>
      </c>
      <c r="N1245" s="1">
        <v>203</v>
      </c>
      <c r="O1245" s="1">
        <v>300</v>
      </c>
      <c r="P1245" s="1">
        <v>1</v>
      </c>
      <c r="Q1245" s="1">
        <v>4100</v>
      </c>
    </row>
    <row r="1246" spans="1:17" x14ac:dyDescent="0.35">
      <c r="A1246" s="2">
        <v>1242</v>
      </c>
      <c r="B1246" s="2">
        <f t="shared" si="19"/>
        <v>301</v>
      </c>
      <c r="C1246" s="2">
        <v>3</v>
      </c>
      <c r="D1246" s="2">
        <v>1</v>
      </c>
      <c r="E1246" s="2" t="str">
        <f>"阵列"&amp;C1246&amp;INDEX(计算页!$E$4:$E$9,D1246)&amp;"色宠物系数"</f>
        <v>阵列3白色宠物系数</v>
      </c>
      <c r="F1246" s="2">
        <v>42</v>
      </c>
      <c r="G1246" s="2">
        <v>4200</v>
      </c>
      <c r="H1246" s="2">
        <f>INDEX(升级战力计算!$B$2:$BC$101,D_升级系数表!F1246,MATCH(B1246,升级战力计算!$B$1:$BC$1,0)-1)</f>
        <v>9875</v>
      </c>
      <c r="I1246" s="1">
        <v>3</v>
      </c>
      <c r="J1246" s="1">
        <v>201</v>
      </c>
      <c r="K1246" s="1">
        <v>100</v>
      </c>
      <c r="L1246" s="1">
        <v>202</v>
      </c>
      <c r="M1246" s="1">
        <v>200</v>
      </c>
      <c r="N1246" s="1">
        <v>203</v>
      </c>
      <c r="O1246" s="1">
        <v>300</v>
      </c>
      <c r="P1246" s="1">
        <v>1</v>
      </c>
      <c r="Q1246" s="1">
        <v>4200</v>
      </c>
    </row>
    <row r="1247" spans="1:17" x14ac:dyDescent="0.35">
      <c r="A1247" s="2">
        <v>1243</v>
      </c>
      <c r="B1247" s="2">
        <f t="shared" si="19"/>
        <v>301</v>
      </c>
      <c r="C1247" s="2">
        <v>3</v>
      </c>
      <c r="D1247" s="2">
        <v>1</v>
      </c>
      <c r="E1247" s="2" t="str">
        <f>"阵列"&amp;C1247&amp;INDEX(计算页!$E$4:$E$9,D1247)&amp;"色宠物系数"</f>
        <v>阵列3白色宠物系数</v>
      </c>
      <c r="F1247" s="2">
        <v>43</v>
      </c>
      <c r="G1247" s="2">
        <v>4300</v>
      </c>
      <c r="H1247" s="2">
        <f>INDEX(升级战力计算!$B$2:$BC$101,D_升级系数表!F1247,MATCH(B1247,升级战力计算!$B$1:$BC$1,0)-1)</f>
        <v>10185</v>
      </c>
      <c r="I1247" s="1">
        <v>3</v>
      </c>
      <c r="J1247" s="1">
        <v>201</v>
      </c>
      <c r="K1247" s="1">
        <v>100</v>
      </c>
      <c r="L1247" s="1">
        <v>202</v>
      </c>
      <c r="M1247" s="1">
        <v>200</v>
      </c>
      <c r="N1247" s="1">
        <v>203</v>
      </c>
      <c r="O1247" s="1">
        <v>300</v>
      </c>
      <c r="P1247" s="1">
        <v>1</v>
      </c>
      <c r="Q1247" s="1">
        <v>4300</v>
      </c>
    </row>
    <row r="1248" spans="1:17" x14ac:dyDescent="0.35">
      <c r="A1248" s="2">
        <v>1244</v>
      </c>
      <c r="B1248" s="2">
        <f t="shared" si="19"/>
        <v>301</v>
      </c>
      <c r="C1248" s="2">
        <v>3</v>
      </c>
      <c r="D1248" s="2">
        <v>1</v>
      </c>
      <c r="E1248" s="2" t="str">
        <f>"阵列"&amp;C1248&amp;INDEX(计算页!$E$4:$E$9,D1248)&amp;"色宠物系数"</f>
        <v>阵列3白色宠物系数</v>
      </c>
      <c r="F1248" s="2">
        <v>44</v>
      </c>
      <c r="G1248" s="2">
        <v>4400</v>
      </c>
      <c r="H1248" s="2">
        <f>INDEX(升级战力计算!$B$2:$BC$101,D_升级系数表!F1248,MATCH(B1248,升级战力计算!$B$1:$BC$1,0)-1)</f>
        <v>10495</v>
      </c>
      <c r="I1248" s="1">
        <v>3</v>
      </c>
      <c r="J1248" s="1">
        <v>201</v>
      </c>
      <c r="K1248" s="1">
        <v>100</v>
      </c>
      <c r="L1248" s="1">
        <v>202</v>
      </c>
      <c r="M1248" s="1">
        <v>200</v>
      </c>
      <c r="N1248" s="1">
        <v>203</v>
      </c>
      <c r="O1248" s="1">
        <v>300</v>
      </c>
      <c r="P1248" s="1">
        <v>1</v>
      </c>
      <c r="Q1248" s="1">
        <v>4400</v>
      </c>
    </row>
    <row r="1249" spans="1:17" x14ac:dyDescent="0.35">
      <c r="A1249" s="2">
        <v>1245</v>
      </c>
      <c r="B1249" s="2">
        <f t="shared" si="19"/>
        <v>301</v>
      </c>
      <c r="C1249" s="2">
        <v>3</v>
      </c>
      <c r="D1249" s="2">
        <v>1</v>
      </c>
      <c r="E1249" s="2" t="str">
        <f>"阵列"&amp;C1249&amp;INDEX(计算页!$E$4:$E$9,D1249)&amp;"色宠物系数"</f>
        <v>阵列3白色宠物系数</v>
      </c>
      <c r="F1249" s="2">
        <v>45</v>
      </c>
      <c r="G1249" s="2">
        <v>4500</v>
      </c>
      <c r="H1249" s="2">
        <f>INDEX(升级战力计算!$B$2:$BC$101,D_升级系数表!F1249,MATCH(B1249,升级战力计算!$B$1:$BC$1,0)-1)</f>
        <v>10805</v>
      </c>
      <c r="I1249" s="1">
        <v>3</v>
      </c>
      <c r="J1249" s="1">
        <v>201</v>
      </c>
      <c r="K1249" s="1">
        <v>100</v>
      </c>
      <c r="L1249" s="1">
        <v>202</v>
      </c>
      <c r="M1249" s="1">
        <v>200</v>
      </c>
      <c r="N1249" s="1">
        <v>203</v>
      </c>
      <c r="O1249" s="1">
        <v>300</v>
      </c>
      <c r="P1249" s="1">
        <v>1</v>
      </c>
      <c r="Q1249" s="1">
        <v>4500</v>
      </c>
    </row>
    <row r="1250" spans="1:17" x14ac:dyDescent="0.35">
      <c r="A1250" s="2">
        <v>1246</v>
      </c>
      <c r="B1250" s="2">
        <f t="shared" si="19"/>
        <v>301</v>
      </c>
      <c r="C1250" s="2">
        <v>3</v>
      </c>
      <c r="D1250" s="2">
        <v>1</v>
      </c>
      <c r="E1250" s="2" t="str">
        <f>"阵列"&amp;C1250&amp;INDEX(计算页!$E$4:$E$9,D1250)&amp;"色宠物系数"</f>
        <v>阵列3白色宠物系数</v>
      </c>
      <c r="F1250" s="2">
        <v>46</v>
      </c>
      <c r="G1250" s="2">
        <v>4600</v>
      </c>
      <c r="H1250" s="2">
        <f>INDEX(升级战力计算!$B$2:$BC$101,D_升级系数表!F1250,MATCH(B1250,升级战力计算!$B$1:$BC$1,0)-1)</f>
        <v>11137</v>
      </c>
      <c r="I1250" s="1">
        <v>3</v>
      </c>
      <c r="J1250" s="1">
        <v>201</v>
      </c>
      <c r="K1250" s="1">
        <v>100</v>
      </c>
      <c r="L1250" s="1">
        <v>202</v>
      </c>
      <c r="M1250" s="1">
        <v>200</v>
      </c>
      <c r="N1250" s="1">
        <v>203</v>
      </c>
      <c r="O1250" s="1">
        <v>300</v>
      </c>
      <c r="P1250" s="1">
        <v>1</v>
      </c>
      <c r="Q1250" s="1">
        <v>4600</v>
      </c>
    </row>
    <row r="1251" spans="1:17" x14ac:dyDescent="0.35">
      <c r="A1251" s="2">
        <v>1247</v>
      </c>
      <c r="B1251" s="2">
        <f t="shared" si="19"/>
        <v>301</v>
      </c>
      <c r="C1251" s="2">
        <v>3</v>
      </c>
      <c r="D1251" s="2">
        <v>1</v>
      </c>
      <c r="E1251" s="2" t="str">
        <f>"阵列"&amp;C1251&amp;INDEX(计算页!$E$4:$E$9,D1251)&amp;"色宠物系数"</f>
        <v>阵列3白色宠物系数</v>
      </c>
      <c r="F1251" s="2">
        <v>47</v>
      </c>
      <c r="G1251" s="2">
        <v>4700</v>
      </c>
      <c r="H1251" s="2">
        <f>INDEX(升级战力计算!$B$2:$BC$101,D_升级系数表!F1251,MATCH(B1251,升级战力计算!$B$1:$BC$1,0)-1)</f>
        <v>11469</v>
      </c>
      <c r="I1251" s="1">
        <v>3</v>
      </c>
      <c r="J1251" s="1">
        <v>201</v>
      </c>
      <c r="K1251" s="1">
        <v>100</v>
      </c>
      <c r="L1251" s="1">
        <v>202</v>
      </c>
      <c r="M1251" s="1">
        <v>200</v>
      </c>
      <c r="N1251" s="1">
        <v>203</v>
      </c>
      <c r="O1251" s="1">
        <v>300</v>
      </c>
      <c r="P1251" s="1">
        <v>1</v>
      </c>
      <c r="Q1251" s="1">
        <v>4700</v>
      </c>
    </row>
    <row r="1252" spans="1:17" x14ac:dyDescent="0.35">
      <c r="A1252" s="2">
        <v>1248</v>
      </c>
      <c r="B1252" s="2">
        <f t="shared" si="19"/>
        <v>301</v>
      </c>
      <c r="C1252" s="2">
        <v>3</v>
      </c>
      <c r="D1252" s="2">
        <v>1</v>
      </c>
      <c r="E1252" s="2" t="str">
        <f>"阵列"&amp;C1252&amp;INDEX(计算页!$E$4:$E$9,D1252)&amp;"色宠物系数"</f>
        <v>阵列3白色宠物系数</v>
      </c>
      <c r="F1252" s="2">
        <v>48</v>
      </c>
      <c r="G1252" s="2">
        <v>4800</v>
      </c>
      <c r="H1252" s="2">
        <f>INDEX(升级战力计算!$B$2:$BC$101,D_升级系数表!F1252,MATCH(B1252,升级战力计算!$B$1:$BC$1,0)-1)</f>
        <v>11801</v>
      </c>
      <c r="I1252" s="1">
        <v>3</v>
      </c>
      <c r="J1252" s="1">
        <v>201</v>
      </c>
      <c r="K1252" s="1">
        <v>100</v>
      </c>
      <c r="L1252" s="1">
        <v>202</v>
      </c>
      <c r="M1252" s="1">
        <v>200</v>
      </c>
      <c r="N1252" s="1">
        <v>203</v>
      </c>
      <c r="O1252" s="1">
        <v>300</v>
      </c>
      <c r="P1252" s="1">
        <v>1</v>
      </c>
      <c r="Q1252" s="1">
        <v>4800</v>
      </c>
    </row>
    <row r="1253" spans="1:17" x14ac:dyDescent="0.35">
      <c r="A1253" s="2">
        <v>1249</v>
      </c>
      <c r="B1253" s="2">
        <f t="shared" si="19"/>
        <v>301</v>
      </c>
      <c r="C1253" s="2">
        <v>3</v>
      </c>
      <c r="D1253" s="2">
        <v>1</v>
      </c>
      <c r="E1253" s="2" t="str">
        <f>"阵列"&amp;C1253&amp;INDEX(计算页!$E$4:$E$9,D1253)&amp;"色宠物系数"</f>
        <v>阵列3白色宠物系数</v>
      </c>
      <c r="F1253" s="2">
        <v>49</v>
      </c>
      <c r="G1253" s="2">
        <v>4900</v>
      </c>
      <c r="H1253" s="2">
        <f>INDEX(升级战力计算!$B$2:$BC$101,D_升级系数表!F1253,MATCH(B1253,升级战力计算!$B$1:$BC$1,0)-1)</f>
        <v>12133</v>
      </c>
      <c r="I1253" s="1">
        <v>3</v>
      </c>
      <c r="J1253" s="1">
        <v>201</v>
      </c>
      <c r="K1253" s="1">
        <v>100</v>
      </c>
      <c r="L1253" s="1">
        <v>202</v>
      </c>
      <c r="M1253" s="1">
        <v>200</v>
      </c>
      <c r="N1253" s="1">
        <v>203</v>
      </c>
      <c r="O1253" s="1">
        <v>300</v>
      </c>
      <c r="P1253" s="1">
        <v>1</v>
      </c>
      <c r="Q1253" s="1">
        <v>4900</v>
      </c>
    </row>
    <row r="1254" spans="1:17" x14ac:dyDescent="0.35">
      <c r="A1254" s="2">
        <v>1250</v>
      </c>
      <c r="B1254" s="2">
        <f t="shared" si="19"/>
        <v>301</v>
      </c>
      <c r="C1254" s="2">
        <v>3</v>
      </c>
      <c r="D1254" s="2">
        <v>1</v>
      </c>
      <c r="E1254" s="2" t="str">
        <f>"阵列"&amp;C1254&amp;INDEX(计算页!$E$4:$E$9,D1254)&amp;"色宠物系数"</f>
        <v>阵列3白色宠物系数</v>
      </c>
      <c r="F1254" s="2">
        <v>50</v>
      </c>
      <c r="G1254" s="2">
        <v>5000</v>
      </c>
      <c r="H1254" s="2">
        <f>INDEX(升级战力计算!$B$2:$BC$101,D_升级系数表!F1254,MATCH(B1254,升级战力计算!$B$1:$BC$1,0)-1)</f>
        <v>12465</v>
      </c>
      <c r="I1254" s="1">
        <v>3</v>
      </c>
      <c r="J1254" s="1">
        <v>201</v>
      </c>
      <c r="K1254" s="1">
        <v>100</v>
      </c>
      <c r="L1254" s="1">
        <v>202</v>
      </c>
      <c r="M1254" s="1">
        <v>200</v>
      </c>
      <c r="N1254" s="1">
        <v>203</v>
      </c>
      <c r="O1254" s="1">
        <v>300</v>
      </c>
      <c r="P1254" s="1">
        <v>1</v>
      </c>
      <c r="Q1254" s="1">
        <v>5000</v>
      </c>
    </row>
    <row r="1255" spans="1:17" x14ac:dyDescent="0.35">
      <c r="A1255" s="2">
        <v>1251</v>
      </c>
      <c r="B1255" s="2">
        <f t="shared" si="19"/>
        <v>301</v>
      </c>
      <c r="C1255" s="2">
        <v>3</v>
      </c>
      <c r="D1255" s="2">
        <v>1</v>
      </c>
      <c r="E1255" s="2" t="str">
        <f>"阵列"&amp;C1255&amp;INDEX(计算页!$E$4:$E$9,D1255)&amp;"色宠物系数"</f>
        <v>阵列3白色宠物系数</v>
      </c>
      <c r="F1255" s="2">
        <v>51</v>
      </c>
      <c r="G1255" s="2">
        <v>5100</v>
      </c>
      <c r="H1255" s="2">
        <f>INDEX(升级战力计算!$B$2:$BC$101,D_升级系数表!F1255,MATCH(B1255,升级战力计算!$B$1:$BC$1,0)-1)</f>
        <v>12820</v>
      </c>
      <c r="I1255" s="1">
        <v>3</v>
      </c>
      <c r="J1255" s="1">
        <v>201</v>
      </c>
      <c r="K1255" s="1">
        <v>100</v>
      </c>
      <c r="L1255" s="1">
        <v>202</v>
      </c>
      <c r="M1255" s="1">
        <v>200</v>
      </c>
      <c r="N1255" s="1">
        <v>203</v>
      </c>
      <c r="O1255" s="1">
        <v>300</v>
      </c>
      <c r="P1255" s="1">
        <v>1</v>
      </c>
      <c r="Q1255" s="1">
        <v>5100</v>
      </c>
    </row>
    <row r="1256" spans="1:17" x14ac:dyDescent="0.35">
      <c r="A1256" s="2">
        <v>1252</v>
      </c>
      <c r="B1256" s="2">
        <f t="shared" si="19"/>
        <v>301</v>
      </c>
      <c r="C1256" s="2">
        <v>3</v>
      </c>
      <c r="D1256" s="2">
        <v>1</v>
      </c>
      <c r="E1256" s="2" t="str">
        <f>"阵列"&amp;C1256&amp;INDEX(计算页!$E$4:$E$9,D1256)&amp;"色宠物系数"</f>
        <v>阵列3白色宠物系数</v>
      </c>
      <c r="F1256" s="2">
        <v>52</v>
      </c>
      <c r="G1256" s="2">
        <v>5200</v>
      </c>
      <c r="H1256" s="2">
        <f>INDEX(升级战力计算!$B$2:$BC$101,D_升级系数表!F1256,MATCH(B1256,升级战力计算!$B$1:$BC$1,0)-1)</f>
        <v>13175</v>
      </c>
      <c r="I1256" s="1">
        <v>3</v>
      </c>
      <c r="J1256" s="1">
        <v>201</v>
      </c>
      <c r="K1256" s="1">
        <v>100</v>
      </c>
      <c r="L1256" s="1">
        <v>202</v>
      </c>
      <c r="M1256" s="1">
        <v>200</v>
      </c>
      <c r="N1256" s="1">
        <v>203</v>
      </c>
      <c r="O1256" s="1">
        <v>300</v>
      </c>
      <c r="P1256" s="1">
        <v>1</v>
      </c>
      <c r="Q1256" s="1">
        <v>5200</v>
      </c>
    </row>
    <row r="1257" spans="1:17" x14ac:dyDescent="0.35">
      <c r="A1257" s="2">
        <v>1253</v>
      </c>
      <c r="B1257" s="2">
        <f t="shared" si="19"/>
        <v>301</v>
      </c>
      <c r="C1257" s="2">
        <v>3</v>
      </c>
      <c r="D1257" s="2">
        <v>1</v>
      </c>
      <c r="E1257" s="2" t="str">
        <f>"阵列"&amp;C1257&amp;INDEX(计算页!$E$4:$E$9,D1257)&amp;"色宠物系数"</f>
        <v>阵列3白色宠物系数</v>
      </c>
      <c r="F1257" s="2">
        <v>53</v>
      </c>
      <c r="G1257" s="2">
        <v>5300</v>
      </c>
      <c r="H1257" s="2">
        <f>INDEX(升级战力计算!$B$2:$BC$101,D_升级系数表!F1257,MATCH(B1257,升级战力计算!$B$1:$BC$1,0)-1)</f>
        <v>13530</v>
      </c>
      <c r="I1257" s="1">
        <v>3</v>
      </c>
      <c r="J1257" s="1">
        <v>201</v>
      </c>
      <c r="K1257" s="1">
        <v>100</v>
      </c>
      <c r="L1257" s="1">
        <v>202</v>
      </c>
      <c r="M1257" s="1">
        <v>200</v>
      </c>
      <c r="N1257" s="1">
        <v>203</v>
      </c>
      <c r="O1257" s="1">
        <v>300</v>
      </c>
      <c r="P1257" s="1">
        <v>1</v>
      </c>
      <c r="Q1257" s="1">
        <v>5300</v>
      </c>
    </row>
    <row r="1258" spans="1:17" x14ac:dyDescent="0.35">
      <c r="A1258" s="2">
        <v>1254</v>
      </c>
      <c r="B1258" s="2">
        <f t="shared" si="19"/>
        <v>301</v>
      </c>
      <c r="C1258" s="2">
        <v>3</v>
      </c>
      <c r="D1258" s="2">
        <v>1</v>
      </c>
      <c r="E1258" s="2" t="str">
        <f>"阵列"&amp;C1258&amp;INDEX(计算页!$E$4:$E$9,D1258)&amp;"色宠物系数"</f>
        <v>阵列3白色宠物系数</v>
      </c>
      <c r="F1258" s="2">
        <v>54</v>
      </c>
      <c r="G1258" s="2">
        <v>5400</v>
      </c>
      <c r="H1258" s="2">
        <f>INDEX(升级战力计算!$B$2:$BC$101,D_升级系数表!F1258,MATCH(B1258,升级战力计算!$B$1:$BC$1,0)-1)</f>
        <v>13885</v>
      </c>
      <c r="I1258" s="1">
        <v>3</v>
      </c>
      <c r="J1258" s="1">
        <v>201</v>
      </c>
      <c r="K1258" s="1">
        <v>100</v>
      </c>
      <c r="L1258" s="1">
        <v>202</v>
      </c>
      <c r="M1258" s="1">
        <v>200</v>
      </c>
      <c r="N1258" s="1">
        <v>203</v>
      </c>
      <c r="O1258" s="1">
        <v>300</v>
      </c>
      <c r="P1258" s="1">
        <v>1</v>
      </c>
      <c r="Q1258" s="1">
        <v>5400</v>
      </c>
    </row>
    <row r="1259" spans="1:17" x14ac:dyDescent="0.35">
      <c r="A1259" s="2">
        <v>1255</v>
      </c>
      <c r="B1259" s="2">
        <f t="shared" si="19"/>
        <v>301</v>
      </c>
      <c r="C1259" s="2">
        <v>3</v>
      </c>
      <c r="D1259" s="2">
        <v>1</v>
      </c>
      <c r="E1259" s="2" t="str">
        <f>"阵列"&amp;C1259&amp;INDEX(计算页!$E$4:$E$9,D1259)&amp;"色宠物系数"</f>
        <v>阵列3白色宠物系数</v>
      </c>
      <c r="F1259" s="2">
        <v>55</v>
      </c>
      <c r="G1259" s="2">
        <v>5500</v>
      </c>
      <c r="H1259" s="2">
        <f>INDEX(升级战力计算!$B$2:$BC$101,D_升级系数表!F1259,MATCH(B1259,升级战力计算!$B$1:$BC$1,0)-1)</f>
        <v>14240</v>
      </c>
      <c r="I1259" s="1">
        <v>3</v>
      </c>
      <c r="J1259" s="1">
        <v>201</v>
      </c>
      <c r="K1259" s="1">
        <v>100</v>
      </c>
      <c r="L1259" s="1">
        <v>202</v>
      </c>
      <c r="M1259" s="1">
        <v>200</v>
      </c>
      <c r="N1259" s="1">
        <v>203</v>
      </c>
      <c r="O1259" s="1">
        <v>300</v>
      </c>
      <c r="P1259" s="1">
        <v>1</v>
      </c>
      <c r="Q1259" s="1">
        <v>5500</v>
      </c>
    </row>
    <row r="1260" spans="1:17" x14ac:dyDescent="0.35">
      <c r="A1260" s="2">
        <v>1256</v>
      </c>
      <c r="B1260" s="2">
        <f t="shared" si="19"/>
        <v>301</v>
      </c>
      <c r="C1260" s="2">
        <v>3</v>
      </c>
      <c r="D1260" s="2">
        <v>1</v>
      </c>
      <c r="E1260" s="2" t="str">
        <f>"阵列"&amp;C1260&amp;INDEX(计算页!$E$4:$E$9,D1260)&amp;"色宠物系数"</f>
        <v>阵列3白色宠物系数</v>
      </c>
      <c r="F1260" s="2">
        <v>56</v>
      </c>
      <c r="G1260" s="2">
        <v>5600</v>
      </c>
      <c r="H1260" s="2">
        <f>INDEX(升级战力计算!$B$2:$BC$101,D_升级系数表!F1260,MATCH(B1260,升级战力计算!$B$1:$BC$1,0)-1)</f>
        <v>14620</v>
      </c>
      <c r="I1260" s="1">
        <v>3</v>
      </c>
      <c r="J1260" s="1">
        <v>201</v>
      </c>
      <c r="K1260" s="1">
        <v>100</v>
      </c>
      <c r="L1260" s="1">
        <v>202</v>
      </c>
      <c r="M1260" s="1">
        <v>200</v>
      </c>
      <c r="N1260" s="1">
        <v>203</v>
      </c>
      <c r="O1260" s="1">
        <v>300</v>
      </c>
      <c r="P1260" s="1">
        <v>1</v>
      </c>
      <c r="Q1260" s="1">
        <v>5600</v>
      </c>
    </row>
    <row r="1261" spans="1:17" x14ac:dyDescent="0.35">
      <c r="A1261" s="2">
        <v>1257</v>
      </c>
      <c r="B1261" s="2">
        <f t="shared" si="19"/>
        <v>301</v>
      </c>
      <c r="C1261" s="2">
        <v>3</v>
      </c>
      <c r="D1261" s="2">
        <v>1</v>
      </c>
      <c r="E1261" s="2" t="str">
        <f>"阵列"&amp;C1261&amp;INDEX(计算页!$E$4:$E$9,D1261)&amp;"色宠物系数"</f>
        <v>阵列3白色宠物系数</v>
      </c>
      <c r="F1261" s="2">
        <v>57</v>
      </c>
      <c r="G1261" s="2">
        <v>5700</v>
      </c>
      <c r="H1261" s="2">
        <f>INDEX(升级战力计算!$B$2:$BC$101,D_升级系数表!F1261,MATCH(B1261,升级战力计算!$B$1:$BC$1,0)-1)</f>
        <v>15000</v>
      </c>
      <c r="I1261" s="1">
        <v>3</v>
      </c>
      <c r="J1261" s="1">
        <v>201</v>
      </c>
      <c r="K1261" s="1">
        <v>100</v>
      </c>
      <c r="L1261" s="1">
        <v>202</v>
      </c>
      <c r="M1261" s="1">
        <v>200</v>
      </c>
      <c r="N1261" s="1">
        <v>203</v>
      </c>
      <c r="O1261" s="1">
        <v>300</v>
      </c>
      <c r="P1261" s="1">
        <v>1</v>
      </c>
      <c r="Q1261" s="1">
        <v>5700</v>
      </c>
    </row>
    <row r="1262" spans="1:17" x14ac:dyDescent="0.35">
      <c r="A1262" s="2">
        <v>1258</v>
      </c>
      <c r="B1262" s="2">
        <f t="shared" si="19"/>
        <v>301</v>
      </c>
      <c r="C1262" s="2">
        <v>3</v>
      </c>
      <c r="D1262" s="2">
        <v>1</v>
      </c>
      <c r="E1262" s="2" t="str">
        <f>"阵列"&amp;C1262&amp;INDEX(计算页!$E$4:$E$9,D1262)&amp;"色宠物系数"</f>
        <v>阵列3白色宠物系数</v>
      </c>
      <c r="F1262" s="2">
        <v>58</v>
      </c>
      <c r="G1262" s="2">
        <v>5800</v>
      </c>
      <c r="H1262" s="2">
        <f>INDEX(升级战力计算!$B$2:$BC$101,D_升级系数表!F1262,MATCH(B1262,升级战力计算!$B$1:$BC$1,0)-1)</f>
        <v>15380</v>
      </c>
      <c r="I1262" s="1">
        <v>3</v>
      </c>
      <c r="J1262" s="1">
        <v>201</v>
      </c>
      <c r="K1262" s="1">
        <v>100</v>
      </c>
      <c r="L1262" s="1">
        <v>202</v>
      </c>
      <c r="M1262" s="1">
        <v>200</v>
      </c>
      <c r="N1262" s="1">
        <v>203</v>
      </c>
      <c r="O1262" s="1">
        <v>300</v>
      </c>
      <c r="P1262" s="1">
        <v>1</v>
      </c>
      <c r="Q1262" s="1">
        <v>5800</v>
      </c>
    </row>
    <row r="1263" spans="1:17" x14ac:dyDescent="0.35">
      <c r="A1263" s="2">
        <v>1259</v>
      </c>
      <c r="B1263" s="2">
        <f t="shared" si="19"/>
        <v>301</v>
      </c>
      <c r="C1263" s="2">
        <v>3</v>
      </c>
      <c r="D1263" s="2">
        <v>1</v>
      </c>
      <c r="E1263" s="2" t="str">
        <f>"阵列"&amp;C1263&amp;INDEX(计算页!$E$4:$E$9,D1263)&amp;"色宠物系数"</f>
        <v>阵列3白色宠物系数</v>
      </c>
      <c r="F1263" s="2">
        <v>59</v>
      </c>
      <c r="G1263" s="2">
        <v>5900</v>
      </c>
      <c r="H1263" s="2">
        <f>INDEX(升级战力计算!$B$2:$BC$101,D_升级系数表!F1263,MATCH(B1263,升级战力计算!$B$1:$BC$1,0)-1)</f>
        <v>15760</v>
      </c>
      <c r="I1263" s="1">
        <v>3</v>
      </c>
      <c r="J1263" s="1">
        <v>201</v>
      </c>
      <c r="K1263" s="1">
        <v>100</v>
      </c>
      <c r="L1263" s="1">
        <v>202</v>
      </c>
      <c r="M1263" s="1">
        <v>200</v>
      </c>
      <c r="N1263" s="1">
        <v>203</v>
      </c>
      <c r="O1263" s="1">
        <v>300</v>
      </c>
      <c r="P1263" s="1">
        <v>1</v>
      </c>
      <c r="Q1263" s="1">
        <v>5900</v>
      </c>
    </row>
    <row r="1264" spans="1:17" x14ac:dyDescent="0.35">
      <c r="A1264" s="2">
        <v>1260</v>
      </c>
      <c r="B1264" s="2">
        <f t="shared" si="19"/>
        <v>301</v>
      </c>
      <c r="C1264" s="2">
        <v>3</v>
      </c>
      <c r="D1264" s="2">
        <v>1</v>
      </c>
      <c r="E1264" s="2" t="str">
        <f>"阵列"&amp;C1264&amp;INDEX(计算页!$E$4:$E$9,D1264)&amp;"色宠物系数"</f>
        <v>阵列3白色宠物系数</v>
      </c>
      <c r="F1264" s="2">
        <v>60</v>
      </c>
      <c r="G1264" s="2">
        <v>6000</v>
      </c>
      <c r="H1264" s="2">
        <f>INDEX(升级战力计算!$B$2:$BC$101,D_升级系数表!F1264,MATCH(B1264,升级战力计算!$B$1:$BC$1,0)-1)</f>
        <v>16140</v>
      </c>
      <c r="I1264" s="1">
        <v>3</v>
      </c>
      <c r="J1264" s="1">
        <v>201</v>
      </c>
      <c r="K1264" s="1">
        <v>100</v>
      </c>
      <c r="L1264" s="1">
        <v>202</v>
      </c>
      <c r="M1264" s="1">
        <v>200</v>
      </c>
      <c r="N1264" s="1">
        <v>203</v>
      </c>
      <c r="O1264" s="1">
        <v>300</v>
      </c>
      <c r="P1264" s="1">
        <v>1</v>
      </c>
      <c r="Q1264" s="1">
        <v>6000</v>
      </c>
    </row>
    <row r="1265" spans="1:17" x14ac:dyDescent="0.35">
      <c r="A1265" s="2">
        <v>1261</v>
      </c>
      <c r="B1265" s="2">
        <f t="shared" si="19"/>
        <v>301</v>
      </c>
      <c r="C1265" s="2">
        <v>3</v>
      </c>
      <c r="D1265" s="2">
        <v>1</v>
      </c>
      <c r="E1265" s="2" t="str">
        <f>"阵列"&amp;C1265&amp;INDEX(计算页!$E$4:$E$9,D1265)&amp;"色宠物系数"</f>
        <v>阵列3白色宠物系数</v>
      </c>
      <c r="F1265" s="2">
        <v>61</v>
      </c>
      <c r="G1265" s="2">
        <v>6100</v>
      </c>
      <c r="H1265" s="2">
        <f>INDEX(升级战力计算!$B$2:$BC$101,D_升级系数表!F1265,MATCH(B1265,升级战力计算!$B$1:$BC$1,0)-1)</f>
        <v>16547</v>
      </c>
      <c r="I1265" s="1">
        <v>3</v>
      </c>
      <c r="J1265" s="1">
        <v>201</v>
      </c>
      <c r="K1265" s="1">
        <v>100</v>
      </c>
      <c r="L1265" s="1">
        <v>202</v>
      </c>
      <c r="M1265" s="1">
        <v>200</v>
      </c>
      <c r="N1265" s="1">
        <v>203</v>
      </c>
      <c r="O1265" s="1">
        <v>300</v>
      </c>
      <c r="P1265" s="1">
        <v>1</v>
      </c>
      <c r="Q1265" s="1">
        <v>6100</v>
      </c>
    </row>
    <row r="1266" spans="1:17" x14ac:dyDescent="0.35">
      <c r="A1266" s="2">
        <v>1262</v>
      </c>
      <c r="B1266" s="2">
        <f t="shared" si="19"/>
        <v>301</v>
      </c>
      <c r="C1266" s="2">
        <v>3</v>
      </c>
      <c r="D1266" s="2">
        <v>1</v>
      </c>
      <c r="E1266" s="2" t="str">
        <f>"阵列"&amp;C1266&amp;INDEX(计算页!$E$4:$E$9,D1266)&amp;"色宠物系数"</f>
        <v>阵列3白色宠物系数</v>
      </c>
      <c r="F1266" s="2">
        <v>62</v>
      </c>
      <c r="G1266" s="2">
        <v>6200</v>
      </c>
      <c r="H1266" s="2">
        <f>INDEX(升级战力计算!$B$2:$BC$101,D_升级系数表!F1266,MATCH(B1266,升级战力计算!$B$1:$BC$1,0)-1)</f>
        <v>16954</v>
      </c>
      <c r="I1266" s="1">
        <v>3</v>
      </c>
      <c r="J1266" s="1">
        <v>201</v>
      </c>
      <c r="K1266" s="1">
        <v>100</v>
      </c>
      <c r="L1266" s="1">
        <v>202</v>
      </c>
      <c r="M1266" s="1">
        <v>200</v>
      </c>
      <c r="N1266" s="1">
        <v>203</v>
      </c>
      <c r="O1266" s="1">
        <v>300</v>
      </c>
      <c r="P1266" s="1">
        <v>1</v>
      </c>
      <c r="Q1266" s="1">
        <v>6200</v>
      </c>
    </row>
    <row r="1267" spans="1:17" x14ac:dyDescent="0.35">
      <c r="A1267" s="2">
        <v>1263</v>
      </c>
      <c r="B1267" s="2">
        <f t="shared" si="19"/>
        <v>301</v>
      </c>
      <c r="C1267" s="2">
        <v>3</v>
      </c>
      <c r="D1267" s="2">
        <v>1</v>
      </c>
      <c r="E1267" s="2" t="str">
        <f>"阵列"&amp;C1267&amp;INDEX(计算页!$E$4:$E$9,D1267)&amp;"色宠物系数"</f>
        <v>阵列3白色宠物系数</v>
      </c>
      <c r="F1267" s="2">
        <v>63</v>
      </c>
      <c r="G1267" s="2">
        <v>6300</v>
      </c>
      <c r="H1267" s="2">
        <f>INDEX(升级战力计算!$B$2:$BC$101,D_升级系数表!F1267,MATCH(B1267,升级战力计算!$B$1:$BC$1,0)-1)</f>
        <v>17361</v>
      </c>
      <c r="I1267" s="1">
        <v>3</v>
      </c>
      <c r="J1267" s="1">
        <v>201</v>
      </c>
      <c r="K1267" s="1">
        <v>100</v>
      </c>
      <c r="L1267" s="1">
        <v>202</v>
      </c>
      <c r="M1267" s="1">
        <v>200</v>
      </c>
      <c r="N1267" s="1">
        <v>203</v>
      </c>
      <c r="O1267" s="1">
        <v>300</v>
      </c>
      <c r="P1267" s="1">
        <v>1</v>
      </c>
      <c r="Q1267" s="1">
        <v>6300</v>
      </c>
    </row>
    <row r="1268" spans="1:17" x14ac:dyDescent="0.35">
      <c r="A1268" s="2">
        <v>1264</v>
      </c>
      <c r="B1268" s="2">
        <f t="shared" si="19"/>
        <v>301</v>
      </c>
      <c r="C1268" s="2">
        <v>3</v>
      </c>
      <c r="D1268" s="2">
        <v>1</v>
      </c>
      <c r="E1268" s="2" t="str">
        <f>"阵列"&amp;C1268&amp;INDEX(计算页!$E$4:$E$9,D1268)&amp;"色宠物系数"</f>
        <v>阵列3白色宠物系数</v>
      </c>
      <c r="F1268" s="2">
        <v>64</v>
      </c>
      <c r="G1268" s="2">
        <v>6400</v>
      </c>
      <c r="H1268" s="2">
        <f>INDEX(升级战力计算!$B$2:$BC$101,D_升级系数表!F1268,MATCH(B1268,升级战力计算!$B$1:$BC$1,0)-1)</f>
        <v>17768</v>
      </c>
      <c r="I1268" s="1">
        <v>3</v>
      </c>
      <c r="J1268" s="1">
        <v>201</v>
      </c>
      <c r="K1268" s="1">
        <v>100</v>
      </c>
      <c r="L1268" s="1">
        <v>202</v>
      </c>
      <c r="M1268" s="1">
        <v>200</v>
      </c>
      <c r="N1268" s="1">
        <v>203</v>
      </c>
      <c r="O1268" s="1">
        <v>300</v>
      </c>
      <c r="P1268" s="1">
        <v>1</v>
      </c>
      <c r="Q1268" s="1">
        <v>6400</v>
      </c>
    </row>
    <row r="1269" spans="1:17" x14ac:dyDescent="0.35">
      <c r="A1269" s="2">
        <v>1265</v>
      </c>
      <c r="B1269" s="2">
        <f t="shared" si="19"/>
        <v>301</v>
      </c>
      <c r="C1269" s="2">
        <v>3</v>
      </c>
      <c r="D1269" s="2">
        <v>1</v>
      </c>
      <c r="E1269" s="2" t="str">
        <f>"阵列"&amp;C1269&amp;INDEX(计算页!$E$4:$E$9,D1269)&amp;"色宠物系数"</f>
        <v>阵列3白色宠物系数</v>
      </c>
      <c r="F1269" s="2">
        <v>65</v>
      </c>
      <c r="G1269" s="2">
        <v>6500</v>
      </c>
      <c r="H1269" s="2">
        <f>INDEX(升级战力计算!$B$2:$BC$101,D_升级系数表!F1269,MATCH(B1269,升级战力计算!$B$1:$BC$1,0)-1)</f>
        <v>18175</v>
      </c>
      <c r="I1269" s="1">
        <v>3</v>
      </c>
      <c r="J1269" s="1">
        <v>201</v>
      </c>
      <c r="K1269" s="1">
        <v>100</v>
      </c>
      <c r="L1269" s="1">
        <v>202</v>
      </c>
      <c r="M1269" s="1">
        <v>200</v>
      </c>
      <c r="N1269" s="1">
        <v>203</v>
      </c>
      <c r="O1269" s="1">
        <v>300</v>
      </c>
      <c r="P1269" s="1">
        <v>1</v>
      </c>
      <c r="Q1269" s="1">
        <v>6500</v>
      </c>
    </row>
    <row r="1270" spans="1:17" x14ac:dyDescent="0.35">
      <c r="A1270" s="2">
        <v>1266</v>
      </c>
      <c r="B1270" s="2">
        <f t="shared" si="19"/>
        <v>301</v>
      </c>
      <c r="C1270" s="2">
        <v>3</v>
      </c>
      <c r="D1270" s="2">
        <v>1</v>
      </c>
      <c r="E1270" s="2" t="str">
        <f>"阵列"&amp;C1270&amp;INDEX(计算页!$E$4:$E$9,D1270)&amp;"色宠物系数"</f>
        <v>阵列3白色宠物系数</v>
      </c>
      <c r="F1270" s="2">
        <v>66</v>
      </c>
      <c r="G1270" s="2">
        <v>6600</v>
      </c>
      <c r="H1270" s="2">
        <f>INDEX(升级战力计算!$B$2:$BC$101,D_升级系数表!F1270,MATCH(B1270,升级战力计算!$B$1:$BC$1,0)-1)</f>
        <v>18610</v>
      </c>
      <c r="I1270" s="1">
        <v>3</v>
      </c>
      <c r="J1270" s="1">
        <v>201</v>
      </c>
      <c r="K1270" s="1">
        <v>100</v>
      </c>
      <c r="L1270" s="1">
        <v>202</v>
      </c>
      <c r="M1270" s="1">
        <v>200</v>
      </c>
      <c r="N1270" s="1">
        <v>203</v>
      </c>
      <c r="O1270" s="1">
        <v>300</v>
      </c>
      <c r="P1270" s="1">
        <v>1</v>
      </c>
      <c r="Q1270" s="1">
        <v>6600</v>
      </c>
    </row>
    <row r="1271" spans="1:17" x14ac:dyDescent="0.35">
      <c r="A1271" s="2">
        <v>1267</v>
      </c>
      <c r="B1271" s="2">
        <f t="shared" si="19"/>
        <v>301</v>
      </c>
      <c r="C1271" s="2">
        <v>3</v>
      </c>
      <c r="D1271" s="2">
        <v>1</v>
      </c>
      <c r="E1271" s="2" t="str">
        <f>"阵列"&amp;C1271&amp;INDEX(计算页!$E$4:$E$9,D1271)&amp;"色宠物系数"</f>
        <v>阵列3白色宠物系数</v>
      </c>
      <c r="F1271" s="2">
        <v>67</v>
      </c>
      <c r="G1271" s="2">
        <v>6700</v>
      </c>
      <c r="H1271" s="2">
        <f>INDEX(升级战力计算!$B$2:$BC$101,D_升级系数表!F1271,MATCH(B1271,升级战力计算!$B$1:$BC$1,0)-1)</f>
        <v>19045</v>
      </c>
      <c r="I1271" s="1">
        <v>3</v>
      </c>
      <c r="J1271" s="1">
        <v>201</v>
      </c>
      <c r="K1271" s="1">
        <v>100</v>
      </c>
      <c r="L1271" s="1">
        <v>202</v>
      </c>
      <c r="M1271" s="1">
        <v>200</v>
      </c>
      <c r="N1271" s="1">
        <v>203</v>
      </c>
      <c r="O1271" s="1">
        <v>300</v>
      </c>
      <c r="P1271" s="1">
        <v>1</v>
      </c>
      <c r="Q1271" s="1">
        <v>6700</v>
      </c>
    </row>
    <row r="1272" spans="1:17" x14ac:dyDescent="0.35">
      <c r="A1272" s="2">
        <v>1268</v>
      </c>
      <c r="B1272" s="2">
        <f t="shared" si="19"/>
        <v>301</v>
      </c>
      <c r="C1272" s="2">
        <v>3</v>
      </c>
      <c r="D1272" s="2">
        <v>1</v>
      </c>
      <c r="E1272" s="2" t="str">
        <f>"阵列"&amp;C1272&amp;INDEX(计算页!$E$4:$E$9,D1272)&amp;"色宠物系数"</f>
        <v>阵列3白色宠物系数</v>
      </c>
      <c r="F1272" s="2">
        <v>68</v>
      </c>
      <c r="G1272" s="2">
        <v>6800</v>
      </c>
      <c r="H1272" s="2">
        <f>INDEX(升级战力计算!$B$2:$BC$101,D_升级系数表!F1272,MATCH(B1272,升级战力计算!$B$1:$BC$1,0)-1)</f>
        <v>19480</v>
      </c>
      <c r="I1272" s="1">
        <v>3</v>
      </c>
      <c r="J1272" s="1">
        <v>201</v>
      </c>
      <c r="K1272" s="1">
        <v>100</v>
      </c>
      <c r="L1272" s="1">
        <v>202</v>
      </c>
      <c r="M1272" s="1">
        <v>200</v>
      </c>
      <c r="N1272" s="1">
        <v>203</v>
      </c>
      <c r="O1272" s="1">
        <v>300</v>
      </c>
      <c r="P1272" s="1">
        <v>1</v>
      </c>
      <c r="Q1272" s="1">
        <v>6800</v>
      </c>
    </row>
    <row r="1273" spans="1:17" x14ac:dyDescent="0.35">
      <c r="A1273" s="2">
        <v>1269</v>
      </c>
      <c r="B1273" s="2">
        <f t="shared" si="19"/>
        <v>301</v>
      </c>
      <c r="C1273" s="2">
        <v>3</v>
      </c>
      <c r="D1273" s="2">
        <v>1</v>
      </c>
      <c r="E1273" s="2" t="str">
        <f>"阵列"&amp;C1273&amp;INDEX(计算页!$E$4:$E$9,D1273)&amp;"色宠物系数"</f>
        <v>阵列3白色宠物系数</v>
      </c>
      <c r="F1273" s="2">
        <v>69</v>
      </c>
      <c r="G1273" s="2">
        <v>6900</v>
      </c>
      <c r="H1273" s="2">
        <f>INDEX(升级战力计算!$B$2:$BC$101,D_升级系数表!F1273,MATCH(B1273,升级战力计算!$B$1:$BC$1,0)-1)</f>
        <v>19915</v>
      </c>
      <c r="I1273" s="1">
        <v>3</v>
      </c>
      <c r="J1273" s="1">
        <v>201</v>
      </c>
      <c r="K1273" s="1">
        <v>100</v>
      </c>
      <c r="L1273" s="1">
        <v>202</v>
      </c>
      <c r="M1273" s="1">
        <v>200</v>
      </c>
      <c r="N1273" s="1">
        <v>203</v>
      </c>
      <c r="O1273" s="1">
        <v>300</v>
      </c>
      <c r="P1273" s="1">
        <v>1</v>
      </c>
      <c r="Q1273" s="1">
        <v>6900</v>
      </c>
    </row>
    <row r="1274" spans="1:17" x14ac:dyDescent="0.35">
      <c r="A1274" s="2">
        <v>1270</v>
      </c>
      <c r="B1274" s="2">
        <f t="shared" si="19"/>
        <v>301</v>
      </c>
      <c r="C1274" s="2">
        <v>3</v>
      </c>
      <c r="D1274" s="2">
        <v>1</v>
      </c>
      <c r="E1274" s="2" t="str">
        <f>"阵列"&amp;C1274&amp;INDEX(计算页!$E$4:$E$9,D1274)&amp;"色宠物系数"</f>
        <v>阵列3白色宠物系数</v>
      </c>
      <c r="F1274" s="2">
        <v>70</v>
      </c>
      <c r="G1274" s="2">
        <v>7000</v>
      </c>
      <c r="H1274" s="2">
        <f>INDEX(升级战力计算!$B$2:$BC$101,D_升级系数表!F1274,MATCH(B1274,升级战力计算!$B$1:$BC$1,0)-1)</f>
        <v>20350</v>
      </c>
      <c r="I1274" s="1">
        <v>3</v>
      </c>
      <c r="J1274" s="1">
        <v>201</v>
      </c>
      <c r="K1274" s="1">
        <v>100</v>
      </c>
      <c r="L1274" s="1">
        <v>202</v>
      </c>
      <c r="M1274" s="1">
        <v>200</v>
      </c>
      <c r="N1274" s="1">
        <v>203</v>
      </c>
      <c r="O1274" s="1">
        <v>300</v>
      </c>
      <c r="P1274" s="1">
        <v>1</v>
      </c>
      <c r="Q1274" s="1">
        <v>7000</v>
      </c>
    </row>
    <row r="1275" spans="1:17" x14ac:dyDescent="0.35">
      <c r="A1275" s="2">
        <v>1271</v>
      </c>
      <c r="B1275" s="2">
        <f t="shared" si="19"/>
        <v>301</v>
      </c>
      <c r="C1275" s="2">
        <v>3</v>
      </c>
      <c r="D1275" s="2">
        <v>1</v>
      </c>
      <c r="E1275" s="2" t="str">
        <f>"阵列"&amp;C1275&amp;INDEX(计算页!$E$4:$E$9,D1275)&amp;"色宠物系数"</f>
        <v>阵列3白色宠物系数</v>
      </c>
      <c r="F1275" s="2">
        <v>71</v>
      </c>
      <c r="G1275" s="2">
        <v>7100</v>
      </c>
      <c r="H1275" s="2">
        <f>INDEX(升级战力计算!$B$2:$BC$101,D_升级系数表!F1275,MATCH(B1275,升级战力计算!$B$1:$BC$1,0)-1)</f>
        <v>20815</v>
      </c>
      <c r="I1275" s="1">
        <v>3</v>
      </c>
      <c r="J1275" s="1">
        <v>201</v>
      </c>
      <c r="K1275" s="1">
        <v>100</v>
      </c>
      <c r="L1275" s="1">
        <v>202</v>
      </c>
      <c r="M1275" s="1">
        <v>200</v>
      </c>
      <c r="N1275" s="1">
        <v>203</v>
      </c>
      <c r="O1275" s="1">
        <v>300</v>
      </c>
      <c r="P1275" s="1">
        <v>1</v>
      </c>
      <c r="Q1275" s="1">
        <v>7100</v>
      </c>
    </row>
    <row r="1276" spans="1:17" x14ac:dyDescent="0.35">
      <c r="A1276" s="2">
        <v>1272</v>
      </c>
      <c r="B1276" s="2">
        <f t="shared" si="19"/>
        <v>301</v>
      </c>
      <c r="C1276" s="2">
        <v>3</v>
      </c>
      <c r="D1276" s="2">
        <v>1</v>
      </c>
      <c r="E1276" s="2" t="str">
        <f>"阵列"&amp;C1276&amp;INDEX(计算页!$E$4:$E$9,D1276)&amp;"色宠物系数"</f>
        <v>阵列3白色宠物系数</v>
      </c>
      <c r="F1276" s="2">
        <v>72</v>
      </c>
      <c r="G1276" s="2">
        <v>7200</v>
      </c>
      <c r="H1276" s="2">
        <f>INDEX(升级战力计算!$B$2:$BC$101,D_升级系数表!F1276,MATCH(B1276,升级战力计算!$B$1:$BC$1,0)-1)</f>
        <v>21280</v>
      </c>
      <c r="I1276" s="1">
        <v>3</v>
      </c>
      <c r="J1276" s="1">
        <v>201</v>
      </c>
      <c r="K1276" s="1">
        <v>100</v>
      </c>
      <c r="L1276" s="1">
        <v>202</v>
      </c>
      <c r="M1276" s="1">
        <v>200</v>
      </c>
      <c r="N1276" s="1">
        <v>203</v>
      </c>
      <c r="O1276" s="1">
        <v>300</v>
      </c>
      <c r="P1276" s="1">
        <v>1</v>
      </c>
      <c r="Q1276" s="1">
        <v>7200</v>
      </c>
    </row>
    <row r="1277" spans="1:17" x14ac:dyDescent="0.35">
      <c r="A1277" s="2">
        <v>1273</v>
      </c>
      <c r="B1277" s="2">
        <f t="shared" si="19"/>
        <v>301</v>
      </c>
      <c r="C1277" s="2">
        <v>3</v>
      </c>
      <c r="D1277" s="2">
        <v>1</v>
      </c>
      <c r="E1277" s="2" t="str">
        <f>"阵列"&amp;C1277&amp;INDEX(计算页!$E$4:$E$9,D1277)&amp;"色宠物系数"</f>
        <v>阵列3白色宠物系数</v>
      </c>
      <c r="F1277" s="2">
        <v>73</v>
      </c>
      <c r="G1277" s="2">
        <v>7300</v>
      </c>
      <c r="H1277" s="2">
        <f>INDEX(升级战力计算!$B$2:$BC$101,D_升级系数表!F1277,MATCH(B1277,升级战力计算!$B$1:$BC$1,0)-1)</f>
        <v>21745</v>
      </c>
      <c r="I1277" s="1">
        <v>3</v>
      </c>
      <c r="J1277" s="1">
        <v>201</v>
      </c>
      <c r="K1277" s="1">
        <v>100</v>
      </c>
      <c r="L1277" s="1">
        <v>202</v>
      </c>
      <c r="M1277" s="1">
        <v>200</v>
      </c>
      <c r="N1277" s="1">
        <v>203</v>
      </c>
      <c r="O1277" s="1">
        <v>300</v>
      </c>
      <c r="P1277" s="1">
        <v>1</v>
      </c>
      <c r="Q1277" s="1">
        <v>7300</v>
      </c>
    </row>
    <row r="1278" spans="1:17" x14ac:dyDescent="0.35">
      <c r="A1278" s="2">
        <v>1274</v>
      </c>
      <c r="B1278" s="2">
        <f t="shared" si="19"/>
        <v>301</v>
      </c>
      <c r="C1278" s="2">
        <v>3</v>
      </c>
      <c r="D1278" s="2">
        <v>1</v>
      </c>
      <c r="E1278" s="2" t="str">
        <f>"阵列"&amp;C1278&amp;INDEX(计算页!$E$4:$E$9,D1278)&amp;"色宠物系数"</f>
        <v>阵列3白色宠物系数</v>
      </c>
      <c r="F1278" s="2">
        <v>74</v>
      </c>
      <c r="G1278" s="2">
        <v>7400</v>
      </c>
      <c r="H1278" s="2">
        <f>INDEX(升级战力计算!$B$2:$BC$101,D_升级系数表!F1278,MATCH(B1278,升级战力计算!$B$1:$BC$1,0)-1)</f>
        <v>22210</v>
      </c>
      <c r="I1278" s="1">
        <v>3</v>
      </c>
      <c r="J1278" s="1">
        <v>201</v>
      </c>
      <c r="K1278" s="1">
        <v>100</v>
      </c>
      <c r="L1278" s="1">
        <v>202</v>
      </c>
      <c r="M1278" s="1">
        <v>200</v>
      </c>
      <c r="N1278" s="1">
        <v>203</v>
      </c>
      <c r="O1278" s="1">
        <v>300</v>
      </c>
      <c r="P1278" s="1">
        <v>1</v>
      </c>
      <c r="Q1278" s="1">
        <v>7400</v>
      </c>
    </row>
    <row r="1279" spans="1:17" x14ac:dyDescent="0.35">
      <c r="A1279" s="2">
        <v>1275</v>
      </c>
      <c r="B1279" s="2">
        <f t="shared" si="19"/>
        <v>301</v>
      </c>
      <c r="C1279" s="2">
        <v>3</v>
      </c>
      <c r="D1279" s="2">
        <v>1</v>
      </c>
      <c r="E1279" s="2" t="str">
        <f>"阵列"&amp;C1279&amp;INDEX(计算页!$E$4:$E$9,D1279)&amp;"色宠物系数"</f>
        <v>阵列3白色宠物系数</v>
      </c>
      <c r="F1279" s="2">
        <v>75</v>
      </c>
      <c r="G1279" s="2">
        <v>7500</v>
      </c>
      <c r="H1279" s="2">
        <f>INDEX(升级战力计算!$B$2:$BC$101,D_升级系数表!F1279,MATCH(B1279,升级战力计算!$B$1:$BC$1,0)-1)</f>
        <v>22675</v>
      </c>
      <c r="I1279" s="1">
        <v>3</v>
      </c>
      <c r="J1279" s="1">
        <v>201</v>
      </c>
      <c r="K1279" s="1">
        <v>100</v>
      </c>
      <c r="L1279" s="1">
        <v>202</v>
      </c>
      <c r="M1279" s="1">
        <v>200</v>
      </c>
      <c r="N1279" s="1">
        <v>203</v>
      </c>
      <c r="O1279" s="1">
        <v>300</v>
      </c>
      <c r="P1279" s="1">
        <v>1</v>
      </c>
      <c r="Q1279" s="1">
        <v>7500</v>
      </c>
    </row>
    <row r="1280" spans="1:17" x14ac:dyDescent="0.35">
      <c r="A1280" s="2">
        <v>1276</v>
      </c>
      <c r="B1280" s="2">
        <f t="shared" si="19"/>
        <v>301</v>
      </c>
      <c r="C1280" s="2">
        <v>3</v>
      </c>
      <c r="D1280" s="2">
        <v>1</v>
      </c>
      <c r="E1280" s="2" t="str">
        <f>"阵列"&amp;C1280&amp;INDEX(计算页!$E$4:$E$9,D1280)&amp;"色宠物系数"</f>
        <v>阵列3白色宠物系数</v>
      </c>
      <c r="F1280" s="2">
        <v>76</v>
      </c>
      <c r="G1280" s="2">
        <v>7600</v>
      </c>
      <c r="H1280" s="2">
        <f>INDEX(升级战力计算!$B$2:$BC$101,D_升级系数表!F1280,MATCH(B1280,升级战力计算!$B$1:$BC$1,0)-1)</f>
        <v>23173</v>
      </c>
      <c r="I1280" s="1">
        <v>3</v>
      </c>
      <c r="J1280" s="1">
        <v>201</v>
      </c>
      <c r="K1280" s="1">
        <v>100</v>
      </c>
      <c r="L1280" s="1">
        <v>202</v>
      </c>
      <c r="M1280" s="1">
        <v>200</v>
      </c>
      <c r="N1280" s="1">
        <v>203</v>
      </c>
      <c r="O1280" s="1">
        <v>300</v>
      </c>
      <c r="P1280" s="1">
        <v>1</v>
      </c>
      <c r="Q1280" s="1">
        <v>7600</v>
      </c>
    </row>
    <row r="1281" spans="1:17" x14ac:dyDescent="0.35">
      <c r="A1281" s="2">
        <v>1277</v>
      </c>
      <c r="B1281" s="2">
        <f t="shared" si="19"/>
        <v>301</v>
      </c>
      <c r="C1281" s="2">
        <v>3</v>
      </c>
      <c r="D1281" s="2">
        <v>1</v>
      </c>
      <c r="E1281" s="2" t="str">
        <f>"阵列"&amp;C1281&amp;INDEX(计算页!$E$4:$E$9,D1281)&amp;"色宠物系数"</f>
        <v>阵列3白色宠物系数</v>
      </c>
      <c r="F1281" s="2">
        <v>77</v>
      </c>
      <c r="G1281" s="2">
        <v>7700</v>
      </c>
      <c r="H1281" s="2">
        <f>INDEX(升级战力计算!$B$2:$BC$101,D_升级系数表!F1281,MATCH(B1281,升级战力计算!$B$1:$BC$1,0)-1)</f>
        <v>23671</v>
      </c>
      <c r="I1281" s="1">
        <v>3</v>
      </c>
      <c r="J1281" s="1">
        <v>201</v>
      </c>
      <c r="K1281" s="1">
        <v>100</v>
      </c>
      <c r="L1281" s="1">
        <v>202</v>
      </c>
      <c r="M1281" s="1">
        <v>200</v>
      </c>
      <c r="N1281" s="1">
        <v>203</v>
      </c>
      <c r="O1281" s="1">
        <v>300</v>
      </c>
      <c r="P1281" s="1">
        <v>1</v>
      </c>
      <c r="Q1281" s="1">
        <v>7700</v>
      </c>
    </row>
    <row r="1282" spans="1:17" x14ac:dyDescent="0.35">
      <c r="A1282" s="2">
        <v>1278</v>
      </c>
      <c r="B1282" s="2">
        <f t="shared" si="19"/>
        <v>301</v>
      </c>
      <c r="C1282" s="2">
        <v>3</v>
      </c>
      <c r="D1282" s="2">
        <v>1</v>
      </c>
      <c r="E1282" s="2" t="str">
        <f>"阵列"&amp;C1282&amp;INDEX(计算页!$E$4:$E$9,D1282)&amp;"色宠物系数"</f>
        <v>阵列3白色宠物系数</v>
      </c>
      <c r="F1282" s="2">
        <v>78</v>
      </c>
      <c r="G1282" s="2">
        <v>7800</v>
      </c>
      <c r="H1282" s="2">
        <f>INDEX(升级战力计算!$B$2:$BC$101,D_升级系数表!F1282,MATCH(B1282,升级战力计算!$B$1:$BC$1,0)-1)</f>
        <v>24169</v>
      </c>
      <c r="I1282" s="1">
        <v>3</v>
      </c>
      <c r="J1282" s="1">
        <v>201</v>
      </c>
      <c r="K1282" s="1">
        <v>100</v>
      </c>
      <c r="L1282" s="1">
        <v>202</v>
      </c>
      <c r="M1282" s="1">
        <v>200</v>
      </c>
      <c r="N1282" s="1">
        <v>203</v>
      </c>
      <c r="O1282" s="1">
        <v>300</v>
      </c>
      <c r="P1282" s="1">
        <v>1</v>
      </c>
      <c r="Q1282" s="1">
        <v>7800</v>
      </c>
    </row>
    <row r="1283" spans="1:17" x14ac:dyDescent="0.35">
      <c r="A1283" s="2">
        <v>1279</v>
      </c>
      <c r="B1283" s="2">
        <f t="shared" si="19"/>
        <v>301</v>
      </c>
      <c r="C1283" s="2">
        <v>3</v>
      </c>
      <c r="D1283" s="2">
        <v>1</v>
      </c>
      <c r="E1283" s="2" t="str">
        <f>"阵列"&amp;C1283&amp;INDEX(计算页!$E$4:$E$9,D1283)&amp;"色宠物系数"</f>
        <v>阵列3白色宠物系数</v>
      </c>
      <c r="F1283" s="2">
        <v>79</v>
      </c>
      <c r="G1283" s="2">
        <v>7900</v>
      </c>
      <c r="H1283" s="2">
        <f>INDEX(升级战力计算!$B$2:$BC$101,D_升级系数表!F1283,MATCH(B1283,升级战力计算!$B$1:$BC$1,0)-1)</f>
        <v>24667</v>
      </c>
      <c r="I1283" s="1">
        <v>3</v>
      </c>
      <c r="J1283" s="1">
        <v>201</v>
      </c>
      <c r="K1283" s="1">
        <v>100</v>
      </c>
      <c r="L1283" s="1">
        <v>202</v>
      </c>
      <c r="M1283" s="1">
        <v>200</v>
      </c>
      <c r="N1283" s="1">
        <v>203</v>
      </c>
      <c r="O1283" s="1">
        <v>300</v>
      </c>
      <c r="P1283" s="1">
        <v>1</v>
      </c>
      <c r="Q1283" s="1">
        <v>7900</v>
      </c>
    </row>
    <row r="1284" spans="1:17" x14ac:dyDescent="0.35">
      <c r="A1284" s="2">
        <v>1280</v>
      </c>
      <c r="B1284" s="2">
        <f t="shared" si="19"/>
        <v>301</v>
      </c>
      <c r="C1284" s="2">
        <v>3</v>
      </c>
      <c r="D1284" s="2">
        <v>1</v>
      </c>
      <c r="E1284" s="2" t="str">
        <f>"阵列"&amp;C1284&amp;INDEX(计算页!$E$4:$E$9,D1284)&amp;"色宠物系数"</f>
        <v>阵列3白色宠物系数</v>
      </c>
      <c r="F1284" s="2">
        <v>80</v>
      </c>
      <c r="G1284" s="2">
        <v>8000</v>
      </c>
      <c r="H1284" s="2">
        <f>INDEX(升级战力计算!$B$2:$BC$101,D_升级系数表!F1284,MATCH(B1284,升级战力计算!$B$1:$BC$1,0)-1)</f>
        <v>25165</v>
      </c>
      <c r="I1284" s="1">
        <v>3</v>
      </c>
      <c r="J1284" s="1">
        <v>201</v>
      </c>
      <c r="K1284" s="1">
        <v>100</v>
      </c>
      <c r="L1284" s="1">
        <v>202</v>
      </c>
      <c r="M1284" s="1">
        <v>200</v>
      </c>
      <c r="N1284" s="1">
        <v>203</v>
      </c>
      <c r="O1284" s="1">
        <v>300</v>
      </c>
      <c r="P1284" s="1">
        <v>1</v>
      </c>
      <c r="Q1284" s="1">
        <v>8000</v>
      </c>
    </row>
    <row r="1285" spans="1:17" x14ac:dyDescent="0.35">
      <c r="A1285" s="2">
        <v>1281</v>
      </c>
      <c r="B1285" s="2">
        <f t="shared" si="19"/>
        <v>301</v>
      </c>
      <c r="C1285" s="2">
        <v>3</v>
      </c>
      <c r="D1285" s="2">
        <v>1</v>
      </c>
      <c r="E1285" s="2" t="str">
        <f>"阵列"&amp;C1285&amp;INDEX(计算页!$E$4:$E$9,D1285)&amp;"色宠物系数"</f>
        <v>阵列3白色宠物系数</v>
      </c>
      <c r="F1285" s="2">
        <v>81</v>
      </c>
      <c r="G1285" s="2">
        <v>8100</v>
      </c>
      <c r="H1285" s="2">
        <f>INDEX(升级战力计算!$B$2:$BC$101,D_升级系数表!F1285,MATCH(B1285,升级战力计算!$B$1:$BC$1,0)-1)</f>
        <v>25698</v>
      </c>
      <c r="I1285" s="1">
        <v>3</v>
      </c>
      <c r="J1285" s="1">
        <v>201</v>
      </c>
      <c r="K1285" s="1">
        <v>100</v>
      </c>
      <c r="L1285" s="1">
        <v>202</v>
      </c>
      <c r="M1285" s="1">
        <v>200</v>
      </c>
      <c r="N1285" s="1">
        <v>203</v>
      </c>
      <c r="O1285" s="1">
        <v>300</v>
      </c>
      <c r="P1285" s="1">
        <v>1</v>
      </c>
      <c r="Q1285" s="1">
        <v>8100</v>
      </c>
    </row>
    <row r="1286" spans="1:17" x14ac:dyDescent="0.35">
      <c r="A1286" s="2">
        <v>1282</v>
      </c>
      <c r="B1286" s="2">
        <f t="shared" ref="B1286:B1349" si="20">C1286*100+D1286</f>
        <v>301</v>
      </c>
      <c r="C1286" s="2">
        <v>3</v>
      </c>
      <c r="D1286" s="2">
        <v>1</v>
      </c>
      <c r="E1286" s="2" t="str">
        <f>"阵列"&amp;C1286&amp;INDEX(计算页!$E$4:$E$9,D1286)&amp;"色宠物系数"</f>
        <v>阵列3白色宠物系数</v>
      </c>
      <c r="F1286" s="2">
        <v>82</v>
      </c>
      <c r="G1286" s="2">
        <v>8200</v>
      </c>
      <c r="H1286" s="2">
        <f>INDEX(升级战力计算!$B$2:$BC$101,D_升级系数表!F1286,MATCH(B1286,升级战力计算!$B$1:$BC$1,0)-1)</f>
        <v>26231</v>
      </c>
      <c r="I1286" s="1">
        <v>3</v>
      </c>
      <c r="J1286" s="1">
        <v>201</v>
      </c>
      <c r="K1286" s="1">
        <v>100</v>
      </c>
      <c r="L1286" s="1">
        <v>202</v>
      </c>
      <c r="M1286" s="1">
        <v>200</v>
      </c>
      <c r="N1286" s="1">
        <v>203</v>
      </c>
      <c r="O1286" s="1">
        <v>300</v>
      </c>
      <c r="P1286" s="1">
        <v>1</v>
      </c>
      <c r="Q1286" s="1">
        <v>8200</v>
      </c>
    </row>
    <row r="1287" spans="1:17" x14ac:dyDescent="0.35">
      <c r="A1287" s="2">
        <v>1283</v>
      </c>
      <c r="B1287" s="2">
        <f t="shared" si="20"/>
        <v>301</v>
      </c>
      <c r="C1287" s="2">
        <v>3</v>
      </c>
      <c r="D1287" s="2">
        <v>1</v>
      </c>
      <c r="E1287" s="2" t="str">
        <f>"阵列"&amp;C1287&amp;INDEX(计算页!$E$4:$E$9,D1287)&amp;"色宠物系数"</f>
        <v>阵列3白色宠物系数</v>
      </c>
      <c r="F1287" s="2">
        <v>83</v>
      </c>
      <c r="G1287" s="2">
        <v>8300</v>
      </c>
      <c r="H1287" s="2">
        <f>INDEX(升级战力计算!$B$2:$BC$101,D_升级系数表!F1287,MATCH(B1287,升级战力计算!$B$1:$BC$1,0)-1)</f>
        <v>26764</v>
      </c>
      <c r="I1287" s="1">
        <v>3</v>
      </c>
      <c r="J1287" s="1">
        <v>201</v>
      </c>
      <c r="K1287" s="1">
        <v>100</v>
      </c>
      <c r="L1287" s="1">
        <v>202</v>
      </c>
      <c r="M1287" s="1">
        <v>200</v>
      </c>
      <c r="N1287" s="1">
        <v>203</v>
      </c>
      <c r="O1287" s="1">
        <v>300</v>
      </c>
      <c r="P1287" s="1">
        <v>1</v>
      </c>
      <c r="Q1287" s="1">
        <v>8300</v>
      </c>
    </row>
    <row r="1288" spans="1:17" x14ac:dyDescent="0.35">
      <c r="A1288" s="2">
        <v>1284</v>
      </c>
      <c r="B1288" s="2">
        <f t="shared" si="20"/>
        <v>301</v>
      </c>
      <c r="C1288" s="2">
        <v>3</v>
      </c>
      <c r="D1288" s="2">
        <v>1</v>
      </c>
      <c r="E1288" s="2" t="str">
        <f>"阵列"&amp;C1288&amp;INDEX(计算页!$E$4:$E$9,D1288)&amp;"色宠物系数"</f>
        <v>阵列3白色宠物系数</v>
      </c>
      <c r="F1288" s="2">
        <v>84</v>
      </c>
      <c r="G1288" s="2">
        <v>8400</v>
      </c>
      <c r="H1288" s="2">
        <f>INDEX(升级战力计算!$B$2:$BC$101,D_升级系数表!F1288,MATCH(B1288,升级战力计算!$B$1:$BC$1,0)-1)</f>
        <v>27297</v>
      </c>
      <c r="I1288" s="1">
        <v>3</v>
      </c>
      <c r="J1288" s="1">
        <v>201</v>
      </c>
      <c r="K1288" s="1">
        <v>100</v>
      </c>
      <c r="L1288" s="1">
        <v>202</v>
      </c>
      <c r="M1288" s="1">
        <v>200</v>
      </c>
      <c r="N1288" s="1">
        <v>203</v>
      </c>
      <c r="O1288" s="1">
        <v>300</v>
      </c>
      <c r="P1288" s="1">
        <v>1</v>
      </c>
      <c r="Q1288" s="1">
        <v>8400</v>
      </c>
    </row>
    <row r="1289" spans="1:17" x14ac:dyDescent="0.35">
      <c r="A1289" s="2">
        <v>1285</v>
      </c>
      <c r="B1289" s="2">
        <f t="shared" si="20"/>
        <v>301</v>
      </c>
      <c r="C1289" s="2">
        <v>3</v>
      </c>
      <c r="D1289" s="2">
        <v>1</v>
      </c>
      <c r="E1289" s="2" t="str">
        <f>"阵列"&amp;C1289&amp;INDEX(计算页!$E$4:$E$9,D1289)&amp;"色宠物系数"</f>
        <v>阵列3白色宠物系数</v>
      </c>
      <c r="F1289" s="2">
        <v>85</v>
      </c>
      <c r="G1289" s="2">
        <v>8500</v>
      </c>
      <c r="H1289" s="2">
        <f>INDEX(升级战力计算!$B$2:$BC$101,D_升级系数表!F1289,MATCH(B1289,升级战力计算!$B$1:$BC$1,0)-1)</f>
        <v>27830</v>
      </c>
      <c r="I1289" s="1">
        <v>3</v>
      </c>
      <c r="J1289" s="1">
        <v>201</v>
      </c>
      <c r="K1289" s="1">
        <v>100</v>
      </c>
      <c r="L1289" s="1">
        <v>202</v>
      </c>
      <c r="M1289" s="1">
        <v>200</v>
      </c>
      <c r="N1289" s="1">
        <v>203</v>
      </c>
      <c r="O1289" s="1">
        <v>300</v>
      </c>
      <c r="P1289" s="1">
        <v>1</v>
      </c>
      <c r="Q1289" s="1">
        <v>8500</v>
      </c>
    </row>
    <row r="1290" spans="1:17" x14ac:dyDescent="0.35">
      <c r="A1290" s="2">
        <v>1286</v>
      </c>
      <c r="B1290" s="2">
        <f t="shared" si="20"/>
        <v>301</v>
      </c>
      <c r="C1290" s="2">
        <v>3</v>
      </c>
      <c r="D1290" s="2">
        <v>1</v>
      </c>
      <c r="E1290" s="2" t="str">
        <f>"阵列"&amp;C1290&amp;INDEX(计算页!$E$4:$E$9,D1290)&amp;"色宠物系数"</f>
        <v>阵列3白色宠物系数</v>
      </c>
      <c r="F1290" s="2">
        <v>86</v>
      </c>
      <c r="G1290" s="2">
        <v>8600</v>
      </c>
      <c r="H1290" s="2">
        <f>INDEX(升级战力计算!$B$2:$BC$101,D_升级系数表!F1290,MATCH(B1290,升级战力计算!$B$1:$BC$1,0)-1)</f>
        <v>28400</v>
      </c>
      <c r="I1290" s="1">
        <v>3</v>
      </c>
      <c r="J1290" s="1">
        <v>201</v>
      </c>
      <c r="K1290" s="1">
        <v>100</v>
      </c>
      <c r="L1290" s="1">
        <v>202</v>
      </c>
      <c r="M1290" s="1">
        <v>200</v>
      </c>
      <c r="N1290" s="1">
        <v>203</v>
      </c>
      <c r="O1290" s="1">
        <v>300</v>
      </c>
      <c r="P1290" s="1">
        <v>1</v>
      </c>
      <c r="Q1290" s="1">
        <v>8600</v>
      </c>
    </row>
    <row r="1291" spans="1:17" x14ac:dyDescent="0.35">
      <c r="A1291" s="2">
        <v>1287</v>
      </c>
      <c r="B1291" s="2">
        <f t="shared" si="20"/>
        <v>301</v>
      </c>
      <c r="C1291" s="2">
        <v>3</v>
      </c>
      <c r="D1291" s="2">
        <v>1</v>
      </c>
      <c r="E1291" s="2" t="str">
        <f>"阵列"&amp;C1291&amp;INDEX(计算页!$E$4:$E$9,D1291)&amp;"色宠物系数"</f>
        <v>阵列3白色宠物系数</v>
      </c>
      <c r="F1291" s="2">
        <v>87</v>
      </c>
      <c r="G1291" s="2">
        <v>8700</v>
      </c>
      <c r="H1291" s="2">
        <f>INDEX(升级战力计算!$B$2:$BC$101,D_升级系数表!F1291,MATCH(B1291,升级战力计算!$B$1:$BC$1,0)-1)</f>
        <v>28970</v>
      </c>
      <c r="I1291" s="1">
        <v>3</v>
      </c>
      <c r="J1291" s="1">
        <v>201</v>
      </c>
      <c r="K1291" s="1">
        <v>100</v>
      </c>
      <c r="L1291" s="1">
        <v>202</v>
      </c>
      <c r="M1291" s="1">
        <v>200</v>
      </c>
      <c r="N1291" s="1">
        <v>203</v>
      </c>
      <c r="O1291" s="1">
        <v>300</v>
      </c>
      <c r="P1291" s="1">
        <v>1</v>
      </c>
      <c r="Q1291" s="1">
        <v>8700</v>
      </c>
    </row>
    <row r="1292" spans="1:17" x14ac:dyDescent="0.35">
      <c r="A1292" s="2">
        <v>1288</v>
      </c>
      <c r="B1292" s="2">
        <f t="shared" si="20"/>
        <v>301</v>
      </c>
      <c r="C1292" s="2">
        <v>3</v>
      </c>
      <c r="D1292" s="2">
        <v>1</v>
      </c>
      <c r="E1292" s="2" t="str">
        <f>"阵列"&amp;C1292&amp;INDEX(计算页!$E$4:$E$9,D1292)&amp;"色宠物系数"</f>
        <v>阵列3白色宠物系数</v>
      </c>
      <c r="F1292" s="2">
        <v>88</v>
      </c>
      <c r="G1292" s="2">
        <v>8800</v>
      </c>
      <c r="H1292" s="2">
        <f>INDEX(升级战力计算!$B$2:$BC$101,D_升级系数表!F1292,MATCH(B1292,升级战力计算!$B$1:$BC$1,0)-1)</f>
        <v>29540</v>
      </c>
      <c r="I1292" s="1">
        <v>3</v>
      </c>
      <c r="J1292" s="1">
        <v>201</v>
      </c>
      <c r="K1292" s="1">
        <v>100</v>
      </c>
      <c r="L1292" s="1">
        <v>202</v>
      </c>
      <c r="M1292" s="1">
        <v>200</v>
      </c>
      <c r="N1292" s="1">
        <v>203</v>
      </c>
      <c r="O1292" s="1">
        <v>300</v>
      </c>
      <c r="P1292" s="1">
        <v>1</v>
      </c>
      <c r="Q1292" s="1">
        <v>8800</v>
      </c>
    </row>
    <row r="1293" spans="1:17" x14ac:dyDescent="0.35">
      <c r="A1293" s="2">
        <v>1289</v>
      </c>
      <c r="B1293" s="2">
        <f t="shared" si="20"/>
        <v>301</v>
      </c>
      <c r="C1293" s="2">
        <v>3</v>
      </c>
      <c r="D1293" s="2">
        <v>1</v>
      </c>
      <c r="E1293" s="2" t="str">
        <f>"阵列"&amp;C1293&amp;INDEX(计算页!$E$4:$E$9,D1293)&amp;"色宠物系数"</f>
        <v>阵列3白色宠物系数</v>
      </c>
      <c r="F1293" s="2">
        <v>89</v>
      </c>
      <c r="G1293" s="2">
        <v>8900</v>
      </c>
      <c r="H1293" s="2">
        <f>INDEX(升级战力计算!$B$2:$BC$101,D_升级系数表!F1293,MATCH(B1293,升级战力计算!$B$1:$BC$1,0)-1)</f>
        <v>30110</v>
      </c>
      <c r="I1293" s="1">
        <v>3</v>
      </c>
      <c r="J1293" s="1">
        <v>201</v>
      </c>
      <c r="K1293" s="1">
        <v>100</v>
      </c>
      <c r="L1293" s="1">
        <v>202</v>
      </c>
      <c r="M1293" s="1">
        <v>200</v>
      </c>
      <c r="N1293" s="1">
        <v>203</v>
      </c>
      <c r="O1293" s="1">
        <v>300</v>
      </c>
      <c r="P1293" s="1">
        <v>1</v>
      </c>
      <c r="Q1293" s="1">
        <v>8900</v>
      </c>
    </row>
    <row r="1294" spans="1:17" x14ac:dyDescent="0.35">
      <c r="A1294" s="2">
        <v>1290</v>
      </c>
      <c r="B1294" s="2">
        <f t="shared" si="20"/>
        <v>301</v>
      </c>
      <c r="C1294" s="2">
        <v>3</v>
      </c>
      <c r="D1294" s="2">
        <v>1</v>
      </c>
      <c r="E1294" s="2" t="str">
        <f>"阵列"&amp;C1294&amp;INDEX(计算页!$E$4:$E$9,D1294)&amp;"色宠物系数"</f>
        <v>阵列3白色宠物系数</v>
      </c>
      <c r="F1294" s="2">
        <v>90</v>
      </c>
      <c r="G1294" s="2">
        <v>9000</v>
      </c>
      <c r="H1294" s="2">
        <f>INDEX(升级战力计算!$B$2:$BC$101,D_升级系数表!F1294,MATCH(B1294,升级战力计算!$B$1:$BC$1,0)-1)</f>
        <v>30680</v>
      </c>
      <c r="I1294" s="1">
        <v>3</v>
      </c>
      <c r="J1294" s="1">
        <v>201</v>
      </c>
      <c r="K1294" s="1">
        <v>100</v>
      </c>
      <c r="L1294" s="1">
        <v>202</v>
      </c>
      <c r="M1294" s="1">
        <v>200</v>
      </c>
      <c r="N1294" s="1">
        <v>203</v>
      </c>
      <c r="O1294" s="1">
        <v>300</v>
      </c>
      <c r="P1294" s="1">
        <v>1</v>
      </c>
      <c r="Q1294" s="1">
        <v>9000</v>
      </c>
    </row>
    <row r="1295" spans="1:17" x14ac:dyDescent="0.35">
      <c r="A1295" s="2">
        <v>1291</v>
      </c>
      <c r="B1295" s="2">
        <f t="shared" si="20"/>
        <v>301</v>
      </c>
      <c r="C1295" s="2">
        <v>3</v>
      </c>
      <c r="D1295" s="2">
        <v>1</v>
      </c>
      <c r="E1295" s="2" t="str">
        <f>"阵列"&amp;C1295&amp;INDEX(计算页!$E$4:$E$9,D1295)&amp;"色宠物系数"</f>
        <v>阵列3白色宠物系数</v>
      </c>
      <c r="F1295" s="2">
        <v>91</v>
      </c>
      <c r="G1295" s="2">
        <v>9100</v>
      </c>
      <c r="H1295" s="2">
        <f>INDEX(升级战力计算!$B$2:$BC$101,D_升级系数表!F1295,MATCH(B1295,升级战力计算!$B$1:$BC$1,0)-1)</f>
        <v>31290</v>
      </c>
      <c r="I1295" s="1">
        <v>3</v>
      </c>
      <c r="J1295" s="1">
        <v>201</v>
      </c>
      <c r="K1295" s="1">
        <v>100</v>
      </c>
      <c r="L1295" s="1">
        <v>202</v>
      </c>
      <c r="M1295" s="1">
        <v>200</v>
      </c>
      <c r="N1295" s="1">
        <v>203</v>
      </c>
      <c r="O1295" s="1">
        <v>300</v>
      </c>
      <c r="P1295" s="1">
        <v>1</v>
      </c>
      <c r="Q1295" s="1">
        <v>9100</v>
      </c>
    </row>
    <row r="1296" spans="1:17" x14ac:dyDescent="0.35">
      <c r="A1296" s="2">
        <v>1292</v>
      </c>
      <c r="B1296" s="2">
        <f t="shared" si="20"/>
        <v>301</v>
      </c>
      <c r="C1296" s="2">
        <v>3</v>
      </c>
      <c r="D1296" s="2">
        <v>1</v>
      </c>
      <c r="E1296" s="2" t="str">
        <f>"阵列"&amp;C1296&amp;INDEX(计算页!$E$4:$E$9,D1296)&amp;"色宠物系数"</f>
        <v>阵列3白色宠物系数</v>
      </c>
      <c r="F1296" s="2">
        <v>92</v>
      </c>
      <c r="G1296" s="2">
        <v>9200</v>
      </c>
      <c r="H1296" s="2">
        <f>INDEX(升级战力计算!$B$2:$BC$101,D_升级系数表!F1296,MATCH(B1296,升级战力计算!$B$1:$BC$1,0)-1)</f>
        <v>31900</v>
      </c>
      <c r="I1296" s="1">
        <v>3</v>
      </c>
      <c r="J1296" s="1">
        <v>201</v>
      </c>
      <c r="K1296" s="1">
        <v>100</v>
      </c>
      <c r="L1296" s="1">
        <v>202</v>
      </c>
      <c r="M1296" s="1">
        <v>200</v>
      </c>
      <c r="N1296" s="1">
        <v>203</v>
      </c>
      <c r="O1296" s="1">
        <v>300</v>
      </c>
      <c r="P1296" s="1">
        <v>1</v>
      </c>
      <c r="Q1296" s="1">
        <v>9200</v>
      </c>
    </row>
    <row r="1297" spans="1:17" x14ac:dyDescent="0.35">
      <c r="A1297" s="2">
        <v>1293</v>
      </c>
      <c r="B1297" s="2">
        <f t="shared" si="20"/>
        <v>301</v>
      </c>
      <c r="C1297" s="2">
        <v>3</v>
      </c>
      <c r="D1297" s="2">
        <v>1</v>
      </c>
      <c r="E1297" s="2" t="str">
        <f>"阵列"&amp;C1297&amp;INDEX(计算页!$E$4:$E$9,D1297)&amp;"色宠物系数"</f>
        <v>阵列3白色宠物系数</v>
      </c>
      <c r="F1297" s="2">
        <v>93</v>
      </c>
      <c r="G1297" s="2">
        <v>9300</v>
      </c>
      <c r="H1297" s="2">
        <f>INDEX(升级战力计算!$B$2:$BC$101,D_升级系数表!F1297,MATCH(B1297,升级战力计算!$B$1:$BC$1,0)-1)</f>
        <v>32510</v>
      </c>
      <c r="I1297" s="1">
        <v>3</v>
      </c>
      <c r="J1297" s="1">
        <v>201</v>
      </c>
      <c r="K1297" s="1">
        <v>100</v>
      </c>
      <c r="L1297" s="1">
        <v>202</v>
      </c>
      <c r="M1297" s="1">
        <v>200</v>
      </c>
      <c r="N1297" s="1">
        <v>203</v>
      </c>
      <c r="O1297" s="1">
        <v>300</v>
      </c>
      <c r="P1297" s="1">
        <v>1</v>
      </c>
      <c r="Q1297" s="1">
        <v>9300</v>
      </c>
    </row>
    <row r="1298" spans="1:17" x14ac:dyDescent="0.35">
      <c r="A1298" s="2">
        <v>1294</v>
      </c>
      <c r="B1298" s="2">
        <f t="shared" si="20"/>
        <v>301</v>
      </c>
      <c r="C1298" s="2">
        <v>3</v>
      </c>
      <c r="D1298" s="2">
        <v>1</v>
      </c>
      <c r="E1298" s="2" t="str">
        <f>"阵列"&amp;C1298&amp;INDEX(计算页!$E$4:$E$9,D1298)&amp;"色宠物系数"</f>
        <v>阵列3白色宠物系数</v>
      </c>
      <c r="F1298" s="2">
        <v>94</v>
      </c>
      <c r="G1298" s="2">
        <v>9400</v>
      </c>
      <c r="H1298" s="2">
        <f>INDEX(升级战力计算!$B$2:$BC$101,D_升级系数表!F1298,MATCH(B1298,升级战力计算!$B$1:$BC$1,0)-1)</f>
        <v>33120</v>
      </c>
      <c r="I1298" s="1">
        <v>3</v>
      </c>
      <c r="J1298" s="1">
        <v>201</v>
      </c>
      <c r="K1298" s="1">
        <v>100</v>
      </c>
      <c r="L1298" s="1">
        <v>202</v>
      </c>
      <c r="M1298" s="1">
        <v>200</v>
      </c>
      <c r="N1298" s="1">
        <v>203</v>
      </c>
      <c r="O1298" s="1">
        <v>300</v>
      </c>
      <c r="P1298" s="1">
        <v>1</v>
      </c>
      <c r="Q1298" s="1">
        <v>9400</v>
      </c>
    </row>
    <row r="1299" spans="1:17" x14ac:dyDescent="0.35">
      <c r="A1299" s="2">
        <v>1295</v>
      </c>
      <c r="B1299" s="2">
        <f t="shared" si="20"/>
        <v>301</v>
      </c>
      <c r="C1299" s="2">
        <v>3</v>
      </c>
      <c r="D1299" s="2">
        <v>1</v>
      </c>
      <c r="E1299" s="2" t="str">
        <f>"阵列"&amp;C1299&amp;INDEX(计算页!$E$4:$E$9,D1299)&amp;"色宠物系数"</f>
        <v>阵列3白色宠物系数</v>
      </c>
      <c r="F1299" s="2">
        <v>95</v>
      </c>
      <c r="G1299" s="2">
        <v>9500</v>
      </c>
      <c r="H1299" s="2">
        <f>INDEX(升级战力计算!$B$2:$BC$101,D_升级系数表!F1299,MATCH(B1299,升级战力计算!$B$1:$BC$1,0)-1)</f>
        <v>33730</v>
      </c>
      <c r="I1299" s="1">
        <v>3</v>
      </c>
      <c r="J1299" s="1">
        <v>201</v>
      </c>
      <c r="K1299" s="1">
        <v>100</v>
      </c>
      <c r="L1299" s="1">
        <v>202</v>
      </c>
      <c r="M1299" s="1">
        <v>200</v>
      </c>
      <c r="N1299" s="1">
        <v>203</v>
      </c>
      <c r="O1299" s="1">
        <v>300</v>
      </c>
      <c r="P1299" s="1">
        <v>1</v>
      </c>
      <c r="Q1299" s="1">
        <v>9500</v>
      </c>
    </row>
    <row r="1300" spans="1:17" x14ac:dyDescent="0.35">
      <c r="A1300" s="2">
        <v>1296</v>
      </c>
      <c r="B1300" s="2">
        <f t="shared" si="20"/>
        <v>301</v>
      </c>
      <c r="C1300" s="2">
        <v>3</v>
      </c>
      <c r="D1300" s="2">
        <v>1</v>
      </c>
      <c r="E1300" s="2" t="str">
        <f>"阵列"&amp;C1300&amp;INDEX(计算页!$E$4:$E$9,D1300)&amp;"色宠物系数"</f>
        <v>阵列3白色宠物系数</v>
      </c>
      <c r="F1300" s="2">
        <v>96</v>
      </c>
      <c r="G1300" s="2">
        <v>9600</v>
      </c>
      <c r="H1300" s="2">
        <f>INDEX(升级战力计算!$B$2:$BC$101,D_升级系数表!F1300,MATCH(B1300,升级战力计算!$B$1:$BC$1,0)-1)</f>
        <v>34383</v>
      </c>
      <c r="I1300" s="1">
        <v>3</v>
      </c>
      <c r="J1300" s="1">
        <v>201</v>
      </c>
      <c r="K1300" s="1">
        <v>100</v>
      </c>
      <c r="L1300" s="1">
        <v>202</v>
      </c>
      <c r="M1300" s="1">
        <v>200</v>
      </c>
      <c r="N1300" s="1">
        <v>203</v>
      </c>
      <c r="O1300" s="1">
        <v>300</v>
      </c>
      <c r="P1300" s="1">
        <v>1</v>
      </c>
      <c r="Q1300" s="1">
        <v>9600</v>
      </c>
    </row>
    <row r="1301" spans="1:17" x14ac:dyDescent="0.35">
      <c r="A1301" s="2">
        <v>1297</v>
      </c>
      <c r="B1301" s="2">
        <f t="shared" si="20"/>
        <v>301</v>
      </c>
      <c r="C1301" s="2">
        <v>3</v>
      </c>
      <c r="D1301" s="2">
        <v>1</v>
      </c>
      <c r="E1301" s="2" t="str">
        <f>"阵列"&amp;C1301&amp;INDEX(计算页!$E$4:$E$9,D1301)&amp;"色宠物系数"</f>
        <v>阵列3白色宠物系数</v>
      </c>
      <c r="F1301" s="2">
        <v>97</v>
      </c>
      <c r="G1301" s="2">
        <v>9700</v>
      </c>
      <c r="H1301" s="2">
        <f>INDEX(升级战力计算!$B$2:$BC$101,D_升级系数表!F1301,MATCH(B1301,升级战力计算!$B$1:$BC$1,0)-1)</f>
        <v>35036</v>
      </c>
      <c r="I1301" s="1">
        <v>3</v>
      </c>
      <c r="J1301" s="1">
        <v>201</v>
      </c>
      <c r="K1301" s="1">
        <v>100</v>
      </c>
      <c r="L1301" s="1">
        <v>202</v>
      </c>
      <c r="M1301" s="1">
        <v>200</v>
      </c>
      <c r="N1301" s="1">
        <v>203</v>
      </c>
      <c r="O1301" s="1">
        <v>300</v>
      </c>
      <c r="P1301" s="1">
        <v>1</v>
      </c>
      <c r="Q1301" s="1">
        <v>9700</v>
      </c>
    </row>
    <row r="1302" spans="1:17" x14ac:dyDescent="0.35">
      <c r="A1302" s="2">
        <v>1298</v>
      </c>
      <c r="B1302" s="2">
        <f t="shared" si="20"/>
        <v>301</v>
      </c>
      <c r="C1302" s="2">
        <v>3</v>
      </c>
      <c r="D1302" s="2">
        <v>1</v>
      </c>
      <c r="E1302" s="2" t="str">
        <f>"阵列"&amp;C1302&amp;INDEX(计算页!$E$4:$E$9,D1302)&amp;"色宠物系数"</f>
        <v>阵列3白色宠物系数</v>
      </c>
      <c r="F1302" s="2">
        <v>98</v>
      </c>
      <c r="G1302" s="2">
        <v>9800</v>
      </c>
      <c r="H1302" s="2">
        <f>INDEX(升级战力计算!$B$2:$BC$101,D_升级系数表!F1302,MATCH(B1302,升级战力计算!$B$1:$BC$1,0)-1)</f>
        <v>35689</v>
      </c>
      <c r="I1302" s="1">
        <v>3</v>
      </c>
      <c r="J1302" s="1">
        <v>201</v>
      </c>
      <c r="K1302" s="1">
        <v>100</v>
      </c>
      <c r="L1302" s="1">
        <v>202</v>
      </c>
      <c r="M1302" s="1">
        <v>200</v>
      </c>
      <c r="N1302" s="1">
        <v>203</v>
      </c>
      <c r="O1302" s="1">
        <v>300</v>
      </c>
      <c r="P1302" s="1">
        <v>1</v>
      </c>
      <c r="Q1302" s="1">
        <v>9800</v>
      </c>
    </row>
    <row r="1303" spans="1:17" x14ac:dyDescent="0.35">
      <c r="A1303" s="2">
        <v>1299</v>
      </c>
      <c r="B1303" s="2">
        <f t="shared" si="20"/>
        <v>301</v>
      </c>
      <c r="C1303" s="2">
        <v>3</v>
      </c>
      <c r="D1303" s="2">
        <v>1</v>
      </c>
      <c r="E1303" s="2" t="str">
        <f>"阵列"&amp;C1303&amp;INDEX(计算页!$E$4:$E$9,D1303)&amp;"色宠物系数"</f>
        <v>阵列3白色宠物系数</v>
      </c>
      <c r="F1303" s="2">
        <v>99</v>
      </c>
      <c r="G1303" s="2">
        <v>9900</v>
      </c>
      <c r="H1303" s="2">
        <f>INDEX(升级战力计算!$B$2:$BC$101,D_升级系数表!F1303,MATCH(B1303,升级战力计算!$B$1:$BC$1,0)-1)</f>
        <v>36342</v>
      </c>
      <c r="I1303" s="1">
        <v>3</v>
      </c>
      <c r="J1303" s="1">
        <v>201</v>
      </c>
      <c r="K1303" s="1">
        <v>100</v>
      </c>
      <c r="L1303" s="1">
        <v>202</v>
      </c>
      <c r="M1303" s="1">
        <v>200</v>
      </c>
      <c r="N1303" s="1">
        <v>203</v>
      </c>
      <c r="O1303" s="1">
        <v>300</v>
      </c>
      <c r="P1303" s="1">
        <v>1</v>
      </c>
      <c r="Q1303" s="1">
        <v>9900</v>
      </c>
    </row>
    <row r="1304" spans="1:17" x14ac:dyDescent="0.35">
      <c r="A1304" s="2">
        <v>1300</v>
      </c>
      <c r="B1304" s="2">
        <f t="shared" si="20"/>
        <v>301</v>
      </c>
      <c r="C1304" s="2">
        <v>3</v>
      </c>
      <c r="D1304" s="2">
        <v>1</v>
      </c>
      <c r="E1304" s="2" t="str">
        <f>"阵列"&amp;C1304&amp;INDEX(计算页!$E$4:$E$9,D1304)&amp;"色宠物系数"</f>
        <v>阵列3白色宠物系数</v>
      </c>
      <c r="F1304" s="2">
        <v>100</v>
      </c>
      <c r="G1304" s="2">
        <v>10000</v>
      </c>
      <c r="H1304" s="2">
        <f>INDEX(升级战力计算!$B$2:$BC$101,D_升级系数表!F1304,MATCH(B1304,升级战力计算!$B$1:$BC$1,0)-1)</f>
        <v>36995</v>
      </c>
      <c r="I1304" s="1">
        <v>3</v>
      </c>
      <c r="J1304" s="1">
        <v>201</v>
      </c>
      <c r="K1304" s="1">
        <v>100</v>
      </c>
      <c r="L1304" s="1">
        <v>202</v>
      </c>
      <c r="M1304" s="1">
        <v>200</v>
      </c>
      <c r="N1304" s="1">
        <v>203</v>
      </c>
      <c r="O1304" s="1">
        <v>300</v>
      </c>
      <c r="P1304" s="1">
        <v>1</v>
      </c>
      <c r="Q1304" s="1">
        <v>10000</v>
      </c>
    </row>
    <row r="1305" spans="1:17" x14ac:dyDescent="0.35">
      <c r="A1305" s="2">
        <v>1301</v>
      </c>
      <c r="B1305" s="2">
        <f t="shared" si="20"/>
        <v>302</v>
      </c>
      <c r="C1305" s="2">
        <v>3</v>
      </c>
      <c r="D1305" s="2">
        <v>2</v>
      </c>
      <c r="E1305" s="2" t="str">
        <f>"阵列"&amp;C1305&amp;INDEX(计算页!$E$4:$E$9,D1305)&amp;"色宠物系数"</f>
        <v>阵列3绿色宠物系数</v>
      </c>
      <c r="F1305" s="2">
        <v>1</v>
      </c>
      <c r="G1305" s="2">
        <v>100</v>
      </c>
      <c r="H1305" s="2">
        <f>INDEX(升级战力计算!$B$2:$BC$101,D_升级系数表!F1305,MATCH(B1305,升级战力计算!$B$1:$BC$1,0)-1)</f>
        <v>130</v>
      </c>
      <c r="I1305" s="1">
        <v>3</v>
      </c>
      <c r="J1305" s="1">
        <v>201</v>
      </c>
      <c r="K1305" s="1">
        <v>100</v>
      </c>
      <c r="L1305" s="1">
        <v>202</v>
      </c>
      <c r="M1305" s="1">
        <v>200</v>
      </c>
      <c r="N1305" s="1">
        <v>203</v>
      </c>
      <c r="O1305" s="1">
        <v>300</v>
      </c>
      <c r="P1305" s="1">
        <v>1</v>
      </c>
      <c r="Q1305" s="1">
        <v>100</v>
      </c>
    </row>
    <row r="1306" spans="1:17" x14ac:dyDescent="0.35">
      <c r="A1306" s="2">
        <v>1302</v>
      </c>
      <c r="B1306" s="2">
        <f t="shared" si="20"/>
        <v>302</v>
      </c>
      <c r="C1306" s="2">
        <v>3</v>
      </c>
      <c r="D1306" s="2">
        <v>2</v>
      </c>
      <c r="E1306" s="2" t="str">
        <f>"阵列"&amp;C1306&amp;INDEX(计算页!$E$4:$E$9,D1306)&amp;"色宠物系数"</f>
        <v>阵列3绿色宠物系数</v>
      </c>
      <c r="F1306" s="2">
        <v>2</v>
      </c>
      <c r="G1306" s="2">
        <v>200</v>
      </c>
      <c r="H1306" s="2">
        <f>INDEX(升级战力计算!$B$2:$BC$101,D_升级系数表!F1306,MATCH(B1306,升级战力计算!$B$1:$BC$1,0)-1)</f>
        <v>260</v>
      </c>
      <c r="I1306" s="1">
        <v>3</v>
      </c>
      <c r="J1306" s="1">
        <v>201</v>
      </c>
      <c r="K1306" s="1">
        <v>100</v>
      </c>
      <c r="L1306" s="1">
        <v>202</v>
      </c>
      <c r="M1306" s="1">
        <v>200</v>
      </c>
      <c r="N1306" s="1">
        <v>203</v>
      </c>
      <c r="O1306" s="1">
        <v>300</v>
      </c>
      <c r="P1306" s="1">
        <v>1</v>
      </c>
      <c r="Q1306" s="1">
        <v>200</v>
      </c>
    </row>
    <row r="1307" spans="1:17" x14ac:dyDescent="0.35">
      <c r="A1307" s="2">
        <v>1303</v>
      </c>
      <c r="B1307" s="2">
        <f t="shared" si="20"/>
        <v>302</v>
      </c>
      <c r="C1307" s="2">
        <v>3</v>
      </c>
      <c r="D1307" s="2">
        <v>2</v>
      </c>
      <c r="E1307" s="2" t="str">
        <f>"阵列"&amp;C1307&amp;INDEX(计算页!$E$4:$E$9,D1307)&amp;"色宠物系数"</f>
        <v>阵列3绿色宠物系数</v>
      </c>
      <c r="F1307" s="2">
        <v>3</v>
      </c>
      <c r="G1307" s="2">
        <v>300</v>
      </c>
      <c r="H1307" s="2">
        <f>INDEX(升级战力计算!$B$2:$BC$101,D_升级系数表!F1307,MATCH(B1307,升级战力计算!$B$1:$BC$1,0)-1)</f>
        <v>390</v>
      </c>
      <c r="I1307" s="1">
        <v>3</v>
      </c>
      <c r="J1307" s="1">
        <v>201</v>
      </c>
      <c r="K1307" s="1">
        <v>100</v>
      </c>
      <c r="L1307" s="1">
        <v>202</v>
      </c>
      <c r="M1307" s="1">
        <v>200</v>
      </c>
      <c r="N1307" s="1">
        <v>203</v>
      </c>
      <c r="O1307" s="1">
        <v>300</v>
      </c>
      <c r="P1307" s="1">
        <v>1</v>
      </c>
      <c r="Q1307" s="1">
        <v>300</v>
      </c>
    </row>
    <row r="1308" spans="1:17" x14ac:dyDescent="0.35">
      <c r="A1308" s="2">
        <v>1304</v>
      </c>
      <c r="B1308" s="2">
        <f t="shared" si="20"/>
        <v>302</v>
      </c>
      <c r="C1308" s="2">
        <v>3</v>
      </c>
      <c r="D1308" s="2">
        <v>2</v>
      </c>
      <c r="E1308" s="2" t="str">
        <f>"阵列"&amp;C1308&amp;INDEX(计算页!$E$4:$E$9,D1308)&amp;"色宠物系数"</f>
        <v>阵列3绿色宠物系数</v>
      </c>
      <c r="F1308" s="2">
        <v>4</v>
      </c>
      <c r="G1308" s="2">
        <v>400</v>
      </c>
      <c r="H1308" s="2">
        <f>INDEX(升级战力计算!$B$2:$BC$101,D_升级系数表!F1308,MATCH(B1308,升级战力计算!$B$1:$BC$1,0)-1)</f>
        <v>520</v>
      </c>
      <c r="I1308" s="1">
        <v>3</v>
      </c>
      <c r="J1308" s="1">
        <v>201</v>
      </c>
      <c r="K1308" s="1">
        <v>100</v>
      </c>
      <c r="L1308" s="1">
        <v>202</v>
      </c>
      <c r="M1308" s="1">
        <v>200</v>
      </c>
      <c r="N1308" s="1">
        <v>203</v>
      </c>
      <c r="O1308" s="1">
        <v>300</v>
      </c>
      <c r="P1308" s="1">
        <v>1</v>
      </c>
      <c r="Q1308" s="1">
        <v>400</v>
      </c>
    </row>
    <row r="1309" spans="1:17" x14ac:dyDescent="0.35">
      <c r="A1309" s="2">
        <v>1305</v>
      </c>
      <c r="B1309" s="2">
        <f t="shared" si="20"/>
        <v>302</v>
      </c>
      <c r="C1309" s="2">
        <v>3</v>
      </c>
      <c r="D1309" s="2">
        <v>2</v>
      </c>
      <c r="E1309" s="2" t="str">
        <f>"阵列"&amp;C1309&amp;INDEX(计算页!$E$4:$E$9,D1309)&amp;"色宠物系数"</f>
        <v>阵列3绿色宠物系数</v>
      </c>
      <c r="F1309" s="2">
        <v>5</v>
      </c>
      <c r="G1309" s="2">
        <v>500</v>
      </c>
      <c r="H1309" s="2">
        <f>INDEX(升级战力计算!$B$2:$BC$101,D_升级系数表!F1309,MATCH(B1309,升级战力计算!$B$1:$BC$1,0)-1)</f>
        <v>650</v>
      </c>
      <c r="I1309" s="1">
        <v>3</v>
      </c>
      <c r="J1309" s="1">
        <v>201</v>
      </c>
      <c r="K1309" s="1">
        <v>100</v>
      </c>
      <c r="L1309" s="1">
        <v>202</v>
      </c>
      <c r="M1309" s="1">
        <v>200</v>
      </c>
      <c r="N1309" s="1">
        <v>203</v>
      </c>
      <c r="O1309" s="1">
        <v>300</v>
      </c>
      <c r="P1309" s="1">
        <v>1</v>
      </c>
      <c r="Q1309" s="1">
        <v>500</v>
      </c>
    </row>
    <row r="1310" spans="1:17" x14ac:dyDescent="0.35">
      <c r="A1310" s="2">
        <v>1306</v>
      </c>
      <c r="B1310" s="2">
        <f t="shared" si="20"/>
        <v>302</v>
      </c>
      <c r="C1310" s="2">
        <v>3</v>
      </c>
      <c r="D1310" s="2">
        <v>2</v>
      </c>
      <c r="E1310" s="2" t="str">
        <f>"阵列"&amp;C1310&amp;INDEX(计算页!$E$4:$E$9,D1310)&amp;"色宠物系数"</f>
        <v>阵列3绿色宠物系数</v>
      </c>
      <c r="F1310" s="2">
        <v>6</v>
      </c>
      <c r="G1310" s="2">
        <v>600</v>
      </c>
      <c r="H1310" s="2">
        <f>INDEX(升级战力计算!$B$2:$BC$101,D_升级系数表!F1310,MATCH(B1310,升级战力计算!$B$1:$BC$1,0)-1)</f>
        <v>789</v>
      </c>
      <c r="I1310" s="1">
        <v>3</v>
      </c>
      <c r="J1310" s="1">
        <v>201</v>
      </c>
      <c r="K1310" s="1">
        <v>100</v>
      </c>
      <c r="L1310" s="1">
        <v>202</v>
      </c>
      <c r="M1310" s="1">
        <v>200</v>
      </c>
      <c r="N1310" s="1">
        <v>203</v>
      </c>
      <c r="O1310" s="1">
        <v>300</v>
      </c>
      <c r="P1310" s="1">
        <v>1</v>
      </c>
      <c r="Q1310" s="1">
        <v>600</v>
      </c>
    </row>
    <row r="1311" spans="1:17" x14ac:dyDescent="0.35">
      <c r="A1311" s="2">
        <v>1307</v>
      </c>
      <c r="B1311" s="2">
        <f t="shared" si="20"/>
        <v>302</v>
      </c>
      <c r="C1311" s="2">
        <v>3</v>
      </c>
      <c r="D1311" s="2">
        <v>2</v>
      </c>
      <c r="E1311" s="2" t="str">
        <f>"阵列"&amp;C1311&amp;INDEX(计算页!$E$4:$E$9,D1311)&amp;"色宠物系数"</f>
        <v>阵列3绿色宠物系数</v>
      </c>
      <c r="F1311" s="2">
        <v>7</v>
      </c>
      <c r="G1311" s="2">
        <v>700</v>
      </c>
      <c r="H1311" s="2">
        <f>INDEX(升级战力计算!$B$2:$BC$101,D_升级系数表!F1311,MATCH(B1311,升级战力计算!$B$1:$BC$1,0)-1)</f>
        <v>928</v>
      </c>
      <c r="I1311" s="1">
        <v>3</v>
      </c>
      <c r="J1311" s="1">
        <v>201</v>
      </c>
      <c r="K1311" s="1">
        <v>100</v>
      </c>
      <c r="L1311" s="1">
        <v>202</v>
      </c>
      <c r="M1311" s="1">
        <v>200</v>
      </c>
      <c r="N1311" s="1">
        <v>203</v>
      </c>
      <c r="O1311" s="1">
        <v>300</v>
      </c>
      <c r="P1311" s="1">
        <v>1</v>
      </c>
      <c r="Q1311" s="1">
        <v>700</v>
      </c>
    </row>
    <row r="1312" spans="1:17" x14ac:dyDescent="0.35">
      <c r="A1312" s="2">
        <v>1308</v>
      </c>
      <c r="B1312" s="2">
        <f t="shared" si="20"/>
        <v>302</v>
      </c>
      <c r="C1312" s="2">
        <v>3</v>
      </c>
      <c r="D1312" s="2">
        <v>2</v>
      </c>
      <c r="E1312" s="2" t="str">
        <f>"阵列"&amp;C1312&amp;INDEX(计算页!$E$4:$E$9,D1312)&amp;"色宠物系数"</f>
        <v>阵列3绿色宠物系数</v>
      </c>
      <c r="F1312" s="2">
        <v>8</v>
      </c>
      <c r="G1312" s="2">
        <v>800</v>
      </c>
      <c r="H1312" s="2">
        <f>INDEX(升级战力计算!$B$2:$BC$101,D_升级系数表!F1312,MATCH(B1312,升级战力计算!$B$1:$BC$1,0)-1)</f>
        <v>1067</v>
      </c>
      <c r="I1312" s="1">
        <v>3</v>
      </c>
      <c r="J1312" s="1">
        <v>201</v>
      </c>
      <c r="K1312" s="1">
        <v>100</v>
      </c>
      <c r="L1312" s="1">
        <v>202</v>
      </c>
      <c r="M1312" s="1">
        <v>200</v>
      </c>
      <c r="N1312" s="1">
        <v>203</v>
      </c>
      <c r="O1312" s="1">
        <v>300</v>
      </c>
      <c r="P1312" s="1">
        <v>1</v>
      </c>
      <c r="Q1312" s="1">
        <v>800</v>
      </c>
    </row>
    <row r="1313" spans="1:17" x14ac:dyDescent="0.35">
      <c r="A1313" s="2">
        <v>1309</v>
      </c>
      <c r="B1313" s="2">
        <f t="shared" si="20"/>
        <v>302</v>
      </c>
      <c r="C1313" s="2">
        <v>3</v>
      </c>
      <c r="D1313" s="2">
        <v>2</v>
      </c>
      <c r="E1313" s="2" t="str">
        <f>"阵列"&amp;C1313&amp;INDEX(计算页!$E$4:$E$9,D1313)&amp;"色宠物系数"</f>
        <v>阵列3绿色宠物系数</v>
      </c>
      <c r="F1313" s="2">
        <v>9</v>
      </c>
      <c r="G1313" s="2">
        <v>900</v>
      </c>
      <c r="H1313" s="2">
        <f>INDEX(升级战力计算!$B$2:$BC$101,D_升级系数表!F1313,MATCH(B1313,升级战力计算!$B$1:$BC$1,0)-1)</f>
        <v>1206</v>
      </c>
      <c r="I1313" s="1">
        <v>3</v>
      </c>
      <c r="J1313" s="1">
        <v>201</v>
      </c>
      <c r="K1313" s="1">
        <v>100</v>
      </c>
      <c r="L1313" s="1">
        <v>202</v>
      </c>
      <c r="M1313" s="1">
        <v>200</v>
      </c>
      <c r="N1313" s="1">
        <v>203</v>
      </c>
      <c r="O1313" s="1">
        <v>300</v>
      </c>
      <c r="P1313" s="1">
        <v>1</v>
      </c>
      <c r="Q1313" s="1">
        <v>900</v>
      </c>
    </row>
    <row r="1314" spans="1:17" x14ac:dyDescent="0.35">
      <c r="A1314" s="2">
        <v>1310</v>
      </c>
      <c r="B1314" s="2">
        <f t="shared" si="20"/>
        <v>302</v>
      </c>
      <c r="C1314" s="2">
        <v>3</v>
      </c>
      <c r="D1314" s="2">
        <v>2</v>
      </c>
      <c r="E1314" s="2" t="str">
        <f>"阵列"&amp;C1314&amp;INDEX(计算页!$E$4:$E$9,D1314)&amp;"色宠物系数"</f>
        <v>阵列3绿色宠物系数</v>
      </c>
      <c r="F1314" s="2">
        <v>10</v>
      </c>
      <c r="G1314" s="2">
        <v>1000</v>
      </c>
      <c r="H1314" s="2">
        <f>INDEX(升级战力计算!$B$2:$BC$101,D_升级系数表!F1314,MATCH(B1314,升级战力计算!$B$1:$BC$1,0)-1)</f>
        <v>1345</v>
      </c>
      <c r="I1314" s="1">
        <v>3</v>
      </c>
      <c r="J1314" s="1">
        <v>201</v>
      </c>
      <c r="K1314" s="1">
        <v>100</v>
      </c>
      <c r="L1314" s="1">
        <v>202</v>
      </c>
      <c r="M1314" s="1">
        <v>200</v>
      </c>
      <c r="N1314" s="1">
        <v>203</v>
      </c>
      <c r="O1314" s="1">
        <v>300</v>
      </c>
      <c r="P1314" s="1">
        <v>1</v>
      </c>
      <c r="Q1314" s="1">
        <v>1000</v>
      </c>
    </row>
    <row r="1315" spans="1:17" x14ac:dyDescent="0.35">
      <c r="A1315" s="2">
        <v>1311</v>
      </c>
      <c r="B1315" s="2">
        <f t="shared" si="20"/>
        <v>302</v>
      </c>
      <c r="C1315" s="2">
        <v>3</v>
      </c>
      <c r="D1315" s="2">
        <v>2</v>
      </c>
      <c r="E1315" s="2" t="str">
        <f>"阵列"&amp;C1315&amp;INDEX(计算页!$E$4:$E$9,D1315)&amp;"色宠物系数"</f>
        <v>阵列3绿色宠物系数</v>
      </c>
      <c r="F1315" s="2">
        <v>11</v>
      </c>
      <c r="G1315" s="2">
        <v>1100</v>
      </c>
      <c r="H1315" s="2">
        <f>INDEX(升级战力计算!$B$2:$BC$101,D_升级系数表!F1315,MATCH(B1315,升级战力计算!$B$1:$BC$1,0)-1)</f>
        <v>1494</v>
      </c>
      <c r="I1315" s="1">
        <v>3</v>
      </c>
      <c r="J1315" s="1">
        <v>201</v>
      </c>
      <c r="K1315" s="1">
        <v>100</v>
      </c>
      <c r="L1315" s="1">
        <v>202</v>
      </c>
      <c r="M1315" s="1">
        <v>200</v>
      </c>
      <c r="N1315" s="1">
        <v>203</v>
      </c>
      <c r="O1315" s="1">
        <v>300</v>
      </c>
      <c r="P1315" s="1">
        <v>1</v>
      </c>
      <c r="Q1315" s="1">
        <v>1100</v>
      </c>
    </row>
    <row r="1316" spans="1:17" x14ac:dyDescent="0.35">
      <c r="A1316" s="2">
        <v>1312</v>
      </c>
      <c r="B1316" s="2">
        <f t="shared" si="20"/>
        <v>302</v>
      </c>
      <c r="C1316" s="2">
        <v>3</v>
      </c>
      <c r="D1316" s="2">
        <v>2</v>
      </c>
      <c r="E1316" s="2" t="str">
        <f>"阵列"&amp;C1316&amp;INDEX(计算页!$E$4:$E$9,D1316)&amp;"色宠物系数"</f>
        <v>阵列3绿色宠物系数</v>
      </c>
      <c r="F1316" s="2">
        <v>12</v>
      </c>
      <c r="G1316" s="2">
        <v>1200</v>
      </c>
      <c r="H1316" s="2">
        <f>INDEX(升级战力计算!$B$2:$BC$101,D_升级系数表!F1316,MATCH(B1316,升级战力计算!$B$1:$BC$1,0)-1)</f>
        <v>1643</v>
      </c>
      <c r="I1316" s="1">
        <v>3</v>
      </c>
      <c r="J1316" s="1">
        <v>201</v>
      </c>
      <c r="K1316" s="1">
        <v>100</v>
      </c>
      <c r="L1316" s="1">
        <v>202</v>
      </c>
      <c r="M1316" s="1">
        <v>200</v>
      </c>
      <c r="N1316" s="1">
        <v>203</v>
      </c>
      <c r="O1316" s="1">
        <v>300</v>
      </c>
      <c r="P1316" s="1">
        <v>1</v>
      </c>
      <c r="Q1316" s="1">
        <v>1200</v>
      </c>
    </row>
    <row r="1317" spans="1:17" x14ac:dyDescent="0.35">
      <c r="A1317" s="2">
        <v>1313</v>
      </c>
      <c r="B1317" s="2">
        <f t="shared" si="20"/>
        <v>302</v>
      </c>
      <c r="C1317" s="2">
        <v>3</v>
      </c>
      <c r="D1317" s="2">
        <v>2</v>
      </c>
      <c r="E1317" s="2" t="str">
        <f>"阵列"&amp;C1317&amp;INDEX(计算页!$E$4:$E$9,D1317)&amp;"色宠物系数"</f>
        <v>阵列3绿色宠物系数</v>
      </c>
      <c r="F1317" s="2">
        <v>13</v>
      </c>
      <c r="G1317" s="2">
        <v>1300</v>
      </c>
      <c r="H1317" s="2">
        <f>INDEX(升级战力计算!$B$2:$BC$101,D_升级系数表!F1317,MATCH(B1317,升级战力计算!$B$1:$BC$1,0)-1)</f>
        <v>1792</v>
      </c>
      <c r="I1317" s="1">
        <v>3</v>
      </c>
      <c r="J1317" s="1">
        <v>201</v>
      </c>
      <c r="K1317" s="1">
        <v>100</v>
      </c>
      <c r="L1317" s="1">
        <v>202</v>
      </c>
      <c r="M1317" s="1">
        <v>200</v>
      </c>
      <c r="N1317" s="1">
        <v>203</v>
      </c>
      <c r="O1317" s="1">
        <v>300</v>
      </c>
      <c r="P1317" s="1">
        <v>1</v>
      </c>
      <c r="Q1317" s="1">
        <v>1300</v>
      </c>
    </row>
    <row r="1318" spans="1:17" x14ac:dyDescent="0.35">
      <c r="A1318" s="2">
        <v>1314</v>
      </c>
      <c r="B1318" s="2">
        <f t="shared" si="20"/>
        <v>302</v>
      </c>
      <c r="C1318" s="2">
        <v>3</v>
      </c>
      <c r="D1318" s="2">
        <v>2</v>
      </c>
      <c r="E1318" s="2" t="str">
        <f>"阵列"&amp;C1318&amp;INDEX(计算页!$E$4:$E$9,D1318)&amp;"色宠物系数"</f>
        <v>阵列3绿色宠物系数</v>
      </c>
      <c r="F1318" s="2">
        <v>14</v>
      </c>
      <c r="G1318" s="2">
        <v>1400</v>
      </c>
      <c r="H1318" s="2">
        <f>INDEX(升级战力计算!$B$2:$BC$101,D_升级系数表!F1318,MATCH(B1318,升级战力计算!$B$1:$BC$1,0)-1)</f>
        <v>1941</v>
      </c>
      <c r="I1318" s="1">
        <v>3</v>
      </c>
      <c r="J1318" s="1">
        <v>201</v>
      </c>
      <c r="K1318" s="1">
        <v>100</v>
      </c>
      <c r="L1318" s="1">
        <v>202</v>
      </c>
      <c r="M1318" s="1">
        <v>200</v>
      </c>
      <c r="N1318" s="1">
        <v>203</v>
      </c>
      <c r="O1318" s="1">
        <v>300</v>
      </c>
      <c r="P1318" s="1">
        <v>1</v>
      </c>
      <c r="Q1318" s="1">
        <v>1400</v>
      </c>
    </row>
    <row r="1319" spans="1:17" x14ac:dyDescent="0.35">
      <c r="A1319" s="2">
        <v>1315</v>
      </c>
      <c r="B1319" s="2">
        <f t="shared" si="20"/>
        <v>302</v>
      </c>
      <c r="C1319" s="2">
        <v>3</v>
      </c>
      <c r="D1319" s="2">
        <v>2</v>
      </c>
      <c r="E1319" s="2" t="str">
        <f>"阵列"&amp;C1319&amp;INDEX(计算页!$E$4:$E$9,D1319)&amp;"色宠物系数"</f>
        <v>阵列3绿色宠物系数</v>
      </c>
      <c r="F1319" s="2">
        <v>15</v>
      </c>
      <c r="G1319" s="2">
        <v>1500</v>
      </c>
      <c r="H1319" s="2">
        <f>INDEX(升级战力计算!$B$2:$BC$101,D_升级系数表!F1319,MATCH(B1319,升级战力计算!$B$1:$BC$1,0)-1)</f>
        <v>2090</v>
      </c>
      <c r="I1319" s="1">
        <v>3</v>
      </c>
      <c r="J1319" s="1">
        <v>201</v>
      </c>
      <c r="K1319" s="1">
        <v>100</v>
      </c>
      <c r="L1319" s="1">
        <v>202</v>
      </c>
      <c r="M1319" s="1">
        <v>200</v>
      </c>
      <c r="N1319" s="1">
        <v>203</v>
      </c>
      <c r="O1319" s="1">
        <v>300</v>
      </c>
      <c r="P1319" s="1">
        <v>1</v>
      </c>
      <c r="Q1319" s="1">
        <v>1500</v>
      </c>
    </row>
    <row r="1320" spans="1:17" x14ac:dyDescent="0.35">
      <c r="A1320" s="2">
        <v>1316</v>
      </c>
      <c r="B1320" s="2">
        <f t="shared" si="20"/>
        <v>302</v>
      </c>
      <c r="C1320" s="2">
        <v>3</v>
      </c>
      <c r="D1320" s="2">
        <v>2</v>
      </c>
      <c r="E1320" s="2" t="str">
        <f>"阵列"&amp;C1320&amp;INDEX(计算页!$E$4:$E$9,D1320)&amp;"色宠物系数"</f>
        <v>阵列3绿色宠物系数</v>
      </c>
      <c r="F1320" s="2">
        <v>16</v>
      </c>
      <c r="G1320" s="2">
        <v>1600</v>
      </c>
      <c r="H1320" s="2">
        <f>INDEX(升级战力计算!$B$2:$BC$101,D_升级系数表!F1320,MATCH(B1320,升级战力计算!$B$1:$BC$1,0)-1)</f>
        <v>2249</v>
      </c>
      <c r="I1320" s="1">
        <v>3</v>
      </c>
      <c r="J1320" s="1">
        <v>201</v>
      </c>
      <c r="K1320" s="1">
        <v>100</v>
      </c>
      <c r="L1320" s="1">
        <v>202</v>
      </c>
      <c r="M1320" s="1">
        <v>200</v>
      </c>
      <c r="N1320" s="1">
        <v>203</v>
      </c>
      <c r="O1320" s="1">
        <v>300</v>
      </c>
      <c r="P1320" s="1">
        <v>1</v>
      </c>
      <c r="Q1320" s="1">
        <v>1600</v>
      </c>
    </row>
    <row r="1321" spans="1:17" x14ac:dyDescent="0.35">
      <c r="A1321" s="2">
        <v>1317</v>
      </c>
      <c r="B1321" s="2">
        <f t="shared" si="20"/>
        <v>302</v>
      </c>
      <c r="C1321" s="2">
        <v>3</v>
      </c>
      <c r="D1321" s="2">
        <v>2</v>
      </c>
      <c r="E1321" s="2" t="str">
        <f>"阵列"&amp;C1321&amp;INDEX(计算页!$E$4:$E$9,D1321)&amp;"色宠物系数"</f>
        <v>阵列3绿色宠物系数</v>
      </c>
      <c r="F1321" s="2">
        <v>17</v>
      </c>
      <c r="G1321" s="2">
        <v>1700</v>
      </c>
      <c r="H1321" s="2">
        <f>INDEX(升级战力计算!$B$2:$BC$101,D_升级系数表!F1321,MATCH(B1321,升级战力计算!$B$1:$BC$1,0)-1)</f>
        <v>2408</v>
      </c>
      <c r="I1321" s="1">
        <v>3</v>
      </c>
      <c r="J1321" s="1">
        <v>201</v>
      </c>
      <c r="K1321" s="1">
        <v>100</v>
      </c>
      <c r="L1321" s="1">
        <v>202</v>
      </c>
      <c r="M1321" s="1">
        <v>200</v>
      </c>
      <c r="N1321" s="1">
        <v>203</v>
      </c>
      <c r="O1321" s="1">
        <v>300</v>
      </c>
      <c r="P1321" s="1">
        <v>1</v>
      </c>
      <c r="Q1321" s="1">
        <v>1700</v>
      </c>
    </row>
    <row r="1322" spans="1:17" x14ac:dyDescent="0.35">
      <c r="A1322" s="2">
        <v>1318</v>
      </c>
      <c r="B1322" s="2">
        <f t="shared" si="20"/>
        <v>302</v>
      </c>
      <c r="C1322" s="2">
        <v>3</v>
      </c>
      <c r="D1322" s="2">
        <v>2</v>
      </c>
      <c r="E1322" s="2" t="str">
        <f>"阵列"&amp;C1322&amp;INDEX(计算页!$E$4:$E$9,D1322)&amp;"色宠物系数"</f>
        <v>阵列3绿色宠物系数</v>
      </c>
      <c r="F1322" s="2">
        <v>18</v>
      </c>
      <c r="G1322" s="2">
        <v>1800</v>
      </c>
      <c r="H1322" s="2">
        <f>INDEX(升级战力计算!$B$2:$BC$101,D_升级系数表!F1322,MATCH(B1322,升级战力计算!$B$1:$BC$1,0)-1)</f>
        <v>2567</v>
      </c>
      <c r="I1322" s="1">
        <v>3</v>
      </c>
      <c r="J1322" s="1">
        <v>201</v>
      </c>
      <c r="K1322" s="1">
        <v>100</v>
      </c>
      <c r="L1322" s="1">
        <v>202</v>
      </c>
      <c r="M1322" s="1">
        <v>200</v>
      </c>
      <c r="N1322" s="1">
        <v>203</v>
      </c>
      <c r="O1322" s="1">
        <v>300</v>
      </c>
      <c r="P1322" s="1">
        <v>1</v>
      </c>
      <c r="Q1322" s="1">
        <v>1800</v>
      </c>
    </row>
    <row r="1323" spans="1:17" x14ac:dyDescent="0.35">
      <c r="A1323" s="2">
        <v>1319</v>
      </c>
      <c r="B1323" s="2">
        <f t="shared" si="20"/>
        <v>302</v>
      </c>
      <c r="C1323" s="2">
        <v>3</v>
      </c>
      <c r="D1323" s="2">
        <v>2</v>
      </c>
      <c r="E1323" s="2" t="str">
        <f>"阵列"&amp;C1323&amp;INDEX(计算页!$E$4:$E$9,D1323)&amp;"色宠物系数"</f>
        <v>阵列3绿色宠物系数</v>
      </c>
      <c r="F1323" s="2">
        <v>19</v>
      </c>
      <c r="G1323" s="2">
        <v>1900</v>
      </c>
      <c r="H1323" s="2">
        <f>INDEX(升级战力计算!$B$2:$BC$101,D_升级系数表!F1323,MATCH(B1323,升级战力计算!$B$1:$BC$1,0)-1)</f>
        <v>2726</v>
      </c>
      <c r="I1323" s="1">
        <v>3</v>
      </c>
      <c r="J1323" s="1">
        <v>201</v>
      </c>
      <c r="K1323" s="1">
        <v>100</v>
      </c>
      <c r="L1323" s="1">
        <v>202</v>
      </c>
      <c r="M1323" s="1">
        <v>200</v>
      </c>
      <c r="N1323" s="1">
        <v>203</v>
      </c>
      <c r="O1323" s="1">
        <v>300</v>
      </c>
      <c r="P1323" s="1">
        <v>1</v>
      </c>
      <c r="Q1323" s="1">
        <v>1900</v>
      </c>
    </row>
    <row r="1324" spans="1:17" x14ac:dyDescent="0.35">
      <c r="A1324" s="2">
        <v>1320</v>
      </c>
      <c r="B1324" s="2">
        <f t="shared" si="20"/>
        <v>302</v>
      </c>
      <c r="C1324" s="2">
        <v>3</v>
      </c>
      <c r="D1324" s="2">
        <v>2</v>
      </c>
      <c r="E1324" s="2" t="str">
        <f>"阵列"&amp;C1324&amp;INDEX(计算页!$E$4:$E$9,D1324)&amp;"色宠物系数"</f>
        <v>阵列3绿色宠物系数</v>
      </c>
      <c r="F1324" s="2">
        <v>20</v>
      </c>
      <c r="G1324" s="2">
        <v>2000</v>
      </c>
      <c r="H1324" s="2">
        <f>INDEX(升级战力计算!$B$2:$BC$101,D_升级系数表!F1324,MATCH(B1324,升级战力计算!$B$1:$BC$1,0)-1)</f>
        <v>2885</v>
      </c>
      <c r="I1324" s="1">
        <v>3</v>
      </c>
      <c r="J1324" s="1">
        <v>201</v>
      </c>
      <c r="K1324" s="1">
        <v>100</v>
      </c>
      <c r="L1324" s="1">
        <v>202</v>
      </c>
      <c r="M1324" s="1">
        <v>200</v>
      </c>
      <c r="N1324" s="1">
        <v>203</v>
      </c>
      <c r="O1324" s="1">
        <v>300</v>
      </c>
      <c r="P1324" s="1">
        <v>1</v>
      </c>
      <c r="Q1324" s="1">
        <v>2000</v>
      </c>
    </row>
    <row r="1325" spans="1:17" x14ac:dyDescent="0.35">
      <c r="A1325" s="2">
        <v>1321</v>
      </c>
      <c r="B1325" s="2">
        <f t="shared" si="20"/>
        <v>302</v>
      </c>
      <c r="C1325" s="2">
        <v>3</v>
      </c>
      <c r="D1325" s="2">
        <v>2</v>
      </c>
      <c r="E1325" s="2" t="str">
        <f>"阵列"&amp;C1325&amp;INDEX(计算页!$E$4:$E$9,D1325)&amp;"色宠物系数"</f>
        <v>阵列3绿色宠物系数</v>
      </c>
      <c r="F1325" s="2">
        <v>21</v>
      </c>
      <c r="G1325" s="2">
        <v>2100</v>
      </c>
      <c r="H1325" s="2">
        <f>INDEX(升级战力计算!$B$2:$BC$101,D_升级系数表!F1325,MATCH(B1325,升级战力计算!$B$1:$BC$1,0)-1)</f>
        <v>3055</v>
      </c>
      <c r="I1325" s="1">
        <v>3</v>
      </c>
      <c r="J1325" s="1">
        <v>201</v>
      </c>
      <c r="K1325" s="1">
        <v>100</v>
      </c>
      <c r="L1325" s="1">
        <v>202</v>
      </c>
      <c r="M1325" s="1">
        <v>200</v>
      </c>
      <c r="N1325" s="1">
        <v>203</v>
      </c>
      <c r="O1325" s="1">
        <v>300</v>
      </c>
      <c r="P1325" s="1">
        <v>1</v>
      </c>
      <c r="Q1325" s="1">
        <v>2100</v>
      </c>
    </row>
    <row r="1326" spans="1:17" x14ac:dyDescent="0.35">
      <c r="A1326" s="2">
        <v>1322</v>
      </c>
      <c r="B1326" s="2">
        <f t="shared" si="20"/>
        <v>302</v>
      </c>
      <c r="C1326" s="2">
        <v>3</v>
      </c>
      <c r="D1326" s="2">
        <v>2</v>
      </c>
      <c r="E1326" s="2" t="str">
        <f>"阵列"&amp;C1326&amp;INDEX(计算页!$E$4:$E$9,D1326)&amp;"色宠物系数"</f>
        <v>阵列3绿色宠物系数</v>
      </c>
      <c r="F1326" s="2">
        <v>22</v>
      </c>
      <c r="G1326" s="2">
        <v>2200</v>
      </c>
      <c r="H1326" s="2">
        <f>INDEX(升级战力计算!$B$2:$BC$101,D_升级系数表!F1326,MATCH(B1326,升级战力计算!$B$1:$BC$1,0)-1)</f>
        <v>3225</v>
      </c>
      <c r="I1326" s="1">
        <v>3</v>
      </c>
      <c r="J1326" s="1">
        <v>201</v>
      </c>
      <c r="K1326" s="1">
        <v>100</v>
      </c>
      <c r="L1326" s="1">
        <v>202</v>
      </c>
      <c r="M1326" s="1">
        <v>200</v>
      </c>
      <c r="N1326" s="1">
        <v>203</v>
      </c>
      <c r="O1326" s="1">
        <v>300</v>
      </c>
      <c r="P1326" s="1">
        <v>1</v>
      </c>
      <c r="Q1326" s="1">
        <v>2200</v>
      </c>
    </row>
    <row r="1327" spans="1:17" x14ac:dyDescent="0.35">
      <c r="A1327" s="2">
        <v>1323</v>
      </c>
      <c r="B1327" s="2">
        <f t="shared" si="20"/>
        <v>302</v>
      </c>
      <c r="C1327" s="2">
        <v>3</v>
      </c>
      <c r="D1327" s="2">
        <v>2</v>
      </c>
      <c r="E1327" s="2" t="str">
        <f>"阵列"&amp;C1327&amp;INDEX(计算页!$E$4:$E$9,D1327)&amp;"色宠物系数"</f>
        <v>阵列3绿色宠物系数</v>
      </c>
      <c r="F1327" s="2">
        <v>23</v>
      </c>
      <c r="G1327" s="2">
        <v>2300</v>
      </c>
      <c r="H1327" s="2">
        <f>INDEX(升级战力计算!$B$2:$BC$101,D_升级系数表!F1327,MATCH(B1327,升级战力计算!$B$1:$BC$1,0)-1)</f>
        <v>3395</v>
      </c>
      <c r="I1327" s="1">
        <v>3</v>
      </c>
      <c r="J1327" s="1">
        <v>201</v>
      </c>
      <c r="K1327" s="1">
        <v>100</v>
      </c>
      <c r="L1327" s="1">
        <v>202</v>
      </c>
      <c r="M1327" s="1">
        <v>200</v>
      </c>
      <c r="N1327" s="1">
        <v>203</v>
      </c>
      <c r="O1327" s="1">
        <v>300</v>
      </c>
      <c r="P1327" s="1">
        <v>1</v>
      </c>
      <c r="Q1327" s="1">
        <v>2300</v>
      </c>
    </row>
    <row r="1328" spans="1:17" x14ac:dyDescent="0.35">
      <c r="A1328" s="2">
        <v>1324</v>
      </c>
      <c r="B1328" s="2">
        <f t="shared" si="20"/>
        <v>302</v>
      </c>
      <c r="C1328" s="2">
        <v>3</v>
      </c>
      <c r="D1328" s="2">
        <v>2</v>
      </c>
      <c r="E1328" s="2" t="str">
        <f>"阵列"&amp;C1328&amp;INDEX(计算页!$E$4:$E$9,D1328)&amp;"色宠物系数"</f>
        <v>阵列3绿色宠物系数</v>
      </c>
      <c r="F1328" s="2">
        <v>24</v>
      </c>
      <c r="G1328" s="2">
        <v>2400</v>
      </c>
      <c r="H1328" s="2">
        <f>INDEX(升级战力计算!$B$2:$BC$101,D_升级系数表!F1328,MATCH(B1328,升级战力计算!$B$1:$BC$1,0)-1)</f>
        <v>3565</v>
      </c>
      <c r="I1328" s="1">
        <v>3</v>
      </c>
      <c r="J1328" s="1">
        <v>201</v>
      </c>
      <c r="K1328" s="1">
        <v>100</v>
      </c>
      <c r="L1328" s="1">
        <v>202</v>
      </c>
      <c r="M1328" s="1">
        <v>200</v>
      </c>
      <c r="N1328" s="1">
        <v>203</v>
      </c>
      <c r="O1328" s="1">
        <v>300</v>
      </c>
      <c r="P1328" s="1">
        <v>1</v>
      </c>
      <c r="Q1328" s="1">
        <v>2400</v>
      </c>
    </row>
    <row r="1329" spans="1:17" x14ac:dyDescent="0.35">
      <c r="A1329" s="2">
        <v>1325</v>
      </c>
      <c r="B1329" s="2">
        <f t="shared" si="20"/>
        <v>302</v>
      </c>
      <c r="C1329" s="2">
        <v>3</v>
      </c>
      <c r="D1329" s="2">
        <v>2</v>
      </c>
      <c r="E1329" s="2" t="str">
        <f>"阵列"&amp;C1329&amp;INDEX(计算页!$E$4:$E$9,D1329)&amp;"色宠物系数"</f>
        <v>阵列3绿色宠物系数</v>
      </c>
      <c r="F1329" s="2">
        <v>25</v>
      </c>
      <c r="G1329" s="2">
        <v>2500</v>
      </c>
      <c r="H1329" s="2">
        <f>INDEX(升级战力计算!$B$2:$BC$101,D_升级系数表!F1329,MATCH(B1329,升级战力计算!$B$1:$BC$1,0)-1)</f>
        <v>3735</v>
      </c>
      <c r="I1329" s="1">
        <v>3</v>
      </c>
      <c r="J1329" s="1">
        <v>201</v>
      </c>
      <c r="K1329" s="1">
        <v>100</v>
      </c>
      <c r="L1329" s="1">
        <v>202</v>
      </c>
      <c r="M1329" s="1">
        <v>200</v>
      </c>
      <c r="N1329" s="1">
        <v>203</v>
      </c>
      <c r="O1329" s="1">
        <v>300</v>
      </c>
      <c r="P1329" s="1">
        <v>1</v>
      </c>
      <c r="Q1329" s="1">
        <v>2500</v>
      </c>
    </row>
    <row r="1330" spans="1:17" x14ac:dyDescent="0.35">
      <c r="A1330" s="2">
        <v>1326</v>
      </c>
      <c r="B1330" s="2">
        <f t="shared" si="20"/>
        <v>302</v>
      </c>
      <c r="C1330" s="2">
        <v>3</v>
      </c>
      <c r="D1330" s="2">
        <v>2</v>
      </c>
      <c r="E1330" s="2" t="str">
        <f>"阵列"&amp;C1330&amp;INDEX(计算页!$E$4:$E$9,D1330)&amp;"色宠物系数"</f>
        <v>阵列3绿色宠物系数</v>
      </c>
      <c r="F1330" s="2">
        <v>26</v>
      </c>
      <c r="G1330" s="2">
        <v>2600</v>
      </c>
      <c r="H1330" s="2">
        <f>INDEX(升级战力计算!$B$2:$BC$101,D_升级系数表!F1330,MATCH(B1330,升级战力计算!$B$1:$BC$1,0)-1)</f>
        <v>3917</v>
      </c>
      <c r="I1330" s="1">
        <v>3</v>
      </c>
      <c r="J1330" s="1">
        <v>201</v>
      </c>
      <c r="K1330" s="1">
        <v>100</v>
      </c>
      <c r="L1330" s="1">
        <v>202</v>
      </c>
      <c r="M1330" s="1">
        <v>200</v>
      </c>
      <c r="N1330" s="1">
        <v>203</v>
      </c>
      <c r="O1330" s="1">
        <v>300</v>
      </c>
      <c r="P1330" s="1">
        <v>1</v>
      </c>
      <c r="Q1330" s="1">
        <v>2600</v>
      </c>
    </row>
    <row r="1331" spans="1:17" x14ac:dyDescent="0.35">
      <c r="A1331" s="2">
        <v>1327</v>
      </c>
      <c r="B1331" s="2">
        <f t="shared" si="20"/>
        <v>302</v>
      </c>
      <c r="C1331" s="2">
        <v>3</v>
      </c>
      <c r="D1331" s="2">
        <v>2</v>
      </c>
      <c r="E1331" s="2" t="str">
        <f>"阵列"&amp;C1331&amp;INDEX(计算页!$E$4:$E$9,D1331)&amp;"色宠物系数"</f>
        <v>阵列3绿色宠物系数</v>
      </c>
      <c r="F1331" s="2">
        <v>27</v>
      </c>
      <c r="G1331" s="2">
        <v>2700</v>
      </c>
      <c r="H1331" s="2">
        <f>INDEX(升级战力计算!$B$2:$BC$101,D_升级系数表!F1331,MATCH(B1331,升级战力计算!$B$1:$BC$1,0)-1)</f>
        <v>4099</v>
      </c>
      <c r="I1331" s="1">
        <v>3</v>
      </c>
      <c r="J1331" s="1">
        <v>201</v>
      </c>
      <c r="K1331" s="1">
        <v>100</v>
      </c>
      <c r="L1331" s="1">
        <v>202</v>
      </c>
      <c r="M1331" s="1">
        <v>200</v>
      </c>
      <c r="N1331" s="1">
        <v>203</v>
      </c>
      <c r="O1331" s="1">
        <v>300</v>
      </c>
      <c r="P1331" s="1">
        <v>1</v>
      </c>
      <c r="Q1331" s="1">
        <v>2700</v>
      </c>
    </row>
    <row r="1332" spans="1:17" x14ac:dyDescent="0.35">
      <c r="A1332" s="2">
        <v>1328</v>
      </c>
      <c r="B1332" s="2">
        <f t="shared" si="20"/>
        <v>302</v>
      </c>
      <c r="C1332" s="2">
        <v>3</v>
      </c>
      <c r="D1332" s="2">
        <v>2</v>
      </c>
      <c r="E1332" s="2" t="str">
        <f>"阵列"&amp;C1332&amp;INDEX(计算页!$E$4:$E$9,D1332)&amp;"色宠物系数"</f>
        <v>阵列3绿色宠物系数</v>
      </c>
      <c r="F1332" s="2">
        <v>28</v>
      </c>
      <c r="G1332" s="2">
        <v>2800</v>
      </c>
      <c r="H1332" s="2">
        <f>INDEX(升级战力计算!$B$2:$BC$101,D_升级系数表!F1332,MATCH(B1332,升级战力计算!$B$1:$BC$1,0)-1)</f>
        <v>4281</v>
      </c>
      <c r="I1332" s="1">
        <v>3</v>
      </c>
      <c r="J1332" s="1">
        <v>201</v>
      </c>
      <c r="K1332" s="1">
        <v>100</v>
      </c>
      <c r="L1332" s="1">
        <v>202</v>
      </c>
      <c r="M1332" s="1">
        <v>200</v>
      </c>
      <c r="N1332" s="1">
        <v>203</v>
      </c>
      <c r="O1332" s="1">
        <v>300</v>
      </c>
      <c r="P1332" s="1">
        <v>1</v>
      </c>
      <c r="Q1332" s="1">
        <v>2800</v>
      </c>
    </row>
    <row r="1333" spans="1:17" x14ac:dyDescent="0.35">
      <c r="A1333" s="2">
        <v>1329</v>
      </c>
      <c r="B1333" s="2">
        <f t="shared" si="20"/>
        <v>302</v>
      </c>
      <c r="C1333" s="2">
        <v>3</v>
      </c>
      <c r="D1333" s="2">
        <v>2</v>
      </c>
      <c r="E1333" s="2" t="str">
        <f>"阵列"&amp;C1333&amp;INDEX(计算页!$E$4:$E$9,D1333)&amp;"色宠物系数"</f>
        <v>阵列3绿色宠物系数</v>
      </c>
      <c r="F1333" s="2">
        <v>29</v>
      </c>
      <c r="G1333" s="2">
        <v>2900</v>
      </c>
      <c r="H1333" s="2">
        <f>INDEX(升级战力计算!$B$2:$BC$101,D_升级系数表!F1333,MATCH(B1333,升级战力计算!$B$1:$BC$1,0)-1)</f>
        <v>4463</v>
      </c>
      <c r="I1333" s="1">
        <v>3</v>
      </c>
      <c r="J1333" s="1">
        <v>201</v>
      </c>
      <c r="K1333" s="1">
        <v>100</v>
      </c>
      <c r="L1333" s="1">
        <v>202</v>
      </c>
      <c r="M1333" s="1">
        <v>200</v>
      </c>
      <c r="N1333" s="1">
        <v>203</v>
      </c>
      <c r="O1333" s="1">
        <v>300</v>
      </c>
      <c r="P1333" s="1">
        <v>1</v>
      </c>
      <c r="Q1333" s="1">
        <v>2900</v>
      </c>
    </row>
    <row r="1334" spans="1:17" x14ac:dyDescent="0.35">
      <c r="A1334" s="2">
        <v>1330</v>
      </c>
      <c r="B1334" s="2">
        <f t="shared" si="20"/>
        <v>302</v>
      </c>
      <c r="C1334" s="2">
        <v>3</v>
      </c>
      <c r="D1334" s="2">
        <v>2</v>
      </c>
      <c r="E1334" s="2" t="str">
        <f>"阵列"&amp;C1334&amp;INDEX(计算页!$E$4:$E$9,D1334)&amp;"色宠物系数"</f>
        <v>阵列3绿色宠物系数</v>
      </c>
      <c r="F1334" s="2">
        <v>30</v>
      </c>
      <c r="G1334" s="2">
        <v>3000</v>
      </c>
      <c r="H1334" s="2">
        <f>INDEX(升级战力计算!$B$2:$BC$101,D_升级系数表!F1334,MATCH(B1334,升级战力计算!$B$1:$BC$1,0)-1)</f>
        <v>4645</v>
      </c>
      <c r="I1334" s="1">
        <v>3</v>
      </c>
      <c r="J1334" s="1">
        <v>201</v>
      </c>
      <c r="K1334" s="1">
        <v>100</v>
      </c>
      <c r="L1334" s="1">
        <v>202</v>
      </c>
      <c r="M1334" s="1">
        <v>200</v>
      </c>
      <c r="N1334" s="1">
        <v>203</v>
      </c>
      <c r="O1334" s="1">
        <v>300</v>
      </c>
      <c r="P1334" s="1">
        <v>1</v>
      </c>
      <c r="Q1334" s="1">
        <v>3000</v>
      </c>
    </row>
    <row r="1335" spans="1:17" x14ac:dyDescent="0.35">
      <c r="A1335" s="2">
        <v>1331</v>
      </c>
      <c r="B1335" s="2">
        <f t="shared" si="20"/>
        <v>302</v>
      </c>
      <c r="C1335" s="2">
        <v>3</v>
      </c>
      <c r="D1335" s="2">
        <v>2</v>
      </c>
      <c r="E1335" s="2" t="str">
        <f>"阵列"&amp;C1335&amp;INDEX(计算页!$E$4:$E$9,D1335)&amp;"色宠物系数"</f>
        <v>阵列3绿色宠物系数</v>
      </c>
      <c r="F1335" s="2">
        <v>31</v>
      </c>
      <c r="G1335" s="2">
        <v>3100</v>
      </c>
      <c r="H1335" s="2">
        <f>INDEX(升级战力计算!$B$2:$BC$101,D_升级系数表!F1335,MATCH(B1335,升级战力计算!$B$1:$BC$1,0)-1)</f>
        <v>4840</v>
      </c>
      <c r="I1335" s="1">
        <v>3</v>
      </c>
      <c r="J1335" s="1">
        <v>201</v>
      </c>
      <c r="K1335" s="1">
        <v>100</v>
      </c>
      <c r="L1335" s="1">
        <v>202</v>
      </c>
      <c r="M1335" s="1">
        <v>200</v>
      </c>
      <c r="N1335" s="1">
        <v>203</v>
      </c>
      <c r="O1335" s="1">
        <v>300</v>
      </c>
      <c r="P1335" s="1">
        <v>1</v>
      </c>
      <c r="Q1335" s="1">
        <v>3100</v>
      </c>
    </row>
    <row r="1336" spans="1:17" x14ac:dyDescent="0.35">
      <c r="A1336" s="2">
        <v>1332</v>
      </c>
      <c r="B1336" s="2">
        <f t="shared" si="20"/>
        <v>302</v>
      </c>
      <c r="C1336" s="2">
        <v>3</v>
      </c>
      <c r="D1336" s="2">
        <v>2</v>
      </c>
      <c r="E1336" s="2" t="str">
        <f>"阵列"&amp;C1336&amp;INDEX(计算页!$E$4:$E$9,D1336)&amp;"色宠物系数"</f>
        <v>阵列3绿色宠物系数</v>
      </c>
      <c r="F1336" s="2">
        <v>32</v>
      </c>
      <c r="G1336" s="2">
        <v>3200</v>
      </c>
      <c r="H1336" s="2">
        <f>INDEX(升级战力计算!$B$2:$BC$101,D_升级系数表!F1336,MATCH(B1336,升级战力计算!$B$1:$BC$1,0)-1)</f>
        <v>5035</v>
      </c>
      <c r="I1336" s="1">
        <v>3</v>
      </c>
      <c r="J1336" s="1">
        <v>201</v>
      </c>
      <c r="K1336" s="1">
        <v>100</v>
      </c>
      <c r="L1336" s="1">
        <v>202</v>
      </c>
      <c r="M1336" s="1">
        <v>200</v>
      </c>
      <c r="N1336" s="1">
        <v>203</v>
      </c>
      <c r="O1336" s="1">
        <v>300</v>
      </c>
      <c r="P1336" s="1">
        <v>1</v>
      </c>
      <c r="Q1336" s="1">
        <v>3200</v>
      </c>
    </row>
    <row r="1337" spans="1:17" x14ac:dyDescent="0.35">
      <c r="A1337" s="2">
        <v>1333</v>
      </c>
      <c r="B1337" s="2">
        <f t="shared" si="20"/>
        <v>302</v>
      </c>
      <c r="C1337" s="2">
        <v>3</v>
      </c>
      <c r="D1337" s="2">
        <v>2</v>
      </c>
      <c r="E1337" s="2" t="str">
        <f>"阵列"&amp;C1337&amp;INDEX(计算页!$E$4:$E$9,D1337)&amp;"色宠物系数"</f>
        <v>阵列3绿色宠物系数</v>
      </c>
      <c r="F1337" s="2">
        <v>33</v>
      </c>
      <c r="G1337" s="2">
        <v>3300</v>
      </c>
      <c r="H1337" s="2">
        <f>INDEX(升级战力计算!$B$2:$BC$101,D_升级系数表!F1337,MATCH(B1337,升级战力计算!$B$1:$BC$1,0)-1)</f>
        <v>5230</v>
      </c>
      <c r="I1337" s="1">
        <v>3</v>
      </c>
      <c r="J1337" s="1">
        <v>201</v>
      </c>
      <c r="K1337" s="1">
        <v>100</v>
      </c>
      <c r="L1337" s="1">
        <v>202</v>
      </c>
      <c r="M1337" s="1">
        <v>200</v>
      </c>
      <c r="N1337" s="1">
        <v>203</v>
      </c>
      <c r="O1337" s="1">
        <v>300</v>
      </c>
      <c r="P1337" s="1">
        <v>1</v>
      </c>
      <c r="Q1337" s="1">
        <v>3300</v>
      </c>
    </row>
    <row r="1338" spans="1:17" x14ac:dyDescent="0.35">
      <c r="A1338" s="2">
        <v>1334</v>
      </c>
      <c r="B1338" s="2">
        <f t="shared" si="20"/>
        <v>302</v>
      </c>
      <c r="C1338" s="2">
        <v>3</v>
      </c>
      <c r="D1338" s="2">
        <v>2</v>
      </c>
      <c r="E1338" s="2" t="str">
        <f>"阵列"&amp;C1338&amp;INDEX(计算页!$E$4:$E$9,D1338)&amp;"色宠物系数"</f>
        <v>阵列3绿色宠物系数</v>
      </c>
      <c r="F1338" s="2">
        <v>34</v>
      </c>
      <c r="G1338" s="2">
        <v>3400</v>
      </c>
      <c r="H1338" s="2">
        <f>INDEX(升级战力计算!$B$2:$BC$101,D_升级系数表!F1338,MATCH(B1338,升级战力计算!$B$1:$BC$1,0)-1)</f>
        <v>5425</v>
      </c>
      <c r="I1338" s="1">
        <v>3</v>
      </c>
      <c r="J1338" s="1">
        <v>201</v>
      </c>
      <c r="K1338" s="1">
        <v>100</v>
      </c>
      <c r="L1338" s="1">
        <v>202</v>
      </c>
      <c r="M1338" s="1">
        <v>200</v>
      </c>
      <c r="N1338" s="1">
        <v>203</v>
      </c>
      <c r="O1338" s="1">
        <v>300</v>
      </c>
      <c r="P1338" s="1">
        <v>1</v>
      </c>
      <c r="Q1338" s="1">
        <v>3400</v>
      </c>
    </row>
    <row r="1339" spans="1:17" x14ac:dyDescent="0.35">
      <c r="A1339" s="2">
        <v>1335</v>
      </c>
      <c r="B1339" s="2">
        <f t="shared" si="20"/>
        <v>302</v>
      </c>
      <c r="C1339" s="2">
        <v>3</v>
      </c>
      <c r="D1339" s="2">
        <v>2</v>
      </c>
      <c r="E1339" s="2" t="str">
        <f>"阵列"&amp;C1339&amp;INDEX(计算页!$E$4:$E$9,D1339)&amp;"色宠物系数"</f>
        <v>阵列3绿色宠物系数</v>
      </c>
      <c r="F1339" s="2">
        <v>35</v>
      </c>
      <c r="G1339" s="2">
        <v>3500</v>
      </c>
      <c r="H1339" s="2">
        <f>INDEX(升级战力计算!$B$2:$BC$101,D_升级系数表!F1339,MATCH(B1339,升级战力计算!$B$1:$BC$1,0)-1)</f>
        <v>5620</v>
      </c>
      <c r="I1339" s="1">
        <v>3</v>
      </c>
      <c r="J1339" s="1">
        <v>201</v>
      </c>
      <c r="K1339" s="1">
        <v>100</v>
      </c>
      <c r="L1339" s="1">
        <v>202</v>
      </c>
      <c r="M1339" s="1">
        <v>200</v>
      </c>
      <c r="N1339" s="1">
        <v>203</v>
      </c>
      <c r="O1339" s="1">
        <v>300</v>
      </c>
      <c r="P1339" s="1">
        <v>1</v>
      </c>
      <c r="Q1339" s="1">
        <v>3500</v>
      </c>
    </row>
    <row r="1340" spans="1:17" x14ac:dyDescent="0.35">
      <c r="A1340" s="2">
        <v>1336</v>
      </c>
      <c r="B1340" s="2">
        <f t="shared" si="20"/>
        <v>302</v>
      </c>
      <c r="C1340" s="2">
        <v>3</v>
      </c>
      <c r="D1340" s="2">
        <v>2</v>
      </c>
      <c r="E1340" s="2" t="str">
        <f>"阵列"&amp;C1340&amp;INDEX(计算页!$E$4:$E$9,D1340)&amp;"色宠物系数"</f>
        <v>阵列3绿色宠物系数</v>
      </c>
      <c r="F1340" s="2">
        <v>36</v>
      </c>
      <c r="G1340" s="2">
        <v>3600</v>
      </c>
      <c r="H1340" s="2">
        <f>INDEX(升级战力计算!$B$2:$BC$101,D_升级系数表!F1340,MATCH(B1340,升级战力计算!$B$1:$BC$1,0)-1)</f>
        <v>5829</v>
      </c>
      <c r="I1340" s="1">
        <v>3</v>
      </c>
      <c r="J1340" s="1">
        <v>201</v>
      </c>
      <c r="K1340" s="1">
        <v>100</v>
      </c>
      <c r="L1340" s="1">
        <v>202</v>
      </c>
      <c r="M1340" s="1">
        <v>200</v>
      </c>
      <c r="N1340" s="1">
        <v>203</v>
      </c>
      <c r="O1340" s="1">
        <v>300</v>
      </c>
      <c r="P1340" s="1">
        <v>1</v>
      </c>
      <c r="Q1340" s="1">
        <v>3600</v>
      </c>
    </row>
    <row r="1341" spans="1:17" x14ac:dyDescent="0.35">
      <c r="A1341" s="2">
        <v>1337</v>
      </c>
      <c r="B1341" s="2">
        <f t="shared" si="20"/>
        <v>302</v>
      </c>
      <c r="C1341" s="2">
        <v>3</v>
      </c>
      <c r="D1341" s="2">
        <v>2</v>
      </c>
      <c r="E1341" s="2" t="str">
        <f>"阵列"&amp;C1341&amp;INDEX(计算页!$E$4:$E$9,D1341)&amp;"色宠物系数"</f>
        <v>阵列3绿色宠物系数</v>
      </c>
      <c r="F1341" s="2">
        <v>37</v>
      </c>
      <c r="G1341" s="2">
        <v>3700</v>
      </c>
      <c r="H1341" s="2">
        <f>INDEX(升级战力计算!$B$2:$BC$101,D_升级系数表!F1341,MATCH(B1341,升级战力计算!$B$1:$BC$1,0)-1)</f>
        <v>6038</v>
      </c>
      <c r="I1341" s="1">
        <v>3</v>
      </c>
      <c r="J1341" s="1">
        <v>201</v>
      </c>
      <c r="K1341" s="1">
        <v>100</v>
      </c>
      <c r="L1341" s="1">
        <v>202</v>
      </c>
      <c r="M1341" s="1">
        <v>200</v>
      </c>
      <c r="N1341" s="1">
        <v>203</v>
      </c>
      <c r="O1341" s="1">
        <v>300</v>
      </c>
      <c r="P1341" s="1">
        <v>1</v>
      </c>
      <c r="Q1341" s="1">
        <v>3700</v>
      </c>
    </row>
    <row r="1342" spans="1:17" x14ac:dyDescent="0.35">
      <c r="A1342" s="2">
        <v>1338</v>
      </c>
      <c r="B1342" s="2">
        <f t="shared" si="20"/>
        <v>302</v>
      </c>
      <c r="C1342" s="2">
        <v>3</v>
      </c>
      <c r="D1342" s="2">
        <v>2</v>
      </c>
      <c r="E1342" s="2" t="str">
        <f>"阵列"&amp;C1342&amp;INDEX(计算页!$E$4:$E$9,D1342)&amp;"色宠物系数"</f>
        <v>阵列3绿色宠物系数</v>
      </c>
      <c r="F1342" s="2">
        <v>38</v>
      </c>
      <c r="G1342" s="2">
        <v>3800</v>
      </c>
      <c r="H1342" s="2">
        <f>INDEX(升级战力计算!$B$2:$BC$101,D_升级系数表!F1342,MATCH(B1342,升级战力计算!$B$1:$BC$1,0)-1)</f>
        <v>6247</v>
      </c>
      <c r="I1342" s="1">
        <v>3</v>
      </c>
      <c r="J1342" s="1">
        <v>201</v>
      </c>
      <c r="K1342" s="1">
        <v>100</v>
      </c>
      <c r="L1342" s="1">
        <v>202</v>
      </c>
      <c r="M1342" s="1">
        <v>200</v>
      </c>
      <c r="N1342" s="1">
        <v>203</v>
      </c>
      <c r="O1342" s="1">
        <v>300</v>
      </c>
      <c r="P1342" s="1">
        <v>1</v>
      </c>
      <c r="Q1342" s="1">
        <v>3800</v>
      </c>
    </row>
    <row r="1343" spans="1:17" x14ac:dyDescent="0.35">
      <c r="A1343" s="2">
        <v>1339</v>
      </c>
      <c r="B1343" s="2">
        <f t="shared" si="20"/>
        <v>302</v>
      </c>
      <c r="C1343" s="2">
        <v>3</v>
      </c>
      <c r="D1343" s="2">
        <v>2</v>
      </c>
      <c r="E1343" s="2" t="str">
        <f>"阵列"&amp;C1343&amp;INDEX(计算页!$E$4:$E$9,D1343)&amp;"色宠物系数"</f>
        <v>阵列3绿色宠物系数</v>
      </c>
      <c r="F1343" s="2">
        <v>39</v>
      </c>
      <c r="G1343" s="2">
        <v>3900</v>
      </c>
      <c r="H1343" s="2">
        <f>INDEX(升级战力计算!$B$2:$BC$101,D_升级系数表!F1343,MATCH(B1343,升级战力计算!$B$1:$BC$1,0)-1)</f>
        <v>6456</v>
      </c>
      <c r="I1343" s="1">
        <v>3</v>
      </c>
      <c r="J1343" s="1">
        <v>201</v>
      </c>
      <c r="K1343" s="1">
        <v>100</v>
      </c>
      <c r="L1343" s="1">
        <v>202</v>
      </c>
      <c r="M1343" s="1">
        <v>200</v>
      </c>
      <c r="N1343" s="1">
        <v>203</v>
      </c>
      <c r="O1343" s="1">
        <v>300</v>
      </c>
      <c r="P1343" s="1">
        <v>1</v>
      </c>
      <c r="Q1343" s="1">
        <v>3900</v>
      </c>
    </row>
    <row r="1344" spans="1:17" x14ac:dyDescent="0.35">
      <c r="A1344" s="2">
        <v>1340</v>
      </c>
      <c r="B1344" s="2">
        <f t="shared" si="20"/>
        <v>302</v>
      </c>
      <c r="C1344" s="2">
        <v>3</v>
      </c>
      <c r="D1344" s="2">
        <v>2</v>
      </c>
      <c r="E1344" s="2" t="str">
        <f>"阵列"&amp;C1344&amp;INDEX(计算页!$E$4:$E$9,D1344)&amp;"色宠物系数"</f>
        <v>阵列3绿色宠物系数</v>
      </c>
      <c r="F1344" s="2">
        <v>40</v>
      </c>
      <c r="G1344" s="2">
        <v>4000</v>
      </c>
      <c r="H1344" s="2">
        <f>INDEX(升级战力计算!$B$2:$BC$101,D_升级系数表!F1344,MATCH(B1344,升级战力计算!$B$1:$BC$1,0)-1)</f>
        <v>6665</v>
      </c>
      <c r="I1344" s="1">
        <v>3</v>
      </c>
      <c r="J1344" s="1">
        <v>201</v>
      </c>
      <c r="K1344" s="1">
        <v>100</v>
      </c>
      <c r="L1344" s="1">
        <v>202</v>
      </c>
      <c r="M1344" s="1">
        <v>200</v>
      </c>
      <c r="N1344" s="1">
        <v>203</v>
      </c>
      <c r="O1344" s="1">
        <v>300</v>
      </c>
      <c r="P1344" s="1">
        <v>1</v>
      </c>
      <c r="Q1344" s="1">
        <v>4000</v>
      </c>
    </row>
    <row r="1345" spans="1:17" x14ac:dyDescent="0.35">
      <c r="A1345" s="2">
        <v>1341</v>
      </c>
      <c r="B1345" s="2">
        <f t="shared" si="20"/>
        <v>302</v>
      </c>
      <c r="C1345" s="2">
        <v>3</v>
      </c>
      <c r="D1345" s="2">
        <v>2</v>
      </c>
      <c r="E1345" s="2" t="str">
        <f>"阵列"&amp;C1345&amp;INDEX(计算页!$E$4:$E$9,D1345)&amp;"色宠物系数"</f>
        <v>阵列3绿色宠物系数</v>
      </c>
      <c r="F1345" s="2">
        <v>41</v>
      </c>
      <c r="G1345" s="2">
        <v>4100</v>
      </c>
      <c r="H1345" s="2">
        <f>INDEX(升级战力计算!$B$2:$BC$101,D_升级系数表!F1345,MATCH(B1345,升级战力计算!$B$1:$BC$1,0)-1)</f>
        <v>6889</v>
      </c>
      <c r="I1345" s="1">
        <v>3</v>
      </c>
      <c r="J1345" s="1">
        <v>201</v>
      </c>
      <c r="K1345" s="1">
        <v>100</v>
      </c>
      <c r="L1345" s="1">
        <v>202</v>
      </c>
      <c r="M1345" s="1">
        <v>200</v>
      </c>
      <c r="N1345" s="1">
        <v>203</v>
      </c>
      <c r="O1345" s="1">
        <v>300</v>
      </c>
      <c r="P1345" s="1">
        <v>1</v>
      </c>
      <c r="Q1345" s="1">
        <v>4100</v>
      </c>
    </row>
    <row r="1346" spans="1:17" x14ac:dyDescent="0.35">
      <c r="A1346" s="2">
        <v>1342</v>
      </c>
      <c r="B1346" s="2">
        <f t="shared" si="20"/>
        <v>302</v>
      </c>
      <c r="C1346" s="2">
        <v>3</v>
      </c>
      <c r="D1346" s="2">
        <v>2</v>
      </c>
      <c r="E1346" s="2" t="str">
        <f>"阵列"&amp;C1346&amp;INDEX(计算页!$E$4:$E$9,D1346)&amp;"色宠物系数"</f>
        <v>阵列3绿色宠物系数</v>
      </c>
      <c r="F1346" s="2">
        <v>42</v>
      </c>
      <c r="G1346" s="2">
        <v>4200</v>
      </c>
      <c r="H1346" s="2">
        <f>INDEX(升级战力计算!$B$2:$BC$101,D_升级系数表!F1346,MATCH(B1346,升级战力计算!$B$1:$BC$1,0)-1)</f>
        <v>7113</v>
      </c>
      <c r="I1346" s="1">
        <v>3</v>
      </c>
      <c r="J1346" s="1">
        <v>201</v>
      </c>
      <c r="K1346" s="1">
        <v>100</v>
      </c>
      <c r="L1346" s="1">
        <v>202</v>
      </c>
      <c r="M1346" s="1">
        <v>200</v>
      </c>
      <c r="N1346" s="1">
        <v>203</v>
      </c>
      <c r="O1346" s="1">
        <v>300</v>
      </c>
      <c r="P1346" s="1">
        <v>1</v>
      </c>
      <c r="Q1346" s="1">
        <v>4200</v>
      </c>
    </row>
    <row r="1347" spans="1:17" x14ac:dyDescent="0.35">
      <c r="A1347" s="2">
        <v>1343</v>
      </c>
      <c r="B1347" s="2">
        <f t="shared" si="20"/>
        <v>302</v>
      </c>
      <c r="C1347" s="2">
        <v>3</v>
      </c>
      <c r="D1347" s="2">
        <v>2</v>
      </c>
      <c r="E1347" s="2" t="str">
        <f>"阵列"&amp;C1347&amp;INDEX(计算页!$E$4:$E$9,D1347)&amp;"色宠物系数"</f>
        <v>阵列3绿色宠物系数</v>
      </c>
      <c r="F1347" s="2">
        <v>43</v>
      </c>
      <c r="G1347" s="2">
        <v>4300</v>
      </c>
      <c r="H1347" s="2">
        <f>INDEX(升级战力计算!$B$2:$BC$101,D_升级系数表!F1347,MATCH(B1347,升级战力计算!$B$1:$BC$1,0)-1)</f>
        <v>7337</v>
      </c>
      <c r="I1347" s="1">
        <v>3</v>
      </c>
      <c r="J1347" s="1">
        <v>201</v>
      </c>
      <c r="K1347" s="1">
        <v>100</v>
      </c>
      <c r="L1347" s="1">
        <v>202</v>
      </c>
      <c r="M1347" s="1">
        <v>200</v>
      </c>
      <c r="N1347" s="1">
        <v>203</v>
      </c>
      <c r="O1347" s="1">
        <v>300</v>
      </c>
      <c r="P1347" s="1">
        <v>1</v>
      </c>
      <c r="Q1347" s="1">
        <v>4300</v>
      </c>
    </row>
    <row r="1348" spans="1:17" x14ac:dyDescent="0.35">
      <c r="A1348" s="2">
        <v>1344</v>
      </c>
      <c r="B1348" s="2">
        <f t="shared" si="20"/>
        <v>302</v>
      </c>
      <c r="C1348" s="2">
        <v>3</v>
      </c>
      <c r="D1348" s="2">
        <v>2</v>
      </c>
      <c r="E1348" s="2" t="str">
        <f>"阵列"&amp;C1348&amp;INDEX(计算页!$E$4:$E$9,D1348)&amp;"色宠物系数"</f>
        <v>阵列3绿色宠物系数</v>
      </c>
      <c r="F1348" s="2">
        <v>44</v>
      </c>
      <c r="G1348" s="2">
        <v>4400</v>
      </c>
      <c r="H1348" s="2">
        <f>INDEX(升级战力计算!$B$2:$BC$101,D_升级系数表!F1348,MATCH(B1348,升级战力计算!$B$1:$BC$1,0)-1)</f>
        <v>7561</v>
      </c>
      <c r="I1348" s="1">
        <v>3</v>
      </c>
      <c r="J1348" s="1">
        <v>201</v>
      </c>
      <c r="K1348" s="1">
        <v>100</v>
      </c>
      <c r="L1348" s="1">
        <v>202</v>
      </c>
      <c r="M1348" s="1">
        <v>200</v>
      </c>
      <c r="N1348" s="1">
        <v>203</v>
      </c>
      <c r="O1348" s="1">
        <v>300</v>
      </c>
      <c r="P1348" s="1">
        <v>1</v>
      </c>
      <c r="Q1348" s="1">
        <v>4400</v>
      </c>
    </row>
    <row r="1349" spans="1:17" x14ac:dyDescent="0.35">
      <c r="A1349" s="2">
        <v>1345</v>
      </c>
      <c r="B1349" s="2">
        <f t="shared" si="20"/>
        <v>302</v>
      </c>
      <c r="C1349" s="2">
        <v>3</v>
      </c>
      <c r="D1349" s="2">
        <v>2</v>
      </c>
      <c r="E1349" s="2" t="str">
        <f>"阵列"&amp;C1349&amp;INDEX(计算页!$E$4:$E$9,D1349)&amp;"色宠物系数"</f>
        <v>阵列3绿色宠物系数</v>
      </c>
      <c r="F1349" s="2">
        <v>45</v>
      </c>
      <c r="G1349" s="2">
        <v>4500</v>
      </c>
      <c r="H1349" s="2">
        <f>INDEX(升级战力计算!$B$2:$BC$101,D_升级系数表!F1349,MATCH(B1349,升级战力计算!$B$1:$BC$1,0)-1)</f>
        <v>7785</v>
      </c>
      <c r="I1349" s="1">
        <v>3</v>
      </c>
      <c r="J1349" s="1">
        <v>201</v>
      </c>
      <c r="K1349" s="1">
        <v>100</v>
      </c>
      <c r="L1349" s="1">
        <v>202</v>
      </c>
      <c r="M1349" s="1">
        <v>200</v>
      </c>
      <c r="N1349" s="1">
        <v>203</v>
      </c>
      <c r="O1349" s="1">
        <v>300</v>
      </c>
      <c r="P1349" s="1">
        <v>1</v>
      </c>
      <c r="Q1349" s="1">
        <v>4500</v>
      </c>
    </row>
    <row r="1350" spans="1:17" x14ac:dyDescent="0.35">
      <c r="A1350" s="2">
        <v>1346</v>
      </c>
      <c r="B1350" s="2">
        <f t="shared" ref="B1350:B1413" si="21">C1350*100+D1350</f>
        <v>302</v>
      </c>
      <c r="C1350" s="2">
        <v>3</v>
      </c>
      <c r="D1350" s="2">
        <v>2</v>
      </c>
      <c r="E1350" s="2" t="str">
        <f>"阵列"&amp;C1350&amp;INDEX(计算页!$E$4:$E$9,D1350)&amp;"色宠物系数"</f>
        <v>阵列3绿色宠物系数</v>
      </c>
      <c r="F1350" s="2">
        <v>46</v>
      </c>
      <c r="G1350" s="2">
        <v>4600</v>
      </c>
      <c r="H1350" s="2">
        <f>INDEX(升级战力计算!$B$2:$BC$101,D_升级系数表!F1350,MATCH(B1350,升级战力计算!$B$1:$BC$1,0)-1)</f>
        <v>8025</v>
      </c>
      <c r="I1350" s="1">
        <v>3</v>
      </c>
      <c r="J1350" s="1">
        <v>201</v>
      </c>
      <c r="K1350" s="1">
        <v>100</v>
      </c>
      <c r="L1350" s="1">
        <v>202</v>
      </c>
      <c r="M1350" s="1">
        <v>200</v>
      </c>
      <c r="N1350" s="1">
        <v>203</v>
      </c>
      <c r="O1350" s="1">
        <v>300</v>
      </c>
      <c r="P1350" s="1">
        <v>1</v>
      </c>
      <c r="Q1350" s="1">
        <v>4600</v>
      </c>
    </row>
    <row r="1351" spans="1:17" x14ac:dyDescent="0.35">
      <c r="A1351" s="2">
        <v>1347</v>
      </c>
      <c r="B1351" s="2">
        <f t="shared" si="21"/>
        <v>302</v>
      </c>
      <c r="C1351" s="2">
        <v>3</v>
      </c>
      <c r="D1351" s="2">
        <v>2</v>
      </c>
      <c r="E1351" s="2" t="str">
        <f>"阵列"&amp;C1351&amp;INDEX(计算页!$E$4:$E$9,D1351)&amp;"色宠物系数"</f>
        <v>阵列3绿色宠物系数</v>
      </c>
      <c r="F1351" s="2">
        <v>47</v>
      </c>
      <c r="G1351" s="2">
        <v>4700</v>
      </c>
      <c r="H1351" s="2">
        <f>INDEX(升级战力计算!$B$2:$BC$101,D_升级系数表!F1351,MATCH(B1351,升级战力计算!$B$1:$BC$1,0)-1)</f>
        <v>8265</v>
      </c>
      <c r="I1351" s="1">
        <v>3</v>
      </c>
      <c r="J1351" s="1">
        <v>201</v>
      </c>
      <c r="K1351" s="1">
        <v>100</v>
      </c>
      <c r="L1351" s="1">
        <v>202</v>
      </c>
      <c r="M1351" s="1">
        <v>200</v>
      </c>
      <c r="N1351" s="1">
        <v>203</v>
      </c>
      <c r="O1351" s="1">
        <v>300</v>
      </c>
      <c r="P1351" s="1">
        <v>1</v>
      </c>
      <c r="Q1351" s="1">
        <v>4700</v>
      </c>
    </row>
    <row r="1352" spans="1:17" x14ac:dyDescent="0.35">
      <c r="A1352" s="2">
        <v>1348</v>
      </c>
      <c r="B1352" s="2">
        <f t="shared" si="21"/>
        <v>302</v>
      </c>
      <c r="C1352" s="2">
        <v>3</v>
      </c>
      <c r="D1352" s="2">
        <v>2</v>
      </c>
      <c r="E1352" s="2" t="str">
        <f>"阵列"&amp;C1352&amp;INDEX(计算页!$E$4:$E$9,D1352)&amp;"色宠物系数"</f>
        <v>阵列3绿色宠物系数</v>
      </c>
      <c r="F1352" s="2">
        <v>48</v>
      </c>
      <c r="G1352" s="2">
        <v>4800</v>
      </c>
      <c r="H1352" s="2">
        <f>INDEX(升级战力计算!$B$2:$BC$101,D_升级系数表!F1352,MATCH(B1352,升级战力计算!$B$1:$BC$1,0)-1)</f>
        <v>8505</v>
      </c>
      <c r="I1352" s="1">
        <v>3</v>
      </c>
      <c r="J1352" s="1">
        <v>201</v>
      </c>
      <c r="K1352" s="1">
        <v>100</v>
      </c>
      <c r="L1352" s="1">
        <v>202</v>
      </c>
      <c r="M1352" s="1">
        <v>200</v>
      </c>
      <c r="N1352" s="1">
        <v>203</v>
      </c>
      <c r="O1352" s="1">
        <v>300</v>
      </c>
      <c r="P1352" s="1">
        <v>1</v>
      </c>
      <c r="Q1352" s="1">
        <v>4800</v>
      </c>
    </row>
    <row r="1353" spans="1:17" x14ac:dyDescent="0.35">
      <c r="A1353" s="2">
        <v>1349</v>
      </c>
      <c r="B1353" s="2">
        <f t="shared" si="21"/>
        <v>302</v>
      </c>
      <c r="C1353" s="2">
        <v>3</v>
      </c>
      <c r="D1353" s="2">
        <v>2</v>
      </c>
      <c r="E1353" s="2" t="str">
        <f>"阵列"&amp;C1353&amp;INDEX(计算页!$E$4:$E$9,D1353)&amp;"色宠物系数"</f>
        <v>阵列3绿色宠物系数</v>
      </c>
      <c r="F1353" s="2">
        <v>49</v>
      </c>
      <c r="G1353" s="2">
        <v>4900</v>
      </c>
      <c r="H1353" s="2">
        <f>INDEX(升级战力计算!$B$2:$BC$101,D_升级系数表!F1353,MATCH(B1353,升级战力计算!$B$1:$BC$1,0)-1)</f>
        <v>8745</v>
      </c>
      <c r="I1353" s="1">
        <v>3</v>
      </c>
      <c r="J1353" s="1">
        <v>201</v>
      </c>
      <c r="K1353" s="1">
        <v>100</v>
      </c>
      <c r="L1353" s="1">
        <v>202</v>
      </c>
      <c r="M1353" s="1">
        <v>200</v>
      </c>
      <c r="N1353" s="1">
        <v>203</v>
      </c>
      <c r="O1353" s="1">
        <v>300</v>
      </c>
      <c r="P1353" s="1">
        <v>1</v>
      </c>
      <c r="Q1353" s="1">
        <v>4900</v>
      </c>
    </row>
    <row r="1354" spans="1:17" x14ac:dyDescent="0.35">
      <c r="A1354" s="2">
        <v>1350</v>
      </c>
      <c r="B1354" s="2">
        <f t="shared" si="21"/>
        <v>302</v>
      </c>
      <c r="C1354" s="2">
        <v>3</v>
      </c>
      <c r="D1354" s="2">
        <v>2</v>
      </c>
      <c r="E1354" s="2" t="str">
        <f>"阵列"&amp;C1354&amp;INDEX(计算页!$E$4:$E$9,D1354)&amp;"色宠物系数"</f>
        <v>阵列3绿色宠物系数</v>
      </c>
      <c r="F1354" s="2">
        <v>50</v>
      </c>
      <c r="G1354" s="2">
        <v>5000</v>
      </c>
      <c r="H1354" s="2">
        <f>INDEX(升级战力计算!$B$2:$BC$101,D_升级系数表!F1354,MATCH(B1354,升级战力计算!$B$1:$BC$1,0)-1)</f>
        <v>8985</v>
      </c>
      <c r="I1354" s="1">
        <v>3</v>
      </c>
      <c r="J1354" s="1">
        <v>201</v>
      </c>
      <c r="K1354" s="1">
        <v>100</v>
      </c>
      <c r="L1354" s="1">
        <v>202</v>
      </c>
      <c r="M1354" s="1">
        <v>200</v>
      </c>
      <c r="N1354" s="1">
        <v>203</v>
      </c>
      <c r="O1354" s="1">
        <v>300</v>
      </c>
      <c r="P1354" s="1">
        <v>1</v>
      </c>
      <c r="Q1354" s="1">
        <v>5000</v>
      </c>
    </row>
    <row r="1355" spans="1:17" x14ac:dyDescent="0.35">
      <c r="A1355" s="2">
        <v>1351</v>
      </c>
      <c r="B1355" s="2">
        <f t="shared" si="21"/>
        <v>302</v>
      </c>
      <c r="C1355" s="2">
        <v>3</v>
      </c>
      <c r="D1355" s="2">
        <v>2</v>
      </c>
      <c r="E1355" s="2" t="str">
        <f>"阵列"&amp;C1355&amp;INDEX(计算页!$E$4:$E$9,D1355)&amp;"色宠物系数"</f>
        <v>阵列3绿色宠物系数</v>
      </c>
      <c r="F1355" s="2">
        <v>51</v>
      </c>
      <c r="G1355" s="2">
        <v>5100</v>
      </c>
      <c r="H1355" s="2">
        <f>INDEX(升级战力计算!$B$2:$BC$101,D_升级系数表!F1355,MATCH(B1355,升级战力计算!$B$1:$BC$1,0)-1)</f>
        <v>9242</v>
      </c>
      <c r="I1355" s="1">
        <v>3</v>
      </c>
      <c r="J1355" s="1">
        <v>201</v>
      </c>
      <c r="K1355" s="1">
        <v>100</v>
      </c>
      <c r="L1355" s="1">
        <v>202</v>
      </c>
      <c r="M1355" s="1">
        <v>200</v>
      </c>
      <c r="N1355" s="1">
        <v>203</v>
      </c>
      <c r="O1355" s="1">
        <v>300</v>
      </c>
      <c r="P1355" s="1">
        <v>1</v>
      </c>
      <c r="Q1355" s="1">
        <v>5100</v>
      </c>
    </row>
    <row r="1356" spans="1:17" x14ac:dyDescent="0.35">
      <c r="A1356" s="2">
        <v>1352</v>
      </c>
      <c r="B1356" s="2">
        <f t="shared" si="21"/>
        <v>302</v>
      </c>
      <c r="C1356" s="2">
        <v>3</v>
      </c>
      <c r="D1356" s="2">
        <v>2</v>
      </c>
      <c r="E1356" s="2" t="str">
        <f>"阵列"&amp;C1356&amp;INDEX(计算页!$E$4:$E$9,D1356)&amp;"色宠物系数"</f>
        <v>阵列3绿色宠物系数</v>
      </c>
      <c r="F1356" s="2">
        <v>52</v>
      </c>
      <c r="G1356" s="2">
        <v>5200</v>
      </c>
      <c r="H1356" s="2">
        <f>INDEX(升级战力计算!$B$2:$BC$101,D_升级系数表!F1356,MATCH(B1356,升级战力计算!$B$1:$BC$1,0)-1)</f>
        <v>9499</v>
      </c>
      <c r="I1356" s="1">
        <v>3</v>
      </c>
      <c r="J1356" s="1">
        <v>201</v>
      </c>
      <c r="K1356" s="1">
        <v>100</v>
      </c>
      <c r="L1356" s="1">
        <v>202</v>
      </c>
      <c r="M1356" s="1">
        <v>200</v>
      </c>
      <c r="N1356" s="1">
        <v>203</v>
      </c>
      <c r="O1356" s="1">
        <v>300</v>
      </c>
      <c r="P1356" s="1">
        <v>1</v>
      </c>
      <c r="Q1356" s="1">
        <v>5200</v>
      </c>
    </row>
    <row r="1357" spans="1:17" x14ac:dyDescent="0.35">
      <c r="A1357" s="2">
        <v>1353</v>
      </c>
      <c r="B1357" s="2">
        <f t="shared" si="21"/>
        <v>302</v>
      </c>
      <c r="C1357" s="2">
        <v>3</v>
      </c>
      <c r="D1357" s="2">
        <v>2</v>
      </c>
      <c r="E1357" s="2" t="str">
        <f>"阵列"&amp;C1357&amp;INDEX(计算页!$E$4:$E$9,D1357)&amp;"色宠物系数"</f>
        <v>阵列3绿色宠物系数</v>
      </c>
      <c r="F1357" s="2">
        <v>53</v>
      </c>
      <c r="G1357" s="2">
        <v>5300</v>
      </c>
      <c r="H1357" s="2">
        <f>INDEX(升级战力计算!$B$2:$BC$101,D_升级系数表!F1357,MATCH(B1357,升级战力计算!$B$1:$BC$1,0)-1)</f>
        <v>9756</v>
      </c>
      <c r="I1357" s="1">
        <v>3</v>
      </c>
      <c r="J1357" s="1">
        <v>201</v>
      </c>
      <c r="K1357" s="1">
        <v>100</v>
      </c>
      <c r="L1357" s="1">
        <v>202</v>
      </c>
      <c r="M1357" s="1">
        <v>200</v>
      </c>
      <c r="N1357" s="1">
        <v>203</v>
      </c>
      <c r="O1357" s="1">
        <v>300</v>
      </c>
      <c r="P1357" s="1">
        <v>1</v>
      </c>
      <c r="Q1357" s="1">
        <v>5300</v>
      </c>
    </row>
    <row r="1358" spans="1:17" x14ac:dyDescent="0.35">
      <c r="A1358" s="2">
        <v>1354</v>
      </c>
      <c r="B1358" s="2">
        <f t="shared" si="21"/>
        <v>302</v>
      </c>
      <c r="C1358" s="2">
        <v>3</v>
      </c>
      <c r="D1358" s="2">
        <v>2</v>
      </c>
      <c r="E1358" s="2" t="str">
        <f>"阵列"&amp;C1358&amp;INDEX(计算页!$E$4:$E$9,D1358)&amp;"色宠物系数"</f>
        <v>阵列3绿色宠物系数</v>
      </c>
      <c r="F1358" s="2">
        <v>54</v>
      </c>
      <c r="G1358" s="2">
        <v>5400</v>
      </c>
      <c r="H1358" s="2">
        <f>INDEX(升级战力计算!$B$2:$BC$101,D_升级系数表!F1358,MATCH(B1358,升级战力计算!$B$1:$BC$1,0)-1)</f>
        <v>10013</v>
      </c>
      <c r="I1358" s="1">
        <v>3</v>
      </c>
      <c r="J1358" s="1">
        <v>201</v>
      </c>
      <c r="K1358" s="1">
        <v>100</v>
      </c>
      <c r="L1358" s="1">
        <v>202</v>
      </c>
      <c r="M1358" s="1">
        <v>200</v>
      </c>
      <c r="N1358" s="1">
        <v>203</v>
      </c>
      <c r="O1358" s="1">
        <v>300</v>
      </c>
      <c r="P1358" s="1">
        <v>1</v>
      </c>
      <c r="Q1358" s="1">
        <v>5400</v>
      </c>
    </row>
    <row r="1359" spans="1:17" x14ac:dyDescent="0.35">
      <c r="A1359" s="2">
        <v>1355</v>
      </c>
      <c r="B1359" s="2">
        <f t="shared" si="21"/>
        <v>302</v>
      </c>
      <c r="C1359" s="2">
        <v>3</v>
      </c>
      <c r="D1359" s="2">
        <v>2</v>
      </c>
      <c r="E1359" s="2" t="str">
        <f>"阵列"&amp;C1359&amp;INDEX(计算页!$E$4:$E$9,D1359)&amp;"色宠物系数"</f>
        <v>阵列3绿色宠物系数</v>
      </c>
      <c r="F1359" s="2">
        <v>55</v>
      </c>
      <c r="G1359" s="2">
        <v>5500</v>
      </c>
      <c r="H1359" s="2">
        <f>INDEX(升级战力计算!$B$2:$BC$101,D_升级系数表!F1359,MATCH(B1359,升级战力计算!$B$1:$BC$1,0)-1)</f>
        <v>10270</v>
      </c>
      <c r="I1359" s="1">
        <v>3</v>
      </c>
      <c r="J1359" s="1">
        <v>201</v>
      </c>
      <c r="K1359" s="1">
        <v>100</v>
      </c>
      <c r="L1359" s="1">
        <v>202</v>
      </c>
      <c r="M1359" s="1">
        <v>200</v>
      </c>
      <c r="N1359" s="1">
        <v>203</v>
      </c>
      <c r="O1359" s="1">
        <v>300</v>
      </c>
      <c r="P1359" s="1">
        <v>1</v>
      </c>
      <c r="Q1359" s="1">
        <v>5500</v>
      </c>
    </row>
    <row r="1360" spans="1:17" x14ac:dyDescent="0.35">
      <c r="A1360" s="2">
        <v>1356</v>
      </c>
      <c r="B1360" s="2">
        <f t="shared" si="21"/>
        <v>302</v>
      </c>
      <c r="C1360" s="2">
        <v>3</v>
      </c>
      <c r="D1360" s="2">
        <v>2</v>
      </c>
      <c r="E1360" s="2" t="str">
        <f>"阵列"&amp;C1360&amp;INDEX(计算页!$E$4:$E$9,D1360)&amp;"色宠物系数"</f>
        <v>阵列3绿色宠物系数</v>
      </c>
      <c r="F1360" s="2">
        <v>56</v>
      </c>
      <c r="G1360" s="2">
        <v>5600</v>
      </c>
      <c r="H1360" s="2">
        <f>INDEX(升级战力计算!$B$2:$BC$101,D_升级系数表!F1360,MATCH(B1360,升级战力计算!$B$1:$BC$1,0)-1)</f>
        <v>10545</v>
      </c>
      <c r="I1360" s="1">
        <v>3</v>
      </c>
      <c r="J1360" s="1">
        <v>201</v>
      </c>
      <c r="K1360" s="1">
        <v>100</v>
      </c>
      <c r="L1360" s="1">
        <v>202</v>
      </c>
      <c r="M1360" s="1">
        <v>200</v>
      </c>
      <c r="N1360" s="1">
        <v>203</v>
      </c>
      <c r="O1360" s="1">
        <v>300</v>
      </c>
      <c r="P1360" s="1">
        <v>1</v>
      </c>
      <c r="Q1360" s="1">
        <v>5600</v>
      </c>
    </row>
    <row r="1361" spans="1:17" x14ac:dyDescent="0.35">
      <c r="A1361" s="2">
        <v>1357</v>
      </c>
      <c r="B1361" s="2">
        <f t="shared" si="21"/>
        <v>302</v>
      </c>
      <c r="C1361" s="2">
        <v>3</v>
      </c>
      <c r="D1361" s="2">
        <v>2</v>
      </c>
      <c r="E1361" s="2" t="str">
        <f>"阵列"&amp;C1361&amp;INDEX(计算页!$E$4:$E$9,D1361)&amp;"色宠物系数"</f>
        <v>阵列3绿色宠物系数</v>
      </c>
      <c r="F1361" s="2">
        <v>57</v>
      </c>
      <c r="G1361" s="2">
        <v>5700</v>
      </c>
      <c r="H1361" s="2">
        <f>INDEX(升级战力计算!$B$2:$BC$101,D_升级系数表!F1361,MATCH(B1361,升级战力计算!$B$1:$BC$1,0)-1)</f>
        <v>10820</v>
      </c>
      <c r="I1361" s="1">
        <v>3</v>
      </c>
      <c r="J1361" s="1">
        <v>201</v>
      </c>
      <c r="K1361" s="1">
        <v>100</v>
      </c>
      <c r="L1361" s="1">
        <v>202</v>
      </c>
      <c r="M1361" s="1">
        <v>200</v>
      </c>
      <c r="N1361" s="1">
        <v>203</v>
      </c>
      <c r="O1361" s="1">
        <v>300</v>
      </c>
      <c r="P1361" s="1">
        <v>1</v>
      </c>
      <c r="Q1361" s="1">
        <v>5700</v>
      </c>
    </row>
    <row r="1362" spans="1:17" x14ac:dyDescent="0.35">
      <c r="A1362" s="2">
        <v>1358</v>
      </c>
      <c r="B1362" s="2">
        <f t="shared" si="21"/>
        <v>302</v>
      </c>
      <c r="C1362" s="2">
        <v>3</v>
      </c>
      <c r="D1362" s="2">
        <v>2</v>
      </c>
      <c r="E1362" s="2" t="str">
        <f>"阵列"&amp;C1362&amp;INDEX(计算页!$E$4:$E$9,D1362)&amp;"色宠物系数"</f>
        <v>阵列3绿色宠物系数</v>
      </c>
      <c r="F1362" s="2">
        <v>58</v>
      </c>
      <c r="G1362" s="2">
        <v>5800</v>
      </c>
      <c r="H1362" s="2">
        <f>INDEX(升级战力计算!$B$2:$BC$101,D_升级系数表!F1362,MATCH(B1362,升级战力计算!$B$1:$BC$1,0)-1)</f>
        <v>11095</v>
      </c>
      <c r="I1362" s="1">
        <v>3</v>
      </c>
      <c r="J1362" s="1">
        <v>201</v>
      </c>
      <c r="K1362" s="1">
        <v>100</v>
      </c>
      <c r="L1362" s="1">
        <v>202</v>
      </c>
      <c r="M1362" s="1">
        <v>200</v>
      </c>
      <c r="N1362" s="1">
        <v>203</v>
      </c>
      <c r="O1362" s="1">
        <v>300</v>
      </c>
      <c r="P1362" s="1">
        <v>1</v>
      </c>
      <c r="Q1362" s="1">
        <v>5800</v>
      </c>
    </row>
    <row r="1363" spans="1:17" x14ac:dyDescent="0.35">
      <c r="A1363" s="2">
        <v>1359</v>
      </c>
      <c r="B1363" s="2">
        <f t="shared" si="21"/>
        <v>302</v>
      </c>
      <c r="C1363" s="2">
        <v>3</v>
      </c>
      <c r="D1363" s="2">
        <v>2</v>
      </c>
      <c r="E1363" s="2" t="str">
        <f>"阵列"&amp;C1363&amp;INDEX(计算页!$E$4:$E$9,D1363)&amp;"色宠物系数"</f>
        <v>阵列3绿色宠物系数</v>
      </c>
      <c r="F1363" s="2">
        <v>59</v>
      </c>
      <c r="G1363" s="2">
        <v>5900</v>
      </c>
      <c r="H1363" s="2">
        <f>INDEX(升级战力计算!$B$2:$BC$101,D_升级系数表!F1363,MATCH(B1363,升级战力计算!$B$1:$BC$1,0)-1)</f>
        <v>11370</v>
      </c>
      <c r="I1363" s="1">
        <v>3</v>
      </c>
      <c r="J1363" s="1">
        <v>201</v>
      </c>
      <c r="K1363" s="1">
        <v>100</v>
      </c>
      <c r="L1363" s="1">
        <v>202</v>
      </c>
      <c r="M1363" s="1">
        <v>200</v>
      </c>
      <c r="N1363" s="1">
        <v>203</v>
      </c>
      <c r="O1363" s="1">
        <v>300</v>
      </c>
      <c r="P1363" s="1">
        <v>1</v>
      </c>
      <c r="Q1363" s="1">
        <v>5900</v>
      </c>
    </row>
    <row r="1364" spans="1:17" x14ac:dyDescent="0.35">
      <c r="A1364" s="2">
        <v>1360</v>
      </c>
      <c r="B1364" s="2">
        <f t="shared" si="21"/>
        <v>302</v>
      </c>
      <c r="C1364" s="2">
        <v>3</v>
      </c>
      <c r="D1364" s="2">
        <v>2</v>
      </c>
      <c r="E1364" s="2" t="str">
        <f>"阵列"&amp;C1364&amp;INDEX(计算页!$E$4:$E$9,D1364)&amp;"色宠物系数"</f>
        <v>阵列3绿色宠物系数</v>
      </c>
      <c r="F1364" s="2">
        <v>60</v>
      </c>
      <c r="G1364" s="2">
        <v>6000</v>
      </c>
      <c r="H1364" s="2">
        <f>INDEX(升级战力计算!$B$2:$BC$101,D_升级系数表!F1364,MATCH(B1364,升级战力计算!$B$1:$BC$1,0)-1)</f>
        <v>11645</v>
      </c>
      <c r="I1364" s="1">
        <v>3</v>
      </c>
      <c r="J1364" s="1">
        <v>201</v>
      </c>
      <c r="K1364" s="1">
        <v>100</v>
      </c>
      <c r="L1364" s="1">
        <v>202</v>
      </c>
      <c r="M1364" s="1">
        <v>200</v>
      </c>
      <c r="N1364" s="1">
        <v>203</v>
      </c>
      <c r="O1364" s="1">
        <v>300</v>
      </c>
      <c r="P1364" s="1">
        <v>1</v>
      </c>
      <c r="Q1364" s="1">
        <v>6000</v>
      </c>
    </row>
    <row r="1365" spans="1:17" x14ac:dyDescent="0.35">
      <c r="A1365" s="2">
        <v>1361</v>
      </c>
      <c r="B1365" s="2">
        <f t="shared" si="21"/>
        <v>302</v>
      </c>
      <c r="C1365" s="2">
        <v>3</v>
      </c>
      <c r="D1365" s="2">
        <v>2</v>
      </c>
      <c r="E1365" s="2" t="str">
        <f>"阵列"&amp;C1365&amp;INDEX(计算页!$E$4:$E$9,D1365)&amp;"色宠物系数"</f>
        <v>阵列3绿色宠物系数</v>
      </c>
      <c r="F1365" s="2">
        <v>61</v>
      </c>
      <c r="G1365" s="2">
        <v>6100</v>
      </c>
      <c r="H1365" s="2">
        <f>INDEX(升级战力计算!$B$2:$BC$101,D_升级系数表!F1365,MATCH(B1365,升级战力计算!$B$1:$BC$1,0)-1)</f>
        <v>11939</v>
      </c>
      <c r="I1365" s="1">
        <v>3</v>
      </c>
      <c r="J1365" s="1">
        <v>201</v>
      </c>
      <c r="K1365" s="1">
        <v>100</v>
      </c>
      <c r="L1365" s="1">
        <v>202</v>
      </c>
      <c r="M1365" s="1">
        <v>200</v>
      </c>
      <c r="N1365" s="1">
        <v>203</v>
      </c>
      <c r="O1365" s="1">
        <v>300</v>
      </c>
      <c r="P1365" s="1">
        <v>1</v>
      </c>
      <c r="Q1365" s="1">
        <v>6100</v>
      </c>
    </row>
    <row r="1366" spans="1:17" x14ac:dyDescent="0.35">
      <c r="A1366" s="2">
        <v>1362</v>
      </c>
      <c r="B1366" s="2">
        <f t="shared" si="21"/>
        <v>302</v>
      </c>
      <c r="C1366" s="2">
        <v>3</v>
      </c>
      <c r="D1366" s="2">
        <v>2</v>
      </c>
      <c r="E1366" s="2" t="str">
        <f>"阵列"&amp;C1366&amp;INDEX(计算页!$E$4:$E$9,D1366)&amp;"色宠物系数"</f>
        <v>阵列3绿色宠物系数</v>
      </c>
      <c r="F1366" s="2">
        <v>62</v>
      </c>
      <c r="G1366" s="2">
        <v>6200</v>
      </c>
      <c r="H1366" s="2">
        <f>INDEX(升级战力计算!$B$2:$BC$101,D_升级系数表!F1366,MATCH(B1366,升级战力计算!$B$1:$BC$1,0)-1)</f>
        <v>12233</v>
      </c>
      <c r="I1366" s="1">
        <v>3</v>
      </c>
      <c r="J1366" s="1">
        <v>201</v>
      </c>
      <c r="K1366" s="1">
        <v>100</v>
      </c>
      <c r="L1366" s="1">
        <v>202</v>
      </c>
      <c r="M1366" s="1">
        <v>200</v>
      </c>
      <c r="N1366" s="1">
        <v>203</v>
      </c>
      <c r="O1366" s="1">
        <v>300</v>
      </c>
      <c r="P1366" s="1">
        <v>1</v>
      </c>
      <c r="Q1366" s="1">
        <v>6200</v>
      </c>
    </row>
    <row r="1367" spans="1:17" x14ac:dyDescent="0.35">
      <c r="A1367" s="2">
        <v>1363</v>
      </c>
      <c r="B1367" s="2">
        <f t="shared" si="21"/>
        <v>302</v>
      </c>
      <c r="C1367" s="2">
        <v>3</v>
      </c>
      <c r="D1367" s="2">
        <v>2</v>
      </c>
      <c r="E1367" s="2" t="str">
        <f>"阵列"&amp;C1367&amp;INDEX(计算页!$E$4:$E$9,D1367)&amp;"色宠物系数"</f>
        <v>阵列3绿色宠物系数</v>
      </c>
      <c r="F1367" s="2">
        <v>63</v>
      </c>
      <c r="G1367" s="2">
        <v>6300</v>
      </c>
      <c r="H1367" s="2">
        <f>INDEX(升级战力计算!$B$2:$BC$101,D_升级系数表!F1367,MATCH(B1367,升级战力计算!$B$1:$BC$1,0)-1)</f>
        <v>12527</v>
      </c>
      <c r="I1367" s="1">
        <v>3</v>
      </c>
      <c r="J1367" s="1">
        <v>201</v>
      </c>
      <c r="K1367" s="1">
        <v>100</v>
      </c>
      <c r="L1367" s="1">
        <v>202</v>
      </c>
      <c r="M1367" s="1">
        <v>200</v>
      </c>
      <c r="N1367" s="1">
        <v>203</v>
      </c>
      <c r="O1367" s="1">
        <v>300</v>
      </c>
      <c r="P1367" s="1">
        <v>1</v>
      </c>
      <c r="Q1367" s="1">
        <v>6300</v>
      </c>
    </row>
    <row r="1368" spans="1:17" x14ac:dyDescent="0.35">
      <c r="A1368" s="2">
        <v>1364</v>
      </c>
      <c r="B1368" s="2">
        <f t="shared" si="21"/>
        <v>302</v>
      </c>
      <c r="C1368" s="2">
        <v>3</v>
      </c>
      <c r="D1368" s="2">
        <v>2</v>
      </c>
      <c r="E1368" s="2" t="str">
        <f>"阵列"&amp;C1368&amp;INDEX(计算页!$E$4:$E$9,D1368)&amp;"色宠物系数"</f>
        <v>阵列3绿色宠物系数</v>
      </c>
      <c r="F1368" s="2">
        <v>64</v>
      </c>
      <c r="G1368" s="2">
        <v>6400</v>
      </c>
      <c r="H1368" s="2">
        <f>INDEX(升级战力计算!$B$2:$BC$101,D_升级系数表!F1368,MATCH(B1368,升级战力计算!$B$1:$BC$1,0)-1)</f>
        <v>12821</v>
      </c>
      <c r="I1368" s="1">
        <v>3</v>
      </c>
      <c r="J1368" s="1">
        <v>201</v>
      </c>
      <c r="K1368" s="1">
        <v>100</v>
      </c>
      <c r="L1368" s="1">
        <v>202</v>
      </c>
      <c r="M1368" s="1">
        <v>200</v>
      </c>
      <c r="N1368" s="1">
        <v>203</v>
      </c>
      <c r="O1368" s="1">
        <v>300</v>
      </c>
      <c r="P1368" s="1">
        <v>1</v>
      </c>
      <c r="Q1368" s="1">
        <v>6400</v>
      </c>
    </row>
    <row r="1369" spans="1:17" x14ac:dyDescent="0.35">
      <c r="A1369" s="2">
        <v>1365</v>
      </c>
      <c r="B1369" s="2">
        <f t="shared" si="21"/>
        <v>302</v>
      </c>
      <c r="C1369" s="2">
        <v>3</v>
      </c>
      <c r="D1369" s="2">
        <v>2</v>
      </c>
      <c r="E1369" s="2" t="str">
        <f>"阵列"&amp;C1369&amp;INDEX(计算页!$E$4:$E$9,D1369)&amp;"色宠物系数"</f>
        <v>阵列3绿色宠物系数</v>
      </c>
      <c r="F1369" s="2">
        <v>65</v>
      </c>
      <c r="G1369" s="2">
        <v>6500</v>
      </c>
      <c r="H1369" s="2">
        <f>INDEX(升级战力计算!$B$2:$BC$101,D_升级系数表!F1369,MATCH(B1369,升级战力计算!$B$1:$BC$1,0)-1)</f>
        <v>13115</v>
      </c>
      <c r="I1369" s="1">
        <v>3</v>
      </c>
      <c r="J1369" s="1">
        <v>201</v>
      </c>
      <c r="K1369" s="1">
        <v>100</v>
      </c>
      <c r="L1369" s="1">
        <v>202</v>
      </c>
      <c r="M1369" s="1">
        <v>200</v>
      </c>
      <c r="N1369" s="1">
        <v>203</v>
      </c>
      <c r="O1369" s="1">
        <v>300</v>
      </c>
      <c r="P1369" s="1">
        <v>1</v>
      </c>
      <c r="Q1369" s="1">
        <v>6500</v>
      </c>
    </row>
    <row r="1370" spans="1:17" x14ac:dyDescent="0.35">
      <c r="A1370" s="2">
        <v>1366</v>
      </c>
      <c r="B1370" s="2">
        <f t="shared" si="21"/>
        <v>302</v>
      </c>
      <c r="C1370" s="2">
        <v>3</v>
      </c>
      <c r="D1370" s="2">
        <v>2</v>
      </c>
      <c r="E1370" s="2" t="str">
        <f>"阵列"&amp;C1370&amp;INDEX(计算页!$E$4:$E$9,D1370)&amp;"色宠物系数"</f>
        <v>阵列3绿色宠物系数</v>
      </c>
      <c r="F1370" s="2">
        <v>66</v>
      </c>
      <c r="G1370" s="2">
        <v>6600</v>
      </c>
      <c r="H1370" s="2">
        <f>INDEX(升级战力计算!$B$2:$BC$101,D_升级系数表!F1370,MATCH(B1370,升级战力计算!$B$1:$BC$1,0)-1)</f>
        <v>13430</v>
      </c>
      <c r="I1370" s="1">
        <v>3</v>
      </c>
      <c r="J1370" s="1">
        <v>201</v>
      </c>
      <c r="K1370" s="1">
        <v>100</v>
      </c>
      <c r="L1370" s="1">
        <v>202</v>
      </c>
      <c r="M1370" s="1">
        <v>200</v>
      </c>
      <c r="N1370" s="1">
        <v>203</v>
      </c>
      <c r="O1370" s="1">
        <v>300</v>
      </c>
      <c r="P1370" s="1">
        <v>1</v>
      </c>
      <c r="Q1370" s="1">
        <v>6600</v>
      </c>
    </row>
    <row r="1371" spans="1:17" x14ac:dyDescent="0.35">
      <c r="A1371" s="2">
        <v>1367</v>
      </c>
      <c r="B1371" s="2">
        <f t="shared" si="21"/>
        <v>302</v>
      </c>
      <c r="C1371" s="2">
        <v>3</v>
      </c>
      <c r="D1371" s="2">
        <v>2</v>
      </c>
      <c r="E1371" s="2" t="str">
        <f>"阵列"&amp;C1371&amp;INDEX(计算页!$E$4:$E$9,D1371)&amp;"色宠物系数"</f>
        <v>阵列3绿色宠物系数</v>
      </c>
      <c r="F1371" s="2">
        <v>67</v>
      </c>
      <c r="G1371" s="2">
        <v>6700</v>
      </c>
      <c r="H1371" s="2">
        <f>INDEX(升级战力计算!$B$2:$BC$101,D_升级系数表!F1371,MATCH(B1371,升级战力计算!$B$1:$BC$1,0)-1)</f>
        <v>13745</v>
      </c>
      <c r="I1371" s="1">
        <v>3</v>
      </c>
      <c r="J1371" s="1">
        <v>201</v>
      </c>
      <c r="K1371" s="1">
        <v>100</v>
      </c>
      <c r="L1371" s="1">
        <v>202</v>
      </c>
      <c r="M1371" s="1">
        <v>200</v>
      </c>
      <c r="N1371" s="1">
        <v>203</v>
      </c>
      <c r="O1371" s="1">
        <v>300</v>
      </c>
      <c r="P1371" s="1">
        <v>1</v>
      </c>
      <c r="Q1371" s="1">
        <v>6700</v>
      </c>
    </row>
    <row r="1372" spans="1:17" x14ac:dyDescent="0.35">
      <c r="A1372" s="2">
        <v>1368</v>
      </c>
      <c r="B1372" s="2">
        <f t="shared" si="21"/>
        <v>302</v>
      </c>
      <c r="C1372" s="2">
        <v>3</v>
      </c>
      <c r="D1372" s="2">
        <v>2</v>
      </c>
      <c r="E1372" s="2" t="str">
        <f>"阵列"&amp;C1372&amp;INDEX(计算页!$E$4:$E$9,D1372)&amp;"色宠物系数"</f>
        <v>阵列3绿色宠物系数</v>
      </c>
      <c r="F1372" s="2">
        <v>68</v>
      </c>
      <c r="G1372" s="2">
        <v>6800</v>
      </c>
      <c r="H1372" s="2">
        <f>INDEX(升级战力计算!$B$2:$BC$101,D_升级系数表!F1372,MATCH(B1372,升级战力计算!$B$1:$BC$1,0)-1)</f>
        <v>14060</v>
      </c>
      <c r="I1372" s="1">
        <v>3</v>
      </c>
      <c r="J1372" s="1">
        <v>201</v>
      </c>
      <c r="K1372" s="1">
        <v>100</v>
      </c>
      <c r="L1372" s="1">
        <v>202</v>
      </c>
      <c r="M1372" s="1">
        <v>200</v>
      </c>
      <c r="N1372" s="1">
        <v>203</v>
      </c>
      <c r="O1372" s="1">
        <v>300</v>
      </c>
      <c r="P1372" s="1">
        <v>1</v>
      </c>
      <c r="Q1372" s="1">
        <v>6800</v>
      </c>
    </row>
    <row r="1373" spans="1:17" x14ac:dyDescent="0.35">
      <c r="A1373" s="2">
        <v>1369</v>
      </c>
      <c r="B1373" s="2">
        <f t="shared" si="21"/>
        <v>302</v>
      </c>
      <c r="C1373" s="2">
        <v>3</v>
      </c>
      <c r="D1373" s="2">
        <v>2</v>
      </c>
      <c r="E1373" s="2" t="str">
        <f>"阵列"&amp;C1373&amp;INDEX(计算页!$E$4:$E$9,D1373)&amp;"色宠物系数"</f>
        <v>阵列3绿色宠物系数</v>
      </c>
      <c r="F1373" s="2">
        <v>69</v>
      </c>
      <c r="G1373" s="2">
        <v>6900</v>
      </c>
      <c r="H1373" s="2">
        <f>INDEX(升级战力计算!$B$2:$BC$101,D_升级系数表!F1373,MATCH(B1373,升级战力计算!$B$1:$BC$1,0)-1)</f>
        <v>14375</v>
      </c>
      <c r="I1373" s="1">
        <v>3</v>
      </c>
      <c r="J1373" s="1">
        <v>201</v>
      </c>
      <c r="K1373" s="1">
        <v>100</v>
      </c>
      <c r="L1373" s="1">
        <v>202</v>
      </c>
      <c r="M1373" s="1">
        <v>200</v>
      </c>
      <c r="N1373" s="1">
        <v>203</v>
      </c>
      <c r="O1373" s="1">
        <v>300</v>
      </c>
      <c r="P1373" s="1">
        <v>1</v>
      </c>
      <c r="Q1373" s="1">
        <v>6900</v>
      </c>
    </row>
    <row r="1374" spans="1:17" x14ac:dyDescent="0.35">
      <c r="A1374" s="2">
        <v>1370</v>
      </c>
      <c r="B1374" s="2">
        <f t="shared" si="21"/>
        <v>302</v>
      </c>
      <c r="C1374" s="2">
        <v>3</v>
      </c>
      <c r="D1374" s="2">
        <v>2</v>
      </c>
      <c r="E1374" s="2" t="str">
        <f>"阵列"&amp;C1374&amp;INDEX(计算页!$E$4:$E$9,D1374)&amp;"色宠物系数"</f>
        <v>阵列3绿色宠物系数</v>
      </c>
      <c r="F1374" s="2">
        <v>70</v>
      </c>
      <c r="G1374" s="2">
        <v>7000</v>
      </c>
      <c r="H1374" s="2">
        <f>INDEX(升级战力计算!$B$2:$BC$101,D_升级系数表!F1374,MATCH(B1374,升级战力计算!$B$1:$BC$1,0)-1)</f>
        <v>14690</v>
      </c>
      <c r="I1374" s="1">
        <v>3</v>
      </c>
      <c r="J1374" s="1">
        <v>201</v>
      </c>
      <c r="K1374" s="1">
        <v>100</v>
      </c>
      <c r="L1374" s="1">
        <v>202</v>
      </c>
      <c r="M1374" s="1">
        <v>200</v>
      </c>
      <c r="N1374" s="1">
        <v>203</v>
      </c>
      <c r="O1374" s="1">
        <v>300</v>
      </c>
      <c r="P1374" s="1">
        <v>1</v>
      </c>
      <c r="Q1374" s="1">
        <v>7000</v>
      </c>
    </row>
    <row r="1375" spans="1:17" x14ac:dyDescent="0.35">
      <c r="A1375" s="2">
        <v>1371</v>
      </c>
      <c r="B1375" s="2">
        <f t="shared" si="21"/>
        <v>302</v>
      </c>
      <c r="C1375" s="2">
        <v>3</v>
      </c>
      <c r="D1375" s="2">
        <v>2</v>
      </c>
      <c r="E1375" s="2" t="str">
        <f>"阵列"&amp;C1375&amp;INDEX(计算页!$E$4:$E$9,D1375)&amp;"色宠物系数"</f>
        <v>阵列3绿色宠物系数</v>
      </c>
      <c r="F1375" s="2">
        <v>71</v>
      </c>
      <c r="G1375" s="2">
        <v>7100</v>
      </c>
      <c r="H1375" s="2">
        <f>INDEX(升级战力计算!$B$2:$BC$101,D_升级系数表!F1375,MATCH(B1375,升级战力计算!$B$1:$BC$1,0)-1)</f>
        <v>15027</v>
      </c>
      <c r="I1375" s="1">
        <v>3</v>
      </c>
      <c r="J1375" s="1">
        <v>201</v>
      </c>
      <c r="K1375" s="1">
        <v>100</v>
      </c>
      <c r="L1375" s="1">
        <v>202</v>
      </c>
      <c r="M1375" s="1">
        <v>200</v>
      </c>
      <c r="N1375" s="1">
        <v>203</v>
      </c>
      <c r="O1375" s="1">
        <v>300</v>
      </c>
      <c r="P1375" s="1">
        <v>1</v>
      </c>
      <c r="Q1375" s="1">
        <v>7100</v>
      </c>
    </row>
    <row r="1376" spans="1:17" x14ac:dyDescent="0.35">
      <c r="A1376" s="2">
        <v>1372</v>
      </c>
      <c r="B1376" s="2">
        <f t="shared" si="21"/>
        <v>302</v>
      </c>
      <c r="C1376" s="2">
        <v>3</v>
      </c>
      <c r="D1376" s="2">
        <v>2</v>
      </c>
      <c r="E1376" s="2" t="str">
        <f>"阵列"&amp;C1376&amp;INDEX(计算页!$E$4:$E$9,D1376)&amp;"色宠物系数"</f>
        <v>阵列3绿色宠物系数</v>
      </c>
      <c r="F1376" s="2">
        <v>72</v>
      </c>
      <c r="G1376" s="2">
        <v>7200</v>
      </c>
      <c r="H1376" s="2">
        <f>INDEX(升级战力计算!$B$2:$BC$101,D_升级系数表!F1376,MATCH(B1376,升级战力计算!$B$1:$BC$1,0)-1)</f>
        <v>15364</v>
      </c>
      <c r="I1376" s="1">
        <v>3</v>
      </c>
      <c r="J1376" s="1">
        <v>201</v>
      </c>
      <c r="K1376" s="1">
        <v>100</v>
      </c>
      <c r="L1376" s="1">
        <v>202</v>
      </c>
      <c r="M1376" s="1">
        <v>200</v>
      </c>
      <c r="N1376" s="1">
        <v>203</v>
      </c>
      <c r="O1376" s="1">
        <v>300</v>
      </c>
      <c r="P1376" s="1">
        <v>1</v>
      </c>
      <c r="Q1376" s="1">
        <v>7200</v>
      </c>
    </row>
    <row r="1377" spans="1:17" x14ac:dyDescent="0.35">
      <c r="A1377" s="2">
        <v>1373</v>
      </c>
      <c r="B1377" s="2">
        <f t="shared" si="21"/>
        <v>302</v>
      </c>
      <c r="C1377" s="2">
        <v>3</v>
      </c>
      <c r="D1377" s="2">
        <v>2</v>
      </c>
      <c r="E1377" s="2" t="str">
        <f>"阵列"&amp;C1377&amp;INDEX(计算页!$E$4:$E$9,D1377)&amp;"色宠物系数"</f>
        <v>阵列3绿色宠物系数</v>
      </c>
      <c r="F1377" s="2">
        <v>73</v>
      </c>
      <c r="G1377" s="2">
        <v>7300</v>
      </c>
      <c r="H1377" s="2">
        <f>INDEX(升级战力计算!$B$2:$BC$101,D_升级系数表!F1377,MATCH(B1377,升级战力计算!$B$1:$BC$1,0)-1)</f>
        <v>15701</v>
      </c>
      <c r="I1377" s="1">
        <v>3</v>
      </c>
      <c r="J1377" s="1">
        <v>201</v>
      </c>
      <c r="K1377" s="1">
        <v>100</v>
      </c>
      <c r="L1377" s="1">
        <v>202</v>
      </c>
      <c r="M1377" s="1">
        <v>200</v>
      </c>
      <c r="N1377" s="1">
        <v>203</v>
      </c>
      <c r="O1377" s="1">
        <v>300</v>
      </c>
      <c r="P1377" s="1">
        <v>1</v>
      </c>
      <c r="Q1377" s="1">
        <v>7300</v>
      </c>
    </row>
    <row r="1378" spans="1:17" x14ac:dyDescent="0.35">
      <c r="A1378" s="2">
        <v>1374</v>
      </c>
      <c r="B1378" s="2">
        <f t="shared" si="21"/>
        <v>302</v>
      </c>
      <c r="C1378" s="2">
        <v>3</v>
      </c>
      <c r="D1378" s="2">
        <v>2</v>
      </c>
      <c r="E1378" s="2" t="str">
        <f>"阵列"&amp;C1378&amp;INDEX(计算页!$E$4:$E$9,D1378)&amp;"色宠物系数"</f>
        <v>阵列3绿色宠物系数</v>
      </c>
      <c r="F1378" s="2">
        <v>74</v>
      </c>
      <c r="G1378" s="2">
        <v>7400</v>
      </c>
      <c r="H1378" s="2">
        <f>INDEX(升级战力计算!$B$2:$BC$101,D_升级系数表!F1378,MATCH(B1378,升级战力计算!$B$1:$BC$1,0)-1)</f>
        <v>16038</v>
      </c>
      <c r="I1378" s="1">
        <v>3</v>
      </c>
      <c r="J1378" s="1">
        <v>201</v>
      </c>
      <c r="K1378" s="1">
        <v>100</v>
      </c>
      <c r="L1378" s="1">
        <v>202</v>
      </c>
      <c r="M1378" s="1">
        <v>200</v>
      </c>
      <c r="N1378" s="1">
        <v>203</v>
      </c>
      <c r="O1378" s="1">
        <v>300</v>
      </c>
      <c r="P1378" s="1">
        <v>1</v>
      </c>
      <c r="Q1378" s="1">
        <v>7400</v>
      </c>
    </row>
    <row r="1379" spans="1:17" x14ac:dyDescent="0.35">
      <c r="A1379" s="2">
        <v>1375</v>
      </c>
      <c r="B1379" s="2">
        <f t="shared" si="21"/>
        <v>302</v>
      </c>
      <c r="C1379" s="2">
        <v>3</v>
      </c>
      <c r="D1379" s="2">
        <v>2</v>
      </c>
      <c r="E1379" s="2" t="str">
        <f>"阵列"&amp;C1379&amp;INDEX(计算页!$E$4:$E$9,D1379)&amp;"色宠物系数"</f>
        <v>阵列3绿色宠物系数</v>
      </c>
      <c r="F1379" s="2">
        <v>75</v>
      </c>
      <c r="G1379" s="2">
        <v>7500</v>
      </c>
      <c r="H1379" s="2">
        <f>INDEX(升级战力计算!$B$2:$BC$101,D_升级系数表!F1379,MATCH(B1379,升级战力计算!$B$1:$BC$1,0)-1)</f>
        <v>16375</v>
      </c>
      <c r="I1379" s="1">
        <v>3</v>
      </c>
      <c r="J1379" s="1">
        <v>201</v>
      </c>
      <c r="K1379" s="1">
        <v>100</v>
      </c>
      <c r="L1379" s="1">
        <v>202</v>
      </c>
      <c r="M1379" s="1">
        <v>200</v>
      </c>
      <c r="N1379" s="1">
        <v>203</v>
      </c>
      <c r="O1379" s="1">
        <v>300</v>
      </c>
      <c r="P1379" s="1">
        <v>1</v>
      </c>
      <c r="Q1379" s="1">
        <v>7500</v>
      </c>
    </row>
    <row r="1380" spans="1:17" x14ac:dyDescent="0.35">
      <c r="A1380" s="2">
        <v>1376</v>
      </c>
      <c r="B1380" s="2">
        <f t="shared" si="21"/>
        <v>302</v>
      </c>
      <c r="C1380" s="2">
        <v>3</v>
      </c>
      <c r="D1380" s="2">
        <v>2</v>
      </c>
      <c r="E1380" s="2" t="str">
        <f>"阵列"&amp;C1380&amp;INDEX(计算页!$E$4:$E$9,D1380)&amp;"色宠物系数"</f>
        <v>阵列3绿色宠物系数</v>
      </c>
      <c r="F1380" s="2">
        <v>76</v>
      </c>
      <c r="G1380" s="2">
        <v>7600</v>
      </c>
      <c r="H1380" s="2">
        <f>INDEX(升级战力计算!$B$2:$BC$101,D_升级系数表!F1380,MATCH(B1380,升级战力计算!$B$1:$BC$1,0)-1)</f>
        <v>16736</v>
      </c>
      <c r="I1380" s="1">
        <v>3</v>
      </c>
      <c r="J1380" s="1">
        <v>201</v>
      </c>
      <c r="K1380" s="1">
        <v>100</v>
      </c>
      <c r="L1380" s="1">
        <v>202</v>
      </c>
      <c r="M1380" s="1">
        <v>200</v>
      </c>
      <c r="N1380" s="1">
        <v>203</v>
      </c>
      <c r="O1380" s="1">
        <v>300</v>
      </c>
      <c r="P1380" s="1">
        <v>1</v>
      </c>
      <c r="Q1380" s="1">
        <v>7600</v>
      </c>
    </row>
    <row r="1381" spans="1:17" x14ac:dyDescent="0.35">
      <c r="A1381" s="2">
        <v>1377</v>
      </c>
      <c r="B1381" s="2">
        <f t="shared" si="21"/>
        <v>302</v>
      </c>
      <c r="C1381" s="2">
        <v>3</v>
      </c>
      <c r="D1381" s="2">
        <v>2</v>
      </c>
      <c r="E1381" s="2" t="str">
        <f>"阵列"&amp;C1381&amp;INDEX(计算页!$E$4:$E$9,D1381)&amp;"色宠物系数"</f>
        <v>阵列3绿色宠物系数</v>
      </c>
      <c r="F1381" s="2">
        <v>77</v>
      </c>
      <c r="G1381" s="2">
        <v>7700</v>
      </c>
      <c r="H1381" s="2">
        <f>INDEX(升级战力计算!$B$2:$BC$101,D_升级系数表!F1381,MATCH(B1381,升级战力计算!$B$1:$BC$1,0)-1)</f>
        <v>17097</v>
      </c>
      <c r="I1381" s="1">
        <v>3</v>
      </c>
      <c r="J1381" s="1">
        <v>201</v>
      </c>
      <c r="K1381" s="1">
        <v>100</v>
      </c>
      <c r="L1381" s="1">
        <v>202</v>
      </c>
      <c r="M1381" s="1">
        <v>200</v>
      </c>
      <c r="N1381" s="1">
        <v>203</v>
      </c>
      <c r="O1381" s="1">
        <v>300</v>
      </c>
      <c r="P1381" s="1">
        <v>1</v>
      </c>
      <c r="Q1381" s="1">
        <v>7700</v>
      </c>
    </row>
    <row r="1382" spans="1:17" x14ac:dyDescent="0.35">
      <c r="A1382" s="2">
        <v>1378</v>
      </c>
      <c r="B1382" s="2">
        <f t="shared" si="21"/>
        <v>302</v>
      </c>
      <c r="C1382" s="2">
        <v>3</v>
      </c>
      <c r="D1382" s="2">
        <v>2</v>
      </c>
      <c r="E1382" s="2" t="str">
        <f>"阵列"&amp;C1382&amp;INDEX(计算页!$E$4:$E$9,D1382)&amp;"色宠物系数"</f>
        <v>阵列3绿色宠物系数</v>
      </c>
      <c r="F1382" s="2">
        <v>78</v>
      </c>
      <c r="G1382" s="2">
        <v>7800</v>
      </c>
      <c r="H1382" s="2">
        <f>INDEX(升级战力计算!$B$2:$BC$101,D_升级系数表!F1382,MATCH(B1382,升级战力计算!$B$1:$BC$1,0)-1)</f>
        <v>17458</v>
      </c>
      <c r="I1382" s="1">
        <v>3</v>
      </c>
      <c r="J1382" s="1">
        <v>201</v>
      </c>
      <c r="K1382" s="1">
        <v>100</v>
      </c>
      <c r="L1382" s="1">
        <v>202</v>
      </c>
      <c r="M1382" s="1">
        <v>200</v>
      </c>
      <c r="N1382" s="1">
        <v>203</v>
      </c>
      <c r="O1382" s="1">
        <v>300</v>
      </c>
      <c r="P1382" s="1">
        <v>1</v>
      </c>
      <c r="Q1382" s="1">
        <v>7800</v>
      </c>
    </row>
    <row r="1383" spans="1:17" x14ac:dyDescent="0.35">
      <c r="A1383" s="2">
        <v>1379</v>
      </c>
      <c r="B1383" s="2">
        <f t="shared" si="21"/>
        <v>302</v>
      </c>
      <c r="C1383" s="2">
        <v>3</v>
      </c>
      <c r="D1383" s="2">
        <v>2</v>
      </c>
      <c r="E1383" s="2" t="str">
        <f>"阵列"&amp;C1383&amp;INDEX(计算页!$E$4:$E$9,D1383)&amp;"色宠物系数"</f>
        <v>阵列3绿色宠物系数</v>
      </c>
      <c r="F1383" s="2">
        <v>79</v>
      </c>
      <c r="G1383" s="2">
        <v>7900</v>
      </c>
      <c r="H1383" s="2">
        <f>INDEX(升级战力计算!$B$2:$BC$101,D_升级系数表!F1383,MATCH(B1383,升级战力计算!$B$1:$BC$1,0)-1)</f>
        <v>17819</v>
      </c>
      <c r="I1383" s="1">
        <v>3</v>
      </c>
      <c r="J1383" s="1">
        <v>201</v>
      </c>
      <c r="K1383" s="1">
        <v>100</v>
      </c>
      <c r="L1383" s="1">
        <v>202</v>
      </c>
      <c r="M1383" s="1">
        <v>200</v>
      </c>
      <c r="N1383" s="1">
        <v>203</v>
      </c>
      <c r="O1383" s="1">
        <v>300</v>
      </c>
      <c r="P1383" s="1">
        <v>1</v>
      </c>
      <c r="Q1383" s="1">
        <v>7900</v>
      </c>
    </row>
    <row r="1384" spans="1:17" x14ac:dyDescent="0.35">
      <c r="A1384" s="2">
        <v>1380</v>
      </c>
      <c r="B1384" s="2">
        <f t="shared" si="21"/>
        <v>302</v>
      </c>
      <c r="C1384" s="2">
        <v>3</v>
      </c>
      <c r="D1384" s="2">
        <v>2</v>
      </c>
      <c r="E1384" s="2" t="str">
        <f>"阵列"&amp;C1384&amp;INDEX(计算页!$E$4:$E$9,D1384)&amp;"色宠物系数"</f>
        <v>阵列3绿色宠物系数</v>
      </c>
      <c r="F1384" s="2">
        <v>80</v>
      </c>
      <c r="G1384" s="2">
        <v>8000</v>
      </c>
      <c r="H1384" s="2">
        <f>INDEX(升级战力计算!$B$2:$BC$101,D_升级系数表!F1384,MATCH(B1384,升级战力计算!$B$1:$BC$1,0)-1)</f>
        <v>18180</v>
      </c>
      <c r="I1384" s="1">
        <v>3</v>
      </c>
      <c r="J1384" s="1">
        <v>201</v>
      </c>
      <c r="K1384" s="1">
        <v>100</v>
      </c>
      <c r="L1384" s="1">
        <v>202</v>
      </c>
      <c r="M1384" s="1">
        <v>200</v>
      </c>
      <c r="N1384" s="1">
        <v>203</v>
      </c>
      <c r="O1384" s="1">
        <v>300</v>
      </c>
      <c r="P1384" s="1">
        <v>1</v>
      </c>
      <c r="Q1384" s="1">
        <v>8000</v>
      </c>
    </row>
    <row r="1385" spans="1:17" x14ac:dyDescent="0.35">
      <c r="A1385" s="2">
        <v>1381</v>
      </c>
      <c r="B1385" s="2">
        <f t="shared" si="21"/>
        <v>302</v>
      </c>
      <c r="C1385" s="2">
        <v>3</v>
      </c>
      <c r="D1385" s="2">
        <v>2</v>
      </c>
      <c r="E1385" s="2" t="str">
        <f>"阵列"&amp;C1385&amp;INDEX(计算页!$E$4:$E$9,D1385)&amp;"色宠物系数"</f>
        <v>阵列3绿色宠物系数</v>
      </c>
      <c r="F1385" s="2">
        <v>81</v>
      </c>
      <c r="G1385" s="2">
        <v>8100</v>
      </c>
      <c r="H1385" s="2">
        <f>INDEX(升级战力计算!$B$2:$BC$101,D_升级系数表!F1385,MATCH(B1385,升级战力计算!$B$1:$BC$1,0)-1)</f>
        <v>18566</v>
      </c>
      <c r="I1385" s="1">
        <v>3</v>
      </c>
      <c r="J1385" s="1">
        <v>201</v>
      </c>
      <c r="K1385" s="1">
        <v>100</v>
      </c>
      <c r="L1385" s="1">
        <v>202</v>
      </c>
      <c r="M1385" s="1">
        <v>200</v>
      </c>
      <c r="N1385" s="1">
        <v>203</v>
      </c>
      <c r="O1385" s="1">
        <v>300</v>
      </c>
      <c r="P1385" s="1">
        <v>1</v>
      </c>
      <c r="Q1385" s="1">
        <v>8100</v>
      </c>
    </row>
    <row r="1386" spans="1:17" x14ac:dyDescent="0.35">
      <c r="A1386" s="2">
        <v>1382</v>
      </c>
      <c r="B1386" s="2">
        <f t="shared" si="21"/>
        <v>302</v>
      </c>
      <c r="C1386" s="2">
        <v>3</v>
      </c>
      <c r="D1386" s="2">
        <v>2</v>
      </c>
      <c r="E1386" s="2" t="str">
        <f>"阵列"&amp;C1386&amp;INDEX(计算页!$E$4:$E$9,D1386)&amp;"色宠物系数"</f>
        <v>阵列3绿色宠物系数</v>
      </c>
      <c r="F1386" s="2">
        <v>82</v>
      </c>
      <c r="G1386" s="2">
        <v>8200</v>
      </c>
      <c r="H1386" s="2">
        <f>INDEX(升级战力计算!$B$2:$BC$101,D_升级系数表!F1386,MATCH(B1386,升级战力计算!$B$1:$BC$1,0)-1)</f>
        <v>18952</v>
      </c>
      <c r="I1386" s="1">
        <v>3</v>
      </c>
      <c r="J1386" s="1">
        <v>201</v>
      </c>
      <c r="K1386" s="1">
        <v>100</v>
      </c>
      <c r="L1386" s="1">
        <v>202</v>
      </c>
      <c r="M1386" s="1">
        <v>200</v>
      </c>
      <c r="N1386" s="1">
        <v>203</v>
      </c>
      <c r="O1386" s="1">
        <v>300</v>
      </c>
      <c r="P1386" s="1">
        <v>1</v>
      </c>
      <c r="Q1386" s="1">
        <v>8200</v>
      </c>
    </row>
    <row r="1387" spans="1:17" x14ac:dyDescent="0.35">
      <c r="A1387" s="2">
        <v>1383</v>
      </c>
      <c r="B1387" s="2">
        <f t="shared" si="21"/>
        <v>302</v>
      </c>
      <c r="C1387" s="2">
        <v>3</v>
      </c>
      <c r="D1387" s="2">
        <v>2</v>
      </c>
      <c r="E1387" s="2" t="str">
        <f>"阵列"&amp;C1387&amp;INDEX(计算页!$E$4:$E$9,D1387)&amp;"色宠物系数"</f>
        <v>阵列3绿色宠物系数</v>
      </c>
      <c r="F1387" s="2">
        <v>83</v>
      </c>
      <c r="G1387" s="2">
        <v>8300</v>
      </c>
      <c r="H1387" s="2">
        <f>INDEX(升级战力计算!$B$2:$BC$101,D_升级系数表!F1387,MATCH(B1387,升级战力计算!$B$1:$BC$1,0)-1)</f>
        <v>19338</v>
      </c>
      <c r="I1387" s="1">
        <v>3</v>
      </c>
      <c r="J1387" s="1">
        <v>201</v>
      </c>
      <c r="K1387" s="1">
        <v>100</v>
      </c>
      <c r="L1387" s="1">
        <v>202</v>
      </c>
      <c r="M1387" s="1">
        <v>200</v>
      </c>
      <c r="N1387" s="1">
        <v>203</v>
      </c>
      <c r="O1387" s="1">
        <v>300</v>
      </c>
      <c r="P1387" s="1">
        <v>1</v>
      </c>
      <c r="Q1387" s="1">
        <v>8300</v>
      </c>
    </row>
    <row r="1388" spans="1:17" x14ac:dyDescent="0.35">
      <c r="A1388" s="2">
        <v>1384</v>
      </c>
      <c r="B1388" s="2">
        <f t="shared" si="21"/>
        <v>302</v>
      </c>
      <c r="C1388" s="2">
        <v>3</v>
      </c>
      <c r="D1388" s="2">
        <v>2</v>
      </c>
      <c r="E1388" s="2" t="str">
        <f>"阵列"&amp;C1388&amp;INDEX(计算页!$E$4:$E$9,D1388)&amp;"色宠物系数"</f>
        <v>阵列3绿色宠物系数</v>
      </c>
      <c r="F1388" s="2">
        <v>84</v>
      </c>
      <c r="G1388" s="2">
        <v>8400</v>
      </c>
      <c r="H1388" s="2">
        <f>INDEX(升级战力计算!$B$2:$BC$101,D_升级系数表!F1388,MATCH(B1388,升级战力计算!$B$1:$BC$1,0)-1)</f>
        <v>19724</v>
      </c>
      <c r="I1388" s="1">
        <v>3</v>
      </c>
      <c r="J1388" s="1">
        <v>201</v>
      </c>
      <c r="K1388" s="1">
        <v>100</v>
      </c>
      <c r="L1388" s="1">
        <v>202</v>
      </c>
      <c r="M1388" s="1">
        <v>200</v>
      </c>
      <c r="N1388" s="1">
        <v>203</v>
      </c>
      <c r="O1388" s="1">
        <v>300</v>
      </c>
      <c r="P1388" s="1">
        <v>1</v>
      </c>
      <c r="Q1388" s="1">
        <v>8400</v>
      </c>
    </row>
    <row r="1389" spans="1:17" x14ac:dyDescent="0.35">
      <c r="A1389" s="2">
        <v>1385</v>
      </c>
      <c r="B1389" s="2">
        <f t="shared" si="21"/>
        <v>302</v>
      </c>
      <c r="C1389" s="2">
        <v>3</v>
      </c>
      <c r="D1389" s="2">
        <v>2</v>
      </c>
      <c r="E1389" s="2" t="str">
        <f>"阵列"&amp;C1389&amp;INDEX(计算页!$E$4:$E$9,D1389)&amp;"色宠物系数"</f>
        <v>阵列3绿色宠物系数</v>
      </c>
      <c r="F1389" s="2">
        <v>85</v>
      </c>
      <c r="G1389" s="2">
        <v>8500</v>
      </c>
      <c r="H1389" s="2">
        <f>INDEX(升级战力计算!$B$2:$BC$101,D_升级系数表!F1389,MATCH(B1389,升级战力计算!$B$1:$BC$1,0)-1)</f>
        <v>20110</v>
      </c>
      <c r="I1389" s="1">
        <v>3</v>
      </c>
      <c r="J1389" s="1">
        <v>201</v>
      </c>
      <c r="K1389" s="1">
        <v>100</v>
      </c>
      <c r="L1389" s="1">
        <v>202</v>
      </c>
      <c r="M1389" s="1">
        <v>200</v>
      </c>
      <c r="N1389" s="1">
        <v>203</v>
      </c>
      <c r="O1389" s="1">
        <v>300</v>
      </c>
      <c r="P1389" s="1">
        <v>1</v>
      </c>
      <c r="Q1389" s="1">
        <v>8500</v>
      </c>
    </row>
    <row r="1390" spans="1:17" x14ac:dyDescent="0.35">
      <c r="A1390" s="2">
        <v>1386</v>
      </c>
      <c r="B1390" s="2">
        <f t="shared" si="21"/>
        <v>302</v>
      </c>
      <c r="C1390" s="2">
        <v>3</v>
      </c>
      <c r="D1390" s="2">
        <v>2</v>
      </c>
      <c r="E1390" s="2" t="str">
        <f>"阵列"&amp;C1390&amp;INDEX(计算页!$E$4:$E$9,D1390)&amp;"色宠物系数"</f>
        <v>阵列3绿色宠物系数</v>
      </c>
      <c r="F1390" s="2">
        <v>86</v>
      </c>
      <c r="G1390" s="2">
        <v>8600</v>
      </c>
      <c r="H1390" s="2">
        <f>INDEX(升级战力计算!$B$2:$BC$101,D_升级系数表!F1390,MATCH(B1390,升级战力计算!$B$1:$BC$1,0)-1)</f>
        <v>20523</v>
      </c>
      <c r="I1390" s="1">
        <v>3</v>
      </c>
      <c r="J1390" s="1">
        <v>201</v>
      </c>
      <c r="K1390" s="1">
        <v>100</v>
      </c>
      <c r="L1390" s="1">
        <v>202</v>
      </c>
      <c r="M1390" s="1">
        <v>200</v>
      </c>
      <c r="N1390" s="1">
        <v>203</v>
      </c>
      <c r="O1390" s="1">
        <v>300</v>
      </c>
      <c r="P1390" s="1">
        <v>1</v>
      </c>
      <c r="Q1390" s="1">
        <v>8600</v>
      </c>
    </row>
    <row r="1391" spans="1:17" x14ac:dyDescent="0.35">
      <c r="A1391" s="2">
        <v>1387</v>
      </c>
      <c r="B1391" s="2">
        <f t="shared" si="21"/>
        <v>302</v>
      </c>
      <c r="C1391" s="2">
        <v>3</v>
      </c>
      <c r="D1391" s="2">
        <v>2</v>
      </c>
      <c r="E1391" s="2" t="str">
        <f>"阵列"&amp;C1391&amp;INDEX(计算页!$E$4:$E$9,D1391)&amp;"色宠物系数"</f>
        <v>阵列3绿色宠物系数</v>
      </c>
      <c r="F1391" s="2">
        <v>87</v>
      </c>
      <c r="G1391" s="2">
        <v>8700</v>
      </c>
      <c r="H1391" s="2">
        <f>INDEX(升级战力计算!$B$2:$BC$101,D_升级系数表!F1391,MATCH(B1391,升级战力计算!$B$1:$BC$1,0)-1)</f>
        <v>20936</v>
      </c>
      <c r="I1391" s="1">
        <v>3</v>
      </c>
      <c r="J1391" s="1">
        <v>201</v>
      </c>
      <c r="K1391" s="1">
        <v>100</v>
      </c>
      <c r="L1391" s="1">
        <v>202</v>
      </c>
      <c r="M1391" s="1">
        <v>200</v>
      </c>
      <c r="N1391" s="1">
        <v>203</v>
      </c>
      <c r="O1391" s="1">
        <v>300</v>
      </c>
      <c r="P1391" s="1">
        <v>1</v>
      </c>
      <c r="Q1391" s="1">
        <v>8700</v>
      </c>
    </row>
    <row r="1392" spans="1:17" x14ac:dyDescent="0.35">
      <c r="A1392" s="2">
        <v>1388</v>
      </c>
      <c r="B1392" s="2">
        <f t="shared" si="21"/>
        <v>302</v>
      </c>
      <c r="C1392" s="2">
        <v>3</v>
      </c>
      <c r="D1392" s="2">
        <v>2</v>
      </c>
      <c r="E1392" s="2" t="str">
        <f>"阵列"&amp;C1392&amp;INDEX(计算页!$E$4:$E$9,D1392)&amp;"色宠物系数"</f>
        <v>阵列3绿色宠物系数</v>
      </c>
      <c r="F1392" s="2">
        <v>88</v>
      </c>
      <c r="G1392" s="2">
        <v>8800</v>
      </c>
      <c r="H1392" s="2">
        <f>INDEX(升级战力计算!$B$2:$BC$101,D_升级系数表!F1392,MATCH(B1392,升级战力计算!$B$1:$BC$1,0)-1)</f>
        <v>21349</v>
      </c>
      <c r="I1392" s="1">
        <v>3</v>
      </c>
      <c r="J1392" s="1">
        <v>201</v>
      </c>
      <c r="K1392" s="1">
        <v>100</v>
      </c>
      <c r="L1392" s="1">
        <v>202</v>
      </c>
      <c r="M1392" s="1">
        <v>200</v>
      </c>
      <c r="N1392" s="1">
        <v>203</v>
      </c>
      <c r="O1392" s="1">
        <v>300</v>
      </c>
      <c r="P1392" s="1">
        <v>1</v>
      </c>
      <c r="Q1392" s="1">
        <v>8800</v>
      </c>
    </row>
    <row r="1393" spans="1:17" x14ac:dyDescent="0.35">
      <c r="A1393" s="2">
        <v>1389</v>
      </c>
      <c r="B1393" s="2">
        <f t="shared" si="21"/>
        <v>302</v>
      </c>
      <c r="C1393" s="2">
        <v>3</v>
      </c>
      <c r="D1393" s="2">
        <v>2</v>
      </c>
      <c r="E1393" s="2" t="str">
        <f>"阵列"&amp;C1393&amp;INDEX(计算页!$E$4:$E$9,D1393)&amp;"色宠物系数"</f>
        <v>阵列3绿色宠物系数</v>
      </c>
      <c r="F1393" s="2">
        <v>89</v>
      </c>
      <c r="G1393" s="2">
        <v>8900</v>
      </c>
      <c r="H1393" s="2">
        <f>INDEX(升级战力计算!$B$2:$BC$101,D_升级系数表!F1393,MATCH(B1393,升级战力计算!$B$1:$BC$1,0)-1)</f>
        <v>21762</v>
      </c>
      <c r="I1393" s="1">
        <v>3</v>
      </c>
      <c r="J1393" s="1">
        <v>201</v>
      </c>
      <c r="K1393" s="1">
        <v>100</v>
      </c>
      <c r="L1393" s="1">
        <v>202</v>
      </c>
      <c r="M1393" s="1">
        <v>200</v>
      </c>
      <c r="N1393" s="1">
        <v>203</v>
      </c>
      <c r="O1393" s="1">
        <v>300</v>
      </c>
      <c r="P1393" s="1">
        <v>1</v>
      </c>
      <c r="Q1393" s="1">
        <v>8900</v>
      </c>
    </row>
    <row r="1394" spans="1:17" x14ac:dyDescent="0.35">
      <c r="A1394" s="2">
        <v>1390</v>
      </c>
      <c r="B1394" s="2">
        <f t="shared" si="21"/>
        <v>302</v>
      </c>
      <c r="C1394" s="2">
        <v>3</v>
      </c>
      <c r="D1394" s="2">
        <v>2</v>
      </c>
      <c r="E1394" s="2" t="str">
        <f>"阵列"&amp;C1394&amp;INDEX(计算页!$E$4:$E$9,D1394)&amp;"色宠物系数"</f>
        <v>阵列3绿色宠物系数</v>
      </c>
      <c r="F1394" s="2">
        <v>90</v>
      </c>
      <c r="G1394" s="2">
        <v>9000</v>
      </c>
      <c r="H1394" s="2">
        <f>INDEX(升级战力计算!$B$2:$BC$101,D_升级系数表!F1394,MATCH(B1394,升级战力计算!$B$1:$BC$1,0)-1)</f>
        <v>22175</v>
      </c>
      <c r="I1394" s="1">
        <v>3</v>
      </c>
      <c r="J1394" s="1">
        <v>201</v>
      </c>
      <c r="K1394" s="1">
        <v>100</v>
      </c>
      <c r="L1394" s="1">
        <v>202</v>
      </c>
      <c r="M1394" s="1">
        <v>200</v>
      </c>
      <c r="N1394" s="1">
        <v>203</v>
      </c>
      <c r="O1394" s="1">
        <v>300</v>
      </c>
      <c r="P1394" s="1">
        <v>1</v>
      </c>
      <c r="Q1394" s="1">
        <v>9000</v>
      </c>
    </row>
    <row r="1395" spans="1:17" x14ac:dyDescent="0.35">
      <c r="A1395" s="2">
        <v>1391</v>
      </c>
      <c r="B1395" s="2">
        <f t="shared" si="21"/>
        <v>302</v>
      </c>
      <c r="C1395" s="2">
        <v>3</v>
      </c>
      <c r="D1395" s="2">
        <v>2</v>
      </c>
      <c r="E1395" s="2" t="str">
        <f>"阵列"&amp;C1395&amp;INDEX(计算页!$E$4:$E$9,D1395)&amp;"色宠物系数"</f>
        <v>阵列3绿色宠物系数</v>
      </c>
      <c r="F1395" s="2">
        <v>91</v>
      </c>
      <c r="G1395" s="2">
        <v>9100</v>
      </c>
      <c r="H1395" s="2">
        <f>INDEX(升级战力计算!$B$2:$BC$101,D_升级系数表!F1395,MATCH(B1395,升级战力计算!$B$1:$BC$1,0)-1)</f>
        <v>22617</v>
      </c>
      <c r="I1395" s="1">
        <v>3</v>
      </c>
      <c r="J1395" s="1">
        <v>201</v>
      </c>
      <c r="K1395" s="1">
        <v>100</v>
      </c>
      <c r="L1395" s="1">
        <v>202</v>
      </c>
      <c r="M1395" s="1">
        <v>200</v>
      </c>
      <c r="N1395" s="1">
        <v>203</v>
      </c>
      <c r="O1395" s="1">
        <v>300</v>
      </c>
      <c r="P1395" s="1">
        <v>1</v>
      </c>
      <c r="Q1395" s="1">
        <v>9100</v>
      </c>
    </row>
    <row r="1396" spans="1:17" x14ac:dyDescent="0.35">
      <c r="A1396" s="2">
        <v>1392</v>
      </c>
      <c r="B1396" s="2">
        <f t="shared" si="21"/>
        <v>302</v>
      </c>
      <c r="C1396" s="2">
        <v>3</v>
      </c>
      <c r="D1396" s="2">
        <v>2</v>
      </c>
      <c r="E1396" s="2" t="str">
        <f>"阵列"&amp;C1396&amp;INDEX(计算页!$E$4:$E$9,D1396)&amp;"色宠物系数"</f>
        <v>阵列3绿色宠物系数</v>
      </c>
      <c r="F1396" s="2">
        <v>92</v>
      </c>
      <c r="G1396" s="2">
        <v>9200</v>
      </c>
      <c r="H1396" s="2">
        <f>INDEX(升级战力计算!$B$2:$BC$101,D_升级系数表!F1396,MATCH(B1396,升级战力计算!$B$1:$BC$1,0)-1)</f>
        <v>23059</v>
      </c>
      <c r="I1396" s="1">
        <v>3</v>
      </c>
      <c r="J1396" s="1">
        <v>201</v>
      </c>
      <c r="K1396" s="1">
        <v>100</v>
      </c>
      <c r="L1396" s="1">
        <v>202</v>
      </c>
      <c r="M1396" s="1">
        <v>200</v>
      </c>
      <c r="N1396" s="1">
        <v>203</v>
      </c>
      <c r="O1396" s="1">
        <v>300</v>
      </c>
      <c r="P1396" s="1">
        <v>1</v>
      </c>
      <c r="Q1396" s="1">
        <v>9200</v>
      </c>
    </row>
    <row r="1397" spans="1:17" x14ac:dyDescent="0.35">
      <c r="A1397" s="2">
        <v>1393</v>
      </c>
      <c r="B1397" s="2">
        <f t="shared" si="21"/>
        <v>302</v>
      </c>
      <c r="C1397" s="2">
        <v>3</v>
      </c>
      <c r="D1397" s="2">
        <v>2</v>
      </c>
      <c r="E1397" s="2" t="str">
        <f>"阵列"&amp;C1397&amp;INDEX(计算页!$E$4:$E$9,D1397)&amp;"色宠物系数"</f>
        <v>阵列3绿色宠物系数</v>
      </c>
      <c r="F1397" s="2">
        <v>93</v>
      </c>
      <c r="G1397" s="2">
        <v>9300</v>
      </c>
      <c r="H1397" s="2">
        <f>INDEX(升级战力计算!$B$2:$BC$101,D_升级系数表!F1397,MATCH(B1397,升级战力计算!$B$1:$BC$1,0)-1)</f>
        <v>23501</v>
      </c>
      <c r="I1397" s="1">
        <v>3</v>
      </c>
      <c r="J1397" s="1">
        <v>201</v>
      </c>
      <c r="K1397" s="1">
        <v>100</v>
      </c>
      <c r="L1397" s="1">
        <v>202</v>
      </c>
      <c r="M1397" s="1">
        <v>200</v>
      </c>
      <c r="N1397" s="1">
        <v>203</v>
      </c>
      <c r="O1397" s="1">
        <v>300</v>
      </c>
      <c r="P1397" s="1">
        <v>1</v>
      </c>
      <c r="Q1397" s="1">
        <v>9300</v>
      </c>
    </row>
    <row r="1398" spans="1:17" x14ac:dyDescent="0.35">
      <c r="A1398" s="2">
        <v>1394</v>
      </c>
      <c r="B1398" s="2">
        <f t="shared" si="21"/>
        <v>302</v>
      </c>
      <c r="C1398" s="2">
        <v>3</v>
      </c>
      <c r="D1398" s="2">
        <v>2</v>
      </c>
      <c r="E1398" s="2" t="str">
        <f>"阵列"&amp;C1398&amp;INDEX(计算页!$E$4:$E$9,D1398)&amp;"色宠物系数"</f>
        <v>阵列3绿色宠物系数</v>
      </c>
      <c r="F1398" s="2">
        <v>94</v>
      </c>
      <c r="G1398" s="2">
        <v>9400</v>
      </c>
      <c r="H1398" s="2">
        <f>INDEX(升级战力计算!$B$2:$BC$101,D_升级系数表!F1398,MATCH(B1398,升级战力计算!$B$1:$BC$1,0)-1)</f>
        <v>23943</v>
      </c>
      <c r="I1398" s="1">
        <v>3</v>
      </c>
      <c r="J1398" s="1">
        <v>201</v>
      </c>
      <c r="K1398" s="1">
        <v>100</v>
      </c>
      <c r="L1398" s="1">
        <v>202</v>
      </c>
      <c r="M1398" s="1">
        <v>200</v>
      </c>
      <c r="N1398" s="1">
        <v>203</v>
      </c>
      <c r="O1398" s="1">
        <v>300</v>
      </c>
      <c r="P1398" s="1">
        <v>1</v>
      </c>
      <c r="Q1398" s="1">
        <v>9400</v>
      </c>
    </row>
    <row r="1399" spans="1:17" x14ac:dyDescent="0.35">
      <c r="A1399" s="2">
        <v>1395</v>
      </c>
      <c r="B1399" s="2">
        <f t="shared" si="21"/>
        <v>302</v>
      </c>
      <c r="C1399" s="2">
        <v>3</v>
      </c>
      <c r="D1399" s="2">
        <v>2</v>
      </c>
      <c r="E1399" s="2" t="str">
        <f>"阵列"&amp;C1399&amp;INDEX(计算页!$E$4:$E$9,D1399)&amp;"色宠物系数"</f>
        <v>阵列3绿色宠物系数</v>
      </c>
      <c r="F1399" s="2">
        <v>95</v>
      </c>
      <c r="G1399" s="2">
        <v>9500</v>
      </c>
      <c r="H1399" s="2">
        <f>INDEX(升级战力计算!$B$2:$BC$101,D_升级系数表!F1399,MATCH(B1399,升级战力计算!$B$1:$BC$1,0)-1)</f>
        <v>24385</v>
      </c>
      <c r="I1399" s="1">
        <v>3</v>
      </c>
      <c r="J1399" s="1">
        <v>201</v>
      </c>
      <c r="K1399" s="1">
        <v>100</v>
      </c>
      <c r="L1399" s="1">
        <v>202</v>
      </c>
      <c r="M1399" s="1">
        <v>200</v>
      </c>
      <c r="N1399" s="1">
        <v>203</v>
      </c>
      <c r="O1399" s="1">
        <v>300</v>
      </c>
      <c r="P1399" s="1">
        <v>1</v>
      </c>
      <c r="Q1399" s="1">
        <v>9500</v>
      </c>
    </row>
    <row r="1400" spans="1:17" x14ac:dyDescent="0.35">
      <c r="A1400" s="2">
        <v>1396</v>
      </c>
      <c r="B1400" s="2">
        <f t="shared" si="21"/>
        <v>302</v>
      </c>
      <c r="C1400" s="2">
        <v>3</v>
      </c>
      <c r="D1400" s="2">
        <v>2</v>
      </c>
      <c r="E1400" s="2" t="str">
        <f>"阵列"&amp;C1400&amp;INDEX(计算页!$E$4:$E$9,D1400)&amp;"色宠物系数"</f>
        <v>阵列3绿色宠物系数</v>
      </c>
      <c r="F1400" s="2">
        <v>96</v>
      </c>
      <c r="G1400" s="2">
        <v>9600</v>
      </c>
      <c r="H1400" s="2">
        <f>INDEX(升级战力计算!$B$2:$BC$101,D_升级系数表!F1400,MATCH(B1400,升级战力计算!$B$1:$BC$1,0)-1)</f>
        <v>24858</v>
      </c>
      <c r="I1400" s="1">
        <v>3</v>
      </c>
      <c r="J1400" s="1">
        <v>201</v>
      </c>
      <c r="K1400" s="1">
        <v>100</v>
      </c>
      <c r="L1400" s="1">
        <v>202</v>
      </c>
      <c r="M1400" s="1">
        <v>200</v>
      </c>
      <c r="N1400" s="1">
        <v>203</v>
      </c>
      <c r="O1400" s="1">
        <v>300</v>
      </c>
      <c r="P1400" s="1">
        <v>1</v>
      </c>
      <c r="Q1400" s="1">
        <v>9600</v>
      </c>
    </row>
    <row r="1401" spans="1:17" x14ac:dyDescent="0.35">
      <c r="A1401" s="2">
        <v>1397</v>
      </c>
      <c r="B1401" s="2">
        <f t="shared" si="21"/>
        <v>302</v>
      </c>
      <c r="C1401" s="2">
        <v>3</v>
      </c>
      <c r="D1401" s="2">
        <v>2</v>
      </c>
      <c r="E1401" s="2" t="str">
        <f>"阵列"&amp;C1401&amp;INDEX(计算页!$E$4:$E$9,D1401)&amp;"色宠物系数"</f>
        <v>阵列3绿色宠物系数</v>
      </c>
      <c r="F1401" s="2">
        <v>97</v>
      </c>
      <c r="G1401" s="2">
        <v>9700</v>
      </c>
      <c r="H1401" s="2">
        <f>INDEX(升级战力计算!$B$2:$BC$101,D_升级系数表!F1401,MATCH(B1401,升级战力计算!$B$1:$BC$1,0)-1)</f>
        <v>25331</v>
      </c>
      <c r="I1401" s="1">
        <v>3</v>
      </c>
      <c r="J1401" s="1">
        <v>201</v>
      </c>
      <c r="K1401" s="1">
        <v>100</v>
      </c>
      <c r="L1401" s="1">
        <v>202</v>
      </c>
      <c r="M1401" s="1">
        <v>200</v>
      </c>
      <c r="N1401" s="1">
        <v>203</v>
      </c>
      <c r="O1401" s="1">
        <v>300</v>
      </c>
      <c r="P1401" s="1">
        <v>1</v>
      </c>
      <c r="Q1401" s="1">
        <v>9700</v>
      </c>
    </row>
    <row r="1402" spans="1:17" x14ac:dyDescent="0.35">
      <c r="A1402" s="2">
        <v>1398</v>
      </c>
      <c r="B1402" s="2">
        <f t="shared" si="21"/>
        <v>302</v>
      </c>
      <c r="C1402" s="2">
        <v>3</v>
      </c>
      <c r="D1402" s="2">
        <v>2</v>
      </c>
      <c r="E1402" s="2" t="str">
        <f>"阵列"&amp;C1402&amp;INDEX(计算页!$E$4:$E$9,D1402)&amp;"色宠物系数"</f>
        <v>阵列3绿色宠物系数</v>
      </c>
      <c r="F1402" s="2">
        <v>98</v>
      </c>
      <c r="G1402" s="2">
        <v>9800</v>
      </c>
      <c r="H1402" s="2">
        <f>INDEX(升级战力计算!$B$2:$BC$101,D_升级系数表!F1402,MATCH(B1402,升级战力计算!$B$1:$BC$1,0)-1)</f>
        <v>25804</v>
      </c>
      <c r="I1402" s="1">
        <v>3</v>
      </c>
      <c r="J1402" s="1">
        <v>201</v>
      </c>
      <c r="K1402" s="1">
        <v>100</v>
      </c>
      <c r="L1402" s="1">
        <v>202</v>
      </c>
      <c r="M1402" s="1">
        <v>200</v>
      </c>
      <c r="N1402" s="1">
        <v>203</v>
      </c>
      <c r="O1402" s="1">
        <v>300</v>
      </c>
      <c r="P1402" s="1">
        <v>1</v>
      </c>
      <c r="Q1402" s="1">
        <v>9800</v>
      </c>
    </row>
    <row r="1403" spans="1:17" x14ac:dyDescent="0.35">
      <c r="A1403" s="2">
        <v>1399</v>
      </c>
      <c r="B1403" s="2">
        <f t="shared" si="21"/>
        <v>302</v>
      </c>
      <c r="C1403" s="2">
        <v>3</v>
      </c>
      <c r="D1403" s="2">
        <v>2</v>
      </c>
      <c r="E1403" s="2" t="str">
        <f>"阵列"&amp;C1403&amp;INDEX(计算页!$E$4:$E$9,D1403)&amp;"色宠物系数"</f>
        <v>阵列3绿色宠物系数</v>
      </c>
      <c r="F1403" s="2">
        <v>99</v>
      </c>
      <c r="G1403" s="2">
        <v>9900</v>
      </c>
      <c r="H1403" s="2">
        <f>INDEX(升级战力计算!$B$2:$BC$101,D_升级系数表!F1403,MATCH(B1403,升级战力计算!$B$1:$BC$1,0)-1)</f>
        <v>26277</v>
      </c>
      <c r="I1403" s="1">
        <v>3</v>
      </c>
      <c r="J1403" s="1">
        <v>201</v>
      </c>
      <c r="K1403" s="1">
        <v>100</v>
      </c>
      <c r="L1403" s="1">
        <v>202</v>
      </c>
      <c r="M1403" s="1">
        <v>200</v>
      </c>
      <c r="N1403" s="1">
        <v>203</v>
      </c>
      <c r="O1403" s="1">
        <v>300</v>
      </c>
      <c r="P1403" s="1">
        <v>1</v>
      </c>
      <c r="Q1403" s="1">
        <v>9900</v>
      </c>
    </row>
    <row r="1404" spans="1:17" x14ac:dyDescent="0.35">
      <c r="A1404" s="2">
        <v>1400</v>
      </c>
      <c r="B1404" s="2">
        <f t="shared" si="21"/>
        <v>302</v>
      </c>
      <c r="C1404" s="2">
        <v>3</v>
      </c>
      <c r="D1404" s="2">
        <v>2</v>
      </c>
      <c r="E1404" s="2" t="str">
        <f>"阵列"&amp;C1404&amp;INDEX(计算页!$E$4:$E$9,D1404)&amp;"色宠物系数"</f>
        <v>阵列3绿色宠物系数</v>
      </c>
      <c r="F1404" s="2">
        <v>100</v>
      </c>
      <c r="G1404" s="2">
        <v>10000</v>
      </c>
      <c r="H1404" s="2">
        <f>INDEX(升级战力计算!$B$2:$BC$101,D_升级系数表!F1404,MATCH(B1404,升级战力计算!$B$1:$BC$1,0)-1)</f>
        <v>26750</v>
      </c>
      <c r="I1404" s="1">
        <v>3</v>
      </c>
      <c r="J1404" s="1">
        <v>201</v>
      </c>
      <c r="K1404" s="1">
        <v>100</v>
      </c>
      <c r="L1404" s="1">
        <v>202</v>
      </c>
      <c r="M1404" s="1">
        <v>200</v>
      </c>
      <c r="N1404" s="1">
        <v>203</v>
      </c>
      <c r="O1404" s="1">
        <v>300</v>
      </c>
      <c r="P1404" s="1">
        <v>1</v>
      </c>
      <c r="Q1404" s="1">
        <v>10000</v>
      </c>
    </row>
    <row r="1405" spans="1:17" x14ac:dyDescent="0.35">
      <c r="A1405" s="2">
        <v>1401</v>
      </c>
      <c r="B1405" s="2">
        <f t="shared" si="21"/>
        <v>303</v>
      </c>
      <c r="C1405" s="2">
        <v>3</v>
      </c>
      <c r="D1405" s="2">
        <v>3</v>
      </c>
      <c r="E1405" s="2" t="str">
        <f>"阵列"&amp;C1405&amp;INDEX(计算页!$E$4:$E$9,D1405)&amp;"色宠物系数"</f>
        <v>阵列3蓝色宠物系数</v>
      </c>
      <c r="F1405" s="2">
        <v>1</v>
      </c>
      <c r="G1405" s="2">
        <v>100</v>
      </c>
      <c r="H1405" s="2">
        <f>INDEX(升级战力计算!$B$2:$BC$101,D_升级系数表!F1405,MATCH(B1405,升级战力计算!$B$1:$BC$1,0)-1)</f>
        <v>110</v>
      </c>
      <c r="I1405" s="1">
        <v>3</v>
      </c>
      <c r="J1405" s="1">
        <v>201</v>
      </c>
      <c r="K1405" s="1">
        <v>100</v>
      </c>
      <c r="L1405" s="1">
        <v>202</v>
      </c>
      <c r="M1405" s="1">
        <v>200</v>
      </c>
      <c r="N1405" s="1">
        <v>203</v>
      </c>
      <c r="O1405" s="1">
        <v>300</v>
      </c>
      <c r="P1405" s="1">
        <v>1</v>
      </c>
      <c r="Q1405" s="1">
        <v>100</v>
      </c>
    </row>
    <row r="1406" spans="1:17" x14ac:dyDescent="0.35">
      <c r="A1406" s="2">
        <v>1402</v>
      </c>
      <c r="B1406" s="2">
        <f t="shared" si="21"/>
        <v>303</v>
      </c>
      <c r="C1406" s="2">
        <v>3</v>
      </c>
      <c r="D1406" s="2">
        <v>3</v>
      </c>
      <c r="E1406" s="2" t="str">
        <f>"阵列"&amp;C1406&amp;INDEX(计算页!$E$4:$E$9,D1406)&amp;"色宠物系数"</f>
        <v>阵列3蓝色宠物系数</v>
      </c>
      <c r="F1406" s="2">
        <v>2</v>
      </c>
      <c r="G1406" s="2">
        <v>200</v>
      </c>
      <c r="H1406" s="2">
        <f>INDEX(升级战力计算!$B$2:$BC$101,D_升级系数表!F1406,MATCH(B1406,升级战力计算!$B$1:$BC$1,0)-1)</f>
        <v>220</v>
      </c>
      <c r="I1406" s="1">
        <v>3</v>
      </c>
      <c r="J1406" s="1">
        <v>201</v>
      </c>
      <c r="K1406" s="1">
        <v>100</v>
      </c>
      <c r="L1406" s="1">
        <v>202</v>
      </c>
      <c r="M1406" s="1">
        <v>200</v>
      </c>
      <c r="N1406" s="1">
        <v>203</v>
      </c>
      <c r="O1406" s="1">
        <v>300</v>
      </c>
      <c r="P1406" s="1">
        <v>1</v>
      </c>
      <c r="Q1406" s="1">
        <v>200</v>
      </c>
    </row>
    <row r="1407" spans="1:17" x14ac:dyDescent="0.35">
      <c r="A1407" s="2">
        <v>1403</v>
      </c>
      <c r="B1407" s="2">
        <f t="shared" si="21"/>
        <v>303</v>
      </c>
      <c r="C1407" s="2">
        <v>3</v>
      </c>
      <c r="D1407" s="2">
        <v>3</v>
      </c>
      <c r="E1407" s="2" t="str">
        <f>"阵列"&amp;C1407&amp;INDEX(计算页!$E$4:$E$9,D1407)&amp;"色宠物系数"</f>
        <v>阵列3蓝色宠物系数</v>
      </c>
      <c r="F1407" s="2">
        <v>3</v>
      </c>
      <c r="G1407" s="2">
        <v>300</v>
      </c>
      <c r="H1407" s="2">
        <f>INDEX(升级战力计算!$B$2:$BC$101,D_升级系数表!F1407,MATCH(B1407,升级战力计算!$B$1:$BC$1,0)-1)</f>
        <v>330</v>
      </c>
      <c r="I1407" s="1">
        <v>3</v>
      </c>
      <c r="J1407" s="1">
        <v>201</v>
      </c>
      <c r="K1407" s="1">
        <v>100</v>
      </c>
      <c r="L1407" s="1">
        <v>202</v>
      </c>
      <c r="M1407" s="1">
        <v>200</v>
      </c>
      <c r="N1407" s="1">
        <v>203</v>
      </c>
      <c r="O1407" s="1">
        <v>300</v>
      </c>
      <c r="P1407" s="1">
        <v>1</v>
      </c>
      <c r="Q1407" s="1">
        <v>300</v>
      </c>
    </row>
    <row r="1408" spans="1:17" x14ac:dyDescent="0.35">
      <c r="A1408" s="2">
        <v>1404</v>
      </c>
      <c r="B1408" s="2">
        <f t="shared" si="21"/>
        <v>303</v>
      </c>
      <c r="C1408" s="2">
        <v>3</v>
      </c>
      <c r="D1408" s="2">
        <v>3</v>
      </c>
      <c r="E1408" s="2" t="str">
        <f>"阵列"&amp;C1408&amp;INDEX(计算页!$E$4:$E$9,D1408)&amp;"色宠物系数"</f>
        <v>阵列3蓝色宠物系数</v>
      </c>
      <c r="F1408" s="2">
        <v>4</v>
      </c>
      <c r="G1408" s="2">
        <v>400</v>
      </c>
      <c r="H1408" s="2">
        <f>INDEX(升级战力计算!$B$2:$BC$101,D_升级系数表!F1408,MATCH(B1408,升级战力计算!$B$1:$BC$1,0)-1)</f>
        <v>440</v>
      </c>
      <c r="I1408" s="1">
        <v>3</v>
      </c>
      <c r="J1408" s="1">
        <v>201</v>
      </c>
      <c r="K1408" s="1">
        <v>100</v>
      </c>
      <c r="L1408" s="1">
        <v>202</v>
      </c>
      <c r="M1408" s="1">
        <v>200</v>
      </c>
      <c r="N1408" s="1">
        <v>203</v>
      </c>
      <c r="O1408" s="1">
        <v>300</v>
      </c>
      <c r="P1408" s="1">
        <v>1</v>
      </c>
      <c r="Q1408" s="1">
        <v>400</v>
      </c>
    </row>
    <row r="1409" spans="1:17" x14ac:dyDescent="0.35">
      <c r="A1409" s="2">
        <v>1405</v>
      </c>
      <c r="B1409" s="2">
        <f t="shared" si="21"/>
        <v>303</v>
      </c>
      <c r="C1409" s="2">
        <v>3</v>
      </c>
      <c r="D1409" s="2">
        <v>3</v>
      </c>
      <c r="E1409" s="2" t="str">
        <f>"阵列"&amp;C1409&amp;INDEX(计算页!$E$4:$E$9,D1409)&amp;"色宠物系数"</f>
        <v>阵列3蓝色宠物系数</v>
      </c>
      <c r="F1409" s="2">
        <v>5</v>
      </c>
      <c r="G1409" s="2">
        <v>500</v>
      </c>
      <c r="H1409" s="2">
        <f>INDEX(升级战力计算!$B$2:$BC$101,D_升级系数表!F1409,MATCH(B1409,升级战力计算!$B$1:$BC$1,0)-1)</f>
        <v>550</v>
      </c>
      <c r="I1409" s="1">
        <v>3</v>
      </c>
      <c r="J1409" s="1">
        <v>201</v>
      </c>
      <c r="K1409" s="1">
        <v>100</v>
      </c>
      <c r="L1409" s="1">
        <v>202</v>
      </c>
      <c r="M1409" s="1">
        <v>200</v>
      </c>
      <c r="N1409" s="1">
        <v>203</v>
      </c>
      <c r="O1409" s="1">
        <v>300</v>
      </c>
      <c r="P1409" s="1">
        <v>1</v>
      </c>
      <c r="Q1409" s="1">
        <v>500</v>
      </c>
    </row>
    <row r="1410" spans="1:17" x14ac:dyDescent="0.35">
      <c r="A1410" s="2">
        <v>1406</v>
      </c>
      <c r="B1410" s="2">
        <f t="shared" si="21"/>
        <v>303</v>
      </c>
      <c r="C1410" s="2">
        <v>3</v>
      </c>
      <c r="D1410" s="2">
        <v>3</v>
      </c>
      <c r="E1410" s="2" t="str">
        <f>"阵列"&amp;C1410&amp;INDEX(计算页!$E$4:$E$9,D1410)&amp;"色宠物系数"</f>
        <v>阵列3蓝色宠物系数</v>
      </c>
      <c r="F1410" s="2">
        <v>6</v>
      </c>
      <c r="G1410" s="2">
        <v>600</v>
      </c>
      <c r="H1410" s="2">
        <f>INDEX(升级战力计算!$B$2:$BC$101,D_升级系数表!F1410,MATCH(B1410,升级战力计算!$B$1:$BC$1,0)-1)</f>
        <v>668</v>
      </c>
      <c r="I1410" s="1">
        <v>3</v>
      </c>
      <c r="J1410" s="1">
        <v>201</v>
      </c>
      <c r="K1410" s="1">
        <v>100</v>
      </c>
      <c r="L1410" s="1">
        <v>202</v>
      </c>
      <c r="M1410" s="1">
        <v>200</v>
      </c>
      <c r="N1410" s="1">
        <v>203</v>
      </c>
      <c r="O1410" s="1">
        <v>300</v>
      </c>
      <c r="P1410" s="1">
        <v>1</v>
      </c>
      <c r="Q1410" s="1">
        <v>600</v>
      </c>
    </row>
    <row r="1411" spans="1:17" x14ac:dyDescent="0.35">
      <c r="A1411" s="2">
        <v>1407</v>
      </c>
      <c r="B1411" s="2">
        <f t="shared" si="21"/>
        <v>303</v>
      </c>
      <c r="C1411" s="2">
        <v>3</v>
      </c>
      <c r="D1411" s="2">
        <v>3</v>
      </c>
      <c r="E1411" s="2" t="str">
        <f>"阵列"&amp;C1411&amp;INDEX(计算页!$E$4:$E$9,D1411)&amp;"色宠物系数"</f>
        <v>阵列3蓝色宠物系数</v>
      </c>
      <c r="F1411" s="2">
        <v>7</v>
      </c>
      <c r="G1411" s="2">
        <v>700</v>
      </c>
      <c r="H1411" s="2">
        <f>INDEX(升级战力计算!$B$2:$BC$101,D_升级系数表!F1411,MATCH(B1411,升级战力计算!$B$1:$BC$1,0)-1)</f>
        <v>786</v>
      </c>
      <c r="I1411" s="1">
        <v>3</v>
      </c>
      <c r="J1411" s="1">
        <v>201</v>
      </c>
      <c r="K1411" s="1">
        <v>100</v>
      </c>
      <c r="L1411" s="1">
        <v>202</v>
      </c>
      <c r="M1411" s="1">
        <v>200</v>
      </c>
      <c r="N1411" s="1">
        <v>203</v>
      </c>
      <c r="O1411" s="1">
        <v>300</v>
      </c>
      <c r="P1411" s="1">
        <v>1</v>
      </c>
      <c r="Q1411" s="1">
        <v>700</v>
      </c>
    </row>
    <row r="1412" spans="1:17" x14ac:dyDescent="0.35">
      <c r="A1412" s="2">
        <v>1408</v>
      </c>
      <c r="B1412" s="2">
        <f t="shared" si="21"/>
        <v>303</v>
      </c>
      <c r="C1412" s="2">
        <v>3</v>
      </c>
      <c r="D1412" s="2">
        <v>3</v>
      </c>
      <c r="E1412" s="2" t="str">
        <f>"阵列"&amp;C1412&amp;INDEX(计算页!$E$4:$E$9,D1412)&amp;"色宠物系数"</f>
        <v>阵列3蓝色宠物系数</v>
      </c>
      <c r="F1412" s="2">
        <v>8</v>
      </c>
      <c r="G1412" s="2">
        <v>800</v>
      </c>
      <c r="H1412" s="2">
        <f>INDEX(升级战力计算!$B$2:$BC$101,D_升级系数表!F1412,MATCH(B1412,升级战力计算!$B$1:$BC$1,0)-1)</f>
        <v>904</v>
      </c>
      <c r="I1412" s="1">
        <v>3</v>
      </c>
      <c r="J1412" s="1">
        <v>201</v>
      </c>
      <c r="K1412" s="1">
        <v>100</v>
      </c>
      <c r="L1412" s="1">
        <v>202</v>
      </c>
      <c r="M1412" s="1">
        <v>200</v>
      </c>
      <c r="N1412" s="1">
        <v>203</v>
      </c>
      <c r="O1412" s="1">
        <v>300</v>
      </c>
      <c r="P1412" s="1">
        <v>1</v>
      </c>
      <c r="Q1412" s="1">
        <v>800</v>
      </c>
    </row>
    <row r="1413" spans="1:17" x14ac:dyDescent="0.35">
      <c r="A1413" s="2">
        <v>1409</v>
      </c>
      <c r="B1413" s="2">
        <f t="shared" si="21"/>
        <v>303</v>
      </c>
      <c r="C1413" s="2">
        <v>3</v>
      </c>
      <c r="D1413" s="2">
        <v>3</v>
      </c>
      <c r="E1413" s="2" t="str">
        <f>"阵列"&amp;C1413&amp;INDEX(计算页!$E$4:$E$9,D1413)&amp;"色宠物系数"</f>
        <v>阵列3蓝色宠物系数</v>
      </c>
      <c r="F1413" s="2">
        <v>9</v>
      </c>
      <c r="G1413" s="2">
        <v>900</v>
      </c>
      <c r="H1413" s="2">
        <f>INDEX(升级战力计算!$B$2:$BC$101,D_升级系数表!F1413,MATCH(B1413,升级战力计算!$B$1:$BC$1,0)-1)</f>
        <v>1022</v>
      </c>
      <c r="I1413" s="1">
        <v>3</v>
      </c>
      <c r="J1413" s="1">
        <v>201</v>
      </c>
      <c r="K1413" s="1">
        <v>100</v>
      </c>
      <c r="L1413" s="1">
        <v>202</v>
      </c>
      <c r="M1413" s="1">
        <v>200</v>
      </c>
      <c r="N1413" s="1">
        <v>203</v>
      </c>
      <c r="O1413" s="1">
        <v>300</v>
      </c>
      <c r="P1413" s="1">
        <v>1</v>
      </c>
      <c r="Q1413" s="1">
        <v>900</v>
      </c>
    </row>
    <row r="1414" spans="1:17" x14ac:dyDescent="0.35">
      <c r="A1414" s="2">
        <v>1410</v>
      </c>
      <c r="B1414" s="2">
        <f t="shared" ref="B1414:B1477" si="22">C1414*100+D1414</f>
        <v>303</v>
      </c>
      <c r="C1414" s="2">
        <v>3</v>
      </c>
      <c r="D1414" s="2">
        <v>3</v>
      </c>
      <c r="E1414" s="2" t="str">
        <f>"阵列"&amp;C1414&amp;INDEX(计算页!$E$4:$E$9,D1414)&amp;"色宠物系数"</f>
        <v>阵列3蓝色宠物系数</v>
      </c>
      <c r="F1414" s="2">
        <v>10</v>
      </c>
      <c r="G1414" s="2">
        <v>1000</v>
      </c>
      <c r="H1414" s="2">
        <f>INDEX(升级战力计算!$B$2:$BC$101,D_升级系数表!F1414,MATCH(B1414,升级战力计算!$B$1:$BC$1,0)-1)</f>
        <v>1140</v>
      </c>
      <c r="I1414" s="1">
        <v>3</v>
      </c>
      <c r="J1414" s="1">
        <v>201</v>
      </c>
      <c r="K1414" s="1">
        <v>100</v>
      </c>
      <c r="L1414" s="1">
        <v>202</v>
      </c>
      <c r="M1414" s="1">
        <v>200</v>
      </c>
      <c r="N1414" s="1">
        <v>203</v>
      </c>
      <c r="O1414" s="1">
        <v>300</v>
      </c>
      <c r="P1414" s="1">
        <v>1</v>
      </c>
      <c r="Q1414" s="1">
        <v>1000</v>
      </c>
    </row>
    <row r="1415" spans="1:17" x14ac:dyDescent="0.35">
      <c r="A1415" s="2">
        <v>1411</v>
      </c>
      <c r="B1415" s="2">
        <f t="shared" si="22"/>
        <v>303</v>
      </c>
      <c r="C1415" s="2">
        <v>3</v>
      </c>
      <c r="D1415" s="2">
        <v>3</v>
      </c>
      <c r="E1415" s="2" t="str">
        <f>"阵列"&amp;C1415&amp;INDEX(计算页!$E$4:$E$9,D1415)&amp;"色宠物系数"</f>
        <v>阵列3蓝色宠物系数</v>
      </c>
      <c r="F1415" s="2">
        <v>11</v>
      </c>
      <c r="G1415" s="2">
        <v>1100</v>
      </c>
      <c r="H1415" s="2">
        <f>INDEX(升级战力计算!$B$2:$BC$101,D_升级系数表!F1415,MATCH(B1415,升级战力计算!$B$1:$BC$1,0)-1)</f>
        <v>1266</v>
      </c>
      <c r="I1415" s="1">
        <v>3</v>
      </c>
      <c r="J1415" s="1">
        <v>201</v>
      </c>
      <c r="K1415" s="1">
        <v>100</v>
      </c>
      <c r="L1415" s="1">
        <v>202</v>
      </c>
      <c r="M1415" s="1">
        <v>200</v>
      </c>
      <c r="N1415" s="1">
        <v>203</v>
      </c>
      <c r="O1415" s="1">
        <v>300</v>
      </c>
      <c r="P1415" s="1">
        <v>1</v>
      </c>
      <c r="Q1415" s="1">
        <v>1100</v>
      </c>
    </row>
    <row r="1416" spans="1:17" x14ac:dyDescent="0.35">
      <c r="A1416" s="2">
        <v>1412</v>
      </c>
      <c r="B1416" s="2">
        <f t="shared" si="22"/>
        <v>303</v>
      </c>
      <c r="C1416" s="2">
        <v>3</v>
      </c>
      <c r="D1416" s="2">
        <v>3</v>
      </c>
      <c r="E1416" s="2" t="str">
        <f>"阵列"&amp;C1416&amp;INDEX(计算页!$E$4:$E$9,D1416)&amp;"色宠物系数"</f>
        <v>阵列3蓝色宠物系数</v>
      </c>
      <c r="F1416" s="2">
        <v>12</v>
      </c>
      <c r="G1416" s="2">
        <v>1200</v>
      </c>
      <c r="H1416" s="2">
        <f>INDEX(升级战力计算!$B$2:$BC$101,D_升级系数表!F1416,MATCH(B1416,升级战力计算!$B$1:$BC$1,0)-1)</f>
        <v>1392</v>
      </c>
      <c r="I1416" s="1">
        <v>3</v>
      </c>
      <c r="J1416" s="1">
        <v>201</v>
      </c>
      <c r="K1416" s="1">
        <v>100</v>
      </c>
      <c r="L1416" s="1">
        <v>202</v>
      </c>
      <c r="M1416" s="1">
        <v>200</v>
      </c>
      <c r="N1416" s="1">
        <v>203</v>
      </c>
      <c r="O1416" s="1">
        <v>300</v>
      </c>
      <c r="P1416" s="1">
        <v>1</v>
      </c>
      <c r="Q1416" s="1">
        <v>1200</v>
      </c>
    </row>
    <row r="1417" spans="1:17" x14ac:dyDescent="0.35">
      <c r="A1417" s="2">
        <v>1413</v>
      </c>
      <c r="B1417" s="2">
        <f t="shared" si="22"/>
        <v>303</v>
      </c>
      <c r="C1417" s="2">
        <v>3</v>
      </c>
      <c r="D1417" s="2">
        <v>3</v>
      </c>
      <c r="E1417" s="2" t="str">
        <f>"阵列"&amp;C1417&amp;INDEX(计算页!$E$4:$E$9,D1417)&amp;"色宠物系数"</f>
        <v>阵列3蓝色宠物系数</v>
      </c>
      <c r="F1417" s="2">
        <v>13</v>
      </c>
      <c r="G1417" s="2">
        <v>1300</v>
      </c>
      <c r="H1417" s="2">
        <f>INDEX(升级战力计算!$B$2:$BC$101,D_升级系数表!F1417,MATCH(B1417,升级战力计算!$B$1:$BC$1,0)-1)</f>
        <v>1518</v>
      </c>
      <c r="I1417" s="1">
        <v>3</v>
      </c>
      <c r="J1417" s="1">
        <v>201</v>
      </c>
      <c r="K1417" s="1">
        <v>100</v>
      </c>
      <c r="L1417" s="1">
        <v>202</v>
      </c>
      <c r="M1417" s="1">
        <v>200</v>
      </c>
      <c r="N1417" s="1">
        <v>203</v>
      </c>
      <c r="O1417" s="1">
        <v>300</v>
      </c>
      <c r="P1417" s="1">
        <v>1</v>
      </c>
      <c r="Q1417" s="1">
        <v>1300</v>
      </c>
    </row>
    <row r="1418" spans="1:17" x14ac:dyDescent="0.35">
      <c r="A1418" s="2">
        <v>1414</v>
      </c>
      <c r="B1418" s="2">
        <f t="shared" si="22"/>
        <v>303</v>
      </c>
      <c r="C1418" s="2">
        <v>3</v>
      </c>
      <c r="D1418" s="2">
        <v>3</v>
      </c>
      <c r="E1418" s="2" t="str">
        <f>"阵列"&amp;C1418&amp;INDEX(计算页!$E$4:$E$9,D1418)&amp;"色宠物系数"</f>
        <v>阵列3蓝色宠物系数</v>
      </c>
      <c r="F1418" s="2">
        <v>14</v>
      </c>
      <c r="G1418" s="2">
        <v>1400</v>
      </c>
      <c r="H1418" s="2">
        <f>INDEX(升级战力计算!$B$2:$BC$101,D_升级系数表!F1418,MATCH(B1418,升级战力计算!$B$1:$BC$1,0)-1)</f>
        <v>1644</v>
      </c>
      <c r="I1418" s="1">
        <v>3</v>
      </c>
      <c r="J1418" s="1">
        <v>201</v>
      </c>
      <c r="K1418" s="1">
        <v>100</v>
      </c>
      <c r="L1418" s="1">
        <v>202</v>
      </c>
      <c r="M1418" s="1">
        <v>200</v>
      </c>
      <c r="N1418" s="1">
        <v>203</v>
      </c>
      <c r="O1418" s="1">
        <v>300</v>
      </c>
      <c r="P1418" s="1">
        <v>1</v>
      </c>
      <c r="Q1418" s="1">
        <v>1400</v>
      </c>
    </row>
    <row r="1419" spans="1:17" x14ac:dyDescent="0.35">
      <c r="A1419" s="2">
        <v>1415</v>
      </c>
      <c r="B1419" s="2">
        <f t="shared" si="22"/>
        <v>303</v>
      </c>
      <c r="C1419" s="2">
        <v>3</v>
      </c>
      <c r="D1419" s="2">
        <v>3</v>
      </c>
      <c r="E1419" s="2" t="str">
        <f>"阵列"&amp;C1419&amp;INDEX(计算页!$E$4:$E$9,D1419)&amp;"色宠物系数"</f>
        <v>阵列3蓝色宠物系数</v>
      </c>
      <c r="F1419" s="2">
        <v>15</v>
      </c>
      <c r="G1419" s="2">
        <v>1500</v>
      </c>
      <c r="H1419" s="2">
        <f>INDEX(升级战力计算!$B$2:$BC$101,D_升级系数表!F1419,MATCH(B1419,升级战力计算!$B$1:$BC$1,0)-1)</f>
        <v>1770</v>
      </c>
      <c r="I1419" s="1">
        <v>3</v>
      </c>
      <c r="J1419" s="1">
        <v>201</v>
      </c>
      <c r="K1419" s="1">
        <v>100</v>
      </c>
      <c r="L1419" s="1">
        <v>202</v>
      </c>
      <c r="M1419" s="1">
        <v>200</v>
      </c>
      <c r="N1419" s="1">
        <v>203</v>
      </c>
      <c r="O1419" s="1">
        <v>300</v>
      </c>
      <c r="P1419" s="1">
        <v>1</v>
      </c>
      <c r="Q1419" s="1">
        <v>1500</v>
      </c>
    </row>
    <row r="1420" spans="1:17" x14ac:dyDescent="0.35">
      <c r="A1420" s="2">
        <v>1416</v>
      </c>
      <c r="B1420" s="2">
        <f t="shared" si="22"/>
        <v>303</v>
      </c>
      <c r="C1420" s="2">
        <v>3</v>
      </c>
      <c r="D1420" s="2">
        <v>3</v>
      </c>
      <c r="E1420" s="2" t="str">
        <f>"阵列"&amp;C1420&amp;INDEX(计算页!$E$4:$E$9,D1420)&amp;"色宠物系数"</f>
        <v>阵列3蓝色宠物系数</v>
      </c>
      <c r="F1420" s="2">
        <v>16</v>
      </c>
      <c r="G1420" s="2">
        <v>1600</v>
      </c>
      <c r="H1420" s="2">
        <f>INDEX(升级战力计算!$B$2:$BC$101,D_升级系数表!F1420,MATCH(B1420,升级战力计算!$B$1:$BC$1,0)-1)</f>
        <v>1905</v>
      </c>
      <c r="I1420" s="1">
        <v>3</v>
      </c>
      <c r="J1420" s="1">
        <v>201</v>
      </c>
      <c r="K1420" s="1">
        <v>100</v>
      </c>
      <c r="L1420" s="1">
        <v>202</v>
      </c>
      <c r="M1420" s="1">
        <v>200</v>
      </c>
      <c r="N1420" s="1">
        <v>203</v>
      </c>
      <c r="O1420" s="1">
        <v>300</v>
      </c>
      <c r="P1420" s="1">
        <v>1</v>
      </c>
      <c r="Q1420" s="1">
        <v>1600</v>
      </c>
    </row>
    <row r="1421" spans="1:17" x14ac:dyDescent="0.35">
      <c r="A1421" s="2">
        <v>1417</v>
      </c>
      <c r="B1421" s="2">
        <f t="shared" si="22"/>
        <v>303</v>
      </c>
      <c r="C1421" s="2">
        <v>3</v>
      </c>
      <c r="D1421" s="2">
        <v>3</v>
      </c>
      <c r="E1421" s="2" t="str">
        <f>"阵列"&amp;C1421&amp;INDEX(计算页!$E$4:$E$9,D1421)&amp;"色宠物系数"</f>
        <v>阵列3蓝色宠物系数</v>
      </c>
      <c r="F1421" s="2">
        <v>17</v>
      </c>
      <c r="G1421" s="2">
        <v>1700</v>
      </c>
      <c r="H1421" s="2">
        <f>INDEX(升级战力计算!$B$2:$BC$101,D_升级系数表!F1421,MATCH(B1421,升级战力计算!$B$1:$BC$1,0)-1)</f>
        <v>2040</v>
      </c>
      <c r="I1421" s="1">
        <v>3</v>
      </c>
      <c r="J1421" s="1">
        <v>201</v>
      </c>
      <c r="K1421" s="1">
        <v>100</v>
      </c>
      <c r="L1421" s="1">
        <v>202</v>
      </c>
      <c r="M1421" s="1">
        <v>200</v>
      </c>
      <c r="N1421" s="1">
        <v>203</v>
      </c>
      <c r="O1421" s="1">
        <v>300</v>
      </c>
      <c r="P1421" s="1">
        <v>1</v>
      </c>
      <c r="Q1421" s="1">
        <v>1700</v>
      </c>
    </row>
    <row r="1422" spans="1:17" x14ac:dyDescent="0.35">
      <c r="A1422" s="2">
        <v>1418</v>
      </c>
      <c r="B1422" s="2">
        <f t="shared" si="22"/>
        <v>303</v>
      </c>
      <c r="C1422" s="2">
        <v>3</v>
      </c>
      <c r="D1422" s="2">
        <v>3</v>
      </c>
      <c r="E1422" s="2" t="str">
        <f>"阵列"&amp;C1422&amp;INDEX(计算页!$E$4:$E$9,D1422)&amp;"色宠物系数"</f>
        <v>阵列3蓝色宠物系数</v>
      </c>
      <c r="F1422" s="2">
        <v>18</v>
      </c>
      <c r="G1422" s="2">
        <v>1800</v>
      </c>
      <c r="H1422" s="2">
        <f>INDEX(升级战力计算!$B$2:$BC$101,D_升级系数表!F1422,MATCH(B1422,升级战力计算!$B$1:$BC$1,0)-1)</f>
        <v>2175</v>
      </c>
      <c r="I1422" s="1">
        <v>3</v>
      </c>
      <c r="J1422" s="1">
        <v>201</v>
      </c>
      <c r="K1422" s="1">
        <v>100</v>
      </c>
      <c r="L1422" s="1">
        <v>202</v>
      </c>
      <c r="M1422" s="1">
        <v>200</v>
      </c>
      <c r="N1422" s="1">
        <v>203</v>
      </c>
      <c r="O1422" s="1">
        <v>300</v>
      </c>
      <c r="P1422" s="1">
        <v>1</v>
      </c>
      <c r="Q1422" s="1">
        <v>1800</v>
      </c>
    </row>
    <row r="1423" spans="1:17" x14ac:dyDescent="0.35">
      <c r="A1423" s="2">
        <v>1419</v>
      </c>
      <c r="B1423" s="2">
        <f t="shared" si="22"/>
        <v>303</v>
      </c>
      <c r="C1423" s="2">
        <v>3</v>
      </c>
      <c r="D1423" s="2">
        <v>3</v>
      </c>
      <c r="E1423" s="2" t="str">
        <f>"阵列"&amp;C1423&amp;INDEX(计算页!$E$4:$E$9,D1423)&amp;"色宠物系数"</f>
        <v>阵列3蓝色宠物系数</v>
      </c>
      <c r="F1423" s="2">
        <v>19</v>
      </c>
      <c r="G1423" s="2">
        <v>1900</v>
      </c>
      <c r="H1423" s="2">
        <f>INDEX(升级战力计算!$B$2:$BC$101,D_升级系数表!F1423,MATCH(B1423,升级战力计算!$B$1:$BC$1,0)-1)</f>
        <v>2310</v>
      </c>
      <c r="I1423" s="1">
        <v>3</v>
      </c>
      <c r="J1423" s="1">
        <v>201</v>
      </c>
      <c r="K1423" s="1">
        <v>100</v>
      </c>
      <c r="L1423" s="1">
        <v>202</v>
      </c>
      <c r="M1423" s="1">
        <v>200</v>
      </c>
      <c r="N1423" s="1">
        <v>203</v>
      </c>
      <c r="O1423" s="1">
        <v>300</v>
      </c>
      <c r="P1423" s="1">
        <v>1</v>
      </c>
      <c r="Q1423" s="1">
        <v>1900</v>
      </c>
    </row>
    <row r="1424" spans="1:17" x14ac:dyDescent="0.35">
      <c r="A1424" s="2">
        <v>1420</v>
      </c>
      <c r="B1424" s="2">
        <f t="shared" si="22"/>
        <v>303</v>
      </c>
      <c r="C1424" s="2">
        <v>3</v>
      </c>
      <c r="D1424" s="2">
        <v>3</v>
      </c>
      <c r="E1424" s="2" t="str">
        <f>"阵列"&amp;C1424&amp;INDEX(计算页!$E$4:$E$9,D1424)&amp;"色宠物系数"</f>
        <v>阵列3蓝色宠物系数</v>
      </c>
      <c r="F1424" s="2">
        <v>20</v>
      </c>
      <c r="G1424" s="2">
        <v>2000</v>
      </c>
      <c r="H1424" s="2">
        <f>INDEX(升级战力计算!$B$2:$BC$101,D_升级系数表!F1424,MATCH(B1424,升级战力计算!$B$1:$BC$1,0)-1)</f>
        <v>2445</v>
      </c>
      <c r="I1424" s="1">
        <v>3</v>
      </c>
      <c r="J1424" s="1">
        <v>201</v>
      </c>
      <c r="K1424" s="1">
        <v>100</v>
      </c>
      <c r="L1424" s="1">
        <v>202</v>
      </c>
      <c r="M1424" s="1">
        <v>200</v>
      </c>
      <c r="N1424" s="1">
        <v>203</v>
      </c>
      <c r="O1424" s="1">
        <v>300</v>
      </c>
      <c r="P1424" s="1">
        <v>1</v>
      </c>
      <c r="Q1424" s="1">
        <v>2000</v>
      </c>
    </row>
    <row r="1425" spans="1:17" x14ac:dyDescent="0.35">
      <c r="A1425" s="2">
        <v>1421</v>
      </c>
      <c r="B1425" s="2">
        <f t="shared" si="22"/>
        <v>303</v>
      </c>
      <c r="C1425" s="2">
        <v>3</v>
      </c>
      <c r="D1425" s="2">
        <v>3</v>
      </c>
      <c r="E1425" s="2" t="str">
        <f>"阵列"&amp;C1425&amp;INDEX(计算页!$E$4:$E$9,D1425)&amp;"色宠物系数"</f>
        <v>阵列3蓝色宠物系数</v>
      </c>
      <c r="F1425" s="2">
        <v>21</v>
      </c>
      <c r="G1425" s="2">
        <v>2100</v>
      </c>
      <c r="H1425" s="2">
        <f>INDEX(升级战力计算!$B$2:$BC$101,D_升级系数表!F1425,MATCH(B1425,升级战力计算!$B$1:$BC$1,0)-1)</f>
        <v>2589</v>
      </c>
      <c r="I1425" s="1">
        <v>3</v>
      </c>
      <c r="J1425" s="1">
        <v>201</v>
      </c>
      <c r="K1425" s="1">
        <v>100</v>
      </c>
      <c r="L1425" s="1">
        <v>202</v>
      </c>
      <c r="M1425" s="1">
        <v>200</v>
      </c>
      <c r="N1425" s="1">
        <v>203</v>
      </c>
      <c r="O1425" s="1">
        <v>300</v>
      </c>
      <c r="P1425" s="1">
        <v>1</v>
      </c>
      <c r="Q1425" s="1">
        <v>2100</v>
      </c>
    </row>
    <row r="1426" spans="1:17" x14ac:dyDescent="0.35">
      <c r="A1426" s="2">
        <v>1422</v>
      </c>
      <c r="B1426" s="2">
        <f t="shared" si="22"/>
        <v>303</v>
      </c>
      <c r="C1426" s="2">
        <v>3</v>
      </c>
      <c r="D1426" s="2">
        <v>3</v>
      </c>
      <c r="E1426" s="2" t="str">
        <f>"阵列"&amp;C1426&amp;INDEX(计算页!$E$4:$E$9,D1426)&amp;"色宠物系数"</f>
        <v>阵列3蓝色宠物系数</v>
      </c>
      <c r="F1426" s="2">
        <v>22</v>
      </c>
      <c r="G1426" s="2">
        <v>2200</v>
      </c>
      <c r="H1426" s="2">
        <f>INDEX(升级战力计算!$B$2:$BC$101,D_升级系数表!F1426,MATCH(B1426,升级战力计算!$B$1:$BC$1,0)-1)</f>
        <v>2733</v>
      </c>
      <c r="I1426" s="1">
        <v>3</v>
      </c>
      <c r="J1426" s="1">
        <v>201</v>
      </c>
      <c r="K1426" s="1">
        <v>100</v>
      </c>
      <c r="L1426" s="1">
        <v>202</v>
      </c>
      <c r="M1426" s="1">
        <v>200</v>
      </c>
      <c r="N1426" s="1">
        <v>203</v>
      </c>
      <c r="O1426" s="1">
        <v>300</v>
      </c>
      <c r="P1426" s="1">
        <v>1</v>
      </c>
      <c r="Q1426" s="1">
        <v>2200</v>
      </c>
    </row>
    <row r="1427" spans="1:17" x14ac:dyDescent="0.35">
      <c r="A1427" s="2">
        <v>1423</v>
      </c>
      <c r="B1427" s="2">
        <f t="shared" si="22"/>
        <v>303</v>
      </c>
      <c r="C1427" s="2">
        <v>3</v>
      </c>
      <c r="D1427" s="2">
        <v>3</v>
      </c>
      <c r="E1427" s="2" t="str">
        <f>"阵列"&amp;C1427&amp;INDEX(计算页!$E$4:$E$9,D1427)&amp;"色宠物系数"</f>
        <v>阵列3蓝色宠物系数</v>
      </c>
      <c r="F1427" s="2">
        <v>23</v>
      </c>
      <c r="G1427" s="2">
        <v>2300</v>
      </c>
      <c r="H1427" s="2">
        <f>INDEX(升级战力计算!$B$2:$BC$101,D_升级系数表!F1427,MATCH(B1427,升级战力计算!$B$1:$BC$1,0)-1)</f>
        <v>2877</v>
      </c>
      <c r="I1427" s="1">
        <v>3</v>
      </c>
      <c r="J1427" s="1">
        <v>201</v>
      </c>
      <c r="K1427" s="1">
        <v>100</v>
      </c>
      <c r="L1427" s="1">
        <v>202</v>
      </c>
      <c r="M1427" s="1">
        <v>200</v>
      </c>
      <c r="N1427" s="1">
        <v>203</v>
      </c>
      <c r="O1427" s="1">
        <v>300</v>
      </c>
      <c r="P1427" s="1">
        <v>1</v>
      </c>
      <c r="Q1427" s="1">
        <v>2300</v>
      </c>
    </row>
    <row r="1428" spans="1:17" x14ac:dyDescent="0.35">
      <c r="A1428" s="2">
        <v>1424</v>
      </c>
      <c r="B1428" s="2">
        <f t="shared" si="22"/>
        <v>303</v>
      </c>
      <c r="C1428" s="2">
        <v>3</v>
      </c>
      <c r="D1428" s="2">
        <v>3</v>
      </c>
      <c r="E1428" s="2" t="str">
        <f>"阵列"&amp;C1428&amp;INDEX(计算页!$E$4:$E$9,D1428)&amp;"色宠物系数"</f>
        <v>阵列3蓝色宠物系数</v>
      </c>
      <c r="F1428" s="2">
        <v>24</v>
      </c>
      <c r="G1428" s="2">
        <v>2400</v>
      </c>
      <c r="H1428" s="2">
        <f>INDEX(升级战力计算!$B$2:$BC$101,D_升级系数表!F1428,MATCH(B1428,升级战力计算!$B$1:$BC$1,0)-1)</f>
        <v>3021</v>
      </c>
      <c r="I1428" s="1">
        <v>3</v>
      </c>
      <c r="J1428" s="1">
        <v>201</v>
      </c>
      <c r="K1428" s="1">
        <v>100</v>
      </c>
      <c r="L1428" s="1">
        <v>202</v>
      </c>
      <c r="M1428" s="1">
        <v>200</v>
      </c>
      <c r="N1428" s="1">
        <v>203</v>
      </c>
      <c r="O1428" s="1">
        <v>300</v>
      </c>
      <c r="P1428" s="1">
        <v>1</v>
      </c>
      <c r="Q1428" s="1">
        <v>2400</v>
      </c>
    </row>
    <row r="1429" spans="1:17" x14ac:dyDescent="0.35">
      <c r="A1429" s="2">
        <v>1425</v>
      </c>
      <c r="B1429" s="2">
        <f t="shared" si="22"/>
        <v>303</v>
      </c>
      <c r="C1429" s="2">
        <v>3</v>
      </c>
      <c r="D1429" s="2">
        <v>3</v>
      </c>
      <c r="E1429" s="2" t="str">
        <f>"阵列"&amp;C1429&amp;INDEX(计算页!$E$4:$E$9,D1429)&amp;"色宠物系数"</f>
        <v>阵列3蓝色宠物系数</v>
      </c>
      <c r="F1429" s="2">
        <v>25</v>
      </c>
      <c r="G1429" s="2">
        <v>2500</v>
      </c>
      <c r="H1429" s="2">
        <f>INDEX(升级战力计算!$B$2:$BC$101,D_升级系数表!F1429,MATCH(B1429,升级战力计算!$B$1:$BC$1,0)-1)</f>
        <v>3165</v>
      </c>
      <c r="I1429" s="1">
        <v>3</v>
      </c>
      <c r="J1429" s="1">
        <v>201</v>
      </c>
      <c r="K1429" s="1">
        <v>100</v>
      </c>
      <c r="L1429" s="1">
        <v>202</v>
      </c>
      <c r="M1429" s="1">
        <v>200</v>
      </c>
      <c r="N1429" s="1">
        <v>203</v>
      </c>
      <c r="O1429" s="1">
        <v>300</v>
      </c>
      <c r="P1429" s="1">
        <v>1</v>
      </c>
      <c r="Q1429" s="1">
        <v>2500</v>
      </c>
    </row>
    <row r="1430" spans="1:17" x14ac:dyDescent="0.35">
      <c r="A1430" s="2">
        <v>1426</v>
      </c>
      <c r="B1430" s="2">
        <f t="shared" si="22"/>
        <v>303</v>
      </c>
      <c r="C1430" s="2">
        <v>3</v>
      </c>
      <c r="D1430" s="2">
        <v>3</v>
      </c>
      <c r="E1430" s="2" t="str">
        <f>"阵列"&amp;C1430&amp;INDEX(计算页!$E$4:$E$9,D1430)&amp;"色宠物系数"</f>
        <v>阵列3蓝色宠物系数</v>
      </c>
      <c r="F1430" s="2">
        <v>26</v>
      </c>
      <c r="G1430" s="2">
        <v>2600</v>
      </c>
      <c r="H1430" s="2">
        <f>INDEX(升级战力计算!$B$2:$BC$101,D_升级系数表!F1430,MATCH(B1430,升级战力计算!$B$1:$BC$1,0)-1)</f>
        <v>3319</v>
      </c>
      <c r="I1430" s="1">
        <v>3</v>
      </c>
      <c r="J1430" s="1">
        <v>201</v>
      </c>
      <c r="K1430" s="1">
        <v>100</v>
      </c>
      <c r="L1430" s="1">
        <v>202</v>
      </c>
      <c r="M1430" s="1">
        <v>200</v>
      </c>
      <c r="N1430" s="1">
        <v>203</v>
      </c>
      <c r="O1430" s="1">
        <v>300</v>
      </c>
      <c r="P1430" s="1">
        <v>1</v>
      </c>
      <c r="Q1430" s="1">
        <v>2600</v>
      </c>
    </row>
    <row r="1431" spans="1:17" x14ac:dyDescent="0.35">
      <c r="A1431" s="2">
        <v>1427</v>
      </c>
      <c r="B1431" s="2">
        <f t="shared" si="22"/>
        <v>303</v>
      </c>
      <c r="C1431" s="2">
        <v>3</v>
      </c>
      <c r="D1431" s="2">
        <v>3</v>
      </c>
      <c r="E1431" s="2" t="str">
        <f>"阵列"&amp;C1431&amp;INDEX(计算页!$E$4:$E$9,D1431)&amp;"色宠物系数"</f>
        <v>阵列3蓝色宠物系数</v>
      </c>
      <c r="F1431" s="2">
        <v>27</v>
      </c>
      <c r="G1431" s="2">
        <v>2700</v>
      </c>
      <c r="H1431" s="2">
        <f>INDEX(升级战力计算!$B$2:$BC$101,D_升级系数表!F1431,MATCH(B1431,升级战力计算!$B$1:$BC$1,0)-1)</f>
        <v>3473</v>
      </c>
      <c r="I1431" s="1">
        <v>3</v>
      </c>
      <c r="J1431" s="1">
        <v>201</v>
      </c>
      <c r="K1431" s="1">
        <v>100</v>
      </c>
      <c r="L1431" s="1">
        <v>202</v>
      </c>
      <c r="M1431" s="1">
        <v>200</v>
      </c>
      <c r="N1431" s="1">
        <v>203</v>
      </c>
      <c r="O1431" s="1">
        <v>300</v>
      </c>
      <c r="P1431" s="1">
        <v>1</v>
      </c>
      <c r="Q1431" s="1">
        <v>2700</v>
      </c>
    </row>
    <row r="1432" spans="1:17" x14ac:dyDescent="0.35">
      <c r="A1432" s="2">
        <v>1428</v>
      </c>
      <c r="B1432" s="2">
        <f t="shared" si="22"/>
        <v>303</v>
      </c>
      <c r="C1432" s="2">
        <v>3</v>
      </c>
      <c r="D1432" s="2">
        <v>3</v>
      </c>
      <c r="E1432" s="2" t="str">
        <f>"阵列"&amp;C1432&amp;INDEX(计算页!$E$4:$E$9,D1432)&amp;"色宠物系数"</f>
        <v>阵列3蓝色宠物系数</v>
      </c>
      <c r="F1432" s="2">
        <v>28</v>
      </c>
      <c r="G1432" s="2">
        <v>2800</v>
      </c>
      <c r="H1432" s="2">
        <f>INDEX(升级战力计算!$B$2:$BC$101,D_升级系数表!F1432,MATCH(B1432,升级战力计算!$B$1:$BC$1,0)-1)</f>
        <v>3627</v>
      </c>
      <c r="I1432" s="1">
        <v>3</v>
      </c>
      <c r="J1432" s="1">
        <v>201</v>
      </c>
      <c r="K1432" s="1">
        <v>100</v>
      </c>
      <c r="L1432" s="1">
        <v>202</v>
      </c>
      <c r="M1432" s="1">
        <v>200</v>
      </c>
      <c r="N1432" s="1">
        <v>203</v>
      </c>
      <c r="O1432" s="1">
        <v>300</v>
      </c>
      <c r="P1432" s="1">
        <v>1</v>
      </c>
      <c r="Q1432" s="1">
        <v>2800</v>
      </c>
    </row>
    <row r="1433" spans="1:17" x14ac:dyDescent="0.35">
      <c r="A1433" s="2">
        <v>1429</v>
      </c>
      <c r="B1433" s="2">
        <f t="shared" si="22"/>
        <v>303</v>
      </c>
      <c r="C1433" s="2">
        <v>3</v>
      </c>
      <c r="D1433" s="2">
        <v>3</v>
      </c>
      <c r="E1433" s="2" t="str">
        <f>"阵列"&amp;C1433&amp;INDEX(计算页!$E$4:$E$9,D1433)&amp;"色宠物系数"</f>
        <v>阵列3蓝色宠物系数</v>
      </c>
      <c r="F1433" s="2">
        <v>29</v>
      </c>
      <c r="G1433" s="2">
        <v>2900</v>
      </c>
      <c r="H1433" s="2">
        <f>INDEX(升级战力计算!$B$2:$BC$101,D_升级系数表!F1433,MATCH(B1433,升级战力计算!$B$1:$BC$1,0)-1)</f>
        <v>3781</v>
      </c>
      <c r="I1433" s="1">
        <v>3</v>
      </c>
      <c r="J1433" s="1">
        <v>201</v>
      </c>
      <c r="K1433" s="1">
        <v>100</v>
      </c>
      <c r="L1433" s="1">
        <v>202</v>
      </c>
      <c r="M1433" s="1">
        <v>200</v>
      </c>
      <c r="N1433" s="1">
        <v>203</v>
      </c>
      <c r="O1433" s="1">
        <v>300</v>
      </c>
      <c r="P1433" s="1">
        <v>1</v>
      </c>
      <c r="Q1433" s="1">
        <v>2900</v>
      </c>
    </row>
    <row r="1434" spans="1:17" x14ac:dyDescent="0.35">
      <c r="A1434" s="2">
        <v>1430</v>
      </c>
      <c r="B1434" s="2">
        <f t="shared" si="22"/>
        <v>303</v>
      </c>
      <c r="C1434" s="2">
        <v>3</v>
      </c>
      <c r="D1434" s="2">
        <v>3</v>
      </c>
      <c r="E1434" s="2" t="str">
        <f>"阵列"&amp;C1434&amp;INDEX(计算页!$E$4:$E$9,D1434)&amp;"色宠物系数"</f>
        <v>阵列3蓝色宠物系数</v>
      </c>
      <c r="F1434" s="2">
        <v>30</v>
      </c>
      <c r="G1434" s="2">
        <v>3000</v>
      </c>
      <c r="H1434" s="2">
        <f>INDEX(升级战力计算!$B$2:$BC$101,D_升级系数表!F1434,MATCH(B1434,升级战力计算!$B$1:$BC$1,0)-1)</f>
        <v>3935</v>
      </c>
      <c r="I1434" s="1">
        <v>3</v>
      </c>
      <c r="J1434" s="1">
        <v>201</v>
      </c>
      <c r="K1434" s="1">
        <v>100</v>
      </c>
      <c r="L1434" s="1">
        <v>202</v>
      </c>
      <c r="M1434" s="1">
        <v>200</v>
      </c>
      <c r="N1434" s="1">
        <v>203</v>
      </c>
      <c r="O1434" s="1">
        <v>300</v>
      </c>
      <c r="P1434" s="1">
        <v>1</v>
      </c>
      <c r="Q1434" s="1">
        <v>3000</v>
      </c>
    </row>
    <row r="1435" spans="1:17" x14ac:dyDescent="0.35">
      <c r="A1435" s="2">
        <v>1431</v>
      </c>
      <c r="B1435" s="2">
        <f t="shared" si="22"/>
        <v>303</v>
      </c>
      <c r="C1435" s="2">
        <v>3</v>
      </c>
      <c r="D1435" s="2">
        <v>3</v>
      </c>
      <c r="E1435" s="2" t="str">
        <f>"阵列"&amp;C1435&amp;INDEX(计算页!$E$4:$E$9,D1435)&amp;"色宠物系数"</f>
        <v>阵列3蓝色宠物系数</v>
      </c>
      <c r="F1435" s="2">
        <v>31</v>
      </c>
      <c r="G1435" s="2">
        <v>3100</v>
      </c>
      <c r="H1435" s="2">
        <f>INDEX(升级战力计算!$B$2:$BC$101,D_升级系数表!F1435,MATCH(B1435,升级战力计算!$B$1:$BC$1,0)-1)</f>
        <v>4100</v>
      </c>
      <c r="I1435" s="1">
        <v>3</v>
      </c>
      <c r="J1435" s="1">
        <v>201</v>
      </c>
      <c r="K1435" s="1">
        <v>100</v>
      </c>
      <c r="L1435" s="1">
        <v>202</v>
      </c>
      <c r="M1435" s="1">
        <v>200</v>
      </c>
      <c r="N1435" s="1">
        <v>203</v>
      </c>
      <c r="O1435" s="1">
        <v>300</v>
      </c>
      <c r="P1435" s="1">
        <v>1</v>
      </c>
      <c r="Q1435" s="1">
        <v>3100</v>
      </c>
    </row>
    <row r="1436" spans="1:17" x14ac:dyDescent="0.35">
      <c r="A1436" s="2">
        <v>1432</v>
      </c>
      <c r="B1436" s="2">
        <f t="shared" si="22"/>
        <v>303</v>
      </c>
      <c r="C1436" s="2">
        <v>3</v>
      </c>
      <c r="D1436" s="2">
        <v>3</v>
      </c>
      <c r="E1436" s="2" t="str">
        <f>"阵列"&amp;C1436&amp;INDEX(计算页!$E$4:$E$9,D1436)&amp;"色宠物系数"</f>
        <v>阵列3蓝色宠物系数</v>
      </c>
      <c r="F1436" s="2">
        <v>32</v>
      </c>
      <c r="G1436" s="2">
        <v>3200</v>
      </c>
      <c r="H1436" s="2">
        <f>INDEX(升级战力计算!$B$2:$BC$101,D_升级系数表!F1436,MATCH(B1436,升级战力计算!$B$1:$BC$1,0)-1)</f>
        <v>4265</v>
      </c>
      <c r="I1436" s="1">
        <v>3</v>
      </c>
      <c r="J1436" s="1">
        <v>201</v>
      </c>
      <c r="K1436" s="1">
        <v>100</v>
      </c>
      <c r="L1436" s="1">
        <v>202</v>
      </c>
      <c r="M1436" s="1">
        <v>200</v>
      </c>
      <c r="N1436" s="1">
        <v>203</v>
      </c>
      <c r="O1436" s="1">
        <v>300</v>
      </c>
      <c r="P1436" s="1">
        <v>1</v>
      </c>
      <c r="Q1436" s="1">
        <v>3200</v>
      </c>
    </row>
    <row r="1437" spans="1:17" x14ac:dyDescent="0.35">
      <c r="A1437" s="2">
        <v>1433</v>
      </c>
      <c r="B1437" s="2">
        <f t="shared" si="22"/>
        <v>303</v>
      </c>
      <c r="C1437" s="2">
        <v>3</v>
      </c>
      <c r="D1437" s="2">
        <v>3</v>
      </c>
      <c r="E1437" s="2" t="str">
        <f>"阵列"&amp;C1437&amp;INDEX(计算页!$E$4:$E$9,D1437)&amp;"色宠物系数"</f>
        <v>阵列3蓝色宠物系数</v>
      </c>
      <c r="F1437" s="2">
        <v>33</v>
      </c>
      <c r="G1437" s="2">
        <v>3300</v>
      </c>
      <c r="H1437" s="2">
        <f>INDEX(升级战力计算!$B$2:$BC$101,D_升级系数表!F1437,MATCH(B1437,升级战力计算!$B$1:$BC$1,0)-1)</f>
        <v>4430</v>
      </c>
      <c r="I1437" s="1">
        <v>3</v>
      </c>
      <c r="J1437" s="1">
        <v>201</v>
      </c>
      <c r="K1437" s="1">
        <v>100</v>
      </c>
      <c r="L1437" s="1">
        <v>202</v>
      </c>
      <c r="M1437" s="1">
        <v>200</v>
      </c>
      <c r="N1437" s="1">
        <v>203</v>
      </c>
      <c r="O1437" s="1">
        <v>300</v>
      </c>
      <c r="P1437" s="1">
        <v>1</v>
      </c>
      <c r="Q1437" s="1">
        <v>3300</v>
      </c>
    </row>
    <row r="1438" spans="1:17" x14ac:dyDescent="0.35">
      <c r="A1438" s="2">
        <v>1434</v>
      </c>
      <c r="B1438" s="2">
        <f t="shared" si="22"/>
        <v>303</v>
      </c>
      <c r="C1438" s="2">
        <v>3</v>
      </c>
      <c r="D1438" s="2">
        <v>3</v>
      </c>
      <c r="E1438" s="2" t="str">
        <f>"阵列"&amp;C1438&amp;INDEX(计算页!$E$4:$E$9,D1438)&amp;"色宠物系数"</f>
        <v>阵列3蓝色宠物系数</v>
      </c>
      <c r="F1438" s="2">
        <v>34</v>
      </c>
      <c r="G1438" s="2">
        <v>3400</v>
      </c>
      <c r="H1438" s="2">
        <f>INDEX(升级战力计算!$B$2:$BC$101,D_升级系数表!F1438,MATCH(B1438,升级战力计算!$B$1:$BC$1,0)-1)</f>
        <v>4595</v>
      </c>
      <c r="I1438" s="1">
        <v>3</v>
      </c>
      <c r="J1438" s="1">
        <v>201</v>
      </c>
      <c r="K1438" s="1">
        <v>100</v>
      </c>
      <c r="L1438" s="1">
        <v>202</v>
      </c>
      <c r="M1438" s="1">
        <v>200</v>
      </c>
      <c r="N1438" s="1">
        <v>203</v>
      </c>
      <c r="O1438" s="1">
        <v>300</v>
      </c>
      <c r="P1438" s="1">
        <v>1</v>
      </c>
      <c r="Q1438" s="1">
        <v>3400</v>
      </c>
    </row>
    <row r="1439" spans="1:17" x14ac:dyDescent="0.35">
      <c r="A1439" s="2">
        <v>1435</v>
      </c>
      <c r="B1439" s="2">
        <f t="shared" si="22"/>
        <v>303</v>
      </c>
      <c r="C1439" s="2">
        <v>3</v>
      </c>
      <c r="D1439" s="2">
        <v>3</v>
      </c>
      <c r="E1439" s="2" t="str">
        <f>"阵列"&amp;C1439&amp;INDEX(计算页!$E$4:$E$9,D1439)&amp;"色宠物系数"</f>
        <v>阵列3蓝色宠物系数</v>
      </c>
      <c r="F1439" s="2">
        <v>35</v>
      </c>
      <c r="G1439" s="2">
        <v>3500</v>
      </c>
      <c r="H1439" s="2">
        <f>INDEX(升级战力计算!$B$2:$BC$101,D_升级系数表!F1439,MATCH(B1439,升级战力计算!$B$1:$BC$1,0)-1)</f>
        <v>4760</v>
      </c>
      <c r="I1439" s="1">
        <v>3</v>
      </c>
      <c r="J1439" s="1">
        <v>201</v>
      </c>
      <c r="K1439" s="1">
        <v>100</v>
      </c>
      <c r="L1439" s="1">
        <v>202</v>
      </c>
      <c r="M1439" s="1">
        <v>200</v>
      </c>
      <c r="N1439" s="1">
        <v>203</v>
      </c>
      <c r="O1439" s="1">
        <v>300</v>
      </c>
      <c r="P1439" s="1">
        <v>1</v>
      </c>
      <c r="Q1439" s="1">
        <v>3500</v>
      </c>
    </row>
    <row r="1440" spans="1:17" x14ac:dyDescent="0.35">
      <c r="A1440" s="2">
        <v>1436</v>
      </c>
      <c r="B1440" s="2">
        <f t="shared" si="22"/>
        <v>303</v>
      </c>
      <c r="C1440" s="2">
        <v>3</v>
      </c>
      <c r="D1440" s="2">
        <v>3</v>
      </c>
      <c r="E1440" s="2" t="str">
        <f>"阵列"&amp;C1440&amp;INDEX(计算页!$E$4:$E$9,D1440)&amp;"色宠物系数"</f>
        <v>阵列3蓝色宠物系数</v>
      </c>
      <c r="F1440" s="2">
        <v>36</v>
      </c>
      <c r="G1440" s="2">
        <v>3600</v>
      </c>
      <c r="H1440" s="2">
        <f>INDEX(升级战力计算!$B$2:$BC$101,D_升级系数表!F1440,MATCH(B1440,升级战力计算!$B$1:$BC$1,0)-1)</f>
        <v>4937</v>
      </c>
      <c r="I1440" s="1">
        <v>3</v>
      </c>
      <c r="J1440" s="1">
        <v>201</v>
      </c>
      <c r="K1440" s="1">
        <v>100</v>
      </c>
      <c r="L1440" s="1">
        <v>202</v>
      </c>
      <c r="M1440" s="1">
        <v>200</v>
      </c>
      <c r="N1440" s="1">
        <v>203</v>
      </c>
      <c r="O1440" s="1">
        <v>300</v>
      </c>
      <c r="P1440" s="1">
        <v>1</v>
      </c>
      <c r="Q1440" s="1">
        <v>3600</v>
      </c>
    </row>
    <row r="1441" spans="1:17" x14ac:dyDescent="0.35">
      <c r="A1441" s="2">
        <v>1437</v>
      </c>
      <c r="B1441" s="2">
        <f t="shared" si="22"/>
        <v>303</v>
      </c>
      <c r="C1441" s="2">
        <v>3</v>
      </c>
      <c r="D1441" s="2">
        <v>3</v>
      </c>
      <c r="E1441" s="2" t="str">
        <f>"阵列"&amp;C1441&amp;INDEX(计算页!$E$4:$E$9,D1441)&amp;"色宠物系数"</f>
        <v>阵列3蓝色宠物系数</v>
      </c>
      <c r="F1441" s="2">
        <v>37</v>
      </c>
      <c r="G1441" s="2">
        <v>3700</v>
      </c>
      <c r="H1441" s="2">
        <f>INDEX(升级战力计算!$B$2:$BC$101,D_升级系数表!F1441,MATCH(B1441,升级战力计算!$B$1:$BC$1,0)-1)</f>
        <v>5114</v>
      </c>
      <c r="I1441" s="1">
        <v>3</v>
      </c>
      <c r="J1441" s="1">
        <v>201</v>
      </c>
      <c r="K1441" s="1">
        <v>100</v>
      </c>
      <c r="L1441" s="1">
        <v>202</v>
      </c>
      <c r="M1441" s="1">
        <v>200</v>
      </c>
      <c r="N1441" s="1">
        <v>203</v>
      </c>
      <c r="O1441" s="1">
        <v>300</v>
      </c>
      <c r="P1441" s="1">
        <v>1</v>
      </c>
      <c r="Q1441" s="1">
        <v>3700</v>
      </c>
    </row>
    <row r="1442" spans="1:17" x14ac:dyDescent="0.35">
      <c r="A1442" s="2">
        <v>1438</v>
      </c>
      <c r="B1442" s="2">
        <f t="shared" si="22"/>
        <v>303</v>
      </c>
      <c r="C1442" s="2">
        <v>3</v>
      </c>
      <c r="D1442" s="2">
        <v>3</v>
      </c>
      <c r="E1442" s="2" t="str">
        <f>"阵列"&amp;C1442&amp;INDEX(计算页!$E$4:$E$9,D1442)&amp;"色宠物系数"</f>
        <v>阵列3蓝色宠物系数</v>
      </c>
      <c r="F1442" s="2">
        <v>38</v>
      </c>
      <c r="G1442" s="2">
        <v>3800</v>
      </c>
      <c r="H1442" s="2">
        <f>INDEX(升级战力计算!$B$2:$BC$101,D_升级系数表!F1442,MATCH(B1442,升级战力计算!$B$1:$BC$1,0)-1)</f>
        <v>5291</v>
      </c>
      <c r="I1442" s="1">
        <v>3</v>
      </c>
      <c r="J1442" s="1">
        <v>201</v>
      </c>
      <c r="K1442" s="1">
        <v>100</v>
      </c>
      <c r="L1442" s="1">
        <v>202</v>
      </c>
      <c r="M1442" s="1">
        <v>200</v>
      </c>
      <c r="N1442" s="1">
        <v>203</v>
      </c>
      <c r="O1442" s="1">
        <v>300</v>
      </c>
      <c r="P1442" s="1">
        <v>1</v>
      </c>
      <c r="Q1442" s="1">
        <v>3800</v>
      </c>
    </row>
    <row r="1443" spans="1:17" x14ac:dyDescent="0.35">
      <c r="A1443" s="2">
        <v>1439</v>
      </c>
      <c r="B1443" s="2">
        <f t="shared" si="22"/>
        <v>303</v>
      </c>
      <c r="C1443" s="2">
        <v>3</v>
      </c>
      <c r="D1443" s="2">
        <v>3</v>
      </c>
      <c r="E1443" s="2" t="str">
        <f>"阵列"&amp;C1443&amp;INDEX(计算页!$E$4:$E$9,D1443)&amp;"色宠物系数"</f>
        <v>阵列3蓝色宠物系数</v>
      </c>
      <c r="F1443" s="2">
        <v>39</v>
      </c>
      <c r="G1443" s="2">
        <v>3900</v>
      </c>
      <c r="H1443" s="2">
        <f>INDEX(升级战力计算!$B$2:$BC$101,D_升级系数表!F1443,MATCH(B1443,升级战力计算!$B$1:$BC$1,0)-1)</f>
        <v>5468</v>
      </c>
      <c r="I1443" s="1">
        <v>3</v>
      </c>
      <c r="J1443" s="1">
        <v>201</v>
      </c>
      <c r="K1443" s="1">
        <v>100</v>
      </c>
      <c r="L1443" s="1">
        <v>202</v>
      </c>
      <c r="M1443" s="1">
        <v>200</v>
      </c>
      <c r="N1443" s="1">
        <v>203</v>
      </c>
      <c r="O1443" s="1">
        <v>300</v>
      </c>
      <c r="P1443" s="1">
        <v>1</v>
      </c>
      <c r="Q1443" s="1">
        <v>3900</v>
      </c>
    </row>
    <row r="1444" spans="1:17" x14ac:dyDescent="0.35">
      <c r="A1444" s="2">
        <v>1440</v>
      </c>
      <c r="B1444" s="2">
        <f t="shared" si="22"/>
        <v>303</v>
      </c>
      <c r="C1444" s="2">
        <v>3</v>
      </c>
      <c r="D1444" s="2">
        <v>3</v>
      </c>
      <c r="E1444" s="2" t="str">
        <f>"阵列"&amp;C1444&amp;INDEX(计算页!$E$4:$E$9,D1444)&amp;"色宠物系数"</f>
        <v>阵列3蓝色宠物系数</v>
      </c>
      <c r="F1444" s="2">
        <v>40</v>
      </c>
      <c r="G1444" s="2">
        <v>4000</v>
      </c>
      <c r="H1444" s="2">
        <f>INDEX(升级战力计算!$B$2:$BC$101,D_升级系数表!F1444,MATCH(B1444,升级战力计算!$B$1:$BC$1,0)-1)</f>
        <v>5645</v>
      </c>
      <c r="I1444" s="1">
        <v>3</v>
      </c>
      <c r="J1444" s="1">
        <v>201</v>
      </c>
      <c r="K1444" s="1">
        <v>100</v>
      </c>
      <c r="L1444" s="1">
        <v>202</v>
      </c>
      <c r="M1444" s="1">
        <v>200</v>
      </c>
      <c r="N1444" s="1">
        <v>203</v>
      </c>
      <c r="O1444" s="1">
        <v>300</v>
      </c>
      <c r="P1444" s="1">
        <v>1</v>
      </c>
      <c r="Q1444" s="1">
        <v>4000</v>
      </c>
    </row>
    <row r="1445" spans="1:17" x14ac:dyDescent="0.35">
      <c r="A1445" s="2">
        <v>1441</v>
      </c>
      <c r="B1445" s="2">
        <f t="shared" si="22"/>
        <v>303</v>
      </c>
      <c r="C1445" s="2">
        <v>3</v>
      </c>
      <c r="D1445" s="2">
        <v>3</v>
      </c>
      <c r="E1445" s="2" t="str">
        <f>"阵列"&amp;C1445&amp;INDEX(计算页!$E$4:$E$9,D1445)&amp;"色宠物系数"</f>
        <v>阵列3蓝色宠物系数</v>
      </c>
      <c r="F1445" s="2">
        <v>41</v>
      </c>
      <c r="G1445" s="2">
        <v>4100</v>
      </c>
      <c r="H1445" s="2">
        <f>INDEX(升级战力计算!$B$2:$BC$101,D_升级系数表!F1445,MATCH(B1445,升级战力计算!$B$1:$BC$1,0)-1)</f>
        <v>5834</v>
      </c>
      <c r="I1445" s="1">
        <v>3</v>
      </c>
      <c r="J1445" s="1">
        <v>201</v>
      </c>
      <c r="K1445" s="1">
        <v>100</v>
      </c>
      <c r="L1445" s="1">
        <v>202</v>
      </c>
      <c r="M1445" s="1">
        <v>200</v>
      </c>
      <c r="N1445" s="1">
        <v>203</v>
      </c>
      <c r="O1445" s="1">
        <v>300</v>
      </c>
      <c r="P1445" s="1">
        <v>1</v>
      </c>
      <c r="Q1445" s="1">
        <v>4100</v>
      </c>
    </row>
    <row r="1446" spans="1:17" x14ac:dyDescent="0.35">
      <c r="A1446" s="2">
        <v>1442</v>
      </c>
      <c r="B1446" s="2">
        <f t="shared" si="22"/>
        <v>303</v>
      </c>
      <c r="C1446" s="2">
        <v>3</v>
      </c>
      <c r="D1446" s="2">
        <v>3</v>
      </c>
      <c r="E1446" s="2" t="str">
        <f>"阵列"&amp;C1446&amp;INDEX(计算页!$E$4:$E$9,D1446)&amp;"色宠物系数"</f>
        <v>阵列3蓝色宠物系数</v>
      </c>
      <c r="F1446" s="2">
        <v>42</v>
      </c>
      <c r="G1446" s="2">
        <v>4200</v>
      </c>
      <c r="H1446" s="2">
        <f>INDEX(升级战力计算!$B$2:$BC$101,D_升级系数表!F1446,MATCH(B1446,升级战力计算!$B$1:$BC$1,0)-1)</f>
        <v>6023</v>
      </c>
      <c r="I1446" s="1">
        <v>3</v>
      </c>
      <c r="J1446" s="1">
        <v>201</v>
      </c>
      <c r="K1446" s="1">
        <v>100</v>
      </c>
      <c r="L1446" s="1">
        <v>202</v>
      </c>
      <c r="M1446" s="1">
        <v>200</v>
      </c>
      <c r="N1446" s="1">
        <v>203</v>
      </c>
      <c r="O1446" s="1">
        <v>300</v>
      </c>
      <c r="P1446" s="1">
        <v>1</v>
      </c>
      <c r="Q1446" s="1">
        <v>4200</v>
      </c>
    </row>
    <row r="1447" spans="1:17" x14ac:dyDescent="0.35">
      <c r="A1447" s="2">
        <v>1443</v>
      </c>
      <c r="B1447" s="2">
        <f t="shared" si="22"/>
        <v>303</v>
      </c>
      <c r="C1447" s="2">
        <v>3</v>
      </c>
      <c r="D1447" s="2">
        <v>3</v>
      </c>
      <c r="E1447" s="2" t="str">
        <f>"阵列"&amp;C1447&amp;INDEX(计算页!$E$4:$E$9,D1447)&amp;"色宠物系数"</f>
        <v>阵列3蓝色宠物系数</v>
      </c>
      <c r="F1447" s="2">
        <v>43</v>
      </c>
      <c r="G1447" s="2">
        <v>4300</v>
      </c>
      <c r="H1447" s="2">
        <f>INDEX(升级战力计算!$B$2:$BC$101,D_升级系数表!F1447,MATCH(B1447,升级战力计算!$B$1:$BC$1,0)-1)</f>
        <v>6212</v>
      </c>
      <c r="I1447" s="1">
        <v>3</v>
      </c>
      <c r="J1447" s="1">
        <v>201</v>
      </c>
      <c r="K1447" s="1">
        <v>100</v>
      </c>
      <c r="L1447" s="1">
        <v>202</v>
      </c>
      <c r="M1447" s="1">
        <v>200</v>
      </c>
      <c r="N1447" s="1">
        <v>203</v>
      </c>
      <c r="O1447" s="1">
        <v>300</v>
      </c>
      <c r="P1447" s="1">
        <v>1</v>
      </c>
      <c r="Q1447" s="1">
        <v>4300</v>
      </c>
    </row>
    <row r="1448" spans="1:17" x14ac:dyDescent="0.35">
      <c r="A1448" s="2">
        <v>1444</v>
      </c>
      <c r="B1448" s="2">
        <f t="shared" si="22"/>
        <v>303</v>
      </c>
      <c r="C1448" s="2">
        <v>3</v>
      </c>
      <c r="D1448" s="2">
        <v>3</v>
      </c>
      <c r="E1448" s="2" t="str">
        <f>"阵列"&amp;C1448&amp;INDEX(计算页!$E$4:$E$9,D1448)&amp;"色宠物系数"</f>
        <v>阵列3蓝色宠物系数</v>
      </c>
      <c r="F1448" s="2">
        <v>44</v>
      </c>
      <c r="G1448" s="2">
        <v>4400</v>
      </c>
      <c r="H1448" s="2">
        <f>INDEX(升级战力计算!$B$2:$BC$101,D_升级系数表!F1448,MATCH(B1448,升级战力计算!$B$1:$BC$1,0)-1)</f>
        <v>6401</v>
      </c>
      <c r="I1448" s="1">
        <v>3</v>
      </c>
      <c r="J1448" s="1">
        <v>201</v>
      </c>
      <c r="K1448" s="1">
        <v>100</v>
      </c>
      <c r="L1448" s="1">
        <v>202</v>
      </c>
      <c r="M1448" s="1">
        <v>200</v>
      </c>
      <c r="N1448" s="1">
        <v>203</v>
      </c>
      <c r="O1448" s="1">
        <v>300</v>
      </c>
      <c r="P1448" s="1">
        <v>1</v>
      </c>
      <c r="Q1448" s="1">
        <v>4400</v>
      </c>
    </row>
    <row r="1449" spans="1:17" x14ac:dyDescent="0.35">
      <c r="A1449" s="2">
        <v>1445</v>
      </c>
      <c r="B1449" s="2">
        <f t="shared" si="22"/>
        <v>303</v>
      </c>
      <c r="C1449" s="2">
        <v>3</v>
      </c>
      <c r="D1449" s="2">
        <v>3</v>
      </c>
      <c r="E1449" s="2" t="str">
        <f>"阵列"&amp;C1449&amp;INDEX(计算页!$E$4:$E$9,D1449)&amp;"色宠物系数"</f>
        <v>阵列3蓝色宠物系数</v>
      </c>
      <c r="F1449" s="2">
        <v>45</v>
      </c>
      <c r="G1449" s="2">
        <v>4500</v>
      </c>
      <c r="H1449" s="2">
        <f>INDEX(升级战力计算!$B$2:$BC$101,D_升级系数表!F1449,MATCH(B1449,升级战力计算!$B$1:$BC$1,0)-1)</f>
        <v>6590</v>
      </c>
      <c r="I1449" s="1">
        <v>3</v>
      </c>
      <c r="J1449" s="1">
        <v>201</v>
      </c>
      <c r="K1449" s="1">
        <v>100</v>
      </c>
      <c r="L1449" s="1">
        <v>202</v>
      </c>
      <c r="M1449" s="1">
        <v>200</v>
      </c>
      <c r="N1449" s="1">
        <v>203</v>
      </c>
      <c r="O1449" s="1">
        <v>300</v>
      </c>
      <c r="P1449" s="1">
        <v>1</v>
      </c>
      <c r="Q1449" s="1">
        <v>4500</v>
      </c>
    </row>
    <row r="1450" spans="1:17" x14ac:dyDescent="0.35">
      <c r="A1450" s="2">
        <v>1446</v>
      </c>
      <c r="B1450" s="2">
        <f t="shared" si="22"/>
        <v>303</v>
      </c>
      <c r="C1450" s="2">
        <v>3</v>
      </c>
      <c r="D1450" s="2">
        <v>3</v>
      </c>
      <c r="E1450" s="2" t="str">
        <f>"阵列"&amp;C1450&amp;INDEX(计算页!$E$4:$E$9,D1450)&amp;"色宠物系数"</f>
        <v>阵列3蓝色宠物系数</v>
      </c>
      <c r="F1450" s="2">
        <v>46</v>
      </c>
      <c r="G1450" s="2">
        <v>4600</v>
      </c>
      <c r="H1450" s="2">
        <f>INDEX(升级战力计算!$B$2:$BC$101,D_升级系数表!F1450,MATCH(B1450,升级战力计算!$B$1:$BC$1,0)-1)</f>
        <v>6792</v>
      </c>
      <c r="I1450" s="1">
        <v>3</v>
      </c>
      <c r="J1450" s="1">
        <v>201</v>
      </c>
      <c r="K1450" s="1">
        <v>100</v>
      </c>
      <c r="L1450" s="1">
        <v>202</v>
      </c>
      <c r="M1450" s="1">
        <v>200</v>
      </c>
      <c r="N1450" s="1">
        <v>203</v>
      </c>
      <c r="O1450" s="1">
        <v>300</v>
      </c>
      <c r="P1450" s="1">
        <v>1</v>
      </c>
      <c r="Q1450" s="1">
        <v>4600</v>
      </c>
    </row>
    <row r="1451" spans="1:17" x14ac:dyDescent="0.35">
      <c r="A1451" s="2">
        <v>1447</v>
      </c>
      <c r="B1451" s="2">
        <f t="shared" si="22"/>
        <v>303</v>
      </c>
      <c r="C1451" s="2">
        <v>3</v>
      </c>
      <c r="D1451" s="2">
        <v>3</v>
      </c>
      <c r="E1451" s="2" t="str">
        <f>"阵列"&amp;C1451&amp;INDEX(计算页!$E$4:$E$9,D1451)&amp;"色宠物系数"</f>
        <v>阵列3蓝色宠物系数</v>
      </c>
      <c r="F1451" s="2">
        <v>47</v>
      </c>
      <c r="G1451" s="2">
        <v>4700</v>
      </c>
      <c r="H1451" s="2">
        <f>INDEX(升级战力计算!$B$2:$BC$101,D_升级系数表!F1451,MATCH(B1451,升级战力计算!$B$1:$BC$1,0)-1)</f>
        <v>6994</v>
      </c>
      <c r="I1451" s="1">
        <v>3</v>
      </c>
      <c r="J1451" s="1">
        <v>201</v>
      </c>
      <c r="K1451" s="1">
        <v>100</v>
      </c>
      <c r="L1451" s="1">
        <v>202</v>
      </c>
      <c r="M1451" s="1">
        <v>200</v>
      </c>
      <c r="N1451" s="1">
        <v>203</v>
      </c>
      <c r="O1451" s="1">
        <v>300</v>
      </c>
      <c r="P1451" s="1">
        <v>1</v>
      </c>
      <c r="Q1451" s="1">
        <v>4700</v>
      </c>
    </row>
    <row r="1452" spans="1:17" x14ac:dyDescent="0.35">
      <c r="A1452" s="2">
        <v>1448</v>
      </c>
      <c r="B1452" s="2">
        <f t="shared" si="22"/>
        <v>303</v>
      </c>
      <c r="C1452" s="2">
        <v>3</v>
      </c>
      <c r="D1452" s="2">
        <v>3</v>
      </c>
      <c r="E1452" s="2" t="str">
        <f>"阵列"&amp;C1452&amp;INDEX(计算页!$E$4:$E$9,D1452)&amp;"色宠物系数"</f>
        <v>阵列3蓝色宠物系数</v>
      </c>
      <c r="F1452" s="2">
        <v>48</v>
      </c>
      <c r="G1452" s="2">
        <v>4800</v>
      </c>
      <c r="H1452" s="2">
        <f>INDEX(升级战力计算!$B$2:$BC$101,D_升级系数表!F1452,MATCH(B1452,升级战力计算!$B$1:$BC$1,0)-1)</f>
        <v>7196</v>
      </c>
      <c r="I1452" s="1">
        <v>3</v>
      </c>
      <c r="J1452" s="1">
        <v>201</v>
      </c>
      <c r="K1452" s="1">
        <v>100</v>
      </c>
      <c r="L1452" s="1">
        <v>202</v>
      </c>
      <c r="M1452" s="1">
        <v>200</v>
      </c>
      <c r="N1452" s="1">
        <v>203</v>
      </c>
      <c r="O1452" s="1">
        <v>300</v>
      </c>
      <c r="P1452" s="1">
        <v>1</v>
      </c>
      <c r="Q1452" s="1">
        <v>4800</v>
      </c>
    </row>
    <row r="1453" spans="1:17" x14ac:dyDescent="0.35">
      <c r="A1453" s="2">
        <v>1449</v>
      </c>
      <c r="B1453" s="2">
        <f t="shared" si="22"/>
        <v>303</v>
      </c>
      <c r="C1453" s="2">
        <v>3</v>
      </c>
      <c r="D1453" s="2">
        <v>3</v>
      </c>
      <c r="E1453" s="2" t="str">
        <f>"阵列"&amp;C1453&amp;INDEX(计算页!$E$4:$E$9,D1453)&amp;"色宠物系数"</f>
        <v>阵列3蓝色宠物系数</v>
      </c>
      <c r="F1453" s="2">
        <v>49</v>
      </c>
      <c r="G1453" s="2">
        <v>4900</v>
      </c>
      <c r="H1453" s="2">
        <f>INDEX(升级战力计算!$B$2:$BC$101,D_升级系数表!F1453,MATCH(B1453,升级战力计算!$B$1:$BC$1,0)-1)</f>
        <v>7398</v>
      </c>
      <c r="I1453" s="1">
        <v>3</v>
      </c>
      <c r="J1453" s="1">
        <v>201</v>
      </c>
      <c r="K1453" s="1">
        <v>100</v>
      </c>
      <c r="L1453" s="1">
        <v>202</v>
      </c>
      <c r="M1453" s="1">
        <v>200</v>
      </c>
      <c r="N1453" s="1">
        <v>203</v>
      </c>
      <c r="O1453" s="1">
        <v>300</v>
      </c>
      <c r="P1453" s="1">
        <v>1</v>
      </c>
      <c r="Q1453" s="1">
        <v>4900</v>
      </c>
    </row>
    <row r="1454" spans="1:17" x14ac:dyDescent="0.35">
      <c r="A1454" s="2">
        <v>1450</v>
      </c>
      <c r="B1454" s="2">
        <f t="shared" si="22"/>
        <v>303</v>
      </c>
      <c r="C1454" s="2">
        <v>3</v>
      </c>
      <c r="D1454" s="2">
        <v>3</v>
      </c>
      <c r="E1454" s="2" t="str">
        <f>"阵列"&amp;C1454&amp;INDEX(计算页!$E$4:$E$9,D1454)&amp;"色宠物系数"</f>
        <v>阵列3蓝色宠物系数</v>
      </c>
      <c r="F1454" s="2">
        <v>50</v>
      </c>
      <c r="G1454" s="2">
        <v>5000</v>
      </c>
      <c r="H1454" s="2">
        <f>INDEX(升级战力计算!$B$2:$BC$101,D_升级系数表!F1454,MATCH(B1454,升级战力计算!$B$1:$BC$1,0)-1)</f>
        <v>7600</v>
      </c>
      <c r="I1454" s="1">
        <v>3</v>
      </c>
      <c r="J1454" s="1">
        <v>201</v>
      </c>
      <c r="K1454" s="1">
        <v>100</v>
      </c>
      <c r="L1454" s="1">
        <v>202</v>
      </c>
      <c r="M1454" s="1">
        <v>200</v>
      </c>
      <c r="N1454" s="1">
        <v>203</v>
      </c>
      <c r="O1454" s="1">
        <v>300</v>
      </c>
      <c r="P1454" s="1">
        <v>1</v>
      </c>
      <c r="Q1454" s="1">
        <v>5000</v>
      </c>
    </row>
    <row r="1455" spans="1:17" x14ac:dyDescent="0.35">
      <c r="A1455" s="2">
        <v>1451</v>
      </c>
      <c r="B1455" s="2">
        <f t="shared" si="22"/>
        <v>303</v>
      </c>
      <c r="C1455" s="2">
        <v>3</v>
      </c>
      <c r="D1455" s="2">
        <v>3</v>
      </c>
      <c r="E1455" s="2" t="str">
        <f>"阵列"&amp;C1455&amp;INDEX(计算页!$E$4:$E$9,D1455)&amp;"色宠物系数"</f>
        <v>阵列3蓝色宠物系数</v>
      </c>
      <c r="F1455" s="2">
        <v>51</v>
      </c>
      <c r="G1455" s="2">
        <v>5100</v>
      </c>
      <c r="H1455" s="2">
        <f>INDEX(升级战力计算!$B$2:$BC$101,D_升级系数表!F1455,MATCH(B1455,升级战力计算!$B$1:$BC$1,0)-1)</f>
        <v>7816</v>
      </c>
      <c r="I1455" s="1">
        <v>3</v>
      </c>
      <c r="J1455" s="1">
        <v>201</v>
      </c>
      <c r="K1455" s="1">
        <v>100</v>
      </c>
      <c r="L1455" s="1">
        <v>202</v>
      </c>
      <c r="M1455" s="1">
        <v>200</v>
      </c>
      <c r="N1455" s="1">
        <v>203</v>
      </c>
      <c r="O1455" s="1">
        <v>300</v>
      </c>
      <c r="P1455" s="1">
        <v>1</v>
      </c>
      <c r="Q1455" s="1">
        <v>5100</v>
      </c>
    </row>
    <row r="1456" spans="1:17" x14ac:dyDescent="0.35">
      <c r="A1456" s="2">
        <v>1452</v>
      </c>
      <c r="B1456" s="2">
        <f t="shared" si="22"/>
        <v>303</v>
      </c>
      <c r="C1456" s="2">
        <v>3</v>
      </c>
      <c r="D1456" s="2">
        <v>3</v>
      </c>
      <c r="E1456" s="2" t="str">
        <f>"阵列"&amp;C1456&amp;INDEX(计算页!$E$4:$E$9,D1456)&amp;"色宠物系数"</f>
        <v>阵列3蓝色宠物系数</v>
      </c>
      <c r="F1456" s="2">
        <v>52</v>
      </c>
      <c r="G1456" s="2">
        <v>5200</v>
      </c>
      <c r="H1456" s="2">
        <f>INDEX(升级战力计算!$B$2:$BC$101,D_升级系数表!F1456,MATCH(B1456,升级战力计算!$B$1:$BC$1,0)-1)</f>
        <v>8032</v>
      </c>
      <c r="I1456" s="1">
        <v>3</v>
      </c>
      <c r="J1456" s="1">
        <v>201</v>
      </c>
      <c r="K1456" s="1">
        <v>100</v>
      </c>
      <c r="L1456" s="1">
        <v>202</v>
      </c>
      <c r="M1456" s="1">
        <v>200</v>
      </c>
      <c r="N1456" s="1">
        <v>203</v>
      </c>
      <c r="O1456" s="1">
        <v>300</v>
      </c>
      <c r="P1456" s="1">
        <v>1</v>
      </c>
      <c r="Q1456" s="1">
        <v>5200</v>
      </c>
    </row>
    <row r="1457" spans="1:17" x14ac:dyDescent="0.35">
      <c r="A1457" s="2">
        <v>1453</v>
      </c>
      <c r="B1457" s="2">
        <f t="shared" si="22"/>
        <v>303</v>
      </c>
      <c r="C1457" s="2">
        <v>3</v>
      </c>
      <c r="D1457" s="2">
        <v>3</v>
      </c>
      <c r="E1457" s="2" t="str">
        <f>"阵列"&amp;C1457&amp;INDEX(计算页!$E$4:$E$9,D1457)&amp;"色宠物系数"</f>
        <v>阵列3蓝色宠物系数</v>
      </c>
      <c r="F1457" s="2">
        <v>53</v>
      </c>
      <c r="G1457" s="2">
        <v>5300</v>
      </c>
      <c r="H1457" s="2">
        <f>INDEX(升级战力计算!$B$2:$BC$101,D_升级系数表!F1457,MATCH(B1457,升级战力计算!$B$1:$BC$1,0)-1)</f>
        <v>8248</v>
      </c>
      <c r="I1457" s="1">
        <v>3</v>
      </c>
      <c r="J1457" s="1">
        <v>201</v>
      </c>
      <c r="K1457" s="1">
        <v>100</v>
      </c>
      <c r="L1457" s="1">
        <v>202</v>
      </c>
      <c r="M1457" s="1">
        <v>200</v>
      </c>
      <c r="N1457" s="1">
        <v>203</v>
      </c>
      <c r="O1457" s="1">
        <v>300</v>
      </c>
      <c r="P1457" s="1">
        <v>1</v>
      </c>
      <c r="Q1457" s="1">
        <v>5300</v>
      </c>
    </row>
    <row r="1458" spans="1:17" x14ac:dyDescent="0.35">
      <c r="A1458" s="2">
        <v>1454</v>
      </c>
      <c r="B1458" s="2">
        <f t="shared" si="22"/>
        <v>303</v>
      </c>
      <c r="C1458" s="2">
        <v>3</v>
      </c>
      <c r="D1458" s="2">
        <v>3</v>
      </c>
      <c r="E1458" s="2" t="str">
        <f>"阵列"&amp;C1458&amp;INDEX(计算页!$E$4:$E$9,D1458)&amp;"色宠物系数"</f>
        <v>阵列3蓝色宠物系数</v>
      </c>
      <c r="F1458" s="2">
        <v>54</v>
      </c>
      <c r="G1458" s="2">
        <v>5400</v>
      </c>
      <c r="H1458" s="2">
        <f>INDEX(升级战力计算!$B$2:$BC$101,D_升级系数表!F1458,MATCH(B1458,升级战力计算!$B$1:$BC$1,0)-1)</f>
        <v>8464</v>
      </c>
      <c r="I1458" s="1">
        <v>3</v>
      </c>
      <c r="J1458" s="1">
        <v>201</v>
      </c>
      <c r="K1458" s="1">
        <v>100</v>
      </c>
      <c r="L1458" s="1">
        <v>202</v>
      </c>
      <c r="M1458" s="1">
        <v>200</v>
      </c>
      <c r="N1458" s="1">
        <v>203</v>
      </c>
      <c r="O1458" s="1">
        <v>300</v>
      </c>
      <c r="P1458" s="1">
        <v>1</v>
      </c>
      <c r="Q1458" s="1">
        <v>5400</v>
      </c>
    </row>
    <row r="1459" spans="1:17" x14ac:dyDescent="0.35">
      <c r="A1459" s="2">
        <v>1455</v>
      </c>
      <c r="B1459" s="2">
        <f t="shared" si="22"/>
        <v>303</v>
      </c>
      <c r="C1459" s="2">
        <v>3</v>
      </c>
      <c r="D1459" s="2">
        <v>3</v>
      </c>
      <c r="E1459" s="2" t="str">
        <f>"阵列"&amp;C1459&amp;INDEX(计算页!$E$4:$E$9,D1459)&amp;"色宠物系数"</f>
        <v>阵列3蓝色宠物系数</v>
      </c>
      <c r="F1459" s="2">
        <v>55</v>
      </c>
      <c r="G1459" s="2">
        <v>5500</v>
      </c>
      <c r="H1459" s="2">
        <f>INDEX(升级战力计算!$B$2:$BC$101,D_升级系数表!F1459,MATCH(B1459,升级战力计算!$B$1:$BC$1,0)-1)</f>
        <v>8680</v>
      </c>
      <c r="I1459" s="1">
        <v>3</v>
      </c>
      <c r="J1459" s="1">
        <v>201</v>
      </c>
      <c r="K1459" s="1">
        <v>100</v>
      </c>
      <c r="L1459" s="1">
        <v>202</v>
      </c>
      <c r="M1459" s="1">
        <v>200</v>
      </c>
      <c r="N1459" s="1">
        <v>203</v>
      </c>
      <c r="O1459" s="1">
        <v>300</v>
      </c>
      <c r="P1459" s="1">
        <v>1</v>
      </c>
      <c r="Q1459" s="1">
        <v>5500</v>
      </c>
    </row>
    <row r="1460" spans="1:17" x14ac:dyDescent="0.35">
      <c r="A1460" s="2">
        <v>1456</v>
      </c>
      <c r="B1460" s="2">
        <f t="shared" si="22"/>
        <v>303</v>
      </c>
      <c r="C1460" s="2">
        <v>3</v>
      </c>
      <c r="D1460" s="2">
        <v>3</v>
      </c>
      <c r="E1460" s="2" t="str">
        <f>"阵列"&amp;C1460&amp;INDEX(计算页!$E$4:$E$9,D1460)&amp;"色宠物系数"</f>
        <v>阵列3蓝色宠物系数</v>
      </c>
      <c r="F1460" s="2">
        <v>56</v>
      </c>
      <c r="G1460" s="2">
        <v>5600</v>
      </c>
      <c r="H1460" s="2">
        <f>INDEX(升级战力计算!$B$2:$BC$101,D_升级系数表!F1460,MATCH(B1460,升级战力计算!$B$1:$BC$1,0)-1)</f>
        <v>8911</v>
      </c>
      <c r="I1460" s="1">
        <v>3</v>
      </c>
      <c r="J1460" s="1">
        <v>201</v>
      </c>
      <c r="K1460" s="1">
        <v>100</v>
      </c>
      <c r="L1460" s="1">
        <v>202</v>
      </c>
      <c r="M1460" s="1">
        <v>200</v>
      </c>
      <c r="N1460" s="1">
        <v>203</v>
      </c>
      <c r="O1460" s="1">
        <v>300</v>
      </c>
      <c r="P1460" s="1">
        <v>1</v>
      </c>
      <c r="Q1460" s="1">
        <v>5600</v>
      </c>
    </row>
    <row r="1461" spans="1:17" x14ac:dyDescent="0.35">
      <c r="A1461" s="2">
        <v>1457</v>
      </c>
      <c r="B1461" s="2">
        <f t="shared" si="22"/>
        <v>303</v>
      </c>
      <c r="C1461" s="2">
        <v>3</v>
      </c>
      <c r="D1461" s="2">
        <v>3</v>
      </c>
      <c r="E1461" s="2" t="str">
        <f>"阵列"&amp;C1461&amp;INDEX(计算页!$E$4:$E$9,D1461)&amp;"色宠物系数"</f>
        <v>阵列3蓝色宠物系数</v>
      </c>
      <c r="F1461" s="2">
        <v>57</v>
      </c>
      <c r="G1461" s="2">
        <v>5700</v>
      </c>
      <c r="H1461" s="2">
        <f>INDEX(升级战力计算!$B$2:$BC$101,D_升级系数表!F1461,MATCH(B1461,升级战力计算!$B$1:$BC$1,0)-1)</f>
        <v>9142</v>
      </c>
      <c r="I1461" s="1">
        <v>3</v>
      </c>
      <c r="J1461" s="1">
        <v>201</v>
      </c>
      <c r="K1461" s="1">
        <v>100</v>
      </c>
      <c r="L1461" s="1">
        <v>202</v>
      </c>
      <c r="M1461" s="1">
        <v>200</v>
      </c>
      <c r="N1461" s="1">
        <v>203</v>
      </c>
      <c r="O1461" s="1">
        <v>300</v>
      </c>
      <c r="P1461" s="1">
        <v>1</v>
      </c>
      <c r="Q1461" s="1">
        <v>5700</v>
      </c>
    </row>
    <row r="1462" spans="1:17" x14ac:dyDescent="0.35">
      <c r="A1462" s="2">
        <v>1458</v>
      </c>
      <c r="B1462" s="2">
        <f t="shared" si="22"/>
        <v>303</v>
      </c>
      <c r="C1462" s="2">
        <v>3</v>
      </c>
      <c r="D1462" s="2">
        <v>3</v>
      </c>
      <c r="E1462" s="2" t="str">
        <f>"阵列"&amp;C1462&amp;INDEX(计算页!$E$4:$E$9,D1462)&amp;"色宠物系数"</f>
        <v>阵列3蓝色宠物系数</v>
      </c>
      <c r="F1462" s="2">
        <v>58</v>
      </c>
      <c r="G1462" s="2">
        <v>5800</v>
      </c>
      <c r="H1462" s="2">
        <f>INDEX(升级战力计算!$B$2:$BC$101,D_升级系数表!F1462,MATCH(B1462,升级战力计算!$B$1:$BC$1,0)-1)</f>
        <v>9373</v>
      </c>
      <c r="I1462" s="1">
        <v>3</v>
      </c>
      <c r="J1462" s="1">
        <v>201</v>
      </c>
      <c r="K1462" s="1">
        <v>100</v>
      </c>
      <c r="L1462" s="1">
        <v>202</v>
      </c>
      <c r="M1462" s="1">
        <v>200</v>
      </c>
      <c r="N1462" s="1">
        <v>203</v>
      </c>
      <c r="O1462" s="1">
        <v>300</v>
      </c>
      <c r="P1462" s="1">
        <v>1</v>
      </c>
      <c r="Q1462" s="1">
        <v>5800</v>
      </c>
    </row>
    <row r="1463" spans="1:17" x14ac:dyDescent="0.35">
      <c r="A1463" s="2">
        <v>1459</v>
      </c>
      <c r="B1463" s="2">
        <f t="shared" si="22"/>
        <v>303</v>
      </c>
      <c r="C1463" s="2">
        <v>3</v>
      </c>
      <c r="D1463" s="2">
        <v>3</v>
      </c>
      <c r="E1463" s="2" t="str">
        <f>"阵列"&amp;C1463&amp;INDEX(计算页!$E$4:$E$9,D1463)&amp;"色宠物系数"</f>
        <v>阵列3蓝色宠物系数</v>
      </c>
      <c r="F1463" s="2">
        <v>59</v>
      </c>
      <c r="G1463" s="2">
        <v>5900</v>
      </c>
      <c r="H1463" s="2">
        <f>INDEX(升级战力计算!$B$2:$BC$101,D_升级系数表!F1463,MATCH(B1463,升级战力计算!$B$1:$BC$1,0)-1)</f>
        <v>9604</v>
      </c>
      <c r="I1463" s="1">
        <v>3</v>
      </c>
      <c r="J1463" s="1">
        <v>201</v>
      </c>
      <c r="K1463" s="1">
        <v>100</v>
      </c>
      <c r="L1463" s="1">
        <v>202</v>
      </c>
      <c r="M1463" s="1">
        <v>200</v>
      </c>
      <c r="N1463" s="1">
        <v>203</v>
      </c>
      <c r="O1463" s="1">
        <v>300</v>
      </c>
      <c r="P1463" s="1">
        <v>1</v>
      </c>
      <c r="Q1463" s="1">
        <v>5900</v>
      </c>
    </row>
    <row r="1464" spans="1:17" x14ac:dyDescent="0.35">
      <c r="A1464" s="2">
        <v>1460</v>
      </c>
      <c r="B1464" s="2">
        <f t="shared" si="22"/>
        <v>303</v>
      </c>
      <c r="C1464" s="2">
        <v>3</v>
      </c>
      <c r="D1464" s="2">
        <v>3</v>
      </c>
      <c r="E1464" s="2" t="str">
        <f>"阵列"&amp;C1464&amp;INDEX(计算页!$E$4:$E$9,D1464)&amp;"色宠物系数"</f>
        <v>阵列3蓝色宠物系数</v>
      </c>
      <c r="F1464" s="2">
        <v>60</v>
      </c>
      <c r="G1464" s="2">
        <v>6000</v>
      </c>
      <c r="H1464" s="2">
        <f>INDEX(升级战力计算!$B$2:$BC$101,D_升级系数表!F1464,MATCH(B1464,升级战力计算!$B$1:$BC$1,0)-1)</f>
        <v>9835</v>
      </c>
      <c r="I1464" s="1">
        <v>3</v>
      </c>
      <c r="J1464" s="1">
        <v>201</v>
      </c>
      <c r="K1464" s="1">
        <v>100</v>
      </c>
      <c r="L1464" s="1">
        <v>202</v>
      </c>
      <c r="M1464" s="1">
        <v>200</v>
      </c>
      <c r="N1464" s="1">
        <v>203</v>
      </c>
      <c r="O1464" s="1">
        <v>300</v>
      </c>
      <c r="P1464" s="1">
        <v>1</v>
      </c>
      <c r="Q1464" s="1">
        <v>6000</v>
      </c>
    </row>
    <row r="1465" spans="1:17" x14ac:dyDescent="0.35">
      <c r="A1465" s="2">
        <v>1461</v>
      </c>
      <c r="B1465" s="2">
        <f t="shared" si="22"/>
        <v>303</v>
      </c>
      <c r="C1465" s="2">
        <v>3</v>
      </c>
      <c r="D1465" s="2">
        <v>3</v>
      </c>
      <c r="E1465" s="2" t="str">
        <f>"阵列"&amp;C1465&amp;INDEX(计算页!$E$4:$E$9,D1465)&amp;"色宠物系数"</f>
        <v>阵列3蓝色宠物系数</v>
      </c>
      <c r="F1465" s="2">
        <v>61</v>
      </c>
      <c r="G1465" s="2">
        <v>6100</v>
      </c>
      <c r="H1465" s="2">
        <f>INDEX(升级战力计算!$B$2:$BC$101,D_升级系数表!F1465,MATCH(B1465,升级战力计算!$B$1:$BC$1,0)-1)</f>
        <v>10082</v>
      </c>
      <c r="I1465" s="1">
        <v>3</v>
      </c>
      <c r="J1465" s="1">
        <v>201</v>
      </c>
      <c r="K1465" s="1">
        <v>100</v>
      </c>
      <c r="L1465" s="1">
        <v>202</v>
      </c>
      <c r="M1465" s="1">
        <v>200</v>
      </c>
      <c r="N1465" s="1">
        <v>203</v>
      </c>
      <c r="O1465" s="1">
        <v>300</v>
      </c>
      <c r="P1465" s="1">
        <v>1</v>
      </c>
      <c r="Q1465" s="1">
        <v>6100</v>
      </c>
    </row>
    <row r="1466" spans="1:17" x14ac:dyDescent="0.35">
      <c r="A1466" s="2">
        <v>1462</v>
      </c>
      <c r="B1466" s="2">
        <f t="shared" si="22"/>
        <v>303</v>
      </c>
      <c r="C1466" s="2">
        <v>3</v>
      </c>
      <c r="D1466" s="2">
        <v>3</v>
      </c>
      <c r="E1466" s="2" t="str">
        <f>"阵列"&amp;C1466&amp;INDEX(计算页!$E$4:$E$9,D1466)&amp;"色宠物系数"</f>
        <v>阵列3蓝色宠物系数</v>
      </c>
      <c r="F1466" s="2">
        <v>62</v>
      </c>
      <c r="G1466" s="2">
        <v>6200</v>
      </c>
      <c r="H1466" s="2">
        <f>INDEX(升级战力计算!$B$2:$BC$101,D_升级系数表!F1466,MATCH(B1466,升级战力计算!$B$1:$BC$1,0)-1)</f>
        <v>10329</v>
      </c>
      <c r="I1466" s="1">
        <v>3</v>
      </c>
      <c r="J1466" s="1">
        <v>201</v>
      </c>
      <c r="K1466" s="1">
        <v>100</v>
      </c>
      <c r="L1466" s="1">
        <v>202</v>
      </c>
      <c r="M1466" s="1">
        <v>200</v>
      </c>
      <c r="N1466" s="1">
        <v>203</v>
      </c>
      <c r="O1466" s="1">
        <v>300</v>
      </c>
      <c r="P1466" s="1">
        <v>1</v>
      </c>
      <c r="Q1466" s="1">
        <v>6200</v>
      </c>
    </row>
    <row r="1467" spans="1:17" x14ac:dyDescent="0.35">
      <c r="A1467" s="2">
        <v>1463</v>
      </c>
      <c r="B1467" s="2">
        <f t="shared" si="22"/>
        <v>303</v>
      </c>
      <c r="C1467" s="2">
        <v>3</v>
      </c>
      <c r="D1467" s="2">
        <v>3</v>
      </c>
      <c r="E1467" s="2" t="str">
        <f>"阵列"&amp;C1467&amp;INDEX(计算页!$E$4:$E$9,D1467)&amp;"色宠物系数"</f>
        <v>阵列3蓝色宠物系数</v>
      </c>
      <c r="F1467" s="2">
        <v>63</v>
      </c>
      <c r="G1467" s="2">
        <v>6300</v>
      </c>
      <c r="H1467" s="2">
        <f>INDEX(升级战力计算!$B$2:$BC$101,D_升级系数表!F1467,MATCH(B1467,升级战力计算!$B$1:$BC$1,0)-1)</f>
        <v>10576</v>
      </c>
      <c r="I1467" s="1">
        <v>3</v>
      </c>
      <c r="J1467" s="1">
        <v>201</v>
      </c>
      <c r="K1467" s="1">
        <v>100</v>
      </c>
      <c r="L1467" s="1">
        <v>202</v>
      </c>
      <c r="M1467" s="1">
        <v>200</v>
      </c>
      <c r="N1467" s="1">
        <v>203</v>
      </c>
      <c r="O1467" s="1">
        <v>300</v>
      </c>
      <c r="P1467" s="1">
        <v>1</v>
      </c>
      <c r="Q1467" s="1">
        <v>6300</v>
      </c>
    </row>
    <row r="1468" spans="1:17" x14ac:dyDescent="0.35">
      <c r="A1468" s="2">
        <v>1464</v>
      </c>
      <c r="B1468" s="2">
        <f t="shared" si="22"/>
        <v>303</v>
      </c>
      <c r="C1468" s="2">
        <v>3</v>
      </c>
      <c r="D1468" s="2">
        <v>3</v>
      </c>
      <c r="E1468" s="2" t="str">
        <f>"阵列"&amp;C1468&amp;INDEX(计算页!$E$4:$E$9,D1468)&amp;"色宠物系数"</f>
        <v>阵列3蓝色宠物系数</v>
      </c>
      <c r="F1468" s="2">
        <v>64</v>
      </c>
      <c r="G1468" s="2">
        <v>6400</v>
      </c>
      <c r="H1468" s="2">
        <f>INDEX(升级战力计算!$B$2:$BC$101,D_升级系数表!F1468,MATCH(B1468,升级战力计算!$B$1:$BC$1,0)-1)</f>
        <v>10823</v>
      </c>
      <c r="I1468" s="1">
        <v>3</v>
      </c>
      <c r="J1468" s="1">
        <v>201</v>
      </c>
      <c r="K1468" s="1">
        <v>100</v>
      </c>
      <c r="L1468" s="1">
        <v>202</v>
      </c>
      <c r="M1468" s="1">
        <v>200</v>
      </c>
      <c r="N1468" s="1">
        <v>203</v>
      </c>
      <c r="O1468" s="1">
        <v>300</v>
      </c>
      <c r="P1468" s="1">
        <v>1</v>
      </c>
      <c r="Q1468" s="1">
        <v>6400</v>
      </c>
    </row>
    <row r="1469" spans="1:17" x14ac:dyDescent="0.35">
      <c r="A1469" s="2">
        <v>1465</v>
      </c>
      <c r="B1469" s="2">
        <f t="shared" si="22"/>
        <v>303</v>
      </c>
      <c r="C1469" s="2">
        <v>3</v>
      </c>
      <c r="D1469" s="2">
        <v>3</v>
      </c>
      <c r="E1469" s="2" t="str">
        <f>"阵列"&amp;C1469&amp;INDEX(计算页!$E$4:$E$9,D1469)&amp;"色宠物系数"</f>
        <v>阵列3蓝色宠物系数</v>
      </c>
      <c r="F1469" s="2">
        <v>65</v>
      </c>
      <c r="G1469" s="2">
        <v>6500</v>
      </c>
      <c r="H1469" s="2">
        <f>INDEX(升级战力计算!$B$2:$BC$101,D_升级系数表!F1469,MATCH(B1469,升级战力计算!$B$1:$BC$1,0)-1)</f>
        <v>11070</v>
      </c>
      <c r="I1469" s="1">
        <v>3</v>
      </c>
      <c r="J1469" s="1">
        <v>201</v>
      </c>
      <c r="K1469" s="1">
        <v>100</v>
      </c>
      <c r="L1469" s="1">
        <v>202</v>
      </c>
      <c r="M1469" s="1">
        <v>200</v>
      </c>
      <c r="N1469" s="1">
        <v>203</v>
      </c>
      <c r="O1469" s="1">
        <v>300</v>
      </c>
      <c r="P1469" s="1">
        <v>1</v>
      </c>
      <c r="Q1469" s="1">
        <v>6500</v>
      </c>
    </row>
    <row r="1470" spans="1:17" x14ac:dyDescent="0.35">
      <c r="A1470" s="2">
        <v>1466</v>
      </c>
      <c r="B1470" s="2">
        <f t="shared" si="22"/>
        <v>303</v>
      </c>
      <c r="C1470" s="2">
        <v>3</v>
      </c>
      <c r="D1470" s="2">
        <v>3</v>
      </c>
      <c r="E1470" s="2" t="str">
        <f>"阵列"&amp;C1470&amp;INDEX(计算页!$E$4:$E$9,D1470)&amp;"色宠物系数"</f>
        <v>阵列3蓝色宠物系数</v>
      </c>
      <c r="F1470" s="2">
        <v>66</v>
      </c>
      <c r="G1470" s="2">
        <v>6600</v>
      </c>
      <c r="H1470" s="2">
        <f>INDEX(升级战力计算!$B$2:$BC$101,D_升级系数表!F1470,MATCH(B1470,升级战力计算!$B$1:$BC$1,0)-1)</f>
        <v>11334</v>
      </c>
      <c r="I1470" s="1">
        <v>3</v>
      </c>
      <c r="J1470" s="1">
        <v>201</v>
      </c>
      <c r="K1470" s="1">
        <v>100</v>
      </c>
      <c r="L1470" s="1">
        <v>202</v>
      </c>
      <c r="M1470" s="1">
        <v>200</v>
      </c>
      <c r="N1470" s="1">
        <v>203</v>
      </c>
      <c r="O1470" s="1">
        <v>300</v>
      </c>
      <c r="P1470" s="1">
        <v>1</v>
      </c>
      <c r="Q1470" s="1">
        <v>6600</v>
      </c>
    </row>
    <row r="1471" spans="1:17" x14ac:dyDescent="0.35">
      <c r="A1471" s="2">
        <v>1467</v>
      </c>
      <c r="B1471" s="2">
        <f t="shared" si="22"/>
        <v>303</v>
      </c>
      <c r="C1471" s="2">
        <v>3</v>
      </c>
      <c r="D1471" s="2">
        <v>3</v>
      </c>
      <c r="E1471" s="2" t="str">
        <f>"阵列"&amp;C1471&amp;INDEX(计算页!$E$4:$E$9,D1471)&amp;"色宠物系数"</f>
        <v>阵列3蓝色宠物系数</v>
      </c>
      <c r="F1471" s="2">
        <v>67</v>
      </c>
      <c r="G1471" s="2">
        <v>6700</v>
      </c>
      <c r="H1471" s="2">
        <f>INDEX(升级战力计算!$B$2:$BC$101,D_升级系数表!F1471,MATCH(B1471,升级战力计算!$B$1:$BC$1,0)-1)</f>
        <v>11598</v>
      </c>
      <c r="I1471" s="1">
        <v>3</v>
      </c>
      <c r="J1471" s="1">
        <v>201</v>
      </c>
      <c r="K1471" s="1">
        <v>100</v>
      </c>
      <c r="L1471" s="1">
        <v>202</v>
      </c>
      <c r="M1471" s="1">
        <v>200</v>
      </c>
      <c r="N1471" s="1">
        <v>203</v>
      </c>
      <c r="O1471" s="1">
        <v>300</v>
      </c>
      <c r="P1471" s="1">
        <v>1</v>
      </c>
      <c r="Q1471" s="1">
        <v>6700</v>
      </c>
    </row>
    <row r="1472" spans="1:17" x14ac:dyDescent="0.35">
      <c r="A1472" s="2">
        <v>1468</v>
      </c>
      <c r="B1472" s="2">
        <f t="shared" si="22"/>
        <v>303</v>
      </c>
      <c r="C1472" s="2">
        <v>3</v>
      </c>
      <c r="D1472" s="2">
        <v>3</v>
      </c>
      <c r="E1472" s="2" t="str">
        <f>"阵列"&amp;C1472&amp;INDEX(计算页!$E$4:$E$9,D1472)&amp;"色宠物系数"</f>
        <v>阵列3蓝色宠物系数</v>
      </c>
      <c r="F1472" s="2">
        <v>68</v>
      </c>
      <c r="G1472" s="2">
        <v>6800</v>
      </c>
      <c r="H1472" s="2">
        <f>INDEX(升级战力计算!$B$2:$BC$101,D_升级系数表!F1472,MATCH(B1472,升级战力计算!$B$1:$BC$1,0)-1)</f>
        <v>11862</v>
      </c>
      <c r="I1472" s="1">
        <v>3</v>
      </c>
      <c r="J1472" s="1">
        <v>201</v>
      </c>
      <c r="K1472" s="1">
        <v>100</v>
      </c>
      <c r="L1472" s="1">
        <v>202</v>
      </c>
      <c r="M1472" s="1">
        <v>200</v>
      </c>
      <c r="N1472" s="1">
        <v>203</v>
      </c>
      <c r="O1472" s="1">
        <v>300</v>
      </c>
      <c r="P1472" s="1">
        <v>1</v>
      </c>
      <c r="Q1472" s="1">
        <v>6800</v>
      </c>
    </row>
    <row r="1473" spans="1:17" x14ac:dyDescent="0.35">
      <c r="A1473" s="2">
        <v>1469</v>
      </c>
      <c r="B1473" s="2">
        <f t="shared" si="22"/>
        <v>303</v>
      </c>
      <c r="C1473" s="2">
        <v>3</v>
      </c>
      <c r="D1473" s="2">
        <v>3</v>
      </c>
      <c r="E1473" s="2" t="str">
        <f>"阵列"&amp;C1473&amp;INDEX(计算页!$E$4:$E$9,D1473)&amp;"色宠物系数"</f>
        <v>阵列3蓝色宠物系数</v>
      </c>
      <c r="F1473" s="2">
        <v>69</v>
      </c>
      <c r="G1473" s="2">
        <v>6900</v>
      </c>
      <c r="H1473" s="2">
        <f>INDEX(升级战力计算!$B$2:$BC$101,D_升级系数表!F1473,MATCH(B1473,升级战力计算!$B$1:$BC$1,0)-1)</f>
        <v>12126</v>
      </c>
      <c r="I1473" s="1">
        <v>3</v>
      </c>
      <c r="J1473" s="1">
        <v>201</v>
      </c>
      <c r="K1473" s="1">
        <v>100</v>
      </c>
      <c r="L1473" s="1">
        <v>202</v>
      </c>
      <c r="M1473" s="1">
        <v>200</v>
      </c>
      <c r="N1473" s="1">
        <v>203</v>
      </c>
      <c r="O1473" s="1">
        <v>300</v>
      </c>
      <c r="P1473" s="1">
        <v>1</v>
      </c>
      <c r="Q1473" s="1">
        <v>6900</v>
      </c>
    </row>
    <row r="1474" spans="1:17" x14ac:dyDescent="0.35">
      <c r="A1474" s="2">
        <v>1470</v>
      </c>
      <c r="B1474" s="2">
        <f t="shared" si="22"/>
        <v>303</v>
      </c>
      <c r="C1474" s="2">
        <v>3</v>
      </c>
      <c r="D1474" s="2">
        <v>3</v>
      </c>
      <c r="E1474" s="2" t="str">
        <f>"阵列"&amp;C1474&amp;INDEX(计算页!$E$4:$E$9,D1474)&amp;"色宠物系数"</f>
        <v>阵列3蓝色宠物系数</v>
      </c>
      <c r="F1474" s="2">
        <v>70</v>
      </c>
      <c r="G1474" s="2">
        <v>7000</v>
      </c>
      <c r="H1474" s="2">
        <f>INDEX(升级战力计算!$B$2:$BC$101,D_升级系数表!F1474,MATCH(B1474,升级战力计算!$B$1:$BC$1,0)-1)</f>
        <v>12390</v>
      </c>
      <c r="I1474" s="1">
        <v>3</v>
      </c>
      <c r="J1474" s="1">
        <v>201</v>
      </c>
      <c r="K1474" s="1">
        <v>100</v>
      </c>
      <c r="L1474" s="1">
        <v>202</v>
      </c>
      <c r="M1474" s="1">
        <v>200</v>
      </c>
      <c r="N1474" s="1">
        <v>203</v>
      </c>
      <c r="O1474" s="1">
        <v>300</v>
      </c>
      <c r="P1474" s="1">
        <v>1</v>
      </c>
      <c r="Q1474" s="1">
        <v>7000</v>
      </c>
    </row>
    <row r="1475" spans="1:17" x14ac:dyDescent="0.35">
      <c r="A1475" s="2">
        <v>1471</v>
      </c>
      <c r="B1475" s="2">
        <f t="shared" si="22"/>
        <v>303</v>
      </c>
      <c r="C1475" s="2">
        <v>3</v>
      </c>
      <c r="D1475" s="2">
        <v>3</v>
      </c>
      <c r="E1475" s="2" t="str">
        <f>"阵列"&amp;C1475&amp;INDEX(计算页!$E$4:$E$9,D1475)&amp;"色宠物系数"</f>
        <v>阵列3蓝色宠物系数</v>
      </c>
      <c r="F1475" s="2">
        <v>71</v>
      </c>
      <c r="G1475" s="2">
        <v>7100</v>
      </c>
      <c r="H1475" s="2">
        <f>INDEX(升级战力计算!$B$2:$BC$101,D_升级系数表!F1475,MATCH(B1475,升级战力计算!$B$1:$BC$1,0)-1)</f>
        <v>12672</v>
      </c>
      <c r="I1475" s="1">
        <v>3</v>
      </c>
      <c r="J1475" s="1">
        <v>201</v>
      </c>
      <c r="K1475" s="1">
        <v>100</v>
      </c>
      <c r="L1475" s="1">
        <v>202</v>
      </c>
      <c r="M1475" s="1">
        <v>200</v>
      </c>
      <c r="N1475" s="1">
        <v>203</v>
      </c>
      <c r="O1475" s="1">
        <v>300</v>
      </c>
      <c r="P1475" s="1">
        <v>1</v>
      </c>
      <c r="Q1475" s="1">
        <v>7100</v>
      </c>
    </row>
    <row r="1476" spans="1:17" x14ac:dyDescent="0.35">
      <c r="A1476" s="2">
        <v>1472</v>
      </c>
      <c r="B1476" s="2">
        <f t="shared" si="22"/>
        <v>303</v>
      </c>
      <c r="C1476" s="2">
        <v>3</v>
      </c>
      <c r="D1476" s="2">
        <v>3</v>
      </c>
      <c r="E1476" s="2" t="str">
        <f>"阵列"&amp;C1476&amp;INDEX(计算页!$E$4:$E$9,D1476)&amp;"色宠物系数"</f>
        <v>阵列3蓝色宠物系数</v>
      </c>
      <c r="F1476" s="2">
        <v>72</v>
      </c>
      <c r="G1476" s="2">
        <v>7200</v>
      </c>
      <c r="H1476" s="2">
        <f>INDEX(升级战力计算!$B$2:$BC$101,D_升级系数表!F1476,MATCH(B1476,升级战力计算!$B$1:$BC$1,0)-1)</f>
        <v>12954</v>
      </c>
      <c r="I1476" s="1">
        <v>3</v>
      </c>
      <c r="J1476" s="1">
        <v>201</v>
      </c>
      <c r="K1476" s="1">
        <v>100</v>
      </c>
      <c r="L1476" s="1">
        <v>202</v>
      </c>
      <c r="M1476" s="1">
        <v>200</v>
      </c>
      <c r="N1476" s="1">
        <v>203</v>
      </c>
      <c r="O1476" s="1">
        <v>300</v>
      </c>
      <c r="P1476" s="1">
        <v>1</v>
      </c>
      <c r="Q1476" s="1">
        <v>7200</v>
      </c>
    </row>
    <row r="1477" spans="1:17" x14ac:dyDescent="0.35">
      <c r="A1477" s="2">
        <v>1473</v>
      </c>
      <c r="B1477" s="2">
        <f t="shared" si="22"/>
        <v>303</v>
      </c>
      <c r="C1477" s="2">
        <v>3</v>
      </c>
      <c r="D1477" s="2">
        <v>3</v>
      </c>
      <c r="E1477" s="2" t="str">
        <f>"阵列"&amp;C1477&amp;INDEX(计算页!$E$4:$E$9,D1477)&amp;"色宠物系数"</f>
        <v>阵列3蓝色宠物系数</v>
      </c>
      <c r="F1477" s="2">
        <v>73</v>
      </c>
      <c r="G1477" s="2">
        <v>7300</v>
      </c>
      <c r="H1477" s="2">
        <f>INDEX(升级战力计算!$B$2:$BC$101,D_升级系数表!F1477,MATCH(B1477,升级战力计算!$B$1:$BC$1,0)-1)</f>
        <v>13236</v>
      </c>
      <c r="I1477" s="1">
        <v>3</v>
      </c>
      <c r="J1477" s="1">
        <v>201</v>
      </c>
      <c r="K1477" s="1">
        <v>100</v>
      </c>
      <c r="L1477" s="1">
        <v>202</v>
      </c>
      <c r="M1477" s="1">
        <v>200</v>
      </c>
      <c r="N1477" s="1">
        <v>203</v>
      </c>
      <c r="O1477" s="1">
        <v>300</v>
      </c>
      <c r="P1477" s="1">
        <v>1</v>
      </c>
      <c r="Q1477" s="1">
        <v>7300</v>
      </c>
    </row>
    <row r="1478" spans="1:17" x14ac:dyDescent="0.35">
      <c r="A1478" s="2">
        <v>1474</v>
      </c>
      <c r="B1478" s="2">
        <f t="shared" ref="B1478:B1541" si="23">C1478*100+D1478</f>
        <v>303</v>
      </c>
      <c r="C1478" s="2">
        <v>3</v>
      </c>
      <c r="D1478" s="2">
        <v>3</v>
      </c>
      <c r="E1478" s="2" t="str">
        <f>"阵列"&amp;C1478&amp;INDEX(计算页!$E$4:$E$9,D1478)&amp;"色宠物系数"</f>
        <v>阵列3蓝色宠物系数</v>
      </c>
      <c r="F1478" s="2">
        <v>74</v>
      </c>
      <c r="G1478" s="2">
        <v>7400</v>
      </c>
      <c r="H1478" s="2">
        <f>INDEX(升级战力计算!$B$2:$BC$101,D_升级系数表!F1478,MATCH(B1478,升级战力计算!$B$1:$BC$1,0)-1)</f>
        <v>13518</v>
      </c>
      <c r="I1478" s="1">
        <v>3</v>
      </c>
      <c r="J1478" s="1">
        <v>201</v>
      </c>
      <c r="K1478" s="1">
        <v>100</v>
      </c>
      <c r="L1478" s="1">
        <v>202</v>
      </c>
      <c r="M1478" s="1">
        <v>200</v>
      </c>
      <c r="N1478" s="1">
        <v>203</v>
      </c>
      <c r="O1478" s="1">
        <v>300</v>
      </c>
      <c r="P1478" s="1">
        <v>1</v>
      </c>
      <c r="Q1478" s="1">
        <v>7400</v>
      </c>
    </row>
    <row r="1479" spans="1:17" x14ac:dyDescent="0.35">
      <c r="A1479" s="2">
        <v>1475</v>
      </c>
      <c r="B1479" s="2">
        <f t="shared" si="23"/>
        <v>303</v>
      </c>
      <c r="C1479" s="2">
        <v>3</v>
      </c>
      <c r="D1479" s="2">
        <v>3</v>
      </c>
      <c r="E1479" s="2" t="str">
        <f>"阵列"&amp;C1479&amp;INDEX(计算页!$E$4:$E$9,D1479)&amp;"色宠物系数"</f>
        <v>阵列3蓝色宠物系数</v>
      </c>
      <c r="F1479" s="2">
        <v>75</v>
      </c>
      <c r="G1479" s="2">
        <v>7500</v>
      </c>
      <c r="H1479" s="2">
        <f>INDEX(升级战力计算!$B$2:$BC$101,D_升级系数表!F1479,MATCH(B1479,升级战力计算!$B$1:$BC$1,0)-1)</f>
        <v>13800</v>
      </c>
      <c r="I1479" s="1">
        <v>3</v>
      </c>
      <c r="J1479" s="1">
        <v>201</v>
      </c>
      <c r="K1479" s="1">
        <v>100</v>
      </c>
      <c r="L1479" s="1">
        <v>202</v>
      </c>
      <c r="M1479" s="1">
        <v>200</v>
      </c>
      <c r="N1479" s="1">
        <v>203</v>
      </c>
      <c r="O1479" s="1">
        <v>300</v>
      </c>
      <c r="P1479" s="1">
        <v>1</v>
      </c>
      <c r="Q1479" s="1">
        <v>7500</v>
      </c>
    </row>
    <row r="1480" spans="1:17" x14ac:dyDescent="0.35">
      <c r="A1480" s="2">
        <v>1476</v>
      </c>
      <c r="B1480" s="2">
        <f t="shared" si="23"/>
        <v>303</v>
      </c>
      <c r="C1480" s="2">
        <v>3</v>
      </c>
      <c r="D1480" s="2">
        <v>3</v>
      </c>
      <c r="E1480" s="2" t="str">
        <f>"阵列"&amp;C1480&amp;INDEX(计算页!$E$4:$E$9,D1480)&amp;"色宠物系数"</f>
        <v>阵列3蓝色宠物系数</v>
      </c>
      <c r="F1480" s="2">
        <v>76</v>
      </c>
      <c r="G1480" s="2">
        <v>7600</v>
      </c>
      <c r="H1480" s="2">
        <f>INDEX(升级战力计算!$B$2:$BC$101,D_升级系数表!F1480,MATCH(B1480,升级战力计算!$B$1:$BC$1,0)-1)</f>
        <v>14102</v>
      </c>
      <c r="I1480" s="1">
        <v>3</v>
      </c>
      <c r="J1480" s="1">
        <v>201</v>
      </c>
      <c r="K1480" s="1">
        <v>100</v>
      </c>
      <c r="L1480" s="1">
        <v>202</v>
      </c>
      <c r="M1480" s="1">
        <v>200</v>
      </c>
      <c r="N1480" s="1">
        <v>203</v>
      </c>
      <c r="O1480" s="1">
        <v>300</v>
      </c>
      <c r="P1480" s="1">
        <v>1</v>
      </c>
      <c r="Q1480" s="1">
        <v>7600</v>
      </c>
    </row>
    <row r="1481" spans="1:17" x14ac:dyDescent="0.35">
      <c r="A1481" s="2">
        <v>1477</v>
      </c>
      <c r="B1481" s="2">
        <f t="shared" si="23"/>
        <v>303</v>
      </c>
      <c r="C1481" s="2">
        <v>3</v>
      </c>
      <c r="D1481" s="2">
        <v>3</v>
      </c>
      <c r="E1481" s="2" t="str">
        <f>"阵列"&amp;C1481&amp;INDEX(计算页!$E$4:$E$9,D1481)&amp;"色宠物系数"</f>
        <v>阵列3蓝色宠物系数</v>
      </c>
      <c r="F1481" s="2">
        <v>77</v>
      </c>
      <c r="G1481" s="2">
        <v>7700</v>
      </c>
      <c r="H1481" s="2">
        <f>INDEX(升级战力计算!$B$2:$BC$101,D_升级系数表!F1481,MATCH(B1481,升级战力计算!$B$1:$BC$1,0)-1)</f>
        <v>14404</v>
      </c>
      <c r="I1481" s="1">
        <v>3</v>
      </c>
      <c r="J1481" s="1">
        <v>201</v>
      </c>
      <c r="K1481" s="1">
        <v>100</v>
      </c>
      <c r="L1481" s="1">
        <v>202</v>
      </c>
      <c r="M1481" s="1">
        <v>200</v>
      </c>
      <c r="N1481" s="1">
        <v>203</v>
      </c>
      <c r="O1481" s="1">
        <v>300</v>
      </c>
      <c r="P1481" s="1">
        <v>1</v>
      </c>
      <c r="Q1481" s="1">
        <v>7700</v>
      </c>
    </row>
    <row r="1482" spans="1:17" x14ac:dyDescent="0.35">
      <c r="A1482" s="2">
        <v>1478</v>
      </c>
      <c r="B1482" s="2">
        <f t="shared" si="23"/>
        <v>303</v>
      </c>
      <c r="C1482" s="2">
        <v>3</v>
      </c>
      <c r="D1482" s="2">
        <v>3</v>
      </c>
      <c r="E1482" s="2" t="str">
        <f>"阵列"&amp;C1482&amp;INDEX(计算页!$E$4:$E$9,D1482)&amp;"色宠物系数"</f>
        <v>阵列3蓝色宠物系数</v>
      </c>
      <c r="F1482" s="2">
        <v>78</v>
      </c>
      <c r="G1482" s="2">
        <v>7800</v>
      </c>
      <c r="H1482" s="2">
        <f>INDEX(升级战力计算!$B$2:$BC$101,D_升级系数表!F1482,MATCH(B1482,升级战力计算!$B$1:$BC$1,0)-1)</f>
        <v>14706</v>
      </c>
      <c r="I1482" s="1">
        <v>3</v>
      </c>
      <c r="J1482" s="1">
        <v>201</v>
      </c>
      <c r="K1482" s="1">
        <v>100</v>
      </c>
      <c r="L1482" s="1">
        <v>202</v>
      </c>
      <c r="M1482" s="1">
        <v>200</v>
      </c>
      <c r="N1482" s="1">
        <v>203</v>
      </c>
      <c r="O1482" s="1">
        <v>300</v>
      </c>
      <c r="P1482" s="1">
        <v>1</v>
      </c>
      <c r="Q1482" s="1">
        <v>7800</v>
      </c>
    </row>
    <row r="1483" spans="1:17" x14ac:dyDescent="0.35">
      <c r="A1483" s="2">
        <v>1479</v>
      </c>
      <c r="B1483" s="2">
        <f t="shared" si="23"/>
        <v>303</v>
      </c>
      <c r="C1483" s="2">
        <v>3</v>
      </c>
      <c r="D1483" s="2">
        <v>3</v>
      </c>
      <c r="E1483" s="2" t="str">
        <f>"阵列"&amp;C1483&amp;INDEX(计算页!$E$4:$E$9,D1483)&amp;"色宠物系数"</f>
        <v>阵列3蓝色宠物系数</v>
      </c>
      <c r="F1483" s="2">
        <v>79</v>
      </c>
      <c r="G1483" s="2">
        <v>7900</v>
      </c>
      <c r="H1483" s="2">
        <f>INDEX(升级战力计算!$B$2:$BC$101,D_升级系数表!F1483,MATCH(B1483,升级战力计算!$B$1:$BC$1,0)-1)</f>
        <v>15008</v>
      </c>
      <c r="I1483" s="1">
        <v>3</v>
      </c>
      <c r="J1483" s="1">
        <v>201</v>
      </c>
      <c r="K1483" s="1">
        <v>100</v>
      </c>
      <c r="L1483" s="1">
        <v>202</v>
      </c>
      <c r="M1483" s="1">
        <v>200</v>
      </c>
      <c r="N1483" s="1">
        <v>203</v>
      </c>
      <c r="O1483" s="1">
        <v>300</v>
      </c>
      <c r="P1483" s="1">
        <v>1</v>
      </c>
      <c r="Q1483" s="1">
        <v>7900</v>
      </c>
    </row>
    <row r="1484" spans="1:17" x14ac:dyDescent="0.35">
      <c r="A1484" s="2">
        <v>1480</v>
      </c>
      <c r="B1484" s="2">
        <f t="shared" si="23"/>
        <v>303</v>
      </c>
      <c r="C1484" s="2">
        <v>3</v>
      </c>
      <c r="D1484" s="2">
        <v>3</v>
      </c>
      <c r="E1484" s="2" t="str">
        <f>"阵列"&amp;C1484&amp;INDEX(计算页!$E$4:$E$9,D1484)&amp;"色宠物系数"</f>
        <v>阵列3蓝色宠物系数</v>
      </c>
      <c r="F1484" s="2">
        <v>80</v>
      </c>
      <c r="G1484" s="2">
        <v>8000</v>
      </c>
      <c r="H1484" s="2">
        <f>INDEX(升级战力计算!$B$2:$BC$101,D_升级系数表!F1484,MATCH(B1484,升级战力计算!$B$1:$BC$1,0)-1)</f>
        <v>15310</v>
      </c>
      <c r="I1484" s="1">
        <v>3</v>
      </c>
      <c r="J1484" s="1">
        <v>201</v>
      </c>
      <c r="K1484" s="1">
        <v>100</v>
      </c>
      <c r="L1484" s="1">
        <v>202</v>
      </c>
      <c r="M1484" s="1">
        <v>200</v>
      </c>
      <c r="N1484" s="1">
        <v>203</v>
      </c>
      <c r="O1484" s="1">
        <v>300</v>
      </c>
      <c r="P1484" s="1">
        <v>1</v>
      </c>
      <c r="Q1484" s="1">
        <v>8000</v>
      </c>
    </row>
    <row r="1485" spans="1:17" x14ac:dyDescent="0.35">
      <c r="A1485" s="2">
        <v>1481</v>
      </c>
      <c r="B1485" s="2">
        <f t="shared" si="23"/>
        <v>303</v>
      </c>
      <c r="C1485" s="2">
        <v>3</v>
      </c>
      <c r="D1485" s="2">
        <v>3</v>
      </c>
      <c r="E1485" s="2" t="str">
        <f>"阵列"&amp;C1485&amp;INDEX(计算页!$E$4:$E$9,D1485)&amp;"色宠物系数"</f>
        <v>阵列3蓝色宠物系数</v>
      </c>
      <c r="F1485" s="2">
        <v>81</v>
      </c>
      <c r="G1485" s="2">
        <v>8100</v>
      </c>
      <c r="H1485" s="2">
        <f>INDEX(升级战力计算!$B$2:$BC$101,D_升级系数表!F1485,MATCH(B1485,升级战力计算!$B$1:$BC$1,0)-1)</f>
        <v>15633</v>
      </c>
      <c r="I1485" s="1">
        <v>3</v>
      </c>
      <c r="J1485" s="1">
        <v>201</v>
      </c>
      <c r="K1485" s="1">
        <v>100</v>
      </c>
      <c r="L1485" s="1">
        <v>202</v>
      </c>
      <c r="M1485" s="1">
        <v>200</v>
      </c>
      <c r="N1485" s="1">
        <v>203</v>
      </c>
      <c r="O1485" s="1">
        <v>300</v>
      </c>
      <c r="P1485" s="1">
        <v>1</v>
      </c>
      <c r="Q1485" s="1">
        <v>8100</v>
      </c>
    </row>
    <row r="1486" spans="1:17" x14ac:dyDescent="0.35">
      <c r="A1486" s="2">
        <v>1482</v>
      </c>
      <c r="B1486" s="2">
        <f t="shared" si="23"/>
        <v>303</v>
      </c>
      <c r="C1486" s="2">
        <v>3</v>
      </c>
      <c r="D1486" s="2">
        <v>3</v>
      </c>
      <c r="E1486" s="2" t="str">
        <f>"阵列"&amp;C1486&amp;INDEX(计算页!$E$4:$E$9,D1486)&amp;"色宠物系数"</f>
        <v>阵列3蓝色宠物系数</v>
      </c>
      <c r="F1486" s="2">
        <v>82</v>
      </c>
      <c r="G1486" s="2">
        <v>8200</v>
      </c>
      <c r="H1486" s="2">
        <f>INDEX(升级战力计算!$B$2:$BC$101,D_升级系数表!F1486,MATCH(B1486,升级战力计算!$B$1:$BC$1,0)-1)</f>
        <v>15956</v>
      </c>
      <c r="I1486" s="1">
        <v>3</v>
      </c>
      <c r="J1486" s="1">
        <v>201</v>
      </c>
      <c r="K1486" s="1">
        <v>100</v>
      </c>
      <c r="L1486" s="1">
        <v>202</v>
      </c>
      <c r="M1486" s="1">
        <v>200</v>
      </c>
      <c r="N1486" s="1">
        <v>203</v>
      </c>
      <c r="O1486" s="1">
        <v>300</v>
      </c>
      <c r="P1486" s="1">
        <v>1</v>
      </c>
      <c r="Q1486" s="1">
        <v>8200</v>
      </c>
    </row>
    <row r="1487" spans="1:17" x14ac:dyDescent="0.35">
      <c r="A1487" s="2">
        <v>1483</v>
      </c>
      <c r="B1487" s="2">
        <f t="shared" si="23"/>
        <v>303</v>
      </c>
      <c r="C1487" s="2">
        <v>3</v>
      </c>
      <c r="D1487" s="2">
        <v>3</v>
      </c>
      <c r="E1487" s="2" t="str">
        <f>"阵列"&amp;C1487&amp;INDEX(计算页!$E$4:$E$9,D1487)&amp;"色宠物系数"</f>
        <v>阵列3蓝色宠物系数</v>
      </c>
      <c r="F1487" s="2">
        <v>83</v>
      </c>
      <c r="G1487" s="2">
        <v>8300</v>
      </c>
      <c r="H1487" s="2">
        <f>INDEX(升级战力计算!$B$2:$BC$101,D_升级系数表!F1487,MATCH(B1487,升级战力计算!$B$1:$BC$1,0)-1)</f>
        <v>16279</v>
      </c>
      <c r="I1487" s="1">
        <v>3</v>
      </c>
      <c r="J1487" s="1">
        <v>201</v>
      </c>
      <c r="K1487" s="1">
        <v>100</v>
      </c>
      <c r="L1487" s="1">
        <v>202</v>
      </c>
      <c r="M1487" s="1">
        <v>200</v>
      </c>
      <c r="N1487" s="1">
        <v>203</v>
      </c>
      <c r="O1487" s="1">
        <v>300</v>
      </c>
      <c r="P1487" s="1">
        <v>1</v>
      </c>
      <c r="Q1487" s="1">
        <v>8300</v>
      </c>
    </row>
    <row r="1488" spans="1:17" x14ac:dyDescent="0.35">
      <c r="A1488" s="2">
        <v>1484</v>
      </c>
      <c r="B1488" s="2">
        <f t="shared" si="23"/>
        <v>303</v>
      </c>
      <c r="C1488" s="2">
        <v>3</v>
      </c>
      <c r="D1488" s="2">
        <v>3</v>
      </c>
      <c r="E1488" s="2" t="str">
        <f>"阵列"&amp;C1488&amp;INDEX(计算页!$E$4:$E$9,D1488)&amp;"色宠物系数"</f>
        <v>阵列3蓝色宠物系数</v>
      </c>
      <c r="F1488" s="2">
        <v>84</v>
      </c>
      <c r="G1488" s="2">
        <v>8400</v>
      </c>
      <c r="H1488" s="2">
        <f>INDEX(升级战力计算!$B$2:$BC$101,D_升级系数表!F1488,MATCH(B1488,升级战力计算!$B$1:$BC$1,0)-1)</f>
        <v>16602</v>
      </c>
      <c r="I1488" s="1">
        <v>3</v>
      </c>
      <c r="J1488" s="1">
        <v>201</v>
      </c>
      <c r="K1488" s="1">
        <v>100</v>
      </c>
      <c r="L1488" s="1">
        <v>202</v>
      </c>
      <c r="M1488" s="1">
        <v>200</v>
      </c>
      <c r="N1488" s="1">
        <v>203</v>
      </c>
      <c r="O1488" s="1">
        <v>300</v>
      </c>
      <c r="P1488" s="1">
        <v>1</v>
      </c>
      <c r="Q1488" s="1">
        <v>8400</v>
      </c>
    </row>
    <row r="1489" spans="1:17" x14ac:dyDescent="0.35">
      <c r="A1489" s="2">
        <v>1485</v>
      </c>
      <c r="B1489" s="2">
        <f t="shared" si="23"/>
        <v>303</v>
      </c>
      <c r="C1489" s="2">
        <v>3</v>
      </c>
      <c r="D1489" s="2">
        <v>3</v>
      </c>
      <c r="E1489" s="2" t="str">
        <f>"阵列"&amp;C1489&amp;INDEX(计算页!$E$4:$E$9,D1489)&amp;"色宠物系数"</f>
        <v>阵列3蓝色宠物系数</v>
      </c>
      <c r="F1489" s="2">
        <v>85</v>
      </c>
      <c r="G1489" s="2">
        <v>8500</v>
      </c>
      <c r="H1489" s="2">
        <f>INDEX(升级战力计算!$B$2:$BC$101,D_升级系数表!F1489,MATCH(B1489,升级战力计算!$B$1:$BC$1,0)-1)</f>
        <v>16925</v>
      </c>
      <c r="I1489" s="1">
        <v>3</v>
      </c>
      <c r="J1489" s="1">
        <v>201</v>
      </c>
      <c r="K1489" s="1">
        <v>100</v>
      </c>
      <c r="L1489" s="1">
        <v>202</v>
      </c>
      <c r="M1489" s="1">
        <v>200</v>
      </c>
      <c r="N1489" s="1">
        <v>203</v>
      </c>
      <c r="O1489" s="1">
        <v>300</v>
      </c>
      <c r="P1489" s="1">
        <v>1</v>
      </c>
      <c r="Q1489" s="1">
        <v>8500</v>
      </c>
    </row>
    <row r="1490" spans="1:17" x14ac:dyDescent="0.35">
      <c r="A1490" s="2">
        <v>1486</v>
      </c>
      <c r="B1490" s="2">
        <f t="shared" si="23"/>
        <v>303</v>
      </c>
      <c r="C1490" s="2">
        <v>3</v>
      </c>
      <c r="D1490" s="2">
        <v>3</v>
      </c>
      <c r="E1490" s="2" t="str">
        <f>"阵列"&amp;C1490&amp;INDEX(计算页!$E$4:$E$9,D1490)&amp;"色宠物系数"</f>
        <v>阵列3蓝色宠物系数</v>
      </c>
      <c r="F1490" s="2">
        <v>86</v>
      </c>
      <c r="G1490" s="2">
        <v>8600</v>
      </c>
      <c r="H1490" s="2">
        <f>INDEX(升级战力计算!$B$2:$BC$101,D_升级系数表!F1490,MATCH(B1490,升级战力计算!$B$1:$BC$1,0)-1)</f>
        <v>17271</v>
      </c>
      <c r="I1490" s="1">
        <v>3</v>
      </c>
      <c r="J1490" s="1">
        <v>201</v>
      </c>
      <c r="K1490" s="1">
        <v>100</v>
      </c>
      <c r="L1490" s="1">
        <v>202</v>
      </c>
      <c r="M1490" s="1">
        <v>200</v>
      </c>
      <c r="N1490" s="1">
        <v>203</v>
      </c>
      <c r="O1490" s="1">
        <v>300</v>
      </c>
      <c r="P1490" s="1">
        <v>1</v>
      </c>
      <c r="Q1490" s="1">
        <v>8600</v>
      </c>
    </row>
    <row r="1491" spans="1:17" x14ac:dyDescent="0.35">
      <c r="A1491" s="2">
        <v>1487</v>
      </c>
      <c r="B1491" s="2">
        <f t="shared" si="23"/>
        <v>303</v>
      </c>
      <c r="C1491" s="2">
        <v>3</v>
      </c>
      <c r="D1491" s="2">
        <v>3</v>
      </c>
      <c r="E1491" s="2" t="str">
        <f>"阵列"&amp;C1491&amp;INDEX(计算页!$E$4:$E$9,D1491)&amp;"色宠物系数"</f>
        <v>阵列3蓝色宠物系数</v>
      </c>
      <c r="F1491" s="2">
        <v>87</v>
      </c>
      <c r="G1491" s="2">
        <v>8700</v>
      </c>
      <c r="H1491" s="2">
        <f>INDEX(升级战力计算!$B$2:$BC$101,D_升级系数表!F1491,MATCH(B1491,升级战力计算!$B$1:$BC$1,0)-1)</f>
        <v>17617</v>
      </c>
      <c r="I1491" s="1">
        <v>3</v>
      </c>
      <c r="J1491" s="1">
        <v>201</v>
      </c>
      <c r="K1491" s="1">
        <v>100</v>
      </c>
      <c r="L1491" s="1">
        <v>202</v>
      </c>
      <c r="M1491" s="1">
        <v>200</v>
      </c>
      <c r="N1491" s="1">
        <v>203</v>
      </c>
      <c r="O1491" s="1">
        <v>300</v>
      </c>
      <c r="P1491" s="1">
        <v>1</v>
      </c>
      <c r="Q1491" s="1">
        <v>8700</v>
      </c>
    </row>
    <row r="1492" spans="1:17" x14ac:dyDescent="0.35">
      <c r="A1492" s="2">
        <v>1488</v>
      </c>
      <c r="B1492" s="2">
        <f t="shared" si="23"/>
        <v>303</v>
      </c>
      <c r="C1492" s="2">
        <v>3</v>
      </c>
      <c r="D1492" s="2">
        <v>3</v>
      </c>
      <c r="E1492" s="2" t="str">
        <f>"阵列"&amp;C1492&amp;INDEX(计算页!$E$4:$E$9,D1492)&amp;"色宠物系数"</f>
        <v>阵列3蓝色宠物系数</v>
      </c>
      <c r="F1492" s="2">
        <v>88</v>
      </c>
      <c r="G1492" s="2">
        <v>8800</v>
      </c>
      <c r="H1492" s="2">
        <f>INDEX(升级战力计算!$B$2:$BC$101,D_升级系数表!F1492,MATCH(B1492,升级战力计算!$B$1:$BC$1,0)-1)</f>
        <v>17963</v>
      </c>
      <c r="I1492" s="1">
        <v>3</v>
      </c>
      <c r="J1492" s="1">
        <v>201</v>
      </c>
      <c r="K1492" s="1">
        <v>100</v>
      </c>
      <c r="L1492" s="1">
        <v>202</v>
      </c>
      <c r="M1492" s="1">
        <v>200</v>
      </c>
      <c r="N1492" s="1">
        <v>203</v>
      </c>
      <c r="O1492" s="1">
        <v>300</v>
      </c>
      <c r="P1492" s="1">
        <v>1</v>
      </c>
      <c r="Q1492" s="1">
        <v>8800</v>
      </c>
    </row>
    <row r="1493" spans="1:17" x14ac:dyDescent="0.35">
      <c r="A1493" s="2">
        <v>1489</v>
      </c>
      <c r="B1493" s="2">
        <f t="shared" si="23"/>
        <v>303</v>
      </c>
      <c r="C1493" s="2">
        <v>3</v>
      </c>
      <c r="D1493" s="2">
        <v>3</v>
      </c>
      <c r="E1493" s="2" t="str">
        <f>"阵列"&amp;C1493&amp;INDEX(计算页!$E$4:$E$9,D1493)&amp;"色宠物系数"</f>
        <v>阵列3蓝色宠物系数</v>
      </c>
      <c r="F1493" s="2">
        <v>89</v>
      </c>
      <c r="G1493" s="2">
        <v>8900</v>
      </c>
      <c r="H1493" s="2">
        <f>INDEX(升级战力计算!$B$2:$BC$101,D_升级系数表!F1493,MATCH(B1493,升级战力计算!$B$1:$BC$1,0)-1)</f>
        <v>18309</v>
      </c>
      <c r="I1493" s="1">
        <v>3</v>
      </c>
      <c r="J1493" s="1">
        <v>201</v>
      </c>
      <c r="K1493" s="1">
        <v>100</v>
      </c>
      <c r="L1493" s="1">
        <v>202</v>
      </c>
      <c r="M1493" s="1">
        <v>200</v>
      </c>
      <c r="N1493" s="1">
        <v>203</v>
      </c>
      <c r="O1493" s="1">
        <v>300</v>
      </c>
      <c r="P1493" s="1">
        <v>1</v>
      </c>
      <c r="Q1493" s="1">
        <v>8900</v>
      </c>
    </row>
    <row r="1494" spans="1:17" x14ac:dyDescent="0.35">
      <c r="A1494" s="2">
        <v>1490</v>
      </c>
      <c r="B1494" s="2">
        <f t="shared" si="23"/>
        <v>303</v>
      </c>
      <c r="C1494" s="2">
        <v>3</v>
      </c>
      <c r="D1494" s="2">
        <v>3</v>
      </c>
      <c r="E1494" s="2" t="str">
        <f>"阵列"&amp;C1494&amp;INDEX(计算页!$E$4:$E$9,D1494)&amp;"色宠物系数"</f>
        <v>阵列3蓝色宠物系数</v>
      </c>
      <c r="F1494" s="2">
        <v>90</v>
      </c>
      <c r="G1494" s="2">
        <v>9000</v>
      </c>
      <c r="H1494" s="2">
        <f>INDEX(升级战力计算!$B$2:$BC$101,D_升级系数表!F1494,MATCH(B1494,升级战力计算!$B$1:$BC$1,0)-1)</f>
        <v>18655</v>
      </c>
      <c r="I1494" s="1">
        <v>3</v>
      </c>
      <c r="J1494" s="1">
        <v>201</v>
      </c>
      <c r="K1494" s="1">
        <v>100</v>
      </c>
      <c r="L1494" s="1">
        <v>202</v>
      </c>
      <c r="M1494" s="1">
        <v>200</v>
      </c>
      <c r="N1494" s="1">
        <v>203</v>
      </c>
      <c r="O1494" s="1">
        <v>300</v>
      </c>
      <c r="P1494" s="1">
        <v>1</v>
      </c>
      <c r="Q1494" s="1">
        <v>9000</v>
      </c>
    </row>
    <row r="1495" spans="1:17" x14ac:dyDescent="0.35">
      <c r="A1495" s="2">
        <v>1491</v>
      </c>
      <c r="B1495" s="2">
        <f t="shared" si="23"/>
        <v>303</v>
      </c>
      <c r="C1495" s="2">
        <v>3</v>
      </c>
      <c r="D1495" s="2">
        <v>3</v>
      </c>
      <c r="E1495" s="2" t="str">
        <f>"阵列"&amp;C1495&amp;INDEX(计算页!$E$4:$E$9,D1495)&amp;"色宠物系数"</f>
        <v>阵列3蓝色宠物系数</v>
      </c>
      <c r="F1495" s="2">
        <v>91</v>
      </c>
      <c r="G1495" s="2">
        <v>9100</v>
      </c>
      <c r="H1495" s="2">
        <f>INDEX(升级战力计算!$B$2:$BC$101,D_升级系数表!F1495,MATCH(B1495,升级战力计算!$B$1:$BC$1,0)-1)</f>
        <v>19025</v>
      </c>
      <c r="I1495" s="1">
        <v>3</v>
      </c>
      <c r="J1495" s="1">
        <v>201</v>
      </c>
      <c r="K1495" s="1">
        <v>100</v>
      </c>
      <c r="L1495" s="1">
        <v>202</v>
      </c>
      <c r="M1495" s="1">
        <v>200</v>
      </c>
      <c r="N1495" s="1">
        <v>203</v>
      </c>
      <c r="O1495" s="1">
        <v>300</v>
      </c>
      <c r="P1495" s="1">
        <v>1</v>
      </c>
      <c r="Q1495" s="1">
        <v>9100</v>
      </c>
    </row>
    <row r="1496" spans="1:17" x14ac:dyDescent="0.35">
      <c r="A1496" s="2">
        <v>1492</v>
      </c>
      <c r="B1496" s="2">
        <f t="shared" si="23"/>
        <v>303</v>
      </c>
      <c r="C1496" s="2">
        <v>3</v>
      </c>
      <c r="D1496" s="2">
        <v>3</v>
      </c>
      <c r="E1496" s="2" t="str">
        <f>"阵列"&amp;C1496&amp;INDEX(计算页!$E$4:$E$9,D1496)&amp;"色宠物系数"</f>
        <v>阵列3蓝色宠物系数</v>
      </c>
      <c r="F1496" s="2">
        <v>92</v>
      </c>
      <c r="G1496" s="2">
        <v>9200</v>
      </c>
      <c r="H1496" s="2">
        <f>INDEX(升级战力计算!$B$2:$BC$101,D_升级系数表!F1496,MATCH(B1496,升级战力计算!$B$1:$BC$1,0)-1)</f>
        <v>19395</v>
      </c>
      <c r="I1496" s="1">
        <v>3</v>
      </c>
      <c r="J1496" s="1">
        <v>201</v>
      </c>
      <c r="K1496" s="1">
        <v>100</v>
      </c>
      <c r="L1496" s="1">
        <v>202</v>
      </c>
      <c r="M1496" s="1">
        <v>200</v>
      </c>
      <c r="N1496" s="1">
        <v>203</v>
      </c>
      <c r="O1496" s="1">
        <v>300</v>
      </c>
      <c r="P1496" s="1">
        <v>1</v>
      </c>
      <c r="Q1496" s="1">
        <v>9200</v>
      </c>
    </row>
    <row r="1497" spans="1:17" x14ac:dyDescent="0.35">
      <c r="A1497" s="2">
        <v>1493</v>
      </c>
      <c r="B1497" s="2">
        <f t="shared" si="23"/>
        <v>303</v>
      </c>
      <c r="C1497" s="2">
        <v>3</v>
      </c>
      <c r="D1497" s="2">
        <v>3</v>
      </c>
      <c r="E1497" s="2" t="str">
        <f>"阵列"&amp;C1497&amp;INDEX(计算页!$E$4:$E$9,D1497)&amp;"色宠物系数"</f>
        <v>阵列3蓝色宠物系数</v>
      </c>
      <c r="F1497" s="2">
        <v>93</v>
      </c>
      <c r="G1497" s="2">
        <v>9300</v>
      </c>
      <c r="H1497" s="2">
        <f>INDEX(升级战力计算!$B$2:$BC$101,D_升级系数表!F1497,MATCH(B1497,升级战力计算!$B$1:$BC$1,0)-1)</f>
        <v>19765</v>
      </c>
      <c r="I1497" s="1">
        <v>3</v>
      </c>
      <c r="J1497" s="1">
        <v>201</v>
      </c>
      <c r="K1497" s="1">
        <v>100</v>
      </c>
      <c r="L1497" s="1">
        <v>202</v>
      </c>
      <c r="M1497" s="1">
        <v>200</v>
      </c>
      <c r="N1497" s="1">
        <v>203</v>
      </c>
      <c r="O1497" s="1">
        <v>300</v>
      </c>
      <c r="P1497" s="1">
        <v>1</v>
      </c>
      <c r="Q1497" s="1">
        <v>9300</v>
      </c>
    </row>
    <row r="1498" spans="1:17" x14ac:dyDescent="0.35">
      <c r="A1498" s="2">
        <v>1494</v>
      </c>
      <c r="B1498" s="2">
        <f t="shared" si="23"/>
        <v>303</v>
      </c>
      <c r="C1498" s="2">
        <v>3</v>
      </c>
      <c r="D1498" s="2">
        <v>3</v>
      </c>
      <c r="E1498" s="2" t="str">
        <f>"阵列"&amp;C1498&amp;INDEX(计算页!$E$4:$E$9,D1498)&amp;"色宠物系数"</f>
        <v>阵列3蓝色宠物系数</v>
      </c>
      <c r="F1498" s="2">
        <v>94</v>
      </c>
      <c r="G1498" s="2">
        <v>9400</v>
      </c>
      <c r="H1498" s="2">
        <f>INDEX(升级战力计算!$B$2:$BC$101,D_升级系数表!F1498,MATCH(B1498,升级战力计算!$B$1:$BC$1,0)-1)</f>
        <v>20135</v>
      </c>
      <c r="I1498" s="1">
        <v>3</v>
      </c>
      <c r="J1498" s="1">
        <v>201</v>
      </c>
      <c r="K1498" s="1">
        <v>100</v>
      </c>
      <c r="L1498" s="1">
        <v>202</v>
      </c>
      <c r="M1498" s="1">
        <v>200</v>
      </c>
      <c r="N1498" s="1">
        <v>203</v>
      </c>
      <c r="O1498" s="1">
        <v>300</v>
      </c>
      <c r="P1498" s="1">
        <v>1</v>
      </c>
      <c r="Q1498" s="1">
        <v>9400</v>
      </c>
    </row>
    <row r="1499" spans="1:17" x14ac:dyDescent="0.35">
      <c r="A1499" s="2">
        <v>1495</v>
      </c>
      <c r="B1499" s="2">
        <f t="shared" si="23"/>
        <v>303</v>
      </c>
      <c r="C1499" s="2">
        <v>3</v>
      </c>
      <c r="D1499" s="2">
        <v>3</v>
      </c>
      <c r="E1499" s="2" t="str">
        <f>"阵列"&amp;C1499&amp;INDEX(计算页!$E$4:$E$9,D1499)&amp;"色宠物系数"</f>
        <v>阵列3蓝色宠物系数</v>
      </c>
      <c r="F1499" s="2">
        <v>95</v>
      </c>
      <c r="G1499" s="2">
        <v>9500</v>
      </c>
      <c r="H1499" s="2">
        <f>INDEX(升级战力计算!$B$2:$BC$101,D_升级系数表!F1499,MATCH(B1499,升级战力计算!$B$1:$BC$1,0)-1)</f>
        <v>20505</v>
      </c>
      <c r="I1499" s="1">
        <v>3</v>
      </c>
      <c r="J1499" s="1">
        <v>201</v>
      </c>
      <c r="K1499" s="1">
        <v>100</v>
      </c>
      <c r="L1499" s="1">
        <v>202</v>
      </c>
      <c r="M1499" s="1">
        <v>200</v>
      </c>
      <c r="N1499" s="1">
        <v>203</v>
      </c>
      <c r="O1499" s="1">
        <v>300</v>
      </c>
      <c r="P1499" s="1">
        <v>1</v>
      </c>
      <c r="Q1499" s="1">
        <v>9500</v>
      </c>
    </row>
    <row r="1500" spans="1:17" x14ac:dyDescent="0.35">
      <c r="A1500" s="2">
        <v>1496</v>
      </c>
      <c r="B1500" s="2">
        <f t="shared" si="23"/>
        <v>303</v>
      </c>
      <c r="C1500" s="2">
        <v>3</v>
      </c>
      <c r="D1500" s="2">
        <v>3</v>
      </c>
      <c r="E1500" s="2" t="str">
        <f>"阵列"&amp;C1500&amp;INDEX(计算页!$E$4:$E$9,D1500)&amp;"色宠物系数"</f>
        <v>阵列3蓝色宠物系数</v>
      </c>
      <c r="F1500" s="2">
        <v>96</v>
      </c>
      <c r="G1500" s="2">
        <v>9600</v>
      </c>
      <c r="H1500" s="2">
        <f>INDEX(升级战力计算!$B$2:$BC$101,D_升级系数表!F1500,MATCH(B1500,升级战力计算!$B$1:$BC$1,0)-1)</f>
        <v>20901</v>
      </c>
      <c r="I1500" s="1">
        <v>3</v>
      </c>
      <c r="J1500" s="1">
        <v>201</v>
      </c>
      <c r="K1500" s="1">
        <v>100</v>
      </c>
      <c r="L1500" s="1">
        <v>202</v>
      </c>
      <c r="M1500" s="1">
        <v>200</v>
      </c>
      <c r="N1500" s="1">
        <v>203</v>
      </c>
      <c r="O1500" s="1">
        <v>300</v>
      </c>
      <c r="P1500" s="1">
        <v>1</v>
      </c>
      <c r="Q1500" s="1">
        <v>9600</v>
      </c>
    </row>
    <row r="1501" spans="1:17" x14ac:dyDescent="0.35">
      <c r="A1501" s="2">
        <v>1497</v>
      </c>
      <c r="B1501" s="2">
        <f t="shared" si="23"/>
        <v>303</v>
      </c>
      <c r="C1501" s="2">
        <v>3</v>
      </c>
      <c r="D1501" s="2">
        <v>3</v>
      </c>
      <c r="E1501" s="2" t="str">
        <f>"阵列"&amp;C1501&amp;INDEX(计算页!$E$4:$E$9,D1501)&amp;"色宠物系数"</f>
        <v>阵列3蓝色宠物系数</v>
      </c>
      <c r="F1501" s="2">
        <v>97</v>
      </c>
      <c r="G1501" s="2">
        <v>9700</v>
      </c>
      <c r="H1501" s="2">
        <f>INDEX(升级战力计算!$B$2:$BC$101,D_升级系数表!F1501,MATCH(B1501,升级战力计算!$B$1:$BC$1,0)-1)</f>
        <v>21297</v>
      </c>
      <c r="I1501" s="1">
        <v>3</v>
      </c>
      <c r="J1501" s="1">
        <v>201</v>
      </c>
      <c r="K1501" s="1">
        <v>100</v>
      </c>
      <c r="L1501" s="1">
        <v>202</v>
      </c>
      <c r="M1501" s="1">
        <v>200</v>
      </c>
      <c r="N1501" s="1">
        <v>203</v>
      </c>
      <c r="O1501" s="1">
        <v>300</v>
      </c>
      <c r="P1501" s="1">
        <v>1</v>
      </c>
      <c r="Q1501" s="1">
        <v>9700</v>
      </c>
    </row>
    <row r="1502" spans="1:17" x14ac:dyDescent="0.35">
      <c r="A1502" s="2">
        <v>1498</v>
      </c>
      <c r="B1502" s="2">
        <f t="shared" si="23"/>
        <v>303</v>
      </c>
      <c r="C1502" s="2">
        <v>3</v>
      </c>
      <c r="D1502" s="2">
        <v>3</v>
      </c>
      <c r="E1502" s="2" t="str">
        <f>"阵列"&amp;C1502&amp;INDEX(计算页!$E$4:$E$9,D1502)&amp;"色宠物系数"</f>
        <v>阵列3蓝色宠物系数</v>
      </c>
      <c r="F1502" s="2">
        <v>98</v>
      </c>
      <c r="G1502" s="2">
        <v>9800</v>
      </c>
      <c r="H1502" s="2">
        <f>INDEX(升级战力计算!$B$2:$BC$101,D_升级系数表!F1502,MATCH(B1502,升级战力计算!$B$1:$BC$1,0)-1)</f>
        <v>21693</v>
      </c>
      <c r="I1502" s="1">
        <v>3</v>
      </c>
      <c r="J1502" s="1">
        <v>201</v>
      </c>
      <c r="K1502" s="1">
        <v>100</v>
      </c>
      <c r="L1502" s="1">
        <v>202</v>
      </c>
      <c r="M1502" s="1">
        <v>200</v>
      </c>
      <c r="N1502" s="1">
        <v>203</v>
      </c>
      <c r="O1502" s="1">
        <v>300</v>
      </c>
      <c r="P1502" s="1">
        <v>1</v>
      </c>
      <c r="Q1502" s="1">
        <v>9800</v>
      </c>
    </row>
    <row r="1503" spans="1:17" x14ac:dyDescent="0.35">
      <c r="A1503" s="2">
        <v>1499</v>
      </c>
      <c r="B1503" s="2">
        <f t="shared" si="23"/>
        <v>303</v>
      </c>
      <c r="C1503" s="2">
        <v>3</v>
      </c>
      <c r="D1503" s="2">
        <v>3</v>
      </c>
      <c r="E1503" s="2" t="str">
        <f>"阵列"&amp;C1503&amp;INDEX(计算页!$E$4:$E$9,D1503)&amp;"色宠物系数"</f>
        <v>阵列3蓝色宠物系数</v>
      </c>
      <c r="F1503" s="2">
        <v>99</v>
      </c>
      <c r="G1503" s="2">
        <v>9900</v>
      </c>
      <c r="H1503" s="2">
        <f>INDEX(升级战力计算!$B$2:$BC$101,D_升级系数表!F1503,MATCH(B1503,升级战力计算!$B$1:$BC$1,0)-1)</f>
        <v>22089</v>
      </c>
      <c r="I1503" s="1">
        <v>3</v>
      </c>
      <c r="J1503" s="1">
        <v>201</v>
      </c>
      <c r="K1503" s="1">
        <v>100</v>
      </c>
      <c r="L1503" s="1">
        <v>202</v>
      </c>
      <c r="M1503" s="1">
        <v>200</v>
      </c>
      <c r="N1503" s="1">
        <v>203</v>
      </c>
      <c r="O1503" s="1">
        <v>300</v>
      </c>
      <c r="P1503" s="1">
        <v>1</v>
      </c>
      <c r="Q1503" s="1">
        <v>9900</v>
      </c>
    </row>
    <row r="1504" spans="1:17" x14ac:dyDescent="0.35">
      <c r="A1504" s="2">
        <v>1500</v>
      </c>
      <c r="B1504" s="2">
        <f t="shared" si="23"/>
        <v>303</v>
      </c>
      <c r="C1504" s="2">
        <v>3</v>
      </c>
      <c r="D1504" s="2">
        <v>3</v>
      </c>
      <c r="E1504" s="2" t="str">
        <f>"阵列"&amp;C1504&amp;INDEX(计算页!$E$4:$E$9,D1504)&amp;"色宠物系数"</f>
        <v>阵列3蓝色宠物系数</v>
      </c>
      <c r="F1504" s="2">
        <v>100</v>
      </c>
      <c r="G1504" s="2">
        <v>10000</v>
      </c>
      <c r="H1504" s="2">
        <f>INDEX(升级战力计算!$B$2:$BC$101,D_升级系数表!F1504,MATCH(B1504,升级战力计算!$B$1:$BC$1,0)-1)</f>
        <v>22485</v>
      </c>
      <c r="I1504" s="1">
        <v>3</v>
      </c>
      <c r="J1504" s="1">
        <v>201</v>
      </c>
      <c r="K1504" s="1">
        <v>100</v>
      </c>
      <c r="L1504" s="1">
        <v>202</v>
      </c>
      <c r="M1504" s="1">
        <v>200</v>
      </c>
      <c r="N1504" s="1">
        <v>203</v>
      </c>
      <c r="O1504" s="1">
        <v>300</v>
      </c>
      <c r="P1504" s="1">
        <v>1</v>
      </c>
      <c r="Q1504" s="1">
        <v>10000</v>
      </c>
    </row>
    <row r="1505" spans="1:17" x14ac:dyDescent="0.35">
      <c r="A1505" s="2">
        <v>1501</v>
      </c>
      <c r="B1505" s="2">
        <f t="shared" si="23"/>
        <v>304</v>
      </c>
      <c r="C1505" s="2">
        <v>3</v>
      </c>
      <c r="D1505" s="2">
        <v>4</v>
      </c>
      <c r="E1505" s="2" t="str">
        <f>"阵列"&amp;C1505&amp;INDEX(计算页!$E$4:$E$9,D1505)&amp;"色宠物系数"</f>
        <v>阵列3紫色宠物系数</v>
      </c>
      <c r="F1505" s="2">
        <v>1</v>
      </c>
      <c r="G1505" s="2">
        <v>100</v>
      </c>
      <c r="H1505" s="2">
        <f>INDEX(升级战力计算!$B$2:$BC$101,D_升级系数表!F1505,MATCH(B1505,升级战力计算!$B$1:$BC$1,0)-1)</f>
        <v>80</v>
      </c>
      <c r="I1505" s="1">
        <v>3</v>
      </c>
      <c r="J1505" s="1">
        <v>201</v>
      </c>
      <c r="K1505" s="1">
        <v>100</v>
      </c>
      <c r="L1505" s="1">
        <v>202</v>
      </c>
      <c r="M1505" s="1">
        <v>200</v>
      </c>
      <c r="N1505" s="1">
        <v>203</v>
      </c>
      <c r="O1505" s="1">
        <v>300</v>
      </c>
      <c r="P1505" s="1">
        <v>1</v>
      </c>
      <c r="Q1505" s="1">
        <v>100</v>
      </c>
    </row>
    <row r="1506" spans="1:17" x14ac:dyDescent="0.35">
      <c r="A1506" s="2">
        <v>1502</v>
      </c>
      <c r="B1506" s="2">
        <f t="shared" si="23"/>
        <v>304</v>
      </c>
      <c r="C1506" s="2">
        <v>3</v>
      </c>
      <c r="D1506" s="2">
        <v>4</v>
      </c>
      <c r="E1506" s="2" t="str">
        <f>"阵列"&amp;C1506&amp;INDEX(计算页!$E$4:$E$9,D1506)&amp;"色宠物系数"</f>
        <v>阵列3紫色宠物系数</v>
      </c>
      <c r="F1506" s="2">
        <v>2</v>
      </c>
      <c r="G1506" s="2">
        <v>200</v>
      </c>
      <c r="H1506" s="2">
        <f>INDEX(升级战力计算!$B$2:$BC$101,D_升级系数表!F1506,MATCH(B1506,升级战力计算!$B$1:$BC$1,0)-1)</f>
        <v>160</v>
      </c>
      <c r="I1506" s="1">
        <v>3</v>
      </c>
      <c r="J1506" s="1">
        <v>201</v>
      </c>
      <c r="K1506" s="1">
        <v>100</v>
      </c>
      <c r="L1506" s="1">
        <v>202</v>
      </c>
      <c r="M1506" s="1">
        <v>200</v>
      </c>
      <c r="N1506" s="1">
        <v>203</v>
      </c>
      <c r="O1506" s="1">
        <v>300</v>
      </c>
      <c r="P1506" s="1">
        <v>1</v>
      </c>
      <c r="Q1506" s="1">
        <v>200</v>
      </c>
    </row>
    <row r="1507" spans="1:17" x14ac:dyDescent="0.35">
      <c r="A1507" s="2">
        <v>1503</v>
      </c>
      <c r="B1507" s="2">
        <f t="shared" si="23"/>
        <v>304</v>
      </c>
      <c r="C1507" s="2">
        <v>3</v>
      </c>
      <c r="D1507" s="2">
        <v>4</v>
      </c>
      <c r="E1507" s="2" t="str">
        <f>"阵列"&amp;C1507&amp;INDEX(计算页!$E$4:$E$9,D1507)&amp;"色宠物系数"</f>
        <v>阵列3紫色宠物系数</v>
      </c>
      <c r="F1507" s="2">
        <v>3</v>
      </c>
      <c r="G1507" s="2">
        <v>300</v>
      </c>
      <c r="H1507" s="2">
        <f>INDEX(升级战力计算!$B$2:$BC$101,D_升级系数表!F1507,MATCH(B1507,升级战力计算!$B$1:$BC$1,0)-1)</f>
        <v>240</v>
      </c>
      <c r="I1507" s="1">
        <v>3</v>
      </c>
      <c r="J1507" s="1">
        <v>201</v>
      </c>
      <c r="K1507" s="1">
        <v>100</v>
      </c>
      <c r="L1507" s="1">
        <v>202</v>
      </c>
      <c r="M1507" s="1">
        <v>200</v>
      </c>
      <c r="N1507" s="1">
        <v>203</v>
      </c>
      <c r="O1507" s="1">
        <v>300</v>
      </c>
      <c r="P1507" s="1">
        <v>1</v>
      </c>
      <c r="Q1507" s="1">
        <v>300</v>
      </c>
    </row>
    <row r="1508" spans="1:17" x14ac:dyDescent="0.35">
      <c r="A1508" s="2">
        <v>1504</v>
      </c>
      <c r="B1508" s="2">
        <f t="shared" si="23"/>
        <v>304</v>
      </c>
      <c r="C1508" s="2">
        <v>3</v>
      </c>
      <c r="D1508" s="2">
        <v>4</v>
      </c>
      <c r="E1508" s="2" t="str">
        <f>"阵列"&amp;C1508&amp;INDEX(计算页!$E$4:$E$9,D1508)&amp;"色宠物系数"</f>
        <v>阵列3紫色宠物系数</v>
      </c>
      <c r="F1508" s="2">
        <v>4</v>
      </c>
      <c r="G1508" s="2">
        <v>400</v>
      </c>
      <c r="H1508" s="2">
        <f>INDEX(升级战力计算!$B$2:$BC$101,D_升级系数表!F1508,MATCH(B1508,升级战力计算!$B$1:$BC$1,0)-1)</f>
        <v>320</v>
      </c>
      <c r="I1508" s="1">
        <v>3</v>
      </c>
      <c r="J1508" s="1">
        <v>201</v>
      </c>
      <c r="K1508" s="1">
        <v>100</v>
      </c>
      <c r="L1508" s="1">
        <v>202</v>
      </c>
      <c r="M1508" s="1">
        <v>200</v>
      </c>
      <c r="N1508" s="1">
        <v>203</v>
      </c>
      <c r="O1508" s="1">
        <v>300</v>
      </c>
      <c r="P1508" s="1">
        <v>1</v>
      </c>
      <c r="Q1508" s="1">
        <v>400</v>
      </c>
    </row>
    <row r="1509" spans="1:17" x14ac:dyDescent="0.35">
      <c r="A1509" s="2">
        <v>1505</v>
      </c>
      <c r="B1509" s="2">
        <f t="shared" si="23"/>
        <v>304</v>
      </c>
      <c r="C1509" s="2">
        <v>3</v>
      </c>
      <c r="D1509" s="2">
        <v>4</v>
      </c>
      <c r="E1509" s="2" t="str">
        <f>"阵列"&amp;C1509&amp;INDEX(计算页!$E$4:$E$9,D1509)&amp;"色宠物系数"</f>
        <v>阵列3紫色宠物系数</v>
      </c>
      <c r="F1509" s="2">
        <v>5</v>
      </c>
      <c r="G1509" s="2">
        <v>500</v>
      </c>
      <c r="H1509" s="2">
        <f>INDEX(升级战力计算!$B$2:$BC$101,D_升级系数表!F1509,MATCH(B1509,升级战力计算!$B$1:$BC$1,0)-1)</f>
        <v>400</v>
      </c>
      <c r="I1509" s="1">
        <v>3</v>
      </c>
      <c r="J1509" s="1">
        <v>201</v>
      </c>
      <c r="K1509" s="1">
        <v>100</v>
      </c>
      <c r="L1509" s="1">
        <v>202</v>
      </c>
      <c r="M1509" s="1">
        <v>200</v>
      </c>
      <c r="N1509" s="1">
        <v>203</v>
      </c>
      <c r="O1509" s="1">
        <v>300</v>
      </c>
      <c r="P1509" s="1">
        <v>1</v>
      </c>
      <c r="Q1509" s="1">
        <v>500</v>
      </c>
    </row>
    <row r="1510" spans="1:17" x14ac:dyDescent="0.35">
      <c r="A1510" s="2">
        <v>1506</v>
      </c>
      <c r="B1510" s="2">
        <f t="shared" si="23"/>
        <v>304</v>
      </c>
      <c r="C1510" s="2">
        <v>3</v>
      </c>
      <c r="D1510" s="2">
        <v>4</v>
      </c>
      <c r="E1510" s="2" t="str">
        <f>"阵列"&amp;C1510&amp;INDEX(计算页!$E$4:$E$9,D1510)&amp;"色宠物系数"</f>
        <v>阵列3紫色宠物系数</v>
      </c>
      <c r="F1510" s="2">
        <v>6</v>
      </c>
      <c r="G1510" s="2">
        <v>600</v>
      </c>
      <c r="H1510" s="2">
        <f>INDEX(升级战力计算!$B$2:$BC$101,D_升级系数表!F1510,MATCH(B1510,升级战力计算!$B$1:$BC$1,0)-1)</f>
        <v>486</v>
      </c>
      <c r="I1510" s="1">
        <v>3</v>
      </c>
      <c r="J1510" s="1">
        <v>201</v>
      </c>
      <c r="K1510" s="1">
        <v>100</v>
      </c>
      <c r="L1510" s="1">
        <v>202</v>
      </c>
      <c r="M1510" s="1">
        <v>200</v>
      </c>
      <c r="N1510" s="1">
        <v>203</v>
      </c>
      <c r="O1510" s="1">
        <v>300</v>
      </c>
      <c r="P1510" s="1">
        <v>1</v>
      </c>
      <c r="Q1510" s="1">
        <v>600</v>
      </c>
    </row>
    <row r="1511" spans="1:17" x14ac:dyDescent="0.35">
      <c r="A1511" s="2">
        <v>1507</v>
      </c>
      <c r="B1511" s="2">
        <f t="shared" si="23"/>
        <v>304</v>
      </c>
      <c r="C1511" s="2">
        <v>3</v>
      </c>
      <c r="D1511" s="2">
        <v>4</v>
      </c>
      <c r="E1511" s="2" t="str">
        <f>"阵列"&amp;C1511&amp;INDEX(计算页!$E$4:$E$9,D1511)&amp;"色宠物系数"</f>
        <v>阵列3紫色宠物系数</v>
      </c>
      <c r="F1511" s="2">
        <v>7</v>
      </c>
      <c r="G1511" s="2">
        <v>700</v>
      </c>
      <c r="H1511" s="2">
        <f>INDEX(升级战力计算!$B$2:$BC$101,D_升级系数表!F1511,MATCH(B1511,升级战力计算!$B$1:$BC$1,0)-1)</f>
        <v>572</v>
      </c>
      <c r="I1511" s="1">
        <v>3</v>
      </c>
      <c r="J1511" s="1">
        <v>201</v>
      </c>
      <c r="K1511" s="1">
        <v>100</v>
      </c>
      <c r="L1511" s="1">
        <v>202</v>
      </c>
      <c r="M1511" s="1">
        <v>200</v>
      </c>
      <c r="N1511" s="1">
        <v>203</v>
      </c>
      <c r="O1511" s="1">
        <v>300</v>
      </c>
      <c r="P1511" s="1">
        <v>1</v>
      </c>
      <c r="Q1511" s="1">
        <v>700</v>
      </c>
    </row>
    <row r="1512" spans="1:17" x14ac:dyDescent="0.35">
      <c r="A1512" s="2">
        <v>1508</v>
      </c>
      <c r="B1512" s="2">
        <f t="shared" si="23"/>
        <v>304</v>
      </c>
      <c r="C1512" s="2">
        <v>3</v>
      </c>
      <c r="D1512" s="2">
        <v>4</v>
      </c>
      <c r="E1512" s="2" t="str">
        <f>"阵列"&amp;C1512&amp;INDEX(计算页!$E$4:$E$9,D1512)&amp;"色宠物系数"</f>
        <v>阵列3紫色宠物系数</v>
      </c>
      <c r="F1512" s="2">
        <v>8</v>
      </c>
      <c r="G1512" s="2">
        <v>800</v>
      </c>
      <c r="H1512" s="2">
        <f>INDEX(升级战力计算!$B$2:$BC$101,D_升级系数表!F1512,MATCH(B1512,升级战力计算!$B$1:$BC$1,0)-1)</f>
        <v>658</v>
      </c>
      <c r="I1512" s="1">
        <v>3</v>
      </c>
      <c r="J1512" s="1">
        <v>201</v>
      </c>
      <c r="K1512" s="1">
        <v>100</v>
      </c>
      <c r="L1512" s="1">
        <v>202</v>
      </c>
      <c r="M1512" s="1">
        <v>200</v>
      </c>
      <c r="N1512" s="1">
        <v>203</v>
      </c>
      <c r="O1512" s="1">
        <v>300</v>
      </c>
      <c r="P1512" s="1">
        <v>1</v>
      </c>
      <c r="Q1512" s="1">
        <v>800</v>
      </c>
    </row>
    <row r="1513" spans="1:17" x14ac:dyDescent="0.35">
      <c r="A1513" s="2">
        <v>1509</v>
      </c>
      <c r="B1513" s="2">
        <f t="shared" si="23"/>
        <v>304</v>
      </c>
      <c r="C1513" s="2">
        <v>3</v>
      </c>
      <c r="D1513" s="2">
        <v>4</v>
      </c>
      <c r="E1513" s="2" t="str">
        <f>"阵列"&amp;C1513&amp;INDEX(计算页!$E$4:$E$9,D1513)&amp;"色宠物系数"</f>
        <v>阵列3紫色宠物系数</v>
      </c>
      <c r="F1513" s="2">
        <v>9</v>
      </c>
      <c r="G1513" s="2">
        <v>900</v>
      </c>
      <c r="H1513" s="2">
        <f>INDEX(升级战力计算!$B$2:$BC$101,D_升级系数表!F1513,MATCH(B1513,升级战力计算!$B$1:$BC$1,0)-1)</f>
        <v>744</v>
      </c>
      <c r="I1513" s="1">
        <v>3</v>
      </c>
      <c r="J1513" s="1">
        <v>201</v>
      </c>
      <c r="K1513" s="1">
        <v>100</v>
      </c>
      <c r="L1513" s="1">
        <v>202</v>
      </c>
      <c r="M1513" s="1">
        <v>200</v>
      </c>
      <c r="N1513" s="1">
        <v>203</v>
      </c>
      <c r="O1513" s="1">
        <v>300</v>
      </c>
      <c r="P1513" s="1">
        <v>1</v>
      </c>
      <c r="Q1513" s="1">
        <v>900</v>
      </c>
    </row>
    <row r="1514" spans="1:17" x14ac:dyDescent="0.35">
      <c r="A1514" s="2">
        <v>1510</v>
      </c>
      <c r="B1514" s="2">
        <f t="shared" si="23"/>
        <v>304</v>
      </c>
      <c r="C1514" s="2">
        <v>3</v>
      </c>
      <c r="D1514" s="2">
        <v>4</v>
      </c>
      <c r="E1514" s="2" t="str">
        <f>"阵列"&amp;C1514&amp;INDEX(计算页!$E$4:$E$9,D1514)&amp;"色宠物系数"</f>
        <v>阵列3紫色宠物系数</v>
      </c>
      <c r="F1514" s="2">
        <v>10</v>
      </c>
      <c r="G1514" s="2">
        <v>1000</v>
      </c>
      <c r="H1514" s="2">
        <f>INDEX(升级战力计算!$B$2:$BC$101,D_升级系数表!F1514,MATCH(B1514,升级战力计算!$B$1:$BC$1,0)-1)</f>
        <v>830</v>
      </c>
      <c r="I1514" s="1">
        <v>3</v>
      </c>
      <c r="J1514" s="1">
        <v>201</v>
      </c>
      <c r="K1514" s="1">
        <v>100</v>
      </c>
      <c r="L1514" s="1">
        <v>202</v>
      </c>
      <c r="M1514" s="1">
        <v>200</v>
      </c>
      <c r="N1514" s="1">
        <v>203</v>
      </c>
      <c r="O1514" s="1">
        <v>300</v>
      </c>
      <c r="P1514" s="1">
        <v>1</v>
      </c>
      <c r="Q1514" s="1">
        <v>1000</v>
      </c>
    </row>
    <row r="1515" spans="1:17" x14ac:dyDescent="0.35">
      <c r="A1515" s="2">
        <v>1511</v>
      </c>
      <c r="B1515" s="2">
        <f t="shared" si="23"/>
        <v>304</v>
      </c>
      <c r="C1515" s="2">
        <v>3</v>
      </c>
      <c r="D1515" s="2">
        <v>4</v>
      </c>
      <c r="E1515" s="2" t="str">
        <f>"阵列"&amp;C1515&amp;INDEX(计算页!$E$4:$E$9,D1515)&amp;"色宠物系数"</f>
        <v>阵列3紫色宠物系数</v>
      </c>
      <c r="F1515" s="2">
        <v>11</v>
      </c>
      <c r="G1515" s="2">
        <v>1100</v>
      </c>
      <c r="H1515" s="2">
        <f>INDEX(升级战力计算!$B$2:$BC$101,D_升级系数表!F1515,MATCH(B1515,升级战力计算!$B$1:$BC$1,0)-1)</f>
        <v>922</v>
      </c>
      <c r="I1515" s="1">
        <v>3</v>
      </c>
      <c r="J1515" s="1">
        <v>201</v>
      </c>
      <c r="K1515" s="1">
        <v>100</v>
      </c>
      <c r="L1515" s="1">
        <v>202</v>
      </c>
      <c r="M1515" s="1">
        <v>200</v>
      </c>
      <c r="N1515" s="1">
        <v>203</v>
      </c>
      <c r="O1515" s="1">
        <v>300</v>
      </c>
      <c r="P1515" s="1">
        <v>1</v>
      </c>
      <c r="Q1515" s="1">
        <v>1100</v>
      </c>
    </row>
    <row r="1516" spans="1:17" x14ac:dyDescent="0.35">
      <c r="A1516" s="2">
        <v>1512</v>
      </c>
      <c r="B1516" s="2">
        <f t="shared" si="23"/>
        <v>304</v>
      </c>
      <c r="C1516" s="2">
        <v>3</v>
      </c>
      <c r="D1516" s="2">
        <v>4</v>
      </c>
      <c r="E1516" s="2" t="str">
        <f>"阵列"&amp;C1516&amp;INDEX(计算页!$E$4:$E$9,D1516)&amp;"色宠物系数"</f>
        <v>阵列3紫色宠物系数</v>
      </c>
      <c r="F1516" s="2">
        <v>12</v>
      </c>
      <c r="G1516" s="2">
        <v>1200</v>
      </c>
      <c r="H1516" s="2">
        <f>INDEX(升级战力计算!$B$2:$BC$101,D_升级系数表!F1516,MATCH(B1516,升级战力计算!$B$1:$BC$1,0)-1)</f>
        <v>1014</v>
      </c>
      <c r="I1516" s="1">
        <v>3</v>
      </c>
      <c r="J1516" s="1">
        <v>201</v>
      </c>
      <c r="K1516" s="1">
        <v>100</v>
      </c>
      <c r="L1516" s="1">
        <v>202</v>
      </c>
      <c r="M1516" s="1">
        <v>200</v>
      </c>
      <c r="N1516" s="1">
        <v>203</v>
      </c>
      <c r="O1516" s="1">
        <v>300</v>
      </c>
      <c r="P1516" s="1">
        <v>1</v>
      </c>
      <c r="Q1516" s="1">
        <v>1200</v>
      </c>
    </row>
    <row r="1517" spans="1:17" x14ac:dyDescent="0.35">
      <c r="A1517" s="2">
        <v>1513</v>
      </c>
      <c r="B1517" s="2">
        <f t="shared" si="23"/>
        <v>304</v>
      </c>
      <c r="C1517" s="2">
        <v>3</v>
      </c>
      <c r="D1517" s="2">
        <v>4</v>
      </c>
      <c r="E1517" s="2" t="str">
        <f>"阵列"&amp;C1517&amp;INDEX(计算页!$E$4:$E$9,D1517)&amp;"色宠物系数"</f>
        <v>阵列3紫色宠物系数</v>
      </c>
      <c r="F1517" s="2">
        <v>13</v>
      </c>
      <c r="G1517" s="2">
        <v>1300</v>
      </c>
      <c r="H1517" s="2">
        <f>INDEX(升级战力计算!$B$2:$BC$101,D_升级系数表!F1517,MATCH(B1517,升级战力计算!$B$1:$BC$1,0)-1)</f>
        <v>1106</v>
      </c>
      <c r="I1517" s="1">
        <v>3</v>
      </c>
      <c r="J1517" s="1">
        <v>201</v>
      </c>
      <c r="K1517" s="1">
        <v>100</v>
      </c>
      <c r="L1517" s="1">
        <v>202</v>
      </c>
      <c r="M1517" s="1">
        <v>200</v>
      </c>
      <c r="N1517" s="1">
        <v>203</v>
      </c>
      <c r="O1517" s="1">
        <v>300</v>
      </c>
      <c r="P1517" s="1">
        <v>1</v>
      </c>
      <c r="Q1517" s="1">
        <v>1300</v>
      </c>
    </row>
    <row r="1518" spans="1:17" x14ac:dyDescent="0.35">
      <c r="A1518" s="2">
        <v>1514</v>
      </c>
      <c r="B1518" s="2">
        <f t="shared" si="23"/>
        <v>304</v>
      </c>
      <c r="C1518" s="2">
        <v>3</v>
      </c>
      <c r="D1518" s="2">
        <v>4</v>
      </c>
      <c r="E1518" s="2" t="str">
        <f>"阵列"&amp;C1518&amp;INDEX(计算页!$E$4:$E$9,D1518)&amp;"色宠物系数"</f>
        <v>阵列3紫色宠物系数</v>
      </c>
      <c r="F1518" s="2">
        <v>14</v>
      </c>
      <c r="G1518" s="2">
        <v>1400</v>
      </c>
      <c r="H1518" s="2">
        <f>INDEX(升级战力计算!$B$2:$BC$101,D_升级系数表!F1518,MATCH(B1518,升级战力计算!$B$1:$BC$1,0)-1)</f>
        <v>1198</v>
      </c>
      <c r="I1518" s="1">
        <v>3</v>
      </c>
      <c r="J1518" s="1">
        <v>201</v>
      </c>
      <c r="K1518" s="1">
        <v>100</v>
      </c>
      <c r="L1518" s="1">
        <v>202</v>
      </c>
      <c r="M1518" s="1">
        <v>200</v>
      </c>
      <c r="N1518" s="1">
        <v>203</v>
      </c>
      <c r="O1518" s="1">
        <v>300</v>
      </c>
      <c r="P1518" s="1">
        <v>1</v>
      </c>
      <c r="Q1518" s="1">
        <v>1400</v>
      </c>
    </row>
    <row r="1519" spans="1:17" x14ac:dyDescent="0.35">
      <c r="A1519" s="2">
        <v>1515</v>
      </c>
      <c r="B1519" s="2">
        <f t="shared" si="23"/>
        <v>304</v>
      </c>
      <c r="C1519" s="2">
        <v>3</v>
      </c>
      <c r="D1519" s="2">
        <v>4</v>
      </c>
      <c r="E1519" s="2" t="str">
        <f>"阵列"&amp;C1519&amp;INDEX(计算页!$E$4:$E$9,D1519)&amp;"色宠物系数"</f>
        <v>阵列3紫色宠物系数</v>
      </c>
      <c r="F1519" s="2">
        <v>15</v>
      </c>
      <c r="G1519" s="2">
        <v>1500</v>
      </c>
      <c r="H1519" s="2">
        <f>INDEX(升级战力计算!$B$2:$BC$101,D_升级系数表!F1519,MATCH(B1519,升级战力计算!$B$1:$BC$1,0)-1)</f>
        <v>1290</v>
      </c>
      <c r="I1519" s="1">
        <v>3</v>
      </c>
      <c r="J1519" s="1">
        <v>201</v>
      </c>
      <c r="K1519" s="1">
        <v>100</v>
      </c>
      <c r="L1519" s="1">
        <v>202</v>
      </c>
      <c r="M1519" s="1">
        <v>200</v>
      </c>
      <c r="N1519" s="1">
        <v>203</v>
      </c>
      <c r="O1519" s="1">
        <v>300</v>
      </c>
      <c r="P1519" s="1">
        <v>1</v>
      </c>
      <c r="Q1519" s="1">
        <v>1500</v>
      </c>
    </row>
    <row r="1520" spans="1:17" x14ac:dyDescent="0.35">
      <c r="A1520" s="2">
        <v>1516</v>
      </c>
      <c r="B1520" s="2">
        <f t="shared" si="23"/>
        <v>304</v>
      </c>
      <c r="C1520" s="2">
        <v>3</v>
      </c>
      <c r="D1520" s="2">
        <v>4</v>
      </c>
      <c r="E1520" s="2" t="str">
        <f>"阵列"&amp;C1520&amp;INDEX(计算页!$E$4:$E$9,D1520)&amp;"色宠物系数"</f>
        <v>阵列3紫色宠物系数</v>
      </c>
      <c r="F1520" s="2">
        <v>16</v>
      </c>
      <c r="G1520" s="2">
        <v>1600</v>
      </c>
      <c r="H1520" s="2">
        <f>INDEX(升级战力计算!$B$2:$BC$101,D_升级系数表!F1520,MATCH(B1520,升级战力计算!$B$1:$BC$1,0)-1)</f>
        <v>1388</v>
      </c>
      <c r="I1520" s="1">
        <v>3</v>
      </c>
      <c r="J1520" s="1">
        <v>201</v>
      </c>
      <c r="K1520" s="1">
        <v>100</v>
      </c>
      <c r="L1520" s="1">
        <v>202</v>
      </c>
      <c r="M1520" s="1">
        <v>200</v>
      </c>
      <c r="N1520" s="1">
        <v>203</v>
      </c>
      <c r="O1520" s="1">
        <v>300</v>
      </c>
      <c r="P1520" s="1">
        <v>1</v>
      </c>
      <c r="Q1520" s="1">
        <v>1600</v>
      </c>
    </row>
    <row r="1521" spans="1:17" x14ac:dyDescent="0.35">
      <c r="A1521" s="2">
        <v>1517</v>
      </c>
      <c r="B1521" s="2">
        <f t="shared" si="23"/>
        <v>304</v>
      </c>
      <c r="C1521" s="2">
        <v>3</v>
      </c>
      <c r="D1521" s="2">
        <v>4</v>
      </c>
      <c r="E1521" s="2" t="str">
        <f>"阵列"&amp;C1521&amp;INDEX(计算页!$E$4:$E$9,D1521)&amp;"色宠物系数"</f>
        <v>阵列3紫色宠物系数</v>
      </c>
      <c r="F1521" s="2">
        <v>17</v>
      </c>
      <c r="G1521" s="2">
        <v>1700</v>
      </c>
      <c r="H1521" s="2">
        <f>INDEX(升级战力计算!$B$2:$BC$101,D_升级系数表!F1521,MATCH(B1521,升级战力计算!$B$1:$BC$1,0)-1)</f>
        <v>1486</v>
      </c>
      <c r="I1521" s="1">
        <v>3</v>
      </c>
      <c r="J1521" s="1">
        <v>201</v>
      </c>
      <c r="K1521" s="1">
        <v>100</v>
      </c>
      <c r="L1521" s="1">
        <v>202</v>
      </c>
      <c r="M1521" s="1">
        <v>200</v>
      </c>
      <c r="N1521" s="1">
        <v>203</v>
      </c>
      <c r="O1521" s="1">
        <v>300</v>
      </c>
      <c r="P1521" s="1">
        <v>1</v>
      </c>
      <c r="Q1521" s="1">
        <v>1700</v>
      </c>
    </row>
    <row r="1522" spans="1:17" x14ac:dyDescent="0.35">
      <c r="A1522" s="2">
        <v>1518</v>
      </c>
      <c r="B1522" s="2">
        <f t="shared" si="23"/>
        <v>304</v>
      </c>
      <c r="C1522" s="2">
        <v>3</v>
      </c>
      <c r="D1522" s="2">
        <v>4</v>
      </c>
      <c r="E1522" s="2" t="str">
        <f>"阵列"&amp;C1522&amp;INDEX(计算页!$E$4:$E$9,D1522)&amp;"色宠物系数"</f>
        <v>阵列3紫色宠物系数</v>
      </c>
      <c r="F1522" s="2">
        <v>18</v>
      </c>
      <c r="G1522" s="2">
        <v>1800</v>
      </c>
      <c r="H1522" s="2">
        <f>INDEX(升级战力计算!$B$2:$BC$101,D_升级系数表!F1522,MATCH(B1522,升级战力计算!$B$1:$BC$1,0)-1)</f>
        <v>1584</v>
      </c>
      <c r="I1522" s="1">
        <v>3</v>
      </c>
      <c r="J1522" s="1">
        <v>201</v>
      </c>
      <c r="K1522" s="1">
        <v>100</v>
      </c>
      <c r="L1522" s="1">
        <v>202</v>
      </c>
      <c r="M1522" s="1">
        <v>200</v>
      </c>
      <c r="N1522" s="1">
        <v>203</v>
      </c>
      <c r="O1522" s="1">
        <v>300</v>
      </c>
      <c r="P1522" s="1">
        <v>1</v>
      </c>
      <c r="Q1522" s="1">
        <v>1800</v>
      </c>
    </row>
    <row r="1523" spans="1:17" x14ac:dyDescent="0.35">
      <c r="A1523" s="2">
        <v>1519</v>
      </c>
      <c r="B1523" s="2">
        <f t="shared" si="23"/>
        <v>304</v>
      </c>
      <c r="C1523" s="2">
        <v>3</v>
      </c>
      <c r="D1523" s="2">
        <v>4</v>
      </c>
      <c r="E1523" s="2" t="str">
        <f>"阵列"&amp;C1523&amp;INDEX(计算页!$E$4:$E$9,D1523)&amp;"色宠物系数"</f>
        <v>阵列3紫色宠物系数</v>
      </c>
      <c r="F1523" s="2">
        <v>19</v>
      </c>
      <c r="G1523" s="2">
        <v>1900</v>
      </c>
      <c r="H1523" s="2">
        <f>INDEX(升级战力计算!$B$2:$BC$101,D_升级系数表!F1523,MATCH(B1523,升级战力计算!$B$1:$BC$1,0)-1)</f>
        <v>1682</v>
      </c>
      <c r="I1523" s="1">
        <v>3</v>
      </c>
      <c r="J1523" s="1">
        <v>201</v>
      </c>
      <c r="K1523" s="1">
        <v>100</v>
      </c>
      <c r="L1523" s="1">
        <v>202</v>
      </c>
      <c r="M1523" s="1">
        <v>200</v>
      </c>
      <c r="N1523" s="1">
        <v>203</v>
      </c>
      <c r="O1523" s="1">
        <v>300</v>
      </c>
      <c r="P1523" s="1">
        <v>1</v>
      </c>
      <c r="Q1523" s="1">
        <v>1900</v>
      </c>
    </row>
    <row r="1524" spans="1:17" x14ac:dyDescent="0.35">
      <c r="A1524" s="2">
        <v>1520</v>
      </c>
      <c r="B1524" s="2">
        <f t="shared" si="23"/>
        <v>304</v>
      </c>
      <c r="C1524" s="2">
        <v>3</v>
      </c>
      <c r="D1524" s="2">
        <v>4</v>
      </c>
      <c r="E1524" s="2" t="str">
        <f>"阵列"&amp;C1524&amp;INDEX(计算页!$E$4:$E$9,D1524)&amp;"色宠物系数"</f>
        <v>阵列3紫色宠物系数</v>
      </c>
      <c r="F1524" s="2">
        <v>20</v>
      </c>
      <c r="G1524" s="2">
        <v>2000</v>
      </c>
      <c r="H1524" s="2">
        <f>INDEX(升级战力计算!$B$2:$BC$101,D_升级系数表!F1524,MATCH(B1524,升级战力计算!$B$1:$BC$1,0)-1)</f>
        <v>1780</v>
      </c>
      <c r="I1524" s="1">
        <v>3</v>
      </c>
      <c r="J1524" s="1">
        <v>201</v>
      </c>
      <c r="K1524" s="1">
        <v>100</v>
      </c>
      <c r="L1524" s="1">
        <v>202</v>
      </c>
      <c r="M1524" s="1">
        <v>200</v>
      </c>
      <c r="N1524" s="1">
        <v>203</v>
      </c>
      <c r="O1524" s="1">
        <v>300</v>
      </c>
      <c r="P1524" s="1">
        <v>1</v>
      </c>
      <c r="Q1524" s="1">
        <v>2000</v>
      </c>
    </row>
    <row r="1525" spans="1:17" x14ac:dyDescent="0.35">
      <c r="A1525" s="2">
        <v>1521</v>
      </c>
      <c r="B1525" s="2">
        <f t="shared" si="23"/>
        <v>304</v>
      </c>
      <c r="C1525" s="2">
        <v>3</v>
      </c>
      <c r="D1525" s="2">
        <v>4</v>
      </c>
      <c r="E1525" s="2" t="str">
        <f>"阵列"&amp;C1525&amp;INDEX(计算页!$E$4:$E$9,D1525)&amp;"色宠物系数"</f>
        <v>阵列3紫色宠物系数</v>
      </c>
      <c r="F1525" s="2">
        <v>21</v>
      </c>
      <c r="G1525" s="2">
        <v>2100</v>
      </c>
      <c r="H1525" s="2">
        <f>INDEX(升级战力计算!$B$2:$BC$101,D_升级系数表!F1525,MATCH(B1525,升级战力计算!$B$1:$BC$1,0)-1)</f>
        <v>1885</v>
      </c>
      <c r="I1525" s="1">
        <v>3</v>
      </c>
      <c r="J1525" s="1">
        <v>201</v>
      </c>
      <c r="K1525" s="1">
        <v>100</v>
      </c>
      <c r="L1525" s="1">
        <v>202</v>
      </c>
      <c r="M1525" s="1">
        <v>200</v>
      </c>
      <c r="N1525" s="1">
        <v>203</v>
      </c>
      <c r="O1525" s="1">
        <v>300</v>
      </c>
      <c r="P1525" s="1">
        <v>1</v>
      </c>
      <c r="Q1525" s="1">
        <v>2100</v>
      </c>
    </row>
    <row r="1526" spans="1:17" x14ac:dyDescent="0.35">
      <c r="A1526" s="2">
        <v>1522</v>
      </c>
      <c r="B1526" s="2">
        <f t="shared" si="23"/>
        <v>304</v>
      </c>
      <c r="C1526" s="2">
        <v>3</v>
      </c>
      <c r="D1526" s="2">
        <v>4</v>
      </c>
      <c r="E1526" s="2" t="str">
        <f>"阵列"&amp;C1526&amp;INDEX(计算页!$E$4:$E$9,D1526)&amp;"色宠物系数"</f>
        <v>阵列3紫色宠物系数</v>
      </c>
      <c r="F1526" s="2">
        <v>22</v>
      </c>
      <c r="G1526" s="2">
        <v>2200</v>
      </c>
      <c r="H1526" s="2">
        <f>INDEX(升级战力计算!$B$2:$BC$101,D_升级系数表!F1526,MATCH(B1526,升级战力计算!$B$1:$BC$1,0)-1)</f>
        <v>1990</v>
      </c>
      <c r="I1526" s="1">
        <v>3</v>
      </c>
      <c r="J1526" s="1">
        <v>201</v>
      </c>
      <c r="K1526" s="1">
        <v>100</v>
      </c>
      <c r="L1526" s="1">
        <v>202</v>
      </c>
      <c r="M1526" s="1">
        <v>200</v>
      </c>
      <c r="N1526" s="1">
        <v>203</v>
      </c>
      <c r="O1526" s="1">
        <v>300</v>
      </c>
      <c r="P1526" s="1">
        <v>1</v>
      </c>
      <c r="Q1526" s="1">
        <v>2200</v>
      </c>
    </row>
    <row r="1527" spans="1:17" x14ac:dyDescent="0.35">
      <c r="A1527" s="2">
        <v>1523</v>
      </c>
      <c r="B1527" s="2">
        <f t="shared" si="23"/>
        <v>304</v>
      </c>
      <c r="C1527" s="2">
        <v>3</v>
      </c>
      <c r="D1527" s="2">
        <v>4</v>
      </c>
      <c r="E1527" s="2" t="str">
        <f>"阵列"&amp;C1527&amp;INDEX(计算页!$E$4:$E$9,D1527)&amp;"色宠物系数"</f>
        <v>阵列3紫色宠物系数</v>
      </c>
      <c r="F1527" s="2">
        <v>23</v>
      </c>
      <c r="G1527" s="2">
        <v>2300</v>
      </c>
      <c r="H1527" s="2">
        <f>INDEX(升级战力计算!$B$2:$BC$101,D_升级系数表!F1527,MATCH(B1527,升级战力计算!$B$1:$BC$1,0)-1)</f>
        <v>2095</v>
      </c>
      <c r="I1527" s="1">
        <v>3</v>
      </c>
      <c r="J1527" s="1">
        <v>201</v>
      </c>
      <c r="K1527" s="1">
        <v>100</v>
      </c>
      <c r="L1527" s="1">
        <v>202</v>
      </c>
      <c r="M1527" s="1">
        <v>200</v>
      </c>
      <c r="N1527" s="1">
        <v>203</v>
      </c>
      <c r="O1527" s="1">
        <v>300</v>
      </c>
      <c r="P1527" s="1">
        <v>1</v>
      </c>
      <c r="Q1527" s="1">
        <v>2300</v>
      </c>
    </row>
    <row r="1528" spans="1:17" x14ac:dyDescent="0.35">
      <c r="A1528" s="2">
        <v>1524</v>
      </c>
      <c r="B1528" s="2">
        <f t="shared" si="23"/>
        <v>304</v>
      </c>
      <c r="C1528" s="2">
        <v>3</v>
      </c>
      <c r="D1528" s="2">
        <v>4</v>
      </c>
      <c r="E1528" s="2" t="str">
        <f>"阵列"&amp;C1528&amp;INDEX(计算页!$E$4:$E$9,D1528)&amp;"色宠物系数"</f>
        <v>阵列3紫色宠物系数</v>
      </c>
      <c r="F1528" s="2">
        <v>24</v>
      </c>
      <c r="G1528" s="2">
        <v>2400</v>
      </c>
      <c r="H1528" s="2">
        <f>INDEX(升级战力计算!$B$2:$BC$101,D_升级系数表!F1528,MATCH(B1528,升级战力计算!$B$1:$BC$1,0)-1)</f>
        <v>2200</v>
      </c>
      <c r="I1528" s="1">
        <v>3</v>
      </c>
      <c r="J1528" s="1">
        <v>201</v>
      </c>
      <c r="K1528" s="1">
        <v>100</v>
      </c>
      <c r="L1528" s="1">
        <v>202</v>
      </c>
      <c r="M1528" s="1">
        <v>200</v>
      </c>
      <c r="N1528" s="1">
        <v>203</v>
      </c>
      <c r="O1528" s="1">
        <v>300</v>
      </c>
      <c r="P1528" s="1">
        <v>1</v>
      </c>
      <c r="Q1528" s="1">
        <v>2400</v>
      </c>
    </row>
    <row r="1529" spans="1:17" x14ac:dyDescent="0.35">
      <c r="A1529" s="2">
        <v>1525</v>
      </c>
      <c r="B1529" s="2">
        <f t="shared" si="23"/>
        <v>304</v>
      </c>
      <c r="C1529" s="2">
        <v>3</v>
      </c>
      <c r="D1529" s="2">
        <v>4</v>
      </c>
      <c r="E1529" s="2" t="str">
        <f>"阵列"&amp;C1529&amp;INDEX(计算页!$E$4:$E$9,D1529)&amp;"色宠物系数"</f>
        <v>阵列3紫色宠物系数</v>
      </c>
      <c r="F1529" s="2">
        <v>25</v>
      </c>
      <c r="G1529" s="2">
        <v>2500</v>
      </c>
      <c r="H1529" s="2">
        <f>INDEX(升级战力计算!$B$2:$BC$101,D_升级系数表!F1529,MATCH(B1529,升级战力计算!$B$1:$BC$1,0)-1)</f>
        <v>2305</v>
      </c>
      <c r="I1529" s="1">
        <v>3</v>
      </c>
      <c r="J1529" s="1">
        <v>201</v>
      </c>
      <c r="K1529" s="1">
        <v>100</v>
      </c>
      <c r="L1529" s="1">
        <v>202</v>
      </c>
      <c r="M1529" s="1">
        <v>200</v>
      </c>
      <c r="N1529" s="1">
        <v>203</v>
      </c>
      <c r="O1529" s="1">
        <v>300</v>
      </c>
      <c r="P1529" s="1">
        <v>1</v>
      </c>
      <c r="Q1529" s="1">
        <v>2500</v>
      </c>
    </row>
    <row r="1530" spans="1:17" x14ac:dyDescent="0.35">
      <c r="A1530" s="2">
        <v>1526</v>
      </c>
      <c r="B1530" s="2">
        <f t="shared" si="23"/>
        <v>304</v>
      </c>
      <c r="C1530" s="2">
        <v>3</v>
      </c>
      <c r="D1530" s="2">
        <v>4</v>
      </c>
      <c r="E1530" s="2" t="str">
        <f>"阵列"&amp;C1530&amp;INDEX(计算页!$E$4:$E$9,D1530)&amp;"色宠物系数"</f>
        <v>阵列3紫色宠物系数</v>
      </c>
      <c r="F1530" s="2">
        <v>26</v>
      </c>
      <c r="G1530" s="2">
        <v>2600</v>
      </c>
      <c r="H1530" s="2">
        <f>INDEX(升级战力计算!$B$2:$BC$101,D_升级系数表!F1530,MATCH(B1530,升级战力计算!$B$1:$BC$1,0)-1)</f>
        <v>2417</v>
      </c>
      <c r="I1530" s="1">
        <v>3</v>
      </c>
      <c r="J1530" s="1">
        <v>201</v>
      </c>
      <c r="K1530" s="1">
        <v>100</v>
      </c>
      <c r="L1530" s="1">
        <v>202</v>
      </c>
      <c r="M1530" s="1">
        <v>200</v>
      </c>
      <c r="N1530" s="1">
        <v>203</v>
      </c>
      <c r="O1530" s="1">
        <v>300</v>
      </c>
      <c r="P1530" s="1">
        <v>1</v>
      </c>
      <c r="Q1530" s="1">
        <v>2600</v>
      </c>
    </row>
    <row r="1531" spans="1:17" x14ac:dyDescent="0.35">
      <c r="A1531" s="2">
        <v>1527</v>
      </c>
      <c r="B1531" s="2">
        <f t="shared" si="23"/>
        <v>304</v>
      </c>
      <c r="C1531" s="2">
        <v>3</v>
      </c>
      <c r="D1531" s="2">
        <v>4</v>
      </c>
      <c r="E1531" s="2" t="str">
        <f>"阵列"&amp;C1531&amp;INDEX(计算页!$E$4:$E$9,D1531)&amp;"色宠物系数"</f>
        <v>阵列3紫色宠物系数</v>
      </c>
      <c r="F1531" s="2">
        <v>27</v>
      </c>
      <c r="G1531" s="2">
        <v>2700</v>
      </c>
      <c r="H1531" s="2">
        <f>INDEX(升级战力计算!$B$2:$BC$101,D_升级系数表!F1531,MATCH(B1531,升级战力计算!$B$1:$BC$1,0)-1)</f>
        <v>2529</v>
      </c>
      <c r="I1531" s="1">
        <v>3</v>
      </c>
      <c r="J1531" s="1">
        <v>201</v>
      </c>
      <c r="K1531" s="1">
        <v>100</v>
      </c>
      <c r="L1531" s="1">
        <v>202</v>
      </c>
      <c r="M1531" s="1">
        <v>200</v>
      </c>
      <c r="N1531" s="1">
        <v>203</v>
      </c>
      <c r="O1531" s="1">
        <v>300</v>
      </c>
      <c r="P1531" s="1">
        <v>1</v>
      </c>
      <c r="Q1531" s="1">
        <v>2700</v>
      </c>
    </row>
    <row r="1532" spans="1:17" x14ac:dyDescent="0.35">
      <c r="A1532" s="2">
        <v>1528</v>
      </c>
      <c r="B1532" s="2">
        <f t="shared" si="23"/>
        <v>304</v>
      </c>
      <c r="C1532" s="2">
        <v>3</v>
      </c>
      <c r="D1532" s="2">
        <v>4</v>
      </c>
      <c r="E1532" s="2" t="str">
        <f>"阵列"&amp;C1532&amp;INDEX(计算页!$E$4:$E$9,D1532)&amp;"色宠物系数"</f>
        <v>阵列3紫色宠物系数</v>
      </c>
      <c r="F1532" s="2">
        <v>28</v>
      </c>
      <c r="G1532" s="2">
        <v>2800</v>
      </c>
      <c r="H1532" s="2">
        <f>INDEX(升级战力计算!$B$2:$BC$101,D_升级系数表!F1532,MATCH(B1532,升级战力计算!$B$1:$BC$1,0)-1)</f>
        <v>2641</v>
      </c>
      <c r="I1532" s="1">
        <v>3</v>
      </c>
      <c r="J1532" s="1">
        <v>201</v>
      </c>
      <c r="K1532" s="1">
        <v>100</v>
      </c>
      <c r="L1532" s="1">
        <v>202</v>
      </c>
      <c r="M1532" s="1">
        <v>200</v>
      </c>
      <c r="N1532" s="1">
        <v>203</v>
      </c>
      <c r="O1532" s="1">
        <v>300</v>
      </c>
      <c r="P1532" s="1">
        <v>1</v>
      </c>
      <c r="Q1532" s="1">
        <v>2800</v>
      </c>
    </row>
    <row r="1533" spans="1:17" x14ac:dyDescent="0.35">
      <c r="A1533" s="2">
        <v>1529</v>
      </c>
      <c r="B1533" s="2">
        <f t="shared" si="23"/>
        <v>304</v>
      </c>
      <c r="C1533" s="2">
        <v>3</v>
      </c>
      <c r="D1533" s="2">
        <v>4</v>
      </c>
      <c r="E1533" s="2" t="str">
        <f>"阵列"&amp;C1533&amp;INDEX(计算页!$E$4:$E$9,D1533)&amp;"色宠物系数"</f>
        <v>阵列3紫色宠物系数</v>
      </c>
      <c r="F1533" s="2">
        <v>29</v>
      </c>
      <c r="G1533" s="2">
        <v>2900</v>
      </c>
      <c r="H1533" s="2">
        <f>INDEX(升级战力计算!$B$2:$BC$101,D_升级系数表!F1533,MATCH(B1533,升级战力计算!$B$1:$BC$1,0)-1)</f>
        <v>2753</v>
      </c>
      <c r="I1533" s="1">
        <v>3</v>
      </c>
      <c r="J1533" s="1">
        <v>201</v>
      </c>
      <c r="K1533" s="1">
        <v>100</v>
      </c>
      <c r="L1533" s="1">
        <v>202</v>
      </c>
      <c r="M1533" s="1">
        <v>200</v>
      </c>
      <c r="N1533" s="1">
        <v>203</v>
      </c>
      <c r="O1533" s="1">
        <v>300</v>
      </c>
      <c r="P1533" s="1">
        <v>1</v>
      </c>
      <c r="Q1533" s="1">
        <v>2900</v>
      </c>
    </row>
    <row r="1534" spans="1:17" x14ac:dyDescent="0.35">
      <c r="A1534" s="2">
        <v>1530</v>
      </c>
      <c r="B1534" s="2">
        <f t="shared" si="23"/>
        <v>304</v>
      </c>
      <c r="C1534" s="2">
        <v>3</v>
      </c>
      <c r="D1534" s="2">
        <v>4</v>
      </c>
      <c r="E1534" s="2" t="str">
        <f>"阵列"&amp;C1534&amp;INDEX(计算页!$E$4:$E$9,D1534)&amp;"色宠物系数"</f>
        <v>阵列3紫色宠物系数</v>
      </c>
      <c r="F1534" s="2">
        <v>30</v>
      </c>
      <c r="G1534" s="2">
        <v>3000</v>
      </c>
      <c r="H1534" s="2">
        <f>INDEX(升级战力计算!$B$2:$BC$101,D_升级系数表!F1534,MATCH(B1534,升级战力计算!$B$1:$BC$1,0)-1)</f>
        <v>2865</v>
      </c>
      <c r="I1534" s="1">
        <v>3</v>
      </c>
      <c r="J1534" s="1">
        <v>201</v>
      </c>
      <c r="K1534" s="1">
        <v>100</v>
      </c>
      <c r="L1534" s="1">
        <v>202</v>
      </c>
      <c r="M1534" s="1">
        <v>200</v>
      </c>
      <c r="N1534" s="1">
        <v>203</v>
      </c>
      <c r="O1534" s="1">
        <v>300</v>
      </c>
      <c r="P1534" s="1">
        <v>1</v>
      </c>
      <c r="Q1534" s="1">
        <v>3000</v>
      </c>
    </row>
    <row r="1535" spans="1:17" x14ac:dyDescent="0.35">
      <c r="A1535" s="2">
        <v>1531</v>
      </c>
      <c r="B1535" s="2">
        <f t="shared" si="23"/>
        <v>304</v>
      </c>
      <c r="C1535" s="2">
        <v>3</v>
      </c>
      <c r="D1535" s="2">
        <v>4</v>
      </c>
      <c r="E1535" s="2" t="str">
        <f>"阵列"&amp;C1535&amp;INDEX(计算页!$E$4:$E$9,D1535)&amp;"色宠物系数"</f>
        <v>阵列3紫色宠物系数</v>
      </c>
      <c r="F1535" s="2">
        <v>31</v>
      </c>
      <c r="G1535" s="2">
        <v>3100</v>
      </c>
      <c r="H1535" s="2">
        <f>INDEX(升级战力计算!$B$2:$BC$101,D_升级系数表!F1535,MATCH(B1535,升级战力计算!$B$1:$BC$1,0)-1)</f>
        <v>2985</v>
      </c>
      <c r="I1535" s="1">
        <v>3</v>
      </c>
      <c r="J1535" s="1">
        <v>201</v>
      </c>
      <c r="K1535" s="1">
        <v>100</v>
      </c>
      <c r="L1535" s="1">
        <v>202</v>
      </c>
      <c r="M1535" s="1">
        <v>200</v>
      </c>
      <c r="N1535" s="1">
        <v>203</v>
      </c>
      <c r="O1535" s="1">
        <v>300</v>
      </c>
      <c r="P1535" s="1">
        <v>1</v>
      </c>
      <c r="Q1535" s="1">
        <v>3100</v>
      </c>
    </row>
    <row r="1536" spans="1:17" x14ac:dyDescent="0.35">
      <c r="A1536" s="2">
        <v>1532</v>
      </c>
      <c r="B1536" s="2">
        <f t="shared" si="23"/>
        <v>304</v>
      </c>
      <c r="C1536" s="2">
        <v>3</v>
      </c>
      <c r="D1536" s="2">
        <v>4</v>
      </c>
      <c r="E1536" s="2" t="str">
        <f>"阵列"&amp;C1536&amp;INDEX(计算页!$E$4:$E$9,D1536)&amp;"色宠物系数"</f>
        <v>阵列3紫色宠物系数</v>
      </c>
      <c r="F1536" s="2">
        <v>32</v>
      </c>
      <c r="G1536" s="2">
        <v>3200</v>
      </c>
      <c r="H1536" s="2">
        <f>INDEX(升级战力计算!$B$2:$BC$101,D_升级系数表!F1536,MATCH(B1536,升级战力计算!$B$1:$BC$1,0)-1)</f>
        <v>3105</v>
      </c>
      <c r="I1536" s="1">
        <v>3</v>
      </c>
      <c r="J1536" s="1">
        <v>201</v>
      </c>
      <c r="K1536" s="1">
        <v>100</v>
      </c>
      <c r="L1536" s="1">
        <v>202</v>
      </c>
      <c r="M1536" s="1">
        <v>200</v>
      </c>
      <c r="N1536" s="1">
        <v>203</v>
      </c>
      <c r="O1536" s="1">
        <v>300</v>
      </c>
      <c r="P1536" s="1">
        <v>1</v>
      </c>
      <c r="Q1536" s="1">
        <v>3200</v>
      </c>
    </row>
    <row r="1537" spans="1:17" x14ac:dyDescent="0.35">
      <c r="A1537" s="2">
        <v>1533</v>
      </c>
      <c r="B1537" s="2">
        <f t="shared" si="23"/>
        <v>304</v>
      </c>
      <c r="C1537" s="2">
        <v>3</v>
      </c>
      <c r="D1537" s="2">
        <v>4</v>
      </c>
      <c r="E1537" s="2" t="str">
        <f>"阵列"&amp;C1537&amp;INDEX(计算页!$E$4:$E$9,D1537)&amp;"色宠物系数"</f>
        <v>阵列3紫色宠物系数</v>
      </c>
      <c r="F1537" s="2">
        <v>33</v>
      </c>
      <c r="G1537" s="2">
        <v>3300</v>
      </c>
      <c r="H1537" s="2">
        <f>INDEX(升级战力计算!$B$2:$BC$101,D_升级系数表!F1537,MATCH(B1537,升级战力计算!$B$1:$BC$1,0)-1)</f>
        <v>3225</v>
      </c>
      <c r="I1537" s="1">
        <v>3</v>
      </c>
      <c r="J1537" s="1">
        <v>201</v>
      </c>
      <c r="K1537" s="1">
        <v>100</v>
      </c>
      <c r="L1537" s="1">
        <v>202</v>
      </c>
      <c r="M1537" s="1">
        <v>200</v>
      </c>
      <c r="N1537" s="1">
        <v>203</v>
      </c>
      <c r="O1537" s="1">
        <v>300</v>
      </c>
      <c r="P1537" s="1">
        <v>1</v>
      </c>
      <c r="Q1537" s="1">
        <v>3300</v>
      </c>
    </row>
    <row r="1538" spans="1:17" x14ac:dyDescent="0.35">
      <c r="A1538" s="2">
        <v>1534</v>
      </c>
      <c r="B1538" s="2">
        <f t="shared" si="23"/>
        <v>304</v>
      </c>
      <c r="C1538" s="2">
        <v>3</v>
      </c>
      <c r="D1538" s="2">
        <v>4</v>
      </c>
      <c r="E1538" s="2" t="str">
        <f>"阵列"&amp;C1538&amp;INDEX(计算页!$E$4:$E$9,D1538)&amp;"色宠物系数"</f>
        <v>阵列3紫色宠物系数</v>
      </c>
      <c r="F1538" s="2">
        <v>34</v>
      </c>
      <c r="G1538" s="2">
        <v>3400</v>
      </c>
      <c r="H1538" s="2">
        <f>INDEX(升级战力计算!$B$2:$BC$101,D_升级系数表!F1538,MATCH(B1538,升级战力计算!$B$1:$BC$1,0)-1)</f>
        <v>3345</v>
      </c>
      <c r="I1538" s="1">
        <v>3</v>
      </c>
      <c r="J1538" s="1">
        <v>201</v>
      </c>
      <c r="K1538" s="1">
        <v>100</v>
      </c>
      <c r="L1538" s="1">
        <v>202</v>
      </c>
      <c r="M1538" s="1">
        <v>200</v>
      </c>
      <c r="N1538" s="1">
        <v>203</v>
      </c>
      <c r="O1538" s="1">
        <v>300</v>
      </c>
      <c r="P1538" s="1">
        <v>1</v>
      </c>
      <c r="Q1538" s="1">
        <v>3400</v>
      </c>
    </row>
    <row r="1539" spans="1:17" x14ac:dyDescent="0.35">
      <c r="A1539" s="2">
        <v>1535</v>
      </c>
      <c r="B1539" s="2">
        <f t="shared" si="23"/>
        <v>304</v>
      </c>
      <c r="C1539" s="2">
        <v>3</v>
      </c>
      <c r="D1539" s="2">
        <v>4</v>
      </c>
      <c r="E1539" s="2" t="str">
        <f>"阵列"&amp;C1539&amp;INDEX(计算页!$E$4:$E$9,D1539)&amp;"色宠物系数"</f>
        <v>阵列3紫色宠物系数</v>
      </c>
      <c r="F1539" s="2">
        <v>35</v>
      </c>
      <c r="G1539" s="2">
        <v>3500</v>
      </c>
      <c r="H1539" s="2">
        <f>INDEX(升级战力计算!$B$2:$BC$101,D_升级系数表!F1539,MATCH(B1539,升级战力计算!$B$1:$BC$1,0)-1)</f>
        <v>3465</v>
      </c>
      <c r="I1539" s="1">
        <v>3</v>
      </c>
      <c r="J1539" s="1">
        <v>201</v>
      </c>
      <c r="K1539" s="1">
        <v>100</v>
      </c>
      <c r="L1539" s="1">
        <v>202</v>
      </c>
      <c r="M1539" s="1">
        <v>200</v>
      </c>
      <c r="N1539" s="1">
        <v>203</v>
      </c>
      <c r="O1539" s="1">
        <v>300</v>
      </c>
      <c r="P1539" s="1">
        <v>1</v>
      </c>
      <c r="Q1539" s="1">
        <v>3500</v>
      </c>
    </row>
    <row r="1540" spans="1:17" x14ac:dyDescent="0.35">
      <c r="A1540" s="2">
        <v>1536</v>
      </c>
      <c r="B1540" s="2">
        <f t="shared" si="23"/>
        <v>304</v>
      </c>
      <c r="C1540" s="2">
        <v>3</v>
      </c>
      <c r="D1540" s="2">
        <v>4</v>
      </c>
      <c r="E1540" s="2" t="str">
        <f>"阵列"&amp;C1540&amp;INDEX(计算页!$E$4:$E$9,D1540)&amp;"色宠物系数"</f>
        <v>阵列3紫色宠物系数</v>
      </c>
      <c r="F1540" s="2">
        <v>36</v>
      </c>
      <c r="G1540" s="2">
        <v>3600</v>
      </c>
      <c r="H1540" s="2">
        <f>INDEX(升级战力计算!$B$2:$BC$101,D_升级系数表!F1540,MATCH(B1540,升级战力计算!$B$1:$BC$1,0)-1)</f>
        <v>3593</v>
      </c>
      <c r="I1540" s="1">
        <v>3</v>
      </c>
      <c r="J1540" s="1">
        <v>201</v>
      </c>
      <c r="K1540" s="1">
        <v>100</v>
      </c>
      <c r="L1540" s="1">
        <v>202</v>
      </c>
      <c r="M1540" s="1">
        <v>200</v>
      </c>
      <c r="N1540" s="1">
        <v>203</v>
      </c>
      <c r="O1540" s="1">
        <v>300</v>
      </c>
      <c r="P1540" s="1">
        <v>1</v>
      </c>
      <c r="Q1540" s="1">
        <v>3600</v>
      </c>
    </row>
    <row r="1541" spans="1:17" x14ac:dyDescent="0.35">
      <c r="A1541" s="2">
        <v>1537</v>
      </c>
      <c r="B1541" s="2">
        <f t="shared" si="23"/>
        <v>304</v>
      </c>
      <c r="C1541" s="2">
        <v>3</v>
      </c>
      <c r="D1541" s="2">
        <v>4</v>
      </c>
      <c r="E1541" s="2" t="str">
        <f>"阵列"&amp;C1541&amp;INDEX(计算页!$E$4:$E$9,D1541)&amp;"色宠物系数"</f>
        <v>阵列3紫色宠物系数</v>
      </c>
      <c r="F1541" s="2">
        <v>37</v>
      </c>
      <c r="G1541" s="2">
        <v>3700</v>
      </c>
      <c r="H1541" s="2">
        <f>INDEX(升级战力计算!$B$2:$BC$101,D_升级系数表!F1541,MATCH(B1541,升级战力计算!$B$1:$BC$1,0)-1)</f>
        <v>3721</v>
      </c>
      <c r="I1541" s="1">
        <v>3</v>
      </c>
      <c r="J1541" s="1">
        <v>201</v>
      </c>
      <c r="K1541" s="1">
        <v>100</v>
      </c>
      <c r="L1541" s="1">
        <v>202</v>
      </c>
      <c r="M1541" s="1">
        <v>200</v>
      </c>
      <c r="N1541" s="1">
        <v>203</v>
      </c>
      <c r="O1541" s="1">
        <v>300</v>
      </c>
      <c r="P1541" s="1">
        <v>1</v>
      </c>
      <c r="Q1541" s="1">
        <v>3700</v>
      </c>
    </row>
    <row r="1542" spans="1:17" x14ac:dyDescent="0.35">
      <c r="A1542" s="2">
        <v>1538</v>
      </c>
      <c r="B1542" s="2">
        <f t="shared" ref="B1542:B1605" si="24">C1542*100+D1542</f>
        <v>304</v>
      </c>
      <c r="C1542" s="2">
        <v>3</v>
      </c>
      <c r="D1542" s="2">
        <v>4</v>
      </c>
      <c r="E1542" s="2" t="str">
        <f>"阵列"&amp;C1542&amp;INDEX(计算页!$E$4:$E$9,D1542)&amp;"色宠物系数"</f>
        <v>阵列3紫色宠物系数</v>
      </c>
      <c r="F1542" s="2">
        <v>38</v>
      </c>
      <c r="G1542" s="2">
        <v>3800</v>
      </c>
      <c r="H1542" s="2">
        <f>INDEX(升级战力计算!$B$2:$BC$101,D_升级系数表!F1542,MATCH(B1542,升级战力计算!$B$1:$BC$1,0)-1)</f>
        <v>3849</v>
      </c>
      <c r="I1542" s="1">
        <v>3</v>
      </c>
      <c r="J1542" s="1">
        <v>201</v>
      </c>
      <c r="K1542" s="1">
        <v>100</v>
      </c>
      <c r="L1542" s="1">
        <v>202</v>
      </c>
      <c r="M1542" s="1">
        <v>200</v>
      </c>
      <c r="N1542" s="1">
        <v>203</v>
      </c>
      <c r="O1542" s="1">
        <v>300</v>
      </c>
      <c r="P1542" s="1">
        <v>1</v>
      </c>
      <c r="Q1542" s="1">
        <v>3800</v>
      </c>
    </row>
    <row r="1543" spans="1:17" x14ac:dyDescent="0.35">
      <c r="A1543" s="2">
        <v>1539</v>
      </c>
      <c r="B1543" s="2">
        <f t="shared" si="24"/>
        <v>304</v>
      </c>
      <c r="C1543" s="2">
        <v>3</v>
      </c>
      <c r="D1543" s="2">
        <v>4</v>
      </c>
      <c r="E1543" s="2" t="str">
        <f>"阵列"&amp;C1543&amp;INDEX(计算页!$E$4:$E$9,D1543)&amp;"色宠物系数"</f>
        <v>阵列3紫色宠物系数</v>
      </c>
      <c r="F1543" s="2">
        <v>39</v>
      </c>
      <c r="G1543" s="2">
        <v>3900</v>
      </c>
      <c r="H1543" s="2">
        <f>INDEX(升级战力计算!$B$2:$BC$101,D_升级系数表!F1543,MATCH(B1543,升级战力计算!$B$1:$BC$1,0)-1)</f>
        <v>3977</v>
      </c>
      <c r="I1543" s="1">
        <v>3</v>
      </c>
      <c r="J1543" s="1">
        <v>201</v>
      </c>
      <c r="K1543" s="1">
        <v>100</v>
      </c>
      <c r="L1543" s="1">
        <v>202</v>
      </c>
      <c r="M1543" s="1">
        <v>200</v>
      </c>
      <c r="N1543" s="1">
        <v>203</v>
      </c>
      <c r="O1543" s="1">
        <v>300</v>
      </c>
      <c r="P1543" s="1">
        <v>1</v>
      </c>
      <c r="Q1543" s="1">
        <v>3900</v>
      </c>
    </row>
    <row r="1544" spans="1:17" x14ac:dyDescent="0.35">
      <c r="A1544" s="2">
        <v>1540</v>
      </c>
      <c r="B1544" s="2">
        <f t="shared" si="24"/>
        <v>304</v>
      </c>
      <c r="C1544" s="2">
        <v>3</v>
      </c>
      <c r="D1544" s="2">
        <v>4</v>
      </c>
      <c r="E1544" s="2" t="str">
        <f>"阵列"&amp;C1544&amp;INDEX(计算页!$E$4:$E$9,D1544)&amp;"色宠物系数"</f>
        <v>阵列3紫色宠物系数</v>
      </c>
      <c r="F1544" s="2">
        <v>40</v>
      </c>
      <c r="G1544" s="2">
        <v>4000</v>
      </c>
      <c r="H1544" s="2">
        <f>INDEX(升级战力计算!$B$2:$BC$101,D_升级系数表!F1544,MATCH(B1544,升级战力计算!$B$1:$BC$1,0)-1)</f>
        <v>4105</v>
      </c>
      <c r="I1544" s="1">
        <v>3</v>
      </c>
      <c r="J1544" s="1">
        <v>201</v>
      </c>
      <c r="K1544" s="1">
        <v>100</v>
      </c>
      <c r="L1544" s="1">
        <v>202</v>
      </c>
      <c r="M1544" s="1">
        <v>200</v>
      </c>
      <c r="N1544" s="1">
        <v>203</v>
      </c>
      <c r="O1544" s="1">
        <v>300</v>
      </c>
      <c r="P1544" s="1">
        <v>1</v>
      </c>
      <c r="Q1544" s="1">
        <v>4000</v>
      </c>
    </row>
    <row r="1545" spans="1:17" x14ac:dyDescent="0.35">
      <c r="A1545" s="2">
        <v>1541</v>
      </c>
      <c r="B1545" s="2">
        <f t="shared" si="24"/>
        <v>304</v>
      </c>
      <c r="C1545" s="2">
        <v>3</v>
      </c>
      <c r="D1545" s="2">
        <v>4</v>
      </c>
      <c r="E1545" s="2" t="str">
        <f>"阵列"&amp;C1545&amp;INDEX(计算页!$E$4:$E$9,D1545)&amp;"色宠物系数"</f>
        <v>阵列3紫色宠物系数</v>
      </c>
      <c r="F1545" s="2">
        <v>41</v>
      </c>
      <c r="G1545" s="2">
        <v>4100</v>
      </c>
      <c r="H1545" s="2">
        <f>INDEX(升级战力计算!$B$2:$BC$101,D_升级系数表!F1545,MATCH(B1545,升级战力计算!$B$1:$BC$1,0)-1)</f>
        <v>4242</v>
      </c>
      <c r="I1545" s="1">
        <v>3</v>
      </c>
      <c r="J1545" s="1">
        <v>201</v>
      </c>
      <c r="K1545" s="1">
        <v>100</v>
      </c>
      <c r="L1545" s="1">
        <v>202</v>
      </c>
      <c r="M1545" s="1">
        <v>200</v>
      </c>
      <c r="N1545" s="1">
        <v>203</v>
      </c>
      <c r="O1545" s="1">
        <v>300</v>
      </c>
      <c r="P1545" s="1">
        <v>1</v>
      </c>
      <c r="Q1545" s="1">
        <v>4100</v>
      </c>
    </row>
    <row r="1546" spans="1:17" x14ac:dyDescent="0.35">
      <c r="A1546" s="2">
        <v>1542</v>
      </c>
      <c r="B1546" s="2">
        <f t="shared" si="24"/>
        <v>304</v>
      </c>
      <c r="C1546" s="2">
        <v>3</v>
      </c>
      <c r="D1546" s="2">
        <v>4</v>
      </c>
      <c r="E1546" s="2" t="str">
        <f>"阵列"&amp;C1546&amp;INDEX(计算页!$E$4:$E$9,D1546)&amp;"色宠物系数"</f>
        <v>阵列3紫色宠物系数</v>
      </c>
      <c r="F1546" s="2">
        <v>42</v>
      </c>
      <c r="G1546" s="2">
        <v>4200</v>
      </c>
      <c r="H1546" s="2">
        <f>INDEX(升级战力计算!$B$2:$BC$101,D_升级系数表!F1546,MATCH(B1546,升级战力计算!$B$1:$BC$1,0)-1)</f>
        <v>4379</v>
      </c>
      <c r="I1546" s="1">
        <v>3</v>
      </c>
      <c r="J1546" s="1">
        <v>201</v>
      </c>
      <c r="K1546" s="1">
        <v>100</v>
      </c>
      <c r="L1546" s="1">
        <v>202</v>
      </c>
      <c r="M1546" s="1">
        <v>200</v>
      </c>
      <c r="N1546" s="1">
        <v>203</v>
      </c>
      <c r="O1546" s="1">
        <v>300</v>
      </c>
      <c r="P1546" s="1">
        <v>1</v>
      </c>
      <c r="Q1546" s="1">
        <v>4200</v>
      </c>
    </row>
    <row r="1547" spans="1:17" x14ac:dyDescent="0.35">
      <c r="A1547" s="2">
        <v>1543</v>
      </c>
      <c r="B1547" s="2">
        <f t="shared" si="24"/>
        <v>304</v>
      </c>
      <c r="C1547" s="2">
        <v>3</v>
      </c>
      <c r="D1547" s="2">
        <v>4</v>
      </c>
      <c r="E1547" s="2" t="str">
        <f>"阵列"&amp;C1547&amp;INDEX(计算页!$E$4:$E$9,D1547)&amp;"色宠物系数"</f>
        <v>阵列3紫色宠物系数</v>
      </c>
      <c r="F1547" s="2">
        <v>43</v>
      </c>
      <c r="G1547" s="2">
        <v>4300</v>
      </c>
      <c r="H1547" s="2">
        <f>INDEX(升级战力计算!$B$2:$BC$101,D_升级系数表!F1547,MATCH(B1547,升级战力计算!$B$1:$BC$1,0)-1)</f>
        <v>4516</v>
      </c>
      <c r="I1547" s="1">
        <v>3</v>
      </c>
      <c r="J1547" s="1">
        <v>201</v>
      </c>
      <c r="K1547" s="1">
        <v>100</v>
      </c>
      <c r="L1547" s="1">
        <v>202</v>
      </c>
      <c r="M1547" s="1">
        <v>200</v>
      </c>
      <c r="N1547" s="1">
        <v>203</v>
      </c>
      <c r="O1547" s="1">
        <v>300</v>
      </c>
      <c r="P1547" s="1">
        <v>1</v>
      </c>
      <c r="Q1547" s="1">
        <v>4300</v>
      </c>
    </row>
    <row r="1548" spans="1:17" x14ac:dyDescent="0.35">
      <c r="A1548" s="2">
        <v>1544</v>
      </c>
      <c r="B1548" s="2">
        <f t="shared" si="24"/>
        <v>304</v>
      </c>
      <c r="C1548" s="2">
        <v>3</v>
      </c>
      <c r="D1548" s="2">
        <v>4</v>
      </c>
      <c r="E1548" s="2" t="str">
        <f>"阵列"&amp;C1548&amp;INDEX(计算页!$E$4:$E$9,D1548)&amp;"色宠物系数"</f>
        <v>阵列3紫色宠物系数</v>
      </c>
      <c r="F1548" s="2">
        <v>44</v>
      </c>
      <c r="G1548" s="2">
        <v>4400</v>
      </c>
      <c r="H1548" s="2">
        <f>INDEX(升级战力计算!$B$2:$BC$101,D_升级系数表!F1548,MATCH(B1548,升级战力计算!$B$1:$BC$1,0)-1)</f>
        <v>4653</v>
      </c>
      <c r="I1548" s="1">
        <v>3</v>
      </c>
      <c r="J1548" s="1">
        <v>201</v>
      </c>
      <c r="K1548" s="1">
        <v>100</v>
      </c>
      <c r="L1548" s="1">
        <v>202</v>
      </c>
      <c r="M1548" s="1">
        <v>200</v>
      </c>
      <c r="N1548" s="1">
        <v>203</v>
      </c>
      <c r="O1548" s="1">
        <v>300</v>
      </c>
      <c r="P1548" s="1">
        <v>1</v>
      </c>
      <c r="Q1548" s="1">
        <v>4400</v>
      </c>
    </row>
    <row r="1549" spans="1:17" x14ac:dyDescent="0.35">
      <c r="A1549" s="2">
        <v>1545</v>
      </c>
      <c r="B1549" s="2">
        <f t="shared" si="24"/>
        <v>304</v>
      </c>
      <c r="C1549" s="2">
        <v>3</v>
      </c>
      <c r="D1549" s="2">
        <v>4</v>
      </c>
      <c r="E1549" s="2" t="str">
        <f>"阵列"&amp;C1549&amp;INDEX(计算页!$E$4:$E$9,D1549)&amp;"色宠物系数"</f>
        <v>阵列3紫色宠物系数</v>
      </c>
      <c r="F1549" s="2">
        <v>45</v>
      </c>
      <c r="G1549" s="2">
        <v>4500</v>
      </c>
      <c r="H1549" s="2">
        <f>INDEX(升级战力计算!$B$2:$BC$101,D_升级系数表!F1549,MATCH(B1549,升级战力计算!$B$1:$BC$1,0)-1)</f>
        <v>4790</v>
      </c>
      <c r="I1549" s="1">
        <v>3</v>
      </c>
      <c r="J1549" s="1">
        <v>201</v>
      </c>
      <c r="K1549" s="1">
        <v>100</v>
      </c>
      <c r="L1549" s="1">
        <v>202</v>
      </c>
      <c r="M1549" s="1">
        <v>200</v>
      </c>
      <c r="N1549" s="1">
        <v>203</v>
      </c>
      <c r="O1549" s="1">
        <v>300</v>
      </c>
      <c r="P1549" s="1">
        <v>1</v>
      </c>
      <c r="Q1549" s="1">
        <v>4500</v>
      </c>
    </row>
    <row r="1550" spans="1:17" x14ac:dyDescent="0.35">
      <c r="A1550" s="2">
        <v>1546</v>
      </c>
      <c r="B1550" s="2">
        <f t="shared" si="24"/>
        <v>304</v>
      </c>
      <c r="C1550" s="2">
        <v>3</v>
      </c>
      <c r="D1550" s="2">
        <v>4</v>
      </c>
      <c r="E1550" s="2" t="str">
        <f>"阵列"&amp;C1550&amp;INDEX(计算页!$E$4:$E$9,D1550)&amp;"色宠物系数"</f>
        <v>阵列3紫色宠物系数</v>
      </c>
      <c r="F1550" s="2">
        <v>46</v>
      </c>
      <c r="G1550" s="2">
        <v>4600</v>
      </c>
      <c r="H1550" s="2">
        <f>INDEX(升级战力计算!$B$2:$BC$101,D_升级系数表!F1550,MATCH(B1550,升级战力计算!$B$1:$BC$1,0)-1)</f>
        <v>4937</v>
      </c>
      <c r="I1550" s="1">
        <v>3</v>
      </c>
      <c r="J1550" s="1">
        <v>201</v>
      </c>
      <c r="K1550" s="1">
        <v>100</v>
      </c>
      <c r="L1550" s="1">
        <v>202</v>
      </c>
      <c r="M1550" s="1">
        <v>200</v>
      </c>
      <c r="N1550" s="1">
        <v>203</v>
      </c>
      <c r="O1550" s="1">
        <v>300</v>
      </c>
      <c r="P1550" s="1">
        <v>1</v>
      </c>
      <c r="Q1550" s="1">
        <v>4600</v>
      </c>
    </row>
    <row r="1551" spans="1:17" x14ac:dyDescent="0.35">
      <c r="A1551" s="2">
        <v>1547</v>
      </c>
      <c r="B1551" s="2">
        <f t="shared" si="24"/>
        <v>304</v>
      </c>
      <c r="C1551" s="2">
        <v>3</v>
      </c>
      <c r="D1551" s="2">
        <v>4</v>
      </c>
      <c r="E1551" s="2" t="str">
        <f>"阵列"&amp;C1551&amp;INDEX(计算页!$E$4:$E$9,D1551)&amp;"色宠物系数"</f>
        <v>阵列3紫色宠物系数</v>
      </c>
      <c r="F1551" s="2">
        <v>47</v>
      </c>
      <c r="G1551" s="2">
        <v>4700</v>
      </c>
      <c r="H1551" s="2">
        <f>INDEX(升级战力计算!$B$2:$BC$101,D_升级系数表!F1551,MATCH(B1551,升级战力计算!$B$1:$BC$1,0)-1)</f>
        <v>5084</v>
      </c>
      <c r="I1551" s="1">
        <v>3</v>
      </c>
      <c r="J1551" s="1">
        <v>201</v>
      </c>
      <c r="K1551" s="1">
        <v>100</v>
      </c>
      <c r="L1551" s="1">
        <v>202</v>
      </c>
      <c r="M1551" s="1">
        <v>200</v>
      </c>
      <c r="N1551" s="1">
        <v>203</v>
      </c>
      <c r="O1551" s="1">
        <v>300</v>
      </c>
      <c r="P1551" s="1">
        <v>1</v>
      </c>
      <c r="Q1551" s="1">
        <v>4700</v>
      </c>
    </row>
    <row r="1552" spans="1:17" x14ac:dyDescent="0.35">
      <c r="A1552" s="2">
        <v>1548</v>
      </c>
      <c r="B1552" s="2">
        <f t="shared" si="24"/>
        <v>304</v>
      </c>
      <c r="C1552" s="2">
        <v>3</v>
      </c>
      <c r="D1552" s="2">
        <v>4</v>
      </c>
      <c r="E1552" s="2" t="str">
        <f>"阵列"&amp;C1552&amp;INDEX(计算页!$E$4:$E$9,D1552)&amp;"色宠物系数"</f>
        <v>阵列3紫色宠物系数</v>
      </c>
      <c r="F1552" s="2">
        <v>48</v>
      </c>
      <c r="G1552" s="2">
        <v>4800</v>
      </c>
      <c r="H1552" s="2">
        <f>INDEX(升级战力计算!$B$2:$BC$101,D_升级系数表!F1552,MATCH(B1552,升级战力计算!$B$1:$BC$1,0)-1)</f>
        <v>5231</v>
      </c>
      <c r="I1552" s="1">
        <v>3</v>
      </c>
      <c r="J1552" s="1">
        <v>201</v>
      </c>
      <c r="K1552" s="1">
        <v>100</v>
      </c>
      <c r="L1552" s="1">
        <v>202</v>
      </c>
      <c r="M1552" s="1">
        <v>200</v>
      </c>
      <c r="N1552" s="1">
        <v>203</v>
      </c>
      <c r="O1552" s="1">
        <v>300</v>
      </c>
      <c r="P1552" s="1">
        <v>1</v>
      </c>
      <c r="Q1552" s="1">
        <v>4800</v>
      </c>
    </row>
    <row r="1553" spans="1:17" x14ac:dyDescent="0.35">
      <c r="A1553" s="2">
        <v>1549</v>
      </c>
      <c r="B1553" s="2">
        <f t="shared" si="24"/>
        <v>304</v>
      </c>
      <c r="C1553" s="2">
        <v>3</v>
      </c>
      <c r="D1553" s="2">
        <v>4</v>
      </c>
      <c r="E1553" s="2" t="str">
        <f>"阵列"&amp;C1553&amp;INDEX(计算页!$E$4:$E$9,D1553)&amp;"色宠物系数"</f>
        <v>阵列3紫色宠物系数</v>
      </c>
      <c r="F1553" s="2">
        <v>49</v>
      </c>
      <c r="G1553" s="2">
        <v>4900</v>
      </c>
      <c r="H1553" s="2">
        <f>INDEX(升级战力计算!$B$2:$BC$101,D_升级系数表!F1553,MATCH(B1553,升级战力计算!$B$1:$BC$1,0)-1)</f>
        <v>5378</v>
      </c>
      <c r="I1553" s="1">
        <v>3</v>
      </c>
      <c r="J1553" s="1">
        <v>201</v>
      </c>
      <c r="K1553" s="1">
        <v>100</v>
      </c>
      <c r="L1553" s="1">
        <v>202</v>
      </c>
      <c r="M1553" s="1">
        <v>200</v>
      </c>
      <c r="N1553" s="1">
        <v>203</v>
      </c>
      <c r="O1553" s="1">
        <v>300</v>
      </c>
      <c r="P1553" s="1">
        <v>1</v>
      </c>
      <c r="Q1553" s="1">
        <v>4900</v>
      </c>
    </row>
    <row r="1554" spans="1:17" x14ac:dyDescent="0.35">
      <c r="A1554" s="2">
        <v>1550</v>
      </c>
      <c r="B1554" s="2">
        <f t="shared" si="24"/>
        <v>304</v>
      </c>
      <c r="C1554" s="2">
        <v>3</v>
      </c>
      <c r="D1554" s="2">
        <v>4</v>
      </c>
      <c r="E1554" s="2" t="str">
        <f>"阵列"&amp;C1554&amp;INDEX(计算页!$E$4:$E$9,D1554)&amp;"色宠物系数"</f>
        <v>阵列3紫色宠物系数</v>
      </c>
      <c r="F1554" s="2">
        <v>50</v>
      </c>
      <c r="G1554" s="2">
        <v>5000</v>
      </c>
      <c r="H1554" s="2">
        <f>INDEX(升级战力计算!$B$2:$BC$101,D_升级系数表!F1554,MATCH(B1554,升级战力计算!$B$1:$BC$1,0)-1)</f>
        <v>5525</v>
      </c>
      <c r="I1554" s="1">
        <v>3</v>
      </c>
      <c r="J1554" s="1">
        <v>201</v>
      </c>
      <c r="K1554" s="1">
        <v>100</v>
      </c>
      <c r="L1554" s="1">
        <v>202</v>
      </c>
      <c r="M1554" s="1">
        <v>200</v>
      </c>
      <c r="N1554" s="1">
        <v>203</v>
      </c>
      <c r="O1554" s="1">
        <v>300</v>
      </c>
      <c r="P1554" s="1">
        <v>1</v>
      </c>
      <c r="Q1554" s="1">
        <v>5000</v>
      </c>
    </row>
    <row r="1555" spans="1:17" x14ac:dyDescent="0.35">
      <c r="A1555" s="2">
        <v>1551</v>
      </c>
      <c r="B1555" s="2">
        <f t="shared" si="24"/>
        <v>304</v>
      </c>
      <c r="C1555" s="2">
        <v>3</v>
      </c>
      <c r="D1555" s="2">
        <v>4</v>
      </c>
      <c r="E1555" s="2" t="str">
        <f>"阵列"&amp;C1555&amp;INDEX(计算页!$E$4:$E$9,D1555)&amp;"色宠物系数"</f>
        <v>阵列3紫色宠物系数</v>
      </c>
      <c r="F1555" s="2">
        <v>51</v>
      </c>
      <c r="G1555" s="2">
        <v>5100</v>
      </c>
      <c r="H1555" s="2">
        <f>INDEX(升级战力计算!$B$2:$BC$101,D_升级系数表!F1555,MATCH(B1555,升级战力计算!$B$1:$BC$1,0)-1)</f>
        <v>5682</v>
      </c>
      <c r="I1555" s="1">
        <v>3</v>
      </c>
      <c r="J1555" s="1">
        <v>201</v>
      </c>
      <c r="K1555" s="1">
        <v>100</v>
      </c>
      <c r="L1555" s="1">
        <v>202</v>
      </c>
      <c r="M1555" s="1">
        <v>200</v>
      </c>
      <c r="N1555" s="1">
        <v>203</v>
      </c>
      <c r="O1555" s="1">
        <v>300</v>
      </c>
      <c r="P1555" s="1">
        <v>1</v>
      </c>
      <c r="Q1555" s="1">
        <v>5100</v>
      </c>
    </row>
    <row r="1556" spans="1:17" x14ac:dyDescent="0.35">
      <c r="A1556" s="2">
        <v>1552</v>
      </c>
      <c r="B1556" s="2">
        <f t="shared" si="24"/>
        <v>304</v>
      </c>
      <c r="C1556" s="2">
        <v>3</v>
      </c>
      <c r="D1556" s="2">
        <v>4</v>
      </c>
      <c r="E1556" s="2" t="str">
        <f>"阵列"&amp;C1556&amp;INDEX(计算页!$E$4:$E$9,D1556)&amp;"色宠物系数"</f>
        <v>阵列3紫色宠物系数</v>
      </c>
      <c r="F1556" s="2">
        <v>52</v>
      </c>
      <c r="G1556" s="2">
        <v>5200</v>
      </c>
      <c r="H1556" s="2">
        <f>INDEX(升级战力计算!$B$2:$BC$101,D_升级系数表!F1556,MATCH(B1556,升级战力计算!$B$1:$BC$1,0)-1)</f>
        <v>5839</v>
      </c>
      <c r="I1556" s="1">
        <v>3</v>
      </c>
      <c r="J1556" s="1">
        <v>201</v>
      </c>
      <c r="K1556" s="1">
        <v>100</v>
      </c>
      <c r="L1556" s="1">
        <v>202</v>
      </c>
      <c r="M1556" s="1">
        <v>200</v>
      </c>
      <c r="N1556" s="1">
        <v>203</v>
      </c>
      <c r="O1556" s="1">
        <v>300</v>
      </c>
      <c r="P1556" s="1">
        <v>1</v>
      </c>
      <c r="Q1556" s="1">
        <v>5200</v>
      </c>
    </row>
    <row r="1557" spans="1:17" x14ac:dyDescent="0.35">
      <c r="A1557" s="2">
        <v>1553</v>
      </c>
      <c r="B1557" s="2">
        <f t="shared" si="24"/>
        <v>304</v>
      </c>
      <c r="C1557" s="2">
        <v>3</v>
      </c>
      <c r="D1557" s="2">
        <v>4</v>
      </c>
      <c r="E1557" s="2" t="str">
        <f>"阵列"&amp;C1557&amp;INDEX(计算页!$E$4:$E$9,D1557)&amp;"色宠物系数"</f>
        <v>阵列3紫色宠物系数</v>
      </c>
      <c r="F1557" s="2">
        <v>53</v>
      </c>
      <c r="G1557" s="2">
        <v>5300</v>
      </c>
      <c r="H1557" s="2">
        <f>INDEX(升级战力计算!$B$2:$BC$101,D_升级系数表!F1557,MATCH(B1557,升级战力计算!$B$1:$BC$1,0)-1)</f>
        <v>5996</v>
      </c>
      <c r="I1557" s="1">
        <v>3</v>
      </c>
      <c r="J1557" s="1">
        <v>201</v>
      </c>
      <c r="K1557" s="1">
        <v>100</v>
      </c>
      <c r="L1557" s="1">
        <v>202</v>
      </c>
      <c r="M1557" s="1">
        <v>200</v>
      </c>
      <c r="N1557" s="1">
        <v>203</v>
      </c>
      <c r="O1557" s="1">
        <v>300</v>
      </c>
      <c r="P1557" s="1">
        <v>1</v>
      </c>
      <c r="Q1557" s="1">
        <v>5300</v>
      </c>
    </row>
    <row r="1558" spans="1:17" x14ac:dyDescent="0.35">
      <c r="A1558" s="2">
        <v>1554</v>
      </c>
      <c r="B1558" s="2">
        <f t="shared" si="24"/>
        <v>304</v>
      </c>
      <c r="C1558" s="2">
        <v>3</v>
      </c>
      <c r="D1558" s="2">
        <v>4</v>
      </c>
      <c r="E1558" s="2" t="str">
        <f>"阵列"&amp;C1558&amp;INDEX(计算页!$E$4:$E$9,D1558)&amp;"色宠物系数"</f>
        <v>阵列3紫色宠物系数</v>
      </c>
      <c r="F1558" s="2">
        <v>54</v>
      </c>
      <c r="G1558" s="2">
        <v>5400</v>
      </c>
      <c r="H1558" s="2">
        <f>INDEX(升级战力计算!$B$2:$BC$101,D_升级系数表!F1558,MATCH(B1558,升级战力计算!$B$1:$BC$1,0)-1)</f>
        <v>6153</v>
      </c>
      <c r="I1558" s="1">
        <v>3</v>
      </c>
      <c r="J1558" s="1">
        <v>201</v>
      </c>
      <c r="K1558" s="1">
        <v>100</v>
      </c>
      <c r="L1558" s="1">
        <v>202</v>
      </c>
      <c r="M1558" s="1">
        <v>200</v>
      </c>
      <c r="N1558" s="1">
        <v>203</v>
      </c>
      <c r="O1558" s="1">
        <v>300</v>
      </c>
      <c r="P1558" s="1">
        <v>1</v>
      </c>
      <c r="Q1558" s="1">
        <v>5400</v>
      </c>
    </row>
    <row r="1559" spans="1:17" x14ac:dyDescent="0.35">
      <c r="A1559" s="2">
        <v>1555</v>
      </c>
      <c r="B1559" s="2">
        <f t="shared" si="24"/>
        <v>304</v>
      </c>
      <c r="C1559" s="2">
        <v>3</v>
      </c>
      <c r="D1559" s="2">
        <v>4</v>
      </c>
      <c r="E1559" s="2" t="str">
        <f>"阵列"&amp;C1559&amp;INDEX(计算页!$E$4:$E$9,D1559)&amp;"色宠物系数"</f>
        <v>阵列3紫色宠物系数</v>
      </c>
      <c r="F1559" s="2">
        <v>55</v>
      </c>
      <c r="G1559" s="2">
        <v>5500</v>
      </c>
      <c r="H1559" s="2">
        <f>INDEX(升级战力计算!$B$2:$BC$101,D_升级系数表!F1559,MATCH(B1559,升级战力计算!$B$1:$BC$1,0)-1)</f>
        <v>6310</v>
      </c>
      <c r="I1559" s="1">
        <v>3</v>
      </c>
      <c r="J1559" s="1">
        <v>201</v>
      </c>
      <c r="K1559" s="1">
        <v>100</v>
      </c>
      <c r="L1559" s="1">
        <v>202</v>
      </c>
      <c r="M1559" s="1">
        <v>200</v>
      </c>
      <c r="N1559" s="1">
        <v>203</v>
      </c>
      <c r="O1559" s="1">
        <v>300</v>
      </c>
      <c r="P1559" s="1">
        <v>1</v>
      </c>
      <c r="Q1559" s="1">
        <v>5500</v>
      </c>
    </row>
    <row r="1560" spans="1:17" x14ac:dyDescent="0.35">
      <c r="A1560" s="2">
        <v>1556</v>
      </c>
      <c r="B1560" s="2">
        <f t="shared" si="24"/>
        <v>304</v>
      </c>
      <c r="C1560" s="2">
        <v>3</v>
      </c>
      <c r="D1560" s="2">
        <v>4</v>
      </c>
      <c r="E1560" s="2" t="str">
        <f>"阵列"&amp;C1560&amp;INDEX(计算页!$E$4:$E$9,D1560)&amp;"色宠物系数"</f>
        <v>阵列3紫色宠物系数</v>
      </c>
      <c r="F1560" s="2">
        <v>56</v>
      </c>
      <c r="G1560" s="2">
        <v>5600</v>
      </c>
      <c r="H1560" s="2">
        <f>INDEX(升级战力计算!$B$2:$BC$101,D_升级系数表!F1560,MATCH(B1560,升级战力计算!$B$1:$BC$1,0)-1)</f>
        <v>6478</v>
      </c>
      <c r="I1560" s="1">
        <v>3</v>
      </c>
      <c r="J1560" s="1">
        <v>201</v>
      </c>
      <c r="K1560" s="1">
        <v>100</v>
      </c>
      <c r="L1560" s="1">
        <v>202</v>
      </c>
      <c r="M1560" s="1">
        <v>200</v>
      </c>
      <c r="N1560" s="1">
        <v>203</v>
      </c>
      <c r="O1560" s="1">
        <v>300</v>
      </c>
      <c r="P1560" s="1">
        <v>1</v>
      </c>
      <c r="Q1560" s="1">
        <v>5600</v>
      </c>
    </row>
    <row r="1561" spans="1:17" x14ac:dyDescent="0.35">
      <c r="A1561" s="2">
        <v>1557</v>
      </c>
      <c r="B1561" s="2">
        <f t="shared" si="24"/>
        <v>304</v>
      </c>
      <c r="C1561" s="2">
        <v>3</v>
      </c>
      <c r="D1561" s="2">
        <v>4</v>
      </c>
      <c r="E1561" s="2" t="str">
        <f>"阵列"&amp;C1561&amp;INDEX(计算页!$E$4:$E$9,D1561)&amp;"色宠物系数"</f>
        <v>阵列3紫色宠物系数</v>
      </c>
      <c r="F1561" s="2">
        <v>57</v>
      </c>
      <c r="G1561" s="2">
        <v>5700</v>
      </c>
      <c r="H1561" s="2">
        <f>INDEX(升级战力计算!$B$2:$BC$101,D_升级系数表!F1561,MATCH(B1561,升级战力计算!$B$1:$BC$1,0)-1)</f>
        <v>6646</v>
      </c>
      <c r="I1561" s="1">
        <v>3</v>
      </c>
      <c r="J1561" s="1">
        <v>201</v>
      </c>
      <c r="K1561" s="1">
        <v>100</v>
      </c>
      <c r="L1561" s="1">
        <v>202</v>
      </c>
      <c r="M1561" s="1">
        <v>200</v>
      </c>
      <c r="N1561" s="1">
        <v>203</v>
      </c>
      <c r="O1561" s="1">
        <v>300</v>
      </c>
      <c r="P1561" s="1">
        <v>1</v>
      </c>
      <c r="Q1561" s="1">
        <v>5700</v>
      </c>
    </row>
    <row r="1562" spans="1:17" x14ac:dyDescent="0.35">
      <c r="A1562" s="2">
        <v>1558</v>
      </c>
      <c r="B1562" s="2">
        <f t="shared" si="24"/>
        <v>304</v>
      </c>
      <c r="C1562" s="2">
        <v>3</v>
      </c>
      <c r="D1562" s="2">
        <v>4</v>
      </c>
      <c r="E1562" s="2" t="str">
        <f>"阵列"&amp;C1562&amp;INDEX(计算页!$E$4:$E$9,D1562)&amp;"色宠物系数"</f>
        <v>阵列3紫色宠物系数</v>
      </c>
      <c r="F1562" s="2">
        <v>58</v>
      </c>
      <c r="G1562" s="2">
        <v>5800</v>
      </c>
      <c r="H1562" s="2">
        <f>INDEX(升级战力计算!$B$2:$BC$101,D_升级系数表!F1562,MATCH(B1562,升级战力计算!$B$1:$BC$1,0)-1)</f>
        <v>6814</v>
      </c>
      <c r="I1562" s="1">
        <v>3</v>
      </c>
      <c r="J1562" s="1">
        <v>201</v>
      </c>
      <c r="K1562" s="1">
        <v>100</v>
      </c>
      <c r="L1562" s="1">
        <v>202</v>
      </c>
      <c r="M1562" s="1">
        <v>200</v>
      </c>
      <c r="N1562" s="1">
        <v>203</v>
      </c>
      <c r="O1562" s="1">
        <v>300</v>
      </c>
      <c r="P1562" s="1">
        <v>1</v>
      </c>
      <c r="Q1562" s="1">
        <v>5800</v>
      </c>
    </row>
    <row r="1563" spans="1:17" x14ac:dyDescent="0.35">
      <c r="A1563" s="2">
        <v>1559</v>
      </c>
      <c r="B1563" s="2">
        <f t="shared" si="24"/>
        <v>304</v>
      </c>
      <c r="C1563" s="2">
        <v>3</v>
      </c>
      <c r="D1563" s="2">
        <v>4</v>
      </c>
      <c r="E1563" s="2" t="str">
        <f>"阵列"&amp;C1563&amp;INDEX(计算页!$E$4:$E$9,D1563)&amp;"色宠物系数"</f>
        <v>阵列3紫色宠物系数</v>
      </c>
      <c r="F1563" s="2">
        <v>59</v>
      </c>
      <c r="G1563" s="2">
        <v>5900</v>
      </c>
      <c r="H1563" s="2">
        <f>INDEX(升级战力计算!$B$2:$BC$101,D_升级系数表!F1563,MATCH(B1563,升级战力计算!$B$1:$BC$1,0)-1)</f>
        <v>6982</v>
      </c>
      <c r="I1563" s="1">
        <v>3</v>
      </c>
      <c r="J1563" s="1">
        <v>201</v>
      </c>
      <c r="K1563" s="1">
        <v>100</v>
      </c>
      <c r="L1563" s="1">
        <v>202</v>
      </c>
      <c r="M1563" s="1">
        <v>200</v>
      </c>
      <c r="N1563" s="1">
        <v>203</v>
      </c>
      <c r="O1563" s="1">
        <v>300</v>
      </c>
      <c r="P1563" s="1">
        <v>1</v>
      </c>
      <c r="Q1563" s="1">
        <v>5900</v>
      </c>
    </row>
    <row r="1564" spans="1:17" x14ac:dyDescent="0.35">
      <c r="A1564" s="2">
        <v>1560</v>
      </c>
      <c r="B1564" s="2">
        <f t="shared" si="24"/>
        <v>304</v>
      </c>
      <c r="C1564" s="2">
        <v>3</v>
      </c>
      <c r="D1564" s="2">
        <v>4</v>
      </c>
      <c r="E1564" s="2" t="str">
        <f>"阵列"&amp;C1564&amp;INDEX(计算页!$E$4:$E$9,D1564)&amp;"色宠物系数"</f>
        <v>阵列3紫色宠物系数</v>
      </c>
      <c r="F1564" s="2">
        <v>60</v>
      </c>
      <c r="G1564" s="2">
        <v>6000</v>
      </c>
      <c r="H1564" s="2">
        <f>INDEX(升级战力计算!$B$2:$BC$101,D_升级系数表!F1564,MATCH(B1564,升级战力计算!$B$1:$BC$1,0)-1)</f>
        <v>7150</v>
      </c>
      <c r="I1564" s="1">
        <v>3</v>
      </c>
      <c r="J1564" s="1">
        <v>201</v>
      </c>
      <c r="K1564" s="1">
        <v>100</v>
      </c>
      <c r="L1564" s="1">
        <v>202</v>
      </c>
      <c r="M1564" s="1">
        <v>200</v>
      </c>
      <c r="N1564" s="1">
        <v>203</v>
      </c>
      <c r="O1564" s="1">
        <v>300</v>
      </c>
      <c r="P1564" s="1">
        <v>1</v>
      </c>
      <c r="Q1564" s="1">
        <v>6000</v>
      </c>
    </row>
    <row r="1565" spans="1:17" x14ac:dyDescent="0.35">
      <c r="A1565" s="2">
        <v>1561</v>
      </c>
      <c r="B1565" s="2">
        <f t="shared" si="24"/>
        <v>304</v>
      </c>
      <c r="C1565" s="2">
        <v>3</v>
      </c>
      <c r="D1565" s="2">
        <v>4</v>
      </c>
      <c r="E1565" s="2" t="str">
        <f>"阵列"&amp;C1565&amp;INDEX(计算页!$E$4:$E$9,D1565)&amp;"色宠物系数"</f>
        <v>阵列3紫色宠物系数</v>
      </c>
      <c r="F1565" s="2">
        <v>61</v>
      </c>
      <c r="G1565" s="2">
        <v>6100</v>
      </c>
      <c r="H1565" s="2">
        <f>INDEX(升级战力计算!$B$2:$BC$101,D_升级系数表!F1565,MATCH(B1565,升级战力计算!$B$1:$BC$1,0)-1)</f>
        <v>7330</v>
      </c>
      <c r="I1565" s="1">
        <v>3</v>
      </c>
      <c r="J1565" s="1">
        <v>201</v>
      </c>
      <c r="K1565" s="1">
        <v>100</v>
      </c>
      <c r="L1565" s="1">
        <v>202</v>
      </c>
      <c r="M1565" s="1">
        <v>200</v>
      </c>
      <c r="N1565" s="1">
        <v>203</v>
      </c>
      <c r="O1565" s="1">
        <v>300</v>
      </c>
      <c r="P1565" s="1">
        <v>1</v>
      </c>
      <c r="Q1565" s="1">
        <v>6100</v>
      </c>
    </row>
    <row r="1566" spans="1:17" x14ac:dyDescent="0.35">
      <c r="A1566" s="2">
        <v>1562</v>
      </c>
      <c r="B1566" s="2">
        <f t="shared" si="24"/>
        <v>304</v>
      </c>
      <c r="C1566" s="2">
        <v>3</v>
      </c>
      <c r="D1566" s="2">
        <v>4</v>
      </c>
      <c r="E1566" s="2" t="str">
        <f>"阵列"&amp;C1566&amp;INDEX(计算页!$E$4:$E$9,D1566)&amp;"色宠物系数"</f>
        <v>阵列3紫色宠物系数</v>
      </c>
      <c r="F1566" s="2">
        <v>62</v>
      </c>
      <c r="G1566" s="2">
        <v>6200</v>
      </c>
      <c r="H1566" s="2">
        <f>INDEX(升级战力计算!$B$2:$BC$101,D_升级系数表!F1566,MATCH(B1566,升级战力计算!$B$1:$BC$1,0)-1)</f>
        <v>7510</v>
      </c>
      <c r="I1566" s="1">
        <v>3</v>
      </c>
      <c r="J1566" s="1">
        <v>201</v>
      </c>
      <c r="K1566" s="1">
        <v>100</v>
      </c>
      <c r="L1566" s="1">
        <v>202</v>
      </c>
      <c r="M1566" s="1">
        <v>200</v>
      </c>
      <c r="N1566" s="1">
        <v>203</v>
      </c>
      <c r="O1566" s="1">
        <v>300</v>
      </c>
      <c r="P1566" s="1">
        <v>1</v>
      </c>
      <c r="Q1566" s="1">
        <v>6200</v>
      </c>
    </row>
    <row r="1567" spans="1:17" x14ac:dyDescent="0.35">
      <c r="A1567" s="2">
        <v>1563</v>
      </c>
      <c r="B1567" s="2">
        <f t="shared" si="24"/>
        <v>304</v>
      </c>
      <c r="C1567" s="2">
        <v>3</v>
      </c>
      <c r="D1567" s="2">
        <v>4</v>
      </c>
      <c r="E1567" s="2" t="str">
        <f>"阵列"&amp;C1567&amp;INDEX(计算页!$E$4:$E$9,D1567)&amp;"色宠物系数"</f>
        <v>阵列3紫色宠物系数</v>
      </c>
      <c r="F1567" s="2">
        <v>63</v>
      </c>
      <c r="G1567" s="2">
        <v>6300</v>
      </c>
      <c r="H1567" s="2">
        <f>INDEX(升级战力计算!$B$2:$BC$101,D_升级系数表!F1567,MATCH(B1567,升级战力计算!$B$1:$BC$1,0)-1)</f>
        <v>7690</v>
      </c>
      <c r="I1567" s="1">
        <v>3</v>
      </c>
      <c r="J1567" s="1">
        <v>201</v>
      </c>
      <c r="K1567" s="1">
        <v>100</v>
      </c>
      <c r="L1567" s="1">
        <v>202</v>
      </c>
      <c r="M1567" s="1">
        <v>200</v>
      </c>
      <c r="N1567" s="1">
        <v>203</v>
      </c>
      <c r="O1567" s="1">
        <v>300</v>
      </c>
      <c r="P1567" s="1">
        <v>1</v>
      </c>
      <c r="Q1567" s="1">
        <v>6300</v>
      </c>
    </row>
    <row r="1568" spans="1:17" x14ac:dyDescent="0.35">
      <c r="A1568" s="2">
        <v>1564</v>
      </c>
      <c r="B1568" s="2">
        <f t="shared" si="24"/>
        <v>304</v>
      </c>
      <c r="C1568" s="2">
        <v>3</v>
      </c>
      <c r="D1568" s="2">
        <v>4</v>
      </c>
      <c r="E1568" s="2" t="str">
        <f>"阵列"&amp;C1568&amp;INDEX(计算页!$E$4:$E$9,D1568)&amp;"色宠物系数"</f>
        <v>阵列3紫色宠物系数</v>
      </c>
      <c r="F1568" s="2">
        <v>64</v>
      </c>
      <c r="G1568" s="2">
        <v>6400</v>
      </c>
      <c r="H1568" s="2">
        <f>INDEX(升级战力计算!$B$2:$BC$101,D_升级系数表!F1568,MATCH(B1568,升级战力计算!$B$1:$BC$1,0)-1)</f>
        <v>7870</v>
      </c>
      <c r="I1568" s="1">
        <v>3</v>
      </c>
      <c r="J1568" s="1">
        <v>201</v>
      </c>
      <c r="K1568" s="1">
        <v>100</v>
      </c>
      <c r="L1568" s="1">
        <v>202</v>
      </c>
      <c r="M1568" s="1">
        <v>200</v>
      </c>
      <c r="N1568" s="1">
        <v>203</v>
      </c>
      <c r="O1568" s="1">
        <v>300</v>
      </c>
      <c r="P1568" s="1">
        <v>1</v>
      </c>
      <c r="Q1568" s="1">
        <v>6400</v>
      </c>
    </row>
    <row r="1569" spans="1:17" x14ac:dyDescent="0.35">
      <c r="A1569" s="2">
        <v>1565</v>
      </c>
      <c r="B1569" s="2">
        <f t="shared" si="24"/>
        <v>304</v>
      </c>
      <c r="C1569" s="2">
        <v>3</v>
      </c>
      <c r="D1569" s="2">
        <v>4</v>
      </c>
      <c r="E1569" s="2" t="str">
        <f>"阵列"&amp;C1569&amp;INDEX(计算页!$E$4:$E$9,D1569)&amp;"色宠物系数"</f>
        <v>阵列3紫色宠物系数</v>
      </c>
      <c r="F1569" s="2">
        <v>65</v>
      </c>
      <c r="G1569" s="2">
        <v>6500</v>
      </c>
      <c r="H1569" s="2">
        <f>INDEX(升级战力计算!$B$2:$BC$101,D_升级系数表!F1569,MATCH(B1569,升级战力计算!$B$1:$BC$1,0)-1)</f>
        <v>8050</v>
      </c>
      <c r="I1569" s="1">
        <v>3</v>
      </c>
      <c r="J1569" s="1">
        <v>201</v>
      </c>
      <c r="K1569" s="1">
        <v>100</v>
      </c>
      <c r="L1569" s="1">
        <v>202</v>
      </c>
      <c r="M1569" s="1">
        <v>200</v>
      </c>
      <c r="N1569" s="1">
        <v>203</v>
      </c>
      <c r="O1569" s="1">
        <v>300</v>
      </c>
      <c r="P1569" s="1">
        <v>1</v>
      </c>
      <c r="Q1569" s="1">
        <v>6500</v>
      </c>
    </row>
    <row r="1570" spans="1:17" x14ac:dyDescent="0.35">
      <c r="A1570" s="2">
        <v>1566</v>
      </c>
      <c r="B1570" s="2">
        <f t="shared" si="24"/>
        <v>304</v>
      </c>
      <c r="C1570" s="2">
        <v>3</v>
      </c>
      <c r="D1570" s="2">
        <v>4</v>
      </c>
      <c r="E1570" s="2" t="str">
        <f>"阵列"&amp;C1570&amp;INDEX(计算页!$E$4:$E$9,D1570)&amp;"色宠物系数"</f>
        <v>阵列3紫色宠物系数</v>
      </c>
      <c r="F1570" s="2">
        <v>66</v>
      </c>
      <c r="G1570" s="2">
        <v>6600</v>
      </c>
      <c r="H1570" s="2">
        <f>INDEX(升级战力计算!$B$2:$BC$101,D_升级系数表!F1570,MATCH(B1570,升级战力计算!$B$1:$BC$1,0)-1)</f>
        <v>8243</v>
      </c>
      <c r="I1570" s="1">
        <v>3</v>
      </c>
      <c r="J1570" s="1">
        <v>201</v>
      </c>
      <c r="K1570" s="1">
        <v>100</v>
      </c>
      <c r="L1570" s="1">
        <v>202</v>
      </c>
      <c r="M1570" s="1">
        <v>200</v>
      </c>
      <c r="N1570" s="1">
        <v>203</v>
      </c>
      <c r="O1570" s="1">
        <v>300</v>
      </c>
      <c r="P1570" s="1">
        <v>1</v>
      </c>
      <c r="Q1570" s="1">
        <v>6600</v>
      </c>
    </row>
    <row r="1571" spans="1:17" x14ac:dyDescent="0.35">
      <c r="A1571" s="2">
        <v>1567</v>
      </c>
      <c r="B1571" s="2">
        <f t="shared" si="24"/>
        <v>304</v>
      </c>
      <c r="C1571" s="2">
        <v>3</v>
      </c>
      <c r="D1571" s="2">
        <v>4</v>
      </c>
      <c r="E1571" s="2" t="str">
        <f>"阵列"&amp;C1571&amp;INDEX(计算页!$E$4:$E$9,D1571)&amp;"色宠物系数"</f>
        <v>阵列3紫色宠物系数</v>
      </c>
      <c r="F1571" s="2">
        <v>67</v>
      </c>
      <c r="G1571" s="2">
        <v>6700</v>
      </c>
      <c r="H1571" s="2">
        <f>INDEX(升级战力计算!$B$2:$BC$101,D_升级系数表!F1571,MATCH(B1571,升级战力计算!$B$1:$BC$1,0)-1)</f>
        <v>8436</v>
      </c>
      <c r="I1571" s="1">
        <v>3</v>
      </c>
      <c r="J1571" s="1">
        <v>201</v>
      </c>
      <c r="K1571" s="1">
        <v>100</v>
      </c>
      <c r="L1571" s="1">
        <v>202</v>
      </c>
      <c r="M1571" s="1">
        <v>200</v>
      </c>
      <c r="N1571" s="1">
        <v>203</v>
      </c>
      <c r="O1571" s="1">
        <v>300</v>
      </c>
      <c r="P1571" s="1">
        <v>1</v>
      </c>
      <c r="Q1571" s="1">
        <v>6700</v>
      </c>
    </row>
    <row r="1572" spans="1:17" x14ac:dyDescent="0.35">
      <c r="A1572" s="2">
        <v>1568</v>
      </c>
      <c r="B1572" s="2">
        <f t="shared" si="24"/>
        <v>304</v>
      </c>
      <c r="C1572" s="2">
        <v>3</v>
      </c>
      <c r="D1572" s="2">
        <v>4</v>
      </c>
      <c r="E1572" s="2" t="str">
        <f>"阵列"&amp;C1572&amp;INDEX(计算页!$E$4:$E$9,D1572)&amp;"色宠物系数"</f>
        <v>阵列3紫色宠物系数</v>
      </c>
      <c r="F1572" s="2">
        <v>68</v>
      </c>
      <c r="G1572" s="2">
        <v>6800</v>
      </c>
      <c r="H1572" s="2">
        <f>INDEX(升级战力计算!$B$2:$BC$101,D_升级系数表!F1572,MATCH(B1572,升级战力计算!$B$1:$BC$1,0)-1)</f>
        <v>8629</v>
      </c>
      <c r="I1572" s="1">
        <v>3</v>
      </c>
      <c r="J1572" s="1">
        <v>201</v>
      </c>
      <c r="K1572" s="1">
        <v>100</v>
      </c>
      <c r="L1572" s="1">
        <v>202</v>
      </c>
      <c r="M1572" s="1">
        <v>200</v>
      </c>
      <c r="N1572" s="1">
        <v>203</v>
      </c>
      <c r="O1572" s="1">
        <v>300</v>
      </c>
      <c r="P1572" s="1">
        <v>1</v>
      </c>
      <c r="Q1572" s="1">
        <v>6800</v>
      </c>
    </row>
    <row r="1573" spans="1:17" x14ac:dyDescent="0.35">
      <c r="A1573" s="2">
        <v>1569</v>
      </c>
      <c r="B1573" s="2">
        <f t="shared" si="24"/>
        <v>304</v>
      </c>
      <c r="C1573" s="2">
        <v>3</v>
      </c>
      <c r="D1573" s="2">
        <v>4</v>
      </c>
      <c r="E1573" s="2" t="str">
        <f>"阵列"&amp;C1573&amp;INDEX(计算页!$E$4:$E$9,D1573)&amp;"色宠物系数"</f>
        <v>阵列3紫色宠物系数</v>
      </c>
      <c r="F1573" s="2">
        <v>69</v>
      </c>
      <c r="G1573" s="2">
        <v>6900</v>
      </c>
      <c r="H1573" s="2">
        <f>INDEX(升级战力计算!$B$2:$BC$101,D_升级系数表!F1573,MATCH(B1573,升级战力计算!$B$1:$BC$1,0)-1)</f>
        <v>8822</v>
      </c>
      <c r="I1573" s="1">
        <v>3</v>
      </c>
      <c r="J1573" s="1">
        <v>201</v>
      </c>
      <c r="K1573" s="1">
        <v>100</v>
      </c>
      <c r="L1573" s="1">
        <v>202</v>
      </c>
      <c r="M1573" s="1">
        <v>200</v>
      </c>
      <c r="N1573" s="1">
        <v>203</v>
      </c>
      <c r="O1573" s="1">
        <v>300</v>
      </c>
      <c r="P1573" s="1">
        <v>1</v>
      </c>
      <c r="Q1573" s="1">
        <v>6900</v>
      </c>
    </row>
    <row r="1574" spans="1:17" x14ac:dyDescent="0.35">
      <c r="A1574" s="2">
        <v>1570</v>
      </c>
      <c r="B1574" s="2">
        <f t="shared" si="24"/>
        <v>304</v>
      </c>
      <c r="C1574" s="2">
        <v>3</v>
      </c>
      <c r="D1574" s="2">
        <v>4</v>
      </c>
      <c r="E1574" s="2" t="str">
        <f>"阵列"&amp;C1574&amp;INDEX(计算页!$E$4:$E$9,D1574)&amp;"色宠物系数"</f>
        <v>阵列3紫色宠物系数</v>
      </c>
      <c r="F1574" s="2">
        <v>70</v>
      </c>
      <c r="G1574" s="2">
        <v>7000</v>
      </c>
      <c r="H1574" s="2">
        <f>INDEX(升级战力计算!$B$2:$BC$101,D_升级系数表!F1574,MATCH(B1574,升级战力计算!$B$1:$BC$1,0)-1)</f>
        <v>9015</v>
      </c>
      <c r="I1574" s="1">
        <v>3</v>
      </c>
      <c r="J1574" s="1">
        <v>201</v>
      </c>
      <c r="K1574" s="1">
        <v>100</v>
      </c>
      <c r="L1574" s="1">
        <v>202</v>
      </c>
      <c r="M1574" s="1">
        <v>200</v>
      </c>
      <c r="N1574" s="1">
        <v>203</v>
      </c>
      <c r="O1574" s="1">
        <v>300</v>
      </c>
      <c r="P1574" s="1">
        <v>1</v>
      </c>
      <c r="Q1574" s="1">
        <v>7000</v>
      </c>
    </row>
    <row r="1575" spans="1:17" x14ac:dyDescent="0.35">
      <c r="A1575" s="2">
        <v>1571</v>
      </c>
      <c r="B1575" s="2">
        <f t="shared" si="24"/>
        <v>304</v>
      </c>
      <c r="C1575" s="2">
        <v>3</v>
      </c>
      <c r="D1575" s="2">
        <v>4</v>
      </c>
      <c r="E1575" s="2" t="str">
        <f>"阵列"&amp;C1575&amp;INDEX(计算页!$E$4:$E$9,D1575)&amp;"色宠物系数"</f>
        <v>阵列3紫色宠物系数</v>
      </c>
      <c r="F1575" s="2">
        <v>71</v>
      </c>
      <c r="G1575" s="2">
        <v>7100</v>
      </c>
      <c r="H1575" s="2">
        <f>INDEX(升级战力计算!$B$2:$BC$101,D_升级系数表!F1575,MATCH(B1575,升级战力计算!$B$1:$BC$1,0)-1)</f>
        <v>9222</v>
      </c>
      <c r="I1575" s="1">
        <v>3</v>
      </c>
      <c r="J1575" s="1">
        <v>201</v>
      </c>
      <c r="K1575" s="1">
        <v>100</v>
      </c>
      <c r="L1575" s="1">
        <v>202</v>
      </c>
      <c r="M1575" s="1">
        <v>200</v>
      </c>
      <c r="N1575" s="1">
        <v>203</v>
      </c>
      <c r="O1575" s="1">
        <v>300</v>
      </c>
      <c r="P1575" s="1">
        <v>1</v>
      </c>
      <c r="Q1575" s="1">
        <v>7100</v>
      </c>
    </row>
    <row r="1576" spans="1:17" x14ac:dyDescent="0.35">
      <c r="A1576" s="2">
        <v>1572</v>
      </c>
      <c r="B1576" s="2">
        <f t="shared" si="24"/>
        <v>304</v>
      </c>
      <c r="C1576" s="2">
        <v>3</v>
      </c>
      <c r="D1576" s="2">
        <v>4</v>
      </c>
      <c r="E1576" s="2" t="str">
        <f>"阵列"&amp;C1576&amp;INDEX(计算页!$E$4:$E$9,D1576)&amp;"色宠物系数"</f>
        <v>阵列3紫色宠物系数</v>
      </c>
      <c r="F1576" s="2">
        <v>72</v>
      </c>
      <c r="G1576" s="2">
        <v>7200</v>
      </c>
      <c r="H1576" s="2">
        <f>INDEX(升级战力计算!$B$2:$BC$101,D_升级系数表!F1576,MATCH(B1576,升级战力计算!$B$1:$BC$1,0)-1)</f>
        <v>9429</v>
      </c>
      <c r="I1576" s="1">
        <v>3</v>
      </c>
      <c r="J1576" s="1">
        <v>201</v>
      </c>
      <c r="K1576" s="1">
        <v>100</v>
      </c>
      <c r="L1576" s="1">
        <v>202</v>
      </c>
      <c r="M1576" s="1">
        <v>200</v>
      </c>
      <c r="N1576" s="1">
        <v>203</v>
      </c>
      <c r="O1576" s="1">
        <v>300</v>
      </c>
      <c r="P1576" s="1">
        <v>1</v>
      </c>
      <c r="Q1576" s="1">
        <v>7200</v>
      </c>
    </row>
    <row r="1577" spans="1:17" x14ac:dyDescent="0.35">
      <c r="A1577" s="2">
        <v>1573</v>
      </c>
      <c r="B1577" s="2">
        <f t="shared" si="24"/>
        <v>304</v>
      </c>
      <c r="C1577" s="2">
        <v>3</v>
      </c>
      <c r="D1577" s="2">
        <v>4</v>
      </c>
      <c r="E1577" s="2" t="str">
        <f>"阵列"&amp;C1577&amp;INDEX(计算页!$E$4:$E$9,D1577)&amp;"色宠物系数"</f>
        <v>阵列3紫色宠物系数</v>
      </c>
      <c r="F1577" s="2">
        <v>73</v>
      </c>
      <c r="G1577" s="2">
        <v>7300</v>
      </c>
      <c r="H1577" s="2">
        <f>INDEX(升级战力计算!$B$2:$BC$101,D_升级系数表!F1577,MATCH(B1577,升级战力计算!$B$1:$BC$1,0)-1)</f>
        <v>9636</v>
      </c>
      <c r="I1577" s="1">
        <v>3</v>
      </c>
      <c r="J1577" s="1">
        <v>201</v>
      </c>
      <c r="K1577" s="1">
        <v>100</v>
      </c>
      <c r="L1577" s="1">
        <v>202</v>
      </c>
      <c r="M1577" s="1">
        <v>200</v>
      </c>
      <c r="N1577" s="1">
        <v>203</v>
      </c>
      <c r="O1577" s="1">
        <v>300</v>
      </c>
      <c r="P1577" s="1">
        <v>1</v>
      </c>
      <c r="Q1577" s="1">
        <v>7300</v>
      </c>
    </row>
    <row r="1578" spans="1:17" x14ac:dyDescent="0.35">
      <c r="A1578" s="2">
        <v>1574</v>
      </c>
      <c r="B1578" s="2">
        <f t="shared" si="24"/>
        <v>304</v>
      </c>
      <c r="C1578" s="2">
        <v>3</v>
      </c>
      <c r="D1578" s="2">
        <v>4</v>
      </c>
      <c r="E1578" s="2" t="str">
        <f>"阵列"&amp;C1578&amp;INDEX(计算页!$E$4:$E$9,D1578)&amp;"色宠物系数"</f>
        <v>阵列3紫色宠物系数</v>
      </c>
      <c r="F1578" s="2">
        <v>74</v>
      </c>
      <c r="G1578" s="2">
        <v>7400</v>
      </c>
      <c r="H1578" s="2">
        <f>INDEX(升级战力计算!$B$2:$BC$101,D_升级系数表!F1578,MATCH(B1578,升级战力计算!$B$1:$BC$1,0)-1)</f>
        <v>9843</v>
      </c>
      <c r="I1578" s="1">
        <v>3</v>
      </c>
      <c r="J1578" s="1">
        <v>201</v>
      </c>
      <c r="K1578" s="1">
        <v>100</v>
      </c>
      <c r="L1578" s="1">
        <v>202</v>
      </c>
      <c r="M1578" s="1">
        <v>200</v>
      </c>
      <c r="N1578" s="1">
        <v>203</v>
      </c>
      <c r="O1578" s="1">
        <v>300</v>
      </c>
      <c r="P1578" s="1">
        <v>1</v>
      </c>
      <c r="Q1578" s="1">
        <v>7400</v>
      </c>
    </row>
    <row r="1579" spans="1:17" x14ac:dyDescent="0.35">
      <c r="A1579" s="2">
        <v>1575</v>
      </c>
      <c r="B1579" s="2">
        <f t="shared" si="24"/>
        <v>304</v>
      </c>
      <c r="C1579" s="2">
        <v>3</v>
      </c>
      <c r="D1579" s="2">
        <v>4</v>
      </c>
      <c r="E1579" s="2" t="str">
        <f>"阵列"&amp;C1579&amp;INDEX(计算页!$E$4:$E$9,D1579)&amp;"色宠物系数"</f>
        <v>阵列3紫色宠物系数</v>
      </c>
      <c r="F1579" s="2">
        <v>75</v>
      </c>
      <c r="G1579" s="2">
        <v>7500</v>
      </c>
      <c r="H1579" s="2">
        <f>INDEX(升级战力计算!$B$2:$BC$101,D_升级系数表!F1579,MATCH(B1579,升级战力计算!$B$1:$BC$1,0)-1)</f>
        <v>10050</v>
      </c>
      <c r="I1579" s="1">
        <v>3</v>
      </c>
      <c r="J1579" s="1">
        <v>201</v>
      </c>
      <c r="K1579" s="1">
        <v>100</v>
      </c>
      <c r="L1579" s="1">
        <v>202</v>
      </c>
      <c r="M1579" s="1">
        <v>200</v>
      </c>
      <c r="N1579" s="1">
        <v>203</v>
      </c>
      <c r="O1579" s="1">
        <v>300</v>
      </c>
      <c r="P1579" s="1">
        <v>1</v>
      </c>
      <c r="Q1579" s="1">
        <v>7500</v>
      </c>
    </row>
    <row r="1580" spans="1:17" x14ac:dyDescent="0.35">
      <c r="A1580" s="2">
        <v>1576</v>
      </c>
      <c r="B1580" s="2">
        <f t="shared" si="24"/>
        <v>304</v>
      </c>
      <c r="C1580" s="2">
        <v>3</v>
      </c>
      <c r="D1580" s="2">
        <v>4</v>
      </c>
      <c r="E1580" s="2" t="str">
        <f>"阵列"&amp;C1580&amp;INDEX(计算页!$E$4:$E$9,D1580)&amp;"色宠物系数"</f>
        <v>阵列3紫色宠物系数</v>
      </c>
      <c r="F1580" s="2">
        <v>76</v>
      </c>
      <c r="G1580" s="2">
        <v>7600</v>
      </c>
      <c r="H1580" s="2">
        <f>INDEX(升级战力计算!$B$2:$BC$101,D_升级系数表!F1580,MATCH(B1580,升级战力计算!$B$1:$BC$1,0)-1)</f>
        <v>10271</v>
      </c>
      <c r="I1580" s="1">
        <v>3</v>
      </c>
      <c r="J1580" s="1">
        <v>201</v>
      </c>
      <c r="K1580" s="1">
        <v>100</v>
      </c>
      <c r="L1580" s="1">
        <v>202</v>
      </c>
      <c r="M1580" s="1">
        <v>200</v>
      </c>
      <c r="N1580" s="1">
        <v>203</v>
      </c>
      <c r="O1580" s="1">
        <v>300</v>
      </c>
      <c r="P1580" s="1">
        <v>1</v>
      </c>
      <c r="Q1580" s="1">
        <v>7600</v>
      </c>
    </row>
    <row r="1581" spans="1:17" x14ac:dyDescent="0.35">
      <c r="A1581" s="2">
        <v>1577</v>
      </c>
      <c r="B1581" s="2">
        <f t="shared" si="24"/>
        <v>304</v>
      </c>
      <c r="C1581" s="2">
        <v>3</v>
      </c>
      <c r="D1581" s="2">
        <v>4</v>
      </c>
      <c r="E1581" s="2" t="str">
        <f>"阵列"&amp;C1581&amp;INDEX(计算页!$E$4:$E$9,D1581)&amp;"色宠物系数"</f>
        <v>阵列3紫色宠物系数</v>
      </c>
      <c r="F1581" s="2">
        <v>77</v>
      </c>
      <c r="G1581" s="2">
        <v>7700</v>
      </c>
      <c r="H1581" s="2">
        <f>INDEX(升级战力计算!$B$2:$BC$101,D_升级系数表!F1581,MATCH(B1581,升级战力计算!$B$1:$BC$1,0)-1)</f>
        <v>10492</v>
      </c>
      <c r="I1581" s="1">
        <v>3</v>
      </c>
      <c r="J1581" s="1">
        <v>201</v>
      </c>
      <c r="K1581" s="1">
        <v>100</v>
      </c>
      <c r="L1581" s="1">
        <v>202</v>
      </c>
      <c r="M1581" s="1">
        <v>200</v>
      </c>
      <c r="N1581" s="1">
        <v>203</v>
      </c>
      <c r="O1581" s="1">
        <v>300</v>
      </c>
      <c r="P1581" s="1">
        <v>1</v>
      </c>
      <c r="Q1581" s="1">
        <v>7700</v>
      </c>
    </row>
    <row r="1582" spans="1:17" x14ac:dyDescent="0.35">
      <c r="A1582" s="2">
        <v>1578</v>
      </c>
      <c r="B1582" s="2">
        <f t="shared" si="24"/>
        <v>304</v>
      </c>
      <c r="C1582" s="2">
        <v>3</v>
      </c>
      <c r="D1582" s="2">
        <v>4</v>
      </c>
      <c r="E1582" s="2" t="str">
        <f>"阵列"&amp;C1582&amp;INDEX(计算页!$E$4:$E$9,D1582)&amp;"色宠物系数"</f>
        <v>阵列3紫色宠物系数</v>
      </c>
      <c r="F1582" s="2">
        <v>78</v>
      </c>
      <c r="G1582" s="2">
        <v>7800</v>
      </c>
      <c r="H1582" s="2">
        <f>INDEX(升级战力计算!$B$2:$BC$101,D_升级系数表!F1582,MATCH(B1582,升级战力计算!$B$1:$BC$1,0)-1)</f>
        <v>10713</v>
      </c>
      <c r="I1582" s="1">
        <v>3</v>
      </c>
      <c r="J1582" s="1">
        <v>201</v>
      </c>
      <c r="K1582" s="1">
        <v>100</v>
      </c>
      <c r="L1582" s="1">
        <v>202</v>
      </c>
      <c r="M1582" s="1">
        <v>200</v>
      </c>
      <c r="N1582" s="1">
        <v>203</v>
      </c>
      <c r="O1582" s="1">
        <v>300</v>
      </c>
      <c r="P1582" s="1">
        <v>1</v>
      </c>
      <c r="Q1582" s="1">
        <v>7800</v>
      </c>
    </row>
    <row r="1583" spans="1:17" x14ac:dyDescent="0.35">
      <c r="A1583" s="2">
        <v>1579</v>
      </c>
      <c r="B1583" s="2">
        <f t="shared" si="24"/>
        <v>304</v>
      </c>
      <c r="C1583" s="2">
        <v>3</v>
      </c>
      <c r="D1583" s="2">
        <v>4</v>
      </c>
      <c r="E1583" s="2" t="str">
        <f>"阵列"&amp;C1583&amp;INDEX(计算页!$E$4:$E$9,D1583)&amp;"色宠物系数"</f>
        <v>阵列3紫色宠物系数</v>
      </c>
      <c r="F1583" s="2">
        <v>79</v>
      </c>
      <c r="G1583" s="2">
        <v>7900</v>
      </c>
      <c r="H1583" s="2">
        <f>INDEX(升级战力计算!$B$2:$BC$101,D_升级系数表!F1583,MATCH(B1583,升级战力计算!$B$1:$BC$1,0)-1)</f>
        <v>10934</v>
      </c>
      <c r="I1583" s="1">
        <v>3</v>
      </c>
      <c r="J1583" s="1">
        <v>201</v>
      </c>
      <c r="K1583" s="1">
        <v>100</v>
      </c>
      <c r="L1583" s="1">
        <v>202</v>
      </c>
      <c r="M1583" s="1">
        <v>200</v>
      </c>
      <c r="N1583" s="1">
        <v>203</v>
      </c>
      <c r="O1583" s="1">
        <v>300</v>
      </c>
      <c r="P1583" s="1">
        <v>1</v>
      </c>
      <c r="Q1583" s="1">
        <v>7900</v>
      </c>
    </row>
    <row r="1584" spans="1:17" x14ac:dyDescent="0.35">
      <c r="A1584" s="2">
        <v>1580</v>
      </c>
      <c r="B1584" s="2">
        <f t="shared" si="24"/>
        <v>304</v>
      </c>
      <c r="C1584" s="2">
        <v>3</v>
      </c>
      <c r="D1584" s="2">
        <v>4</v>
      </c>
      <c r="E1584" s="2" t="str">
        <f>"阵列"&amp;C1584&amp;INDEX(计算页!$E$4:$E$9,D1584)&amp;"色宠物系数"</f>
        <v>阵列3紫色宠物系数</v>
      </c>
      <c r="F1584" s="2">
        <v>80</v>
      </c>
      <c r="G1584" s="2">
        <v>8000</v>
      </c>
      <c r="H1584" s="2">
        <f>INDEX(升级战力计算!$B$2:$BC$101,D_升级系数表!F1584,MATCH(B1584,升级战力计算!$B$1:$BC$1,0)-1)</f>
        <v>11155</v>
      </c>
      <c r="I1584" s="1">
        <v>3</v>
      </c>
      <c r="J1584" s="1">
        <v>201</v>
      </c>
      <c r="K1584" s="1">
        <v>100</v>
      </c>
      <c r="L1584" s="1">
        <v>202</v>
      </c>
      <c r="M1584" s="1">
        <v>200</v>
      </c>
      <c r="N1584" s="1">
        <v>203</v>
      </c>
      <c r="O1584" s="1">
        <v>300</v>
      </c>
      <c r="P1584" s="1">
        <v>1</v>
      </c>
      <c r="Q1584" s="1">
        <v>8000</v>
      </c>
    </row>
    <row r="1585" spans="1:17" x14ac:dyDescent="0.35">
      <c r="A1585" s="2">
        <v>1581</v>
      </c>
      <c r="B1585" s="2">
        <f t="shared" si="24"/>
        <v>304</v>
      </c>
      <c r="C1585" s="2">
        <v>3</v>
      </c>
      <c r="D1585" s="2">
        <v>4</v>
      </c>
      <c r="E1585" s="2" t="str">
        <f>"阵列"&amp;C1585&amp;INDEX(计算页!$E$4:$E$9,D1585)&amp;"色宠物系数"</f>
        <v>阵列3紫色宠物系数</v>
      </c>
      <c r="F1585" s="2">
        <v>81</v>
      </c>
      <c r="G1585" s="2">
        <v>8100</v>
      </c>
      <c r="H1585" s="2">
        <f>INDEX(升级战力计算!$B$2:$BC$101,D_升级系数表!F1585,MATCH(B1585,升级战力计算!$B$1:$BC$1,0)-1)</f>
        <v>11391</v>
      </c>
      <c r="I1585" s="1">
        <v>3</v>
      </c>
      <c r="J1585" s="1">
        <v>201</v>
      </c>
      <c r="K1585" s="1">
        <v>100</v>
      </c>
      <c r="L1585" s="1">
        <v>202</v>
      </c>
      <c r="M1585" s="1">
        <v>200</v>
      </c>
      <c r="N1585" s="1">
        <v>203</v>
      </c>
      <c r="O1585" s="1">
        <v>300</v>
      </c>
      <c r="P1585" s="1">
        <v>1</v>
      </c>
      <c r="Q1585" s="1">
        <v>8100</v>
      </c>
    </row>
    <row r="1586" spans="1:17" x14ac:dyDescent="0.35">
      <c r="A1586" s="2">
        <v>1582</v>
      </c>
      <c r="B1586" s="2">
        <f t="shared" si="24"/>
        <v>304</v>
      </c>
      <c r="C1586" s="2">
        <v>3</v>
      </c>
      <c r="D1586" s="2">
        <v>4</v>
      </c>
      <c r="E1586" s="2" t="str">
        <f>"阵列"&amp;C1586&amp;INDEX(计算页!$E$4:$E$9,D1586)&amp;"色宠物系数"</f>
        <v>阵列3紫色宠物系数</v>
      </c>
      <c r="F1586" s="2">
        <v>82</v>
      </c>
      <c r="G1586" s="2">
        <v>8200</v>
      </c>
      <c r="H1586" s="2">
        <f>INDEX(升级战力计算!$B$2:$BC$101,D_升级系数表!F1586,MATCH(B1586,升级战力计算!$B$1:$BC$1,0)-1)</f>
        <v>11627</v>
      </c>
      <c r="I1586" s="1">
        <v>3</v>
      </c>
      <c r="J1586" s="1">
        <v>201</v>
      </c>
      <c r="K1586" s="1">
        <v>100</v>
      </c>
      <c r="L1586" s="1">
        <v>202</v>
      </c>
      <c r="M1586" s="1">
        <v>200</v>
      </c>
      <c r="N1586" s="1">
        <v>203</v>
      </c>
      <c r="O1586" s="1">
        <v>300</v>
      </c>
      <c r="P1586" s="1">
        <v>1</v>
      </c>
      <c r="Q1586" s="1">
        <v>8200</v>
      </c>
    </row>
    <row r="1587" spans="1:17" x14ac:dyDescent="0.35">
      <c r="A1587" s="2">
        <v>1583</v>
      </c>
      <c r="B1587" s="2">
        <f t="shared" si="24"/>
        <v>304</v>
      </c>
      <c r="C1587" s="2">
        <v>3</v>
      </c>
      <c r="D1587" s="2">
        <v>4</v>
      </c>
      <c r="E1587" s="2" t="str">
        <f>"阵列"&amp;C1587&amp;INDEX(计算页!$E$4:$E$9,D1587)&amp;"色宠物系数"</f>
        <v>阵列3紫色宠物系数</v>
      </c>
      <c r="F1587" s="2">
        <v>83</v>
      </c>
      <c r="G1587" s="2">
        <v>8300</v>
      </c>
      <c r="H1587" s="2">
        <f>INDEX(升级战力计算!$B$2:$BC$101,D_升级系数表!F1587,MATCH(B1587,升级战力计算!$B$1:$BC$1,0)-1)</f>
        <v>11863</v>
      </c>
      <c r="I1587" s="1">
        <v>3</v>
      </c>
      <c r="J1587" s="1">
        <v>201</v>
      </c>
      <c r="K1587" s="1">
        <v>100</v>
      </c>
      <c r="L1587" s="1">
        <v>202</v>
      </c>
      <c r="M1587" s="1">
        <v>200</v>
      </c>
      <c r="N1587" s="1">
        <v>203</v>
      </c>
      <c r="O1587" s="1">
        <v>300</v>
      </c>
      <c r="P1587" s="1">
        <v>1</v>
      </c>
      <c r="Q1587" s="1">
        <v>8300</v>
      </c>
    </row>
    <row r="1588" spans="1:17" x14ac:dyDescent="0.35">
      <c r="A1588" s="2">
        <v>1584</v>
      </c>
      <c r="B1588" s="2">
        <f t="shared" si="24"/>
        <v>304</v>
      </c>
      <c r="C1588" s="2">
        <v>3</v>
      </c>
      <c r="D1588" s="2">
        <v>4</v>
      </c>
      <c r="E1588" s="2" t="str">
        <f>"阵列"&amp;C1588&amp;INDEX(计算页!$E$4:$E$9,D1588)&amp;"色宠物系数"</f>
        <v>阵列3紫色宠物系数</v>
      </c>
      <c r="F1588" s="2">
        <v>84</v>
      </c>
      <c r="G1588" s="2">
        <v>8400</v>
      </c>
      <c r="H1588" s="2">
        <f>INDEX(升级战力计算!$B$2:$BC$101,D_升级系数表!F1588,MATCH(B1588,升级战力计算!$B$1:$BC$1,0)-1)</f>
        <v>12099</v>
      </c>
      <c r="I1588" s="1">
        <v>3</v>
      </c>
      <c r="J1588" s="1">
        <v>201</v>
      </c>
      <c r="K1588" s="1">
        <v>100</v>
      </c>
      <c r="L1588" s="1">
        <v>202</v>
      </c>
      <c r="M1588" s="1">
        <v>200</v>
      </c>
      <c r="N1588" s="1">
        <v>203</v>
      </c>
      <c r="O1588" s="1">
        <v>300</v>
      </c>
      <c r="P1588" s="1">
        <v>1</v>
      </c>
      <c r="Q1588" s="1">
        <v>8400</v>
      </c>
    </row>
    <row r="1589" spans="1:17" x14ac:dyDescent="0.35">
      <c r="A1589" s="2">
        <v>1585</v>
      </c>
      <c r="B1589" s="2">
        <f t="shared" si="24"/>
        <v>304</v>
      </c>
      <c r="C1589" s="2">
        <v>3</v>
      </c>
      <c r="D1589" s="2">
        <v>4</v>
      </c>
      <c r="E1589" s="2" t="str">
        <f>"阵列"&amp;C1589&amp;INDEX(计算页!$E$4:$E$9,D1589)&amp;"色宠物系数"</f>
        <v>阵列3紫色宠物系数</v>
      </c>
      <c r="F1589" s="2">
        <v>85</v>
      </c>
      <c r="G1589" s="2">
        <v>8500</v>
      </c>
      <c r="H1589" s="2">
        <f>INDEX(升级战力计算!$B$2:$BC$101,D_升级系数表!F1589,MATCH(B1589,升级战力计算!$B$1:$BC$1,0)-1)</f>
        <v>12335</v>
      </c>
      <c r="I1589" s="1">
        <v>3</v>
      </c>
      <c r="J1589" s="1">
        <v>201</v>
      </c>
      <c r="K1589" s="1">
        <v>100</v>
      </c>
      <c r="L1589" s="1">
        <v>202</v>
      </c>
      <c r="M1589" s="1">
        <v>200</v>
      </c>
      <c r="N1589" s="1">
        <v>203</v>
      </c>
      <c r="O1589" s="1">
        <v>300</v>
      </c>
      <c r="P1589" s="1">
        <v>1</v>
      </c>
      <c r="Q1589" s="1">
        <v>8500</v>
      </c>
    </row>
    <row r="1590" spans="1:17" x14ac:dyDescent="0.35">
      <c r="A1590" s="2">
        <v>1586</v>
      </c>
      <c r="B1590" s="2">
        <f t="shared" si="24"/>
        <v>304</v>
      </c>
      <c r="C1590" s="2">
        <v>3</v>
      </c>
      <c r="D1590" s="2">
        <v>4</v>
      </c>
      <c r="E1590" s="2" t="str">
        <f>"阵列"&amp;C1590&amp;INDEX(计算页!$E$4:$E$9,D1590)&amp;"色宠物系数"</f>
        <v>阵列3紫色宠物系数</v>
      </c>
      <c r="F1590" s="2">
        <v>86</v>
      </c>
      <c r="G1590" s="2">
        <v>8600</v>
      </c>
      <c r="H1590" s="2">
        <f>INDEX(升级战力计算!$B$2:$BC$101,D_升级系数表!F1590,MATCH(B1590,升级战力计算!$B$1:$BC$1,0)-1)</f>
        <v>12588</v>
      </c>
      <c r="I1590" s="1">
        <v>3</v>
      </c>
      <c r="J1590" s="1">
        <v>201</v>
      </c>
      <c r="K1590" s="1">
        <v>100</v>
      </c>
      <c r="L1590" s="1">
        <v>202</v>
      </c>
      <c r="M1590" s="1">
        <v>200</v>
      </c>
      <c r="N1590" s="1">
        <v>203</v>
      </c>
      <c r="O1590" s="1">
        <v>300</v>
      </c>
      <c r="P1590" s="1">
        <v>1</v>
      </c>
      <c r="Q1590" s="1">
        <v>8600</v>
      </c>
    </row>
    <row r="1591" spans="1:17" x14ac:dyDescent="0.35">
      <c r="A1591" s="2">
        <v>1587</v>
      </c>
      <c r="B1591" s="2">
        <f t="shared" si="24"/>
        <v>304</v>
      </c>
      <c r="C1591" s="2">
        <v>3</v>
      </c>
      <c r="D1591" s="2">
        <v>4</v>
      </c>
      <c r="E1591" s="2" t="str">
        <f>"阵列"&amp;C1591&amp;INDEX(计算页!$E$4:$E$9,D1591)&amp;"色宠物系数"</f>
        <v>阵列3紫色宠物系数</v>
      </c>
      <c r="F1591" s="2">
        <v>87</v>
      </c>
      <c r="G1591" s="2">
        <v>8700</v>
      </c>
      <c r="H1591" s="2">
        <f>INDEX(升级战力计算!$B$2:$BC$101,D_升级系数表!F1591,MATCH(B1591,升级战力计算!$B$1:$BC$1,0)-1)</f>
        <v>12841</v>
      </c>
      <c r="I1591" s="1">
        <v>3</v>
      </c>
      <c r="J1591" s="1">
        <v>201</v>
      </c>
      <c r="K1591" s="1">
        <v>100</v>
      </c>
      <c r="L1591" s="1">
        <v>202</v>
      </c>
      <c r="M1591" s="1">
        <v>200</v>
      </c>
      <c r="N1591" s="1">
        <v>203</v>
      </c>
      <c r="O1591" s="1">
        <v>300</v>
      </c>
      <c r="P1591" s="1">
        <v>1</v>
      </c>
      <c r="Q1591" s="1">
        <v>8700</v>
      </c>
    </row>
    <row r="1592" spans="1:17" x14ac:dyDescent="0.35">
      <c r="A1592" s="2">
        <v>1588</v>
      </c>
      <c r="B1592" s="2">
        <f t="shared" si="24"/>
        <v>304</v>
      </c>
      <c r="C1592" s="2">
        <v>3</v>
      </c>
      <c r="D1592" s="2">
        <v>4</v>
      </c>
      <c r="E1592" s="2" t="str">
        <f>"阵列"&amp;C1592&amp;INDEX(计算页!$E$4:$E$9,D1592)&amp;"色宠物系数"</f>
        <v>阵列3紫色宠物系数</v>
      </c>
      <c r="F1592" s="2">
        <v>88</v>
      </c>
      <c r="G1592" s="2">
        <v>8800</v>
      </c>
      <c r="H1592" s="2">
        <f>INDEX(升级战力计算!$B$2:$BC$101,D_升级系数表!F1592,MATCH(B1592,升级战力计算!$B$1:$BC$1,0)-1)</f>
        <v>13094</v>
      </c>
      <c r="I1592" s="1">
        <v>3</v>
      </c>
      <c r="J1592" s="1">
        <v>201</v>
      </c>
      <c r="K1592" s="1">
        <v>100</v>
      </c>
      <c r="L1592" s="1">
        <v>202</v>
      </c>
      <c r="M1592" s="1">
        <v>200</v>
      </c>
      <c r="N1592" s="1">
        <v>203</v>
      </c>
      <c r="O1592" s="1">
        <v>300</v>
      </c>
      <c r="P1592" s="1">
        <v>1</v>
      </c>
      <c r="Q1592" s="1">
        <v>8800</v>
      </c>
    </row>
    <row r="1593" spans="1:17" x14ac:dyDescent="0.35">
      <c r="A1593" s="2">
        <v>1589</v>
      </c>
      <c r="B1593" s="2">
        <f t="shared" si="24"/>
        <v>304</v>
      </c>
      <c r="C1593" s="2">
        <v>3</v>
      </c>
      <c r="D1593" s="2">
        <v>4</v>
      </c>
      <c r="E1593" s="2" t="str">
        <f>"阵列"&amp;C1593&amp;INDEX(计算页!$E$4:$E$9,D1593)&amp;"色宠物系数"</f>
        <v>阵列3紫色宠物系数</v>
      </c>
      <c r="F1593" s="2">
        <v>89</v>
      </c>
      <c r="G1593" s="2">
        <v>8900</v>
      </c>
      <c r="H1593" s="2">
        <f>INDEX(升级战力计算!$B$2:$BC$101,D_升级系数表!F1593,MATCH(B1593,升级战力计算!$B$1:$BC$1,0)-1)</f>
        <v>13347</v>
      </c>
      <c r="I1593" s="1">
        <v>3</v>
      </c>
      <c r="J1593" s="1">
        <v>201</v>
      </c>
      <c r="K1593" s="1">
        <v>100</v>
      </c>
      <c r="L1593" s="1">
        <v>202</v>
      </c>
      <c r="M1593" s="1">
        <v>200</v>
      </c>
      <c r="N1593" s="1">
        <v>203</v>
      </c>
      <c r="O1593" s="1">
        <v>300</v>
      </c>
      <c r="P1593" s="1">
        <v>1</v>
      </c>
      <c r="Q1593" s="1">
        <v>8900</v>
      </c>
    </row>
    <row r="1594" spans="1:17" x14ac:dyDescent="0.35">
      <c r="A1594" s="2">
        <v>1590</v>
      </c>
      <c r="B1594" s="2">
        <f t="shared" si="24"/>
        <v>304</v>
      </c>
      <c r="C1594" s="2">
        <v>3</v>
      </c>
      <c r="D1594" s="2">
        <v>4</v>
      </c>
      <c r="E1594" s="2" t="str">
        <f>"阵列"&amp;C1594&amp;INDEX(计算页!$E$4:$E$9,D1594)&amp;"色宠物系数"</f>
        <v>阵列3紫色宠物系数</v>
      </c>
      <c r="F1594" s="2">
        <v>90</v>
      </c>
      <c r="G1594" s="2">
        <v>9000</v>
      </c>
      <c r="H1594" s="2">
        <f>INDEX(升级战力计算!$B$2:$BC$101,D_升级系数表!F1594,MATCH(B1594,升级战力计算!$B$1:$BC$1,0)-1)</f>
        <v>13600</v>
      </c>
      <c r="I1594" s="1">
        <v>3</v>
      </c>
      <c r="J1594" s="1">
        <v>201</v>
      </c>
      <c r="K1594" s="1">
        <v>100</v>
      </c>
      <c r="L1594" s="1">
        <v>202</v>
      </c>
      <c r="M1594" s="1">
        <v>200</v>
      </c>
      <c r="N1594" s="1">
        <v>203</v>
      </c>
      <c r="O1594" s="1">
        <v>300</v>
      </c>
      <c r="P1594" s="1">
        <v>1</v>
      </c>
      <c r="Q1594" s="1">
        <v>9000</v>
      </c>
    </row>
    <row r="1595" spans="1:17" x14ac:dyDescent="0.35">
      <c r="A1595" s="2">
        <v>1591</v>
      </c>
      <c r="B1595" s="2">
        <f t="shared" si="24"/>
        <v>304</v>
      </c>
      <c r="C1595" s="2">
        <v>3</v>
      </c>
      <c r="D1595" s="2">
        <v>4</v>
      </c>
      <c r="E1595" s="2" t="str">
        <f>"阵列"&amp;C1595&amp;INDEX(计算页!$E$4:$E$9,D1595)&amp;"色宠物系数"</f>
        <v>阵列3紫色宠物系数</v>
      </c>
      <c r="F1595" s="2">
        <v>91</v>
      </c>
      <c r="G1595" s="2">
        <v>9100</v>
      </c>
      <c r="H1595" s="2">
        <f>INDEX(升级战力计算!$B$2:$BC$101,D_升级系数表!F1595,MATCH(B1595,升级战力计算!$B$1:$BC$1,0)-1)</f>
        <v>13871</v>
      </c>
      <c r="I1595" s="1">
        <v>3</v>
      </c>
      <c r="J1595" s="1">
        <v>201</v>
      </c>
      <c r="K1595" s="1">
        <v>100</v>
      </c>
      <c r="L1595" s="1">
        <v>202</v>
      </c>
      <c r="M1595" s="1">
        <v>200</v>
      </c>
      <c r="N1595" s="1">
        <v>203</v>
      </c>
      <c r="O1595" s="1">
        <v>300</v>
      </c>
      <c r="P1595" s="1">
        <v>1</v>
      </c>
      <c r="Q1595" s="1">
        <v>9100</v>
      </c>
    </row>
    <row r="1596" spans="1:17" x14ac:dyDescent="0.35">
      <c r="A1596" s="2">
        <v>1592</v>
      </c>
      <c r="B1596" s="2">
        <f t="shared" si="24"/>
        <v>304</v>
      </c>
      <c r="C1596" s="2">
        <v>3</v>
      </c>
      <c r="D1596" s="2">
        <v>4</v>
      </c>
      <c r="E1596" s="2" t="str">
        <f>"阵列"&amp;C1596&amp;INDEX(计算页!$E$4:$E$9,D1596)&amp;"色宠物系数"</f>
        <v>阵列3紫色宠物系数</v>
      </c>
      <c r="F1596" s="2">
        <v>92</v>
      </c>
      <c r="G1596" s="2">
        <v>9200</v>
      </c>
      <c r="H1596" s="2">
        <f>INDEX(升级战力计算!$B$2:$BC$101,D_升级系数表!F1596,MATCH(B1596,升级战力计算!$B$1:$BC$1,0)-1)</f>
        <v>14142</v>
      </c>
      <c r="I1596" s="1">
        <v>3</v>
      </c>
      <c r="J1596" s="1">
        <v>201</v>
      </c>
      <c r="K1596" s="1">
        <v>100</v>
      </c>
      <c r="L1596" s="1">
        <v>202</v>
      </c>
      <c r="M1596" s="1">
        <v>200</v>
      </c>
      <c r="N1596" s="1">
        <v>203</v>
      </c>
      <c r="O1596" s="1">
        <v>300</v>
      </c>
      <c r="P1596" s="1">
        <v>1</v>
      </c>
      <c r="Q1596" s="1">
        <v>9200</v>
      </c>
    </row>
    <row r="1597" spans="1:17" x14ac:dyDescent="0.35">
      <c r="A1597" s="2">
        <v>1593</v>
      </c>
      <c r="B1597" s="2">
        <f t="shared" si="24"/>
        <v>304</v>
      </c>
      <c r="C1597" s="2">
        <v>3</v>
      </c>
      <c r="D1597" s="2">
        <v>4</v>
      </c>
      <c r="E1597" s="2" t="str">
        <f>"阵列"&amp;C1597&amp;INDEX(计算页!$E$4:$E$9,D1597)&amp;"色宠物系数"</f>
        <v>阵列3紫色宠物系数</v>
      </c>
      <c r="F1597" s="2">
        <v>93</v>
      </c>
      <c r="G1597" s="2">
        <v>9300</v>
      </c>
      <c r="H1597" s="2">
        <f>INDEX(升级战力计算!$B$2:$BC$101,D_升级系数表!F1597,MATCH(B1597,升级战力计算!$B$1:$BC$1,0)-1)</f>
        <v>14413</v>
      </c>
      <c r="I1597" s="1">
        <v>3</v>
      </c>
      <c r="J1597" s="1">
        <v>201</v>
      </c>
      <c r="K1597" s="1">
        <v>100</v>
      </c>
      <c r="L1597" s="1">
        <v>202</v>
      </c>
      <c r="M1597" s="1">
        <v>200</v>
      </c>
      <c r="N1597" s="1">
        <v>203</v>
      </c>
      <c r="O1597" s="1">
        <v>300</v>
      </c>
      <c r="P1597" s="1">
        <v>1</v>
      </c>
      <c r="Q1597" s="1">
        <v>9300</v>
      </c>
    </row>
    <row r="1598" spans="1:17" x14ac:dyDescent="0.35">
      <c r="A1598" s="2">
        <v>1594</v>
      </c>
      <c r="B1598" s="2">
        <f t="shared" si="24"/>
        <v>304</v>
      </c>
      <c r="C1598" s="2">
        <v>3</v>
      </c>
      <c r="D1598" s="2">
        <v>4</v>
      </c>
      <c r="E1598" s="2" t="str">
        <f>"阵列"&amp;C1598&amp;INDEX(计算页!$E$4:$E$9,D1598)&amp;"色宠物系数"</f>
        <v>阵列3紫色宠物系数</v>
      </c>
      <c r="F1598" s="2">
        <v>94</v>
      </c>
      <c r="G1598" s="2">
        <v>9400</v>
      </c>
      <c r="H1598" s="2">
        <f>INDEX(升级战力计算!$B$2:$BC$101,D_升级系数表!F1598,MATCH(B1598,升级战力计算!$B$1:$BC$1,0)-1)</f>
        <v>14684</v>
      </c>
      <c r="I1598" s="1">
        <v>3</v>
      </c>
      <c r="J1598" s="1">
        <v>201</v>
      </c>
      <c r="K1598" s="1">
        <v>100</v>
      </c>
      <c r="L1598" s="1">
        <v>202</v>
      </c>
      <c r="M1598" s="1">
        <v>200</v>
      </c>
      <c r="N1598" s="1">
        <v>203</v>
      </c>
      <c r="O1598" s="1">
        <v>300</v>
      </c>
      <c r="P1598" s="1">
        <v>1</v>
      </c>
      <c r="Q1598" s="1">
        <v>9400</v>
      </c>
    </row>
    <row r="1599" spans="1:17" x14ac:dyDescent="0.35">
      <c r="A1599" s="2">
        <v>1595</v>
      </c>
      <c r="B1599" s="2">
        <f t="shared" si="24"/>
        <v>304</v>
      </c>
      <c r="C1599" s="2">
        <v>3</v>
      </c>
      <c r="D1599" s="2">
        <v>4</v>
      </c>
      <c r="E1599" s="2" t="str">
        <f>"阵列"&amp;C1599&amp;INDEX(计算页!$E$4:$E$9,D1599)&amp;"色宠物系数"</f>
        <v>阵列3紫色宠物系数</v>
      </c>
      <c r="F1599" s="2">
        <v>95</v>
      </c>
      <c r="G1599" s="2">
        <v>9500</v>
      </c>
      <c r="H1599" s="2">
        <f>INDEX(升级战力计算!$B$2:$BC$101,D_升级系数表!F1599,MATCH(B1599,升级战力计算!$B$1:$BC$1,0)-1)</f>
        <v>14955</v>
      </c>
      <c r="I1599" s="1">
        <v>3</v>
      </c>
      <c r="J1599" s="1">
        <v>201</v>
      </c>
      <c r="K1599" s="1">
        <v>100</v>
      </c>
      <c r="L1599" s="1">
        <v>202</v>
      </c>
      <c r="M1599" s="1">
        <v>200</v>
      </c>
      <c r="N1599" s="1">
        <v>203</v>
      </c>
      <c r="O1599" s="1">
        <v>300</v>
      </c>
      <c r="P1599" s="1">
        <v>1</v>
      </c>
      <c r="Q1599" s="1">
        <v>9500</v>
      </c>
    </row>
    <row r="1600" spans="1:17" x14ac:dyDescent="0.35">
      <c r="A1600" s="2">
        <v>1596</v>
      </c>
      <c r="B1600" s="2">
        <f t="shared" si="24"/>
        <v>304</v>
      </c>
      <c r="C1600" s="2">
        <v>3</v>
      </c>
      <c r="D1600" s="2">
        <v>4</v>
      </c>
      <c r="E1600" s="2" t="str">
        <f>"阵列"&amp;C1600&amp;INDEX(计算页!$E$4:$E$9,D1600)&amp;"色宠物系数"</f>
        <v>阵列3紫色宠物系数</v>
      </c>
      <c r="F1600" s="2">
        <v>96</v>
      </c>
      <c r="G1600" s="2">
        <v>9600</v>
      </c>
      <c r="H1600" s="2">
        <f>INDEX(升级战力计算!$B$2:$BC$101,D_升级系数表!F1600,MATCH(B1600,升级战力计算!$B$1:$BC$1,0)-1)</f>
        <v>15245</v>
      </c>
      <c r="I1600" s="1">
        <v>3</v>
      </c>
      <c r="J1600" s="1">
        <v>201</v>
      </c>
      <c r="K1600" s="1">
        <v>100</v>
      </c>
      <c r="L1600" s="1">
        <v>202</v>
      </c>
      <c r="M1600" s="1">
        <v>200</v>
      </c>
      <c r="N1600" s="1">
        <v>203</v>
      </c>
      <c r="O1600" s="1">
        <v>300</v>
      </c>
      <c r="P1600" s="1">
        <v>1</v>
      </c>
      <c r="Q1600" s="1">
        <v>9600</v>
      </c>
    </row>
    <row r="1601" spans="1:17" x14ac:dyDescent="0.35">
      <c r="A1601" s="2">
        <v>1597</v>
      </c>
      <c r="B1601" s="2">
        <f t="shared" si="24"/>
        <v>304</v>
      </c>
      <c r="C1601" s="2">
        <v>3</v>
      </c>
      <c r="D1601" s="2">
        <v>4</v>
      </c>
      <c r="E1601" s="2" t="str">
        <f>"阵列"&amp;C1601&amp;INDEX(计算页!$E$4:$E$9,D1601)&amp;"色宠物系数"</f>
        <v>阵列3紫色宠物系数</v>
      </c>
      <c r="F1601" s="2">
        <v>97</v>
      </c>
      <c r="G1601" s="2">
        <v>9700</v>
      </c>
      <c r="H1601" s="2">
        <f>INDEX(升级战力计算!$B$2:$BC$101,D_升级系数表!F1601,MATCH(B1601,升级战力计算!$B$1:$BC$1,0)-1)</f>
        <v>15535</v>
      </c>
      <c r="I1601" s="1">
        <v>3</v>
      </c>
      <c r="J1601" s="1">
        <v>201</v>
      </c>
      <c r="K1601" s="1">
        <v>100</v>
      </c>
      <c r="L1601" s="1">
        <v>202</v>
      </c>
      <c r="M1601" s="1">
        <v>200</v>
      </c>
      <c r="N1601" s="1">
        <v>203</v>
      </c>
      <c r="O1601" s="1">
        <v>300</v>
      </c>
      <c r="P1601" s="1">
        <v>1</v>
      </c>
      <c r="Q1601" s="1">
        <v>9700</v>
      </c>
    </row>
    <row r="1602" spans="1:17" x14ac:dyDescent="0.35">
      <c r="A1602" s="2">
        <v>1598</v>
      </c>
      <c r="B1602" s="2">
        <f t="shared" si="24"/>
        <v>304</v>
      </c>
      <c r="C1602" s="2">
        <v>3</v>
      </c>
      <c r="D1602" s="2">
        <v>4</v>
      </c>
      <c r="E1602" s="2" t="str">
        <f>"阵列"&amp;C1602&amp;INDEX(计算页!$E$4:$E$9,D1602)&amp;"色宠物系数"</f>
        <v>阵列3紫色宠物系数</v>
      </c>
      <c r="F1602" s="2">
        <v>98</v>
      </c>
      <c r="G1602" s="2">
        <v>9800</v>
      </c>
      <c r="H1602" s="2">
        <f>INDEX(升级战力计算!$B$2:$BC$101,D_升级系数表!F1602,MATCH(B1602,升级战力计算!$B$1:$BC$1,0)-1)</f>
        <v>15825</v>
      </c>
      <c r="I1602" s="1">
        <v>3</v>
      </c>
      <c r="J1602" s="1">
        <v>201</v>
      </c>
      <c r="K1602" s="1">
        <v>100</v>
      </c>
      <c r="L1602" s="1">
        <v>202</v>
      </c>
      <c r="M1602" s="1">
        <v>200</v>
      </c>
      <c r="N1602" s="1">
        <v>203</v>
      </c>
      <c r="O1602" s="1">
        <v>300</v>
      </c>
      <c r="P1602" s="1">
        <v>1</v>
      </c>
      <c r="Q1602" s="1">
        <v>9800</v>
      </c>
    </row>
    <row r="1603" spans="1:17" x14ac:dyDescent="0.35">
      <c r="A1603" s="2">
        <v>1599</v>
      </c>
      <c r="B1603" s="2">
        <f t="shared" si="24"/>
        <v>304</v>
      </c>
      <c r="C1603" s="2">
        <v>3</v>
      </c>
      <c r="D1603" s="2">
        <v>4</v>
      </c>
      <c r="E1603" s="2" t="str">
        <f>"阵列"&amp;C1603&amp;INDEX(计算页!$E$4:$E$9,D1603)&amp;"色宠物系数"</f>
        <v>阵列3紫色宠物系数</v>
      </c>
      <c r="F1603" s="2">
        <v>99</v>
      </c>
      <c r="G1603" s="2">
        <v>9900</v>
      </c>
      <c r="H1603" s="2">
        <f>INDEX(升级战力计算!$B$2:$BC$101,D_升级系数表!F1603,MATCH(B1603,升级战力计算!$B$1:$BC$1,0)-1)</f>
        <v>16115</v>
      </c>
      <c r="I1603" s="1">
        <v>3</v>
      </c>
      <c r="J1603" s="1">
        <v>201</v>
      </c>
      <c r="K1603" s="1">
        <v>100</v>
      </c>
      <c r="L1603" s="1">
        <v>202</v>
      </c>
      <c r="M1603" s="1">
        <v>200</v>
      </c>
      <c r="N1603" s="1">
        <v>203</v>
      </c>
      <c r="O1603" s="1">
        <v>300</v>
      </c>
      <c r="P1603" s="1">
        <v>1</v>
      </c>
      <c r="Q1603" s="1">
        <v>9900</v>
      </c>
    </row>
    <row r="1604" spans="1:17" x14ac:dyDescent="0.35">
      <c r="A1604" s="2">
        <v>1600</v>
      </c>
      <c r="B1604" s="2">
        <f t="shared" si="24"/>
        <v>304</v>
      </c>
      <c r="C1604" s="2">
        <v>3</v>
      </c>
      <c r="D1604" s="2">
        <v>4</v>
      </c>
      <c r="E1604" s="2" t="str">
        <f>"阵列"&amp;C1604&amp;INDEX(计算页!$E$4:$E$9,D1604)&amp;"色宠物系数"</f>
        <v>阵列3紫色宠物系数</v>
      </c>
      <c r="F1604" s="2">
        <v>100</v>
      </c>
      <c r="G1604" s="2">
        <v>10000</v>
      </c>
      <c r="H1604" s="2">
        <f>INDEX(升级战力计算!$B$2:$BC$101,D_升级系数表!F1604,MATCH(B1604,升级战力计算!$B$1:$BC$1,0)-1)</f>
        <v>16405</v>
      </c>
      <c r="I1604" s="1">
        <v>3</v>
      </c>
      <c r="J1604" s="1">
        <v>201</v>
      </c>
      <c r="K1604" s="1">
        <v>100</v>
      </c>
      <c r="L1604" s="1">
        <v>202</v>
      </c>
      <c r="M1604" s="1">
        <v>200</v>
      </c>
      <c r="N1604" s="1">
        <v>203</v>
      </c>
      <c r="O1604" s="1">
        <v>300</v>
      </c>
      <c r="P1604" s="1">
        <v>1</v>
      </c>
      <c r="Q1604" s="1">
        <v>10000</v>
      </c>
    </row>
    <row r="1605" spans="1:17" x14ac:dyDescent="0.35">
      <c r="A1605" s="2">
        <v>1601</v>
      </c>
      <c r="B1605" s="2">
        <f t="shared" si="24"/>
        <v>305</v>
      </c>
      <c r="C1605" s="2">
        <v>3</v>
      </c>
      <c r="D1605" s="2">
        <v>5</v>
      </c>
      <c r="E1605" s="2" t="str">
        <f>"阵列"&amp;C1605&amp;INDEX(计算页!$E$4:$E$9,D1605)&amp;"色宠物系数"</f>
        <v>阵列3金色宠物系数</v>
      </c>
      <c r="F1605" s="2">
        <v>1</v>
      </c>
      <c r="G1605" s="2">
        <v>100</v>
      </c>
      <c r="H1605" s="2">
        <f>INDEX(升级战力计算!$B$2:$BC$101,D_升级系数表!F1605,MATCH(B1605,升级战力计算!$B$1:$BC$1,0)-1)</f>
        <v>65</v>
      </c>
      <c r="I1605" s="1">
        <v>3</v>
      </c>
      <c r="J1605" s="1">
        <v>201</v>
      </c>
      <c r="K1605" s="1">
        <v>100</v>
      </c>
      <c r="L1605" s="1">
        <v>202</v>
      </c>
      <c r="M1605" s="1">
        <v>200</v>
      </c>
      <c r="N1605" s="1">
        <v>203</v>
      </c>
      <c r="O1605" s="1">
        <v>300</v>
      </c>
      <c r="P1605" s="1">
        <v>1</v>
      </c>
      <c r="Q1605" s="1">
        <v>100</v>
      </c>
    </row>
    <row r="1606" spans="1:17" x14ac:dyDescent="0.35">
      <c r="A1606" s="2">
        <v>1602</v>
      </c>
      <c r="B1606" s="2">
        <f t="shared" ref="B1606:B1669" si="25">C1606*100+D1606</f>
        <v>305</v>
      </c>
      <c r="C1606" s="2">
        <v>3</v>
      </c>
      <c r="D1606" s="2">
        <v>5</v>
      </c>
      <c r="E1606" s="2" t="str">
        <f>"阵列"&amp;C1606&amp;INDEX(计算页!$E$4:$E$9,D1606)&amp;"色宠物系数"</f>
        <v>阵列3金色宠物系数</v>
      </c>
      <c r="F1606" s="2">
        <v>2</v>
      </c>
      <c r="G1606" s="2">
        <v>200</v>
      </c>
      <c r="H1606" s="2">
        <f>INDEX(升级战力计算!$B$2:$BC$101,D_升级系数表!F1606,MATCH(B1606,升级战力计算!$B$1:$BC$1,0)-1)</f>
        <v>130</v>
      </c>
      <c r="I1606" s="1">
        <v>3</v>
      </c>
      <c r="J1606" s="1">
        <v>201</v>
      </c>
      <c r="K1606" s="1">
        <v>100</v>
      </c>
      <c r="L1606" s="1">
        <v>202</v>
      </c>
      <c r="M1606" s="1">
        <v>200</v>
      </c>
      <c r="N1606" s="1">
        <v>203</v>
      </c>
      <c r="O1606" s="1">
        <v>300</v>
      </c>
      <c r="P1606" s="1">
        <v>1</v>
      </c>
      <c r="Q1606" s="1">
        <v>200</v>
      </c>
    </row>
    <row r="1607" spans="1:17" x14ac:dyDescent="0.35">
      <c r="A1607" s="2">
        <v>1603</v>
      </c>
      <c r="B1607" s="2">
        <f t="shared" si="25"/>
        <v>305</v>
      </c>
      <c r="C1607" s="2">
        <v>3</v>
      </c>
      <c r="D1607" s="2">
        <v>5</v>
      </c>
      <c r="E1607" s="2" t="str">
        <f>"阵列"&amp;C1607&amp;INDEX(计算页!$E$4:$E$9,D1607)&amp;"色宠物系数"</f>
        <v>阵列3金色宠物系数</v>
      </c>
      <c r="F1607" s="2">
        <v>3</v>
      </c>
      <c r="G1607" s="2">
        <v>300</v>
      </c>
      <c r="H1607" s="2">
        <f>INDEX(升级战力计算!$B$2:$BC$101,D_升级系数表!F1607,MATCH(B1607,升级战力计算!$B$1:$BC$1,0)-1)</f>
        <v>195</v>
      </c>
      <c r="I1607" s="1">
        <v>3</v>
      </c>
      <c r="J1607" s="1">
        <v>201</v>
      </c>
      <c r="K1607" s="1">
        <v>100</v>
      </c>
      <c r="L1607" s="1">
        <v>202</v>
      </c>
      <c r="M1607" s="1">
        <v>200</v>
      </c>
      <c r="N1607" s="1">
        <v>203</v>
      </c>
      <c r="O1607" s="1">
        <v>300</v>
      </c>
      <c r="P1607" s="1">
        <v>1</v>
      </c>
      <c r="Q1607" s="1">
        <v>300</v>
      </c>
    </row>
    <row r="1608" spans="1:17" x14ac:dyDescent="0.35">
      <c r="A1608" s="2">
        <v>1604</v>
      </c>
      <c r="B1608" s="2">
        <f t="shared" si="25"/>
        <v>305</v>
      </c>
      <c r="C1608" s="2">
        <v>3</v>
      </c>
      <c r="D1608" s="2">
        <v>5</v>
      </c>
      <c r="E1608" s="2" t="str">
        <f>"阵列"&amp;C1608&amp;INDEX(计算页!$E$4:$E$9,D1608)&amp;"色宠物系数"</f>
        <v>阵列3金色宠物系数</v>
      </c>
      <c r="F1608" s="2">
        <v>4</v>
      </c>
      <c r="G1608" s="2">
        <v>400</v>
      </c>
      <c r="H1608" s="2">
        <f>INDEX(升级战力计算!$B$2:$BC$101,D_升级系数表!F1608,MATCH(B1608,升级战力计算!$B$1:$BC$1,0)-1)</f>
        <v>260</v>
      </c>
      <c r="I1608" s="1">
        <v>3</v>
      </c>
      <c r="J1608" s="1">
        <v>201</v>
      </c>
      <c r="K1608" s="1">
        <v>100</v>
      </c>
      <c r="L1608" s="1">
        <v>202</v>
      </c>
      <c r="M1608" s="1">
        <v>200</v>
      </c>
      <c r="N1608" s="1">
        <v>203</v>
      </c>
      <c r="O1608" s="1">
        <v>300</v>
      </c>
      <c r="P1608" s="1">
        <v>1</v>
      </c>
      <c r="Q1608" s="1">
        <v>400</v>
      </c>
    </row>
    <row r="1609" spans="1:17" x14ac:dyDescent="0.35">
      <c r="A1609" s="2">
        <v>1605</v>
      </c>
      <c r="B1609" s="2">
        <f t="shared" si="25"/>
        <v>305</v>
      </c>
      <c r="C1609" s="2">
        <v>3</v>
      </c>
      <c r="D1609" s="2">
        <v>5</v>
      </c>
      <c r="E1609" s="2" t="str">
        <f>"阵列"&amp;C1609&amp;INDEX(计算页!$E$4:$E$9,D1609)&amp;"色宠物系数"</f>
        <v>阵列3金色宠物系数</v>
      </c>
      <c r="F1609" s="2">
        <v>5</v>
      </c>
      <c r="G1609" s="2">
        <v>500</v>
      </c>
      <c r="H1609" s="2">
        <f>INDEX(升级战力计算!$B$2:$BC$101,D_升级系数表!F1609,MATCH(B1609,升级战力计算!$B$1:$BC$1,0)-1)</f>
        <v>325</v>
      </c>
      <c r="I1609" s="1">
        <v>3</v>
      </c>
      <c r="J1609" s="1">
        <v>201</v>
      </c>
      <c r="K1609" s="1">
        <v>100</v>
      </c>
      <c r="L1609" s="1">
        <v>202</v>
      </c>
      <c r="M1609" s="1">
        <v>200</v>
      </c>
      <c r="N1609" s="1">
        <v>203</v>
      </c>
      <c r="O1609" s="1">
        <v>300</v>
      </c>
      <c r="P1609" s="1">
        <v>1</v>
      </c>
      <c r="Q1609" s="1">
        <v>500</v>
      </c>
    </row>
    <row r="1610" spans="1:17" x14ac:dyDescent="0.35">
      <c r="A1610" s="2">
        <v>1606</v>
      </c>
      <c r="B1610" s="2">
        <f t="shared" si="25"/>
        <v>305</v>
      </c>
      <c r="C1610" s="2">
        <v>3</v>
      </c>
      <c r="D1610" s="2">
        <v>5</v>
      </c>
      <c r="E1610" s="2" t="str">
        <f>"阵列"&amp;C1610&amp;INDEX(计算页!$E$4:$E$9,D1610)&amp;"色宠物系数"</f>
        <v>阵列3金色宠物系数</v>
      </c>
      <c r="F1610" s="2">
        <v>6</v>
      </c>
      <c r="G1610" s="2">
        <v>600</v>
      </c>
      <c r="H1610" s="2">
        <f>INDEX(升级战力计算!$B$2:$BC$101,D_升级系数表!F1610,MATCH(B1610,升级战力计算!$B$1:$BC$1,0)-1)</f>
        <v>395</v>
      </c>
      <c r="I1610" s="1">
        <v>3</v>
      </c>
      <c r="J1610" s="1">
        <v>201</v>
      </c>
      <c r="K1610" s="1">
        <v>100</v>
      </c>
      <c r="L1610" s="1">
        <v>202</v>
      </c>
      <c r="M1610" s="1">
        <v>200</v>
      </c>
      <c r="N1610" s="1">
        <v>203</v>
      </c>
      <c r="O1610" s="1">
        <v>300</v>
      </c>
      <c r="P1610" s="1">
        <v>1</v>
      </c>
      <c r="Q1610" s="1">
        <v>600</v>
      </c>
    </row>
    <row r="1611" spans="1:17" x14ac:dyDescent="0.35">
      <c r="A1611" s="2">
        <v>1607</v>
      </c>
      <c r="B1611" s="2">
        <f t="shared" si="25"/>
        <v>305</v>
      </c>
      <c r="C1611" s="2">
        <v>3</v>
      </c>
      <c r="D1611" s="2">
        <v>5</v>
      </c>
      <c r="E1611" s="2" t="str">
        <f>"阵列"&amp;C1611&amp;INDEX(计算页!$E$4:$E$9,D1611)&amp;"色宠物系数"</f>
        <v>阵列3金色宠物系数</v>
      </c>
      <c r="F1611" s="2">
        <v>7</v>
      </c>
      <c r="G1611" s="2">
        <v>700</v>
      </c>
      <c r="H1611" s="2">
        <f>INDEX(升级战力计算!$B$2:$BC$101,D_升级系数表!F1611,MATCH(B1611,升级战力计算!$B$1:$BC$1,0)-1)</f>
        <v>465</v>
      </c>
      <c r="I1611" s="1">
        <v>3</v>
      </c>
      <c r="J1611" s="1">
        <v>201</v>
      </c>
      <c r="K1611" s="1">
        <v>100</v>
      </c>
      <c r="L1611" s="1">
        <v>202</v>
      </c>
      <c r="M1611" s="1">
        <v>200</v>
      </c>
      <c r="N1611" s="1">
        <v>203</v>
      </c>
      <c r="O1611" s="1">
        <v>300</v>
      </c>
      <c r="P1611" s="1">
        <v>1</v>
      </c>
      <c r="Q1611" s="1">
        <v>700</v>
      </c>
    </row>
    <row r="1612" spans="1:17" x14ac:dyDescent="0.35">
      <c r="A1612" s="2">
        <v>1608</v>
      </c>
      <c r="B1612" s="2">
        <f t="shared" si="25"/>
        <v>305</v>
      </c>
      <c r="C1612" s="2">
        <v>3</v>
      </c>
      <c r="D1612" s="2">
        <v>5</v>
      </c>
      <c r="E1612" s="2" t="str">
        <f>"阵列"&amp;C1612&amp;INDEX(计算页!$E$4:$E$9,D1612)&amp;"色宠物系数"</f>
        <v>阵列3金色宠物系数</v>
      </c>
      <c r="F1612" s="2">
        <v>8</v>
      </c>
      <c r="G1612" s="2">
        <v>800</v>
      </c>
      <c r="H1612" s="2">
        <f>INDEX(升级战力计算!$B$2:$BC$101,D_升级系数表!F1612,MATCH(B1612,升级战力计算!$B$1:$BC$1,0)-1)</f>
        <v>535</v>
      </c>
      <c r="I1612" s="1">
        <v>3</v>
      </c>
      <c r="J1612" s="1">
        <v>201</v>
      </c>
      <c r="K1612" s="1">
        <v>100</v>
      </c>
      <c r="L1612" s="1">
        <v>202</v>
      </c>
      <c r="M1612" s="1">
        <v>200</v>
      </c>
      <c r="N1612" s="1">
        <v>203</v>
      </c>
      <c r="O1612" s="1">
        <v>300</v>
      </c>
      <c r="P1612" s="1">
        <v>1</v>
      </c>
      <c r="Q1612" s="1">
        <v>800</v>
      </c>
    </row>
    <row r="1613" spans="1:17" x14ac:dyDescent="0.35">
      <c r="A1613" s="2">
        <v>1609</v>
      </c>
      <c r="B1613" s="2">
        <f t="shared" si="25"/>
        <v>305</v>
      </c>
      <c r="C1613" s="2">
        <v>3</v>
      </c>
      <c r="D1613" s="2">
        <v>5</v>
      </c>
      <c r="E1613" s="2" t="str">
        <f>"阵列"&amp;C1613&amp;INDEX(计算页!$E$4:$E$9,D1613)&amp;"色宠物系数"</f>
        <v>阵列3金色宠物系数</v>
      </c>
      <c r="F1613" s="2">
        <v>9</v>
      </c>
      <c r="G1613" s="2">
        <v>900</v>
      </c>
      <c r="H1613" s="2">
        <f>INDEX(升级战力计算!$B$2:$BC$101,D_升级系数表!F1613,MATCH(B1613,升级战力计算!$B$1:$BC$1,0)-1)</f>
        <v>605</v>
      </c>
      <c r="I1613" s="1">
        <v>3</v>
      </c>
      <c r="J1613" s="1">
        <v>201</v>
      </c>
      <c r="K1613" s="1">
        <v>100</v>
      </c>
      <c r="L1613" s="1">
        <v>202</v>
      </c>
      <c r="M1613" s="1">
        <v>200</v>
      </c>
      <c r="N1613" s="1">
        <v>203</v>
      </c>
      <c r="O1613" s="1">
        <v>300</v>
      </c>
      <c r="P1613" s="1">
        <v>1</v>
      </c>
      <c r="Q1613" s="1">
        <v>900</v>
      </c>
    </row>
    <row r="1614" spans="1:17" x14ac:dyDescent="0.35">
      <c r="A1614" s="2">
        <v>1610</v>
      </c>
      <c r="B1614" s="2">
        <f t="shared" si="25"/>
        <v>305</v>
      </c>
      <c r="C1614" s="2">
        <v>3</v>
      </c>
      <c r="D1614" s="2">
        <v>5</v>
      </c>
      <c r="E1614" s="2" t="str">
        <f>"阵列"&amp;C1614&amp;INDEX(计算页!$E$4:$E$9,D1614)&amp;"色宠物系数"</f>
        <v>阵列3金色宠物系数</v>
      </c>
      <c r="F1614" s="2">
        <v>10</v>
      </c>
      <c r="G1614" s="2">
        <v>1000</v>
      </c>
      <c r="H1614" s="2">
        <f>INDEX(升级战力计算!$B$2:$BC$101,D_升级系数表!F1614,MATCH(B1614,升级战力计算!$B$1:$BC$1,0)-1)</f>
        <v>675</v>
      </c>
      <c r="I1614" s="1">
        <v>3</v>
      </c>
      <c r="J1614" s="1">
        <v>201</v>
      </c>
      <c r="K1614" s="1">
        <v>100</v>
      </c>
      <c r="L1614" s="1">
        <v>202</v>
      </c>
      <c r="M1614" s="1">
        <v>200</v>
      </c>
      <c r="N1614" s="1">
        <v>203</v>
      </c>
      <c r="O1614" s="1">
        <v>300</v>
      </c>
      <c r="P1614" s="1">
        <v>1</v>
      </c>
      <c r="Q1614" s="1">
        <v>1000</v>
      </c>
    </row>
    <row r="1615" spans="1:17" x14ac:dyDescent="0.35">
      <c r="A1615" s="2">
        <v>1611</v>
      </c>
      <c r="B1615" s="2">
        <f t="shared" si="25"/>
        <v>305</v>
      </c>
      <c r="C1615" s="2">
        <v>3</v>
      </c>
      <c r="D1615" s="2">
        <v>5</v>
      </c>
      <c r="E1615" s="2" t="str">
        <f>"阵列"&amp;C1615&amp;INDEX(计算页!$E$4:$E$9,D1615)&amp;"色宠物系数"</f>
        <v>阵列3金色宠物系数</v>
      </c>
      <c r="F1615" s="2">
        <v>11</v>
      </c>
      <c r="G1615" s="2">
        <v>1100</v>
      </c>
      <c r="H1615" s="2">
        <f>INDEX(升级战力计算!$B$2:$BC$101,D_升级系数表!F1615,MATCH(B1615,升级战力计算!$B$1:$BC$1,0)-1)</f>
        <v>750</v>
      </c>
      <c r="I1615" s="1">
        <v>3</v>
      </c>
      <c r="J1615" s="1">
        <v>201</v>
      </c>
      <c r="K1615" s="1">
        <v>100</v>
      </c>
      <c r="L1615" s="1">
        <v>202</v>
      </c>
      <c r="M1615" s="1">
        <v>200</v>
      </c>
      <c r="N1615" s="1">
        <v>203</v>
      </c>
      <c r="O1615" s="1">
        <v>300</v>
      </c>
      <c r="P1615" s="1">
        <v>1</v>
      </c>
      <c r="Q1615" s="1">
        <v>1100</v>
      </c>
    </row>
    <row r="1616" spans="1:17" x14ac:dyDescent="0.35">
      <c r="A1616" s="2">
        <v>1612</v>
      </c>
      <c r="B1616" s="2">
        <f t="shared" si="25"/>
        <v>305</v>
      </c>
      <c r="C1616" s="2">
        <v>3</v>
      </c>
      <c r="D1616" s="2">
        <v>5</v>
      </c>
      <c r="E1616" s="2" t="str">
        <f>"阵列"&amp;C1616&amp;INDEX(计算页!$E$4:$E$9,D1616)&amp;"色宠物系数"</f>
        <v>阵列3金色宠物系数</v>
      </c>
      <c r="F1616" s="2">
        <v>12</v>
      </c>
      <c r="G1616" s="2">
        <v>1200</v>
      </c>
      <c r="H1616" s="2">
        <f>INDEX(升级战力计算!$B$2:$BC$101,D_升级系数表!F1616,MATCH(B1616,升级战力计算!$B$1:$BC$1,0)-1)</f>
        <v>825</v>
      </c>
      <c r="I1616" s="1">
        <v>3</v>
      </c>
      <c r="J1616" s="1">
        <v>201</v>
      </c>
      <c r="K1616" s="1">
        <v>100</v>
      </c>
      <c r="L1616" s="1">
        <v>202</v>
      </c>
      <c r="M1616" s="1">
        <v>200</v>
      </c>
      <c r="N1616" s="1">
        <v>203</v>
      </c>
      <c r="O1616" s="1">
        <v>300</v>
      </c>
      <c r="P1616" s="1">
        <v>1</v>
      </c>
      <c r="Q1616" s="1">
        <v>1200</v>
      </c>
    </row>
    <row r="1617" spans="1:17" x14ac:dyDescent="0.35">
      <c r="A1617" s="2">
        <v>1613</v>
      </c>
      <c r="B1617" s="2">
        <f t="shared" si="25"/>
        <v>305</v>
      </c>
      <c r="C1617" s="2">
        <v>3</v>
      </c>
      <c r="D1617" s="2">
        <v>5</v>
      </c>
      <c r="E1617" s="2" t="str">
        <f>"阵列"&amp;C1617&amp;INDEX(计算页!$E$4:$E$9,D1617)&amp;"色宠物系数"</f>
        <v>阵列3金色宠物系数</v>
      </c>
      <c r="F1617" s="2">
        <v>13</v>
      </c>
      <c r="G1617" s="2">
        <v>1300</v>
      </c>
      <c r="H1617" s="2">
        <f>INDEX(升级战力计算!$B$2:$BC$101,D_升级系数表!F1617,MATCH(B1617,升级战力计算!$B$1:$BC$1,0)-1)</f>
        <v>900</v>
      </c>
      <c r="I1617" s="1">
        <v>3</v>
      </c>
      <c r="J1617" s="1">
        <v>201</v>
      </c>
      <c r="K1617" s="1">
        <v>100</v>
      </c>
      <c r="L1617" s="1">
        <v>202</v>
      </c>
      <c r="M1617" s="1">
        <v>200</v>
      </c>
      <c r="N1617" s="1">
        <v>203</v>
      </c>
      <c r="O1617" s="1">
        <v>300</v>
      </c>
      <c r="P1617" s="1">
        <v>1</v>
      </c>
      <c r="Q1617" s="1">
        <v>1300</v>
      </c>
    </row>
    <row r="1618" spans="1:17" x14ac:dyDescent="0.35">
      <c r="A1618" s="2">
        <v>1614</v>
      </c>
      <c r="B1618" s="2">
        <f t="shared" si="25"/>
        <v>305</v>
      </c>
      <c r="C1618" s="2">
        <v>3</v>
      </c>
      <c r="D1618" s="2">
        <v>5</v>
      </c>
      <c r="E1618" s="2" t="str">
        <f>"阵列"&amp;C1618&amp;INDEX(计算页!$E$4:$E$9,D1618)&amp;"色宠物系数"</f>
        <v>阵列3金色宠物系数</v>
      </c>
      <c r="F1618" s="2">
        <v>14</v>
      </c>
      <c r="G1618" s="2">
        <v>1400</v>
      </c>
      <c r="H1618" s="2">
        <f>INDEX(升级战力计算!$B$2:$BC$101,D_升级系数表!F1618,MATCH(B1618,升级战力计算!$B$1:$BC$1,0)-1)</f>
        <v>975</v>
      </c>
      <c r="I1618" s="1">
        <v>3</v>
      </c>
      <c r="J1618" s="1">
        <v>201</v>
      </c>
      <c r="K1618" s="1">
        <v>100</v>
      </c>
      <c r="L1618" s="1">
        <v>202</v>
      </c>
      <c r="M1618" s="1">
        <v>200</v>
      </c>
      <c r="N1618" s="1">
        <v>203</v>
      </c>
      <c r="O1618" s="1">
        <v>300</v>
      </c>
      <c r="P1618" s="1">
        <v>1</v>
      </c>
      <c r="Q1618" s="1">
        <v>1400</v>
      </c>
    </row>
    <row r="1619" spans="1:17" x14ac:dyDescent="0.35">
      <c r="A1619" s="2">
        <v>1615</v>
      </c>
      <c r="B1619" s="2">
        <f t="shared" si="25"/>
        <v>305</v>
      </c>
      <c r="C1619" s="2">
        <v>3</v>
      </c>
      <c r="D1619" s="2">
        <v>5</v>
      </c>
      <c r="E1619" s="2" t="str">
        <f>"阵列"&amp;C1619&amp;INDEX(计算页!$E$4:$E$9,D1619)&amp;"色宠物系数"</f>
        <v>阵列3金色宠物系数</v>
      </c>
      <c r="F1619" s="2">
        <v>15</v>
      </c>
      <c r="G1619" s="2">
        <v>1500</v>
      </c>
      <c r="H1619" s="2">
        <f>INDEX(升级战力计算!$B$2:$BC$101,D_升级系数表!F1619,MATCH(B1619,升级战力计算!$B$1:$BC$1,0)-1)</f>
        <v>1050</v>
      </c>
      <c r="I1619" s="1">
        <v>3</v>
      </c>
      <c r="J1619" s="1">
        <v>201</v>
      </c>
      <c r="K1619" s="1">
        <v>100</v>
      </c>
      <c r="L1619" s="1">
        <v>202</v>
      </c>
      <c r="M1619" s="1">
        <v>200</v>
      </c>
      <c r="N1619" s="1">
        <v>203</v>
      </c>
      <c r="O1619" s="1">
        <v>300</v>
      </c>
      <c r="P1619" s="1">
        <v>1</v>
      </c>
      <c r="Q1619" s="1">
        <v>1500</v>
      </c>
    </row>
    <row r="1620" spans="1:17" x14ac:dyDescent="0.35">
      <c r="A1620" s="2">
        <v>1616</v>
      </c>
      <c r="B1620" s="2">
        <f t="shared" si="25"/>
        <v>305</v>
      </c>
      <c r="C1620" s="2">
        <v>3</v>
      </c>
      <c r="D1620" s="2">
        <v>5</v>
      </c>
      <c r="E1620" s="2" t="str">
        <f>"阵列"&amp;C1620&amp;INDEX(计算页!$E$4:$E$9,D1620)&amp;"色宠物系数"</f>
        <v>阵列3金色宠物系数</v>
      </c>
      <c r="F1620" s="2">
        <v>16</v>
      </c>
      <c r="G1620" s="2">
        <v>1600</v>
      </c>
      <c r="H1620" s="2">
        <f>INDEX(升级战力计算!$B$2:$BC$101,D_升级系数表!F1620,MATCH(B1620,升级战力计算!$B$1:$BC$1,0)-1)</f>
        <v>1130</v>
      </c>
      <c r="I1620" s="1">
        <v>3</v>
      </c>
      <c r="J1620" s="1">
        <v>201</v>
      </c>
      <c r="K1620" s="1">
        <v>100</v>
      </c>
      <c r="L1620" s="1">
        <v>202</v>
      </c>
      <c r="M1620" s="1">
        <v>200</v>
      </c>
      <c r="N1620" s="1">
        <v>203</v>
      </c>
      <c r="O1620" s="1">
        <v>300</v>
      </c>
      <c r="P1620" s="1">
        <v>1</v>
      </c>
      <c r="Q1620" s="1">
        <v>1600</v>
      </c>
    </row>
    <row r="1621" spans="1:17" x14ac:dyDescent="0.35">
      <c r="A1621" s="2">
        <v>1617</v>
      </c>
      <c r="B1621" s="2">
        <f t="shared" si="25"/>
        <v>305</v>
      </c>
      <c r="C1621" s="2">
        <v>3</v>
      </c>
      <c r="D1621" s="2">
        <v>5</v>
      </c>
      <c r="E1621" s="2" t="str">
        <f>"阵列"&amp;C1621&amp;INDEX(计算页!$E$4:$E$9,D1621)&amp;"色宠物系数"</f>
        <v>阵列3金色宠物系数</v>
      </c>
      <c r="F1621" s="2">
        <v>17</v>
      </c>
      <c r="G1621" s="2">
        <v>1700</v>
      </c>
      <c r="H1621" s="2">
        <f>INDEX(升级战力计算!$B$2:$BC$101,D_升级系数表!F1621,MATCH(B1621,升级战力计算!$B$1:$BC$1,0)-1)</f>
        <v>1210</v>
      </c>
      <c r="I1621" s="1">
        <v>3</v>
      </c>
      <c r="J1621" s="1">
        <v>201</v>
      </c>
      <c r="K1621" s="1">
        <v>100</v>
      </c>
      <c r="L1621" s="1">
        <v>202</v>
      </c>
      <c r="M1621" s="1">
        <v>200</v>
      </c>
      <c r="N1621" s="1">
        <v>203</v>
      </c>
      <c r="O1621" s="1">
        <v>300</v>
      </c>
      <c r="P1621" s="1">
        <v>1</v>
      </c>
      <c r="Q1621" s="1">
        <v>1700</v>
      </c>
    </row>
    <row r="1622" spans="1:17" x14ac:dyDescent="0.35">
      <c r="A1622" s="2">
        <v>1618</v>
      </c>
      <c r="B1622" s="2">
        <f t="shared" si="25"/>
        <v>305</v>
      </c>
      <c r="C1622" s="2">
        <v>3</v>
      </c>
      <c r="D1622" s="2">
        <v>5</v>
      </c>
      <c r="E1622" s="2" t="str">
        <f>"阵列"&amp;C1622&amp;INDEX(计算页!$E$4:$E$9,D1622)&amp;"色宠物系数"</f>
        <v>阵列3金色宠物系数</v>
      </c>
      <c r="F1622" s="2">
        <v>18</v>
      </c>
      <c r="G1622" s="2">
        <v>1800</v>
      </c>
      <c r="H1622" s="2">
        <f>INDEX(升级战力计算!$B$2:$BC$101,D_升级系数表!F1622,MATCH(B1622,升级战力计算!$B$1:$BC$1,0)-1)</f>
        <v>1290</v>
      </c>
      <c r="I1622" s="1">
        <v>3</v>
      </c>
      <c r="J1622" s="1">
        <v>201</v>
      </c>
      <c r="K1622" s="1">
        <v>100</v>
      </c>
      <c r="L1622" s="1">
        <v>202</v>
      </c>
      <c r="M1622" s="1">
        <v>200</v>
      </c>
      <c r="N1622" s="1">
        <v>203</v>
      </c>
      <c r="O1622" s="1">
        <v>300</v>
      </c>
      <c r="P1622" s="1">
        <v>1</v>
      </c>
      <c r="Q1622" s="1">
        <v>1800</v>
      </c>
    </row>
    <row r="1623" spans="1:17" x14ac:dyDescent="0.35">
      <c r="A1623" s="2">
        <v>1619</v>
      </c>
      <c r="B1623" s="2">
        <f t="shared" si="25"/>
        <v>305</v>
      </c>
      <c r="C1623" s="2">
        <v>3</v>
      </c>
      <c r="D1623" s="2">
        <v>5</v>
      </c>
      <c r="E1623" s="2" t="str">
        <f>"阵列"&amp;C1623&amp;INDEX(计算页!$E$4:$E$9,D1623)&amp;"色宠物系数"</f>
        <v>阵列3金色宠物系数</v>
      </c>
      <c r="F1623" s="2">
        <v>19</v>
      </c>
      <c r="G1623" s="2">
        <v>1900</v>
      </c>
      <c r="H1623" s="2">
        <f>INDEX(升级战力计算!$B$2:$BC$101,D_升级系数表!F1623,MATCH(B1623,升级战力计算!$B$1:$BC$1,0)-1)</f>
        <v>1370</v>
      </c>
      <c r="I1623" s="1">
        <v>3</v>
      </c>
      <c r="J1623" s="1">
        <v>201</v>
      </c>
      <c r="K1623" s="1">
        <v>100</v>
      </c>
      <c r="L1623" s="1">
        <v>202</v>
      </c>
      <c r="M1623" s="1">
        <v>200</v>
      </c>
      <c r="N1623" s="1">
        <v>203</v>
      </c>
      <c r="O1623" s="1">
        <v>300</v>
      </c>
      <c r="P1623" s="1">
        <v>1</v>
      </c>
      <c r="Q1623" s="1">
        <v>1900</v>
      </c>
    </row>
    <row r="1624" spans="1:17" x14ac:dyDescent="0.35">
      <c r="A1624" s="2">
        <v>1620</v>
      </c>
      <c r="B1624" s="2">
        <f t="shared" si="25"/>
        <v>305</v>
      </c>
      <c r="C1624" s="2">
        <v>3</v>
      </c>
      <c r="D1624" s="2">
        <v>5</v>
      </c>
      <c r="E1624" s="2" t="str">
        <f>"阵列"&amp;C1624&amp;INDEX(计算页!$E$4:$E$9,D1624)&amp;"色宠物系数"</f>
        <v>阵列3金色宠物系数</v>
      </c>
      <c r="F1624" s="2">
        <v>20</v>
      </c>
      <c r="G1624" s="2">
        <v>2000</v>
      </c>
      <c r="H1624" s="2">
        <f>INDEX(升级战力计算!$B$2:$BC$101,D_升级系数表!F1624,MATCH(B1624,升级战力计算!$B$1:$BC$1,0)-1)</f>
        <v>1450</v>
      </c>
      <c r="I1624" s="1">
        <v>3</v>
      </c>
      <c r="J1624" s="1">
        <v>201</v>
      </c>
      <c r="K1624" s="1">
        <v>100</v>
      </c>
      <c r="L1624" s="1">
        <v>202</v>
      </c>
      <c r="M1624" s="1">
        <v>200</v>
      </c>
      <c r="N1624" s="1">
        <v>203</v>
      </c>
      <c r="O1624" s="1">
        <v>300</v>
      </c>
      <c r="P1624" s="1">
        <v>1</v>
      </c>
      <c r="Q1624" s="1">
        <v>2000</v>
      </c>
    </row>
    <row r="1625" spans="1:17" x14ac:dyDescent="0.35">
      <c r="A1625" s="2">
        <v>1621</v>
      </c>
      <c r="B1625" s="2">
        <f t="shared" si="25"/>
        <v>305</v>
      </c>
      <c r="C1625" s="2">
        <v>3</v>
      </c>
      <c r="D1625" s="2">
        <v>5</v>
      </c>
      <c r="E1625" s="2" t="str">
        <f>"阵列"&amp;C1625&amp;INDEX(计算页!$E$4:$E$9,D1625)&amp;"色宠物系数"</f>
        <v>阵列3金色宠物系数</v>
      </c>
      <c r="F1625" s="2">
        <v>21</v>
      </c>
      <c r="G1625" s="2">
        <v>2100</v>
      </c>
      <c r="H1625" s="2">
        <f>INDEX(升级战力计算!$B$2:$BC$101,D_升级系数表!F1625,MATCH(B1625,升级战力计算!$B$1:$BC$1,0)-1)</f>
        <v>1536</v>
      </c>
      <c r="I1625" s="1">
        <v>3</v>
      </c>
      <c r="J1625" s="1">
        <v>201</v>
      </c>
      <c r="K1625" s="1">
        <v>100</v>
      </c>
      <c r="L1625" s="1">
        <v>202</v>
      </c>
      <c r="M1625" s="1">
        <v>200</v>
      </c>
      <c r="N1625" s="1">
        <v>203</v>
      </c>
      <c r="O1625" s="1">
        <v>300</v>
      </c>
      <c r="P1625" s="1">
        <v>1</v>
      </c>
      <c r="Q1625" s="1">
        <v>2100</v>
      </c>
    </row>
    <row r="1626" spans="1:17" x14ac:dyDescent="0.35">
      <c r="A1626" s="2">
        <v>1622</v>
      </c>
      <c r="B1626" s="2">
        <f t="shared" si="25"/>
        <v>305</v>
      </c>
      <c r="C1626" s="2">
        <v>3</v>
      </c>
      <c r="D1626" s="2">
        <v>5</v>
      </c>
      <c r="E1626" s="2" t="str">
        <f>"阵列"&amp;C1626&amp;INDEX(计算页!$E$4:$E$9,D1626)&amp;"色宠物系数"</f>
        <v>阵列3金色宠物系数</v>
      </c>
      <c r="F1626" s="2">
        <v>22</v>
      </c>
      <c r="G1626" s="2">
        <v>2200</v>
      </c>
      <c r="H1626" s="2">
        <f>INDEX(升级战力计算!$B$2:$BC$101,D_升级系数表!F1626,MATCH(B1626,升级战力计算!$B$1:$BC$1,0)-1)</f>
        <v>1622</v>
      </c>
      <c r="I1626" s="1">
        <v>3</v>
      </c>
      <c r="J1626" s="1">
        <v>201</v>
      </c>
      <c r="K1626" s="1">
        <v>100</v>
      </c>
      <c r="L1626" s="1">
        <v>202</v>
      </c>
      <c r="M1626" s="1">
        <v>200</v>
      </c>
      <c r="N1626" s="1">
        <v>203</v>
      </c>
      <c r="O1626" s="1">
        <v>300</v>
      </c>
      <c r="P1626" s="1">
        <v>1</v>
      </c>
      <c r="Q1626" s="1">
        <v>2200</v>
      </c>
    </row>
    <row r="1627" spans="1:17" x14ac:dyDescent="0.35">
      <c r="A1627" s="2">
        <v>1623</v>
      </c>
      <c r="B1627" s="2">
        <f t="shared" si="25"/>
        <v>305</v>
      </c>
      <c r="C1627" s="2">
        <v>3</v>
      </c>
      <c r="D1627" s="2">
        <v>5</v>
      </c>
      <c r="E1627" s="2" t="str">
        <f>"阵列"&amp;C1627&amp;INDEX(计算页!$E$4:$E$9,D1627)&amp;"色宠物系数"</f>
        <v>阵列3金色宠物系数</v>
      </c>
      <c r="F1627" s="2">
        <v>23</v>
      </c>
      <c r="G1627" s="2">
        <v>2300</v>
      </c>
      <c r="H1627" s="2">
        <f>INDEX(升级战力计算!$B$2:$BC$101,D_升级系数表!F1627,MATCH(B1627,升级战力计算!$B$1:$BC$1,0)-1)</f>
        <v>1708</v>
      </c>
      <c r="I1627" s="1">
        <v>3</v>
      </c>
      <c r="J1627" s="1">
        <v>201</v>
      </c>
      <c r="K1627" s="1">
        <v>100</v>
      </c>
      <c r="L1627" s="1">
        <v>202</v>
      </c>
      <c r="M1627" s="1">
        <v>200</v>
      </c>
      <c r="N1627" s="1">
        <v>203</v>
      </c>
      <c r="O1627" s="1">
        <v>300</v>
      </c>
      <c r="P1627" s="1">
        <v>1</v>
      </c>
      <c r="Q1627" s="1">
        <v>2300</v>
      </c>
    </row>
    <row r="1628" spans="1:17" x14ac:dyDescent="0.35">
      <c r="A1628" s="2">
        <v>1624</v>
      </c>
      <c r="B1628" s="2">
        <f t="shared" si="25"/>
        <v>305</v>
      </c>
      <c r="C1628" s="2">
        <v>3</v>
      </c>
      <c r="D1628" s="2">
        <v>5</v>
      </c>
      <c r="E1628" s="2" t="str">
        <f>"阵列"&amp;C1628&amp;INDEX(计算页!$E$4:$E$9,D1628)&amp;"色宠物系数"</f>
        <v>阵列3金色宠物系数</v>
      </c>
      <c r="F1628" s="2">
        <v>24</v>
      </c>
      <c r="G1628" s="2">
        <v>2400</v>
      </c>
      <c r="H1628" s="2">
        <f>INDEX(升级战力计算!$B$2:$BC$101,D_升级系数表!F1628,MATCH(B1628,升级战力计算!$B$1:$BC$1,0)-1)</f>
        <v>1794</v>
      </c>
      <c r="I1628" s="1">
        <v>3</v>
      </c>
      <c r="J1628" s="1">
        <v>201</v>
      </c>
      <c r="K1628" s="1">
        <v>100</v>
      </c>
      <c r="L1628" s="1">
        <v>202</v>
      </c>
      <c r="M1628" s="1">
        <v>200</v>
      </c>
      <c r="N1628" s="1">
        <v>203</v>
      </c>
      <c r="O1628" s="1">
        <v>300</v>
      </c>
      <c r="P1628" s="1">
        <v>1</v>
      </c>
      <c r="Q1628" s="1">
        <v>2400</v>
      </c>
    </row>
    <row r="1629" spans="1:17" x14ac:dyDescent="0.35">
      <c r="A1629" s="2">
        <v>1625</v>
      </c>
      <c r="B1629" s="2">
        <f t="shared" si="25"/>
        <v>305</v>
      </c>
      <c r="C1629" s="2">
        <v>3</v>
      </c>
      <c r="D1629" s="2">
        <v>5</v>
      </c>
      <c r="E1629" s="2" t="str">
        <f>"阵列"&amp;C1629&amp;INDEX(计算页!$E$4:$E$9,D1629)&amp;"色宠物系数"</f>
        <v>阵列3金色宠物系数</v>
      </c>
      <c r="F1629" s="2">
        <v>25</v>
      </c>
      <c r="G1629" s="2">
        <v>2500</v>
      </c>
      <c r="H1629" s="2">
        <f>INDEX(升级战力计算!$B$2:$BC$101,D_升级系数表!F1629,MATCH(B1629,升级战力计算!$B$1:$BC$1,0)-1)</f>
        <v>1880</v>
      </c>
      <c r="I1629" s="1">
        <v>3</v>
      </c>
      <c r="J1629" s="1">
        <v>201</v>
      </c>
      <c r="K1629" s="1">
        <v>100</v>
      </c>
      <c r="L1629" s="1">
        <v>202</v>
      </c>
      <c r="M1629" s="1">
        <v>200</v>
      </c>
      <c r="N1629" s="1">
        <v>203</v>
      </c>
      <c r="O1629" s="1">
        <v>300</v>
      </c>
      <c r="P1629" s="1">
        <v>1</v>
      </c>
      <c r="Q1629" s="1">
        <v>2500</v>
      </c>
    </row>
    <row r="1630" spans="1:17" x14ac:dyDescent="0.35">
      <c r="A1630" s="2">
        <v>1626</v>
      </c>
      <c r="B1630" s="2">
        <f t="shared" si="25"/>
        <v>305</v>
      </c>
      <c r="C1630" s="2">
        <v>3</v>
      </c>
      <c r="D1630" s="2">
        <v>5</v>
      </c>
      <c r="E1630" s="2" t="str">
        <f>"阵列"&amp;C1630&amp;INDEX(计算页!$E$4:$E$9,D1630)&amp;"色宠物系数"</f>
        <v>阵列3金色宠物系数</v>
      </c>
      <c r="F1630" s="2">
        <v>26</v>
      </c>
      <c r="G1630" s="2">
        <v>2600</v>
      </c>
      <c r="H1630" s="2">
        <f>INDEX(升级战力计算!$B$2:$BC$101,D_升级系数表!F1630,MATCH(B1630,升级战力计算!$B$1:$BC$1,0)-1)</f>
        <v>1972</v>
      </c>
      <c r="I1630" s="1">
        <v>3</v>
      </c>
      <c r="J1630" s="1">
        <v>201</v>
      </c>
      <c r="K1630" s="1">
        <v>100</v>
      </c>
      <c r="L1630" s="1">
        <v>202</v>
      </c>
      <c r="M1630" s="1">
        <v>200</v>
      </c>
      <c r="N1630" s="1">
        <v>203</v>
      </c>
      <c r="O1630" s="1">
        <v>300</v>
      </c>
      <c r="P1630" s="1">
        <v>1</v>
      </c>
      <c r="Q1630" s="1">
        <v>2600</v>
      </c>
    </row>
    <row r="1631" spans="1:17" x14ac:dyDescent="0.35">
      <c r="A1631" s="2">
        <v>1627</v>
      </c>
      <c r="B1631" s="2">
        <f t="shared" si="25"/>
        <v>305</v>
      </c>
      <c r="C1631" s="2">
        <v>3</v>
      </c>
      <c r="D1631" s="2">
        <v>5</v>
      </c>
      <c r="E1631" s="2" t="str">
        <f>"阵列"&amp;C1631&amp;INDEX(计算页!$E$4:$E$9,D1631)&amp;"色宠物系数"</f>
        <v>阵列3金色宠物系数</v>
      </c>
      <c r="F1631" s="2">
        <v>27</v>
      </c>
      <c r="G1631" s="2">
        <v>2700</v>
      </c>
      <c r="H1631" s="2">
        <f>INDEX(升级战力计算!$B$2:$BC$101,D_升级系数表!F1631,MATCH(B1631,升级战力计算!$B$1:$BC$1,0)-1)</f>
        <v>2064</v>
      </c>
      <c r="I1631" s="1">
        <v>3</v>
      </c>
      <c r="J1631" s="1">
        <v>201</v>
      </c>
      <c r="K1631" s="1">
        <v>100</v>
      </c>
      <c r="L1631" s="1">
        <v>202</v>
      </c>
      <c r="M1631" s="1">
        <v>200</v>
      </c>
      <c r="N1631" s="1">
        <v>203</v>
      </c>
      <c r="O1631" s="1">
        <v>300</v>
      </c>
      <c r="P1631" s="1">
        <v>1</v>
      </c>
      <c r="Q1631" s="1">
        <v>2700</v>
      </c>
    </row>
    <row r="1632" spans="1:17" x14ac:dyDescent="0.35">
      <c r="A1632" s="2">
        <v>1628</v>
      </c>
      <c r="B1632" s="2">
        <f t="shared" si="25"/>
        <v>305</v>
      </c>
      <c r="C1632" s="2">
        <v>3</v>
      </c>
      <c r="D1632" s="2">
        <v>5</v>
      </c>
      <c r="E1632" s="2" t="str">
        <f>"阵列"&amp;C1632&amp;INDEX(计算页!$E$4:$E$9,D1632)&amp;"色宠物系数"</f>
        <v>阵列3金色宠物系数</v>
      </c>
      <c r="F1632" s="2">
        <v>28</v>
      </c>
      <c r="G1632" s="2">
        <v>2800</v>
      </c>
      <c r="H1632" s="2">
        <f>INDEX(升级战力计算!$B$2:$BC$101,D_升级系数表!F1632,MATCH(B1632,升级战力计算!$B$1:$BC$1,0)-1)</f>
        <v>2156</v>
      </c>
      <c r="I1632" s="1">
        <v>3</v>
      </c>
      <c r="J1632" s="1">
        <v>201</v>
      </c>
      <c r="K1632" s="1">
        <v>100</v>
      </c>
      <c r="L1632" s="1">
        <v>202</v>
      </c>
      <c r="M1632" s="1">
        <v>200</v>
      </c>
      <c r="N1632" s="1">
        <v>203</v>
      </c>
      <c r="O1632" s="1">
        <v>300</v>
      </c>
      <c r="P1632" s="1">
        <v>1</v>
      </c>
      <c r="Q1632" s="1">
        <v>2800</v>
      </c>
    </row>
    <row r="1633" spans="1:17" x14ac:dyDescent="0.35">
      <c r="A1633" s="2">
        <v>1629</v>
      </c>
      <c r="B1633" s="2">
        <f t="shared" si="25"/>
        <v>305</v>
      </c>
      <c r="C1633" s="2">
        <v>3</v>
      </c>
      <c r="D1633" s="2">
        <v>5</v>
      </c>
      <c r="E1633" s="2" t="str">
        <f>"阵列"&amp;C1633&amp;INDEX(计算页!$E$4:$E$9,D1633)&amp;"色宠物系数"</f>
        <v>阵列3金色宠物系数</v>
      </c>
      <c r="F1633" s="2">
        <v>29</v>
      </c>
      <c r="G1633" s="2">
        <v>2900</v>
      </c>
      <c r="H1633" s="2">
        <f>INDEX(升级战力计算!$B$2:$BC$101,D_升级系数表!F1633,MATCH(B1633,升级战力计算!$B$1:$BC$1,0)-1)</f>
        <v>2248</v>
      </c>
      <c r="I1633" s="1">
        <v>3</v>
      </c>
      <c r="J1633" s="1">
        <v>201</v>
      </c>
      <c r="K1633" s="1">
        <v>100</v>
      </c>
      <c r="L1633" s="1">
        <v>202</v>
      </c>
      <c r="M1633" s="1">
        <v>200</v>
      </c>
      <c r="N1633" s="1">
        <v>203</v>
      </c>
      <c r="O1633" s="1">
        <v>300</v>
      </c>
      <c r="P1633" s="1">
        <v>1</v>
      </c>
      <c r="Q1633" s="1">
        <v>2900</v>
      </c>
    </row>
    <row r="1634" spans="1:17" x14ac:dyDescent="0.35">
      <c r="A1634" s="2">
        <v>1630</v>
      </c>
      <c r="B1634" s="2">
        <f t="shared" si="25"/>
        <v>305</v>
      </c>
      <c r="C1634" s="2">
        <v>3</v>
      </c>
      <c r="D1634" s="2">
        <v>5</v>
      </c>
      <c r="E1634" s="2" t="str">
        <f>"阵列"&amp;C1634&amp;INDEX(计算页!$E$4:$E$9,D1634)&amp;"色宠物系数"</f>
        <v>阵列3金色宠物系数</v>
      </c>
      <c r="F1634" s="2">
        <v>30</v>
      </c>
      <c r="G1634" s="2">
        <v>3000</v>
      </c>
      <c r="H1634" s="2">
        <f>INDEX(升级战力计算!$B$2:$BC$101,D_升级系数表!F1634,MATCH(B1634,升级战力计算!$B$1:$BC$1,0)-1)</f>
        <v>2340</v>
      </c>
      <c r="I1634" s="1">
        <v>3</v>
      </c>
      <c r="J1634" s="1">
        <v>201</v>
      </c>
      <c r="K1634" s="1">
        <v>100</v>
      </c>
      <c r="L1634" s="1">
        <v>202</v>
      </c>
      <c r="M1634" s="1">
        <v>200</v>
      </c>
      <c r="N1634" s="1">
        <v>203</v>
      </c>
      <c r="O1634" s="1">
        <v>300</v>
      </c>
      <c r="P1634" s="1">
        <v>1</v>
      </c>
      <c r="Q1634" s="1">
        <v>3000</v>
      </c>
    </row>
    <row r="1635" spans="1:17" x14ac:dyDescent="0.35">
      <c r="A1635" s="2">
        <v>1631</v>
      </c>
      <c r="B1635" s="2">
        <f t="shared" si="25"/>
        <v>305</v>
      </c>
      <c r="C1635" s="2">
        <v>3</v>
      </c>
      <c r="D1635" s="2">
        <v>5</v>
      </c>
      <c r="E1635" s="2" t="str">
        <f>"阵列"&amp;C1635&amp;INDEX(计算页!$E$4:$E$9,D1635)&amp;"色宠物系数"</f>
        <v>阵列3金色宠物系数</v>
      </c>
      <c r="F1635" s="2">
        <v>31</v>
      </c>
      <c r="G1635" s="2">
        <v>3100</v>
      </c>
      <c r="H1635" s="2">
        <f>INDEX(升级战力计算!$B$2:$BC$101,D_升级系数表!F1635,MATCH(B1635,升级战力计算!$B$1:$BC$1,0)-1)</f>
        <v>2438</v>
      </c>
      <c r="I1635" s="1">
        <v>3</v>
      </c>
      <c r="J1635" s="1">
        <v>201</v>
      </c>
      <c r="K1635" s="1">
        <v>100</v>
      </c>
      <c r="L1635" s="1">
        <v>202</v>
      </c>
      <c r="M1635" s="1">
        <v>200</v>
      </c>
      <c r="N1635" s="1">
        <v>203</v>
      </c>
      <c r="O1635" s="1">
        <v>300</v>
      </c>
      <c r="P1635" s="1">
        <v>1</v>
      </c>
      <c r="Q1635" s="1">
        <v>3100</v>
      </c>
    </row>
    <row r="1636" spans="1:17" x14ac:dyDescent="0.35">
      <c r="A1636" s="2">
        <v>1632</v>
      </c>
      <c r="B1636" s="2">
        <f t="shared" si="25"/>
        <v>305</v>
      </c>
      <c r="C1636" s="2">
        <v>3</v>
      </c>
      <c r="D1636" s="2">
        <v>5</v>
      </c>
      <c r="E1636" s="2" t="str">
        <f>"阵列"&amp;C1636&amp;INDEX(计算页!$E$4:$E$9,D1636)&amp;"色宠物系数"</f>
        <v>阵列3金色宠物系数</v>
      </c>
      <c r="F1636" s="2">
        <v>32</v>
      </c>
      <c r="G1636" s="2">
        <v>3200</v>
      </c>
      <c r="H1636" s="2">
        <f>INDEX(升级战力计算!$B$2:$BC$101,D_升级系数表!F1636,MATCH(B1636,升级战力计算!$B$1:$BC$1,0)-1)</f>
        <v>2536</v>
      </c>
      <c r="I1636" s="1">
        <v>3</v>
      </c>
      <c r="J1636" s="1">
        <v>201</v>
      </c>
      <c r="K1636" s="1">
        <v>100</v>
      </c>
      <c r="L1636" s="1">
        <v>202</v>
      </c>
      <c r="M1636" s="1">
        <v>200</v>
      </c>
      <c r="N1636" s="1">
        <v>203</v>
      </c>
      <c r="O1636" s="1">
        <v>300</v>
      </c>
      <c r="P1636" s="1">
        <v>1</v>
      </c>
      <c r="Q1636" s="1">
        <v>3200</v>
      </c>
    </row>
    <row r="1637" spans="1:17" x14ac:dyDescent="0.35">
      <c r="A1637" s="2">
        <v>1633</v>
      </c>
      <c r="B1637" s="2">
        <f t="shared" si="25"/>
        <v>305</v>
      </c>
      <c r="C1637" s="2">
        <v>3</v>
      </c>
      <c r="D1637" s="2">
        <v>5</v>
      </c>
      <c r="E1637" s="2" t="str">
        <f>"阵列"&amp;C1637&amp;INDEX(计算页!$E$4:$E$9,D1637)&amp;"色宠物系数"</f>
        <v>阵列3金色宠物系数</v>
      </c>
      <c r="F1637" s="2">
        <v>33</v>
      </c>
      <c r="G1637" s="2">
        <v>3300</v>
      </c>
      <c r="H1637" s="2">
        <f>INDEX(升级战力计算!$B$2:$BC$101,D_升级系数表!F1637,MATCH(B1637,升级战力计算!$B$1:$BC$1,0)-1)</f>
        <v>2634</v>
      </c>
      <c r="I1637" s="1">
        <v>3</v>
      </c>
      <c r="J1637" s="1">
        <v>201</v>
      </c>
      <c r="K1637" s="1">
        <v>100</v>
      </c>
      <c r="L1637" s="1">
        <v>202</v>
      </c>
      <c r="M1637" s="1">
        <v>200</v>
      </c>
      <c r="N1637" s="1">
        <v>203</v>
      </c>
      <c r="O1637" s="1">
        <v>300</v>
      </c>
      <c r="P1637" s="1">
        <v>1</v>
      </c>
      <c r="Q1637" s="1">
        <v>3300</v>
      </c>
    </row>
    <row r="1638" spans="1:17" x14ac:dyDescent="0.35">
      <c r="A1638" s="2">
        <v>1634</v>
      </c>
      <c r="B1638" s="2">
        <f t="shared" si="25"/>
        <v>305</v>
      </c>
      <c r="C1638" s="2">
        <v>3</v>
      </c>
      <c r="D1638" s="2">
        <v>5</v>
      </c>
      <c r="E1638" s="2" t="str">
        <f>"阵列"&amp;C1638&amp;INDEX(计算页!$E$4:$E$9,D1638)&amp;"色宠物系数"</f>
        <v>阵列3金色宠物系数</v>
      </c>
      <c r="F1638" s="2">
        <v>34</v>
      </c>
      <c r="G1638" s="2">
        <v>3400</v>
      </c>
      <c r="H1638" s="2">
        <f>INDEX(升级战力计算!$B$2:$BC$101,D_升级系数表!F1638,MATCH(B1638,升级战力计算!$B$1:$BC$1,0)-1)</f>
        <v>2732</v>
      </c>
      <c r="I1638" s="1">
        <v>3</v>
      </c>
      <c r="J1638" s="1">
        <v>201</v>
      </c>
      <c r="K1638" s="1">
        <v>100</v>
      </c>
      <c r="L1638" s="1">
        <v>202</v>
      </c>
      <c r="M1638" s="1">
        <v>200</v>
      </c>
      <c r="N1638" s="1">
        <v>203</v>
      </c>
      <c r="O1638" s="1">
        <v>300</v>
      </c>
      <c r="P1638" s="1">
        <v>1</v>
      </c>
      <c r="Q1638" s="1">
        <v>3400</v>
      </c>
    </row>
    <row r="1639" spans="1:17" x14ac:dyDescent="0.35">
      <c r="A1639" s="2">
        <v>1635</v>
      </c>
      <c r="B1639" s="2">
        <f t="shared" si="25"/>
        <v>305</v>
      </c>
      <c r="C1639" s="2">
        <v>3</v>
      </c>
      <c r="D1639" s="2">
        <v>5</v>
      </c>
      <c r="E1639" s="2" t="str">
        <f>"阵列"&amp;C1639&amp;INDEX(计算页!$E$4:$E$9,D1639)&amp;"色宠物系数"</f>
        <v>阵列3金色宠物系数</v>
      </c>
      <c r="F1639" s="2">
        <v>35</v>
      </c>
      <c r="G1639" s="2">
        <v>3500</v>
      </c>
      <c r="H1639" s="2">
        <f>INDEX(升级战力计算!$B$2:$BC$101,D_升级系数表!F1639,MATCH(B1639,升级战力计算!$B$1:$BC$1,0)-1)</f>
        <v>2830</v>
      </c>
      <c r="I1639" s="1">
        <v>3</v>
      </c>
      <c r="J1639" s="1">
        <v>201</v>
      </c>
      <c r="K1639" s="1">
        <v>100</v>
      </c>
      <c r="L1639" s="1">
        <v>202</v>
      </c>
      <c r="M1639" s="1">
        <v>200</v>
      </c>
      <c r="N1639" s="1">
        <v>203</v>
      </c>
      <c r="O1639" s="1">
        <v>300</v>
      </c>
      <c r="P1639" s="1">
        <v>1</v>
      </c>
      <c r="Q1639" s="1">
        <v>3500</v>
      </c>
    </row>
    <row r="1640" spans="1:17" x14ac:dyDescent="0.35">
      <c r="A1640" s="2">
        <v>1636</v>
      </c>
      <c r="B1640" s="2">
        <f t="shared" si="25"/>
        <v>305</v>
      </c>
      <c r="C1640" s="2">
        <v>3</v>
      </c>
      <c r="D1640" s="2">
        <v>5</v>
      </c>
      <c r="E1640" s="2" t="str">
        <f>"阵列"&amp;C1640&amp;INDEX(计算页!$E$4:$E$9,D1640)&amp;"色宠物系数"</f>
        <v>阵列3金色宠物系数</v>
      </c>
      <c r="F1640" s="2">
        <v>36</v>
      </c>
      <c r="G1640" s="2">
        <v>3600</v>
      </c>
      <c r="H1640" s="2">
        <f>INDEX(升级战力计算!$B$2:$BC$101,D_升级系数表!F1640,MATCH(B1640,升级战力计算!$B$1:$BC$1,0)-1)</f>
        <v>2935</v>
      </c>
      <c r="I1640" s="1">
        <v>3</v>
      </c>
      <c r="J1640" s="1">
        <v>201</v>
      </c>
      <c r="K1640" s="1">
        <v>100</v>
      </c>
      <c r="L1640" s="1">
        <v>202</v>
      </c>
      <c r="M1640" s="1">
        <v>200</v>
      </c>
      <c r="N1640" s="1">
        <v>203</v>
      </c>
      <c r="O1640" s="1">
        <v>300</v>
      </c>
      <c r="P1640" s="1">
        <v>1</v>
      </c>
      <c r="Q1640" s="1">
        <v>3600</v>
      </c>
    </row>
    <row r="1641" spans="1:17" x14ac:dyDescent="0.35">
      <c r="A1641" s="2">
        <v>1637</v>
      </c>
      <c r="B1641" s="2">
        <f t="shared" si="25"/>
        <v>305</v>
      </c>
      <c r="C1641" s="2">
        <v>3</v>
      </c>
      <c r="D1641" s="2">
        <v>5</v>
      </c>
      <c r="E1641" s="2" t="str">
        <f>"阵列"&amp;C1641&amp;INDEX(计算页!$E$4:$E$9,D1641)&amp;"色宠物系数"</f>
        <v>阵列3金色宠物系数</v>
      </c>
      <c r="F1641" s="2">
        <v>37</v>
      </c>
      <c r="G1641" s="2">
        <v>3700</v>
      </c>
      <c r="H1641" s="2">
        <f>INDEX(升级战力计算!$B$2:$BC$101,D_升级系数表!F1641,MATCH(B1641,升级战力计算!$B$1:$BC$1,0)-1)</f>
        <v>3040</v>
      </c>
      <c r="I1641" s="1">
        <v>3</v>
      </c>
      <c r="J1641" s="1">
        <v>201</v>
      </c>
      <c r="K1641" s="1">
        <v>100</v>
      </c>
      <c r="L1641" s="1">
        <v>202</v>
      </c>
      <c r="M1641" s="1">
        <v>200</v>
      </c>
      <c r="N1641" s="1">
        <v>203</v>
      </c>
      <c r="O1641" s="1">
        <v>300</v>
      </c>
      <c r="P1641" s="1">
        <v>1</v>
      </c>
      <c r="Q1641" s="1">
        <v>3700</v>
      </c>
    </row>
    <row r="1642" spans="1:17" x14ac:dyDescent="0.35">
      <c r="A1642" s="2">
        <v>1638</v>
      </c>
      <c r="B1642" s="2">
        <f t="shared" si="25"/>
        <v>305</v>
      </c>
      <c r="C1642" s="2">
        <v>3</v>
      </c>
      <c r="D1642" s="2">
        <v>5</v>
      </c>
      <c r="E1642" s="2" t="str">
        <f>"阵列"&amp;C1642&amp;INDEX(计算页!$E$4:$E$9,D1642)&amp;"色宠物系数"</f>
        <v>阵列3金色宠物系数</v>
      </c>
      <c r="F1642" s="2">
        <v>38</v>
      </c>
      <c r="G1642" s="2">
        <v>3800</v>
      </c>
      <c r="H1642" s="2">
        <f>INDEX(升级战力计算!$B$2:$BC$101,D_升级系数表!F1642,MATCH(B1642,升级战力计算!$B$1:$BC$1,0)-1)</f>
        <v>3145</v>
      </c>
      <c r="I1642" s="1">
        <v>3</v>
      </c>
      <c r="J1642" s="1">
        <v>201</v>
      </c>
      <c r="K1642" s="1">
        <v>100</v>
      </c>
      <c r="L1642" s="1">
        <v>202</v>
      </c>
      <c r="M1642" s="1">
        <v>200</v>
      </c>
      <c r="N1642" s="1">
        <v>203</v>
      </c>
      <c r="O1642" s="1">
        <v>300</v>
      </c>
      <c r="P1642" s="1">
        <v>1</v>
      </c>
      <c r="Q1642" s="1">
        <v>3800</v>
      </c>
    </row>
    <row r="1643" spans="1:17" x14ac:dyDescent="0.35">
      <c r="A1643" s="2">
        <v>1639</v>
      </c>
      <c r="B1643" s="2">
        <f t="shared" si="25"/>
        <v>305</v>
      </c>
      <c r="C1643" s="2">
        <v>3</v>
      </c>
      <c r="D1643" s="2">
        <v>5</v>
      </c>
      <c r="E1643" s="2" t="str">
        <f>"阵列"&amp;C1643&amp;INDEX(计算页!$E$4:$E$9,D1643)&amp;"色宠物系数"</f>
        <v>阵列3金色宠物系数</v>
      </c>
      <c r="F1643" s="2">
        <v>39</v>
      </c>
      <c r="G1643" s="2">
        <v>3900</v>
      </c>
      <c r="H1643" s="2">
        <f>INDEX(升级战力计算!$B$2:$BC$101,D_升级系数表!F1643,MATCH(B1643,升级战力计算!$B$1:$BC$1,0)-1)</f>
        <v>3250</v>
      </c>
      <c r="I1643" s="1">
        <v>3</v>
      </c>
      <c r="J1643" s="1">
        <v>201</v>
      </c>
      <c r="K1643" s="1">
        <v>100</v>
      </c>
      <c r="L1643" s="1">
        <v>202</v>
      </c>
      <c r="M1643" s="1">
        <v>200</v>
      </c>
      <c r="N1643" s="1">
        <v>203</v>
      </c>
      <c r="O1643" s="1">
        <v>300</v>
      </c>
      <c r="P1643" s="1">
        <v>1</v>
      </c>
      <c r="Q1643" s="1">
        <v>3900</v>
      </c>
    </row>
    <row r="1644" spans="1:17" x14ac:dyDescent="0.35">
      <c r="A1644" s="2">
        <v>1640</v>
      </c>
      <c r="B1644" s="2">
        <f t="shared" si="25"/>
        <v>305</v>
      </c>
      <c r="C1644" s="2">
        <v>3</v>
      </c>
      <c r="D1644" s="2">
        <v>5</v>
      </c>
      <c r="E1644" s="2" t="str">
        <f>"阵列"&amp;C1644&amp;INDEX(计算页!$E$4:$E$9,D1644)&amp;"色宠物系数"</f>
        <v>阵列3金色宠物系数</v>
      </c>
      <c r="F1644" s="2">
        <v>40</v>
      </c>
      <c r="G1644" s="2">
        <v>4000</v>
      </c>
      <c r="H1644" s="2">
        <f>INDEX(升级战力计算!$B$2:$BC$101,D_升级系数表!F1644,MATCH(B1644,升级战力计算!$B$1:$BC$1,0)-1)</f>
        <v>3355</v>
      </c>
      <c r="I1644" s="1">
        <v>3</v>
      </c>
      <c r="J1644" s="1">
        <v>201</v>
      </c>
      <c r="K1644" s="1">
        <v>100</v>
      </c>
      <c r="L1644" s="1">
        <v>202</v>
      </c>
      <c r="M1644" s="1">
        <v>200</v>
      </c>
      <c r="N1644" s="1">
        <v>203</v>
      </c>
      <c r="O1644" s="1">
        <v>300</v>
      </c>
      <c r="P1644" s="1">
        <v>1</v>
      </c>
      <c r="Q1644" s="1">
        <v>4000</v>
      </c>
    </row>
    <row r="1645" spans="1:17" x14ac:dyDescent="0.35">
      <c r="A1645" s="2">
        <v>1641</v>
      </c>
      <c r="B1645" s="2">
        <f t="shared" si="25"/>
        <v>305</v>
      </c>
      <c r="C1645" s="2">
        <v>3</v>
      </c>
      <c r="D1645" s="2">
        <v>5</v>
      </c>
      <c r="E1645" s="2" t="str">
        <f>"阵列"&amp;C1645&amp;INDEX(计算页!$E$4:$E$9,D1645)&amp;"色宠物系数"</f>
        <v>阵列3金色宠物系数</v>
      </c>
      <c r="F1645" s="2">
        <v>41</v>
      </c>
      <c r="G1645" s="2">
        <v>4100</v>
      </c>
      <c r="H1645" s="2">
        <f>INDEX(升级战力计算!$B$2:$BC$101,D_升级系数表!F1645,MATCH(B1645,升级战力计算!$B$1:$BC$1,0)-1)</f>
        <v>3467</v>
      </c>
      <c r="I1645" s="1">
        <v>3</v>
      </c>
      <c r="J1645" s="1">
        <v>201</v>
      </c>
      <c r="K1645" s="1">
        <v>100</v>
      </c>
      <c r="L1645" s="1">
        <v>202</v>
      </c>
      <c r="M1645" s="1">
        <v>200</v>
      </c>
      <c r="N1645" s="1">
        <v>203</v>
      </c>
      <c r="O1645" s="1">
        <v>300</v>
      </c>
      <c r="P1645" s="1">
        <v>1</v>
      </c>
      <c r="Q1645" s="1">
        <v>4100</v>
      </c>
    </row>
    <row r="1646" spans="1:17" x14ac:dyDescent="0.35">
      <c r="A1646" s="2">
        <v>1642</v>
      </c>
      <c r="B1646" s="2">
        <f t="shared" si="25"/>
        <v>305</v>
      </c>
      <c r="C1646" s="2">
        <v>3</v>
      </c>
      <c r="D1646" s="2">
        <v>5</v>
      </c>
      <c r="E1646" s="2" t="str">
        <f>"阵列"&amp;C1646&amp;INDEX(计算页!$E$4:$E$9,D1646)&amp;"色宠物系数"</f>
        <v>阵列3金色宠物系数</v>
      </c>
      <c r="F1646" s="2">
        <v>42</v>
      </c>
      <c r="G1646" s="2">
        <v>4200</v>
      </c>
      <c r="H1646" s="2">
        <f>INDEX(升级战力计算!$B$2:$BC$101,D_升级系数表!F1646,MATCH(B1646,升级战力计算!$B$1:$BC$1,0)-1)</f>
        <v>3579</v>
      </c>
      <c r="I1646" s="1">
        <v>3</v>
      </c>
      <c r="J1646" s="1">
        <v>201</v>
      </c>
      <c r="K1646" s="1">
        <v>100</v>
      </c>
      <c r="L1646" s="1">
        <v>202</v>
      </c>
      <c r="M1646" s="1">
        <v>200</v>
      </c>
      <c r="N1646" s="1">
        <v>203</v>
      </c>
      <c r="O1646" s="1">
        <v>300</v>
      </c>
      <c r="P1646" s="1">
        <v>1</v>
      </c>
      <c r="Q1646" s="1">
        <v>4200</v>
      </c>
    </row>
    <row r="1647" spans="1:17" x14ac:dyDescent="0.35">
      <c r="A1647" s="2">
        <v>1643</v>
      </c>
      <c r="B1647" s="2">
        <f t="shared" si="25"/>
        <v>305</v>
      </c>
      <c r="C1647" s="2">
        <v>3</v>
      </c>
      <c r="D1647" s="2">
        <v>5</v>
      </c>
      <c r="E1647" s="2" t="str">
        <f>"阵列"&amp;C1647&amp;INDEX(计算页!$E$4:$E$9,D1647)&amp;"色宠物系数"</f>
        <v>阵列3金色宠物系数</v>
      </c>
      <c r="F1647" s="2">
        <v>43</v>
      </c>
      <c r="G1647" s="2">
        <v>4300</v>
      </c>
      <c r="H1647" s="2">
        <f>INDEX(升级战力计算!$B$2:$BC$101,D_升级系数表!F1647,MATCH(B1647,升级战力计算!$B$1:$BC$1,0)-1)</f>
        <v>3691</v>
      </c>
      <c r="I1647" s="1">
        <v>3</v>
      </c>
      <c r="J1647" s="1">
        <v>201</v>
      </c>
      <c r="K1647" s="1">
        <v>100</v>
      </c>
      <c r="L1647" s="1">
        <v>202</v>
      </c>
      <c r="M1647" s="1">
        <v>200</v>
      </c>
      <c r="N1647" s="1">
        <v>203</v>
      </c>
      <c r="O1647" s="1">
        <v>300</v>
      </c>
      <c r="P1647" s="1">
        <v>1</v>
      </c>
      <c r="Q1647" s="1">
        <v>4300</v>
      </c>
    </row>
    <row r="1648" spans="1:17" x14ac:dyDescent="0.35">
      <c r="A1648" s="2">
        <v>1644</v>
      </c>
      <c r="B1648" s="2">
        <f t="shared" si="25"/>
        <v>305</v>
      </c>
      <c r="C1648" s="2">
        <v>3</v>
      </c>
      <c r="D1648" s="2">
        <v>5</v>
      </c>
      <c r="E1648" s="2" t="str">
        <f>"阵列"&amp;C1648&amp;INDEX(计算页!$E$4:$E$9,D1648)&amp;"色宠物系数"</f>
        <v>阵列3金色宠物系数</v>
      </c>
      <c r="F1648" s="2">
        <v>44</v>
      </c>
      <c r="G1648" s="2">
        <v>4400</v>
      </c>
      <c r="H1648" s="2">
        <f>INDEX(升级战力计算!$B$2:$BC$101,D_升级系数表!F1648,MATCH(B1648,升级战力计算!$B$1:$BC$1,0)-1)</f>
        <v>3803</v>
      </c>
      <c r="I1648" s="1">
        <v>3</v>
      </c>
      <c r="J1648" s="1">
        <v>201</v>
      </c>
      <c r="K1648" s="1">
        <v>100</v>
      </c>
      <c r="L1648" s="1">
        <v>202</v>
      </c>
      <c r="M1648" s="1">
        <v>200</v>
      </c>
      <c r="N1648" s="1">
        <v>203</v>
      </c>
      <c r="O1648" s="1">
        <v>300</v>
      </c>
      <c r="P1648" s="1">
        <v>1</v>
      </c>
      <c r="Q1648" s="1">
        <v>4400</v>
      </c>
    </row>
    <row r="1649" spans="1:17" x14ac:dyDescent="0.35">
      <c r="A1649" s="2">
        <v>1645</v>
      </c>
      <c r="B1649" s="2">
        <f t="shared" si="25"/>
        <v>305</v>
      </c>
      <c r="C1649" s="2">
        <v>3</v>
      </c>
      <c r="D1649" s="2">
        <v>5</v>
      </c>
      <c r="E1649" s="2" t="str">
        <f>"阵列"&amp;C1649&amp;INDEX(计算页!$E$4:$E$9,D1649)&amp;"色宠物系数"</f>
        <v>阵列3金色宠物系数</v>
      </c>
      <c r="F1649" s="2">
        <v>45</v>
      </c>
      <c r="G1649" s="2">
        <v>4500</v>
      </c>
      <c r="H1649" s="2">
        <f>INDEX(升级战力计算!$B$2:$BC$101,D_升级系数表!F1649,MATCH(B1649,升级战力计算!$B$1:$BC$1,0)-1)</f>
        <v>3915</v>
      </c>
      <c r="I1649" s="1">
        <v>3</v>
      </c>
      <c r="J1649" s="1">
        <v>201</v>
      </c>
      <c r="K1649" s="1">
        <v>100</v>
      </c>
      <c r="L1649" s="1">
        <v>202</v>
      </c>
      <c r="M1649" s="1">
        <v>200</v>
      </c>
      <c r="N1649" s="1">
        <v>203</v>
      </c>
      <c r="O1649" s="1">
        <v>300</v>
      </c>
      <c r="P1649" s="1">
        <v>1</v>
      </c>
      <c r="Q1649" s="1">
        <v>4500</v>
      </c>
    </row>
    <row r="1650" spans="1:17" x14ac:dyDescent="0.35">
      <c r="A1650" s="2">
        <v>1646</v>
      </c>
      <c r="B1650" s="2">
        <f t="shared" si="25"/>
        <v>305</v>
      </c>
      <c r="C1650" s="2">
        <v>3</v>
      </c>
      <c r="D1650" s="2">
        <v>5</v>
      </c>
      <c r="E1650" s="2" t="str">
        <f>"阵列"&amp;C1650&amp;INDEX(计算页!$E$4:$E$9,D1650)&amp;"色宠物系数"</f>
        <v>阵列3金色宠物系数</v>
      </c>
      <c r="F1650" s="2">
        <v>46</v>
      </c>
      <c r="G1650" s="2">
        <v>4600</v>
      </c>
      <c r="H1650" s="2">
        <f>INDEX(升级战力计算!$B$2:$BC$101,D_升级系数表!F1650,MATCH(B1650,升级战力计算!$B$1:$BC$1,0)-1)</f>
        <v>4035</v>
      </c>
      <c r="I1650" s="1">
        <v>3</v>
      </c>
      <c r="J1650" s="1">
        <v>201</v>
      </c>
      <c r="K1650" s="1">
        <v>100</v>
      </c>
      <c r="L1650" s="1">
        <v>202</v>
      </c>
      <c r="M1650" s="1">
        <v>200</v>
      </c>
      <c r="N1650" s="1">
        <v>203</v>
      </c>
      <c r="O1650" s="1">
        <v>300</v>
      </c>
      <c r="P1650" s="1">
        <v>1</v>
      </c>
      <c r="Q1650" s="1">
        <v>4600</v>
      </c>
    </row>
    <row r="1651" spans="1:17" x14ac:dyDescent="0.35">
      <c r="A1651" s="2">
        <v>1647</v>
      </c>
      <c r="B1651" s="2">
        <f t="shared" si="25"/>
        <v>305</v>
      </c>
      <c r="C1651" s="2">
        <v>3</v>
      </c>
      <c r="D1651" s="2">
        <v>5</v>
      </c>
      <c r="E1651" s="2" t="str">
        <f>"阵列"&amp;C1651&amp;INDEX(计算页!$E$4:$E$9,D1651)&amp;"色宠物系数"</f>
        <v>阵列3金色宠物系数</v>
      </c>
      <c r="F1651" s="2">
        <v>47</v>
      </c>
      <c r="G1651" s="2">
        <v>4700</v>
      </c>
      <c r="H1651" s="2">
        <f>INDEX(升级战力计算!$B$2:$BC$101,D_升级系数表!F1651,MATCH(B1651,升级战力计算!$B$1:$BC$1,0)-1)</f>
        <v>4155</v>
      </c>
      <c r="I1651" s="1">
        <v>3</v>
      </c>
      <c r="J1651" s="1">
        <v>201</v>
      </c>
      <c r="K1651" s="1">
        <v>100</v>
      </c>
      <c r="L1651" s="1">
        <v>202</v>
      </c>
      <c r="M1651" s="1">
        <v>200</v>
      </c>
      <c r="N1651" s="1">
        <v>203</v>
      </c>
      <c r="O1651" s="1">
        <v>300</v>
      </c>
      <c r="P1651" s="1">
        <v>1</v>
      </c>
      <c r="Q1651" s="1">
        <v>4700</v>
      </c>
    </row>
    <row r="1652" spans="1:17" x14ac:dyDescent="0.35">
      <c r="A1652" s="2">
        <v>1648</v>
      </c>
      <c r="B1652" s="2">
        <f t="shared" si="25"/>
        <v>305</v>
      </c>
      <c r="C1652" s="2">
        <v>3</v>
      </c>
      <c r="D1652" s="2">
        <v>5</v>
      </c>
      <c r="E1652" s="2" t="str">
        <f>"阵列"&amp;C1652&amp;INDEX(计算页!$E$4:$E$9,D1652)&amp;"色宠物系数"</f>
        <v>阵列3金色宠物系数</v>
      </c>
      <c r="F1652" s="2">
        <v>48</v>
      </c>
      <c r="G1652" s="2">
        <v>4800</v>
      </c>
      <c r="H1652" s="2">
        <f>INDEX(升级战力计算!$B$2:$BC$101,D_升级系数表!F1652,MATCH(B1652,升级战力计算!$B$1:$BC$1,0)-1)</f>
        <v>4275</v>
      </c>
      <c r="I1652" s="1">
        <v>3</v>
      </c>
      <c r="J1652" s="1">
        <v>201</v>
      </c>
      <c r="K1652" s="1">
        <v>100</v>
      </c>
      <c r="L1652" s="1">
        <v>202</v>
      </c>
      <c r="M1652" s="1">
        <v>200</v>
      </c>
      <c r="N1652" s="1">
        <v>203</v>
      </c>
      <c r="O1652" s="1">
        <v>300</v>
      </c>
      <c r="P1652" s="1">
        <v>1</v>
      </c>
      <c r="Q1652" s="1">
        <v>4800</v>
      </c>
    </row>
    <row r="1653" spans="1:17" x14ac:dyDescent="0.35">
      <c r="A1653" s="2">
        <v>1649</v>
      </c>
      <c r="B1653" s="2">
        <f t="shared" si="25"/>
        <v>305</v>
      </c>
      <c r="C1653" s="2">
        <v>3</v>
      </c>
      <c r="D1653" s="2">
        <v>5</v>
      </c>
      <c r="E1653" s="2" t="str">
        <f>"阵列"&amp;C1653&amp;INDEX(计算页!$E$4:$E$9,D1653)&amp;"色宠物系数"</f>
        <v>阵列3金色宠物系数</v>
      </c>
      <c r="F1653" s="2">
        <v>49</v>
      </c>
      <c r="G1653" s="2">
        <v>4900</v>
      </c>
      <c r="H1653" s="2">
        <f>INDEX(升级战力计算!$B$2:$BC$101,D_升级系数表!F1653,MATCH(B1653,升级战力计算!$B$1:$BC$1,0)-1)</f>
        <v>4395</v>
      </c>
      <c r="I1653" s="1">
        <v>3</v>
      </c>
      <c r="J1653" s="1">
        <v>201</v>
      </c>
      <c r="K1653" s="1">
        <v>100</v>
      </c>
      <c r="L1653" s="1">
        <v>202</v>
      </c>
      <c r="M1653" s="1">
        <v>200</v>
      </c>
      <c r="N1653" s="1">
        <v>203</v>
      </c>
      <c r="O1653" s="1">
        <v>300</v>
      </c>
      <c r="P1653" s="1">
        <v>1</v>
      </c>
      <c r="Q1653" s="1">
        <v>4900</v>
      </c>
    </row>
    <row r="1654" spans="1:17" x14ac:dyDescent="0.35">
      <c r="A1654" s="2">
        <v>1650</v>
      </c>
      <c r="B1654" s="2">
        <f t="shared" si="25"/>
        <v>305</v>
      </c>
      <c r="C1654" s="2">
        <v>3</v>
      </c>
      <c r="D1654" s="2">
        <v>5</v>
      </c>
      <c r="E1654" s="2" t="str">
        <f>"阵列"&amp;C1654&amp;INDEX(计算页!$E$4:$E$9,D1654)&amp;"色宠物系数"</f>
        <v>阵列3金色宠物系数</v>
      </c>
      <c r="F1654" s="2">
        <v>50</v>
      </c>
      <c r="G1654" s="2">
        <v>5000</v>
      </c>
      <c r="H1654" s="2">
        <f>INDEX(升级战力计算!$B$2:$BC$101,D_升级系数表!F1654,MATCH(B1654,升级战力计算!$B$1:$BC$1,0)-1)</f>
        <v>4515</v>
      </c>
      <c r="I1654" s="1">
        <v>3</v>
      </c>
      <c r="J1654" s="1">
        <v>201</v>
      </c>
      <c r="K1654" s="1">
        <v>100</v>
      </c>
      <c r="L1654" s="1">
        <v>202</v>
      </c>
      <c r="M1654" s="1">
        <v>200</v>
      </c>
      <c r="N1654" s="1">
        <v>203</v>
      </c>
      <c r="O1654" s="1">
        <v>300</v>
      </c>
      <c r="P1654" s="1">
        <v>1</v>
      </c>
      <c r="Q1654" s="1">
        <v>5000</v>
      </c>
    </row>
    <row r="1655" spans="1:17" x14ac:dyDescent="0.35">
      <c r="A1655" s="2">
        <v>1651</v>
      </c>
      <c r="B1655" s="2">
        <f t="shared" si="25"/>
        <v>305</v>
      </c>
      <c r="C1655" s="2">
        <v>3</v>
      </c>
      <c r="D1655" s="2">
        <v>5</v>
      </c>
      <c r="E1655" s="2" t="str">
        <f>"阵列"&amp;C1655&amp;INDEX(计算页!$E$4:$E$9,D1655)&amp;"色宠物系数"</f>
        <v>阵列3金色宠物系数</v>
      </c>
      <c r="F1655" s="2">
        <v>51</v>
      </c>
      <c r="G1655" s="2">
        <v>5100</v>
      </c>
      <c r="H1655" s="2">
        <f>INDEX(升级战力计算!$B$2:$BC$101,D_升级系数表!F1655,MATCH(B1655,升级战力计算!$B$1:$BC$1,0)-1)</f>
        <v>4643</v>
      </c>
      <c r="I1655" s="1">
        <v>3</v>
      </c>
      <c r="J1655" s="1">
        <v>201</v>
      </c>
      <c r="K1655" s="1">
        <v>100</v>
      </c>
      <c r="L1655" s="1">
        <v>202</v>
      </c>
      <c r="M1655" s="1">
        <v>200</v>
      </c>
      <c r="N1655" s="1">
        <v>203</v>
      </c>
      <c r="O1655" s="1">
        <v>300</v>
      </c>
      <c r="P1655" s="1">
        <v>1</v>
      </c>
      <c r="Q1655" s="1">
        <v>5100</v>
      </c>
    </row>
    <row r="1656" spans="1:17" x14ac:dyDescent="0.35">
      <c r="A1656" s="2">
        <v>1652</v>
      </c>
      <c r="B1656" s="2">
        <f t="shared" si="25"/>
        <v>305</v>
      </c>
      <c r="C1656" s="2">
        <v>3</v>
      </c>
      <c r="D1656" s="2">
        <v>5</v>
      </c>
      <c r="E1656" s="2" t="str">
        <f>"阵列"&amp;C1656&amp;INDEX(计算页!$E$4:$E$9,D1656)&amp;"色宠物系数"</f>
        <v>阵列3金色宠物系数</v>
      </c>
      <c r="F1656" s="2">
        <v>52</v>
      </c>
      <c r="G1656" s="2">
        <v>5200</v>
      </c>
      <c r="H1656" s="2">
        <f>INDEX(升级战力计算!$B$2:$BC$101,D_升级系数表!F1656,MATCH(B1656,升级战力计算!$B$1:$BC$1,0)-1)</f>
        <v>4771</v>
      </c>
      <c r="I1656" s="1">
        <v>3</v>
      </c>
      <c r="J1656" s="1">
        <v>201</v>
      </c>
      <c r="K1656" s="1">
        <v>100</v>
      </c>
      <c r="L1656" s="1">
        <v>202</v>
      </c>
      <c r="M1656" s="1">
        <v>200</v>
      </c>
      <c r="N1656" s="1">
        <v>203</v>
      </c>
      <c r="O1656" s="1">
        <v>300</v>
      </c>
      <c r="P1656" s="1">
        <v>1</v>
      </c>
      <c r="Q1656" s="1">
        <v>5200</v>
      </c>
    </row>
    <row r="1657" spans="1:17" x14ac:dyDescent="0.35">
      <c r="A1657" s="2">
        <v>1653</v>
      </c>
      <c r="B1657" s="2">
        <f t="shared" si="25"/>
        <v>305</v>
      </c>
      <c r="C1657" s="2">
        <v>3</v>
      </c>
      <c r="D1657" s="2">
        <v>5</v>
      </c>
      <c r="E1657" s="2" t="str">
        <f>"阵列"&amp;C1657&amp;INDEX(计算页!$E$4:$E$9,D1657)&amp;"色宠物系数"</f>
        <v>阵列3金色宠物系数</v>
      </c>
      <c r="F1657" s="2">
        <v>53</v>
      </c>
      <c r="G1657" s="2">
        <v>5300</v>
      </c>
      <c r="H1657" s="2">
        <f>INDEX(升级战力计算!$B$2:$BC$101,D_升级系数表!F1657,MATCH(B1657,升级战力计算!$B$1:$BC$1,0)-1)</f>
        <v>4899</v>
      </c>
      <c r="I1657" s="1">
        <v>3</v>
      </c>
      <c r="J1657" s="1">
        <v>201</v>
      </c>
      <c r="K1657" s="1">
        <v>100</v>
      </c>
      <c r="L1657" s="1">
        <v>202</v>
      </c>
      <c r="M1657" s="1">
        <v>200</v>
      </c>
      <c r="N1657" s="1">
        <v>203</v>
      </c>
      <c r="O1657" s="1">
        <v>300</v>
      </c>
      <c r="P1657" s="1">
        <v>1</v>
      </c>
      <c r="Q1657" s="1">
        <v>5300</v>
      </c>
    </row>
    <row r="1658" spans="1:17" x14ac:dyDescent="0.35">
      <c r="A1658" s="2">
        <v>1654</v>
      </c>
      <c r="B1658" s="2">
        <f t="shared" si="25"/>
        <v>305</v>
      </c>
      <c r="C1658" s="2">
        <v>3</v>
      </c>
      <c r="D1658" s="2">
        <v>5</v>
      </c>
      <c r="E1658" s="2" t="str">
        <f>"阵列"&amp;C1658&amp;INDEX(计算页!$E$4:$E$9,D1658)&amp;"色宠物系数"</f>
        <v>阵列3金色宠物系数</v>
      </c>
      <c r="F1658" s="2">
        <v>54</v>
      </c>
      <c r="G1658" s="2">
        <v>5400</v>
      </c>
      <c r="H1658" s="2">
        <f>INDEX(升级战力计算!$B$2:$BC$101,D_升级系数表!F1658,MATCH(B1658,升级战力计算!$B$1:$BC$1,0)-1)</f>
        <v>5027</v>
      </c>
      <c r="I1658" s="1">
        <v>3</v>
      </c>
      <c r="J1658" s="1">
        <v>201</v>
      </c>
      <c r="K1658" s="1">
        <v>100</v>
      </c>
      <c r="L1658" s="1">
        <v>202</v>
      </c>
      <c r="M1658" s="1">
        <v>200</v>
      </c>
      <c r="N1658" s="1">
        <v>203</v>
      </c>
      <c r="O1658" s="1">
        <v>300</v>
      </c>
      <c r="P1658" s="1">
        <v>1</v>
      </c>
      <c r="Q1658" s="1">
        <v>5400</v>
      </c>
    </row>
    <row r="1659" spans="1:17" x14ac:dyDescent="0.35">
      <c r="A1659" s="2">
        <v>1655</v>
      </c>
      <c r="B1659" s="2">
        <f t="shared" si="25"/>
        <v>305</v>
      </c>
      <c r="C1659" s="2">
        <v>3</v>
      </c>
      <c r="D1659" s="2">
        <v>5</v>
      </c>
      <c r="E1659" s="2" t="str">
        <f>"阵列"&amp;C1659&amp;INDEX(计算页!$E$4:$E$9,D1659)&amp;"色宠物系数"</f>
        <v>阵列3金色宠物系数</v>
      </c>
      <c r="F1659" s="2">
        <v>55</v>
      </c>
      <c r="G1659" s="2">
        <v>5500</v>
      </c>
      <c r="H1659" s="2">
        <f>INDEX(升级战力计算!$B$2:$BC$101,D_升级系数表!F1659,MATCH(B1659,升级战力计算!$B$1:$BC$1,0)-1)</f>
        <v>5155</v>
      </c>
      <c r="I1659" s="1">
        <v>3</v>
      </c>
      <c r="J1659" s="1">
        <v>201</v>
      </c>
      <c r="K1659" s="1">
        <v>100</v>
      </c>
      <c r="L1659" s="1">
        <v>202</v>
      </c>
      <c r="M1659" s="1">
        <v>200</v>
      </c>
      <c r="N1659" s="1">
        <v>203</v>
      </c>
      <c r="O1659" s="1">
        <v>300</v>
      </c>
      <c r="P1659" s="1">
        <v>1</v>
      </c>
      <c r="Q1659" s="1">
        <v>5500</v>
      </c>
    </row>
    <row r="1660" spans="1:17" x14ac:dyDescent="0.35">
      <c r="A1660" s="2">
        <v>1656</v>
      </c>
      <c r="B1660" s="2">
        <f t="shared" si="25"/>
        <v>305</v>
      </c>
      <c r="C1660" s="2">
        <v>3</v>
      </c>
      <c r="D1660" s="2">
        <v>5</v>
      </c>
      <c r="E1660" s="2" t="str">
        <f>"阵列"&amp;C1660&amp;INDEX(计算页!$E$4:$E$9,D1660)&amp;"色宠物系数"</f>
        <v>阵列3金色宠物系数</v>
      </c>
      <c r="F1660" s="2">
        <v>56</v>
      </c>
      <c r="G1660" s="2">
        <v>5600</v>
      </c>
      <c r="H1660" s="2">
        <f>INDEX(升级战力计算!$B$2:$BC$101,D_升级系数表!F1660,MATCH(B1660,升级战力计算!$B$1:$BC$1,0)-1)</f>
        <v>5292</v>
      </c>
      <c r="I1660" s="1">
        <v>3</v>
      </c>
      <c r="J1660" s="1">
        <v>201</v>
      </c>
      <c r="K1660" s="1">
        <v>100</v>
      </c>
      <c r="L1660" s="1">
        <v>202</v>
      </c>
      <c r="M1660" s="1">
        <v>200</v>
      </c>
      <c r="N1660" s="1">
        <v>203</v>
      </c>
      <c r="O1660" s="1">
        <v>300</v>
      </c>
      <c r="P1660" s="1">
        <v>1</v>
      </c>
      <c r="Q1660" s="1">
        <v>5600</v>
      </c>
    </row>
    <row r="1661" spans="1:17" x14ac:dyDescent="0.35">
      <c r="A1661" s="2">
        <v>1657</v>
      </c>
      <c r="B1661" s="2">
        <f t="shared" si="25"/>
        <v>305</v>
      </c>
      <c r="C1661" s="2">
        <v>3</v>
      </c>
      <c r="D1661" s="2">
        <v>5</v>
      </c>
      <c r="E1661" s="2" t="str">
        <f>"阵列"&amp;C1661&amp;INDEX(计算页!$E$4:$E$9,D1661)&amp;"色宠物系数"</f>
        <v>阵列3金色宠物系数</v>
      </c>
      <c r="F1661" s="2">
        <v>57</v>
      </c>
      <c r="G1661" s="2">
        <v>5700</v>
      </c>
      <c r="H1661" s="2">
        <f>INDEX(升级战力计算!$B$2:$BC$101,D_升级系数表!F1661,MATCH(B1661,升级战力计算!$B$1:$BC$1,0)-1)</f>
        <v>5429</v>
      </c>
      <c r="I1661" s="1">
        <v>3</v>
      </c>
      <c r="J1661" s="1">
        <v>201</v>
      </c>
      <c r="K1661" s="1">
        <v>100</v>
      </c>
      <c r="L1661" s="1">
        <v>202</v>
      </c>
      <c r="M1661" s="1">
        <v>200</v>
      </c>
      <c r="N1661" s="1">
        <v>203</v>
      </c>
      <c r="O1661" s="1">
        <v>300</v>
      </c>
      <c r="P1661" s="1">
        <v>1</v>
      </c>
      <c r="Q1661" s="1">
        <v>5700</v>
      </c>
    </row>
    <row r="1662" spans="1:17" x14ac:dyDescent="0.35">
      <c r="A1662" s="2">
        <v>1658</v>
      </c>
      <c r="B1662" s="2">
        <f t="shared" si="25"/>
        <v>305</v>
      </c>
      <c r="C1662" s="2">
        <v>3</v>
      </c>
      <c r="D1662" s="2">
        <v>5</v>
      </c>
      <c r="E1662" s="2" t="str">
        <f>"阵列"&amp;C1662&amp;INDEX(计算页!$E$4:$E$9,D1662)&amp;"色宠物系数"</f>
        <v>阵列3金色宠物系数</v>
      </c>
      <c r="F1662" s="2">
        <v>58</v>
      </c>
      <c r="G1662" s="2">
        <v>5800</v>
      </c>
      <c r="H1662" s="2">
        <f>INDEX(升级战力计算!$B$2:$BC$101,D_升级系数表!F1662,MATCH(B1662,升级战力计算!$B$1:$BC$1,0)-1)</f>
        <v>5566</v>
      </c>
      <c r="I1662" s="1">
        <v>3</v>
      </c>
      <c r="J1662" s="1">
        <v>201</v>
      </c>
      <c r="K1662" s="1">
        <v>100</v>
      </c>
      <c r="L1662" s="1">
        <v>202</v>
      </c>
      <c r="M1662" s="1">
        <v>200</v>
      </c>
      <c r="N1662" s="1">
        <v>203</v>
      </c>
      <c r="O1662" s="1">
        <v>300</v>
      </c>
      <c r="P1662" s="1">
        <v>1</v>
      </c>
      <c r="Q1662" s="1">
        <v>5800</v>
      </c>
    </row>
    <row r="1663" spans="1:17" x14ac:dyDescent="0.35">
      <c r="A1663" s="2">
        <v>1659</v>
      </c>
      <c r="B1663" s="2">
        <f t="shared" si="25"/>
        <v>305</v>
      </c>
      <c r="C1663" s="2">
        <v>3</v>
      </c>
      <c r="D1663" s="2">
        <v>5</v>
      </c>
      <c r="E1663" s="2" t="str">
        <f>"阵列"&amp;C1663&amp;INDEX(计算页!$E$4:$E$9,D1663)&amp;"色宠物系数"</f>
        <v>阵列3金色宠物系数</v>
      </c>
      <c r="F1663" s="2">
        <v>59</v>
      </c>
      <c r="G1663" s="2">
        <v>5900</v>
      </c>
      <c r="H1663" s="2">
        <f>INDEX(升级战力计算!$B$2:$BC$101,D_升级系数表!F1663,MATCH(B1663,升级战力计算!$B$1:$BC$1,0)-1)</f>
        <v>5703</v>
      </c>
      <c r="I1663" s="1">
        <v>3</v>
      </c>
      <c r="J1663" s="1">
        <v>201</v>
      </c>
      <c r="K1663" s="1">
        <v>100</v>
      </c>
      <c r="L1663" s="1">
        <v>202</v>
      </c>
      <c r="M1663" s="1">
        <v>200</v>
      </c>
      <c r="N1663" s="1">
        <v>203</v>
      </c>
      <c r="O1663" s="1">
        <v>300</v>
      </c>
      <c r="P1663" s="1">
        <v>1</v>
      </c>
      <c r="Q1663" s="1">
        <v>5900</v>
      </c>
    </row>
    <row r="1664" spans="1:17" x14ac:dyDescent="0.35">
      <c r="A1664" s="2">
        <v>1660</v>
      </c>
      <c r="B1664" s="2">
        <f t="shared" si="25"/>
        <v>305</v>
      </c>
      <c r="C1664" s="2">
        <v>3</v>
      </c>
      <c r="D1664" s="2">
        <v>5</v>
      </c>
      <c r="E1664" s="2" t="str">
        <f>"阵列"&amp;C1664&amp;INDEX(计算页!$E$4:$E$9,D1664)&amp;"色宠物系数"</f>
        <v>阵列3金色宠物系数</v>
      </c>
      <c r="F1664" s="2">
        <v>60</v>
      </c>
      <c r="G1664" s="2">
        <v>6000</v>
      </c>
      <c r="H1664" s="2">
        <f>INDEX(升级战力计算!$B$2:$BC$101,D_升级系数表!F1664,MATCH(B1664,升级战力计算!$B$1:$BC$1,0)-1)</f>
        <v>5840</v>
      </c>
      <c r="I1664" s="1">
        <v>3</v>
      </c>
      <c r="J1664" s="1">
        <v>201</v>
      </c>
      <c r="K1664" s="1">
        <v>100</v>
      </c>
      <c r="L1664" s="1">
        <v>202</v>
      </c>
      <c r="M1664" s="1">
        <v>200</v>
      </c>
      <c r="N1664" s="1">
        <v>203</v>
      </c>
      <c r="O1664" s="1">
        <v>300</v>
      </c>
      <c r="P1664" s="1">
        <v>1</v>
      </c>
      <c r="Q1664" s="1">
        <v>6000</v>
      </c>
    </row>
    <row r="1665" spans="1:17" x14ac:dyDescent="0.35">
      <c r="A1665" s="2">
        <v>1661</v>
      </c>
      <c r="B1665" s="2">
        <f t="shared" si="25"/>
        <v>305</v>
      </c>
      <c r="C1665" s="2">
        <v>3</v>
      </c>
      <c r="D1665" s="2">
        <v>5</v>
      </c>
      <c r="E1665" s="2" t="str">
        <f>"阵列"&amp;C1665&amp;INDEX(计算页!$E$4:$E$9,D1665)&amp;"色宠物系数"</f>
        <v>阵列3金色宠物系数</v>
      </c>
      <c r="F1665" s="2">
        <v>61</v>
      </c>
      <c r="G1665" s="2">
        <v>6100</v>
      </c>
      <c r="H1665" s="2">
        <f>INDEX(升级战力计算!$B$2:$BC$101,D_升级系数表!F1665,MATCH(B1665,升级战力计算!$B$1:$BC$1,0)-1)</f>
        <v>5987</v>
      </c>
      <c r="I1665" s="1">
        <v>3</v>
      </c>
      <c r="J1665" s="1">
        <v>201</v>
      </c>
      <c r="K1665" s="1">
        <v>100</v>
      </c>
      <c r="L1665" s="1">
        <v>202</v>
      </c>
      <c r="M1665" s="1">
        <v>200</v>
      </c>
      <c r="N1665" s="1">
        <v>203</v>
      </c>
      <c r="O1665" s="1">
        <v>300</v>
      </c>
      <c r="P1665" s="1">
        <v>1</v>
      </c>
      <c r="Q1665" s="1">
        <v>6100</v>
      </c>
    </row>
    <row r="1666" spans="1:17" x14ac:dyDescent="0.35">
      <c r="A1666" s="2">
        <v>1662</v>
      </c>
      <c r="B1666" s="2">
        <f t="shared" si="25"/>
        <v>305</v>
      </c>
      <c r="C1666" s="2">
        <v>3</v>
      </c>
      <c r="D1666" s="2">
        <v>5</v>
      </c>
      <c r="E1666" s="2" t="str">
        <f>"阵列"&amp;C1666&amp;INDEX(计算页!$E$4:$E$9,D1666)&amp;"色宠物系数"</f>
        <v>阵列3金色宠物系数</v>
      </c>
      <c r="F1666" s="2">
        <v>62</v>
      </c>
      <c r="G1666" s="2">
        <v>6200</v>
      </c>
      <c r="H1666" s="2">
        <f>INDEX(升级战力计算!$B$2:$BC$101,D_升级系数表!F1666,MATCH(B1666,升级战力计算!$B$1:$BC$1,0)-1)</f>
        <v>6134</v>
      </c>
      <c r="I1666" s="1">
        <v>3</v>
      </c>
      <c r="J1666" s="1">
        <v>201</v>
      </c>
      <c r="K1666" s="1">
        <v>100</v>
      </c>
      <c r="L1666" s="1">
        <v>202</v>
      </c>
      <c r="M1666" s="1">
        <v>200</v>
      </c>
      <c r="N1666" s="1">
        <v>203</v>
      </c>
      <c r="O1666" s="1">
        <v>300</v>
      </c>
      <c r="P1666" s="1">
        <v>1</v>
      </c>
      <c r="Q1666" s="1">
        <v>6200</v>
      </c>
    </row>
    <row r="1667" spans="1:17" x14ac:dyDescent="0.35">
      <c r="A1667" s="2">
        <v>1663</v>
      </c>
      <c r="B1667" s="2">
        <f t="shared" si="25"/>
        <v>305</v>
      </c>
      <c r="C1667" s="2">
        <v>3</v>
      </c>
      <c r="D1667" s="2">
        <v>5</v>
      </c>
      <c r="E1667" s="2" t="str">
        <f>"阵列"&amp;C1667&amp;INDEX(计算页!$E$4:$E$9,D1667)&amp;"色宠物系数"</f>
        <v>阵列3金色宠物系数</v>
      </c>
      <c r="F1667" s="2">
        <v>63</v>
      </c>
      <c r="G1667" s="2">
        <v>6300</v>
      </c>
      <c r="H1667" s="2">
        <f>INDEX(升级战力计算!$B$2:$BC$101,D_升级系数表!F1667,MATCH(B1667,升级战力计算!$B$1:$BC$1,0)-1)</f>
        <v>6281</v>
      </c>
      <c r="I1667" s="1">
        <v>3</v>
      </c>
      <c r="J1667" s="1">
        <v>201</v>
      </c>
      <c r="K1667" s="1">
        <v>100</v>
      </c>
      <c r="L1667" s="1">
        <v>202</v>
      </c>
      <c r="M1667" s="1">
        <v>200</v>
      </c>
      <c r="N1667" s="1">
        <v>203</v>
      </c>
      <c r="O1667" s="1">
        <v>300</v>
      </c>
      <c r="P1667" s="1">
        <v>1</v>
      </c>
      <c r="Q1667" s="1">
        <v>6300</v>
      </c>
    </row>
    <row r="1668" spans="1:17" x14ac:dyDescent="0.35">
      <c r="A1668" s="2">
        <v>1664</v>
      </c>
      <c r="B1668" s="2">
        <f t="shared" si="25"/>
        <v>305</v>
      </c>
      <c r="C1668" s="2">
        <v>3</v>
      </c>
      <c r="D1668" s="2">
        <v>5</v>
      </c>
      <c r="E1668" s="2" t="str">
        <f>"阵列"&amp;C1668&amp;INDEX(计算页!$E$4:$E$9,D1668)&amp;"色宠物系数"</f>
        <v>阵列3金色宠物系数</v>
      </c>
      <c r="F1668" s="2">
        <v>64</v>
      </c>
      <c r="G1668" s="2">
        <v>6400</v>
      </c>
      <c r="H1668" s="2">
        <f>INDEX(升级战力计算!$B$2:$BC$101,D_升级系数表!F1668,MATCH(B1668,升级战力计算!$B$1:$BC$1,0)-1)</f>
        <v>6428</v>
      </c>
      <c r="I1668" s="1">
        <v>3</v>
      </c>
      <c r="J1668" s="1">
        <v>201</v>
      </c>
      <c r="K1668" s="1">
        <v>100</v>
      </c>
      <c r="L1668" s="1">
        <v>202</v>
      </c>
      <c r="M1668" s="1">
        <v>200</v>
      </c>
      <c r="N1668" s="1">
        <v>203</v>
      </c>
      <c r="O1668" s="1">
        <v>300</v>
      </c>
      <c r="P1668" s="1">
        <v>1</v>
      </c>
      <c r="Q1668" s="1">
        <v>6400</v>
      </c>
    </row>
    <row r="1669" spans="1:17" x14ac:dyDescent="0.35">
      <c r="A1669" s="2">
        <v>1665</v>
      </c>
      <c r="B1669" s="2">
        <f t="shared" si="25"/>
        <v>305</v>
      </c>
      <c r="C1669" s="2">
        <v>3</v>
      </c>
      <c r="D1669" s="2">
        <v>5</v>
      </c>
      <c r="E1669" s="2" t="str">
        <f>"阵列"&amp;C1669&amp;INDEX(计算页!$E$4:$E$9,D1669)&amp;"色宠物系数"</f>
        <v>阵列3金色宠物系数</v>
      </c>
      <c r="F1669" s="2">
        <v>65</v>
      </c>
      <c r="G1669" s="2">
        <v>6500</v>
      </c>
      <c r="H1669" s="2">
        <f>INDEX(升级战力计算!$B$2:$BC$101,D_升级系数表!F1669,MATCH(B1669,升级战力计算!$B$1:$BC$1,0)-1)</f>
        <v>6575</v>
      </c>
      <c r="I1669" s="1">
        <v>3</v>
      </c>
      <c r="J1669" s="1">
        <v>201</v>
      </c>
      <c r="K1669" s="1">
        <v>100</v>
      </c>
      <c r="L1669" s="1">
        <v>202</v>
      </c>
      <c r="M1669" s="1">
        <v>200</v>
      </c>
      <c r="N1669" s="1">
        <v>203</v>
      </c>
      <c r="O1669" s="1">
        <v>300</v>
      </c>
      <c r="P1669" s="1">
        <v>1</v>
      </c>
      <c r="Q1669" s="1">
        <v>6500</v>
      </c>
    </row>
    <row r="1670" spans="1:17" x14ac:dyDescent="0.35">
      <c r="A1670" s="2">
        <v>1666</v>
      </c>
      <c r="B1670" s="2">
        <f t="shared" ref="B1670:B1733" si="26">C1670*100+D1670</f>
        <v>305</v>
      </c>
      <c r="C1670" s="2">
        <v>3</v>
      </c>
      <c r="D1670" s="2">
        <v>5</v>
      </c>
      <c r="E1670" s="2" t="str">
        <f>"阵列"&amp;C1670&amp;INDEX(计算页!$E$4:$E$9,D1670)&amp;"色宠物系数"</f>
        <v>阵列3金色宠物系数</v>
      </c>
      <c r="F1670" s="2">
        <v>66</v>
      </c>
      <c r="G1670" s="2">
        <v>6600</v>
      </c>
      <c r="H1670" s="2">
        <f>INDEX(升级战力计算!$B$2:$BC$101,D_升级系数表!F1670,MATCH(B1670,升级战力计算!$B$1:$BC$1,0)-1)</f>
        <v>6732</v>
      </c>
      <c r="I1670" s="1">
        <v>3</v>
      </c>
      <c r="J1670" s="1">
        <v>201</v>
      </c>
      <c r="K1670" s="1">
        <v>100</v>
      </c>
      <c r="L1670" s="1">
        <v>202</v>
      </c>
      <c r="M1670" s="1">
        <v>200</v>
      </c>
      <c r="N1670" s="1">
        <v>203</v>
      </c>
      <c r="O1670" s="1">
        <v>300</v>
      </c>
      <c r="P1670" s="1">
        <v>1</v>
      </c>
      <c r="Q1670" s="1">
        <v>6600</v>
      </c>
    </row>
    <row r="1671" spans="1:17" x14ac:dyDescent="0.35">
      <c r="A1671" s="2">
        <v>1667</v>
      </c>
      <c r="B1671" s="2">
        <f t="shared" si="26"/>
        <v>305</v>
      </c>
      <c r="C1671" s="2">
        <v>3</v>
      </c>
      <c r="D1671" s="2">
        <v>5</v>
      </c>
      <c r="E1671" s="2" t="str">
        <f>"阵列"&amp;C1671&amp;INDEX(计算页!$E$4:$E$9,D1671)&amp;"色宠物系数"</f>
        <v>阵列3金色宠物系数</v>
      </c>
      <c r="F1671" s="2">
        <v>67</v>
      </c>
      <c r="G1671" s="2">
        <v>6700</v>
      </c>
      <c r="H1671" s="2">
        <f>INDEX(升级战力计算!$B$2:$BC$101,D_升级系数表!F1671,MATCH(B1671,升级战力计算!$B$1:$BC$1,0)-1)</f>
        <v>6889</v>
      </c>
      <c r="I1671" s="1">
        <v>3</v>
      </c>
      <c r="J1671" s="1">
        <v>201</v>
      </c>
      <c r="K1671" s="1">
        <v>100</v>
      </c>
      <c r="L1671" s="1">
        <v>202</v>
      </c>
      <c r="M1671" s="1">
        <v>200</v>
      </c>
      <c r="N1671" s="1">
        <v>203</v>
      </c>
      <c r="O1671" s="1">
        <v>300</v>
      </c>
      <c r="P1671" s="1">
        <v>1</v>
      </c>
      <c r="Q1671" s="1">
        <v>6700</v>
      </c>
    </row>
    <row r="1672" spans="1:17" x14ac:dyDescent="0.35">
      <c r="A1672" s="2">
        <v>1668</v>
      </c>
      <c r="B1672" s="2">
        <f t="shared" si="26"/>
        <v>305</v>
      </c>
      <c r="C1672" s="2">
        <v>3</v>
      </c>
      <c r="D1672" s="2">
        <v>5</v>
      </c>
      <c r="E1672" s="2" t="str">
        <f>"阵列"&amp;C1672&amp;INDEX(计算页!$E$4:$E$9,D1672)&amp;"色宠物系数"</f>
        <v>阵列3金色宠物系数</v>
      </c>
      <c r="F1672" s="2">
        <v>68</v>
      </c>
      <c r="G1672" s="2">
        <v>6800</v>
      </c>
      <c r="H1672" s="2">
        <f>INDEX(升级战力计算!$B$2:$BC$101,D_升级系数表!F1672,MATCH(B1672,升级战力计算!$B$1:$BC$1,0)-1)</f>
        <v>7046</v>
      </c>
      <c r="I1672" s="1">
        <v>3</v>
      </c>
      <c r="J1672" s="1">
        <v>201</v>
      </c>
      <c r="K1672" s="1">
        <v>100</v>
      </c>
      <c r="L1672" s="1">
        <v>202</v>
      </c>
      <c r="M1672" s="1">
        <v>200</v>
      </c>
      <c r="N1672" s="1">
        <v>203</v>
      </c>
      <c r="O1672" s="1">
        <v>300</v>
      </c>
      <c r="P1672" s="1">
        <v>1</v>
      </c>
      <c r="Q1672" s="1">
        <v>6800</v>
      </c>
    </row>
    <row r="1673" spans="1:17" x14ac:dyDescent="0.35">
      <c r="A1673" s="2">
        <v>1669</v>
      </c>
      <c r="B1673" s="2">
        <f t="shared" si="26"/>
        <v>305</v>
      </c>
      <c r="C1673" s="2">
        <v>3</v>
      </c>
      <c r="D1673" s="2">
        <v>5</v>
      </c>
      <c r="E1673" s="2" t="str">
        <f>"阵列"&amp;C1673&amp;INDEX(计算页!$E$4:$E$9,D1673)&amp;"色宠物系数"</f>
        <v>阵列3金色宠物系数</v>
      </c>
      <c r="F1673" s="2">
        <v>69</v>
      </c>
      <c r="G1673" s="2">
        <v>6900</v>
      </c>
      <c r="H1673" s="2">
        <f>INDEX(升级战力计算!$B$2:$BC$101,D_升级系数表!F1673,MATCH(B1673,升级战力计算!$B$1:$BC$1,0)-1)</f>
        <v>7203</v>
      </c>
      <c r="I1673" s="1">
        <v>3</v>
      </c>
      <c r="J1673" s="1">
        <v>201</v>
      </c>
      <c r="K1673" s="1">
        <v>100</v>
      </c>
      <c r="L1673" s="1">
        <v>202</v>
      </c>
      <c r="M1673" s="1">
        <v>200</v>
      </c>
      <c r="N1673" s="1">
        <v>203</v>
      </c>
      <c r="O1673" s="1">
        <v>300</v>
      </c>
      <c r="P1673" s="1">
        <v>1</v>
      </c>
      <c r="Q1673" s="1">
        <v>6900</v>
      </c>
    </row>
    <row r="1674" spans="1:17" x14ac:dyDescent="0.35">
      <c r="A1674" s="2">
        <v>1670</v>
      </c>
      <c r="B1674" s="2">
        <f t="shared" si="26"/>
        <v>305</v>
      </c>
      <c r="C1674" s="2">
        <v>3</v>
      </c>
      <c r="D1674" s="2">
        <v>5</v>
      </c>
      <c r="E1674" s="2" t="str">
        <f>"阵列"&amp;C1674&amp;INDEX(计算页!$E$4:$E$9,D1674)&amp;"色宠物系数"</f>
        <v>阵列3金色宠物系数</v>
      </c>
      <c r="F1674" s="2">
        <v>70</v>
      </c>
      <c r="G1674" s="2">
        <v>7000</v>
      </c>
      <c r="H1674" s="2">
        <f>INDEX(升级战力计算!$B$2:$BC$101,D_升级系数表!F1674,MATCH(B1674,升级战力计算!$B$1:$BC$1,0)-1)</f>
        <v>7360</v>
      </c>
      <c r="I1674" s="1">
        <v>3</v>
      </c>
      <c r="J1674" s="1">
        <v>201</v>
      </c>
      <c r="K1674" s="1">
        <v>100</v>
      </c>
      <c r="L1674" s="1">
        <v>202</v>
      </c>
      <c r="M1674" s="1">
        <v>200</v>
      </c>
      <c r="N1674" s="1">
        <v>203</v>
      </c>
      <c r="O1674" s="1">
        <v>300</v>
      </c>
      <c r="P1674" s="1">
        <v>1</v>
      </c>
      <c r="Q1674" s="1">
        <v>7000</v>
      </c>
    </row>
    <row r="1675" spans="1:17" x14ac:dyDescent="0.35">
      <c r="A1675" s="2">
        <v>1671</v>
      </c>
      <c r="B1675" s="2">
        <f t="shared" si="26"/>
        <v>305</v>
      </c>
      <c r="C1675" s="2">
        <v>3</v>
      </c>
      <c r="D1675" s="2">
        <v>5</v>
      </c>
      <c r="E1675" s="2" t="str">
        <f>"阵列"&amp;C1675&amp;INDEX(计算页!$E$4:$E$9,D1675)&amp;"色宠物系数"</f>
        <v>阵列3金色宠物系数</v>
      </c>
      <c r="F1675" s="2">
        <v>71</v>
      </c>
      <c r="G1675" s="2">
        <v>7100</v>
      </c>
      <c r="H1675" s="2">
        <f>INDEX(升级战力计算!$B$2:$BC$101,D_升级系数表!F1675,MATCH(B1675,升级战力计算!$B$1:$BC$1,0)-1)</f>
        <v>7528</v>
      </c>
      <c r="I1675" s="1">
        <v>3</v>
      </c>
      <c r="J1675" s="1">
        <v>201</v>
      </c>
      <c r="K1675" s="1">
        <v>100</v>
      </c>
      <c r="L1675" s="1">
        <v>202</v>
      </c>
      <c r="M1675" s="1">
        <v>200</v>
      </c>
      <c r="N1675" s="1">
        <v>203</v>
      </c>
      <c r="O1675" s="1">
        <v>300</v>
      </c>
      <c r="P1675" s="1">
        <v>1</v>
      </c>
      <c r="Q1675" s="1">
        <v>7100</v>
      </c>
    </row>
    <row r="1676" spans="1:17" x14ac:dyDescent="0.35">
      <c r="A1676" s="2">
        <v>1672</v>
      </c>
      <c r="B1676" s="2">
        <f t="shared" si="26"/>
        <v>305</v>
      </c>
      <c r="C1676" s="2">
        <v>3</v>
      </c>
      <c r="D1676" s="2">
        <v>5</v>
      </c>
      <c r="E1676" s="2" t="str">
        <f>"阵列"&amp;C1676&amp;INDEX(计算页!$E$4:$E$9,D1676)&amp;"色宠物系数"</f>
        <v>阵列3金色宠物系数</v>
      </c>
      <c r="F1676" s="2">
        <v>72</v>
      </c>
      <c r="G1676" s="2">
        <v>7200</v>
      </c>
      <c r="H1676" s="2">
        <f>INDEX(升级战力计算!$B$2:$BC$101,D_升级系数表!F1676,MATCH(B1676,升级战力计算!$B$1:$BC$1,0)-1)</f>
        <v>7696</v>
      </c>
      <c r="I1676" s="1">
        <v>3</v>
      </c>
      <c r="J1676" s="1">
        <v>201</v>
      </c>
      <c r="K1676" s="1">
        <v>100</v>
      </c>
      <c r="L1676" s="1">
        <v>202</v>
      </c>
      <c r="M1676" s="1">
        <v>200</v>
      </c>
      <c r="N1676" s="1">
        <v>203</v>
      </c>
      <c r="O1676" s="1">
        <v>300</v>
      </c>
      <c r="P1676" s="1">
        <v>1</v>
      </c>
      <c r="Q1676" s="1">
        <v>7200</v>
      </c>
    </row>
    <row r="1677" spans="1:17" x14ac:dyDescent="0.35">
      <c r="A1677" s="2">
        <v>1673</v>
      </c>
      <c r="B1677" s="2">
        <f t="shared" si="26"/>
        <v>305</v>
      </c>
      <c r="C1677" s="2">
        <v>3</v>
      </c>
      <c r="D1677" s="2">
        <v>5</v>
      </c>
      <c r="E1677" s="2" t="str">
        <f>"阵列"&amp;C1677&amp;INDEX(计算页!$E$4:$E$9,D1677)&amp;"色宠物系数"</f>
        <v>阵列3金色宠物系数</v>
      </c>
      <c r="F1677" s="2">
        <v>73</v>
      </c>
      <c r="G1677" s="2">
        <v>7300</v>
      </c>
      <c r="H1677" s="2">
        <f>INDEX(升级战力计算!$B$2:$BC$101,D_升级系数表!F1677,MATCH(B1677,升级战力计算!$B$1:$BC$1,0)-1)</f>
        <v>7864</v>
      </c>
      <c r="I1677" s="1">
        <v>3</v>
      </c>
      <c r="J1677" s="1">
        <v>201</v>
      </c>
      <c r="K1677" s="1">
        <v>100</v>
      </c>
      <c r="L1677" s="1">
        <v>202</v>
      </c>
      <c r="M1677" s="1">
        <v>200</v>
      </c>
      <c r="N1677" s="1">
        <v>203</v>
      </c>
      <c r="O1677" s="1">
        <v>300</v>
      </c>
      <c r="P1677" s="1">
        <v>1</v>
      </c>
      <c r="Q1677" s="1">
        <v>7300</v>
      </c>
    </row>
    <row r="1678" spans="1:17" x14ac:dyDescent="0.35">
      <c r="A1678" s="2">
        <v>1674</v>
      </c>
      <c r="B1678" s="2">
        <f t="shared" si="26"/>
        <v>305</v>
      </c>
      <c r="C1678" s="2">
        <v>3</v>
      </c>
      <c r="D1678" s="2">
        <v>5</v>
      </c>
      <c r="E1678" s="2" t="str">
        <f>"阵列"&amp;C1678&amp;INDEX(计算页!$E$4:$E$9,D1678)&amp;"色宠物系数"</f>
        <v>阵列3金色宠物系数</v>
      </c>
      <c r="F1678" s="2">
        <v>74</v>
      </c>
      <c r="G1678" s="2">
        <v>7400</v>
      </c>
      <c r="H1678" s="2">
        <f>INDEX(升级战力计算!$B$2:$BC$101,D_升级系数表!F1678,MATCH(B1678,升级战力计算!$B$1:$BC$1,0)-1)</f>
        <v>8032</v>
      </c>
      <c r="I1678" s="1">
        <v>3</v>
      </c>
      <c r="J1678" s="1">
        <v>201</v>
      </c>
      <c r="K1678" s="1">
        <v>100</v>
      </c>
      <c r="L1678" s="1">
        <v>202</v>
      </c>
      <c r="M1678" s="1">
        <v>200</v>
      </c>
      <c r="N1678" s="1">
        <v>203</v>
      </c>
      <c r="O1678" s="1">
        <v>300</v>
      </c>
      <c r="P1678" s="1">
        <v>1</v>
      </c>
      <c r="Q1678" s="1">
        <v>7400</v>
      </c>
    </row>
    <row r="1679" spans="1:17" x14ac:dyDescent="0.35">
      <c r="A1679" s="2">
        <v>1675</v>
      </c>
      <c r="B1679" s="2">
        <f t="shared" si="26"/>
        <v>305</v>
      </c>
      <c r="C1679" s="2">
        <v>3</v>
      </c>
      <c r="D1679" s="2">
        <v>5</v>
      </c>
      <c r="E1679" s="2" t="str">
        <f>"阵列"&amp;C1679&amp;INDEX(计算页!$E$4:$E$9,D1679)&amp;"色宠物系数"</f>
        <v>阵列3金色宠物系数</v>
      </c>
      <c r="F1679" s="2">
        <v>75</v>
      </c>
      <c r="G1679" s="2">
        <v>7500</v>
      </c>
      <c r="H1679" s="2">
        <f>INDEX(升级战力计算!$B$2:$BC$101,D_升级系数表!F1679,MATCH(B1679,升级战力计算!$B$1:$BC$1,0)-1)</f>
        <v>8200</v>
      </c>
      <c r="I1679" s="1">
        <v>3</v>
      </c>
      <c r="J1679" s="1">
        <v>201</v>
      </c>
      <c r="K1679" s="1">
        <v>100</v>
      </c>
      <c r="L1679" s="1">
        <v>202</v>
      </c>
      <c r="M1679" s="1">
        <v>200</v>
      </c>
      <c r="N1679" s="1">
        <v>203</v>
      </c>
      <c r="O1679" s="1">
        <v>300</v>
      </c>
      <c r="P1679" s="1">
        <v>1</v>
      </c>
      <c r="Q1679" s="1">
        <v>7500</v>
      </c>
    </row>
    <row r="1680" spans="1:17" x14ac:dyDescent="0.35">
      <c r="A1680" s="2">
        <v>1676</v>
      </c>
      <c r="B1680" s="2">
        <f t="shared" si="26"/>
        <v>305</v>
      </c>
      <c r="C1680" s="2">
        <v>3</v>
      </c>
      <c r="D1680" s="2">
        <v>5</v>
      </c>
      <c r="E1680" s="2" t="str">
        <f>"阵列"&amp;C1680&amp;INDEX(计算页!$E$4:$E$9,D1680)&amp;"色宠物系数"</f>
        <v>阵列3金色宠物系数</v>
      </c>
      <c r="F1680" s="2">
        <v>76</v>
      </c>
      <c r="G1680" s="2">
        <v>7600</v>
      </c>
      <c r="H1680" s="2">
        <f>INDEX(升级战力计算!$B$2:$BC$101,D_升级系数表!F1680,MATCH(B1680,升级战力计算!$B$1:$BC$1,0)-1)</f>
        <v>8380</v>
      </c>
      <c r="I1680" s="1">
        <v>3</v>
      </c>
      <c r="J1680" s="1">
        <v>201</v>
      </c>
      <c r="K1680" s="1">
        <v>100</v>
      </c>
      <c r="L1680" s="1">
        <v>202</v>
      </c>
      <c r="M1680" s="1">
        <v>200</v>
      </c>
      <c r="N1680" s="1">
        <v>203</v>
      </c>
      <c r="O1680" s="1">
        <v>300</v>
      </c>
      <c r="P1680" s="1">
        <v>1</v>
      </c>
      <c r="Q1680" s="1">
        <v>7600</v>
      </c>
    </row>
    <row r="1681" spans="1:17" x14ac:dyDescent="0.35">
      <c r="A1681" s="2">
        <v>1677</v>
      </c>
      <c r="B1681" s="2">
        <f t="shared" si="26"/>
        <v>305</v>
      </c>
      <c r="C1681" s="2">
        <v>3</v>
      </c>
      <c r="D1681" s="2">
        <v>5</v>
      </c>
      <c r="E1681" s="2" t="str">
        <f>"阵列"&amp;C1681&amp;INDEX(计算页!$E$4:$E$9,D1681)&amp;"色宠物系数"</f>
        <v>阵列3金色宠物系数</v>
      </c>
      <c r="F1681" s="2">
        <v>77</v>
      </c>
      <c r="G1681" s="2">
        <v>7700</v>
      </c>
      <c r="H1681" s="2">
        <f>INDEX(升级战力计算!$B$2:$BC$101,D_升级系数表!F1681,MATCH(B1681,升级战力计算!$B$1:$BC$1,0)-1)</f>
        <v>8560</v>
      </c>
      <c r="I1681" s="1">
        <v>3</v>
      </c>
      <c r="J1681" s="1">
        <v>201</v>
      </c>
      <c r="K1681" s="1">
        <v>100</v>
      </c>
      <c r="L1681" s="1">
        <v>202</v>
      </c>
      <c r="M1681" s="1">
        <v>200</v>
      </c>
      <c r="N1681" s="1">
        <v>203</v>
      </c>
      <c r="O1681" s="1">
        <v>300</v>
      </c>
      <c r="P1681" s="1">
        <v>1</v>
      </c>
      <c r="Q1681" s="1">
        <v>7700</v>
      </c>
    </row>
    <row r="1682" spans="1:17" x14ac:dyDescent="0.35">
      <c r="A1682" s="2">
        <v>1678</v>
      </c>
      <c r="B1682" s="2">
        <f t="shared" si="26"/>
        <v>305</v>
      </c>
      <c r="C1682" s="2">
        <v>3</v>
      </c>
      <c r="D1682" s="2">
        <v>5</v>
      </c>
      <c r="E1682" s="2" t="str">
        <f>"阵列"&amp;C1682&amp;INDEX(计算页!$E$4:$E$9,D1682)&amp;"色宠物系数"</f>
        <v>阵列3金色宠物系数</v>
      </c>
      <c r="F1682" s="2">
        <v>78</v>
      </c>
      <c r="G1682" s="2">
        <v>7800</v>
      </c>
      <c r="H1682" s="2">
        <f>INDEX(升级战力计算!$B$2:$BC$101,D_升级系数表!F1682,MATCH(B1682,升级战力计算!$B$1:$BC$1,0)-1)</f>
        <v>8740</v>
      </c>
      <c r="I1682" s="1">
        <v>3</v>
      </c>
      <c r="J1682" s="1">
        <v>201</v>
      </c>
      <c r="K1682" s="1">
        <v>100</v>
      </c>
      <c r="L1682" s="1">
        <v>202</v>
      </c>
      <c r="M1682" s="1">
        <v>200</v>
      </c>
      <c r="N1682" s="1">
        <v>203</v>
      </c>
      <c r="O1682" s="1">
        <v>300</v>
      </c>
      <c r="P1682" s="1">
        <v>1</v>
      </c>
      <c r="Q1682" s="1">
        <v>7800</v>
      </c>
    </row>
    <row r="1683" spans="1:17" x14ac:dyDescent="0.35">
      <c r="A1683" s="2">
        <v>1679</v>
      </c>
      <c r="B1683" s="2">
        <f t="shared" si="26"/>
        <v>305</v>
      </c>
      <c r="C1683" s="2">
        <v>3</v>
      </c>
      <c r="D1683" s="2">
        <v>5</v>
      </c>
      <c r="E1683" s="2" t="str">
        <f>"阵列"&amp;C1683&amp;INDEX(计算页!$E$4:$E$9,D1683)&amp;"色宠物系数"</f>
        <v>阵列3金色宠物系数</v>
      </c>
      <c r="F1683" s="2">
        <v>79</v>
      </c>
      <c r="G1683" s="2">
        <v>7900</v>
      </c>
      <c r="H1683" s="2">
        <f>INDEX(升级战力计算!$B$2:$BC$101,D_升级系数表!F1683,MATCH(B1683,升级战力计算!$B$1:$BC$1,0)-1)</f>
        <v>8920</v>
      </c>
      <c r="I1683" s="1">
        <v>3</v>
      </c>
      <c r="J1683" s="1">
        <v>201</v>
      </c>
      <c r="K1683" s="1">
        <v>100</v>
      </c>
      <c r="L1683" s="1">
        <v>202</v>
      </c>
      <c r="M1683" s="1">
        <v>200</v>
      </c>
      <c r="N1683" s="1">
        <v>203</v>
      </c>
      <c r="O1683" s="1">
        <v>300</v>
      </c>
      <c r="P1683" s="1">
        <v>1</v>
      </c>
      <c r="Q1683" s="1">
        <v>7900</v>
      </c>
    </row>
    <row r="1684" spans="1:17" x14ac:dyDescent="0.35">
      <c r="A1684" s="2">
        <v>1680</v>
      </c>
      <c r="B1684" s="2">
        <f t="shared" si="26"/>
        <v>305</v>
      </c>
      <c r="C1684" s="2">
        <v>3</v>
      </c>
      <c r="D1684" s="2">
        <v>5</v>
      </c>
      <c r="E1684" s="2" t="str">
        <f>"阵列"&amp;C1684&amp;INDEX(计算页!$E$4:$E$9,D1684)&amp;"色宠物系数"</f>
        <v>阵列3金色宠物系数</v>
      </c>
      <c r="F1684" s="2">
        <v>80</v>
      </c>
      <c r="G1684" s="2">
        <v>8000</v>
      </c>
      <c r="H1684" s="2">
        <f>INDEX(升级战力计算!$B$2:$BC$101,D_升级系数表!F1684,MATCH(B1684,升级战力计算!$B$1:$BC$1,0)-1)</f>
        <v>9100</v>
      </c>
      <c r="I1684" s="1">
        <v>3</v>
      </c>
      <c r="J1684" s="1">
        <v>201</v>
      </c>
      <c r="K1684" s="1">
        <v>100</v>
      </c>
      <c r="L1684" s="1">
        <v>202</v>
      </c>
      <c r="M1684" s="1">
        <v>200</v>
      </c>
      <c r="N1684" s="1">
        <v>203</v>
      </c>
      <c r="O1684" s="1">
        <v>300</v>
      </c>
      <c r="P1684" s="1">
        <v>1</v>
      </c>
      <c r="Q1684" s="1">
        <v>8000</v>
      </c>
    </row>
    <row r="1685" spans="1:17" x14ac:dyDescent="0.35">
      <c r="A1685" s="2">
        <v>1681</v>
      </c>
      <c r="B1685" s="2">
        <f t="shared" si="26"/>
        <v>305</v>
      </c>
      <c r="C1685" s="2">
        <v>3</v>
      </c>
      <c r="D1685" s="2">
        <v>5</v>
      </c>
      <c r="E1685" s="2" t="str">
        <f>"阵列"&amp;C1685&amp;INDEX(计算页!$E$4:$E$9,D1685)&amp;"色宠物系数"</f>
        <v>阵列3金色宠物系数</v>
      </c>
      <c r="F1685" s="2">
        <v>81</v>
      </c>
      <c r="G1685" s="2">
        <v>8100</v>
      </c>
      <c r="H1685" s="2">
        <f>INDEX(升级战力计算!$B$2:$BC$101,D_升级系数表!F1685,MATCH(B1685,升级战力计算!$B$1:$BC$1,0)-1)</f>
        <v>9293</v>
      </c>
      <c r="I1685" s="1">
        <v>3</v>
      </c>
      <c r="J1685" s="1">
        <v>201</v>
      </c>
      <c r="K1685" s="1">
        <v>100</v>
      </c>
      <c r="L1685" s="1">
        <v>202</v>
      </c>
      <c r="M1685" s="1">
        <v>200</v>
      </c>
      <c r="N1685" s="1">
        <v>203</v>
      </c>
      <c r="O1685" s="1">
        <v>300</v>
      </c>
      <c r="P1685" s="1">
        <v>1</v>
      </c>
      <c r="Q1685" s="1">
        <v>8100</v>
      </c>
    </row>
    <row r="1686" spans="1:17" x14ac:dyDescent="0.35">
      <c r="A1686" s="2">
        <v>1682</v>
      </c>
      <c r="B1686" s="2">
        <f t="shared" si="26"/>
        <v>305</v>
      </c>
      <c r="C1686" s="2">
        <v>3</v>
      </c>
      <c r="D1686" s="2">
        <v>5</v>
      </c>
      <c r="E1686" s="2" t="str">
        <f>"阵列"&amp;C1686&amp;INDEX(计算页!$E$4:$E$9,D1686)&amp;"色宠物系数"</f>
        <v>阵列3金色宠物系数</v>
      </c>
      <c r="F1686" s="2">
        <v>82</v>
      </c>
      <c r="G1686" s="2">
        <v>8200</v>
      </c>
      <c r="H1686" s="2">
        <f>INDEX(升级战力计算!$B$2:$BC$101,D_升级系数表!F1686,MATCH(B1686,升级战力计算!$B$1:$BC$1,0)-1)</f>
        <v>9486</v>
      </c>
      <c r="I1686" s="1">
        <v>3</v>
      </c>
      <c r="J1686" s="1">
        <v>201</v>
      </c>
      <c r="K1686" s="1">
        <v>100</v>
      </c>
      <c r="L1686" s="1">
        <v>202</v>
      </c>
      <c r="M1686" s="1">
        <v>200</v>
      </c>
      <c r="N1686" s="1">
        <v>203</v>
      </c>
      <c r="O1686" s="1">
        <v>300</v>
      </c>
      <c r="P1686" s="1">
        <v>1</v>
      </c>
      <c r="Q1686" s="1">
        <v>8200</v>
      </c>
    </row>
    <row r="1687" spans="1:17" x14ac:dyDescent="0.35">
      <c r="A1687" s="2">
        <v>1683</v>
      </c>
      <c r="B1687" s="2">
        <f t="shared" si="26"/>
        <v>305</v>
      </c>
      <c r="C1687" s="2">
        <v>3</v>
      </c>
      <c r="D1687" s="2">
        <v>5</v>
      </c>
      <c r="E1687" s="2" t="str">
        <f>"阵列"&amp;C1687&amp;INDEX(计算页!$E$4:$E$9,D1687)&amp;"色宠物系数"</f>
        <v>阵列3金色宠物系数</v>
      </c>
      <c r="F1687" s="2">
        <v>83</v>
      </c>
      <c r="G1687" s="2">
        <v>8300</v>
      </c>
      <c r="H1687" s="2">
        <f>INDEX(升级战力计算!$B$2:$BC$101,D_升级系数表!F1687,MATCH(B1687,升级战力计算!$B$1:$BC$1,0)-1)</f>
        <v>9679</v>
      </c>
      <c r="I1687" s="1">
        <v>3</v>
      </c>
      <c r="J1687" s="1">
        <v>201</v>
      </c>
      <c r="K1687" s="1">
        <v>100</v>
      </c>
      <c r="L1687" s="1">
        <v>202</v>
      </c>
      <c r="M1687" s="1">
        <v>200</v>
      </c>
      <c r="N1687" s="1">
        <v>203</v>
      </c>
      <c r="O1687" s="1">
        <v>300</v>
      </c>
      <c r="P1687" s="1">
        <v>1</v>
      </c>
      <c r="Q1687" s="1">
        <v>8300</v>
      </c>
    </row>
    <row r="1688" spans="1:17" x14ac:dyDescent="0.35">
      <c r="A1688" s="2">
        <v>1684</v>
      </c>
      <c r="B1688" s="2">
        <f t="shared" si="26"/>
        <v>305</v>
      </c>
      <c r="C1688" s="2">
        <v>3</v>
      </c>
      <c r="D1688" s="2">
        <v>5</v>
      </c>
      <c r="E1688" s="2" t="str">
        <f>"阵列"&amp;C1688&amp;INDEX(计算页!$E$4:$E$9,D1688)&amp;"色宠物系数"</f>
        <v>阵列3金色宠物系数</v>
      </c>
      <c r="F1688" s="2">
        <v>84</v>
      </c>
      <c r="G1688" s="2">
        <v>8400</v>
      </c>
      <c r="H1688" s="2">
        <f>INDEX(升级战力计算!$B$2:$BC$101,D_升级系数表!F1688,MATCH(B1688,升级战力计算!$B$1:$BC$1,0)-1)</f>
        <v>9872</v>
      </c>
      <c r="I1688" s="1">
        <v>3</v>
      </c>
      <c r="J1688" s="1">
        <v>201</v>
      </c>
      <c r="K1688" s="1">
        <v>100</v>
      </c>
      <c r="L1688" s="1">
        <v>202</v>
      </c>
      <c r="M1688" s="1">
        <v>200</v>
      </c>
      <c r="N1688" s="1">
        <v>203</v>
      </c>
      <c r="O1688" s="1">
        <v>300</v>
      </c>
      <c r="P1688" s="1">
        <v>1</v>
      </c>
      <c r="Q1688" s="1">
        <v>8400</v>
      </c>
    </row>
    <row r="1689" spans="1:17" x14ac:dyDescent="0.35">
      <c r="A1689" s="2">
        <v>1685</v>
      </c>
      <c r="B1689" s="2">
        <f t="shared" si="26"/>
        <v>305</v>
      </c>
      <c r="C1689" s="2">
        <v>3</v>
      </c>
      <c r="D1689" s="2">
        <v>5</v>
      </c>
      <c r="E1689" s="2" t="str">
        <f>"阵列"&amp;C1689&amp;INDEX(计算页!$E$4:$E$9,D1689)&amp;"色宠物系数"</f>
        <v>阵列3金色宠物系数</v>
      </c>
      <c r="F1689" s="2">
        <v>85</v>
      </c>
      <c r="G1689" s="2">
        <v>8500</v>
      </c>
      <c r="H1689" s="2">
        <f>INDEX(升级战力计算!$B$2:$BC$101,D_升级系数表!F1689,MATCH(B1689,升级战力计算!$B$1:$BC$1,0)-1)</f>
        <v>10065</v>
      </c>
      <c r="I1689" s="1">
        <v>3</v>
      </c>
      <c r="J1689" s="1">
        <v>201</v>
      </c>
      <c r="K1689" s="1">
        <v>100</v>
      </c>
      <c r="L1689" s="1">
        <v>202</v>
      </c>
      <c r="M1689" s="1">
        <v>200</v>
      </c>
      <c r="N1689" s="1">
        <v>203</v>
      </c>
      <c r="O1689" s="1">
        <v>300</v>
      </c>
      <c r="P1689" s="1">
        <v>1</v>
      </c>
      <c r="Q1689" s="1">
        <v>8500</v>
      </c>
    </row>
    <row r="1690" spans="1:17" x14ac:dyDescent="0.35">
      <c r="A1690" s="2">
        <v>1686</v>
      </c>
      <c r="B1690" s="2">
        <f t="shared" si="26"/>
        <v>305</v>
      </c>
      <c r="C1690" s="2">
        <v>3</v>
      </c>
      <c r="D1690" s="2">
        <v>5</v>
      </c>
      <c r="E1690" s="2" t="str">
        <f>"阵列"&amp;C1690&amp;INDEX(计算页!$E$4:$E$9,D1690)&amp;"色宠物系数"</f>
        <v>阵列3金色宠物系数</v>
      </c>
      <c r="F1690" s="2">
        <v>86</v>
      </c>
      <c r="G1690" s="2">
        <v>8600</v>
      </c>
      <c r="H1690" s="2">
        <f>INDEX(升级战力计算!$B$2:$BC$101,D_升级系数表!F1690,MATCH(B1690,升级战力计算!$B$1:$BC$1,0)-1)</f>
        <v>10272</v>
      </c>
      <c r="I1690" s="1">
        <v>3</v>
      </c>
      <c r="J1690" s="1">
        <v>201</v>
      </c>
      <c r="K1690" s="1">
        <v>100</v>
      </c>
      <c r="L1690" s="1">
        <v>202</v>
      </c>
      <c r="M1690" s="1">
        <v>200</v>
      </c>
      <c r="N1690" s="1">
        <v>203</v>
      </c>
      <c r="O1690" s="1">
        <v>300</v>
      </c>
      <c r="P1690" s="1">
        <v>1</v>
      </c>
      <c r="Q1690" s="1">
        <v>8600</v>
      </c>
    </row>
    <row r="1691" spans="1:17" x14ac:dyDescent="0.35">
      <c r="A1691" s="2">
        <v>1687</v>
      </c>
      <c r="B1691" s="2">
        <f t="shared" si="26"/>
        <v>305</v>
      </c>
      <c r="C1691" s="2">
        <v>3</v>
      </c>
      <c r="D1691" s="2">
        <v>5</v>
      </c>
      <c r="E1691" s="2" t="str">
        <f>"阵列"&amp;C1691&amp;INDEX(计算页!$E$4:$E$9,D1691)&amp;"色宠物系数"</f>
        <v>阵列3金色宠物系数</v>
      </c>
      <c r="F1691" s="2">
        <v>87</v>
      </c>
      <c r="G1691" s="2">
        <v>8700</v>
      </c>
      <c r="H1691" s="2">
        <f>INDEX(升级战力计算!$B$2:$BC$101,D_升级系数表!F1691,MATCH(B1691,升级战力计算!$B$1:$BC$1,0)-1)</f>
        <v>10479</v>
      </c>
      <c r="I1691" s="1">
        <v>3</v>
      </c>
      <c r="J1691" s="1">
        <v>201</v>
      </c>
      <c r="K1691" s="1">
        <v>100</v>
      </c>
      <c r="L1691" s="1">
        <v>202</v>
      </c>
      <c r="M1691" s="1">
        <v>200</v>
      </c>
      <c r="N1691" s="1">
        <v>203</v>
      </c>
      <c r="O1691" s="1">
        <v>300</v>
      </c>
      <c r="P1691" s="1">
        <v>1</v>
      </c>
      <c r="Q1691" s="1">
        <v>8700</v>
      </c>
    </row>
    <row r="1692" spans="1:17" x14ac:dyDescent="0.35">
      <c r="A1692" s="2">
        <v>1688</v>
      </c>
      <c r="B1692" s="2">
        <f t="shared" si="26"/>
        <v>305</v>
      </c>
      <c r="C1692" s="2">
        <v>3</v>
      </c>
      <c r="D1692" s="2">
        <v>5</v>
      </c>
      <c r="E1692" s="2" t="str">
        <f>"阵列"&amp;C1692&amp;INDEX(计算页!$E$4:$E$9,D1692)&amp;"色宠物系数"</f>
        <v>阵列3金色宠物系数</v>
      </c>
      <c r="F1692" s="2">
        <v>88</v>
      </c>
      <c r="G1692" s="2">
        <v>8800</v>
      </c>
      <c r="H1692" s="2">
        <f>INDEX(升级战力计算!$B$2:$BC$101,D_升级系数表!F1692,MATCH(B1692,升级战力计算!$B$1:$BC$1,0)-1)</f>
        <v>10686</v>
      </c>
      <c r="I1692" s="1">
        <v>3</v>
      </c>
      <c r="J1692" s="1">
        <v>201</v>
      </c>
      <c r="K1692" s="1">
        <v>100</v>
      </c>
      <c r="L1692" s="1">
        <v>202</v>
      </c>
      <c r="M1692" s="1">
        <v>200</v>
      </c>
      <c r="N1692" s="1">
        <v>203</v>
      </c>
      <c r="O1692" s="1">
        <v>300</v>
      </c>
      <c r="P1692" s="1">
        <v>1</v>
      </c>
      <c r="Q1692" s="1">
        <v>8800</v>
      </c>
    </row>
    <row r="1693" spans="1:17" x14ac:dyDescent="0.35">
      <c r="A1693" s="2">
        <v>1689</v>
      </c>
      <c r="B1693" s="2">
        <f t="shared" si="26"/>
        <v>305</v>
      </c>
      <c r="C1693" s="2">
        <v>3</v>
      </c>
      <c r="D1693" s="2">
        <v>5</v>
      </c>
      <c r="E1693" s="2" t="str">
        <f>"阵列"&amp;C1693&amp;INDEX(计算页!$E$4:$E$9,D1693)&amp;"色宠物系数"</f>
        <v>阵列3金色宠物系数</v>
      </c>
      <c r="F1693" s="2">
        <v>89</v>
      </c>
      <c r="G1693" s="2">
        <v>8900</v>
      </c>
      <c r="H1693" s="2">
        <f>INDEX(升级战力计算!$B$2:$BC$101,D_升级系数表!F1693,MATCH(B1693,升级战力计算!$B$1:$BC$1,0)-1)</f>
        <v>10893</v>
      </c>
      <c r="I1693" s="1">
        <v>3</v>
      </c>
      <c r="J1693" s="1">
        <v>201</v>
      </c>
      <c r="K1693" s="1">
        <v>100</v>
      </c>
      <c r="L1693" s="1">
        <v>202</v>
      </c>
      <c r="M1693" s="1">
        <v>200</v>
      </c>
      <c r="N1693" s="1">
        <v>203</v>
      </c>
      <c r="O1693" s="1">
        <v>300</v>
      </c>
      <c r="P1693" s="1">
        <v>1</v>
      </c>
      <c r="Q1693" s="1">
        <v>8900</v>
      </c>
    </row>
    <row r="1694" spans="1:17" x14ac:dyDescent="0.35">
      <c r="A1694" s="2">
        <v>1690</v>
      </c>
      <c r="B1694" s="2">
        <f t="shared" si="26"/>
        <v>305</v>
      </c>
      <c r="C1694" s="2">
        <v>3</v>
      </c>
      <c r="D1694" s="2">
        <v>5</v>
      </c>
      <c r="E1694" s="2" t="str">
        <f>"阵列"&amp;C1694&amp;INDEX(计算页!$E$4:$E$9,D1694)&amp;"色宠物系数"</f>
        <v>阵列3金色宠物系数</v>
      </c>
      <c r="F1694" s="2">
        <v>90</v>
      </c>
      <c r="G1694" s="2">
        <v>9000</v>
      </c>
      <c r="H1694" s="2">
        <f>INDEX(升级战力计算!$B$2:$BC$101,D_升级系数表!F1694,MATCH(B1694,升级战力计算!$B$1:$BC$1,0)-1)</f>
        <v>11100</v>
      </c>
      <c r="I1694" s="1">
        <v>3</v>
      </c>
      <c r="J1694" s="1">
        <v>201</v>
      </c>
      <c r="K1694" s="1">
        <v>100</v>
      </c>
      <c r="L1694" s="1">
        <v>202</v>
      </c>
      <c r="M1694" s="1">
        <v>200</v>
      </c>
      <c r="N1694" s="1">
        <v>203</v>
      </c>
      <c r="O1694" s="1">
        <v>300</v>
      </c>
      <c r="P1694" s="1">
        <v>1</v>
      </c>
      <c r="Q1694" s="1">
        <v>9000</v>
      </c>
    </row>
    <row r="1695" spans="1:17" x14ac:dyDescent="0.35">
      <c r="A1695" s="2">
        <v>1691</v>
      </c>
      <c r="B1695" s="2">
        <f t="shared" si="26"/>
        <v>305</v>
      </c>
      <c r="C1695" s="2">
        <v>3</v>
      </c>
      <c r="D1695" s="2">
        <v>5</v>
      </c>
      <c r="E1695" s="2" t="str">
        <f>"阵列"&amp;C1695&amp;INDEX(计算页!$E$4:$E$9,D1695)&amp;"色宠物系数"</f>
        <v>阵列3金色宠物系数</v>
      </c>
      <c r="F1695" s="2">
        <v>91</v>
      </c>
      <c r="G1695" s="2">
        <v>9100</v>
      </c>
      <c r="H1695" s="2">
        <f>INDEX(升级战力计算!$B$2:$BC$101,D_升级系数表!F1695,MATCH(B1695,升级战力计算!$B$1:$BC$1,0)-1)</f>
        <v>11321</v>
      </c>
      <c r="I1695" s="1">
        <v>3</v>
      </c>
      <c r="J1695" s="1">
        <v>201</v>
      </c>
      <c r="K1695" s="1">
        <v>100</v>
      </c>
      <c r="L1695" s="1">
        <v>202</v>
      </c>
      <c r="M1695" s="1">
        <v>200</v>
      </c>
      <c r="N1695" s="1">
        <v>203</v>
      </c>
      <c r="O1695" s="1">
        <v>300</v>
      </c>
      <c r="P1695" s="1">
        <v>1</v>
      </c>
      <c r="Q1695" s="1">
        <v>9100</v>
      </c>
    </row>
    <row r="1696" spans="1:17" x14ac:dyDescent="0.35">
      <c r="A1696" s="2">
        <v>1692</v>
      </c>
      <c r="B1696" s="2">
        <f t="shared" si="26"/>
        <v>305</v>
      </c>
      <c r="C1696" s="2">
        <v>3</v>
      </c>
      <c r="D1696" s="2">
        <v>5</v>
      </c>
      <c r="E1696" s="2" t="str">
        <f>"阵列"&amp;C1696&amp;INDEX(计算页!$E$4:$E$9,D1696)&amp;"色宠物系数"</f>
        <v>阵列3金色宠物系数</v>
      </c>
      <c r="F1696" s="2">
        <v>92</v>
      </c>
      <c r="G1696" s="2">
        <v>9200</v>
      </c>
      <c r="H1696" s="2">
        <f>INDEX(升级战力计算!$B$2:$BC$101,D_升级系数表!F1696,MATCH(B1696,升级战力计算!$B$1:$BC$1,0)-1)</f>
        <v>11542</v>
      </c>
      <c r="I1696" s="1">
        <v>3</v>
      </c>
      <c r="J1696" s="1">
        <v>201</v>
      </c>
      <c r="K1696" s="1">
        <v>100</v>
      </c>
      <c r="L1696" s="1">
        <v>202</v>
      </c>
      <c r="M1696" s="1">
        <v>200</v>
      </c>
      <c r="N1696" s="1">
        <v>203</v>
      </c>
      <c r="O1696" s="1">
        <v>300</v>
      </c>
      <c r="P1696" s="1">
        <v>1</v>
      </c>
      <c r="Q1696" s="1">
        <v>9200</v>
      </c>
    </row>
    <row r="1697" spans="1:17" x14ac:dyDescent="0.35">
      <c r="A1697" s="2">
        <v>1693</v>
      </c>
      <c r="B1697" s="2">
        <f t="shared" si="26"/>
        <v>305</v>
      </c>
      <c r="C1697" s="2">
        <v>3</v>
      </c>
      <c r="D1697" s="2">
        <v>5</v>
      </c>
      <c r="E1697" s="2" t="str">
        <f>"阵列"&amp;C1697&amp;INDEX(计算页!$E$4:$E$9,D1697)&amp;"色宠物系数"</f>
        <v>阵列3金色宠物系数</v>
      </c>
      <c r="F1697" s="2">
        <v>93</v>
      </c>
      <c r="G1697" s="2">
        <v>9300</v>
      </c>
      <c r="H1697" s="2">
        <f>INDEX(升级战力计算!$B$2:$BC$101,D_升级系数表!F1697,MATCH(B1697,升级战力计算!$B$1:$BC$1,0)-1)</f>
        <v>11763</v>
      </c>
      <c r="I1697" s="1">
        <v>3</v>
      </c>
      <c r="J1697" s="1">
        <v>201</v>
      </c>
      <c r="K1697" s="1">
        <v>100</v>
      </c>
      <c r="L1697" s="1">
        <v>202</v>
      </c>
      <c r="M1697" s="1">
        <v>200</v>
      </c>
      <c r="N1697" s="1">
        <v>203</v>
      </c>
      <c r="O1697" s="1">
        <v>300</v>
      </c>
      <c r="P1697" s="1">
        <v>1</v>
      </c>
      <c r="Q1697" s="1">
        <v>9300</v>
      </c>
    </row>
    <row r="1698" spans="1:17" x14ac:dyDescent="0.35">
      <c r="A1698" s="2">
        <v>1694</v>
      </c>
      <c r="B1698" s="2">
        <f t="shared" si="26"/>
        <v>305</v>
      </c>
      <c r="C1698" s="2">
        <v>3</v>
      </c>
      <c r="D1698" s="2">
        <v>5</v>
      </c>
      <c r="E1698" s="2" t="str">
        <f>"阵列"&amp;C1698&amp;INDEX(计算页!$E$4:$E$9,D1698)&amp;"色宠物系数"</f>
        <v>阵列3金色宠物系数</v>
      </c>
      <c r="F1698" s="2">
        <v>94</v>
      </c>
      <c r="G1698" s="2">
        <v>9400</v>
      </c>
      <c r="H1698" s="2">
        <f>INDEX(升级战力计算!$B$2:$BC$101,D_升级系数表!F1698,MATCH(B1698,升级战力计算!$B$1:$BC$1,0)-1)</f>
        <v>11984</v>
      </c>
      <c r="I1698" s="1">
        <v>3</v>
      </c>
      <c r="J1698" s="1">
        <v>201</v>
      </c>
      <c r="K1698" s="1">
        <v>100</v>
      </c>
      <c r="L1698" s="1">
        <v>202</v>
      </c>
      <c r="M1698" s="1">
        <v>200</v>
      </c>
      <c r="N1698" s="1">
        <v>203</v>
      </c>
      <c r="O1698" s="1">
        <v>300</v>
      </c>
      <c r="P1698" s="1">
        <v>1</v>
      </c>
      <c r="Q1698" s="1">
        <v>9400</v>
      </c>
    </row>
    <row r="1699" spans="1:17" x14ac:dyDescent="0.35">
      <c r="A1699" s="2">
        <v>1695</v>
      </c>
      <c r="B1699" s="2">
        <f t="shared" si="26"/>
        <v>305</v>
      </c>
      <c r="C1699" s="2">
        <v>3</v>
      </c>
      <c r="D1699" s="2">
        <v>5</v>
      </c>
      <c r="E1699" s="2" t="str">
        <f>"阵列"&amp;C1699&amp;INDEX(计算页!$E$4:$E$9,D1699)&amp;"色宠物系数"</f>
        <v>阵列3金色宠物系数</v>
      </c>
      <c r="F1699" s="2">
        <v>95</v>
      </c>
      <c r="G1699" s="2">
        <v>9500</v>
      </c>
      <c r="H1699" s="2">
        <f>INDEX(升级战力计算!$B$2:$BC$101,D_升级系数表!F1699,MATCH(B1699,升级战力计算!$B$1:$BC$1,0)-1)</f>
        <v>12205</v>
      </c>
      <c r="I1699" s="1">
        <v>3</v>
      </c>
      <c r="J1699" s="1">
        <v>201</v>
      </c>
      <c r="K1699" s="1">
        <v>100</v>
      </c>
      <c r="L1699" s="1">
        <v>202</v>
      </c>
      <c r="M1699" s="1">
        <v>200</v>
      </c>
      <c r="N1699" s="1">
        <v>203</v>
      </c>
      <c r="O1699" s="1">
        <v>300</v>
      </c>
      <c r="P1699" s="1">
        <v>1</v>
      </c>
      <c r="Q1699" s="1">
        <v>9500</v>
      </c>
    </row>
    <row r="1700" spans="1:17" x14ac:dyDescent="0.35">
      <c r="A1700" s="2">
        <v>1696</v>
      </c>
      <c r="B1700" s="2">
        <f t="shared" si="26"/>
        <v>305</v>
      </c>
      <c r="C1700" s="2">
        <v>3</v>
      </c>
      <c r="D1700" s="2">
        <v>5</v>
      </c>
      <c r="E1700" s="2" t="str">
        <f>"阵列"&amp;C1700&amp;INDEX(计算页!$E$4:$E$9,D1700)&amp;"色宠物系数"</f>
        <v>阵列3金色宠物系数</v>
      </c>
      <c r="F1700" s="2">
        <v>96</v>
      </c>
      <c r="G1700" s="2">
        <v>9600</v>
      </c>
      <c r="H1700" s="2">
        <f>INDEX(升级战力计算!$B$2:$BC$101,D_升级系数表!F1700,MATCH(B1700,升级战力计算!$B$1:$BC$1,0)-1)</f>
        <v>12441</v>
      </c>
      <c r="I1700" s="1">
        <v>3</v>
      </c>
      <c r="J1700" s="1">
        <v>201</v>
      </c>
      <c r="K1700" s="1">
        <v>100</v>
      </c>
      <c r="L1700" s="1">
        <v>202</v>
      </c>
      <c r="M1700" s="1">
        <v>200</v>
      </c>
      <c r="N1700" s="1">
        <v>203</v>
      </c>
      <c r="O1700" s="1">
        <v>300</v>
      </c>
      <c r="P1700" s="1">
        <v>1</v>
      </c>
      <c r="Q1700" s="1">
        <v>9600</v>
      </c>
    </row>
    <row r="1701" spans="1:17" x14ac:dyDescent="0.35">
      <c r="A1701" s="2">
        <v>1697</v>
      </c>
      <c r="B1701" s="2">
        <f t="shared" si="26"/>
        <v>305</v>
      </c>
      <c r="C1701" s="2">
        <v>3</v>
      </c>
      <c r="D1701" s="2">
        <v>5</v>
      </c>
      <c r="E1701" s="2" t="str">
        <f>"阵列"&amp;C1701&amp;INDEX(计算页!$E$4:$E$9,D1701)&amp;"色宠物系数"</f>
        <v>阵列3金色宠物系数</v>
      </c>
      <c r="F1701" s="2">
        <v>97</v>
      </c>
      <c r="G1701" s="2">
        <v>9700</v>
      </c>
      <c r="H1701" s="2">
        <f>INDEX(升级战力计算!$B$2:$BC$101,D_升级系数表!F1701,MATCH(B1701,升级战力计算!$B$1:$BC$1,0)-1)</f>
        <v>12677</v>
      </c>
      <c r="I1701" s="1">
        <v>3</v>
      </c>
      <c r="J1701" s="1">
        <v>201</v>
      </c>
      <c r="K1701" s="1">
        <v>100</v>
      </c>
      <c r="L1701" s="1">
        <v>202</v>
      </c>
      <c r="M1701" s="1">
        <v>200</v>
      </c>
      <c r="N1701" s="1">
        <v>203</v>
      </c>
      <c r="O1701" s="1">
        <v>300</v>
      </c>
      <c r="P1701" s="1">
        <v>1</v>
      </c>
      <c r="Q1701" s="1">
        <v>9700</v>
      </c>
    </row>
    <row r="1702" spans="1:17" x14ac:dyDescent="0.35">
      <c r="A1702" s="2">
        <v>1698</v>
      </c>
      <c r="B1702" s="2">
        <f t="shared" si="26"/>
        <v>305</v>
      </c>
      <c r="C1702" s="2">
        <v>3</v>
      </c>
      <c r="D1702" s="2">
        <v>5</v>
      </c>
      <c r="E1702" s="2" t="str">
        <f>"阵列"&amp;C1702&amp;INDEX(计算页!$E$4:$E$9,D1702)&amp;"色宠物系数"</f>
        <v>阵列3金色宠物系数</v>
      </c>
      <c r="F1702" s="2">
        <v>98</v>
      </c>
      <c r="G1702" s="2">
        <v>9800</v>
      </c>
      <c r="H1702" s="2">
        <f>INDEX(升级战力计算!$B$2:$BC$101,D_升级系数表!F1702,MATCH(B1702,升级战力计算!$B$1:$BC$1,0)-1)</f>
        <v>12913</v>
      </c>
      <c r="I1702" s="1">
        <v>3</v>
      </c>
      <c r="J1702" s="1">
        <v>201</v>
      </c>
      <c r="K1702" s="1">
        <v>100</v>
      </c>
      <c r="L1702" s="1">
        <v>202</v>
      </c>
      <c r="M1702" s="1">
        <v>200</v>
      </c>
      <c r="N1702" s="1">
        <v>203</v>
      </c>
      <c r="O1702" s="1">
        <v>300</v>
      </c>
      <c r="P1702" s="1">
        <v>1</v>
      </c>
      <c r="Q1702" s="1">
        <v>9800</v>
      </c>
    </row>
    <row r="1703" spans="1:17" x14ac:dyDescent="0.35">
      <c r="A1703" s="2">
        <v>1699</v>
      </c>
      <c r="B1703" s="2">
        <f t="shared" si="26"/>
        <v>305</v>
      </c>
      <c r="C1703" s="2">
        <v>3</v>
      </c>
      <c r="D1703" s="2">
        <v>5</v>
      </c>
      <c r="E1703" s="2" t="str">
        <f>"阵列"&amp;C1703&amp;INDEX(计算页!$E$4:$E$9,D1703)&amp;"色宠物系数"</f>
        <v>阵列3金色宠物系数</v>
      </c>
      <c r="F1703" s="2">
        <v>99</v>
      </c>
      <c r="G1703" s="2">
        <v>9900</v>
      </c>
      <c r="H1703" s="2">
        <f>INDEX(升级战力计算!$B$2:$BC$101,D_升级系数表!F1703,MATCH(B1703,升级战力计算!$B$1:$BC$1,0)-1)</f>
        <v>13149</v>
      </c>
      <c r="I1703" s="1">
        <v>3</v>
      </c>
      <c r="J1703" s="1">
        <v>201</v>
      </c>
      <c r="K1703" s="1">
        <v>100</v>
      </c>
      <c r="L1703" s="1">
        <v>202</v>
      </c>
      <c r="M1703" s="1">
        <v>200</v>
      </c>
      <c r="N1703" s="1">
        <v>203</v>
      </c>
      <c r="O1703" s="1">
        <v>300</v>
      </c>
      <c r="P1703" s="1">
        <v>1</v>
      </c>
      <c r="Q1703" s="1">
        <v>9900</v>
      </c>
    </row>
    <row r="1704" spans="1:17" x14ac:dyDescent="0.35">
      <c r="A1704" s="2">
        <v>1700</v>
      </c>
      <c r="B1704" s="2">
        <f t="shared" si="26"/>
        <v>305</v>
      </c>
      <c r="C1704" s="2">
        <v>3</v>
      </c>
      <c r="D1704" s="2">
        <v>5</v>
      </c>
      <c r="E1704" s="2" t="str">
        <f>"阵列"&amp;C1704&amp;INDEX(计算页!$E$4:$E$9,D1704)&amp;"色宠物系数"</f>
        <v>阵列3金色宠物系数</v>
      </c>
      <c r="F1704" s="2">
        <v>100</v>
      </c>
      <c r="G1704" s="2">
        <v>10000</v>
      </c>
      <c r="H1704" s="2">
        <f>INDEX(升级战力计算!$B$2:$BC$101,D_升级系数表!F1704,MATCH(B1704,升级战力计算!$B$1:$BC$1,0)-1)</f>
        <v>13385</v>
      </c>
      <c r="I1704" s="1">
        <v>3</v>
      </c>
      <c r="J1704" s="1">
        <v>201</v>
      </c>
      <c r="K1704" s="1">
        <v>100</v>
      </c>
      <c r="L1704" s="1">
        <v>202</v>
      </c>
      <c r="M1704" s="1">
        <v>200</v>
      </c>
      <c r="N1704" s="1">
        <v>203</v>
      </c>
      <c r="O1704" s="1">
        <v>300</v>
      </c>
      <c r="P1704" s="1">
        <v>1</v>
      </c>
      <c r="Q1704" s="1">
        <v>10000</v>
      </c>
    </row>
    <row r="1705" spans="1:17" x14ac:dyDescent="0.35">
      <c r="A1705" s="2">
        <v>1701</v>
      </c>
      <c r="B1705" s="2">
        <f t="shared" si="26"/>
        <v>306</v>
      </c>
      <c r="C1705" s="2">
        <v>3</v>
      </c>
      <c r="D1705" s="2">
        <v>6</v>
      </c>
      <c r="E1705" s="2" t="str">
        <f>"阵列"&amp;C1705&amp;INDEX(计算页!$E$4:$E$9,D1705)&amp;"色宠物系数"</f>
        <v>阵列3红色宠物系数</v>
      </c>
      <c r="F1705" s="2">
        <v>1</v>
      </c>
      <c r="G1705" s="2">
        <v>100</v>
      </c>
      <c r="H1705" s="2">
        <f>INDEX(升级战力计算!$B$2:$BC$101,D_升级系数表!F1705,MATCH(B1705,升级战力计算!$B$1:$BC$1,0)-1)</f>
        <v>55</v>
      </c>
      <c r="I1705" s="1">
        <v>3</v>
      </c>
      <c r="J1705" s="1">
        <v>201</v>
      </c>
      <c r="K1705" s="1">
        <v>100</v>
      </c>
      <c r="L1705" s="1">
        <v>202</v>
      </c>
      <c r="M1705" s="1">
        <v>200</v>
      </c>
      <c r="N1705" s="1">
        <v>203</v>
      </c>
      <c r="O1705" s="1">
        <v>300</v>
      </c>
      <c r="P1705" s="1">
        <v>1</v>
      </c>
      <c r="Q1705" s="1">
        <v>100</v>
      </c>
    </row>
    <row r="1706" spans="1:17" x14ac:dyDescent="0.35">
      <c r="A1706" s="2">
        <v>1702</v>
      </c>
      <c r="B1706" s="2">
        <f t="shared" si="26"/>
        <v>306</v>
      </c>
      <c r="C1706" s="2">
        <v>3</v>
      </c>
      <c r="D1706" s="2">
        <v>6</v>
      </c>
      <c r="E1706" s="2" t="str">
        <f>"阵列"&amp;C1706&amp;INDEX(计算页!$E$4:$E$9,D1706)&amp;"色宠物系数"</f>
        <v>阵列3红色宠物系数</v>
      </c>
      <c r="F1706" s="2">
        <v>2</v>
      </c>
      <c r="G1706" s="2">
        <v>200</v>
      </c>
      <c r="H1706" s="2">
        <f>INDEX(升级战力计算!$B$2:$BC$101,D_升级系数表!F1706,MATCH(B1706,升级战力计算!$B$1:$BC$1,0)-1)</f>
        <v>110</v>
      </c>
      <c r="I1706" s="1">
        <v>3</v>
      </c>
      <c r="J1706" s="1">
        <v>201</v>
      </c>
      <c r="K1706" s="1">
        <v>100</v>
      </c>
      <c r="L1706" s="1">
        <v>202</v>
      </c>
      <c r="M1706" s="1">
        <v>200</v>
      </c>
      <c r="N1706" s="1">
        <v>203</v>
      </c>
      <c r="O1706" s="1">
        <v>300</v>
      </c>
      <c r="P1706" s="1">
        <v>1</v>
      </c>
      <c r="Q1706" s="1">
        <v>200</v>
      </c>
    </row>
    <row r="1707" spans="1:17" x14ac:dyDescent="0.35">
      <c r="A1707" s="2">
        <v>1703</v>
      </c>
      <c r="B1707" s="2">
        <f t="shared" si="26"/>
        <v>306</v>
      </c>
      <c r="C1707" s="2">
        <v>3</v>
      </c>
      <c r="D1707" s="2">
        <v>6</v>
      </c>
      <c r="E1707" s="2" t="str">
        <f>"阵列"&amp;C1707&amp;INDEX(计算页!$E$4:$E$9,D1707)&amp;"色宠物系数"</f>
        <v>阵列3红色宠物系数</v>
      </c>
      <c r="F1707" s="2">
        <v>3</v>
      </c>
      <c r="G1707" s="2">
        <v>300</v>
      </c>
      <c r="H1707" s="2">
        <f>INDEX(升级战力计算!$B$2:$BC$101,D_升级系数表!F1707,MATCH(B1707,升级战力计算!$B$1:$BC$1,0)-1)</f>
        <v>165</v>
      </c>
      <c r="I1707" s="1">
        <v>3</v>
      </c>
      <c r="J1707" s="1">
        <v>201</v>
      </c>
      <c r="K1707" s="1">
        <v>100</v>
      </c>
      <c r="L1707" s="1">
        <v>202</v>
      </c>
      <c r="M1707" s="1">
        <v>200</v>
      </c>
      <c r="N1707" s="1">
        <v>203</v>
      </c>
      <c r="O1707" s="1">
        <v>300</v>
      </c>
      <c r="P1707" s="1">
        <v>1</v>
      </c>
      <c r="Q1707" s="1">
        <v>300</v>
      </c>
    </row>
    <row r="1708" spans="1:17" x14ac:dyDescent="0.35">
      <c r="A1708" s="2">
        <v>1704</v>
      </c>
      <c r="B1708" s="2">
        <f t="shared" si="26"/>
        <v>306</v>
      </c>
      <c r="C1708" s="2">
        <v>3</v>
      </c>
      <c r="D1708" s="2">
        <v>6</v>
      </c>
      <c r="E1708" s="2" t="str">
        <f>"阵列"&amp;C1708&amp;INDEX(计算页!$E$4:$E$9,D1708)&amp;"色宠物系数"</f>
        <v>阵列3红色宠物系数</v>
      </c>
      <c r="F1708" s="2">
        <v>4</v>
      </c>
      <c r="G1708" s="2">
        <v>400</v>
      </c>
      <c r="H1708" s="2">
        <f>INDEX(升级战力计算!$B$2:$BC$101,D_升级系数表!F1708,MATCH(B1708,升级战力计算!$B$1:$BC$1,0)-1)</f>
        <v>220</v>
      </c>
      <c r="I1708" s="1">
        <v>3</v>
      </c>
      <c r="J1708" s="1">
        <v>201</v>
      </c>
      <c r="K1708" s="1">
        <v>100</v>
      </c>
      <c r="L1708" s="1">
        <v>202</v>
      </c>
      <c r="M1708" s="1">
        <v>200</v>
      </c>
      <c r="N1708" s="1">
        <v>203</v>
      </c>
      <c r="O1708" s="1">
        <v>300</v>
      </c>
      <c r="P1708" s="1">
        <v>1</v>
      </c>
      <c r="Q1708" s="1">
        <v>400</v>
      </c>
    </row>
    <row r="1709" spans="1:17" x14ac:dyDescent="0.35">
      <c r="A1709" s="2">
        <v>1705</v>
      </c>
      <c r="B1709" s="2">
        <f t="shared" si="26"/>
        <v>306</v>
      </c>
      <c r="C1709" s="2">
        <v>3</v>
      </c>
      <c r="D1709" s="2">
        <v>6</v>
      </c>
      <c r="E1709" s="2" t="str">
        <f>"阵列"&amp;C1709&amp;INDEX(计算页!$E$4:$E$9,D1709)&amp;"色宠物系数"</f>
        <v>阵列3红色宠物系数</v>
      </c>
      <c r="F1709" s="2">
        <v>5</v>
      </c>
      <c r="G1709" s="2">
        <v>500</v>
      </c>
      <c r="H1709" s="2">
        <f>INDEX(升级战力计算!$B$2:$BC$101,D_升级系数表!F1709,MATCH(B1709,升级战力计算!$B$1:$BC$1,0)-1)</f>
        <v>275</v>
      </c>
      <c r="I1709" s="1">
        <v>3</v>
      </c>
      <c r="J1709" s="1">
        <v>201</v>
      </c>
      <c r="K1709" s="1">
        <v>100</v>
      </c>
      <c r="L1709" s="1">
        <v>202</v>
      </c>
      <c r="M1709" s="1">
        <v>200</v>
      </c>
      <c r="N1709" s="1">
        <v>203</v>
      </c>
      <c r="O1709" s="1">
        <v>300</v>
      </c>
      <c r="P1709" s="1">
        <v>1</v>
      </c>
      <c r="Q1709" s="1">
        <v>500</v>
      </c>
    </row>
    <row r="1710" spans="1:17" x14ac:dyDescent="0.35">
      <c r="A1710" s="2">
        <v>1706</v>
      </c>
      <c r="B1710" s="2">
        <f t="shared" si="26"/>
        <v>306</v>
      </c>
      <c r="C1710" s="2">
        <v>3</v>
      </c>
      <c r="D1710" s="2">
        <v>6</v>
      </c>
      <c r="E1710" s="2" t="str">
        <f>"阵列"&amp;C1710&amp;INDEX(计算页!$E$4:$E$9,D1710)&amp;"色宠物系数"</f>
        <v>阵列3红色宠物系数</v>
      </c>
      <c r="F1710" s="2">
        <v>6</v>
      </c>
      <c r="G1710" s="2">
        <v>600</v>
      </c>
      <c r="H1710" s="2">
        <f>INDEX(升级战力计算!$B$2:$BC$101,D_升级系数表!F1710,MATCH(B1710,升级战力计算!$B$1:$BC$1,0)-1)</f>
        <v>334</v>
      </c>
      <c r="I1710" s="1">
        <v>3</v>
      </c>
      <c r="J1710" s="1">
        <v>201</v>
      </c>
      <c r="K1710" s="1">
        <v>100</v>
      </c>
      <c r="L1710" s="1">
        <v>202</v>
      </c>
      <c r="M1710" s="1">
        <v>200</v>
      </c>
      <c r="N1710" s="1">
        <v>203</v>
      </c>
      <c r="O1710" s="1">
        <v>300</v>
      </c>
      <c r="P1710" s="1">
        <v>1</v>
      </c>
      <c r="Q1710" s="1">
        <v>600</v>
      </c>
    </row>
    <row r="1711" spans="1:17" x14ac:dyDescent="0.35">
      <c r="A1711" s="2">
        <v>1707</v>
      </c>
      <c r="B1711" s="2">
        <f t="shared" si="26"/>
        <v>306</v>
      </c>
      <c r="C1711" s="2">
        <v>3</v>
      </c>
      <c r="D1711" s="2">
        <v>6</v>
      </c>
      <c r="E1711" s="2" t="str">
        <f>"阵列"&amp;C1711&amp;INDEX(计算页!$E$4:$E$9,D1711)&amp;"色宠物系数"</f>
        <v>阵列3红色宠物系数</v>
      </c>
      <c r="F1711" s="2">
        <v>7</v>
      </c>
      <c r="G1711" s="2">
        <v>700</v>
      </c>
      <c r="H1711" s="2">
        <f>INDEX(升级战力计算!$B$2:$BC$101,D_升级系数表!F1711,MATCH(B1711,升级战力计算!$B$1:$BC$1,0)-1)</f>
        <v>393</v>
      </c>
      <c r="I1711" s="1">
        <v>3</v>
      </c>
      <c r="J1711" s="1">
        <v>201</v>
      </c>
      <c r="K1711" s="1">
        <v>100</v>
      </c>
      <c r="L1711" s="1">
        <v>202</v>
      </c>
      <c r="M1711" s="1">
        <v>200</v>
      </c>
      <c r="N1711" s="1">
        <v>203</v>
      </c>
      <c r="O1711" s="1">
        <v>300</v>
      </c>
      <c r="P1711" s="1">
        <v>1</v>
      </c>
      <c r="Q1711" s="1">
        <v>700</v>
      </c>
    </row>
    <row r="1712" spans="1:17" x14ac:dyDescent="0.35">
      <c r="A1712" s="2">
        <v>1708</v>
      </c>
      <c r="B1712" s="2">
        <f t="shared" si="26"/>
        <v>306</v>
      </c>
      <c r="C1712" s="2">
        <v>3</v>
      </c>
      <c r="D1712" s="2">
        <v>6</v>
      </c>
      <c r="E1712" s="2" t="str">
        <f>"阵列"&amp;C1712&amp;INDEX(计算页!$E$4:$E$9,D1712)&amp;"色宠物系数"</f>
        <v>阵列3红色宠物系数</v>
      </c>
      <c r="F1712" s="2">
        <v>8</v>
      </c>
      <c r="G1712" s="2">
        <v>800</v>
      </c>
      <c r="H1712" s="2">
        <f>INDEX(升级战力计算!$B$2:$BC$101,D_升级系数表!F1712,MATCH(B1712,升级战力计算!$B$1:$BC$1,0)-1)</f>
        <v>452</v>
      </c>
      <c r="I1712" s="1">
        <v>3</v>
      </c>
      <c r="J1712" s="1">
        <v>201</v>
      </c>
      <c r="K1712" s="1">
        <v>100</v>
      </c>
      <c r="L1712" s="1">
        <v>202</v>
      </c>
      <c r="M1712" s="1">
        <v>200</v>
      </c>
      <c r="N1712" s="1">
        <v>203</v>
      </c>
      <c r="O1712" s="1">
        <v>300</v>
      </c>
      <c r="P1712" s="1">
        <v>1</v>
      </c>
      <c r="Q1712" s="1">
        <v>800</v>
      </c>
    </row>
    <row r="1713" spans="1:17" x14ac:dyDescent="0.35">
      <c r="A1713" s="2">
        <v>1709</v>
      </c>
      <c r="B1713" s="2">
        <f t="shared" si="26"/>
        <v>306</v>
      </c>
      <c r="C1713" s="2">
        <v>3</v>
      </c>
      <c r="D1713" s="2">
        <v>6</v>
      </c>
      <c r="E1713" s="2" t="str">
        <f>"阵列"&amp;C1713&amp;INDEX(计算页!$E$4:$E$9,D1713)&amp;"色宠物系数"</f>
        <v>阵列3红色宠物系数</v>
      </c>
      <c r="F1713" s="2">
        <v>9</v>
      </c>
      <c r="G1713" s="2">
        <v>900</v>
      </c>
      <c r="H1713" s="2">
        <f>INDEX(升级战力计算!$B$2:$BC$101,D_升级系数表!F1713,MATCH(B1713,升级战力计算!$B$1:$BC$1,0)-1)</f>
        <v>511</v>
      </c>
      <c r="I1713" s="1">
        <v>3</v>
      </c>
      <c r="J1713" s="1">
        <v>201</v>
      </c>
      <c r="K1713" s="1">
        <v>100</v>
      </c>
      <c r="L1713" s="1">
        <v>202</v>
      </c>
      <c r="M1713" s="1">
        <v>200</v>
      </c>
      <c r="N1713" s="1">
        <v>203</v>
      </c>
      <c r="O1713" s="1">
        <v>300</v>
      </c>
      <c r="P1713" s="1">
        <v>1</v>
      </c>
      <c r="Q1713" s="1">
        <v>900</v>
      </c>
    </row>
    <row r="1714" spans="1:17" x14ac:dyDescent="0.35">
      <c r="A1714" s="2">
        <v>1710</v>
      </c>
      <c r="B1714" s="2">
        <f t="shared" si="26"/>
        <v>306</v>
      </c>
      <c r="C1714" s="2">
        <v>3</v>
      </c>
      <c r="D1714" s="2">
        <v>6</v>
      </c>
      <c r="E1714" s="2" t="str">
        <f>"阵列"&amp;C1714&amp;INDEX(计算页!$E$4:$E$9,D1714)&amp;"色宠物系数"</f>
        <v>阵列3红色宠物系数</v>
      </c>
      <c r="F1714" s="2">
        <v>10</v>
      </c>
      <c r="G1714" s="2">
        <v>1000</v>
      </c>
      <c r="H1714" s="2">
        <f>INDEX(升级战力计算!$B$2:$BC$101,D_升级系数表!F1714,MATCH(B1714,升级战力计算!$B$1:$BC$1,0)-1)</f>
        <v>570</v>
      </c>
      <c r="I1714" s="1">
        <v>3</v>
      </c>
      <c r="J1714" s="1">
        <v>201</v>
      </c>
      <c r="K1714" s="1">
        <v>100</v>
      </c>
      <c r="L1714" s="1">
        <v>202</v>
      </c>
      <c r="M1714" s="1">
        <v>200</v>
      </c>
      <c r="N1714" s="1">
        <v>203</v>
      </c>
      <c r="O1714" s="1">
        <v>300</v>
      </c>
      <c r="P1714" s="1">
        <v>1</v>
      </c>
      <c r="Q1714" s="1">
        <v>1000</v>
      </c>
    </row>
    <row r="1715" spans="1:17" x14ac:dyDescent="0.35">
      <c r="A1715" s="2">
        <v>1711</v>
      </c>
      <c r="B1715" s="2">
        <f t="shared" si="26"/>
        <v>306</v>
      </c>
      <c r="C1715" s="2">
        <v>3</v>
      </c>
      <c r="D1715" s="2">
        <v>6</v>
      </c>
      <c r="E1715" s="2" t="str">
        <f>"阵列"&amp;C1715&amp;INDEX(计算页!$E$4:$E$9,D1715)&amp;"色宠物系数"</f>
        <v>阵列3红色宠物系数</v>
      </c>
      <c r="F1715" s="2">
        <v>11</v>
      </c>
      <c r="G1715" s="2">
        <v>1100</v>
      </c>
      <c r="H1715" s="2">
        <f>INDEX(升级战力计算!$B$2:$BC$101,D_升级系数表!F1715,MATCH(B1715,升级战力计算!$B$1:$BC$1,0)-1)</f>
        <v>633</v>
      </c>
      <c r="I1715" s="1">
        <v>3</v>
      </c>
      <c r="J1715" s="1">
        <v>201</v>
      </c>
      <c r="K1715" s="1">
        <v>100</v>
      </c>
      <c r="L1715" s="1">
        <v>202</v>
      </c>
      <c r="M1715" s="1">
        <v>200</v>
      </c>
      <c r="N1715" s="1">
        <v>203</v>
      </c>
      <c r="O1715" s="1">
        <v>300</v>
      </c>
      <c r="P1715" s="1">
        <v>1</v>
      </c>
      <c r="Q1715" s="1">
        <v>1100</v>
      </c>
    </row>
    <row r="1716" spans="1:17" x14ac:dyDescent="0.35">
      <c r="A1716" s="2">
        <v>1712</v>
      </c>
      <c r="B1716" s="2">
        <f t="shared" si="26"/>
        <v>306</v>
      </c>
      <c r="C1716" s="2">
        <v>3</v>
      </c>
      <c r="D1716" s="2">
        <v>6</v>
      </c>
      <c r="E1716" s="2" t="str">
        <f>"阵列"&amp;C1716&amp;INDEX(计算页!$E$4:$E$9,D1716)&amp;"色宠物系数"</f>
        <v>阵列3红色宠物系数</v>
      </c>
      <c r="F1716" s="2">
        <v>12</v>
      </c>
      <c r="G1716" s="2">
        <v>1200</v>
      </c>
      <c r="H1716" s="2">
        <f>INDEX(升级战力计算!$B$2:$BC$101,D_升级系数表!F1716,MATCH(B1716,升级战力计算!$B$1:$BC$1,0)-1)</f>
        <v>696</v>
      </c>
      <c r="I1716" s="1">
        <v>3</v>
      </c>
      <c r="J1716" s="1">
        <v>201</v>
      </c>
      <c r="K1716" s="1">
        <v>100</v>
      </c>
      <c r="L1716" s="1">
        <v>202</v>
      </c>
      <c r="M1716" s="1">
        <v>200</v>
      </c>
      <c r="N1716" s="1">
        <v>203</v>
      </c>
      <c r="O1716" s="1">
        <v>300</v>
      </c>
      <c r="P1716" s="1">
        <v>1</v>
      </c>
      <c r="Q1716" s="1">
        <v>1200</v>
      </c>
    </row>
    <row r="1717" spans="1:17" x14ac:dyDescent="0.35">
      <c r="A1717" s="2">
        <v>1713</v>
      </c>
      <c r="B1717" s="2">
        <f t="shared" si="26"/>
        <v>306</v>
      </c>
      <c r="C1717" s="2">
        <v>3</v>
      </c>
      <c r="D1717" s="2">
        <v>6</v>
      </c>
      <c r="E1717" s="2" t="str">
        <f>"阵列"&amp;C1717&amp;INDEX(计算页!$E$4:$E$9,D1717)&amp;"色宠物系数"</f>
        <v>阵列3红色宠物系数</v>
      </c>
      <c r="F1717" s="2">
        <v>13</v>
      </c>
      <c r="G1717" s="2">
        <v>1300</v>
      </c>
      <c r="H1717" s="2">
        <f>INDEX(升级战力计算!$B$2:$BC$101,D_升级系数表!F1717,MATCH(B1717,升级战力计算!$B$1:$BC$1,0)-1)</f>
        <v>759</v>
      </c>
      <c r="I1717" s="1">
        <v>3</v>
      </c>
      <c r="J1717" s="1">
        <v>201</v>
      </c>
      <c r="K1717" s="1">
        <v>100</v>
      </c>
      <c r="L1717" s="1">
        <v>202</v>
      </c>
      <c r="M1717" s="1">
        <v>200</v>
      </c>
      <c r="N1717" s="1">
        <v>203</v>
      </c>
      <c r="O1717" s="1">
        <v>300</v>
      </c>
      <c r="P1717" s="1">
        <v>1</v>
      </c>
      <c r="Q1717" s="1">
        <v>1300</v>
      </c>
    </row>
    <row r="1718" spans="1:17" x14ac:dyDescent="0.35">
      <c r="A1718" s="2">
        <v>1714</v>
      </c>
      <c r="B1718" s="2">
        <f t="shared" si="26"/>
        <v>306</v>
      </c>
      <c r="C1718" s="2">
        <v>3</v>
      </c>
      <c r="D1718" s="2">
        <v>6</v>
      </c>
      <c r="E1718" s="2" t="str">
        <f>"阵列"&amp;C1718&amp;INDEX(计算页!$E$4:$E$9,D1718)&amp;"色宠物系数"</f>
        <v>阵列3红色宠物系数</v>
      </c>
      <c r="F1718" s="2">
        <v>14</v>
      </c>
      <c r="G1718" s="2">
        <v>1400</v>
      </c>
      <c r="H1718" s="2">
        <f>INDEX(升级战力计算!$B$2:$BC$101,D_升级系数表!F1718,MATCH(B1718,升级战力计算!$B$1:$BC$1,0)-1)</f>
        <v>822</v>
      </c>
      <c r="I1718" s="1">
        <v>3</v>
      </c>
      <c r="J1718" s="1">
        <v>201</v>
      </c>
      <c r="K1718" s="1">
        <v>100</v>
      </c>
      <c r="L1718" s="1">
        <v>202</v>
      </c>
      <c r="M1718" s="1">
        <v>200</v>
      </c>
      <c r="N1718" s="1">
        <v>203</v>
      </c>
      <c r="O1718" s="1">
        <v>300</v>
      </c>
      <c r="P1718" s="1">
        <v>1</v>
      </c>
      <c r="Q1718" s="1">
        <v>1400</v>
      </c>
    </row>
    <row r="1719" spans="1:17" x14ac:dyDescent="0.35">
      <c r="A1719" s="2">
        <v>1715</v>
      </c>
      <c r="B1719" s="2">
        <f t="shared" si="26"/>
        <v>306</v>
      </c>
      <c r="C1719" s="2">
        <v>3</v>
      </c>
      <c r="D1719" s="2">
        <v>6</v>
      </c>
      <c r="E1719" s="2" t="str">
        <f>"阵列"&amp;C1719&amp;INDEX(计算页!$E$4:$E$9,D1719)&amp;"色宠物系数"</f>
        <v>阵列3红色宠物系数</v>
      </c>
      <c r="F1719" s="2">
        <v>15</v>
      </c>
      <c r="G1719" s="2">
        <v>1500</v>
      </c>
      <c r="H1719" s="2">
        <f>INDEX(升级战力计算!$B$2:$BC$101,D_升级系数表!F1719,MATCH(B1719,升级战力计算!$B$1:$BC$1,0)-1)</f>
        <v>885</v>
      </c>
      <c r="I1719" s="1">
        <v>3</v>
      </c>
      <c r="J1719" s="1">
        <v>201</v>
      </c>
      <c r="K1719" s="1">
        <v>100</v>
      </c>
      <c r="L1719" s="1">
        <v>202</v>
      </c>
      <c r="M1719" s="1">
        <v>200</v>
      </c>
      <c r="N1719" s="1">
        <v>203</v>
      </c>
      <c r="O1719" s="1">
        <v>300</v>
      </c>
      <c r="P1719" s="1">
        <v>1</v>
      </c>
      <c r="Q1719" s="1">
        <v>1500</v>
      </c>
    </row>
    <row r="1720" spans="1:17" x14ac:dyDescent="0.35">
      <c r="A1720" s="2">
        <v>1716</v>
      </c>
      <c r="B1720" s="2">
        <f t="shared" si="26"/>
        <v>306</v>
      </c>
      <c r="C1720" s="2">
        <v>3</v>
      </c>
      <c r="D1720" s="2">
        <v>6</v>
      </c>
      <c r="E1720" s="2" t="str">
        <f>"阵列"&amp;C1720&amp;INDEX(计算页!$E$4:$E$9,D1720)&amp;"色宠物系数"</f>
        <v>阵列3红色宠物系数</v>
      </c>
      <c r="F1720" s="2">
        <v>16</v>
      </c>
      <c r="G1720" s="2">
        <v>1600</v>
      </c>
      <c r="H1720" s="2">
        <f>INDEX(升级战力计算!$B$2:$BC$101,D_升级系数表!F1720,MATCH(B1720,升级战力计算!$B$1:$BC$1,0)-1)</f>
        <v>952</v>
      </c>
      <c r="I1720" s="1">
        <v>3</v>
      </c>
      <c r="J1720" s="1">
        <v>201</v>
      </c>
      <c r="K1720" s="1">
        <v>100</v>
      </c>
      <c r="L1720" s="1">
        <v>202</v>
      </c>
      <c r="M1720" s="1">
        <v>200</v>
      </c>
      <c r="N1720" s="1">
        <v>203</v>
      </c>
      <c r="O1720" s="1">
        <v>300</v>
      </c>
      <c r="P1720" s="1">
        <v>1</v>
      </c>
      <c r="Q1720" s="1">
        <v>1600</v>
      </c>
    </row>
    <row r="1721" spans="1:17" x14ac:dyDescent="0.35">
      <c r="A1721" s="2">
        <v>1717</v>
      </c>
      <c r="B1721" s="2">
        <f t="shared" si="26"/>
        <v>306</v>
      </c>
      <c r="C1721" s="2">
        <v>3</v>
      </c>
      <c r="D1721" s="2">
        <v>6</v>
      </c>
      <c r="E1721" s="2" t="str">
        <f>"阵列"&amp;C1721&amp;INDEX(计算页!$E$4:$E$9,D1721)&amp;"色宠物系数"</f>
        <v>阵列3红色宠物系数</v>
      </c>
      <c r="F1721" s="2">
        <v>17</v>
      </c>
      <c r="G1721" s="2">
        <v>1700</v>
      </c>
      <c r="H1721" s="2">
        <f>INDEX(升级战力计算!$B$2:$BC$101,D_升级系数表!F1721,MATCH(B1721,升级战力计算!$B$1:$BC$1,0)-1)</f>
        <v>1019</v>
      </c>
      <c r="I1721" s="1">
        <v>3</v>
      </c>
      <c r="J1721" s="1">
        <v>201</v>
      </c>
      <c r="K1721" s="1">
        <v>100</v>
      </c>
      <c r="L1721" s="1">
        <v>202</v>
      </c>
      <c r="M1721" s="1">
        <v>200</v>
      </c>
      <c r="N1721" s="1">
        <v>203</v>
      </c>
      <c r="O1721" s="1">
        <v>300</v>
      </c>
      <c r="P1721" s="1">
        <v>1</v>
      </c>
      <c r="Q1721" s="1">
        <v>1700</v>
      </c>
    </row>
    <row r="1722" spans="1:17" x14ac:dyDescent="0.35">
      <c r="A1722" s="2">
        <v>1718</v>
      </c>
      <c r="B1722" s="2">
        <f t="shared" si="26"/>
        <v>306</v>
      </c>
      <c r="C1722" s="2">
        <v>3</v>
      </c>
      <c r="D1722" s="2">
        <v>6</v>
      </c>
      <c r="E1722" s="2" t="str">
        <f>"阵列"&amp;C1722&amp;INDEX(计算页!$E$4:$E$9,D1722)&amp;"色宠物系数"</f>
        <v>阵列3红色宠物系数</v>
      </c>
      <c r="F1722" s="2">
        <v>18</v>
      </c>
      <c r="G1722" s="2">
        <v>1800</v>
      </c>
      <c r="H1722" s="2">
        <f>INDEX(升级战力计算!$B$2:$BC$101,D_升级系数表!F1722,MATCH(B1722,升级战力计算!$B$1:$BC$1,0)-1)</f>
        <v>1086</v>
      </c>
      <c r="I1722" s="1">
        <v>3</v>
      </c>
      <c r="J1722" s="1">
        <v>201</v>
      </c>
      <c r="K1722" s="1">
        <v>100</v>
      </c>
      <c r="L1722" s="1">
        <v>202</v>
      </c>
      <c r="M1722" s="1">
        <v>200</v>
      </c>
      <c r="N1722" s="1">
        <v>203</v>
      </c>
      <c r="O1722" s="1">
        <v>300</v>
      </c>
      <c r="P1722" s="1">
        <v>1</v>
      </c>
      <c r="Q1722" s="1">
        <v>1800</v>
      </c>
    </row>
    <row r="1723" spans="1:17" x14ac:dyDescent="0.35">
      <c r="A1723" s="2">
        <v>1719</v>
      </c>
      <c r="B1723" s="2">
        <f t="shared" si="26"/>
        <v>306</v>
      </c>
      <c r="C1723" s="2">
        <v>3</v>
      </c>
      <c r="D1723" s="2">
        <v>6</v>
      </c>
      <c r="E1723" s="2" t="str">
        <f>"阵列"&amp;C1723&amp;INDEX(计算页!$E$4:$E$9,D1723)&amp;"色宠物系数"</f>
        <v>阵列3红色宠物系数</v>
      </c>
      <c r="F1723" s="2">
        <v>19</v>
      </c>
      <c r="G1723" s="2">
        <v>1900</v>
      </c>
      <c r="H1723" s="2">
        <f>INDEX(升级战力计算!$B$2:$BC$101,D_升级系数表!F1723,MATCH(B1723,升级战力计算!$B$1:$BC$1,0)-1)</f>
        <v>1153</v>
      </c>
      <c r="I1723" s="1">
        <v>3</v>
      </c>
      <c r="J1723" s="1">
        <v>201</v>
      </c>
      <c r="K1723" s="1">
        <v>100</v>
      </c>
      <c r="L1723" s="1">
        <v>202</v>
      </c>
      <c r="M1723" s="1">
        <v>200</v>
      </c>
      <c r="N1723" s="1">
        <v>203</v>
      </c>
      <c r="O1723" s="1">
        <v>300</v>
      </c>
      <c r="P1723" s="1">
        <v>1</v>
      </c>
      <c r="Q1723" s="1">
        <v>1900</v>
      </c>
    </row>
    <row r="1724" spans="1:17" x14ac:dyDescent="0.35">
      <c r="A1724" s="2">
        <v>1720</v>
      </c>
      <c r="B1724" s="2">
        <f t="shared" si="26"/>
        <v>306</v>
      </c>
      <c r="C1724" s="2">
        <v>3</v>
      </c>
      <c r="D1724" s="2">
        <v>6</v>
      </c>
      <c r="E1724" s="2" t="str">
        <f>"阵列"&amp;C1724&amp;INDEX(计算页!$E$4:$E$9,D1724)&amp;"色宠物系数"</f>
        <v>阵列3红色宠物系数</v>
      </c>
      <c r="F1724" s="2">
        <v>20</v>
      </c>
      <c r="G1724" s="2">
        <v>2000</v>
      </c>
      <c r="H1724" s="2">
        <f>INDEX(升级战力计算!$B$2:$BC$101,D_升级系数表!F1724,MATCH(B1724,升级战力计算!$B$1:$BC$1,0)-1)</f>
        <v>1220</v>
      </c>
      <c r="I1724" s="1">
        <v>3</v>
      </c>
      <c r="J1724" s="1">
        <v>201</v>
      </c>
      <c r="K1724" s="1">
        <v>100</v>
      </c>
      <c r="L1724" s="1">
        <v>202</v>
      </c>
      <c r="M1724" s="1">
        <v>200</v>
      </c>
      <c r="N1724" s="1">
        <v>203</v>
      </c>
      <c r="O1724" s="1">
        <v>300</v>
      </c>
      <c r="P1724" s="1">
        <v>1</v>
      </c>
      <c r="Q1724" s="1">
        <v>2000</v>
      </c>
    </row>
    <row r="1725" spans="1:17" x14ac:dyDescent="0.35">
      <c r="A1725" s="2">
        <v>1721</v>
      </c>
      <c r="B1725" s="2">
        <f t="shared" si="26"/>
        <v>306</v>
      </c>
      <c r="C1725" s="2">
        <v>3</v>
      </c>
      <c r="D1725" s="2">
        <v>6</v>
      </c>
      <c r="E1725" s="2" t="str">
        <f>"阵列"&amp;C1725&amp;INDEX(计算页!$E$4:$E$9,D1725)&amp;"色宠物系数"</f>
        <v>阵列3红色宠物系数</v>
      </c>
      <c r="F1725" s="2">
        <v>21</v>
      </c>
      <c r="G1725" s="2">
        <v>2100</v>
      </c>
      <c r="H1725" s="2">
        <f>INDEX(升级战力计算!$B$2:$BC$101,D_升级系数表!F1725,MATCH(B1725,升级战力计算!$B$1:$BC$1,0)-1)</f>
        <v>1292</v>
      </c>
      <c r="I1725" s="1">
        <v>3</v>
      </c>
      <c r="J1725" s="1">
        <v>201</v>
      </c>
      <c r="K1725" s="1">
        <v>100</v>
      </c>
      <c r="L1725" s="1">
        <v>202</v>
      </c>
      <c r="M1725" s="1">
        <v>200</v>
      </c>
      <c r="N1725" s="1">
        <v>203</v>
      </c>
      <c r="O1725" s="1">
        <v>300</v>
      </c>
      <c r="P1725" s="1">
        <v>1</v>
      </c>
      <c r="Q1725" s="1">
        <v>2100</v>
      </c>
    </row>
    <row r="1726" spans="1:17" x14ac:dyDescent="0.35">
      <c r="A1726" s="2">
        <v>1722</v>
      </c>
      <c r="B1726" s="2">
        <f t="shared" si="26"/>
        <v>306</v>
      </c>
      <c r="C1726" s="2">
        <v>3</v>
      </c>
      <c r="D1726" s="2">
        <v>6</v>
      </c>
      <c r="E1726" s="2" t="str">
        <f>"阵列"&amp;C1726&amp;INDEX(计算页!$E$4:$E$9,D1726)&amp;"色宠物系数"</f>
        <v>阵列3红色宠物系数</v>
      </c>
      <c r="F1726" s="2">
        <v>22</v>
      </c>
      <c r="G1726" s="2">
        <v>2200</v>
      </c>
      <c r="H1726" s="2">
        <f>INDEX(升级战力计算!$B$2:$BC$101,D_升级系数表!F1726,MATCH(B1726,升级战力计算!$B$1:$BC$1,0)-1)</f>
        <v>1364</v>
      </c>
      <c r="I1726" s="1">
        <v>3</v>
      </c>
      <c r="J1726" s="1">
        <v>201</v>
      </c>
      <c r="K1726" s="1">
        <v>100</v>
      </c>
      <c r="L1726" s="1">
        <v>202</v>
      </c>
      <c r="M1726" s="1">
        <v>200</v>
      </c>
      <c r="N1726" s="1">
        <v>203</v>
      </c>
      <c r="O1726" s="1">
        <v>300</v>
      </c>
      <c r="P1726" s="1">
        <v>1</v>
      </c>
      <c r="Q1726" s="1">
        <v>2200</v>
      </c>
    </row>
    <row r="1727" spans="1:17" x14ac:dyDescent="0.35">
      <c r="A1727" s="2">
        <v>1723</v>
      </c>
      <c r="B1727" s="2">
        <f t="shared" si="26"/>
        <v>306</v>
      </c>
      <c r="C1727" s="2">
        <v>3</v>
      </c>
      <c r="D1727" s="2">
        <v>6</v>
      </c>
      <c r="E1727" s="2" t="str">
        <f>"阵列"&amp;C1727&amp;INDEX(计算页!$E$4:$E$9,D1727)&amp;"色宠物系数"</f>
        <v>阵列3红色宠物系数</v>
      </c>
      <c r="F1727" s="2">
        <v>23</v>
      </c>
      <c r="G1727" s="2">
        <v>2300</v>
      </c>
      <c r="H1727" s="2">
        <f>INDEX(升级战力计算!$B$2:$BC$101,D_升级系数表!F1727,MATCH(B1727,升级战力计算!$B$1:$BC$1,0)-1)</f>
        <v>1436</v>
      </c>
      <c r="I1727" s="1">
        <v>3</v>
      </c>
      <c r="J1727" s="1">
        <v>201</v>
      </c>
      <c r="K1727" s="1">
        <v>100</v>
      </c>
      <c r="L1727" s="1">
        <v>202</v>
      </c>
      <c r="M1727" s="1">
        <v>200</v>
      </c>
      <c r="N1727" s="1">
        <v>203</v>
      </c>
      <c r="O1727" s="1">
        <v>300</v>
      </c>
      <c r="P1727" s="1">
        <v>1</v>
      </c>
      <c r="Q1727" s="1">
        <v>2300</v>
      </c>
    </row>
    <row r="1728" spans="1:17" x14ac:dyDescent="0.35">
      <c r="A1728" s="2">
        <v>1724</v>
      </c>
      <c r="B1728" s="2">
        <f t="shared" si="26"/>
        <v>306</v>
      </c>
      <c r="C1728" s="2">
        <v>3</v>
      </c>
      <c r="D1728" s="2">
        <v>6</v>
      </c>
      <c r="E1728" s="2" t="str">
        <f>"阵列"&amp;C1728&amp;INDEX(计算页!$E$4:$E$9,D1728)&amp;"色宠物系数"</f>
        <v>阵列3红色宠物系数</v>
      </c>
      <c r="F1728" s="2">
        <v>24</v>
      </c>
      <c r="G1728" s="2">
        <v>2400</v>
      </c>
      <c r="H1728" s="2">
        <f>INDEX(升级战力计算!$B$2:$BC$101,D_升级系数表!F1728,MATCH(B1728,升级战力计算!$B$1:$BC$1,0)-1)</f>
        <v>1508</v>
      </c>
      <c r="I1728" s="1">
        <v>3</v>
      </c>
      <c r="J1728" s="1">
        <v>201</v>
      </c>
      <c r="K1728" s="1">
        <v>100</v>
      </c>
      <c r="L1728" s="1">
        <v>202</v>
      </c>
      <c r="M1728" s="1">
        <v>200</v>
      </c>
      <c r="N1728" s="1">
        <v>203</v>
      </c>
      <c r="O1728" s="1">
        <v>300</v>
      </c>
      <c r="P1728" s="1">
        <v>1</v>
      </c>
      <c r="Q1728" s="1">
        <v>2400</v>
      </c>
    </row>
    <row r="1729" spans="1:17" x14ac:dyDescent="0.35">
      <c r="A1729" s="2">
        <v>1725</v>
      </c>
      <c r="B1729" s="2">
        <f t="shared" si="26"/>
        <v>306</v>
      </c>
      <c r="C1729" s="2">
        <v>3</v>
      </c>
      <c r="D1729" s="2">
        <v>6</v>
      </c>
      <c r="E1729" s="2" t="str">
        <f>"阵列"&amp;C1729&amp;INDEX(计算页!$E$4:$E$9,D1729)&amp;"色宠物系数"</f>
        <v>阵列3红色宠物系数</v>
      </c>
      <c r="F1729" s="2">
        <v>25</v>
      </c>
      <c r="G1729" s="2">
        <v>2500</v>
      </c>
      <c r="H1729" s="2">
        <f>INDEX(升级战力计算!$B$2:$BC$101,D_升级系数表!F1729,MATCH(B1729,升级战力计算!$B$1:$BC$1,0)-1)</f>
        <v>1580</v>
      </c>
      <c r="I1729" s="1">
        <v>3</v>
      </c>
      <c r="J1729" s="1">
        <v>201</v>
      </c>
      <c r="K1729" s="1">
        <v>100</v>
      </c>
      <c r="L1729" s="1">
        <v>202</v>
      </c>
      <c r="M1729" s="1">
        <v>200</v>
      </c>
      <c r="N1729" s="1">
        <v>203</v>
      </c>
      <c r="O1729" s="1">
        <v>300</v>
      </c>
      <c r="P1729" s="1">
        <v>1</v>
      </c>
      <c r="Q1729" s="1">
        <v>2500</v>
      </c>
    </row>
    <row r="1730" spans="1:17" x14ac:dyDescent="0.35">
      <c r="A1730" s="2">
        <v>1726</v>
      </c>
      <c r="B1730" s="2">
        <f t="shared" si="26"/>
        <v>306</v>
      </c>
      <c r="C1730" s="2">
        <v>3</v>
      </c>
      <c r="D1730" s="2">
        <v>6</v>
      </c>
      <c r="E1730" s="2" t="str">
        <f>"阵列"&amp;C1730&amp;INDEX(计算页!$E$4:$E$9,D1730)&amp;"色宠物系数"</f>
        <v>阵列3红色宠物系数</v>
      </c>
      <c r="F1730" s="2">
        <v>26</v>
      </c>
      <c r="G1730" s="2">
        <v>2600</v>
      </c>
      <c r="H1730" s="2">
        <f>INDEX(升级战力计算!$B$2:$BC$101,D_升级系数表!F1730,MATCH(B1730,升级战力计算!$B$1:$BC$1,0)-1)</f>
        <v>1657</v>
      </c>
      <c r="I1730" s="1">
        <v>3</v>
      </c>
      <c r="J1730" s="1">
        <v>201</v>
      </c>
      <c r="K1730" s="1">
        <v>100</v>
      </c>
      <c r="L1730" s="1">
        <v>202</v>
      </c>
      <c r="M1730" s="1">
        <v>200</v>
      </c>
      <c r="N1730" s="1">
        <v>203</v>
      </c>
      <c r="O1730" s="1">
        <v>300</v>
      </c>
      <c r="P1730" s="1">
        <v>1</v>
      </c>
      <c r="Q1730" s="1">
        <v>2600</v>
      </c>
    </row>
    <row r="1731" spans="1:17" x14ac:dyDescent="0.35">
      <c r="A1731" s="2">
        <v>1727</v>
      </c>
      <c r="B1731" s="2">
        <f t="shared" si="26"/>
        <v>306</v>
      </c>
      <c r="C1731" s="2">
        <v>3</v>
      </c>
      <c r="D1731" s="2">
        <v>6</v>
      </c>
      <c r="E1731" s="2" t="str">
        <f>"阵列"&amp;C1731&amp;INDEX(计算页!$E$4:$E$9,D1731)&amp;"色宠物系数"</f>
        <v>阵列3红色宠物系数</v>
      </c>
      <c r="F1731" s="2">
        <v>27</v>
      </c>
      <c r="G1731" s="2">
        <v>2700</v>
      </c>
      <c r="H1731" s="2">
        <f>INDEX(升级战力计算!$B$2:$BC$101,D_升级系数表!F1731,MATCH(B1731,升级战力计算!$B$1:$BC$1,0)-1)</f>
        <v>1734</v>
      </c>
      <c r="I1731" s="1">
        <v>3</v>
      </c>
      <c r="J1731" s="1">
        <v>201</v>
      </c>
      <c r="K1731" s="1">
        <v>100</v>
      </c>
      <c r="L1731" s="1">
        <v>202</v>
      </c>
      <c r="M1731" s="1">
        <v>200</v>
      </c>
      <c r="N1731" s="1">
        <v>203</v>
      </c>
      <c r="O1731" s="1">
        <v>300</v>
      </c>
      <c r="P1731" s="1">
        <v>1</v>
      </c>
      <c r="Q1731" s="1">
        <v>2700</v>
      </c>
    </row>
    <row r="1732" spans="1:17" x14ac:dyDescent="0.35">
      <c r="A1732" s="2">
        <v>1728</v>
      </c>
      <c r="B1732" s="2">
        <f t="shared" si="26"/>
        <v>306</v>
      </c>
      <c r="C1732" s="2">
        <v>3</v>
      </c>
      <c r="D1732" s="2">
        <v>6</v>
      </c>
      <c r="E1732" s="2" t="str">
        <f>"阵列"&amp;C1732&amp;INDEX(计算页!$E$4:$E$9,D1732)&amp;"色宠物系数"</f>
        <v>阵列3红色宠物系数</v>
      </c>
      <c r="F1732" s="2">
        <v>28</v>
      </c>
      <c r="G1732" s="2">
        <v>2800</v>
      </c>
      <c r="H1732" s="2">
        <f>INDEX(升级战力计算!$B$2:$BC$101,D_升级系数表!F1732,MATCH(B1732,升级战力计算!$B$1:$BC$1,0)-1)</f>
        <v>1811</v>
      </c>
      <c r="I1732" s="1">
        <v>3</v>
      </c>
      <c r="J1732" s="1">
        <v>201</v>
      </c>
      <c r="K1732" s="1">
        <v>100</v>
      </c>
      <c r="L1732" s="1">
        <v>202</v>
      </c>
      <c r="M1732" s="1">
        <v>200</v>
      </c>
      <c r="N1732" s="1">
        <v>203</v>
      </c>
      <c r="O1732" s="1">
        <v>300</v>
      </c>
      <c r="P1732" s="1">
        <v>1</v>
      </c>
      <c r="Q1732" s="1">
        <v>2800</v>
      </c>
    </row>
    <row r="1733" spans="1:17" x14ac:dyDescent="0.35">
      <c r="A1733" s="2">
        <v>1729</v>
      </c>
      <c r="B1733" s="2">
        <f t="shared" si="26"/>
        <v>306</v>
      </c>
      <c r="C1733" s="2">
        <v>3</v>
      </c>
      <c r="D1733" s="2">
        <v>6</v>
      </c>
      <c r="E1733" s="2" t="str">
        <f>"阵列"&amp;C1733&amp;INDEX(计算页!$E$4:$E$9,D1733)&amp;"色宠物系数"</f>
        <v>阵列3红色宠物系数</v>
      </c>
      <c r="F1733" s="2">
        <v>29</v>
      </c>
      <c r="G1733" s="2">
        <v>2900</v>
      </c>
      <c r="H1733" s="2">
        <f>INDEX(升级战力计算!$B$2:$BC$101,D_升级系数表!F1733,MATCH(B1733,升级战力计算!$B$1:$BC$1,0)-1)</f>
        <v>1888</v>
      </c>
      <c r="I1733" s="1">
        <v>3</v>
      </c>
      <c r="J1733" s="1">
        <v>201</v>
      </c>
      <c r="K1733" s="1">
        <v>100</v>
      </c>
      <c r="L1733" s="1">
        <v>202</v>
      </c>
      <c r="M1733" s="1">
        <v>200</v>
      </c>
      <c r="N1733" s="1">
        <v>203</v>
      </c>
      <c r="O1733" s="1">
        <v>300</v>
      </c>
      <c r="P1733" s="1">
        <v>1</v>
      </c>
      <c r="Q1733" s="1">
        <v>2900</v>
      </c>
    </row>
    <row r="1734" spans="1:17" x14ac:dyDescent="0.35">
      <c r="A1734" s="2">
        <v>1730</v>
      </c>
      <c r="B1734" s="2">
        <f t="shared" ref="B1734:B1797" si="27">C1734*100+D1734</f>
        <v>306</v>
      </c>
      <c r="C1734" s="2">
        <v>3</v>
      </c>
      <c r="D1734" s="2">
        <v>6</v>
      </c>
      <c r="E1734" s="2" t="str">
        <f>"阵列"&amp;C1734&amp;INDEX(计算页!$E$4:$E$9,D1734)&amp;"色宠物系数"</f>
        <v>阵列3红色宠物系数</v>
      </c>
      <c r="F1734" s="2">
        <v>30</v>
      </c>
      <c r="G1734" s="2">
        <v>3000</v>
      </c>
      <c r="H1734" s="2">
        <f>INDEX(升级战力计算!$B$2:$BC$101,D_升级系数表!F1734,MATCH(B1734,升级战力计算!$B$1:$BC$1,0)-1)</f>
        <v>1965</v>
      </c>
      <c r="I1734" s="1">
        <v>3</v>
      </c>
      <c r="J1734" s="1">
        <v>201</v>
      </c>
      <c r="K1734" s="1">
        <v>100</v>
      </c>
      <c r="L1734" s="1">
        <v>202</v>
      </c>
      <c r="M1734" s="1">
        <v>200</v>
      </c>
      <c r="N1734" s="1">
        <v>203</v>
      </c>
      <c r="O1734" s="1">
        <v>300</v>
      </c>
      <c r="P1734" s="1">
        <v>1</v>
      </c>
      <c r="Q1734" s="1">
        <v>3000</v>
      </c>
    </row>
    <row r="1735" spans="1:17" x14ac:dyDescent="0.35">
      <c r="A1735" s="2">
        <v>1731</v>
      </c>
      <c r="B1735" s="2">
        <f t="shared" si="27"/>
        <v>306</v>
      </c>
      <c r="C1735" s="2">
        <v>3</v>
      </c>
      <c r="D1735" s="2">
        <v>6</v>
      </c>
      <c r="E1735" s="2" t="str">
        <f>"阵列"&amp;C1735&amp;INDEX(计算页!$E$4:$E$9,D1735)&amp;"色宠物系数"</f>
        <v>阵列3红色宠物系数</v>
      </c>
      <c r="F1735" s="2">
        <v>31</v>
      </c>
      <c r="G1735" s="2">
        <v>3100</v>
      </c>
      <c r="H1735" s="2">
        <f>INDEX(升级战力计算!$B$2:$BC$101,D_升级系数表!F1735,MATCH(B1735,升级战力计算!$B$1:$BC$1,0)-1)</f>
        <v>2047</v>
      </c>
      <c r="I1735" s="1">
        <v>3</v>
      </c>
      <c r="J1735" s="1">
        <v>201</v>
      </c>
      <c r="K1735" s="1">
        <v>100</v>
      </c>
      <c r="L1735" s="1">
        <v>202</v>
      </c>
      <c r="M1735" s="1">
        <v>200</v>
      </c>
      <c r="N1735" s="1">
        <v>203</v>
      </c>
      <c r="O1735" s="1">
        <v>300</v>
      </c>
      <c r="P1735" s="1">
        <v>1</v>
      </c>
      <c r="Q1735" s="1">
        <v>3100</v>
      </c>
    </row>
    <row r="1736" spans="1:17" x14ac:dyDescent="0.35">
      <c r="A1736" s="2">
        <v>1732</v>
      </c>
      <c r="B1736" s="2">
        <f t="shared" si="27"/>
        <v>306</v>
      </c>
      <c r="C1736" s="2">
        <v>3</v>
      </c>
      <c r="D1736" s="2">
        <v>6</v>
      </c>
      <c r="E1736" s="2" t="str">
        <f>"阵列"&amp;C1736&amp;INDEX(计算页!$E$4:$E$9,D1736)&amp;"色宠物系数"</f>
        <v>阵列3红色宠物系数</v>
      </c>
      <c r="F1736" s="2">
        <v>32</v>
      </c>
      <c r="G1736" s="2">
        <v>3200</v>
      </c>
      <c r="H1736" s="2">
        <f>INDEX(升级战力计算!$B$2:$BC$101,D_升级系数表!F1736,MATCH(B1736,升级战力计算!$B$1:$BC$1,0)-1)</f>
        <v>2129</v>
      </c>
      <c r="I1736" s="1">
        <v>3</v>
      </c>
      <c r="J1736" s="1">
        <v>201</v>
      </c>
      <c r="K1736" s="1">
        <v>100</v>
      </c>
      <c r="L1736" s="1">
        <v>202</v>
      </c>
      <c r="M1736" s="1">
        <v>200</v>
      </c>
      <c r="N1736" s="1">
        <v>203</v>
      </c>
      <c r="O1736" s="1">
        <v>300</v>
      </c>
      <c r="P1736" s="1">
        <v>1</v>
      </c>
      <c r="Q1736" s="1">
        <v>3200</v>
      </c>
    </row>
    <row r="1737" spans="1:17" x14ac:dyDescent="0.35">
      <c r="A1737" s="2">
        <v>1733</v>
      </c>
      <c r="B1737" s="2">
        <f t="shared" si="27"/>
        <v>306</v>
      </c>
      <c r="C1737" s="2">
        <v>3</v>
      </c>
      <c r="D1737" s="2">
        <v>6</v>
      </c>
      <c r="E1737" s="2" t="str">
        <f>"阵列"&amp;C1737&amp;INDEX(计算页!$E$4:$E$9,D1737)&amp;"色宠物系数"</f>
        <v>阵列3红色宠物系数</v>
      </c>
      <c r="F1737" s="2">
        <v>33</v>
      </c>
      <c r="G1737" s="2">
        <v>3300</v>
      </c>
      <c r="H1737" s="2">
        <f>INDEX(升级战力计算!$B$2:$BC$101,D_升级系数表!F1737,MATCH(B1737,升级战力计算!$B$1:$BC$1,0)-1)</f>
        <v>2211</v>
      </c>
      <c r="I1737" s="1">
        <v>3</v>
      </c>
      <c r="J1737" s="1">
        <v>201</v>
      </c>
      <c r="K1737" s="1">
        <v>100</v>
      </c>
      <c r="L1737" s="1">
        <v>202</v>
      </c>
      <c r="M1737" s="1">
        <v>200</v>
      </c>
      <c r="N1737" s="1">
        <v>203</v>
      </c>
      <c r="O1737" s="1">
        <v>300</v>
      </c>
      <c r="P1737" s="1">
        <v>1</v>
      </c>
      <c r="Q1737" s="1">
        <v>3300</v>
      </c>
    </row>
    <row r="1738" spans="1:17" x14ac:dyDescent="0.35">
      <c r="A1738" s="2">
        <v>1734</v>
      </c>
      <c r="B1738" s="2">
        <f t="shared" si="27"/>
        <v>306</v>
      </c>
      <c r="C1738" s="2">
        <v>3</v>
      </c>
      <c r="D1738" s="2">
        <v>6</v>
      </c>
      <c r="E1738" s="2" t="str">
        <f>"阵列"&amp;C1738&amp;INDEX(计算页!$E$4:$E$9,D1738)&amp;"色宠物系数"</f>
        <v>阵列3红色宠物系数</v>
      </c>
      <c r="F1738" s="2">
        <v>34</v>
      </c>
      <c r="G1738" s="2">
        <v>3400</v>
      </c>
      <c r="H1738" s="2">
        <f>INDEX(升级战力计算!$B$2:$BC$101,D_升级系数表!F1738,MATCH(B1738,升级战力计算!$B$1:$BC$1,0)-1)</f>
        <v>2293</v>
      </c>
      <c r="I1738" s="1">
        <v>3</v>
      </c>
      <c r="J1738" s="1">
        <v>201</v>
      </c>
      <c r="K1738" s="1">
        <v>100</v>
      </c>
      <c r="L1738" s="1">
        <v>202</v>
      </c>
      <c r="M1738" s="1">
        <v>200</v>
      </c>
      <c r="N1738" s="1">
        <v>203</v>
      </c>
      <c r="O1738" s="1">
        <v>300</v>
      </c>
      <c r="P1738" s="1">
        <v>1</v>
      </c>
      <c r="Q1738" s="1">
        <v>3400</v>
      </c>
    </row>
    <row r="1739" spans="1:17" x14ac:dyDescent="0.35">
      <c r="A1739" s="2">
        <v>1735</v>
      </c>
      <c r="B1739" s="2">
        <f t="shared" si="27"/>
        <v>306</v>
      </c>
      <c r="C1739" s="2">
        <v>3</v>
      </c>
      <c r="D1739" s="2">
        <v>6</v>
      </c>
      <c r="E1739" s="2" t="str">
        <f>"阵列"&amp;C1739&amp;INDEX(计算页!$E$4:$E$9,D1739)&amp;"色宠物系数"</f>
        <v>阵列3红色宠物系数</v>
      </c>
      <c r="F1739" s="2">
        <v>35</v>
      </c>
      <c r="G1739" s="2">
        <v>3500</v>
      </c>
      <c r="H1739" s="2">
        <f>INDEX(升级战力计算!$B$2:$BC$101,D_升级系数表!F1739,MATCH(B1739,升级战力计算!$B$1:$BC$1,0)-1)</f>
        <v>2375</v>
      </c>
      <c r="I1739" s="1">
        <v>3</v>
      </c>
      <c r="J1739" s="1">
        <v>201</v>
      </c>
      <c r="K1739" s="1">
        <v>100</v>
      </c>
      <c r="L1739" s="1">
        <v>202</v>
      </c>
      <c r="M1739" s="1">
        <v>200</v>
      </c>
      <c r="N1739" s="1">
        <v>203</v>
      </c>
      <c r="O1739" s="1">
        <v>300</v>
      </c>
      <c r="P1739" s="1">
        <v>1</v>
      </c>
      <c r="Q1739" s="1">
        <v>3500</v>
      </c>
    </row>
    <row r="1740" spans="1:17" x14ac:dyDescent="0.35">
      <c r="A1740" s="2">
        <v>1736</v>
      </c>
      <c r="B1740" s="2">
        <f t="shared" si="27"/>
        <v>306</v>
      </c>
      <c r="C1740" s="2">
        <v>3</v>
      </c>
      <c r="D1740" s="2">
        <v>6</v>
      </c>
      <c r="E1740" s="2" t="str">
        <f>"阵列"&amp;C1740&amp;INDEX(计算页!$E$4:$E$9,D1740)&amp;"色宠物系数"</f>
        <v>阵列3红色宠物系数</v>
      </c>
      <c r="F1740" s="2">
        <v>36</v>
      </c>
      <c r="G1740" s="2">
        <v>3600</v>
      </c>
      <c r="H1740" s="2">
        <f>INDEX(升级战力计算!$B$2:$BC$101,D_升级系数表!F1740,MATCH(B1740,升级战力计算!$B$1:$BC$1,0)-1)</f>
        <v>2463</v>
      </c>
      <c r="I1740" s="1">
        <v>3</v>
      </c>
      <c r="J1740" s="1">
        <v>201</v>
      </c>
      <c r="K1740" s="1">
        <v>100</v>
      </c>
      <c r="L1740" s="1">
        <v>202</v>
      </c>
      <c r="M1740" s="1">
        <v>200</v>
      </c>
      <c r="N1740" s="1">
        <v>203</v>
      </c>
      <c r="O1740" s="1">
        <v>300</v>
      </c>
      <c r="P1740" s="1">
        <v>1</v>
      </c>
      <c r="Q1740" s="1">
        <v>3600</v>
      </c>
    </row>
    <row r="1741" spans="1:17" x14ac:dyDescent="0.35">
      <c r="A1741" s="2">
        <v>1737</v>
      </c>
      <c r="B1741" s="2">
        <f t="shared" si="27"/>
        <v>306</v>
      </c>
      <c r="C1741" s="2">
        <v>3</v>
      </c>
      <c r="D1741" s="2">
        <v>6</v>
      </c>
      <c r="E1741" s="2" t="str">
        <f>"阵列"&amp;C1741&amp;INDEX(计算页!$E$4:$E$9,D1741)&amp;"色宠物系数"</f>
        <v>阵列3红色宠物系数</v>
      </c>
      <c r="F1741" s="2">
        <v>37</v>
      </c>
      <c r="G1741" s="2">
        <v>3700</v>
      </c>
      <c r="H1741" s="2">
        <f>INDEX(升级战力计算!$B$2:$BC$101,D_升级系数表!F1741,MATCH(B1741,升级战力计算!$B$1:$BC$1,0)-1)</f>
        <v>2551</v>
      </c>
      <c r="I1741" s="1">
        <v>3</v>
      </c>
      <c r="J1741" s="1">
        <v>201</v>
      </c>
      <c r="K1741" s="1">
        <v>100</v>
      </c>
      <c r="L1741" s="1">
        <v>202</v>
      </c>
      <c r="M1741" s="1">
        <v>200</v>
      </c>
      <c r="N1741" s="1">
        <v>203</v>
      </c>
      <c r="O1741" s="1">
        <v>300</v>
      </c>
      <c r="P1741" s="1">
        <v>1</v>
      </c>
      <c r="Q1741" s="1">
        <v>3700</v>
      </c>
    </row>
    <row r="1742" spans="1:17" x14ac:dyDescent="0.35">
      <c r="A1742" s="2">
        <v>1738</v>
      </c>
      <c r="B1742" s="2">
        <f t="shared" si="27"/>
        <v>306</v>
      </c>
      <c r="C1742" s="2">
        <v>3</v>
      </c>
      <c r="D1742" s="2">
        <v>6</v>
      </c>
      <c r="E1742" s="2" t="str">
        <f>"阵列"&amp;C1742&amp;INDEX(计算页!$E$4:$E$9,D1742)&amp;"色宠物系数"</f>
        <v>阵列3红色宠物系数</v>
      </c>
      <c r="F1742" s="2">
        <v>38</v>
      </c>
      <c r="G1742" s="2">
        <v>3800</v>
      </c>
      <c r="H1742" s="2">
        <f>INDEX(升级战力计算!$B$2:$BC$101,D_升级系数表!F1742,MATCH(B1742,升级战力计算!$B$1:$BC$1,0)-1)</f>
        <v>2639</v>
      </c>
      <c r="I1742" s="1">
        <v>3</v>
      </c>
      <c r="J1742" s="1">
        <v>201</v>
      </c>
      <c r="K1742" s="1">
        <v>100</v>
      </c>
      <c r="L1742" s="1">
        <v>202</v>
      </c>
      <c r="M1742" s="1">
        <v>200</v>
      </c>
      <c r="N1742" s="1">
        <v>203</v>
      </c>
      <c r="O1742" s="1">
        <v>300</v>
      </c>
      <c r="P1742" s="1">
        <v>1</v>
      </c>
      <c r="Q1742" s="1">
        <v>3800</v>
      </c>
    </row>
    <row r="1743" spans="1:17" x14ac:dyDescent="0.35">
      <c r="A1743" s="2">
        <v>1739</v>
      </c>
      <c r="B1743" s="2">
        <f t="shared" si="27"/>
        <v>306</v>
      </c>
      <c r="C1743" s="2">
        <v>3</v>
      </c>
      <c r="D1743" s="2">
        <v>6</v>
      </c>
      <c r="E1743" s="2" t="str">
        <f>"阵列"&amp;C1743&amp;INDEX(计算页!$E$4:$E$9,D1743)&amp;"色宠物系数"</f>
        <v>阵列3红色宠物系数</v>
      </c>
      <c r="F1743" s="2">
        <v>39</v>
      </c>
      <c r="G1743" s="2">
        <v>3900</v>
      </c>
      <c r="H1743" s="2">
        <f>INDEX(升级战力计算!$B$2:$BC$101,D_升级系数表!F1743,MATCH(B1743,升级战力计算!$B$1:$BC$1,0)-1)</f>
        <v>2727</v>
      </c>
      <c r="I1743" s="1">
        <v>3</v>
      </c>
      <c r="J1743" s="1">
        <v>201</v>
      </c>
      <c r="K1743" s="1">
        <v>100</v>
      </c>
      <c r="L1743" s="1">
        <v>202</v>
      </c>
      <c r="M1743" s="1">
        <v>200</v>
      </c>
      <c r="N1743" s="1">
        <v>203</v>
      </c>
      <c r="O1743" s="1">
        <v>300</v>
      </c>
      <c r="P1743" s="1">
        <v>1</v>
      </c>
      <c r="Q1743" s="1">
        <v>3900</v>
      </c>
    </row>
    <row r="1744" spans="1:17" x14ac:dyDescent="0.35">
      <c r="A1744" s="2">
        <v>1740</v>
      </c>
      <c r="B1744" s="2">
        <f t="shared" si="27"/>
        <v>306</v>
      </c>
      <c r="C1744" s="2">
        <v>3</v>
      </c>
      <c r="D1744" s="2">
        <v>6</v>
      </c>
      <c r="E1744" s="2" t="str">
        <f>"阵列"&amp;C1744&amp;INDEX(计算页!$E$4:$E$9,D1744)&amp;"色宠物系数"</f>
        <v>阵列3红色宠物系数</v>
      </c>
      <c r="F1744" s="2">
        <v>40</v>
      </c>
      <c r="G1744" s="2">
        <v>4000</v>
      </c>
      <c r="H1744" s="2">
        <f>INDEX(升级战力计算!$B$2:$BC$101,D_升级系数表!F1744,MATCH(B1744,升级战力计算!$B$1:$BC$1,0)-1)</f>
        <v>2815</v>
      </c>
      <c r="I1744" s="1">
        <v>3</v>
      </c>
      <c r="J1744" s="1">
        <v>201</v>
      </c>
      <c r="K1744" s="1">
        <v>100</v>
      </c>
      <c r="L1744" s="1">
        <v>202</v>
      </c>
      <c r="M1744" s="1">
        <v>200</v>
      </c>
      <c r="N1744" s="1">
        <v>203</v>
      </c>
      <c r="O1744" s="1">
        <v>300</v>
      </c>
      <c r="P1744" s="1">
        <v>1</v>
      </c>
      <c r="Q1744" s="1">
        <v>4000</v>
      </c>
    </row>
    <row r="1745" spans="1:17" x14ac:dyDescent="0.35">
      <c r="A1745" s="2">
        <v>1741</v>
      </c>
      <c r="B1745" s="2">
        <f t="shared" si="27"/>
        <v>306</v>
      </c>
      <c r="C1745" s="2">
        <v>3</v>
      </c>
      <c r="D1745" s="2">
        <v>6</v>
      </c>
      <c r="E1745" s="2" t="str">
        <f>"阵列"&amp;C1745&amp;INDEX(计算页!$E$4:$E$9,D1745)&amp;"色宠物系数"</f>
        <v>阵列3红色宠物系数</v>
      </c>
      <c r="F1745" s="2">
        <v>41</v>
      </c>
      <c r="G1745" s="2">
        <v>4100</v>
      </c>
      <c r="H1745" s="2">
        <f>INDEX(升级战力计算!$B$2:$BC$101,D_升级系数表!F1745,MATCH(B1745,升级战力计算!$B$1:$BC$1,0)-1)</f>
        <v>2909</v>
      </c>
      <c r="I1745" s="1">
        <v>3</v>
      </c>
      <c r="J1745" s="1">
        <v>201</v>
      </c>
      <c r="K1745" s="1">
        <v>100</v>
      </c>
      <c r="L1745" s="1">
        <v>202</v>
      </c>
      <c r="M1745" s="1">
        <v>200</v>
      </c>
      <c r="N1745" s="1">
        <v>203</v>
      </c>
      <c r="O1745" s="1">
        <v>300</v>
      </c>
      <c r="P1745" s="1">
        <v>1</v>
      </c>
      <c r="Q1745" s="1">
        <v>4100</v>
      </c>
    </row>
    <row r="1746" spans="1:17" x14ac:dyDescent="0.35">
      <c r="A1746" s="2">
        <v>1742</v>
      </c>
      <c r="B1746" s="2">
        <f t="shared" si="27"/>
        <v>306</v>
      </c>
      <c r="C1746" s="2">
        <v>3</v>
      </c>
      <c r="D1746" s="2">
        <v>6</v>
      </c>
      <c r="E1746" s="2" t="str">
        <f>"阵列"&amp;C1746&amp;INDEX(计算页!$E$4:$E$9,D1746)&amp;"色宠物系数"</f>
        <v>阵列3红色宠物系数</v>
      </c>
      <c r="F1746" s="2">
        <v>42</v>
      </c>
      <c r="G1746" s="2">
        <v>4200</v>
      </c>
      <c r="H1746" s="2">
        <f>INDEX(升级战力计算!$B$2:$BC$101,D_升级系数表!F1746,MATCH(B1746,升级战力计算!$B$1:$BC$1,0)-1)</f>
        <v>3003</v>
      </c>
      <c r="I1746" s="1">
        <v>3</v>
      </c>
      <c r="J1746" s="1">
        <v>201</v>
      </c>
      <c r="K1746" s="1">
        <v>100</v>
      </c>
      <c r="L1746" s="1">
        <v>202</v>
      </c>
      <c r="M1746" s="1">
        <v>200</v>
      </c>
      <c r="N1746" s="1">
        <v>203</v>
      </c>
      <c r="O1746" s="1">
        <v>300</v>
      </c>
      <c r="P1746" s="1">
        <v>1</v>
      </c>
      <c r="Q1746" s="1">
        <v>4200</v>
      </c>
    </row>
    <row r="1747" spans="1:17" x14ac:dyDescent="0.35">
      <c r="A1747" s="2">
        <v>1743</v>
      </c>
      <c r="B1747" s="2">
        <f t="shared" si="27"/>
        <v>306</v>
      </c>
      <c r="C1747" s="2">
        <v>3</v>
      </c>
      <c r="D1747" s="2">
        <v>6</v>
      </c>
      <c r="E1747" s="2" t="str">
        <f>"阵列"&amp;C1747&amp;INDEX(计算页!$E$4:$E$9,D1747)&amp;"色宠物系数"</f>
        <v>阵列3红色宠物系数</v>
      </c>
      <c r="F1747" s="2">
        <v>43</v>
      </c>
      <c r="G1747" s="2">
        <v>4300</v>
      </c>
      <c r="H1747" s="2">
        <f>INDEX(升级战力计算!$B$2:$BC$101,D_升级系数表!F1747,MATCH(B1747,升级战力计算!$B$1:$BC$1,0)-1)</f>
        <v>3097</v>
      </c>
      <c r="I1747" s="1">
        <v>3</v>
      </c>
      <c r="J1747" s="1">
        <v>201</v>
      </c>
      <c r="K1747" s="1">
        <v>100</v>
      </c>
      <c r="L1747" s="1">
        <v>202</v>
      </c>
      <c r="M1747" s="1">
        <v>200</v>
      </c>
      <c r="N1747" s="1">
        <v>203</v>
      </c>
      <c r="O1747" s="1">
        <v>300</v>
      </c>
      <c r="P1747" s="1">
        <v>1</v>
      </c>
      <c r="Q1747" s="1">
        <v>4300</v>
      </c>
    </row>
    <row r="1748" spans="1:17" x14ac:dyDescent="0.35">
      <c r="A1748" s="2">
        <v>1744</v>
      </c>
      <c r="B1748" s="2">
        <f t="shared" si="27"/>
        <v>306</v>
      </c>
      <c r="C1748" s="2">
        <v>3</v>
      </c>
      <c r="D1748" s="2">
        <v>6</v>
      </c>
      <c r="E1748" s="2" t="str">
        <f>"阵列"&amp;C1748&amp;INDEX(计算页!$E$4:$E$9,D1748)&amp;"色宠物系数"</f>
        <v>阵列3红色宠物系数</v>
      </c>
      <c r="F1748" s="2">
        <v>44</v>
      </c>
      <c r="G1748" s="2">
        <v>4400</v>
      </c>
      <c r="H1748" s="2">
        <f>INDEX(升级战力计算!$B$2:$BC$101,D_升级系数表!F1748,MATCH(B1748,升级战力计算!$B$1:$BC$1,0)-1)</f>
        <v>3191</v>
      </c>
      <c r="I1748" s="1">
        <v>3</v>
      </c>
      <c r="J1748" s="1">
        <v>201</v>
      </c>
      <c r="K1748" s="1">
        <v>100</v>
      </c>
      <c r="L1748" s="1">
        <v>202</v>
      </c>
      <c r="M1748" s="1">
        <v>200</v>
      </c>
      <c r="N1748" s="1">
        <v>203</v>
      </c>
      <c r="O1748" s="1">
        <v>300</v>
      </c>
      <c r="P1748" s="1">
        <v>1</v>
      </c>
      <c r="Q1748" s="1">
        <v>4400</v>
      </c>
    </row>
    <row r="1749" spans="1:17" x14ac:dyDescent="0.35">
      <c r="A1749" s="2">
        <v>1745</v>
      </c>
      <c r="B1749" s="2">
        <f t="shared" si="27"/>
        <v>306</v>
      </c>
      <c r="C1749" s="2">
        <v>3</v>
      </c>
      <c r="D1749" s="2">
        <v>6</v>
      </c>
      <c r="E1749" s="2" t="str">
        <f>"阵列"&amp;C1749&amp;INDEX(计算页!$E$4:$E$9,D1749)&amp;"色宠物系数"</f>
        <v>阵列3红色宠物系数</v>
      </c>
      <c r="F1749" s="2">
        <v>45</v>
      </c>
      <c r="G1749" s="2">
        <v>4500</v>
      </c>
      <c r="H1749" s="2">
        <f>INDEX(升级战力计算!$B$2:$BC$101,D_升级系数表!F1749,MATCH(B1749,升级战力计算!$B$1:$BC$1,0)-1)</f>
        <v>3285</v>
      </c>
      <c r="I1749" s="1">
        <v>3</v>
      </c>
      <c r="J1749" s="1">
        <v>201</v>
      </c>
      <c r="K1749" s="1">
        <v>100</v>
      </c>
      <c r="L1749" s="1">
        <v>202</v>
      </c>
      <c r="M1749" s="1">
        <v>200</v>
      </c>
      <c r="N1749" s="1">
        <v>203</v>
      </c>
      <c r="O1749" s="1">
        <v>300</v>
      </c>
      <c r="P1749" s="1">
        <v>1</v>
      </c>
      <c r="Q1749" s="1">
        <v>4500</v>
      </c>
    </row>
    <row r="1750" spans="1:17" x14ac:dyDescent="0.35">
      <c r="A1750" s="2">
        <v>1746</v>
      </c>
      <c r="B1750" s="2">
        <f t="shared" si="27"/>
        <v>306</v>
      </c>
      <c r="C1750" s="2">
        <v>3</v>
      </c>
      <c r="D1750" s="2">
        <v>6</v>
      </c>
      <c r="E1750" s="2" t="str">
        <f>"阵列"&amp;C1750&amp;INDEX(计算页!$E$4:$E$9,D1750)&amp;"色宠物系数"</f>
        <v>阵列3红色宠物系数</v>
      </c>
      <c r="F1750" s="2">
        <v>46</v>
      </c>
      <c r="G1750" s="2">
        <v>4600</v>
      </c>
      <c r="H1750" s="2">
        <f>INDEX(升级战力计算!$B$2:$BC$101,D_升级系数表!F1750,MATCH(B1750,升级战力计算!$B$1:$BC$1,0)-1)</f>
        <v>3386</v>
      </c>
      <c r="I1750" s="1">
        <v>3</v>
      </c>
      <c r="J1750" s="1">
        <v>201</v>
      </c>
      <c r="K1750" s="1">
        <v>100</v>
      </c>
      <c r="L1750" s="1">
        <v>202</v>
      </c>
      <c r="M1750" s="1">
        <v>200</v>
      </c>
      <c r="N1750" s="1">
        <v>203</v>
      </c>
      <c r="O1750" s="1">
        <v>300</v>
      </c>
      <c r="P1750" s="1">
        <v>1</v>
      </c>
      <c r="Q1750" s="1">
        <v>4600</v>
      </c>
    </row>
    <row r="1751" spans="1:17" x14ac:dyDescent="0.35">
      <c r="A1751" s="2">
        <v>1747</v>
      </c>
      <c r="B1751" s="2">
        <f t="shared" si="27"/>
        <v>306</v>
      </c>
      <c r="C1751" s="2">
        <v>3</v>
      </c>
      <c r="D1751" s="2">
        <v>6</v>
      </c>
      <c r="E1751" s="2" t="str">
        <f>"阵列"&amp;C1751&amp;INDEX(计算页!$E$4:$E$9,D1751)&amp;"色宠物系数"</f>
        <v>阵列3红色宠物系数</v>
      </c>
      <c r="F1751" s="2">
        <v>47</v>
      </c>
      <c r="G1751" s="2">
        <v>4700</v>
      </c>
      <c r="H1751" s="2">
        <f>INDEX(升级战力计算!$B$2:$BC$101,D_升级系数表!F1751,MATCH(B1751,升级战力计算!$B$1:$BC$1,0)-1)</f>
        <v>3487</v>
      </c>
      <c r="I1751" s="1">
        <v>3</v>
      </c>
      <c r="J1751" s="1">
        <v>201</v>
      </c>
      <c r="K1751" s="1">
        <v>100</v>
      </c>
      <c r="L1751" s="1">
        <v>202</v>
      </c>
      <c r="M1751" s="1">
        <v>200</v>
      </c>
      <c r="N1751" s="1">
        <v>203</v>
      </c>
      <c r="O1751" s="1">
        <v>300</v>
      </c>
      <c r="P1751" s="1">
        <v>1</v>
      </c>
      <c r="Q1751" s="1">
        <v>4700</v>
      </c>
    </row>
    <row r="1752" spans="1:17" x14ac:dyDescent="0.35">
      <c r="A1752" s="2">
        <v>1748</v>
      </c>
      <c r="B1752" s="2">
        <f t="shared" si="27"/>
        <v>306</v>
      </c>
      <c r="C1752" s="2">
        <v>3</v>
      </c>
      <c r="D1752" s="2">
        <v>6</v>
      </c>
      <c r="E1752" s="2" t="str">
        <f>"阵列"&amp;C1752&amp;INDEX(计算页!$E$4:$E$9,D1752)&amp;"色宠物系数"</f>
        <v>阵列3红色宠物系数</v>
      </c>
      <c r="F1752" s="2">
        <v>48</v>
      </c>
      <c r="G1752" s="2">
        <v>4800</v>
      </c>
      <c r="H1752" s="2">
        <f>INDEX(升级战力计算!$B$2:$BC$101,D_升级系数表!F1752,MATCH(B1752,升级战力计算!$B$1:$BC$1,0)-1)</f>
        <v>3588</v>
      </c>
      <c r="I1752" s="1">
        <v>3</v>
      </c>
      <c r="J1752" s="1">
        <v>201</v>
      </c>
      <c r="K1752" s="1">
        <v>100</v>
      </c>
      <c r="L1752" s="1">
        <v>202</v>
      </c>
      <c r="M1752" s="1">
        <v>200</v>
      </c>
      <c r="N1752" s="1">
        <v>203</v>
      </c>
      <c r="O1752" s="1">
        <v>300</v>
      </c>
      <c r="P1752" s="1">
        <v>1</v>
      </c>
      <c r="Q1752" s="1">
        <v>4800</v>
      </c>
    </row>
    <row r="1753" spans="1:17" x14ac:dyDescent="0.35">
      <c r="A1753" s="2">
        <v>1749</v>
      </c>
      <c r="B1753" s="2">
        <f t="shared" si="27"/>
        <v>306</v>
      </c>
      <c r="C1753" s="2">
        <v>3</v>
      </c>
      <c r="D1753" s="2">
        <v>6</v>
      </c>
      <c r="E1753" s="2" t="str">
        <f>"阵列"&amp;C1753&amp;INDEX(计算页!$E$4:$E$9,D1753)&amp;"色宠物系数"</f>
        <v>阵列3红色宠物系数</v>
      </c>
      <c r="F1753" s="2">
        <v>49</v>
      </c>
      <c r="G1753" s="2">
        <v>4900</v>
      </c>
      <c r="H1753" s="2">
        <f>INDEX(升级战力计算!$B$2:$BC$101,D_升级系数表!F1753,MATCH(B1753,升级战力计算!$B$1:$BC$1,0)-1)</f>
        <v>3689</v>
      </c>
      <c r="I1753" s="1">
        <v>3</v>
      </c>
      <c r="J1753" s="1">
        <v>201</v>
      </c>
      <c r="K1753" s="1">
        <v>100</v>
      </c>
      <c r="L1753" s="1">
        <v>202</v>
      </c>
      <c r="M1753" s="1">
        <v>200</v>
      </c>
      <c r="N1753" s="1">
        <v>203</v>
      </c>
      <c r="O1753" s="1">
        <v>300</v>
      </c>
      <c r="P1753" s="1">
        <v>1</v>
      </c>
      <c r="Q1753" s="1">
        <v>4900</v>
      </c>
    </row>
    <row r="1754" spans="1:17" x14ac:dyDescent="0.35">
      <c r="A1754" s="2">
        <v>1750</v>
      </c>
      <c r="B1754" s="2">
        <f t="shared" si="27"/>
        <v>306</v>
      </c>
      <c r="C1754" s="2">
        <v>3</v>
      </c>
      <c r="D1754" s="2">
        <v>6</v>
      </c>
      <c r="E1754" s="2" t="str">
        <f>"阵列"&amp;C1754&amp;INDEX(计算页!$E$4:$E$9,D1754)&amp;"色宠物系数"</f>
        <v>阵列3红色宠物系数</v>
      </c>
      <c r="F1754" s="2">
        <v>50</v>
      </c>
      <c r="G1754" s="2">
        <v>5000</v>
      </c>
      <c r="H1754" s="2">
        <f>INDEX(升级战力计算!$B$2:$BC$101,D_升级系数表!F1754,MATCH(B1754,升级战力计算!$B$1:$BC$1,0)-1)</f>
        <v>3790</v>
      </c>
      <c r="I1754" s="1">
        <v>3</v>
      </c>
      <c r="J1754" s="1">
        <v>201</v>
      </c>
      <c r="K1754" s="1">
        <v>100</v>
      </c>
      <c r="L1754" s="1">
        <v>202</v>
      </c>
      <c r="M1754" s="1">
        <v>200</v>
      </c>
      <c r="N1754" s="1">
        <v>203</v>
      </c>
      <c r="O1754" s="1">
        <v>300</v>
      </c>
      <c r="P1754" s="1">
        <v>1</v>
      </c>
      <c r="Q1754" s="1">
        <v>5000</v>
      </c>
    </row>
    <row r="1755" spans="1:17" x14ac:dyDescent="0.35">
      <c r="A1755" s="2">
        <v>1751</v>
      </c>
      <c r="B1755" s="2">
        <f t="shared" si="27"/>
        <v>306</v>
      </c>
      <c r="C1755" s="2">
        <v>3</v>
      </c>
      <c r="D1755" s="2">
        <v>6</v>
      </c>
      <c r="E1755" s="2" t="str">
        <f>"阵列"&amp;C1755&amp;INDEX(计算页!$E$4:$E$9,D1755)&amp;"色宠物系数"</f>
        <v>阵列3红色宠物系数</v>
      </c>
      <c r="F1755" s="2">
        <v>51</v>
      </c>
      <c r="G1755" s="2">
        <v>5100</v>
      </c>
      <c r="H1755" s="2">
        <f>INDEX(升级战力计算!$B$2:$BC$101,D_升级系数表!F1755,MATCH(B1755,升级战力计算!$B$1:$BC$1,0)-1)</f>
        <v>3898</v>
      </c>
      <c r="I1755" s="1">
        <v>3</v>
      </c>
      <c r="J1755" s="1">
        <v>201</v>
      </c>
      <c r="K1755" s="1">
        <v>100</v>
      </c>
      <c r="L1755" s="1">
        <v>202</v>
      </c>
      <c r="M1755" s="1">
        <v>200</v>
      </c>
      <c r="N1755" s="1">
        <v>203</v>
      </c>
      <c r="O1755" s="1">
        <v>300</v>
      </c>
      <c r="P1755" s="1">
        <v>1</v>
      </c>
      <c r="Q1755" s="1">
        <v>5100</v>
      </c>
    </row>
    <row r="1756" spans="1:17" x14ac:dyDescent="0.35">
      <c r="A1756" s="2">
        <v>1752</v>
      </c>
      <c r="B1756" s="2">
        <f t="shared" si="27"/>
        <v>306</v>
      </c>
      <c r="C1756" s="2">
        <v>3</v>
      </c>
      <c r="D1756" s="2">
        <v>6</v>
      </c>
      <c r="E1756" s="2" t="str">
        <f>"阵列"&amp;C1756&amp;INDEX(计算页!$E$4:$E$9,D1756)&amp;"色宠物系数"</f>
        <v>阵列3红色宠物系数</v>
      </c>
      <c r="F1756" s="2">
        <v>52</v>
      </c>
      <c r="G1756" s="2">
        <v>5200</v>
      </c>
      <c r="H1756" s="2">
        <f>INDEX(升级战力计算!$B$2:$BC$101,D_升级系数表!F1756,MATCH(B1756,升级战力计算!$B$1:$BC$1,0)-1)</f>
        <v>4006</v>
      </c>
      <c r="I1756" s="1">
        <v>3</v>
      </c>
      <c r="J1756" s="1">
        <v>201</v>
      </c>
      <c r="K1756" s="1">
        <v>100</v>
      </c>
      <c r="L1756" s="1">
        <v>202</v>
      </c>
      <c r="M1756" s="1">
        <v>200</v>
      </c>
      <c r="N1756" s="1">
        <v>203</v>
      </c>
      <c r="O1756" s="1">
        <v>300</v>
      </c>
      <c r="P1756" s="1">
        <v>1</v>
      </c>
      <c r="Q1756" s="1">
        <v>5200</v>
      </c>
    </row>
    <row r="1757" spans="1:17" x14ac:dyDescent="0.35">
      <c r="A1757" s="2">
        <v>1753</v>
      </c>
      <c r="B1757" s="2">
        <f t="shared" si="27"/>
        <v>306</v>
      </c>
      <c r="C1757" s="2">
        <v>3</v>
      </c>
      <c r="D1757" s="2">
        <v>6</v>
      </c>
      <c r="E1757" s="2" t="str">
        <f>"阵列"&amp;C1757&amp;INDEX(计算页!$E$4:$E$9,D1757)&amp;"色宠物系数"</f>
        <v>阵列3红色宠物系数</v>
      </c>
      <c r="F1757" s="2">
        <v>53</v>
      </c>
      <c r="G1757" s="2">
        <v>5300</v>
      </c>
      <c r="H1757" s="2">
        <f>INDEX(升级战力计算!$B$2:$BC$101,D_升级系数表!F1757,MATCH(B1757,升级战力计算!$B$1:$BC$1,0)-1)</f>
        <v>4114</v>
      </c>
      <c r="I1757" s="1">
        <v>3</v>
      </c>
      <c r="J1757" s="1">
        <v>201</v>
      </c>
      <c r="K1757" s="1">
        <v>100</v>
      </c>
      <c r="L1757" s="1">
        <v>202</v>
      </c>
      <c r="M1757" s="1">
        <v>200</v>
      </c>
      <c r="N1757" s="1">
        <v>203</v>
      </c>
      <c r="O1757" s="1">
        <v>300</v>
      </c>
      <c r="P1757" s="1">
        <v>1</v>
      </c>
      <c r="Q1757" s="1">
        <v>5300</v>
      </c>
    </row>
    <row r="1758" spans="1:17" x14ac:dyDescent="0.35">
      <c r="A1758" s="2">
        <v>1754</v>
      </c>
      <c r="B1758" s="2">
        <f t="shared" si="27"/>
        <v>306</v>
      </c>
      <c r="C1758" s="2">
        <v>3</v>
      </c>
      <c r="D1758" s="2">
        <v>6</v>
      </c>
      <c r="E1758" s="2" t="str">
        <f>"阵列"&amp;C1758&amp;INDEX(计算页!$E$4:$E$9,D1758)&amp;"色宠物系数"</f>
        <v>阵列3红色宠物系数</v>
      </c>
      <c r="F1758" s="2">
        <v>54</v>
      </c>
      <c r="G1758" s="2">
        <v>5400</v>
      </c>
      <c r="H1758" s="2">
        <f>INDEX(升级战力计算!$B$2:$BC$101,D_升级系数表!F1758,MATCH(B1758,升级战力计算!$B$1:$BC$1,0)-1)</f>
        <v>4222</v>
      </c>
      <c r="I1758" s="1">
        <v>3</v>
      </c>
      <c r="J1758" s="1">
        <v>201</v>
      </c>
      <c r="K1758" s="1">
        <v>100</v>
      </c>
      <c r="L1758" s="1">
        <v>202</v>
      </c>
      <c r="M1758" s="1">
        <v>200</v>
      </c>
      <c r="N1758" s="1">
        <v>203</v>
      </c>
      <c r="O1758" s="1">
        <v>300</v>
      </c>
      <c r="P1758" s="1">
        <v>1</v>
      </c>
      <c r="Q1758" s="1">
        <v>5400</v>
      </c>
    </row>
    <row r="1759" spans="1:17" x14ac:dyDescent="0.35">
      <c r="A1759" s="2">
        <v>1755</v>
      </c>
      <c r="B1759" s="2">
        <f t="shared" si="27"/>
        <v>306</v>
      </c>
      <c r="C1759" s="2">
        <v>3</v>
      </c>
      <c r="D1759" s="2">
        <v>6</v>
      </c>
      <c r="E1759" s="2" t="str">
        <f>"阵列"&amp;C1759&amp;INDEX(计算页!$E$4:$E$9,D1759)&amp;"色宠物系数"</f>
        <v>阵列3红色宠物系数</v>
      </c>
      <c r="F1759" s="2">
        <v>55</v>
      </c>
      <c r="G1759" s="2">
        <v>5500</v>
      </c>
      <c r="H1759" s="2">
        <f>INDEX(升级战力计算!$B$2:$BC$101,D_升级系数表!F1759,MATCH(B1759,升级战力计算!$B$1:$BC$1,0)-1)</f>
        <v>4330</v>
      </c>
      <c r="I1759" s="1">
        <v>3</v>
      </c>
      <c r="J1759" s="1">
        <v>201</v>
      </c>
      <c r="K1759" s="1">
        <v>100</v>
      </c>
      <c r="L1759" s="1">
        <v>202</v>
      </c>
      <c r="M1759" s="1">
        <v>200</v>
      </c>
      <c r="N1759" s="1">
        <v>203</v>
      </c>
      <c r="O1759" s="1">
        <v>300</v>
      </c>
      <c r="P1759" s="1">
        <v>1</v>
      </c>
      <c r="Q1759" s="1">
        <v>5500</v>
      </c>
    </row>
    <row r="1760" spans="1:17" x14ac:dyDescent="0.35">
      <c r="A1760" s="2">
        <v>1756</v>
      </c>
      <c r="B1760" s="2">
        <f t="shared" si="27"/>
        <v>306</v>
      </c>
      <c r="C1760" s="2">
        <v>3</v>
      </c>
      <c r="D1760" s="2">
        <v>6</v>
      </c>
      <c r="E1760" s="2" t="str">
        <f>"阵列"&amp;C1760&amp;INDEX(计算页!$E$4:$E$9,D1760)&amp;"色宠物系数"</f>
        <v>阵列3红色宠物系数</v>
      </c>
      <c r="F1760" s="2">
        <v>56</v>
      </c>
      <c r="G1760" s="2">
        <v>5600</v>
      </c>
      <c r="H1760" s="2">
        <f>INDEX(升级战力计算!$B$2:$BC$101,D_升级系数表!F1760,MATCH(B1760,升级战力计算!$B$1:$BC$1,0)-1)</f>
        <v>4446</v>
      </c>
      <c r="I1760" s="1">
        <v>3</v>
      </c>
      <c r="J1760" s="1">
        <v>201</v>
      </c>
      <c r="K1760" s="1">
        <v>100</v>
      </c>
      <c r="L1760" s="1">
        <v>202</v>
      </c>
      <c r="M1760" s="1">
        <v>200</v>
      </c>
      <c r="N1760" s="1">
        <v>203</v>
      </c>
      <c r="O1760" s="1">
        <v>300</v>
      </c>
      <c r="P1760" s="1">
        <v>1</v>
      </c>
      <c r="Q1760" s="1">
        <v>5600</v>
      </c>
    </row>
    <row r="1761" spans="1:17" x14ac:dyDescent="0.35">
      <c r="A1761" s="2">
        <v>1757</v>
      </c>
      <c r="B1761" s="2">
        <f t="shared" si="27"/>
        <v>306</v>
      </c>
      <c r="C1761" s="2">
        <v>3</v>
      </c>
      <c r="D1761" s="2">
        <v>6</v>
      </c>
      <c r="E1761" s="2" t="str">
        <f>"阵列"&amp;C1761&amp;INDEX(计算页!$E$4:$E$9,D1761)&amp;"色宠物系数"</f>
        <v>阵列3红色宠物系数</v>
      </c>
      <c r="F1761" s="2">
        <v>57</v>
      </c>
      <c r="G1761" s="2">
        <v>5700</v>
      </c>
      <c r="H1761" s="2">
        <f>INDEX(升级战力计算!$B$2:$BC$101,D_升级系数表!F1761,MATCH(B1761,升级战力计算!$B$1:$BC$1,0)-1)</f>
        <v>4562</v>
      </c>
      <c r="I1761" s="1">
        <v>3</v>
      </c>
      <c r="J1761" s="1">
        <v>201</v>
      </c>
      <c r="K1761" s="1">
        <v>100</v>
      </c>
      <c r="L1761" s="1">
        <v>202</v>
      </c>
      <c r="M1761" s="1">
        <v>200</v>
      </c>
      <c r="N1761" s="1">
        <v>203</v>
      </c>
      <c r="O1761" s="1">
        <v>300</v>
      </c>
      <c r="P1761" s="1">
        <v>1</v>
      </c>
      <c r="Q1761" s="1">
        <v>5700</v>
      </c>
    </row>
    <row r="1762" spans="1:17" x14ac:dyDescent="0.35">
      <c r="A1762" s="2">
        <v>1758</v>
      </c>
      <c r="B1762" s="2">
        <f t="shared" si="27"/>
        <v>306</v>
      </c>
      <c r="C1762" s="2">
        <v>3</v>
      </c>
      <c r="D1762" s="2">
        <v>6</v>
      </c>
      <c r="E1762" s="2" t="str">
        <f>"阵列"&amp;C1762&amp;INDEX(计算页!$E$4:$E$9,D1762)&amp;"色宠物系数"</f>
        <v>阵列3红色宠物系数</v>
      </c>
      <c r="F1762" s="2">
        <v>58</v>
      </c>
      <c r="G1762" s="2">
        <v>5800</v>
      </c>
      <c r="H1762" s="2">
        <f>INDEX(升级战力计算!$B$2:$BC$101,D_升级系数表!F1762,MATCH(B1762,升级战力计算!$B$1:$BC$1,0)-1)</f>
        <v>4678</v>
      </c>
      <c r="I1762" s="1">
        <v>3</v>
      </c>
      <c r="J1762" s="1">
        <v>201</v>
      </c>
      <c r="K1762" s="1">
        <v>100</v>
      </c>
      <c r="L1762" s="1">
        <v>202</v>
      </c>
      <c r="M1762" s="1">
        <v>200</v>
      </c>
      <c r="N1762" s="1">
        <v>203</v>
      </c>
      <c r="O1762" s="1">
        <v>300</v>
      </c>
      <c r="P1762" s="1">
        <v>1</v>
      </c>
      <c r="Q1762" s="1">
        <v>5800</v>
      </c>
    </row>
    <row r="1763" spans="1:17" x14ac:dyDescent="0.35">
      <c r="A1763" s="2">
        <v>1759</v>
      </c>
      <c r="B1763" s="2">
        <f t="shared" si="27"/>
        <v>306</v>
      </c>
      <c r="C1763" s="2">
        <v>3</v>
      </c>
      <c r="D1763" s="2">
        <v>6</v>
      </c>
      <c r="E1763" s="2" t="str">
        <f>"阵列"&amp;C1763&amp;INDEX(计算页!$E$4:$E$9,D1763)&amp;"色宠物系数"</f>
        <v>阵列3红色宠物系数</v>
      </c>
      <c r="F1763" s="2">
        <v>59</v>
      </c>
      <c r="G1763" s="2">
        <v>5900</v>
      </c>
      <c r="H1763" s="2">
        <f>INDEX(升级战力计算!$B$2:$BC$101,D_升级系数表!F1763,MATCH(B1763,升级战力计算!$B$1:$BC$1,0)-1)</f>
        <v>4794</v>
      </c>
      <c r="I1763" s="1">
        <v>3</v>
      </c>
      <c r="J1763" s="1">
        <v>201</v>
      </c>
      <c r="K1763" s="1">
        <v>100</v>
      </c>
      <c r="L1763" s="1">
        <v>202</v>
      </c>
      <c r="M1763" s="1">
        <v>200</v>
      </c>
      <c r="N1763" s="1">
        <v>203</v>
      </c>
      <c r="O1763" s="1">
        <v>300</v>
      </c>
      <c r="P1763" s="1">
        <v>1</v>
      </c>
      <c r="Q1763" s="1">
        <v>5900</v>
      </c>
    </row>
    <row r="1764" spans="1:17" x14ac:dyDescent="0.35">
      <c r="A1764" s="2">
        <v>1760</v>
      </c>
      <c r="B1764" s="2">
        <f t="shared" si="27"/>
        <v>306</v>
      </c>
      <c r="C1764" s="2">
        <v>3</v>
      </c>
      <c r="D1764" s="2">
        <v>6</v>
      </c>
      <c r="E1764" s="2" t="str">
        <f>"阵列"&amp;C1764&amp;INDEX(计算页!$E$4:$E$9,D1764)&amp;"色宠物系数"</f>
        <v>阵列3红色宠物系数</v>
      </c>
      <c r="F1764" s="2">
        <v>60</v>
      </c>
      <c r="G1764" s="2">
        <v>6000</v>
      </c>
      <c r="H1764" s="2">
        <f>INDEX(升级战力计算!$B$2:$BC$101,D_升级系数表!F1764,MATCH(B1764,升级战力计算!$B$1:$BC$1,0)-1)</f>
        <v>4910</v>
      </c>
      <c r="I1764" s="1">
        <v>3</v>
      </c>
      <c r="J1764" s="1">
        <v>201</v>
      </c>
      <c r="K1764" s="1">
        <v>100</v>
      </c>
      <c r="L1764" s="1">
        <v>202</v>
      </c>
      <c r="M1764" s="1">
        <v>200</v>
      </c>
      <c r="N1764" s="1">
        <v>203</v>
      </c>
      <c r="O1764" s="1">
        <v>300</v>
      </c>
      <c r="P1764" s="1">
        <v>1</v>
      </c>
      <c r="Q1764" s="1">
        <v>6000</v>
      </c>
    </row>
    <row r="1765" spans="1:17" x14ac:dyDescent="0.35">
      <c r="A1765" s="2">
        <v>1761</v>
      </c>
      <c r="B1765" s="2">
        <f t="shared" si="27"/>
        <v>306</v>
      </c>
      <c r="C1765" s="2">
        <v>3</v>
      </c>
      <c r="D1765" s="2">
        <v>6</v>
      </c>
      <c r="E1765" s="2" t="str">
        <f>"阵列"&amp;C1765&amp;INDEX(计算页!$E$4:$E$9,D1765)&amp;"色宠物系数"</f>
        <v>阵列3红色宠物系数</v>
      </c>
      <c r="F1765" s="2">
        <v>61</v>
      </c>
      <c r="G1765" s="2">
        <v>6100</v>
      </c>
      <c r="H1765" s="2">
        <f>INDEX(升级战力计算!$B$2:$BC$101,D_升级系数表!F1765,MATCH(B1765,升级战力计算!$B$1:$BC$1,0)-1)</f>
        <v>5034</v>
      </c>
      <c r="I1765" s="1">
        <v>3</v>
      </c>
      <c r="J1765" s="1">
        <v>201</v>
      </c>
      <c r="K1765" s="1">
        <v>100</v>
      </c>
      <c r="L1765" s="1">
        <v>202</v>
      </c>
      <c r="M1765" s="1">
        <v>200</v>
      </c>
      <c r="N1765" s="1">
        <v>203</v>
      </c>
      <c r="O1765" s="1">
        <v>300</v>
      </c>
      <c r="P1765" s="1">
        <v>1</v>
      </c>
      <c r="Q1765" s="1">
        <v>6100</v>
      </c>
    </row>
    <row r="1766" spans="1:17" x14ac:dyDescent="0.35">
      <c r="A1766" s="2">
        <v>1762</v>
      </c>
      <c r="B1766" s="2">
        <f t="shared" si="27"/>
        <v>306</v>
      </c>
      <c r="C1766" s="2">
        <v>3</v>
      </c>
      <c r="D1766" s="2">
        <v>6</v>
      </c>
      <c r="E1766" s="2" t="str">
        <f>"阵列"&amp;C1766&amp;INDEX(计算页!$E$4:$E$9,D1766)&amp;"色宠物系数"</f>
        <v>阵列3红色宠物系数</v>
      </c>
      <c r="F1766" s="2">
        <v>62</v>
      </c>
      <c r="G1766" s="2">
        <v>6200</v>
      </c>
      <c r="H1766" s="2">
        <f>INDEX(升级战力计算!$B$2:$BC$101,D_升级系数表!F1766,MATCH(B1766,升级战力计算!$B$1:$BC$1,0)-1)</f>
        <v>5158</v>
      </c>
      <c r="I1766" s="1">
        <v>3</v>
      </c>
      <c r="J1766" s="1">
        <v>201</v>
      </c>
      <c r="K1766" s="1">
        <v>100</v>
      </c>
      <c r="L1766" s="1">
        <v>202</v>
      </c>
      <c r="M1766" s="1">
        <v>200</v>
      </c>
      <c r="N1766" s="1">
        <v>203</v>
      </c>
      <c r="O1766" s="1">
        <v>300</v>
      </c>
      <c r="P1766" s="1">
        <v>1</v>
      </c>
      <c r="Q1766" s="1">
        <v>6200</v>
      </c>
    </row>
    <row r="1767" spans="1:17" x14ac:dyDescent="0.35">
      <c r="A1767" s="2">
        <v>1763</v>
      </c>
      <c r="B1767" s="2">
        <f t="shared" si="27"/>
        <v>306</v>
      </c>
      <c r="C1767" s="2">
        <v>3</v>
      </c>
      <c r="D1767" s="2">
        <v>6</v>
      </c>
      <c r="E1767" s="2" t="str">
        <f>"阵列"&amp;C1767&amp;INDEX(计算页!$E$4:$E$9,D1767)&amp;"色宠物系数"</f>
        <v>阵列3红色宠物系数</v>
      </c>
      <c r="F1767" s="2">
        <v>63</v>
      </c>
      <c r="G1767" s="2">
        <v>6300</v>
      </c>
      <c r="H1767" s="2">
        <f>INDEX(升级战力计算!$B$2:$BC$101,D_升级系数表!F1767,MATCH(B1767,升级战力计算!$B$1:$BC$1,0)-1)</f>
        <v>5282</v>
      </c>
      <c r="I1767" s="1">
        <v>3</v>
      </c>
      <c r="J1767" s="1">
        <v>201</v>
      </c>
      <c r="K1767" s="1">
        <v>100</v>
      </c>
      <c r="L1767" s="1">
        <v>202</v>
      </c>
      <c r="M1767" s="1">
        <v>200</v>
      </c>
      <c r="N1767" s="1">
        <v>203</v>
      </c>
      <c r="O1767" s="1">
        <v>300</v>
      </c>
      <c r="P1767" s="1">
        <v>1</v>
      </c>
      <c r="Q1767" s="1">
        <v>6300</v>
      </c>
    </row>
    <row r="1768" spans="1:17" x14ac:dyDescent="0.35">
      <c r="A1768" s="2">
        <v>1764</v>
      </c>
      <c r="B1768" s="2">
        <f t="shared" si="27"/>
        <v>306</v>
      </c>
      <c r="C1768" s="2">
        <v>3</v>
      </c>
      <c r="D1768" s="2">
        <v>6</v>
      </c>
      <c r="E1768" s="2" t="str">
        <f>"阵列"&amp;C1768&amp;INDEX(计算页!$E$4:$E$9,D1768)&amp;"色宠物系数"</f>
        <v>阵列3红色宠物系数</v>
      </c>
      <c r="F1768" s="2">
        <v>64</v>
      </c>
      <c r="G1768" s="2">
        <v>6400</v>
      </c>
      <c r="H1768" s="2">
        <f>INDEX(升级战力计算!$B$2:$BC$101,D_升级系数表!F1768,MATCH(B1768,升级战力计算!$B$1:$BC$1,0)-1)</f>
        <v>5406</v>
      </c>
      <c r="I1768" s="1">
        <v>3</v>
      </c>
      <c r="J1768" s="1">
        <v>201</v>
      </c>
      <c r="K1768" s="1">
        <v>100</v>
      </c>
      <c r="L1768" s="1">
        <v>202</v>
      </c>
      <c r="M1768" s="1">
        <v>200</v>
      </c>
      <c r="N1768" s="1">
        <v>203</v>
      </c>
      <c r="O1768" s="1">
        <v>300</v>
      </c>
      <c r="P1768" s="1">
        <v>1</v>
      </c>
      <c r="Q1768" s="1">
        <v>6400</v>
      </c>
    </row>
    <row r="1769" spans="1:17" x14ac:dyDescent="0.35">
      <c r="A1769" s="2">
        <v>1765</v>
      </c>
      <c r="B1769" s="2">
        <f t="shared" si="27"/>
        <v>306</v>
      </c>
      <c r="C1769" s="2">
        <v>3</v>
      </c>
      <c r="D1769" s="2">
        <v>6</v>
      </c>
      <c r="E1769" s="2" t="str">
        <f>"阵列"&amp;C1769&amp;INDEX(计算页!$E$4:$E$9,D1769)&amp;"色宠物系数"</f>
        <v>阵列3红色宠物系数</v>
      </c>
      <c r="F1769" s="2">
        <v>65</v>
      </c>
      <c r="G1769" s="2">
        <v>6500</v>
      </c>
      <c r="H1769" s="2">
        <f>INDEX(升级战力计算!$B$2:$BC$101,D_升级系数表!F1769,MATCH(B1769,升级战力计算!$B$1:$BC$1,0)-1)</f>
        <v>5530</v>
      </c>
      <c r="I1769" s="1">
        <v>3</v>
      </c>
      <c r="J1769" s="1">
        <v>201</v>
      </c>
      <c r="K1769" s="1">
        <v>100</v>
      </c>
      <c r="L1769" s="1">
        <v>202</v>
      </c>
      <c r="M1769" s="1">
        <v>200</v>
      </c>
      <c r="N1769" s="1">
        <v>203</v>
      </c>
      <c r="O1769" s="1">
        <v>300</v>
      </c>
      <c r="P1769" s="1">
        <v>1</v>
      </c>
      <c r="Q1769" s="1">
        <v>6500</v>
      </c>
    </row>
    <row r="1770" spans="1:17" x14ac:dyDescent="0.35">
      <c r="A1770" s="2">
        <v>1766</v>
      </c>
      <c r="B1770" s="2">
        <f t="shared" si="27"/>
        <v>306</v>
      </c>
      <c r="C1770" s="2">
        <v>3</v>
      </c>
      <c r="D1770" s="2">
        <v>6</v>
      </c>
      <c r="E1770" s="2" t="str">
        <f>"阵列"&amp;C1770&amp;INDEX(计算页!$E$4:$E$9,D1770)&amp;"色宠物系数"</f>
        <v>阵列3红色宠物系数</v>
      </c>
      <c r="F1770" s="2">
        <v>66</v>
      </c>
      <c r="G1770" s="2">
        <v>6600</v>
      </c>
      <c r="H1770" s="2">
        <f>INDEX(升级战力计算!$B$2:$BC$101,D_升级系数表!F1770,MATCH(B1770,升级战力计算!$B$1:$BC$1,0)-1)</f>
        <v>5663</v>
      </c>
      <c r="I1770" s="1">
        <v>3</v>
      </c>
      <c r="J1770" s="1">
        <v>201</v>
      </c>
      <c r="K1770" s="1">
        <v>100</v>
      </c>
      <c r="L1770" s="1">
        <v>202</v>
      </c>
      <c r="M1770" s="1">
        <v>200</v>
      </c>
      <c r="N1770" s="1">
        <v>203</v>
      </c>
      <c r="O1770" s="1">
        <v>300</v>
      </c>
      <c r="P1770" s="1">
        <v>1</v>
      </c>
      <c r="Q1770" s="1">
        <v>6600</v>
      </c>
    </row>
    <row r="1771" spans="1:17" x14ac:dyDescent="0.35">
      <c r="A1771" s="2">
        <v>1767</v>
      </c>
      <c r="B1771" s="2">
        <f t="shared" si="27"/>
        <v>306</v>
      </c>
      <c r="C1771" s="2">
        <v>3</v>
      </c>
      <c r="D1771" s="2">
        <v>6</v>
      </c>
      <c r="E1771" s="2" t="str">
        <f>"阵列"&amp;C1771&amp;INDEX(计算页!$E$4:$E$9,D1771)&amp;"色宠物系数"</f>
        <v>阵列3红色宠物系数</v>
      </c>
      <c r="F1771" s="2">
        <v>67</v>
      </c>
      <c r="G1771" s="2">
        <v>6700</v>
      </c>
      <c r="H1771" s="2">
        <f>INDEX(升级战力计算!$B$2:$BC$101,D_升级系数表!F1771,MATCH(B1771,升级战力计算!$B$1:$BC$1,0)-1)</f>
        <v>5796</v>
      </c>
      <c r="I1771" s="1">
        <v>3</v>
      </c>
      <c r="J1771" s="1">
        <v>201</v>
      </c>
      <c r="K1771" s="1">
        <v>100</v>
      </c>
      <c r="L1771" s="1">
        <v>202</v>
      </c>
      <c r="M1771" s="1">
        <v>200</v>
      </c>
      <c r="N1771" s="1">
        <v>203</v>
      </c>
      <c r="O1771" s="1">
        <v>300</v>
      </c>
      <c r="P1771" s="1">
        <v>1</v>
      </c>
      <c r="Q1771" s="1">
        <v>6700</v>
      </c>
    </row>
    <row r="1772" spans="1:17" x14ac:dyDescent="0.35">
      <c r="A1772" s="2">
        <v>1768</v>
      </c>
      <c r="B1772" s="2">
        <f t="shared" si="27"/>
        <v>306</v>
      </c>
      <c r="C1772" s="2">
        <v>3</v>
      </c>
      <c r="D1772" s="2">
        <v>6</v>
      </c>
      <c r="E1772" s="2" t="str">
        <f>"阵列"&amp;C1772&amp;INDEX(计算页!$E$4:$E$9,D1772)&amp;"色宠物系数"</f>
        <v>阵列3红色宠物系数</v>
      </c>
      <c r="F1772" s="2">
        <v>68</v>
      </c>
      <c r="G1772" s="2">
        <v>6800</v>
      </c>
      <c r="H1772" s="2">
        <f>INDEX(升级战力计算!$B$2:$BC$101,D_升级系数表!F1772,MATCH(B1772,升级战力计算!$B$1:$BC$1,0)-1)</f>
        <v>5929</v>
      </c>
      <c r="I1772" s="1">
        <v>3</v>
      </c>
      <c r="J1772" s="1">
        <v>201</v>
      </c>
      <c r="K1772" s="1">
        <v>100</v>
      </c>
      <c r="L1772" s="1">
        <v>202</v>
      </c>
      <c r="M1772" s="1">
        <v>200</v>
      </c>
      <c r="N1772" s="1">
        <v>203</v>
      </c>
      <c r="O1772" s="1">
        <v>300</v>
      </c>
      <c r="P1772" s="1">
        <v>1</v>
      </c>
      <c r="Q1772" s="1">
        <v>6800</v>
      </c>
    </row>
    <row r="1773" spans="1:17" x14ac:dyDescent="0.35">
      <c r="A1773" s="2">
        <v>1769</v>
      </c>
      <c r="B1773" s="2">
        <f t="shared" si="27"/>
        <v>306</v>
      </c>
      <c r="C1773" s="2">
        <v>3</v>
      </c>
      <c r="D1773" s="2">
        <v>6</v>
      </c>
      <c r="E1773" s="2" t="str">
        <f>"阵列"&amp;C1773&amp;INDEX(计算页!$E$4:$E$9,D1773)&amp;"色宠物系数"</f>
        <v>阵列3红色宠物系数</v>
      </c>
      <c r="F1773" s="2">
        <v>69</v>
      </c>
      <c r="G1773" s="2">
        <v>6900</v>
      </c>
      <c r="H1773" s="2">
        <f>INDEX(升级战力计算!$B$2:$BC$101,D_升级系数表!F1773,MATCH(B1773,升级战力计算!$B$1:$BC$1,0)-1)</f>
        <v>6062</v>
      </c>
      <c r="I1773" s="1">
        <v>3</v>
      </c>
      <c r="J1773" s="1">
        <v>201</v>
      </c>
      <c r="K1773" s="1">
        <v>100</v>
      </c>
      <c r="L1773" s="1">
        <v>202</v>
      </c>
      <c r="M1773" s="1">
        <v>200</v>
      </c>
      <c r="N1773" s="1">
        <v>203</v>
      </c>
      <c r="O1773" s="1">
        <v>300</v>
      </c>
      <c r="P1773" s="1">
        <v>1</v>
      </c>
      <c r="Q1773" s="1">
        <v>6900</v>
      </c>
    </row>
    <row r="1774" spans="1:17" x14ac:dyDescent="0.35">
      <c r="A1774" s="2">
        <v>1770</v>
      </c>
      <c r="B1774" s="2">
        <f t="shared" si="27"/>
        <v>306</v>
      </c>
      <c r="C1774" s="2">
        <v>3</v>
      </c>
      <c r="D1774" s="2">
        <v>6</v>
      </c>
      <c r="E1774" s="2" t="str">
        <f>"阵列"&amp;C1774&amp;INDEX(计算页!$E$4:$E$9,D1774)&amp;"色宠物系数"</f>
        <v>阵列3红色宠物系数</v>
      </c>
      <c r="F1774" s="2">
        <v>70</v>
      </c>
      <c r="G1774" s="2">
        <v>7000</v>
      </c>
      <c r="H1774" s="2">
        <f>INDEX(升级战力计算!$B$2:$BC$101,D_升级系数表!F1774,MATCH(B1774,升级战力计算!$B$1:$BC$1,0)-1)</f>
        <v>6195</v>
      </c>
      <c r="I1774" s="1">
        <v>3</v>
      </c>
      <c r="J1774" s="1">
        <v>201</v>
      </c>
      <c r="K1774" s="1">
        <v>100</v>
      </c>
      <c r="L1774" s="1">
        <v>202</v>
      </c>
      <c r="M1774" s="1">
        <v>200</v>
      </c>
      <c r="N1774" s="1">
        <v>203</v>
      </c>
      <c r="O1774" s="1">
        <v>300</v>
      </c>
      <c r="P1774" s="1">
        <v>1</v>
      </c>
      <c r="Q1774" s="1">
        <v>7000</v>
      </c>
    </row>
    <row r="1775" spans="1:17" x14ac:dyDescent="0.35">
      <c r="A1775" s="2">
        <v>1771</v>
      </c>
      <c r="B1775" s="2">
        <f t="shared" si="27"/>
        <v>306</v>
      </c>
      <c r="C1775" s="2">
        <v>3</v>
      </c>
      <c r="D1775" s="2">
        <v>6</v>
      </c>
      <c r="E1775" s="2" t="str">
        <f>"阵列"&amp;C1775&amp;INDEX(计算页!$E$4:$E$9,D1775)&amp;"色宠物系数"</f>
        <v>阵列3红色宠物系数</v>
      </c>
      <c r="F1775" s="2">
        <v>71</v>
      </c>
      <c r="G1775" s="2">
        <v>7100</v>
      </c>
      <c r="H1775" s="2">
        <f>INDEX(升级战力计算!$B$2:$BC$101,D_升级系数表!F1775,MATCH(B1775,升级战力计算!$B$1:$BC$1,0)-1)</f>
        <v>6337</v>
      </c>
      <c r="I1775" s="1">
        <v>3</v>
      </c>
      <c r="J1775" s="1">
        <v>201</v>
      </c>
      <c r="K1775" s="1">
        <v>100</v>
      </c>
      <c r="L1775" s="1">
        <v>202</v>
      </c>
      <c r="M1775" s="1">
        <v>200</v>
      </c>
      <c r="N1775" s="1">
        <v>203</v>
      </c>
      <c r="O1775" s="1">
        <v>300</v>
      </c>
      <c r="P1775" s="1">
        <v>1</v>
      </c>
      <c r="Q1775" s="1">
        <v>7100</v>
      </c>
    </row>
    <row r="1776" spans="1:17" x14ac:dyDescent="0.35">
      <c r="A1776" s="2">
        <v>1772</v>
      </c>
      <c r="B1776" s="2">
        <f t="shared" si="27"/>
        <v>306</v>
      </c>
      <c r="C1776" s="2">
        <v>3</v>
      </c>
      <c r="D1776" s="2">
        <v>6</v>
      </c>
      <c r="E1776" s="2" t="str">
        <f>"阵列"&amp;C1776&amp;INDEX(计算页!$E$4:$E$9,D1776)&amp;"色宠物系数"</f>
        <v>阵列3红色宠物系数</v>
      </c>
      <c r="F1776" s="2">
        <v>72</v>
      </c>
      <c r="G1776" s="2">
        <v>7200</v>
      </c>
      <c r="H1776" s="2">
        <f>INDEX(升级战力计算!$B$2:$BC$101,D_升级系数表!F1776,MATCH(B1776,升级战力计算!$B$1:$BC$1,0)-1)</f>
        <v>6479</v>
      </c>
      <c r="I1776" s="1">
        <v>3</v>
      </c>
      <c r="J1776" s="1">
        <v>201</v>
      </c>
      <c r="K1776" s="1">
        <v>100</v>
      </c>
      <c r="L1776" s="1">
        <v>202</v>
      </c>
      <c r="M1776" s="1">
        <v>200</v>
      </c>
      <c r="N1776" s="1">
        <v>203</v>
      </c>
      <c r="O1776" s="1">
        <v>300</v>
      </c>
      <c r="P1776" s="1">
        <v>1</v>
      </c>
      <c r="Q1776" s="1">
        <v>7200</v>
      </c>
    </row>
    <row r="1777" spans="1:17" x14ac:dyDescent="0.35">
      <c r="A1777" s="2">
        <v>1773</v>
      </c>
      <c r="B1777" s="2">
        <f t="shared" si="27"/>
        <v>306</v>
      </c>
      <c r="C1777" s="2">
        <v>3</v>
      </c>
      <c r="D1777" s="2">
        <v>6</v>
      </c>
      <c r="E1777" s="2" t="str">
        <f>"阵列"&amp;C1777&amp;INDEX(计算页!$E$4:$E$9,D1777)&amp;"色宠物系数"</f>
        <v>阵列3红色宠物系数</v>
      </c>
      <c r="F1777" s="2">
        <v>73</v>
      </c>
      <c r="G1777" s="2">
        <v>7300</v>
      </c>
      <c r="H1777" s="2">
        <f>INDEX(升级战力计算!$B$2:$BC$101,D_升级系数表!F1777,MATCH(B1777,升级战力计算!$B$1:$BC$1,0)-1)</f>
        <v>6621</v>
      </c>
      <c r="I1777" s="1">
        <v>3</v>
      </c>
      <c r="J1777" s="1">
        <v>201</v>
      </c>
      <c r="K1777" s="1">
        <v>100</v>
      </c>
      <c r="L1777" s="1">
        <v>202</v>
      </c>
      <c r="M1777" s="1">
        <v>200</v>
      </c>
      <c r="N1777" s="1">
        <v>203</v>
      </c>
      <c r="O1777" s="1">
        <v>300</v>
      </c>
      <c r="P1777" s="1">
        <v>1</v>
      </c>
      <c r="Q1777" s="1">
        <v>7300</v>
      </c>
    </row>
    <row r="1778" spans="1:17" x14ac:dyDescent="0.35">
      <c r="A1778" s="2">
        <v>1774</v>
      </c>
      <c r="B1778" s="2">
        <f t="shared" si="27"/>
        <v>306</v>
      </c>
      <c r="C1778" s="2">
        <v>3</v>
      </c>
      <c r="D1778" s="2">
        <v>6</v>
      </c>
      <c r="E1778" s="2" t="str">
        <f>"阵列"&amp;C1778&amp;INDEX(计算页!$E$4:$E$9,D1778)&amp;"色宠物系数"</f>
        <v>阵列3红色宠物系数</v>
      </c>
      <c r="F1778" s="2">
        <v>74</v>
      </c>
      <c r="G1778" s="2">
        <v>7400</v>
      </c>
      <c r="H1778" s="2">
        <f>INDEX(升级战力计算!$B$2:$BC$101,D_升级系数表!F1778,MATCH(B1778,升级战力计算!$B$1:$BC$1,0)-1)</f>
        <v>6763</v>
      </c>
      <c r="I1778" s="1">
        <v>3</v>
      </c>
      <c r="J1778" s="1">
        <v>201</v>
      </c>
      <c r="K1778" s="1">
        <v>100</v>
      </c>
      <c r="L1778" s="1">
        <v>202</v>
      </c>
      <c r="M1778" s="1">
        <v>200</v>
      </c>
      <c r="N1778" s="1">
        <v>203</v>
      </c>
      <c r="O1778" s="1">
        <v>300</v>
      </c>
      <c r="P1778" s="1">
        <v>1</v>
      </c>
      <c r="Q1778" s="1">
        <v>7400</v>
      </c>
    </row>
    <row r="1779" spans="1:17" x14ac:dyDescent="0.35">
      <c r="A1779" s="2">
        <v>1775</v>
      </c>
      <c r="B1779" s="2">
        <f t="shared" si="27"/>
        <v>306</v>
      </c>
      <c r="C1779" s="2">
        <v>3</v>
      </c>
      <c r="D1779" s="2">
        <v>6</v>
      </c>
      <c r="E1779" s="2" t="str">
        <f>"阵列"&amp;C1779&amp;INDEX(计算页!$E$4:$E$9,D1779)&amp;"色宠物系数"</f>
        <v>阵列3红色宠物系数</v>
      </c>
      <c r="F1779" s="2">
        <v>75</v>
      </c>
      <c r="G1779" s="2">
        <v>7500</v>
      </c>
      <c r="H1779" s="2">
        <f>INDEX(升级战力计算!$B$2:$BC$101,D_升级系数表!F1779,MATCH(B1779,升级战力计算!$B$1:$BC$1,0)-1)</f>
        <v>6905</v>
      </c>
      <c r="I1779" s="1">
        <v>3</v>
      </c>
      <c r="J1779" s="1">
        <v>201</v>
      </c>
      <c r="K1779" s="1">
        <v>100</v>
      </c>
      <c r="L1779" s="1">
        <v>202</v>
      </c>
      <c r="M1779" s="1">
        <v>200</v>
      </c>
      <c r="N1779" s="1">
        <v>203</v>
      </c>
      <c r="O1779" s="1">
        <v>300</v>
      </c>
      <c r="P1779" s="1">
        <v>1</v>
      </c>
      <c r="Q1779" s="1">
        <v>7500</v>
      </c>
    </row>
    <row r="1780" spans="1:17" x14ac:dyDescent="0.35">
      <c r="A1780" s="2">
        <v>1776</v>
      </c>
      <c r="B1780" s="2">
        <f t="shared" si="27"/>
        <v>306</v>
      </c>
      <c r="C1780" s="2">
        <v>3</v>
      </c>
      <c r="D1780" s="2">
        <v>6</v>
      </c>
      <c r="E1780" s="2" t="str">
        <f>"阵列"&amp;C1780&amp;INDEX(计算页!$E$4:$E$9,D1780)&amp;"色宠物系数"</f>
        <v>阵列3红色宠物系数</v>
      </c>
      <c r="F1780" s="2">
        <v>76</v>
      </c>
      <c r="G1780" s="2">
        <v>7600</v>
      </c>
      <c r="H1780" s="2">
        <f>INDEX(升级战力计算!$B$2:$BC$101,D_升级系数表!F1780,MATCH(B1780,升级战力计算!$B$1:$BC$1,0)-1)</f>
        <v>7057</v>
      </c>
      <c r="I1780" s="1">
        <v>3</v>
      </c>
      <c r="J1780" s="1">
        <v>201</v>
      </c>
      <c r="K1780" s="1">
        <v>100</v>
      </c>
      <c r="L1780" s="1">
        <v>202</v>
      </c>
      <c r="M1780" s="1">
        <v>200</v>
      </c>
      <c r="N1780" s="1">
        <v>203</v>
      </c>
      <c r="O1780" s="1">
        <v>300</v>
      </c>
      <c r="P1780" s="1">
        <v>1</v>
      </c>
      <c r="Q1780" s="1">
        <v>7600</v>
      </c>
    </row>
    <row r="1781" spans="1:17" x14ac:dyDescent="0.35">
      <c r="A1781" s="2">
        <v>1777</v>
      </c>
      <c r="B1781" s="2">
        <f t="shared" si="27"/>
        <v>306</v>
      </c>
      <c r="C1781" s="2">
        <v>3</v>
      </c>
      <c r="D1781" s="2">
        <v>6</v>
      </c>
      <c r="E1781" s="2" t="str">
        <f>"阵列"&amp;C1781&amp;INDEX(计算页!$E$4:$E$9,D1781)&amp;"色宠物系数"</f>
        <v>阵列3红色宠物系数</v>
      </c>
      <c r="F1781" s="2">
        <v>77</v>
      </c>
      <c r="G1781" s="2">
        <v>7700</v>
      </c>
      <c r="H1781" s="2">
        <f>INDEX(升级战力计算!$B$2:$BC$101,D_升级系数表!F1781,MATCH(B1781,升级战力计算!$B$1:$BC$1,0)-1)</f>
        <v>7209</v>
      </c>
      <c r="I1781" s="1">
        <v>3</v>
      </c>
      <c r="J1781" s="1">
        <v>201</v>
      </c>
      <c r="K1781" s="1">
        <v>100</v>
      </c>
      <c r="L1781" s="1">
        <v>202</v>
      </c>
      <c r="M1781" s="1">
        <v>200</v>
      </c>
      <c r="N1781" s="1">
        <v>203</v>
      </c>
      <c r="O1781" s="1">
        <v>300</v>
      </c>
      <c r="P1781" s="1">
        <v>1</v>
      </c>
      <c r="Q1781" s="1">
        <v>7700</v>
      </c>
    </row>
    <row r="1782" spans="1:17" x14ac:dyDescent="0.35">
      <c r="A1782" s="2">
        <v>1778</v>
      </c>
      <c r="B1782" s="2">
        <f t="shared" si="27"/>
        <v>306</v>
      </c>
      <c r="C1782" s="2">
        <v>3</v>
      </c>
      <c r="D1782" s="2">
        <v>6</v>
      </c>
      <c r="E1782" s="2" t="str">
        <f>"阵列"&amp;C1782&amp;INDEX(计算页!$E$4:$E$9,D1782)&amp;"色宠物系数"</f>
        <v>阵列3红色宠物系数</v>
      </c>
      <c r="F1782" s="2">
        <v>78</v>
      </c>
      <c r="G1782" s="2">
        <v>7800</v>
      </c>
      <c r="H1782" s="2">
        <f>INDEX(升级战力计算!$B$2:$BC$101,D_升级系数表!F1782,MATCH(B1782,升级战力计算!$B$1:$BC$1,0)-1)</f>
        <v>7361</v>
      </c>
      <c r="I1782" s="1">
        <v>3</v>
      </c>
      <c r="J1782" s="1">
        <v>201</v>
      </c>
      <c r="K1782" s="1">
        <v>100</v>
      </c>
      <c r="L1782" s="1">
        <v>202</v>
      </c>
      <c r="M1782" s="1">
        <v>200</v>
      </c>
      <c r="N1782" s="1">
        <v>203</v>
      </c>
      <c r="O1782" s="1">
        <v>300</v>
      </c>
      <c r="P1782" s="1">
        <v>1</v>
      </c>
      <c r="Q1782" s="1">
        <v>7800</v>
      </c>
    </row>
    <row r="1783" spans="1:17" x14ac:dyDescent="0.35">
      <c r="A1783" s="2">
        <v>1779</v>
      </c>
      <c r="B1783" s="2">
        <f t="shared" si="27"/>
        <v>306</v>
      </c>
      <c r="C1783" s="2">
        <v>3</v>
      </c>
      <c r="D1783" s="2">
        <v>6</v>
      </c>
      <c r="E1783" s="2" t="str">
        <f>"阵列"&amp;C1783&amp;INDEX(计算页!$E$4:$E$9,D1783)&amp;"色宠物系数"</f>
        <v>阵列3红色宠物系数</v>
      </c>
      <c r="F1783" s="2">
        <v>79</v>
      </c>
      <c r="G1783" s="2">
        <v>7900</v>
      </c>
      <c r="H1783" s="2">
        <f>INDEX(升级战力计算!$B$2:$BC$101,D_升级系数表!F1783,MATCH(B1783,升级战力计算!$B$1:$BC$1,0)-1)</f>
        <v>7513</v>
      </c>
      <c r="I1783" s="1">
        <v>3</v>
      </c>
      <c r="J1783" s="1">
        <v>201</v>
      </c>
      <c r="K1783" s="1">
        <v>100</v>
      </c>
      <c r="L1783" s="1">
        <v>202</v>
      </c>
      <c r="M1783" s="1">
        <v>200</v>
      </c>
      <c r="N1783" s="1">
        <v>203</v>
      </c>
      <c r="O1783" s="1">
        <v>300</v>
      </c>
      <c r="P1783" s="1">
        <v>1</v>
      </c>
      <c r="Q1783" s="1">
        <v>7900</v>
      </c>
    </row>
    <row r="1784" spans="1:17" x14ac:dyDescent="0.35">
      <c r="A1784" s="2">
        <v>1780</v>
      </c>
      <c r="B1784" s="2">
        <f t="shared" si="27"/>
        <v>306</v>
      </c>
      <c r="C1784" s="2">
        <v>3</v>
      </c>
      <c r="D1784" s="2">
        <v>6</v>
      </c>
      <c r="E1784" s="2" t="str">
        <f>"阵列"&amp;C1784&amp;INDEX(计算页!$E$4:$E$9,D1784)&amp;"色宠物系数"</f>
        <v>阵列3红色宠物系数</v>
      </c>
      <c r="F1784" s="2">
        <v>80</v>
      </c>
      <c r="G1784" s="2">
        <v>8000</v>
      </c>
      <c r="H1784" s="2">
        <f>INDEX(升级战力计算!$B$2:$BC$101,D_升级系数表!F1784,MATCH(B1784,升级战力计算!$B$1:$BC$1,0)-1)</f>
        <v>7665</v>
      </c>
      <c r="I1784" s="1">
        <v>3</v>
      </c>
      <c r="J1784" s="1">
        <v>201</v>
      </c>
      <c r="K1784" s="1">
        <v>100</v>
      </c>
      <c r="L1784" s="1">
        <v>202</v>
      </c>
      <c r="M1784" s="1">
        <v>200</v>
      </c>
      <c r="N1784" s="1">
        <v>203</v>
      </c>
      <c r="O1784" s="1">
        <v>300</v>
      </c>
      <c r="P1784" s="1">
        <v>1</v>
      </c>
      <c r="Q1784" s="1">
        <v>8000</v>
      </c>
    </row>
    <row r="1785" spans="1:17" x14ac:dyDescent="0.35">
      <c r="A1785" s="2">
        <v>1781</v>
      </c>
      <c r="B1785" s="2">
        <f t="shared" si="27"/>
        <v>306</v>
      </c>
      <c r="C1785" s="2">
        <v>3</v>
      </c>
      <c r="D1785" s="2">
        <v>6</v>
      </c>
      <c r="E1785" s="2" t="str">
        <f>"阵列"&amp;C1785&amp;INDEX(计算页!$E$4:$E$9,D1785)&amp;"色宠物系数"</f>
        <v>阵列3红色宠物系数</v>
      </c>
      <c r="F1785" s="2">
        <v>81</v>
      </c>
      <c r="G1785" s="2">
        <v>8100</v>
      </c>
      <c r="H1785" s="2">
        <f>INDEX(升级战力计算!$B$2:$BC$101,D_升级系数表!F1785,MATCH(B1785,升级战力计算!$B$1:$BC$1,0)-1)</f>
        <v>7828</v>
      </c>
      <c r="I1785" s="1">
        <v>3</v>
      </c>
      <c r="J1785" s="1">
        <v>201</v>
      </c>
      <c r="K1785" s="1">
        <v>100</v>
      </c>
      <c r="L1785" s="1">
        <v>202</v>
      </c>
      <c r="M1785" s="1">
        <v>200</v>
      </c>
      <c r="N1785" s="1">
        <v>203</v>
      </c>
      <c r="O1785" s="1">
        <v>300</v>
      </c>
      <c r="P1785" s="1">
        <v>1</v>
      </c>
      <c r="Q1785" s="1">
        <v>8100</v>
      </c>
    </row>
    <row r="1786" spans="1:17" x14ac:dyDescent="0.35">
      <c r="A1786" s="2">
        <v>1782</v>
      </c>
      <c r="B1786" s="2">
        <f t="shared" si="27"/>
        <v>306</v>
      </c>
      <c r="C1786" s="2">
        <v>3</v>
      </c>
      <c r="D1786" s="2">
        <v>6</v>
      </c>
      <c r="E1786" s="2" t="str">
        <f>"阵列"&amp;C1786&amp;INDEX(计算页!$E$4:$E$9,D1786)&amp;"色宠物系数"</f>
        <v>阵列3红色宠物系数</v>
      </c>
      <c r="F1786" s="2">
        <v>82</v>
      </c>
      <c r="G1786" s="2">
        <v>8200</v>
      </c>
      <c r="H1786" s="2">
        <f>INDEX(升级战力计算!$B$2:$BC$101,D_升级系数表!F1786,MATCH(B1786,升级战力计算!$B$1:$BC$1,0)-1)</f>
        <v>7991</v>
      </c>
      <c r="I1786" s="1">
        <v>3</v>
      </c>
      <c r="J1786" s="1">
        <v>201</v>
      </c>
      <c r="K1786" s="1">
        <v>100</v>
      </c>
      <c r="L1786" s="1">
        <v>202</v>
      </c>
      <c r="M1786" s="1">
        <v>200</v>
      </c>
      <c r="N1786" s="1">
        <v>203</v>
      </c>
      <c r="O1786" s="1">
        <v>300</v>
      </c>
      <c r="P1786" s="1">
        <v>1</v>
      </c>
      <c r="Q1786" s="1">
        <v>8200</v>
      </c>
    </row>
    <row r="1787" spans="1:17" x14ac:dyDescent="0.35">
      <c r="A1787" s="2">
        <v>1783</v>
      </c>
      <c r="B1787" s="2">
        <f t="shared" si="27"/>
        <v>306</v>
      </c>
      <c r="C1787" s="2">
        <v>3</v>
      </c>
      <c r="D1787" s="2">
        <v>6</v>
      </c>
      <c r="E1787" s="2" t="str">
        <f>"阵列"&amp;C1787&amp;INDEX(计算页!$E$4:$E$9,D1787)&amp;"色宠物系数"</f>
        <v>阵列3红色宠物系数</v>
      </c>
      <c r="F1787" s="2">
        <v>83</v>
      </c>
      <c r="G1787" s="2">
        <v>8300</v>
      </c>
      <c r="H1787" s="2">
        <f>INDEX(升级战力计算!$B$2:$BC$101,D_升级系数表!F1787,MATCH(B1787,升级战力计算!$B$1:$BC$1,0)-1)</f>
        <v>8154</v>
      </c>
      <c r="I1787" s="1">
        <v>3</v>
      </c>
      <c r="J1787" s="1">
        <v>201</v>
      </c>
      <c r="K1787" s="1">
        <v>100</v>
      </c>
      <c r="L1787" s="1">
        <v>202</v>
      </c>
      <c r="M1787" s="1">
        <v>200</v>
      </c>
      <c r="N1787" s="1">
        <v>203</v>
      </c>
      <c r="O1787" s="1">
        <v>300</v>
      </c>
      <c r="P1787" s="1">
        <v>1</v>
      </c>
      <c r="Q1787" s="1">
        <v>8300</v>
      </c>
    </row>
    <row r="1788" spans="1:17" x14ac:dyDescent="0.35">
      <c r="A1788" s="2">
        <v>1784</v>
      </c>
      <c r="B1788" s="2">
        <f t="shared" si="27"/>
        <v>306</v>
      </c>
      <c r="C1788" s="2">
        <v>3</v>
      </c>
      <c r="D1788" s="2">
        <v>6</v>
      </c>
      <c r="E1788" s="2" t="str">
        <f>"阵列"&amp;C1788&amp;INDEX(计算页!$E$4:$E$9,D1788)&amp;"色宠物系数"</f>
        <v>阵列3红色宠物系数</v>
      </c>
      <c r="F1788" s="2">
        <v>84</v>
      </c>
      <c r="G1788" s="2">
        <v>8400</v>
      </c>
      <c r="H1788" s="2">
        <f>INDEX(升级战力计算!$B$2:$BC$101,D_升级系数表!F1788,MATCH(B1788,升级战力计算!$B$1:$BC$1,0)-1)</f>
        <v>8317</v>
      </c>
      <c r="I1788" s="1">
        <v>3</v>
      </c>
      <c r="J1788" s="1">
        <v>201</v>
      </c>
      <c r="K1788" s="1">
        <v>100</v>
      </c>
      <c r="L1788" s="1">
        <v>202</v>
      </c>
      <c r="M1788" s="1">
        <v>200</v>
      </c>
      <c r="N1788" s="1">
        <v>203</v>
      </c>
      <c r="O1788" s="1">
        <v>300</v>
      </c>
      <c r="P1788" s="1">
        <v>1</v>
      </c>
      <c r="Q1788" s="1">
        <v>8400</v>
      </c>
    </row>
    <row r="1789" spans="1:17" x14ac:dyDescent="0.35">
      <c r="A1789" s="2">
        <v>1785</v>
      </c>
      <c r="B1789" s="2">
        <f t="shared" si="27"/>
        <v>306</v>
      </c>
      <c r="C1789" s="2">
        <v>3</v>
      </c>
      <c r="D1789" s="2">
        <v>6</v>
      </c>
      <c r="E1789" s="2" t="str">
        <f>"阵列"&amp;C1789&amp;INDEX(计算页!$E$4:$E$9,D1789)&amp;"色宠物系数"</f>
        <v>阵列3红色宠物系数</v>
      </c>
      <c r="F1789" s="2">
        <v>85</v>
      </c>
      <c r="G1789" s="2">
        <v>8500</v>
      </c>
      <c r="H1789" s="2">
        <f>INDEX(升级战力计算!$B$2:$BC$101,D_升级系数表!F1789,MATCH(B1789,升级战力计算!$B$1:$BC$1,0)-1)</f>
        <v>8480</v>
      </c>
      <c r="I1789" s="1">
        <v>3</v>
      </c>
      <c r="J1789" s="1">
        <v>201</v>
      </c>
      <c r="K1789" s="1">
        <v>100</v>
      </c>
      <c r="L1789" s="1">
        <v>202</v>
      </c>
      <c r="M1789" s="1">
        <v>200</v>
      </c>
      <c r="N1789" s="1">
        <v>203</v>
      </c>
      <c r="O1789" s="1">
        <v>300</v>
      </c>
      <c r="P1789" s="1">
        <v>1</v>
      </c>
      <c r="Q1789" s="1">
        <v>8500</v>
      </c>
    </row>
    <row r="1790" spans="1:17" x14ac:dyDescent="0.35">
      <c r="A1790" s="2">
        <v>1786</v>
      </c>
      <c r="B1790" s="2">
        <f t="shared" si="27"/>
        <v>306</v>
      </c>
      <c r="C1790" s="2">
        <v>3</v>
      </c>
      <c r="D1790" s="2">
        <v>6</v>
      </c>
      <c r="E1790" s="2" t="str">
        <f>"阵列"&amp;C1790&amp;INDEX(计算页!$E$4:$E$9,D1790)&amp;"色宠物系数"</f>
        <v>阵列3红色宠物系数</v>
      </c>
      <c r="F1790" s="2">
        <v>86</v>
      </c>
      <c r="G1790" s="2">
        <v>8600</v>
      </c>
      <c r="H1790" s="2">
        <f>INDEX(升级战力计算!$B$2:$BC$101,D_升级系数表!F1790,MATCH(B1790,升级战力计算!$B$1:$BC$1,0)-1)</f>
        <v>8654</v>
      </c>
      <c r="I1790" s="1">
        <v>3</v>
      </c>
      <c r="J1790" s="1">
        <v>201</v>
      </c>
      <c r="K1790" s="1">
        <v>100</v>
      </c>
      <c r="L1790" s="1">
        <v>202</v>
      </c>
      <c r="M1790" s="1">
        <v>200</v>
      </c>
      <c r="N1790" s="1">
        <v>203</v>
      </c>
      <c r="O1790" s="1">
        <v>300</v>
      </c>
      <c r="P1790" s="1">
        <v>1</v>
      </c>
      <c r="Q1790" s="1">
        <v>8600</v>
      </c>
    </row>
    <row r="1791" spans="1:17" x14ac:dyDescent="0.35">
      <c r="A1791" s="2">
        <v>1787</v>
      </c>
      <c r="B1791" s="2">
        <f t="shared" si="27"/>
        <v>306</v>
      </c>
      <c r="C1791" s="2">
        <v>3</v>
      </c>
      <c r="D1791" s="2">
        <v>6</v>
      </c>
      <c r="E1791" s="2" t="str">
        <f>"阵列"&amp;C1791&amp;INDEX(计算页!$E$4:$E$9,D1791)&amp;"色宠物系数"</f>
        <v>阵列3红色宠物系数</v>
      </c>
      <c r="F1791" s="2">
        <v>87</v>
      </c>
      <c r="G1791" s="2">
        <v>8700</v>
      </c>
      <c r="H1791" s="2">
        <f>INDEX(升级战力计算!$B$2:$BC$101,D_升级系数表!F1791,MATCH(B1791,升级战力计算!$B$1:$BC$1,0)-1)</f>
        <v>8828</v>
      </c>
      <c r="I1791" s="1">
        <v>3</v>
      </c>
      <c r="J1791" s="1">
        <v>201</v>
      </c>
      <c r="K1791" s="1">
        <v>100</v>
      </c>
      <c r="L1791" s="1">
        <v>202</v>
      </c>
      <c r="M1791" s="1">
        <v>200</v>
      </c>
      <c r="N1791" s="1">
        <v>203</v>
      </c>
      <c r="O1791" s="1">
        <v>300</v>
      </c>
      <c r="P1791" s="1">
        <v>1</v>
      </c>
      <c r="Q1791" s="1">
        <v>8700</v>
      </c>
    </row>
    <row r="1792" spans="1:17" x14ac:dyDescent="0.35">
      <c r="A1792" s="2">
        <v>1788</v>
      </c>
      <c r="B1792" s="2">
        <f t="shared" si="27"/>
        <v>306</v>
      </c>
      <c r="C1792" s="2">
        <v>3</v>
      </c>
      <c r="D1792" s="2">
        <v>6</v>
      </c>
      <c r="E1792" s="2" t="str">
        <f>"阵列"&amp;C1792&amp;INDEX(计算页!$E$4:$E$9,D1792)&amp;"色宠物系数"</f>
        <v>阵列3红色宠物系数</v>
      </c>
      <c r="F1792" s="2">
        <v>88</v>
      </c>
      <c r="G1792" s="2">
        <v>8800</v>
      </c>
      <c r="H1792" s="2">
        <f>INDEX(升级战力计算!$B$2:$BC$101,D_升级系数表!F1792,MATCH(B1792,升级战力计算!$B$1:$BC$1,0)-1)</f>
        <v>9002</v>
      </c>
      <c r="I1792" s="1">
        <v>3</v>
      </c>
      <c r="J1792" s="1">
        <v>201</v>
      </c>
      <c r="K1792" s="1">
        <v>100</v>
      </c>
      <c r="L1792" s="1">
        <v>202</v>
      </c>
      <c r="M1792" s="1">
        <v>200</v>
      </c>
      <c r="N1792" s="1">
        <v>203</v>
      </c>
      <c r="O1792" s="1">
        <v>300</v>
      </c>
      <c r="P1792" s="1">
        <v>1</v>
      </c>
      <c r="Q1792" s="1">
        <v>8800</v>
      </c>
    </row>
    <row r="1793" spans="1:17" x14ac:dyDescent="0.35">
      <c r="A1793" s="2">
        <v>1789</v>
      </c>
      <c r="B1793" s="2">
        <f t="shared" si="27"/>
        <v>306</v>
      </c>
      <c r="C1793" s="2">
        <v>3</v>
      </c>
      <c r="D1793" s="2">
        <v>6</v>
      </c>
      <c r="E1793" s="2" t="str">
        <f>"阵列"&amp;C1793&amp;INDEX(计算页!$E$4:$E$9,D1793)&amp;"色宠物系数"</f>
        <v>阵列3红色宠物系数</v>
      </c>
      <c r="F1793" s="2">
        <v>89</v>
      </c>
      <c r="G1793" s="2">
        <v>8900</v>
      </c>
      <c r="H1793" s="2">
        <f>INDEX(升级战力计算!$B$2:$BC$101,D_升级系数表!F1793,MATCH(B1793,升级战力计算!$B$1:$BC$1,0)-1)</f>
        <v>9176</v>
      </c>
      <c r="I1793" s="1">
        <v>3</v>
      </c>
      <c r="J1793" s="1">
        <v>201</v>
      </c>
      <c r="K1793" s="1">
        <v>100</v>
      </c>
      <c r="L1793" s="1">
        <v>202</v>
      </c>
      <c r="M1793" s="1">
        <v>200</v>
      </c>
      <c r="N1793" s="1">
        <v>203</v>
      </c>
      <c r="O1793" s="1">
        <v>300</v>
      </c>
      <c r="P1793" s="1">
        <v>1</v>
      </c>
      <c r="Q1793" s="1">
        <v>8900</v>
      </c>
    </row>
    <row r="1794" spans="1:17" x14ac:dyDescent="0.35">
      <c r="A1794" s="2">
        <v>1790</v>
      </c>
      <c r="B1794" s="2">
        <f t="shared" si="27"/>
        <v>306</v>
      </c>
      <c r="C1794" s="2">
        <v>3</v>
      </c>
      <c r="D1794" s="2">
        <v>6</v>
      </c>
      <c r="E1794" s="2" t="str">
        <f>"阵列"&amp;C1794&amp;INDEX(计算页!$E$4:$E$9,D1794)&amp;"色宠物系数"</f>
        <v>阵列3红色宠物系数</v>
      </c>
      <c r="F1794" s="2">
        <v>90</v>
      </c>
      <c r="G1794" s="2">
        <v>9000</v>
      </c>
      <c r="H1794" s="2">
        <f>INDEX(升级战力计算!$B$2:$BC$101,D_升级系数表!F1794,MATCH(B1794,升级战力计算!$B$1:$BC$1,0)-1)</f>
        <v>9350</v>
      </c>
      <c r="I1794" s="1">
        <v>3</v>
      </c>
      <c r="J1794" s="1">
        <v>201</v>
      </c>
      <c r="K1794" s="1">
        <v>100</v>
      </c>
      <c r="L1794" s="1">
        <v>202</v>
      </c>
      <c r="M1794" s="1">
        <v>200</v>
      </c>
      <c r="N1794" s="1">
        <v>203</v>
      </c>
      <c r="O1794" s="1">
        <v>300</v>
      </c>
      <c r="P1794" s="1">
        <v>1</v>
      </c>
      <c r="Q1794" s="1">
        <v>9000</v>
      </c>
    </row>
    <row r="1795" spans="1:17" x14ac:dyDescent="0.35">
      <c r="A1795" s="2">
        <v>1791</v>
      </c>
      <c r="B1795" s="2">
        <f t="shared" si="27"/>
        <v>306</v>
      </c>
      <c r="C1795" s="2">
        <v>3</v>
      </c>
      <c r="D1795" s="2">
        <v>6</v>
      </c>
      <c r="E1795" s="2" t="str">
        <f>"阵列"&amp;C1795&amp;INDEX(计算页!$E$4:$E$9,D1795)&amp;"色宠物系数"</f>
        <v>阵列3红色宠物系数</v>
      </c>
      <c r="F1795" s="2">
        <v>91</v>
      </c>
      <c r="G1795" s="2">
        <v>9100</v>
      </c>
      <c r="H1795" s="2">
        <f>INDEX(升级战力计算!$B$2:$BC$101,D_升级系数表!F1795,MATCH(B1795,升级战力计算!$B$1:$BC$1,0)-1)</f>
        <v>9536</v>
      </c>
      <c r="I1795" s="1">
        <v>3</v>
      </c>
      <c r="J1795" s="1">
        <v>201</v>
      </c>
      <c r="K1795" s="1">
        <v>100</v>
      </c>
      <c r="L1795" s="1">
        <v>202</v>
      </c>
      <c r="M1795" s="1">
        <v>200</v>
      </c>
      <c r="N1795" s="1">
        <v>203</v>
      </c>
      <c r="O1795" s="1">
        <v>300</v>
      </c>
      <c r="P1795" s="1">
        <v>1</v>
      </c>
      <c r="Q1795" s="1">
        <v>9100</v>
      </c>
    </row>
    <row r="1796" spans="1:17" x14ac:dyDescent="0.35">
      <c r="A1796" s="2">
        <v>1792</v>
      </c>
      <c r="B1796" s="2">
        <f t="shared" si="27"/>
        <v>306</v>
      </c>
      <c r="C1796" s="2">
        <v>3</v>
      </c>
      <c r="D1796" s="2">
        <v>6</v>
      </c>
      <c r="E1796" s="2" t="str">
        <f>"阵列"&amp;C1796&amp;INDEX(计算页!$E$4:$E$9,D1796)&amp;"色宠物系数"</f>
        <v>阵列3红色宠物系数</v>
      </c>
      <c r="F1796" s="2">
        <v>92</v>
      </c>
      <c r="G1796" s="2">
        <v>9200</v>
      </c>
      <c r="H1796" s="2">
        <f>INDEX(升级战力计算!$B$2:$BC$101,D_升级系数表!F1796,MATCH(B1796,升级战力计算!$B$1:$BC$1,0)-1)</f>
        <v>9722</v>
      </c>
      <c r="I1796" s="1">
        <v>3</v>
      </c>
      <c r="J1796" s="1">
        <v>201</v>
      </c>
      <c r="K1796" s="1">
        <v>100</v>
      </c>
      <c r="L1796" s="1">
        <v>202</v>
      </c>
      <c r="M1796" s="1">
        <v>200</v>
      </c>
      <c r="N1796" s="1">
        <v>203</v>
      </c>
      <c r="O1796" s="1">
        <v>300</v>
      </c>
      <c r="P1796" s="1">
        <v>1</v>
      </c>
      <c r="Q1796" s="1">
        <v>9200</v>
      </c>
    </row>
    <row r="1797" spans="1:17" x14ac:dyDescent="0.35">
      <c r="A1797" s="2">
        <v>1793</v>
      </c>
      <c r="B1797" s="2">
        <f t="shared" si="27"/>
        <v>306</v>
      </c>
      <c r="C1797" s="2">
        <v>3</v>
      </c>
      <c r="D1797" s="2">
        <v>6</v>
      </c>
      <c r="E1797" s="2" t="str">
        <f>"阵列"&amp;C1797&amp;INDEX(计算页!$E$4:$E$9,D1797)&amp;"色宠物系数"</f>
        <v>阵列3红色宠物系数</v>
      </c>
      <c r="F1797" s="2">
        <v>93</v>
      </c>
      <c r="G1797" s="2">
        <v>9300</v>
      </c>
      <c r="H1797" s="2">
        <f>INDEX(升级战力计算!$B$2:$BC$101,D_升级系数表!F1797,MATCH(B1797,升级战力计算!$B$1:$BC$1,0)-1)</f>
        <v>9908</v>
      </c>
      <c r="I1797" s="1">
        <v>3</v>
      </c>
      <c r="J1797" s="1">
        <v>201</v>
      </c>
      <c r="K1797" s="1">
        <v>100</v>
      </c>
      <c r="L1797" s="1">
        <v>202</v>
      </c>
      <c r="M1797" s="1">
        <v>200</v>
      </c>
      <c r="N1797" s="1">
        <v>203</v>
      </c>
      <c r="O1797" s="1">
        <v>300</v>
      </c>
      <c r="P1797" s="1">
        <v>1</v>
      </c>
      <c r="Q1797" s="1">
        <v>9300</v>
      </c>
    </row>
    <row r="1798" spans="1:17" x14ac:dyDescent="0.35">
      <c r="A1798" s="2">
        <v>1794</v>
      </c>
      <c r="B1798" s="2">
        <f t="shared" ref="B1798:B1804" si="28">C1798*100+D1798</f>
        <v>306</v>
      </c>
      <c r="C1798" s="2">
        <v>3</v>
      </c>
      <c r="D1798" s="2">
        <v>6</v>
      </c>
      <c r="E1798" s="2" t="str">
        <f>"阵列"&amp;C1798&amp;INDEX(计算页!$E$4:$E$9,D1798)&amp;"色宠物系数"</f>
        <v>阵列3红色宠物系数</v>
      </c>
      <c r="F1798" s="2">
        <v>94</v>
      </c>
      <c r="G1798" s="2">
        <v>9400</v>
      </c>
      <c r="H1798" s="2">
        <f>INDEX(升级战力计算!$B$2:$BC$101,D_升级系数表!F1798,MATCH(B1798,升级战力计算!$B$1:$BC$1,0)-1)</f>
        <v>10094</v>
      </c>
      <c r="I1798" s="1">
        <v>3</v>
      </c>
      <c r="J1798" s="1">
        <v>201</v>
      </c>
      <c r="K1798" s="1">
        <v>100</v>
      </c>
      <c r="L1798" s="1">
        <v>202</v>
      </c>
      <c r="M1798" s="1">
        <v>200</v>
      </c>
      <c r="N1798" s="1">
        <v>203</v>
      </c>
      <c r="O1798" s="1">
        <v>300</v>
      </c>
      <c r="P1798" s="1">
        <v>1</v>
      </c>
      <c r="Q1798" s="1">
        <v>9400</v>
      </c>
    </row>
    <row r="1799" spans="1:17" x14ac:dyDescent="0.35">
      <c r="A1799" s="2">
        <v>1795</v>
      </c>
      <c r="B1799" s="2">
        <f t="shared" si="28"/>
        <v>306</v>
      </c>
      <c r="C1799" s="2">
        <v>3</v>
      </c>
      <c r="D1799" s="2">
        <v>6</v>
      </c>
      <c r="E1799" s="2" t="str">
        <f>"阵列"&amp;C1799&amp;INDEX(计算页!$E$4:$E$9,D1799)&amp;"色宠物系数"</f>
        <v>阵列3红色宠物系数</v>
      </c>
      <c r="F1799" s="2">
        <v>95</v>
      </c>
      <c r="G1799" s="2">
        <v>9500</v>
      </c>
      <c r="H1799" s="2">
        <f>INDEX(升级战力计算!$B$2:$BC$101,D_升级系数表!F1799,MATCH(B1799,升级战力计算!$B$1:$BC$1,0)-1)</f>
        <v>10280</v>
      </c>
      <c r="I1799" s="1">
        <v>3</v>
      </c>
      <c r="J1799" s="1">
        <v>201</v>
      </c>
      <c r="K1799" s="1">
        <v>100</v>
      </c>
      <c r="L1799" s="1">
        <v>202</v>
      </c>
      <c r="M1799" s="1">
        <v>200</v>
      </c>
      <c r="N1799" s="1">
        <v>203</v>
      </c>
      <c r="O1799" s="1">
        <v>300</v>
      </c>
      <c r="P1799" s="1">
        <v>1</v>
      </c>
      <c r="Q1799" s="1">
        <v>9500</v>
      </c>
    </row>
    <row r="1800" spans="1:17" x14ac:dyDescent="0.35">
      <c r="A1800" s="2">
        <v>1796</v>
      </c>
      <c r="B1800" s="2">
        <f t="shared" si="28"/>
        <v>306</v>
      </c>
      <c r="C1800" s="2">
        <v>3</v>
      </c>
      <c r="D1800" s="2">
        <v>6</v>
      </c>
      <c r="E1800" s="2" t="str">
        <f>"阵列"&amp;C1800&amp;INDEX(计算页!$E$4:$E$9,D1800)&amp;"色宠物系数"</f>
        <v>阵列3红色宠物系数</v>
      </c>
      <c r="F1800" s="2">
        <v>96</v>
      </c>
      <c r="G1800" s="2">
        <v>9600</v>
      </c>
      <c r="H1800" s="2">
        <f>INDEX(升级战力计算!$B$2:$BC$101,D_升级系数表!F1800,MATCH(B1800,升级战力计算!$B$1:$BC$1,0)-1)</f>
        <v>10479</v>
      </c>
      <c r="I1800" s="1">
        <v>3</v>
      </c>
      <c r="J1800" s="1">
        <v>201</v>
      </c>
      <c r="K1800" s="1">
        <v>100</v>
      </c>
      <c r="L1800" s="1">
        <v>202</v>
      </c>
      <c r="M1800" s="1">
        <v>200</v>
      </c>
      <c r="N1800" s="1">
        <v>203</v>
      </c>
      <c r="O1800" s="1">
        <v>300</v>
      </c>
      <c r="P1800" s="1">
        <v>1</v>
      </c>
      <c r="Q1800" s="1">
        <v>9600</v>
      </c>
    </row>
    <row r="1801" spans="1:17" x14ac:dyDescent="0.35">
      <c r="A1801" s="2">
        <v>1797</v>
      </c>
      <c r="B1801" s="2">
        <f t="shared" si="28"/>
        <v>306</v>
      </c>
      <c r="C1801" s="2">
        <v>3</v>
      </c>
      <c r="D1801" s="2">
        <v>6</v>
      </c>
      <c r="E1801" s="2" t="str">
        <f>"阵列"&amp;C1801&amp;INDEX(计算页!$E$4:$E$9,D1801)&amp;"色宠物系数"</f>
        <v>阵列3红色宠物系数</v>
      </c>
      <c r="F1801" s="2">
        <v>97</v>
      </c>
      <c r="G1801" s="2">
        <v>9700</v>
      </c>
      <c r="H1801" s="2">
        <f>INDEX(升级战力计算!$B$2:$BC$101,D_升级系数表!F1801,MATCH(B1801,升级战力计算!$B$1:$BC$1,0)-1)</f>
        <v>10678</v>
      </c>
      <c r="I1801" s="1">
        <v>3</v>
      </c>
      <c r="J1801" s="1">
        <v>201</v>
      </c>
      <c r="K1801" s="1">
        <v>100</v>
      </c>
      <c r="L1801" s="1">
        <v>202</v>
      </c>
      <c r="M1801" s="1">
        <v>200</v>
      </c>
      <c r="N1801" s="1">
        <v>203</v>
      </c>
      <c r="O1801" s="1">
        <v>300</v>
      </c>
      <c r="P1801" s="1">
        <v>1</v>
      </c>
      <c r="Q1801" s="1">
        <v>9700</v>
      </c>
    </row>
    <row r="1802" spans="1:17" x14ac:dyDescent="0.35">
      <c r="A1802" s="2">
        <v>1798</v>
      </c>
      <c r="B1802" s="2">
        <f t="shared" si="28"/>
        <v>306</v>
      </c>
      <c r="C1802" s="2">
        <v>3</v>
      </c>
      <c r="D1802" s="2">
        <v>6</v>
      </c>
      <c r="E1802" s="2" t="str">
        <f>"阵列"&amp;C1802&amp;INDEX(计算页!$E$4:$E$9,D1802)&amp;"色宠物系数"</f>
        <v>阵列3红色宠物系数</v>
      </c>
      <c r="F1802" s="2">
        <v>98</v>
      </c>
      <c r="G1802" s="2">
        <v>9800</v>
      </c>
      <c r="H1802" s="2">
        <f>INDEX(升级战力计算!$B$2:$BC$101,D_升级系数表!F1802,MATCH(B1802,升级战力计算!$B$1:$BC$1,0)-1)</f>
        <v>10877</v>
      </c>
      <c r="I1802" s="1">
        <v>3</v>
      </c>
      <c r="J1802" s="1">
        <v>201</v>
      </c>
      <c r="K1802" s="1">
        <v>100</v>
      </c>
      <c r="L1802" s="1">
        <v>202</v>
      </c>
      <c r="M1802" s="1">
        <v>200</v>
      </c>
      <c r="N1802" s="1">
        <v>203</v>
      </c>
      <c r="O1802" s="1">
        <v>300</v>
      </c>
      <c r="P1802" s="1">
        <v>1</v>
      </c>
      <c r="Q1802" s="1">
        <v>9800</v>
      </c>
    </row>
    <row r="1803" spans="1:17" x14ac:dyDescent="0.35">
      <c r="A1803" s="2">
        <v>1799</v>
      </c>
      <c r="B1803" s="2">
        <f t="shared" si="28"/>
        <v>306</v>
      </c>
      <c r="C1803" s="2">
        <v>3</v>
      </c>
      <c r="D1803" s="2">
        <v>6</v>
      </c>
      <c r="E1803" s="2" t="str">
        <f>"阵列"&amp;C1803&amp;INDEX(计算页!$E$4:$E$9,D1803)&amp;"色宠物系数"</f>
        <v>阵列3红色宠物系数</v>
      </c>
      <c r="F1803" s="2">
        <v>99</v>
      </c>
      <c r="G1803" s="2">
        <v>9900</v>
      </c>
      <c r="H1803" s="2">
        <f>INDEX(升级战力计算!$B$2:$BC$101,D_升级系数表!F1803,MATCH(B1803,升级战力计算!$B$1:$BC$1,0)-1)</f>
        <v>11076</v>
      </c>
      <c r="I1803" s="1">
        <v>3</v>
      </c>
      <c r="J1803" s="1">
        <v>201</v>
      </c>
      <c r="K1803" s="1">
        <v>100</v>
      </c>
      <c r="L1803" s="1">
        <v>202</v>
      </c>
      <c r="M1803" s="1">
        <v>200</v>
      </c>
      <c r="N1803" s="1">
        <v>203</v>
      </c>
      <c r="O1803" s="1">
        <v>300</v>
      </c>
      <c r="P1803" s="1">
        <v>1</v>
      </c>
      <c r="Q1803" s="1">
        <v>9900</v>
      </c>
    </row>
    <row r="1804" spans="1:17" x14ac:dyDescent="0.35">
      <c r="A1804" s="2">
        <v>1800</v>
      </c>
      <c r="B1804" s="2">
        <f t="shared" si="28"/>
        <v>306</v>
      </c>
      <c r="C1804" s="2">
        <v>3</v>
      </c>
      <c r="D1804" s="2">
        <v>6</v>
      </c>
      <c r="E1804" s="2" t="str">
        <f>"阵列"&amp;C1804&amp;INDEX(计算页!$E$4:$E$9,D1804)&amp;"色宠物系数"</f>
        <v>阵列3红色宠物系数</v>
      </c>
      <c r="F1804" s="2">
        <v>100</v>
      </c>
      <c r="G1804" s="2">
        <v>10000</v>
      </c>
      <c r="H1804" s="2">
        <f>INDEX(升级战力计算!$B$2:$BC$101,D_升级系数表!F1804,MATCH(B1804,升级战力计算!$B$1:$BC$1,0)-1)</f>
        <v>11275</v>
      </c>
      <c r="I1804" s="1">
        <v>3</v>
      </c>
      <c r="J1804" s="1">
        <v>201</v>
      </c>
      <c r="K1804" s="1">
        <v>100</v>
      </c>
      <c r="L1804" s="1">
        <v>202</v>
      </c>
      <c r="M1804" s="1">
        <v>200</v>
      </c>
      <c r="N1804" s="1">
        <v>203</v>
      </c>
      <c r="O1804" s="1">
        <v>300</v>
      </c>
      <c r="P1804" s="1">
        <v>1</v>
      </c>
      <c r="Q1804" s="1">
        <v>10000</v>
      </c>
    </row>
  </sheetData>
  <phoneticPr fontId="4" type="noConversion"/>
  <conditionalFormatting sqref="A1:XFD1048576">
    <cfRule type="cellIs" dxfId="588" priority="1" stopIfTrue="1" operator="notEqual">
      <formula>INDIRECT("Dummy_for_Comparison8!"&amp;ADDRESS(ROW(),COLUMN()))</formula>
    </cfRule>
  </conditionalFormatting>
  <pageMargins left="0.69930555555555596" right="0.69930555555555596"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20</vt:i4>
      </vt:variant>
    </vt:vector>
  </HeadingPairs>
  <TitlesOfParts>
    <vt:vector size="20" baseType="lpstr">
      <vt:lpstr>D_伙伴表</vt:lpstr>
      <vt:lpstr>D_主动技能索引</vt:lpstr>
      <vt:lpstr>D_伙伴性格表</vt:lpstr>
      <vt:lpstr>D_阵列表</vt:lpstr>
      <vt:lpstr>D_伙伴种族</vt:lpstr>
      <vt:lpstr>D_羁绊随机</vt:lpstr>
      <vt:lpstr>D_羁绊组合</vt:lpstr>
      <vt:lpstr>D_伙伴羁绊</vt:lpstr>
      <vt:lpstr>D_升级系数表</vt:lpstr>
      <vt:lpstr>D_伙伴天赋</vt:lpstr>
      <vt:lpstr>D_条目随机</vt:lpstr>
      <vt:lpstr>D_被动技能库</vt:lpstr>
      <vt:lpstr>D_随机属性库</vt:lpstr>
      <vt:lpstr>D_被动技能</vt:lpstr>
      <vt:lpstr>D_快速方案</vt:lpstr>
      <vt:lpstr>D_图鉴</vt:lpstr>
      <vt:lpstr>D_伙伴技能书</vt:lpstr>
      <vt:lpstr>D_技能学习</vt:lpstr>
      <vt:lpstr>计算页</vt:lpstr>
      <vt:lpstr>升级战力计算</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User</cp:lastModifiedBy>
  <dcterms:created xsi:type="dcterms:W3CDTF">2006-09-16T00:00:00Z</dcterms:created>
  <dcterms:modified xsi:type="dcterms:W3CDTF">2016-08-20T10:34:35Z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2052-10.1.0.5850</vt:lpwstr>
  </property>
</Properties>
</file>