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6"/>
  </bookViews>
  <sheets>
    <sheet name="D_帮会等级表" sheetId="3" r:id="rId1"/>
    <sheet name="D_帮会标志表" sheetId="4" r:id="rId2"/>
    <sheet name="D_帮会职务表" sheetId="2" r:id="rId3"/>
    <sheet name="D_帮会宝藏价格" sheetId="5" r:id="rId4"/>
    <sheet name="D_帮会宝藏中奖" sheetId="7" r:id="rId5"/>
    <sheet name="D_帮会宝藏目标" sheetId="6" r:id="rId6"/>
    <sheet name="D_帮会参数表" sheetId="1" r:id="rId7"/>
  </sheets>
  <calcPr calcId="152511"/>
</workbook>
</file>

<file path=xl/calcChain.xml><?xml version="1.0" encoding="utf-8"?>
<calcChain xmlns="http://schemas.openxmlformats.org/spreadsheetml/2006/main">
  <c r="C33" i="1" l="1"/>
  <c r="C20" i="6" l="1"/>
  <c r="C21" i="6"/>
  <c r="C22" i="6"/>
  <c r="C23" i="6"/>
  <c r="C17" i="6"/>
  <c r="C16" i="6" s="1"/>
  <c r="C15" i="6" s="1"/>
  <c r="C18" i="6"/>
  <c r="C12" i="6"/>
  <c r="C11" i="6" s="1"/>
  <c r="C10" i="6" s="1"/>
  <c r="C13" i="6"/>
  <c r="C7" i="6"/>
  <c r="C6" i="6" s="1"/>
  <c r="C5" i="6" s="1"/>
  <c r="C8" i="6"/>
  <c r="G8" i="7" l="1"/>
  <c r="G7" i="7"/>
  <c r="G6" i="7"/>
  <c r="G5" i="7"/>
  <c r="D21" i="6" l="1"/>
  <c r="D22" i="6" s="1"/>
  <c r="D18" i="6"/>
  <c r="D19" i="6" s="1"/>
  <c r="C19" i="6" s="1"/>
  <c r="C24" i="6"/>
  <c r="C14" i="6"/>
  <c r="C9" i="6"/>
  <c r="F11" i="7"/>
  <c r="F15" i="7" s="1"/>
  <c r="F19" i="7" s="1"/>
  <c r="F23" i="7" s="1"/>
  <c r="F27" i="7" s="1"/>
  <c r="F31" i="7" s="1"/>
  <c r="F35" i="7" s="1"/>
  <c r="F39" i="7" s="1"/>
  <c r="F43" i="7" s="1"/>
  <c r="F12" i="7"/>
  <c r="F16" i="7" s="1"/>
  <c r="F20" i="7" s="1"/>
  <c r="F24" i="7" s="1"/>
  <c r="F28" i="7" s="1"/>
  <c r="F32" i="7" s="1"/>
  <c r="F36" i="7" s="1"/>
  <c r="F40" i="7" s="1"/>
  <c r="F44" i="7" s="1"/>
  <c r="F10" i="7"/>
  <c r="F14" i="7" s="1"/>
  <c r="F18" i="7" s="1"/>
  <c r="F22" i="7" s="1"/>
  <c r="F26" i="7" s="1"/>
  <c r="F30" i="7" s="1"/>
  <c r="F34" i="7" s="1"/>
  <c r="F38" i="7" s="1"/>
  <c r="F42" i="7" s="1"/>
  <c r="F9" i="7"/>
  <c r="F13" i="7" s="1"/>
  <c r="F17" i="7" s="1"/>
  <c r="F21" i="7" s="1"/>
  <c r="F25" i="7" s="1"/>
  <c r="F29" i="7" s="1"/>
  <c r="F33" i="7" s="1"/>
  <c r="F37" i="7" s="1"/>
  <c r="F41" i="7" s="1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6" i="7"/>
  <c r="D7" i="7"/>
  <c r="D8" i="7"/>
  <c r="D5" i="7"/>
  <c r="J5" i="3"/>
  <c r="I5" i="3"/>
  <c r="H5" i="3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5" i="5"/>
  <c r="C23" i="1"/>
  <c r="C19" i="1"/>
  <c r="E6" i="3"/>
  <c r="E7" i="3" s="1"/>
  <c r="E8" i="3" s="1"/>
  <c r="E9" i="3" s="1"/>
  <c r="E10" i="3" s="1"/>
  <c r="E11" i="3" s="1"/>
  <c r="E12" i="3" s="1"/>
  <c r="E13" i="3" s="1"/>
  <c r="E14" i="3" s="1"/>
  <c r="C18" i="1"/>
  <c r="C7" i="3"/>
  <c r="C8" i="3" s="1"/>
  <c r="C9" i="3" s="1"/>
  <c r="C10" i="3" s="1"/>
  <c r="C11" i="3" s="1"/>
  <c r="C12" i="3" s="1"/>
  <c r="C13" i="3" s="1"/>
  <c r="C14" i="3" s="1"/>
  <c r="G14" i="3" s="1"/>
  <c r="I14" i="3" s="1"/>
  <c r="C6" i="3"/>
  <c r="G6" i="3" s="1"/>
  <c r="I6" i="3" s="1"/>
  <c r="B6" i="3"/>
  <c r="B7" i="3" s="1"/>
  <c r="B8" i="3" s="1"/>
  <c r="B9" i="3" s="1"/>
  <c r="B10" i="3" s="1"/>
  <c r="B11" i="3" s="1"/>
  <c r="B12" i="3" s="1"/>
  <c r="B13" i="3" s="1"/>
  <c r="G10" i="3" l="1"/>
  <c r="G12" i="3"/>
  <c r="J12" i="3" s="1"/>
  <c r="G8" i="3"/>
  <c r="J8" i="3" s="1"/>
  <c r="G11" i="3"/>
  <c r="I11" i="3" s="1"/>
  <c r="G7" i="3"/>
  <c r="I7" i="3" s="1"/>
  <c r="G13" i="3"/>
  <c r="G9" i="3"/>
  <c r="D23" i="6"/>
  <c r="I8" i="3"/>
  <c r="H8" i="3"/>
  <c r="I12" i="3"/>
  <c r="H7" i="3"/>
  <c r="J14" i="3"/>
  <c r="H14" i="3"/>
  <c r="J7" i="3"/>
  <c r="H6" i="3"/>
  <c r="J6" i="3"/>
  <c r="H13" i="3" l="1"/>
  <c r="I13" i="3"/>
  <c r="J13" i="3"/>
  <c r="J11" i="3"/>
  <c r="H11" i="3"/>
  <c r="I9" i="3"/>
  <c r="J9" i="3"/>
  <c r="H9" i="3"/>
  <c r="H12" i="3"/>
  <c r="H10" i="3"/>
  <c r="I10" i="3"/>
  <c r="J10" i="3"/>
</calcChain>
</file>

<file path=xl/sharedStrings.xml><?xml version="1.0" encoding="utf-8"?>
<sst xmlns="http://schemas.openxmlformats.org/spreadsheetml/2006/main" count="379" uniqueCount="265">
  <si>
    <t>索引</t>
  </si>
  <si>
    <t>描述</t>
  </si>
  <si>
    <t>值</t>
  </si>
  <si>
    <t>无</t>
  </si>
  <si>
    <t>sKey</t>
  </si>
  <si>
    <t>sDesc</t>
  </si>
  <si>
    <t>nValue</t>
  </si>
  <si>
    <t>str</t>
  </si>
  <si>
    <t>int</t>
  </si>
  <si>
    <t>nCreateGuildVIp</t>
    <phoneticPr fontId="1" type="noConversion"/>
  </si>
  <si>
    <t>nCreateGuildMoney</t>
    <phoneticPr fontId="1" type="noConversion"/>
  </si>
  <si>
    <t>创建帮会VIP等级限制</t>
    <phoneticPr fontId="1" type="noConversion"/>
  </si>
  <si>
    <t>创建帮会消耗元宝</t>
    <phoneticPr fontId="1" type="noConversion"/>
  </si>
  <si>
    <t>nGuildNameWordMin</t>
    <phoneticPr fontId="1" type="noConversion"/>
  </si>
  <si>
    <t>nGuildNameWordMax</t>
    <phoneticPr fontId="1" type="noConversion"/>
  </si>
  <si>
    <t>帮会名字字数下限（字符）</t>
    <phoneticPr fontId="1" type="noConversion"/>
  </si>
  <si>
    <t>帮会名字字数上限（字符）</t>
    <phoneticPr fontId="1" type="noConversion"/>
  </si>
  <si>
    <t>达到人数奖励返还元宝</t>
    <phoneticPr fontId="1" type="noConversion"/>
  </si>
  <si>
    <t>达到人数奖励需求人数</t>
    <phoneticPr fontId="1" type="noConversion"/>
  </si>
  <si>
    <t>nGuildPersonAwardCount</t>
    <phoneticPr fontId="1" type="noConversion"/>
  </si>
  <si>
    <t>nGuildNoticeWordMin</t>
    <phoneticPr fontId="1" type="noConversion"/>
  </si>
  <si>
    <t>nGuildNoticeWordMax</t>
    <phoneticPr fontId="1" type="noConversion"/>
  </si>
  <si>
    <t>帮会宣言字数下限（字符）</t>
    <phoneticPr fontId="1" type="noConversion"/>
  </si>
  <si>
    <t>帮会宣言字数上限（字符）</t>
    <phoneticPr fontId="1" type="noConversion"/>
  </si>
  <si>
    <t>帮会等级</t>
    <phoneticPr fontId="1" type="noConversion"/>
  </si>
  <si>
    <t>需求帮会经验</t>
    <phoneticPr fontId="1" type="noConversion"/>
  </si>
  <si>
    <t>人数上限</t>
    <phoneticPr fontId="1" type="noConversion"/>
  </si>
  <si>
    <t>帮会招募字数下限（字符）</t>
    <phoneticPr fontId="1" type="noConversion"/>
  </si>
  <si>
    <t>帮会招募字数上限（字符）</t>
    <phoneticPr fontId="1" type="noConversion"/>
  </si>
  <si>
    <t>nGuildRecruitWordMin</t>
    <phoneticPr fontId="1" type="noConversion"/>
  </si>
  <si>
    <t>nGuildRecruitWordMax</t>
    <phoneticPr fontId="1" type="noConversion"/>
  </si>
  <si>
    <t>nGuildRecruitMoney</t>
    <phoneticPr fontId="1" type="noConversion"/>
  </si>
  <si>
    <t>帮会招募消耗元宝</t>
    <phoneticPr fontId="1" type="noConversion"/>
  </si>
  <si>
    <t>帮会列表玩家清理时间（秒）</t>
    <phoneticPr fontId="1" type="noConversion"/>
  </si>
  <si>
    <t>nGuildListClean</t>
    <phoneticPr fontId="1" type="noConversion"/>
  </si>
  <si>
    <t>官职</t>
    <phoneticPr fontId="1" type="noConversion"/>
  </si>
  <si>
    <t>设置招募</t>
    <phoneticPr fontId="1" type="noConversion"/>
  </si>
  <si>
    <t>发布招募</t>
    <phoneticPr fontId="1" type="noConversion"/>
  </si>
  <si>
    <t>通过审核</t>
    <phoneticPr fontId="1" type="noConversion"/>
  </si>
  <si>
    <t>驱逐出帮</t>
    <phoneticPr fontId="1" type="noConversion"/>
  </si>
  <si>
    <t>任命官职</t>
    <phoneticPr fontId="1" type="noConversion"/>
  </si>
  <si>
    <t>帮会宣言</t>
    <phoneticPr fontId="1" type="noConversion"/>
  </si>
  <si>
    <t>开启活动</t>
    <phoneticPr fontId="1" type="noConversion"/>
  </si>
  <si>
    <t>升级帮会</t>
    <phoneticPr fontId="1" type="noConversion"/>
  </si>
  <si>
    <t>官职名称</t>
    <phoneticPr fontId="1" type="noConversion"/>
  </si>
  <si>
    <t>nGovernment</t>
    <phoneticPr fontId="1" type="noConversion"/>
  </si>
  <si>
    <t>str</t>
    <phoneticPr fontId="1" type="noConversion"/>
  </si>
  <si>
    <t>int</t>
    <phoneticPr fontId="1" type="noConversion"/>
  </si>
  <si>
    <t>帮主</t>
  </si>
  <si>
    <t>副帮主</t>
  </si>
  <si>
    <t>精英</t>
  </si>
  <si>
    <t>帮众</t>
  </si>
  <si>
    <t>nSetRecruit</t>
    <phoneticPr fontId="1" type="noConversion"/>
  </si>
  <si>
    <t>nSendRecruit</t>
    <phoneticPr fontId="1" type="noConversion"/>
  </si>
  <si>
    <t>nOpenActivity</t>
    <phoneticPr fontId="1" type="noConversion"/>
  </si>
  <si>
    <t>nGuildUp</t>
    <phoneticPr fontId="1" type="noConversion"/>
  </si>
  <si>
    <t>nGuildNotice</t>
    <phoneticPr fontId="1" type="noConversion"/>
  </si>
  <si>
    <t>无</t>
    <phoneticPr fontId="1" type="noConversion"/>
  </si>
  <si>
    <t>副帮主上限</t>
    <phoneticPr fontId="1" type="noConversion"/>
  </si>
  <si>
    <t>精英上限</t>
    <phoneticPr fontId="1" type="noConversion"/>
  </si>
  <si>
    <t>弹劾费用</t>
    <phoneticPr fontId="1" type="noConversion"/>
  </si>
  <si>
    <t>nVoteTime</t>
    <phoneticPr fontId="1" type="noConversion"/>
  </si>
  <si>
    <t>弹劾投票上限时间（秒）</t>
    <phoneticPr fontId="1" type="noConversion"/>
  </si>
  <si>
    <t>nSystemGuildLevel</t>
    <phoneticPr fontId="1" type="noConversion"/>
  </si>
  <si>
    <t>系统帮会等级</t>
    <phoneticPr fontId="1" type="noConversion"/>
  </si>
  <si>
    <t>系统帮会自动清理时间（天）</t>
    <phoneticPr fontId="1" type="noConversion"/>
  </si>
  <si>
    <t>系统帮会自动解散人数</t>
    <phoneticPr fontId="1" type="noConversion"/>
  </si>
  <si>
    <t>系统帮会自动解散周期（秒）</t>
    <phoneticPr fontId="1" type="noConversion"/>
  </si>
  <si>
    <t>nSystemGuildCleanTime</t>
    <phoneticPr fontId="1" type="noConversion"/>
  </si>
  <si>
    <t>nSystemGuildCloseCount</t>
    <phoneticPr fontId="1" type="noConversion"/>
  </si>
  <si>
    <t>nSystemGuildCloseTime</t>
    <phoneticPr fontId="1" type="noConversion"/>
  </si>
  <si>
    <t>nAppoint</t>
    <phoneticPr fontId="1" type="noConversion"/>
  </si>
  <si>
    <t>nExpel</t>
    <phoneticPr fontId="1" type="noConversion"/>
  </si>
  <si>
    <t>nAuditing</t>
    <phoneticPr fontId="1" type="noConversion"/>
  </si>
  <si>
    <t>nImpeachCost</t>
    <phoneticPr fontId="1" type="noConversion"/>
  </si>
  <si>
    <t>标志ID</t>
    <phoneticPr fontId="1" type="noConversion"/>
  </si>
  <si>
    <t>帮会标志名称</t>
    <phoneticPr fontId="1" type="noConversion"/>
  </si>
  <si>
    <t>无</t>
    <phoneticPr fontId="1" type="noConversion"/>
  </si>
  <si>
    <t>图标素材</t>
    <phoneticPr fontId="1" type="noConversion"/>
  </si>
  <si>
    <t>圣火标志</t>
  </si>
  <si>
    <t>神坛标志</t>
  </si>
  <si>
    <t>图腾标志</t>
  </si>
  <si>
    <t>天剑标志</t>
  </si>
  <si>
    <t>神盾标志</t>
  </si>
  <si>
    <t>天策标志</t>
  </si>
  <si>
    <t>普通边框</t>
  </si>
  <si>
    <t>新手边框</t>
  </si>
  <si>
    <t>镶银边框</t>
  </si>
  <si>
    <t>镶金边框</t>
  </si>
  <si>
    <t>至尊边框</t>
  </si>
  <si>
    <t>类型</t>
    <phoneticPr fontId="1" type="noConversion"/>
  </si>
  <si>
    <t>1.标志
2.边框</t>
    <phoneticPr fontId="1" type="noConversion"/>
  </si>
  <si>
    <t>最普通的标志，新帮会可以使用</t>
  </si>
  <si>
    <t>描述</t>
    <phoneticPr fontId="1" type="noConversion"/>
  </si>
  <si>
    <t>无</t>
    <phoneticPr fontId="1" type="noConversion"/>
  </si>
  <si>
    <t>条件</t>
    <phoneticPr fontId="1" type="noConversion"/>
  </si>
  <si>
    <t>1.帮会等级达到
2.帮会总战力达到</t>
    <phoneticPr fontId="1" type="noConversion"/>
  </si>
  <si>
    <t>参数</t>
    <phoneticPr fontId="1" type="noConversion"/>
  </si>
  <si>
    <t>帮会达到2级可以使用</t>
    <phoneticPr fontId="1" type="noConversion"/>
  </si>
  <si>
    <t>帮会达到5级可以使用</t>
    <phoneticPr fontId="1" type="noConversion"/>
  </si>
  <si>
    <t>帮会总战力达到60000可以使用</t>
    <phoneticPr fontId="1" type="noConversion"/>
  </si>
  <si>
    <t>帮会总战力达到150000可以使用</t>
    <phoneticPr fontId="1" type="noConversion"/>
  </si>
  <si>
    <t>帮会总战力达到300000可以使用</t>
    <phoneticPr fontId="1" type="noConversion"/>
  </si>
  <si>
    <t>最普通的边框，新帮会可以使用</t>
  </si>
  <si>
    <t>官职标志</t>
    <phoneticPr fontId="1" type="noConversion"/>
  </si>
  <si>
    <t>无</t>
    <phoneticPr fontId="1" type="noConversion"/>
  </si>
  <si>
    <t>sGovernmentName</t>
    <phoneticPr fontId="1" type="noConversion"/>
  </si>
  <si>
    <t>sGovernmentIcon</t>
    <phoneticPr fontId="1" type="noConversion"/>
  </si>
  <si>
    <t>nJoinGuildMailTitle</t>
    <phoneticPr fontId="1" type="noConversion"/>
  </si>
  <si>
    <t>nJoinGuildMailMain</t>
    <phoneticPr fontId="1" type="noConversion"/>
  </si>
  <si>
    <t>加入帮会邮件标题</t>
    <phoneticPr fontId="1" type="noConversion"/>
  </si>
  <si>
    <t>加入帮会邮件内容</t>
    <phoneticPr fontId="1" type="noConversion"/>
  </si>
  <si>
    <t>拒绝加帮邮件标题</t>
    <phoneticPr fontId="1" type="noConversion"/>
  </si>
  <si>
    <t>拒绝加帮邮件内容</t>
    <phoneticPr fontId="1" type="noConversion"/>
  </si>
  <si>
    <t>欢迎加入帮会</t>
    <phoneticPr fontId="1" type="noConversion"/>
  </si>
  <si>
    <t>nDoneGuildMailTitle</t>
    <phoneticPr fontId="1" type="noConversion"/>
  </si>
  <si>
    <t>nDoneGuildMailMain</t>
    <phoneticPr fontId="1" type="noConversion"/>
  </si>
  <si>
    <t>欢迎加入#W帮会，望以后同舟共济，共创盛世帮会</t>
    <phoneticPr fontId="1" type="noConversion"/>
  </si>
  <si>
    <t>拒绝入帮通知</t>
    <phoneticPr fontId="1" type="noConversion"/>
  </si>
  <si>
    <t>#W帮会拒绝了你的入帮申请，请重新寻找志同道合的帮会</t>
    <phoneticPr fontId="1" type="noConversion"/>
  </si>
  <si>
    <t>nLv</t>
    <phoneticPr fontId="1" type="noConversion"/>
  </si>
  <si>
    <t>nExp</t>
    <phoneticPr fontId="1" type="noConversion"/>
  </si>
  <si>
    <t>nMaxNum</t>
    <phoneticPr fontId="1" type="noConversion"/>
  </si>
  <si>
    <t>nDeputy</t>
    <phoneticPr fontId="1" type="noConversion"/>
  </si>
  <si>
    <t>nElite</t>
    <phoneticPr fontId="1" type="noConversion"/>
  </si>
  <si>
    <t>signName</t>
    <phoneticPr fontId="1" type="noConversion"/>
  </si>
  <si>
    <t>nType</t>
    <phoneticPr fontId="1" type="noConversion"/>
  </si>
  <si>
    <t>str</t>
    <phoneticPr fontId="1" type="noConversion"/>
  </si>
  <si>
    <t>sIcon</t>
    <phoneticPr fontId="1" type="noConversion"/>
  </si>
  <si>
    <t>sDesc</t>
    <phoneticPr fontId="1" type="noConversion"/>
  </si>
  <si>
    <t>int</t>
    <phoneticPr fontId="1" type="noConversion"/>
  </si>
  <si>
    <t>nCond</t>
    <phoneticPr fontId="1" type="noConversion"/>
  </si>
  <si>
    <t>nPar</t>
    <phoneticPr fontId="1" type="noConversion"/>
  </si>
  <si>
    <t>nGuildNoticeWordTest</t>
    <phoneticPr fontId="1" type="noConversion"/>
  </si>
  <si>
    <t>帮会招募默认文字</t>
    <phoneticPr fontId="1" type="noConversion"/>
  </si>
  <si>
    <t>帮会宣言默认文字</t>
    <phoneticPr fontId="1" type="noConversion"/>
  </si>
  <si>
    <t>欢迎加入本帮，请所有成员积极完成帮会的相关活动，保持活跃</t>
    <phoneticPr fontId="1" type="noConversion"/>
  </si>
  <si>
    <t>nGuildRecruitWordTest</t>
    <phoneticPr fontId="1" type="noConversion"/>
  </si>
  <si>
    <t>str</t>
    <phoneticPr fontId="1" type="noConversion"/>
  </si>
  <si>
    <t>faction_1</t>
    <phoneticPr fontId="1" type="noConversion"/>
  </si>
  <si>
    <t>faction_2</t>
  </si>
  <si>
    <t>faction_3</t>
  </si>
  <si>
    <t>faction_4</t>
  </si>
  <si>
    <t>faction_5</t>
  </si>
  <si>
    <t>faction_6</t>
  </si>
  <si>
    <t>faction_7</t>
  </si>
  <si>
    <t>faction_8</t>
  </si>
  <si>
    <t>faction_9</t>
  </si>
  <si>
    <t>faction_10</t>
  </si>
  <si>
    <t>faction_11</t>
  </si>
  <si>
    <t>宝藏数目</t>
    <phoneticPr fontId="1" type="noConversion"/>
  </si>
  <si>
    <t>无</t>
    <phoneticPr fontId="1" type="noConversion"/>
  </si>
  <si>
    <t>int</t>
    <phoneticPr fontId="1" type="noConversion"/>
  </si>
  <si>
    <t>宝藏一等奖数</t>
    <phoneticPr fontId="1" type="noConversion"/>
  </si>
  <si>
    <t>宝藏二等奖数</t>
    <phoneticPr fontId="1" type="noConversion"/>
  </si>
  <si>
    <t>宝藏三等奖数</t>
    <phoneticPr fontId="1" type="noConversion"/>
  </si>
  <si>
    <t>开启次数</t>
    <phoneticPr fontId="1" type="noConversion"/>
  </si>
  <si>
    <t>消耗元宝</t>
    <phoneticPr fontId="1" type="noConversion"/>
  </si>
  <si>
    <t>累积元宝价值</t>
    <phoneticPr fontId="1" type="noConversion"/>
  </si>
  <si>
    <t>int</t>
    <phoneticPr fontId="1" type="noConversion"/>
  </si>
  <si>
    <t>nRMB</t>
    <phoneticPr fontId="1" type="noConversion"/>
  </si>
  <si>
    <t>nCost</t>
    <phoneticPr fontId="1" type="noConversion"/>
  </si>
  <si>
    <t>nTime</t>
    <phoneticPr fontId="1" type="noConversion"/>
  </si>
  <si>
    <t>帮会等级</t>
    <phoneticPr fontId="1" type="noConversion"/>
  </si>
  <si>
    <t>nGuildLv</t>
    <phoneticPr fontId="1" type="noConversion"/>
  </si>
  <si>
    <t>奖励类别</t>
    <phoneticPr fontId="1" type="noConversion"/>
  </si>
  <si>
    <t>nAwardType</t>
    <phoneticPr fontId="1" type="noConversion"/>
  </si>
  <si>
    <t>无</t>
    <phoneticPr fontId="1" type="noConversion"/>
  </si>
  <si>
    <t>类别说明</t>
    <phoneticPr fontId="1" type="noConversion"/>
  </si>
  <si>
    <t>nAwardName</t>
    <phoneticPr fontId="1" type="noConversion"/>
  </si>
  <si>
    <t>str</t>
    <phoneticPr fontId="1" type="noConversion"/>
  </si>
  <si>
    <t>出现一等奖次数</t>
    <phoneticPr fontId="1" type="noConversion"/>
  </si>
  <si>
    <t>nPropId</t>
  </si>
  <si>
    <t>nPropNum</t>
  </si>
  <si>
    <t>奖励道具ID</t>
    <phoneticPr fontId="1" type="noConversion"/>
  </si>
  <si>
    <t>奖励道具数量</t>
    <phoneticPr fontId="1" type="noConversion"/>
  </si>
  <si>
    <t>帮会积分</t>
    <phoneticPr fontId="1" type="noConversion"/>
  </si>
  <si>
    <t>nGuildScore</t>
    <phoneticPr fontId="1" type="noConversion"/>
  </si>
  <si>
    <t>参考人数</t>
    <phoneticPr fontId="1" type="noConversion"/>
  </si>
  <si>
    <t>无</t>
    <phoneticPr fontId="1" type="noConversion"/>
  </si>
  <si>
    <t>nPerson</t>
    <phoneticPr fontId="1" type="noConversion"/>
  </si>
  <si>
    <t>参考次数</t>
    <phoneticPr fontId="1" type="noConversion"/>
  </si>
  <si>
    <t>无</t>
    <phoneticPr fontId="1" type="noConversion"/>
  </si>
  <si>
    <t>nIndex</t>
    <phoneticPr fontId="1" type="noConversion"/>
  </si>
  <si>
    <t>档次数</t>
    <phoneticPr fontId="1" type="noConversion"/>
  </si>
  <si>
    <t>奖励掉落包</t>
    <phoneticPr fontId="1" type="noConversion"/>
  </si>
  <si>
    <t>nDropId</t>
  </si>
  <si>
    <t>nTreasureAward1</t>
    <phoneticPr fontId="1" type="noConversion"/>
  </si>
  <si>
    <t>nTreasureAward2</t>
  </si>
  <si>
    <t>nTreasureAward3</t>
  </si>
  <si>
    <t>nTreasureAward4</t>
  </si>
  <si>
    <t>宝藏一等奖排行个人积分</t>
    <phoneticPr fontId="1" type="noConversion"/>
  </si>
  <si>
    <t>宝藏二等奖排行个人积分</t>
    <phoneticPr fontId="1" type="noConversion"/>
  </si>
  <si>
    <t>宝藏三等奖排行个人积分</t>
    <phoneticPr fontId="1" type="noConversion"/>
  </si>
  <si>
    <t>宝藏安慰奖排行个人积分</t>
    <phoneticPr fontId="1" type="noConversion"/>
  </si>
  <si>
    <t>nTreasureMinTime</t>
    <phoneticPr fontId="1" type="noConversion"/>
  </si>
  <si>
    <t>nAwardNum</t>
    <phoneticPr fontId="1" type="noConversion"/>
  </si>
  <si>
    <t>nFirst</t>
    <phoneticPr fontId="1" type="noConversion"/>
  </si>
  <si>
    <t>nTwo</t>
    <phoneticPr fontId="1" type="noConversion"/>
  </si>
  <si>
    <t>nThree</t>
    <phoneticPr fontId="1" type="noConversion"/>
  </si>
  <si>
    <t>nIndex</t>
    <phoneticPr fontId="1" type="noConversion"/>
  </si>
  <si>
    <t>int</t>
    <phoneticPr fontId="1" type="noConversion"/>
  </si>
  <si>
    <t>序列</t>
    <phoneticPr fontId="1" type="noConversion"/>
  </si>
  <si>
    <t>无</t>
    <phoneticPr fontId="1" type="noConversion"/>
  </si>
  <si>
    <t>道具id</t>
    <phoneticPr fontId="1" type="noConversion"/>
  </si>
  <si>
    <t>权值</t>
    <phoneticPr fontId="1" type="noConversion"/>
  </si>
  <si>
    <t>nProd</t>
    <phoneticPr fontId="1" type="noConversion"/>
  </si>
  <si>
    <t>int</t>
    <phoneticPr fontId="1" type="noConversion"/>
  </si>
  <si>
    <t>阶段</t>
    <phoneticPr fontId="1" type="noConversion"/>
  </si>
  <si>
    <t>nLevel</t>
    <phoneticPr fontId="1" type="noConversion"/>
  </si>
  <si>
    <t>int</t>
    <phoneticPr fontId="1" type="noConversion"/>
  </si>
  <si>
    <t>每次显示5个箱子，根据阶段顺序显示</t>
    <phoneticPr fontId="1" type="noConversion"/>
  </si>
  <si>
    <t>奖励描述</t>
    <phoneticPr fontId="1" type="noConversion"/>
  </si>
  <si>
    <t>奖励名称</t>
    <phoneticPr fontId="1" type="noConversion"/>
  </si>
  <si>
    <t>无</t>
    <phoneticPr fontId="1" type="noConversion"/>
  </si>
  <si>
    <t>sAwardName</t>
    <phoneticPr fontId="1" type="noConversion"/>
  </si>
  <si>
    <t>sAwardDec</t>
    <phoneticPr fontId="1" type="noConversion"/>
  </si>
  <si>
    <t>帮会贡献*200</t>
    <phoneticPr fontId="1" type="noConversion"/>
  </si>
  <si>
    <t>金币*7000</t>
    <phoneticPr fontId="1" type="noConversion"/>
  </si>
  <si>
    <t>强化石*20</t>
    <phoneticPr fontId="1" type="noConversion"/>
  </si>
  <si>
    <t>帮会贡献*700\n随机1级宝石*1</t>
    <phoneticPr fontId="1" type="noConversion"/>
  </si>
  <si>
    <t>龙魂*50</t>
    <phoneticPr fontId="1" type="noConversion"/>
  </si>
  <si>
    <t>帮会积分奖励</t>
    <phoneticPr fontId="1" type="noConversion"/>
  </si>
  <si>
    <t>宝箱打开图标</t>
    <phoneticPr fontId="1" type="noConversion"/>
  </si>
  <si>
    <t>宝箱未开图标</t>
    <phoneticPr fontId="1" type="noConversion"/>
  </si>
  <si>
    <t>nCloseIcon</t>
    <phoneticPr fontId="1" type="noConversion"/>
  </si>
  <si>
    <t>nOpenIcon</t>
    <phoneticPr fontId="1" type="noConversion"/>
  </si>
  <si>
    <t>宝藏获得积分</t>
    <phoneticPr fontId="1" type="noConversion"/>
  </si>
  <si>
    <t>无</t>
    <phoneticPr fontId="1" type="noConversion"/>
  </si>
  <si>
    <t>nScore</t>
    <phoneticPr fontId="1" type="noConversion"/>
  </si>
  <si>
    <t>int</t>
    <phoneticPr fontId="1" type="noConversion"/>
  </si>
  <si>
    <t>nImpeachTime</t>
    <phoneticPr fontId="1" type="noConversion"/>
  </si>
  <si>
    <t>弹劾所需帮主离线时间（秒）</t>
    <phoneticPr fontId="1" type="noConversion"/>
  </si>
  <si>
    <t>投票规则文字</t>
    <phoneticPr fontId="1" type="noConversion"/>
  </si>
  <si>
    <t>sVoteInstructionText</t>
    <phoneticPr fontId="1" type="noConversion"/>
  </si>
  <si>
    <t>任意一方达到50%票数直接产生结果。
否则结束时根据票数多的一方决定结果。</t>
    <phoneticPr fontId="1" type="noConversion"/>
  </si>
  <si>
    <t>踢出帮会邮件内容</t>
    <phoneticPr fontId="1" type="noConversion"/>
  </si>
  <si>
    <t>踢出帮会邮件标题</t>
    <phoneticPr fontId="1" type="noConversion"/>
  </si>
  <si>
    <t>你被#W帮会请离了帮会</t>
    <phoneticPr fontId="1" type="noConversion"/>
  </si>
  <si>
    <t>退出帮会通知</t>
    <phoneticPr fontId="1" type="noConversion"/>
  </si>
  <si>
    <t>sDismissGuildMain</t>
    <phoneticPr fontId="1" type="noConversion"/>
  </si>
  <si>
    <t>sDismissGuildTitle</t>
    <phoneticPr fontId="1" type="noConversion"/>
  </si>
  <si>
    <t>解散帮会邮件标题</t>
    <phoneticPr fontId="1" type="noConversion"/>
  </si>
  <si>
    <t>解散帮会邮件内容</t>
    <phoneticPr fontId="1" type="noConversion"/>
  </si>
  <si>
    <t>解散帮会通知</t>
    <phoneticPr fontId="1" type="noConversion"/>
  </si>
  <si>
    <t>#W帮会已经解散，你退出了帮会，请另寻其他帮会</t>
    <phoneticPr fontId="1" type="noConversion"/>
  </si>
  <si>
    <t>sBreakGuildTitle</t>
    <phoneticPr fontId="1" type="noConversion"/>
  </si>
  <si>
    <t>sBreakGuildMain</t>
    <phoneticPr fontId="1" type="noConversion"/>
  </si>
  <si>
    <t>nGuildPersonAwardMoney</t>
    <phoneticPr fontId="1" type="noConversion"/>
  </si>
  <si>
    <t>nGuildPersonAwardTitle</t>
    <phoneticPr fontId="1" type="noConversion"/>
  </si>
  <si>
    <t>nGuildPersonAwardMain</t>
    <phoneticPr fontId="1" type="noConversion"/>
  </si>
  <si>
    <t>达到人数奖励返还元宝邮件标题</t>
    <phoneticPr fontId="1" type="noConversion"/>
  </si>
  <si>
    <t>达到人数奖励返还元宝邮件内容</t>
    <phoneticPr fontId="1" type="noConversion"/>
  </si>
  <si>
    <t>帮会人数奖励</t>
    <phoneticPr fontId="1" type="noConversion"/>
  </si>
  <si>
    <t>西游#W班</t>
    <phoneticPr fontId="1" type="noConversion"/>
  </si>
  <si>
    <t>sSystemFactionName</t>
    <phoneticPr fontId="1" type="noConversion"/>
  </si>
  <si>
    <t>系统帮会昵称</t>
    <phoneticPr fontId="1" type="noConversion"/>
  </si>
  <si>
    <t>Bangzhu</t>
    <phoneticPr fontId="1" type="noConversion"/>
  </si>
  <si>
    <t>Fubangzhu</t>
    <phoneticPr fontId="1" type="noConversion"/>
  </si>
  <si>
    <t>Jingying</t>
    <phoneticPr fontId="1" type="noConversion"/>
  </si>
  <si>
    <t>Chengyuan</t>
    <phoneticPr fontId="1" type="noConversion"/>
  </si>
  <si>
    <t>nGuildTreasureAdd</t>
    <phoneticPr fontId="1" type="noConversion"/>
  </si>
  <si>
    <t>帮会宝藏每次增加帮会经验</t>
    <phoneticPr fontId="1" type="noConversion"/>
  </si>
  <si>
    <t>您的帮会首次达到#W人，特此返还您创建帮会的#D元宝，请注意查收</t>
    <phoneticPr fontId="1" type="noConversion"/>
  </si>
  <si>
    <t>【#W】本帮由于名额不足，现对外招募志同道合的帮会成员，携手共济，开辟新天地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</si>
</sst>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/>
    <xf numFmtId="176" fontId="2" fillId="0" borderId="0" xfId="0" applyNumberFormat="1" applyFont="1"/>
    <xf numFmtId="0" fontId="2" fillId="0" borderId="0" xfId="0" applyFont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B5" sqref="B5"/>
    </sheetView>
  </sheetViews>
  <sheetFormatPr defaultRowHeight="16.5" x14ac:dyDescent="0.35"/>
  <cols>
    <col min="1" max="1" width="9" style="1"/>
    <col min="2" max="2" width="11.375" style="1" bestFit="1" customWidth="1"/>
    <col min="3" max="16384" width="9" style="1"/>
  </cols>
  <sheetData>
    <row r="1" spans="1:11" x14ac:dyDescent="0.35">
      <c r="A1" s="1" t="s">
        <v>24</v>
      </c>
      <c r="B1" s="1" t="s">
        <v>25</v>
      </c>
      <c r="C1" s="1" t="s">
        <v>26</v>
      </c>
      <c r="D1" s="1" t="s">
        <v>58</v>
      </c>
      <c r="E1" s="1" t="s">
        <v>59</v>
      </c>
      <c r="F1" s="1" t="s">
        <v>60</v>
      </c>
      <c r="G1" s="1" t="s">
        <v>150</v>
      </c>
      <c r="H1" s="1" t="s">
        <v>153</v>
      </c>
      <c r="I1" s="1" t="s">
        <v>154</v>
      </c>
      <c r="J1" s="1" t="s">
        <v>155</v>
      </c>
      <c r="K1" s="1" t="s">
        <v>227</v>
      </c>
    </row>
    <row r="2" spans="1:11" x14ac:dyDescent="0.35">
      <c r="A2" s="1" t="s">
        <v>57</v>
      </c>
      <c r="B2" s="1" t="s">
        <v>57</v>
      </c>
      <c r="C2" s="1" t="s">
        <v>57</v>
      </c>
      <c r="D2" s="1" t="s">
        <v>57</v>
      </c>
      <c r="E2" s="1" t="s">
        <v>57</v>
      </c>
      <c r="F2" s="1" t="s">
        <v>57</v>
      </c>
      <c r="G2" s="1" t="s">
        <v>151</v>
      </c>
      <c r="H2" s="1" t="s">
        <v>57</v>
      </c>
      <c r="I2" s="1" t="s">
        <v>151</v>
      </c>
      <c r="J2" s="1" t="s">
        <v>57</v>
      </c>
      <c r="K2" s="1" t="s">
        <v>228</v>
      </c>
    </row>
    <row r="3" spans="1:11" x14ac:dyDescent="0.35">
      <c r="A3" s="1" t="s">
        <v>120</v>
      </c>
      <c r="B3" s="1" t="s">
        <v>121</v>
      </c>
      <c r="C3" s="1" t="s">
        <v>122</v>
      </c>
      <c r="D3" s="1" t="s">
        <v>123</v>
      </c>
      <c r="E3" s="1" t="s">
        <v>124</v>
      </c>
      <c r="F3" s="1" t="s">
        <v>74</v>
      </c>
      <c r="G3" s="1" t="s">
        <v>196</v>
      </c>
      <c r="H3" s="1" t="s">
        <v>197</v>
      </c>
      <c r="I3" s="1" t="s">
        <v>198</v>
      </c>
      <c r="J3" s="1" t="s">
        <v>199</v>
      </c>
      <c r="K3" s="1" t="s">
        <v>229</v>
      </c>
    </row>
    <row r="4" spans="1:11" x14ac:dyDescent="0.35">
      <c r="A4" s="1" t="s">
        <v>47</v>
      </c>
      <c r="B4" s="1" t="s">
        <v>47</v>
      </c>
      <c r="C4" s="1" t="s">
        <v>47</v>
      </c>
      <c r="D4" s="1" t="s">
        <v>47</v>
      </c>
      <c r="E4" s="1" t="s">
        <v>47</v>
      </c>
      <c r="F4" s="1" t="s">
        <v>47</v>
      </c>
      <c r="G4" s="1" t="s">
        <v>152</v>
      </c>
      <c r="H4" s="1" t="s">
        <v>47</v>
      </c>
      <c r="I4" s="1" t="s">
        <v>152</v>
      </c>
      <c r="J4" s="1" t="s">
        <v>47</v>
      </c>
      <c r="K4" s="1" t="s">
        <v>230</v>
      </c>
    </row>
    <row r="5" spans="1:11" x14ac:dyDescent="0.35">
      <c r="A5" s="1">
        <v>1</v>
      </c>
      <c r="B5" s="1">
        <v>150000</v>
      </c>
      <c r="C5" s="1">
        <v>40</v>
      </c>
      <c r="D5" s="1">
        <v>2</v>
      </c>
      <c r="E5" s="1">
        <v>15</v>
      </c>
      <c r="F5" s="1">
        <v>200</v>
      </c>
      <c r="G5" s="1">
        <v>200</v>
      </c>
      <c r="H5" s="1">
        <f>ROUND(G5*1%,0)</f>
        <v>2</v>
      </c>
      <c r="I5" s="1">
        <f>ROUND(G5*5%,0)</f>
        <v>10</v>
      </c>
      <c r="J5" s="1">
        <f>ROUND(G5*24%,0)</f>
        <v>48</v>
      </c>
      <c r="K5" s="1">
        <v>10</v>
      </c>
    </row>
    <row r="6" spans="1:11" x14ac:dyDescent="0.35">
      <c r="A6" s="1">
        <v>2</v>
      </c>
      <c r="B6" s="1">
        <f>ROUND(B5*1.5,0)</f>
        <v>225000</v>
      </c>
      <c r="C6" s="1">
        <f>C5+3</f>
        <v>43</v>
      </c>
      <c r="D6" s="1">
        <v>2</v>
      </c>
      <c r="E6" s="1">
        <f>E5+1</f>
        <v>16</v>
      </c>
      <c r="F6" s="1">
        <v>300</v>
      </c>
      <c r="G6" s="1">
        <f>INT(ROUND(C6/($C$5/$G$5),0)/5)*5</f>
        <v>215</v>
      </c>
      <c r="H6" s="1">
        <f t="shared" ref="H6:H14" si="0">ROUND(G6*1%,0)</f>
        <v>2</v>
      </c>
      <c r="I6" s="1">
        <f t="shared" ref="I6:I14" si="1">ROUND(G6*5%,0)</f>
        <v>11</v>
      </c>
      <c r="J6" s="1">
        <f t="shared" ref="J6:J14" si="2">ROUND(G6*24%,0)</f>
        <v>52</v>
      </c>
      <c r="K6" s="1">
        <v>10</v>
      </c>
    </row>
    <row r="7" spans="1:11" x14ac:dyDescent="0.35">
      <c r="A7" s="1">
        <v>3</v>
      </c>
      <c r="B7" s="1">
        <f t="shared" ref="B7:B13" si="3">ROUND(B6*1.5,0)</f>
        <v>337500</v>
      </c>
      <c r="C7" s="1">
        <f t="shared" ref="C7:C14" si="4">C6+3</f>
        <v>46</v>
      </c>
      <c r="D7" s="1">
        <v>2</v>
      </c>
      <c r="E7" s="1">
        <f t="shared" ref="E7:E14" si="5">E6+1</f>
        <v>17</v>
      </c>
      <c r="F7" s="1">
        <v>450</v>
      </c>
      <c r="G7" s="1">
        <f t="shared" ref="G7:G14" si="6">INT(ROUND(C7/($C$5/$G$5),0)/5)*5</f>
        <v>230</v>
      </c>
      <c r="H7" s="1">
        <f t="shared" si="0"/>
        <v>2</v>
      </c>
      <c r="I7" s="1">
        <f t="shared" si="1"/>
        <v>12</v>
      </c>
      <c r="J7" s="1">
        <f t="shared" si="2"/>
        <v>55</v>
      </c>
      <c r="K7" s="6">
        <v>10</v>
      </c>
    </row>
    <row r="8" spans="1:11" x14ac:dyDescent="0.35">
      <c r="A8" s="1">
        <v>4</v>
      </c>
      <c r="B8" s="1">
        <f t="shared" si="3"/>
        <v>506250</v>
      </c>
      <c r="C8" s="1">
        <f t="shared" si="4"/>
        <v>49</v>
      </c>
      <c r="D8" s="1">
        <v>2</v>
      </c>
      <c r="E8" s="1">
        <f t="shared" si="5"/>
        <v>18</v>
      </c>
      <c r="F8" s="1">
        <v>550</v>
      </c>
      <c r="G8" s="1">
        <f t="shared" si="6"/>
        <v>245</v>
      </c>
      <c r="H8" s="1">
        <f t="shared" si="0"/>
        <v>2</v>
      </c>
      <c r="I8" s="1">
        <f t="shared" si="1"/>
        <v>12</v>
      </c>
      <c r="J8" s="1">
        <f t="shared" si="2"/>
        <v>59</v>
      </c>
      <c r="K8" s="6">
        <v>10</v>
      </c>
    </row>
    <row r="9" spans="1:11" x14ac:dyDescent="0.35">
      <c r="A9" s="1">
        <v>5</v>
      </c>
      <c r="B9" s="1">
        <f t="shared" si="3"/>
        <v>759375</v>
      </c>
      <c r="C9" s="1">
        <f t="shared" si="4"/>
        <v>52</v>
      </c>
      <c r="D9" s="1">
        <v>2</v>
      </c>
      <c r="E9" s="1">
        <f t="shared" si="5"/>
        <v>19</v>
      </c>
      <c r="F9" s="1">
        <v>700</v>
      </c>
      <c r="G9" s="1">
        <f t="shared" si="6"/>
        <v>260</v>
      </c>
      <c r="H9" s="1">
        <f t="shared" si="0"/>
        <v>3</v>
      </c>
      <c r="I9" s="1">
        <f t="shared" si="1"/>
        <v>13</v>
      </c>
      <c r="J9" s="1">
        <f t="shared" si="2"/>
        <v>62</v>
      </c>
      <c r="K9" s="6">
        <v>10</v>
      </c>
    </row>
    <row r="10" spans="1:11" x14ac:dyDescent="0.35">
      <c r="A10" s="1">
        <v>6</v>
      </c>
      <c r="B10" s="1">
        <f t="shared" si="3"/>
        <v>1139063</v>
      </c>
      <c r="C10" s="1">
        <f t="shared" si="4"/>
        <v>55</v>
      </c>
      <c r="D10" s="1">
        <v>2</v>
      </c>
      <c r="E10" s="1">
        <f t="shared" si="5"/>
        <v>20</v>
      </c>
      <c r="F10" s="1">
        <v>800</v>
      </c>
      <c r="G10" s="1">
        <f t="shared" si="6"/>
        <v>275</v>
      </c>
      <c r="H10" s="1">
        <f t="shared" si="0"/>
        <v>3</v>
      </c>
      <c r="I10" s="1">
        <f t="shared" si="1"/>
        <v>14</v>
      </c>
      <c r="J10" s="1">
        <f t="shared" si="2"/>
        <v>66</v>
      </c>
      <c r="K10" s="6">
        <v>10</v>
      </c>
    </row>
    <row r="11" spans="1:11" x14ac:dyDescent="0.35">
      <c r="A11" s="1">
        <v>7</v>
      </c>
      <c r="B11" s="1">
        <f t="shared" si="3"/>
        <v>1708595</v>
      </c>
      <c r="C11" s="1">
        <f t="shared" si="4"/>
        <v>58</v>
      </c>
      <c r="D11" s="1">
        <v>2</v>
      </c>
      <c r="E11" s="1">
        <f t="shared" si="5"/>
        <v>21</v>
      </c>
      <c r="F11" s="1">
        <v>1000</v>
      </c>
      <c r="G11" s="1">
        <f t="shared" si="6"/>
        <v>290</v>
      </c>
      <c r="H11" s="1">
        <f t="shared" si="0"/>
        <v>3</v>
      </c>
      <c r="I11" s="1">
        <f t="shared" si="1"/>
        <v>15</v>
      </c>
      <c r="J11" s="1">
        <f t="shared" si="2"/>
        <v>70</v>
      </c>
      <c r="K11" s="6">
        <v>10</v>
      </c>
    </row>
    <row r="12" spans="1:11" x14ac:dyDescent="0.35">
      <c r="A12" s="1">
        <v>8</v>
      </c>
      <c r="B12" s="1">
        <f t="shared" si="3"/>
        <v>2562893</v>
      </c>
      <c r="C12" s="1">
        <f t="shared" si="4"/>
        <v>61</v>
      </c>
      <c r="D12" s="1">
        <v>2</v>
      </c>
      <c r="E12" s="1">
        <f t="shared" si="5"/>
        <v>22</v>
      </c>
      <c r="F12" s="1">
        <v>2000</v>
      </c>
      <c r="G12" s="1">
        <f t="shared" si="6"/>
        <v>305</v>
      </c>
      <c r="H12" s="1">
        <f t="shared" si="0"/>
        <v>3</v>
      </c>
      <c r="I12" s="1">
        <f t="shared" si="1"/>
        <v>15</v>
      </c>
      <c r="J12" s="1">
        <f t="shared" si="2"/>
        <v>73</v>
      </c>
      <c r="K12" s="6">
        <v>10</v>
      </c>
    </row>
    <row r="13" spans="1:11" x14ac:dyDescent="0.35">
      <c r="A13" s="1">
        <v>9</v>
      </c>
      <c r="B13" s="1">
        <f t="shared" si="3"/>
        <v>3844340</v>
      </c>
      <c r="C13" s="1">
        <f t="shared" si="4"/>
        <v>64</v>
      </c>
      <c r="D13" s="1">
        <v>2</v>
      </c>
      <c r="E13" s="1">
        <f t="shared" si="5"/>
        <v>23</v>
      </c>
      <c r="F13" s="1">
        <v>3000</v>
      </c>
      <c r="G13" s="1">
        <f t="shared" si="6"/>
        <v>320</v>
      </c>
      <c r="H13" s="1">
        <f t="shared" si="0"/>
        <v>3</v>
      </c>
      <c r="I13" s="1">
        <f t="shared" si="1"/>
        <v>16</v>
      </c>
      <c r="J13" s="1">
        <f t="shared" si="2"/>
        <v>77</v>
      </c>
      <c r="K13" s="6">
        <v>10</v>
      </c>
    </row>
    <row r="14" spans="1:11" x14ac:dyDescent="0.35">
      <c r="A14" s="1">
        <v>10</v>
      </c>
      <c r="B14" s="1">
        <v>0</v>
      </c>
      <c r="C14" s="1">
        <f t="shared" si="4"/>
        <v>67</v>
      </c>
      <c r="D14" s="1">
        <v>2</v>
      </c>
      <c r="E14" s="1">
        <f t="shared" si="5"/>
        <v>24</v>
      </c>
      <c r="F14" s="1">
        <v>5000</v>
      </c>
      <c r="G14" s="1">
        <f t="shared" si="6"/>
        <v>335</v>
      </c>
      <c r="H14" s="1">
        <f t="shared" si="0"/>
        <v>3</v>
      </c>
      <c r="I14" s="1">
        <f t="shared" si="1"/>
        <v>17</v>
      </c>
      <c r="J14" s="1">
        <f t="shared" si="2"/>
        <v>80</v>
      </c>
      <c r="K14" s="6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E8" sqref="E8"/>
    </sheetView>
  </sheetViews>
  <sheetFormatPr defaultRowHeight="16.5" x14ac:dyDescent="0.35"/>
  <cols>
    <col min="1" max="1" width="9" style="1"/>
    <col min="2" max="2" width="11.375" style="1" bestFit="1" customWidth="1"/>
    <col min="3" max="4" width="9" style="1"/>
    <col min="5" max="5" width="25.75" style="1" bestFit="1" customWidth="1"/>
    <col min="6" max="6" width="13.625" style="1" customWidth="1"/>
    <col min="7" max="7" width="7.5" style="1" bestFit="1" customWidth="1"/>
    <col min="8" max="16384" width="9" style="1"/>
  </cols>
  <sheetData>
    <row r="1" spans="1:7" x14ac:dyDescent="0.35">
      <c r="A1" s="1" t="s">
        <v>75</v>
      </c>
      <c r="B1" s="1" t="s">
        <v>76</v>
      </c>
      <c r="C1" s="1" t="s">
        <v>90</v>
      </c>
      <c r="D1" s="1" t="s">
        <v>78</v>
      </c>
      <c r="E1" s="1" t="s">
        <v>93</v>
      </c>
      <c r="F1" s="1" t="s">
        <v>95</v>
      </c>
      <c r="G1" s="1" t="s">
        <v>97</v>
      </c>
    </row>
    <row r="2" spans="1:7" ht="33" x14ac:dyDescent="0.35">
      <c r="A2" s="1" t="s">
        <v>57</v>
      </c>
      <c r="B2" s="1" t="s">
        <v>77</v>
      </c>
      <c r="C2" s="2" t="s">
        <v>91</v>
      </c>
      <c r="D2" s="1" t="s">
        <v>77</v>
      </c>
      <c r="E2" s="1" t="s">
        <v>94</v>
      </c>
      <c r="F2" s="2" t="s">
        <v>96</v>
      </c>
      <c r="G2" s="1" t="s">
        <v>57</v>
      </c>
    </row>
    <row r="3" spans="1:7" x14ac:dyDescent="0.35">
      <c r="A3" s="1" t="s">
        <v>120</v>
      </c>
      <c r="B3" s="1" t="s">
        <v>125</v>
      </c>
      <c r="C3" s="1" t="s">
        <v>126</v>
      </c>
      <c r="D3" s="1" t="s">
        <v>128</v>
      </c>
      <c r="E3" s="1" t="s">
        <v>129</v>
      </c>
      <c r="F3" s="1" t="s">
        <v>131</v>
      </c>
      <c r="G3" s="1" t="s">
        <v>132</v>
      </c>
    </row>
    <row r="4" spans="1:7" x14ac:dyDescent="0.35">
      <c r="A4" s="1" t="s">
        <v>47</v>
      </c>
      <c r="B4" s="1" t="s">
        <v>46</v>
      </c>
      <c r="C4" s="1" t="s">
        <v>47</v>
      </c>
      <c r="D4" s="1" t="s">
        <v>127</v>
      </c>
      <c r="E4" s="1" t="s">
        <v>46</v>
      </c>
      <c r="F4" s="1" t="s">
        <v>130</v>
      </c>
      <c r="G4" s="1" t="s">
        <v>130</v>
      </c>
    </row>
    <row r="5" spans="1:7" x14ac:dyDescent="0.35">
      <c r="A5" s="1">
        <v>1</v>
      </c>
      <c r="B5" s="1" t="s">
        <v>79</v>
      </c>
      <c r="C5" s="1">
        <v>1</v>
      </c>
      <c r="D5" s="1" t="s">
        <v>139</v>
      </c>
      <c r="E5" s="1" t="s">
        <v>92</v>
      </c>
      <c r="F5" s="1">
        <v>1</v>
      </c>
      <c r="G5" s="1">
        <v>1</v>
      </c>
    </row>
    <row r="6" spans="1:7" x14ac:dyDescent="0.35">
      <c r="A6" s="1">
        <v>2</v>
      </c>
      <c r="B6" s="1" t="s">
        <v>80</v>
      </c>
      <c r="C6" s="1">
        <v>1</v>
      </c>
      <c r="D6" s="1" t="s">
        <v>140</v>
      </c>
      <c r="E6" s="1" t="s">
        <v>98</v>
      </c>
      <c r="F6" s="1">
        <v>1</v>
      </c>
      <c r="G6" s="1">
        <v>2</v>
      </c>
    </row>
    <row r="7" spans="1:7" x14ac:dyDescent="0.35">
      <c r="A7" s="1">
        <v>3</v>
      </c>
      <c r="B7" s="1" t="s">
        <v>81</v>
      </c>
      <c r="C7" s="1">
        <v>1</v>
      </c>
      <c r="D7" s="1" t="s">
        <v>141</v>
      </c>
      <c r="E7" s="1" t="s">
        <v>99</v>
      </c>
      <c r="F7" s="1">
        <v>1</v>
      </c>
      <c r="G7" s="1">
        <v>5</v>
      </c>
    </row>
    <row r="8" spans="1:7" x14ac:dyDescent="0.35">
      <c r="A8" s="1">
        <v>4</v>
      </c>
      <c r="B8" s="1" t="s">
        <v>82</v>
      </c>
      <c r="C8" s="1">
        <v>1</v>
      </c>
      <c r="D8" s="1" t="s">
        <v>142</v>
      </c>
      <c r="E8" s="1" t="s">
        <v>100</v>
      </c>
      <c r="F8" s="1">
        <v>2</v>
      </c>
      <c r="G8" s="1">
        <v>60000</v>
      </c>
    </row>
    <row r="9" spans="1:7" x14ac:dyDescent="0.35">
      <c r="A9" s="1">
        <v>5</v>
      </c>
      <c r="B9" s="1" t="s">
        <v>83</v>
      </c>
      <c r="C9" s="1">
        <v>1</v>
      </c>
      <c r="D9" s="1" t="s">
        <v>143</v>
      </c>
      <c r="E9" s="1" t="s">
        <v>101</v>
      </c>
      <c r="F9" s="1">
        <v>2</v>
      </c>
      <c r="G9" s="1">
        <v>150000</v>
      </c>
    </row>
    <row r="10" spans="1:7" x14ac:dyDescent="0.35">
      <c r="A10" s="1">
        <v>6</v>
      </c>
      <c r="B10" s="1" t="s">
        <v>84</v>
      </c>
      <c r="C10" s="1">
        <v>1</v>
      </c>
      <c r="D10" s="1" t="s">
        <v>144</v>
      </c>
      <c r="E10" s="1" t="s">
        <v>102</v>
      </c>
      <c r="F10" s="1">
        <v>2</v>
      </c>
      <c r="G10" s="1">
        <v>300000</v>
      </c>
    </row>
    <row r="11" spans="1:7" x14ac:dyDescent="0.35">
      <c r="A11" s="1">
        <v>7</v>
      </c>
      <c r="B11" s="1" t="s">
        <v>85</v>
      </c>
      <c r="C11" s="1">
        <v>2</v>
      </c>
      <c r="D11" s="1" t="s">
        <v>145</v>
      </c>
      <c r="E11" s="1" t="s">
        <v>103</v>
      </c>
      <c r="F11" s="1">
        <v>1</v>
      </c>
      <c r="G11" s="1">
        <v>1</v>
      </c>
    </row>
    <row r="12" spans="1:7" x14ac:dyDescent="0.35">
      <c r="A12" s="1">
        <v>8</v>
      </c>
      <c r="B12" s="1" t="s">
        <v>86</v>
      </c>
      <c r="C12" s="1">
        <v>2</v>
      </c>
      <c r="D12" s="1" t="s">
        <v>146</v>
      </c>
      <c r="E12" s="1" t="s">
        <v>98</v>
      </c>
      <c r="F12" s="1">
        <v>1</v>
      </c>
      <c r="G12" s="1">
        <v>2</v>
      </c>
    </row>
    <row r="13" spans="1:7" x14ac:dyDescent="0.35">
      <c r="A13" s="1">
        <v>9</v>
      </c>
      <c r="B13" s="1" t="s">
        <v>87</v>
      </c>
      <c r="C13" s="1">
        <v>2</v>
      </c>
      <c r="D13" s="1" t="s">
        <v>147</v>
      </c>
      <c r="E13" s="1" t="s">
        <v>99</v>
      </c>
      <c r="F13" s="1">
        <v>1</v>
      </c>
      <c r="G13" s="1">
        <v>5</v>
      </c>
    </row>
    <row r="14" spans="1:7" x14ac:dyDescent="0.35">
      <c r="A14" s="1">
        <v>10</v>
      </c>
      <c r="B14" s="1" t="s">
        <v>88</v>
      </c>
      <c r="C14" s="1">
        <v>2</v>
      </c>
      <c r="D14" s="1" t="s">
        <v>148</v>
      </c>
      <c r="E14" s="1" t="s">
        <v>100</v>
      </c>
      <c r="F14" s="1">
        <v>2</v>
      </c>
      <c r="G14" s="1">
        <v>60000</v>
      </c>
    </row>
    <row r="15" spans="1:7" x14ac:dyDescent="0.35">
      <c r="A15" s="1">
        <v>11</v>
      </c>
      <c r="B15" s="1" t="s">
        <v>89</v>
      </c>
      <c r="C15" s="1">
        <v>2</v>
      </c>
      <c r="D15" s="1" t="s">
        <v>149</v>
      </c>
      <c r="E15" s="1" t="s">
        <v>101</v>
      </c>
      <c r="F15" s="1">
        <v>2</v>
      </c>
      <c r="G15" s="1">
        <v>150000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L11" sqref="L11"/>
    </sheetView>
  </sheetViews>
  <sheetFormatPr defaultRowHeight="16.5" x14ac:dyDescent="0.35"/>
  <cols>
    <col min="1" max="1" width="10.875" style="1" customWidth="1"/>
    <col min="2" max="2" width="9.5" style="1" customWidth="1"/>
    <col min="3" max="3" width="24.5" style="1" customWidth="1"/>
    <col min="4" max="11" width="8" style="1" bestFit="1" customWidth="1"/>
    <col min="12" max="16384" width="9" style="1"/>
  </cols>
  <sheetData>
    <row r="1" spans="1:11" x14ac:dyDescent="0.35">
      <c r="A1" s="1" t="s">
        <v>35</v>
      </c>
      <c r="B1" s="1" t="s">
        <v>44</v>
      </c>
      <c r="C1" s="1" t="s">
        <v>104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</row>
    <row r="2" spans="1:11" x14ac:dyDescent="0.35">
      <c r="A2" s="1" t="s">
        <v>3</v>
      </c>
      <c r="B2" s="1" t="s">
        <v>3</v>
      </c>
      <c r="C2" s="1" t="s">
        <v>105</v>
      </c>
      <c r="D2" s="1" t="s">
        <v>3</v>
      </c>
      <c r="E2" s="1" t="s">
        <v>3</v>
      </c>
      <c r="F2" s="1" t="s">
        <v>3</v>
      </c>
      <c r="G2" s="1" t="s">
        <v>3</v>
      </c>
      <c r="H2" s="1" t="s">
        <v>3</v>
      </c>
      <c r="I2" s="1" t="s">
        <v>3</v>
      </c>
      <c r="J2" s="1" t="s">
        <v>3</v>
      </c>
      <c r="K2" s="1" t="s">
        <v>3</v>
      </c>
    </row>
    <row r="3" spans="1:11" x14ac:dyDescent="0.35">
      <c r="A3" s="1" t="s">
        <v>45</v>
      </c>
      <c r="B3" s="1" t="s">
        <v>106</v>
      </c>
      <c r="C3" s="1" t="s">
        <v>107</v>
      </c>
      <c r="D3" s="1" t="s">
        <v>52</v>
      </c>
      <c r="E3" s="1" t="s">
        <v>53</v>
      </c>
      <c r="F3" s="1" t="s">
        <v>73</v>
      </c>
      <c r="G3" s="1" t="s">
        <v>72</v>
      </c>
      <c r="H3" s="1" t="s">
        <v>71</v>
      </c>
      <c r="I3" s="1" t="s">
        <v>56</v>
      </c>
      <c r="J3" s="1" t="s">
        <v>54</v>
      </c>
      <c r="K3" s="1" t="s">
        <v>55</v>
      </c>
    </row>
    <row r="4" spans="1:11" x14ac:dyDescent="0.35">
      <c r="A4" s="1" t="s">
        <v>47</v>
      </c>
      <c r="B4" s="1" t="s">
        <v>46</v>
      </c>
      <c r="C4" s="1" t="s">
        <v>46</v>
      </c>
      <c r="D4" s="1" t="s">
        <v>47</v>
      </c>
      <c r="E4" s="1" t="s">
        <v>8</v>
      </c>
      <c r="F4" s="1" t="s">
        <v>47</v>
      </c>
      <c r="G4" s="1" t="s">
        <v>8</v>
      </c>
      <c r="H4" s="1" t="s">
        <v>47</v>
      </c>
      <c r="I4" s="1" t="s">
        <v>8</v>
      </c>
      <c r="J4" s="1" t="s">
        <v>47</v>
      </c>
      <c r="K4" s="1" t="s">
        <v>8</v>
      </c>
    </row>
    <row r="5" spans="1:11" x14ac:dyDescent="0.35">
      <c r="A5" s="1">
        <v>1</v>
      </c>
      <c r="B5" s="1" t="s">
        <v>48</v>
      </c>
      <c r="C5" s="1" t="s">
        <v>257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</row>
    <row r="6" spans="1:11" x14ac:dyDescent="0.35">
      <c r="A6" s="1">
        <v>2</v>
      </c>
      <c r="B6" s="1" t="s">
        <v>49</v>
      </c>
      <c r="C6" s="1" t="s">
        <v>258</v>
      </c>
      <c r="D6" s="1">
        <v>1</v>
      </c>
      <c r="E6" s="1">
        <v>1</v>
      </c>
      <c r="F6" s="1">
        <v>1</v>
      </c>
      <c r="G6" s="1">
        <v>1</v>
      </c>
      <c r="H6" s="1">
        <v>0</v>
      </c>
      <c r="I6" s="1">
        <v>1</v>
      </c>
      <c r="J6" s="1">
        <v>1</v>
      </c>
      <c r="K6" s="1">
        <v>1</v>
      </c>
    </row>
    <row r="7" spans="1:11" x14ac:dyDescent="0.35">
      <c r="A7" s="1">
        <v>3</v>
      </c>
      <c r="B7" s="1" t="s">
        <v>50</v>
      </c>
      <c r="C7" s="1" t="s">
        <v>259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11" x14ac:dyDescent="0.35">
      <c r="A8" s="1">
        <v>4</v>
      </c>
      <c r="B8" s="1" t="s">
        <v>51</v>
      </c>
      <c r="C8" s="1" t="s">
        <v>260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topLeftCell="A10" workbookViewId="0">
      <selection activeCell="C8" sqref="C8"/>
    </sheetView>
  </sheetViews>
  <sheetFormatPr defaultRowHeight="16.5" x14ac:dyDescent="0.35"/>
  <cols>
    <col min="1" max="16384" width="9" style="1"/>
  </cols>
  <sheetData>
    <row r="1" spans="1:3" x14ac:dyDescent="0.35">
      <c r="A1" s="1" t="s">
        <v>156</v>
      </c>
      <c r="B1" s="1" t="s">
        <v>157</v>
      </c>
      <c r="C1" s="1" t="s">
        <v>158</v>
      </c>
    </row>
    <row r="2" spans="1:3" x14ac:dyDescent="0.35">
      <c r="A2" s="1" t="s">
        <v>57</v>
      </c>
      <c r="B2" s="1" t="s">
        <v>57</v>
      </c>
      <c r="C2" s="1" t="s">
        <v>57</v>
      </c>
    </row>
    <row r="3" spans="1:3" x14ac:dyDescent="0.35">
      <c r="A3" s="1" t="s">
        <v>162</v>
      </c>
      <c r="B3" s="1" t="s">
        <v>161</v>
      </c>
      <c r="C3" s="1" t="s">
        <v>160</v>
      </c>
    </row>
    <row r="4" spans="1:3" x14ac:dyDescent="0.35">
      <c r="A4" s="1" t="s">
        <v>159</v>
      </c>
      <c r="B4" s="1" t="s">
        <v>159</v>
      </c>
      <c r="C4" s="1" t="s">
        <v>159</v>
      </c>
    </row>
    <row r="5" spans="1:3" x14ac:dyDescent="0.35">
      <c r="A5" s="1">
        <v>1</v>
      </c>
      <c r="B5" s="1">
        <v>0</v>
      </c>
      <c r="C5" s="1">
        <f>SUM($B$5:B5)/10</f>
        <v>0</v>
      </c>
    </row>
    <row r="6" spans="1:3" x14ac:dyDescent="0.35">
      <c r="A6" s="1">
        <v>2</v>
      </c>
      <c r="B6" s="1">
        <v>10</v>
      </c>
      <c r="C6" s="1">
        <f>SUM($B$5:B6)/10</f>
        <v>1</v>
      </c>
    </row>
    <row r="7" spans="1:3" x14ac:dyDescent="0.35">
      <c r="A7" s="1">
        <v>3</v>
      </c>
      <c r="B7" s="1">
        <v>10</v>
      </c>
      <c r="C7" s="1">
        <f>SUM($B$5:B7)/10</f>
        <v>2</v>
      </c>
    </row>
    <row r="8" spans="1:3" x14ac:dyDescent="0.35">
      <c r="A8" s="1">
        <v>4</v>
      </c>
      <c r="B8" s="1">
        <v>10</v>
      </c>
      <c r="C8" s="1">
        <f>SUM($B$5:B8)/10</f>
        <v>3</v>
      </c>
    </row>
    <row r="9" spans="1:3" x14ac:dyDescent="0.35">
      <c r="A9" s="1">
        <v>5</v>
      </c>
      <c r="B9" s="1">
        <v>10</v>
      </c>
      <c r="C9" s="1">
        <f>SUM($B$5:B9)/10</f>
        <v>4</v>
      </c>
    </row>
    <row r="10" spans="1:3" x14ac:dyDescent="0.35">
      <c r="A10" s="1">
        <v>6</v>
      </c>
      <c r="B10" s="1">
        <v>10</v>
      </c>
      <c r="C10" s="1">
        <f>SUM($B$5:B10)/10</f>
        <v>5</v>
      </c>
    </row>
    <row r="11" spans="1:3" x14ac:dyDescent="0.35">
      <c r="A11" s="1">
        <v>7</v>
      </c>
      <c r="B11" s="1">
        <v>20</v>
      </c>
      <c r="C11" s="1">
        <f>SUM($B$5:B11)/10</f>
        <v>7</v>
      </c>
    </row>
    <row r="12" spans="1:3" x14ac:dyDescent="0.35">
      <c r="A12" s="1">
        <v>8</v>
      </c>
      <c r="B12" s="1">
        <v>20</v>
      </c>
      <c r="C12" s="1">
        <f>SUM($B$5:B12)/10</f>
        <v>9</v>
      </c>
    </row>
    <row r="13" spans="1:3" x14ac:dyDescent="0.35">
      <c r="A13" s="1">
        <v>9</v>
      </c>
      <c r="B13" s="1">
        <v>20</v>
      </c>
      <c r="C13" s="1">
        <f>SUM($B$5:B13)/10</f>
        <v>11</v>
      </c>
    </row>
    <row r="14" spans="1:3" x14ac:dyDescent="0.35">
      <c r="A14" s="1">
        <v>10</v>
      </c>
      <c r="B14" s="1">
        <v>20</v>
      </c>
      <c r="C14" s="1">
        <f>SUM($B$5:B14)/10</f>
        <v>13</v>
      </c>
    </row>
    <row r="15" spans="1:3" x14ac:dyDescent="0.35">
      <c r="A15" s="1">
        <v>11</v>
      </c>
      <c r="B15" s="1">
        <v>20</v>
      </c>
      <c r="C15" s="1">
        <f>SUM($B$5:B15)/10</f>
        <v>15</v>
      </c>
    </row>
    <row r="16" spans="1:3" x14ac:dyDescent="0.35">
      <c r="A16" s="1">
        <v>12</v>
      </c>
      <c r="B16" s="1">
        <v>20</v>
      </c>
      <c r="C16" s="1">
        <f>SUM($B$5:B16)/10</f>
        <v>17</v>
      </c>
    </row>
    <row r="17" spans="1:3" x14ac:dyDescent="0.35">
      <c r="A17" s="1">
        <v>13</v>
      </c>
      <c r="B17" s="1">
        <v>20</v>
      </c>
      <c r="C17" s="1">
        <f>SUM($B$5:B17)/10</f>
        <v>19</v>
      </c>
    </row>
    <row r="18" spans="1:3" x14ac:dyDescent="0.35">
      <c r="A18" s="1">
        <v>14</v>
      </c>
      <c r="B18" s="1">
        <v>20</v>
      </c>
      <c r="C18" s="1">
        <f>SUM($B$5:B18)/10</f>
        <v>21</v>
      </c>
    </row>
    <row r="19" spans="1:3" x14ac:dyDescent="0.35">
      <c r="A19" s="1">
        <v>15</v>
      </c>
      <c r="B19" s="1">
        <v>20</v>
      </c>
      <c r="C19" s="1">
        <f>SUM($B$5:B19)/10</f>
        <v>23</v>
      </c>
    </row>
    <row r="20" spans="1:3" x14ac:dyDescent="0.35">
      <c r="A20" s="1">
        <v>16</v>
      </c>
      <c r="B20" s="1">
        <v>20</v>
      </c>
      <c r="C20" s="1">
        <f>SUM($B$5:B20)/10</f>
        <v>25</v>
      </c>
    </row>
    <row r="21" spans="1:3" x14ac:dyDescent="0.35">
      <c r="A21" s="1">
        <v>17</v>
      </c>
      <c r="B21" s="1">
        <v>20</v>
      </c>
      <c r="C21" s="1">
        <f>SUM($B$5:B21)/10</f>
        <v>27</v>
      </c>
    </row>
    <row r="22" spans="1:3" x14ac:dyDescent="0.35">
      <c r="A22" s="1">
        <v>18</v>
      </c>
      <c r="B22" s="1">
        <v>30</v>
      </c>
      <c r="C22" s="1">
        <f>SUM($B$5:B22)/10</f>
        <v>30</v>
      </c>
    </row>
    <row r="23" spans="1:3" x14ac:dyDescent="0.35">
      <c r="A23" s="1">
        <v>19</v>
      </c>
      <c r="B23" s="1">
        <v>30</v>
      </c>
      <c r="C23" s="1">
        <f>SUM($B$5:B23)/10</f>
        <v>33</v>
      </c>
    </row>
    <row r="24" spans="1:3" x14ac:dyDescent="0.35">
      <c r="A24" s="1">
        <v>20</v>
      </c>
      <c r="B24" s="1">
        <v>30</v>
      </c>
      <c r="C24" s="1">
        <f>SUM($B$5:B24)/10</f>
        <v>36</v>
      </c>
    </row>
    <row r="25" spans="1:3" x14ac:dyDescent="0.35">
      <c r="A25" s="1">
        <v>21</v>
      </c>
      <c r="B25" s="1">
        <v>30</v>
      </c>
      <c r="C25" s="1">
        <f>SUM($B$5:B25)/10</f>
        <v>39</v>
      </c>
    </row>
    <row r="26" spans="1:3" x14ac:dyDescent="0.35">
      <c r="A26" s="1">
        <v>22</v>
      </c>
      <c r="B26" s="1">
        <v>30</v>
      </c>
      <c r="C26" s="1">
        <f>SUM($B$5:B26)/10</f>
        <v>42</v>
      </c>
    </row>
    <row r="27" spans="1:3" x14ac:dyDescent="0.35">
      <c r="A27" s="1">
        <v>23</v>
      </c>
      <c r="B27" s="1">
        <v>40</v>
      </c>
      <c r="C27" s="1">
        <f>SUM($B$5:B27)/10</f>
        <v>46</v>
      </c>
    </row>
    <row r="28" spans="1:3" x14ac:dyDescent="0.35">
      <c r="A28" s="1">
        <v>24</v>
      </c>
      <c r="B28" s="1">
        <v>40</v>
      </c>
      <c r="C28" s="1">
        <f>SUM($B$5:B28)/10</f>
        <v>50</v>
      </c>
    </row>
    <row r="29" spans="1:3" x14ac:dyDescent="0.35">
      <c r="A29" s="1">
        <v>25</v>
      </c>
      <c r="B29" s="1">
        <v>40</v>
      </c>
      <c r="C29" s="1">
        <f>SUM($B$5:B29)/10</f>
        <v>54</v>
      </c>
    </row>
    <row r="30" spans="1:3" x14ac:dyDescent="0.35">
      <c r="A30" s="1">
        <v>26</v>
      </c>
      <c r="B30" s="1">
        <v>40</v>
      </c>
      <c r="C30" s="1">
        <f>SUM($B$5:B30)/10</f>
        <v>58</v>
      </c>
    </row>
    <row r="31" spans="1:3" x14ac:dyDescent="0.35">
      <c r="A31" s="1">
        <v>27</v>
      </c>
      <c r="B31" s="1">
        <v>40</v>
      </c>
      <c r="C31" s="1">
        <f>SUM($B$5:B31)/10</f>
        <v>62</v>
      </c>
    </row>
    <row r="32" spans="1:3" x14ac:dyDescent="0.35">
      <c r="A32" s="1">
        <v>28</v>
      </c>
      <c r="B32" s="1">
        <v>50</v>
      </c>
      <c r="C32" s="1">
        <f>SUM($B$5:B32)/10</f>
        <v>67</v>
      </c>
    </row>
    <row r="33" spans="1:3" x14ac:dyDescent="0.35">
      <c r="A33" s="1">
        <v>29</v>
      </c>
      <c r="B33" s="1">
        <v>50</v>
      </c>
      <c r="C33" s="1">
        <f>SUM($B$5:B33)/10</f>
        <v>72</v>
      </c>
    </row>
    <row r="34" spans="1:3" x14ac:dyDescent="0.35">
      <c r="A34" s="1">
        <v>30</v>
      </c>
      <c r="B34" s="1">
        <v>50</v>
      </c>
      <c r="C34" s="1">
        <f>SUM($B$5:B34)/10</f>
        <v>77</v>
      </c>
    </row>
    <row r="35" spans="1:3" x14ac:dyDescent="0.35">
      <c r="A35" s="1">
        <v>31</v>
      </c>
      <c r="B35" s="1">
        <v>50</v>
      </c>
      <c r="C35" s="1">
        <f>SUM($B$5:B35)/10</f>
        <v>82</v>
      </c>
    </row>
    <row r="36" spans="1:3" x14ac:dyDescent="0.35">
      <c r="A36" s="1">
        <v>32</v>
      </c>
      <c r="B36" s="1">
        <v>50</v>
      </c>
      <c r="C36" s="1">
        <f>SUM($B$5:B36)/10</f>
        <v>87</v>
      </c>
    </row>
    <row r="37" spans="1:3" x14ac:dyDescent="0.35">
      <c r="A37" s="1">
        <v>33</v>
      </c>
      <c r="B37" s="1">
        <v>60</v>
      </c>
      <c r="C37" s="1">
        <f>SUM($B$5:B37)/10</f>
        <v>93</v>
      </c>
    </row>
    <row r="38" spans="1:3" x14ac:dyDescent="0.35">
      <c r="A38" s="1">
        <v>34</v>
      </c>
      <c r="B38" s="1">
        <v>60</v>
      </c>
      <c r="C38" s="1">
        <f>SUM($B$5:B38)/10</f>
        <v>99</v>
      </c>
    </row>
    <row r="39" spans="1:3" x14ac:dyDescent="0.35">
      <c r="A39" s="1">
        <v>35</v>
      </c>
      <c r="B39" s="1">
        <v>60</v>
      </c>
      <c r="C39" s="1">
        <f>SUM($B$5:B39)/10</f>
        <v>105</v>
      </c>
    </row>
    <row r="40" spans="1:3" x14ac:dyDescent="0.35">
      <c r="A40" s="1">
        <v>36</v>
      </c>
      <c r="B40" s="1">
        <v>60</v>
      </c>
      <c r="C40" s="1">
        <f>SUM($B$5:B40)/10</f>
        <v>111</v>
      </c>
    </row>
    <row r="41" spans="1:3" x14ac:dyDescent="0.35">
      <c r="A41" s="1">
        <v>37</v>
      </c>
      <c r="B41" s="1">
        <v>60</v>
      </c>
      <c r="C41" s="1">
        <f>SUM($B$5:B41)/10</f>
        <v>117</v>
      </c>
    </row>
    <row r="42" spans="1:3" x14ac:dyDescent="0.35">
      <c r="A42" s="1">
        <v>38</v>
      </c>
      <c r="B42" s="1">
        <v>70</v>
      </c>
      <c r="C42" s="1">
        <f>SUM($B$5:B42)/10</f>
        <v>124</v>
      </c>
    </row>
    <row r="43" spans="1:3" x14ac:dyDescent="0.35">
      <c r="A43" s="1">
        <v>39</v>
      </c>
      <c r="B43" s="1">
        <v>70</v>
      </c>
      <c r="C43" s="1">
        <f>SUM($B$5:B43)/10</f>
        <v>131</v>
      </c>
    </row>
    <row r="44" spans="1:3" x14ac:dyDescent="0.35">
      <c r="A44" s="1">
        <v>40</v>
      </c>
      <c r="B44" s="1">
        <v>70</v>
      </c>
      <c r="C44" s="1">
        <f>SUM($B$5:B44)/10</f>
        <v>138</v>
      </c>
    </row>
    <row r="45" spans="1:3" x14ac:dyDescent="0.35">
      <c r="A45" s="1">
        <v>41</v>
      </c>
      <c r="B45" s="1">
        <v>70</v>
      </c>
      <c r="C45" s="1">
        <f>SUM($B$5:B45)/10</f>
        <v>145</v>
      </c>
    </row>
    <row r="46" spans="1:3" x14ac:dyDescent="0.35">
      <c r="A46" s="1">
        <v>42</v>
      </c>
      <c r="B46" s="1">
        <v>70</v>
      </c>
      <c r="C46" s="1">
        <f>SUM($B$5:B46)/10</f>
        <v>152</v>
      </c>
    </row>
    <row r="47" spans="1:3" x14ac:dyDescent="0.35">
      <c r="A47" s="1">
        <v>43</v>
      </c>
      <c r="B47" s="1">
        <v>80</v>
      </c>
      <c r="C47" s="1">
        <f>SUM($B$5:B47)/10</f>
        <v>160</v>
      </c>
    </row>
    <row r="48" spans="1:3" x14ac:dyDescent="0.35">
      <c r="A48" s="1">
        <v>44</v>
      </c>
      <c r="B48" s="1">
        <v>80</v>
      </c>
      <c r="C48" s="1">
        <f>SUM($B$5:B48)/10</f>
        <v>168</v>
      </c>
    </row>
    <row r="49" spans="1:3" x14ac:dyDescent="0.35">
      <c r="A49" s="1">
        <v>45</v>
      </c>
      <c r="B49" s="1">
        <v>80</v>
      </c>
      <c r="C49" s="1">
        <f>SUM($B$5:B49)/10</f>
        <v>176</v>
      </c>
    </row>
    <row r="50" spans="1:3" x14ac:dyDescent="0.35">
      <c r="A50" s="1">
        <v>46</v>
      </c>
      <c r="B50" s="1">
        <v>80</v>
      </c>
      <c r="C50" s="1">
        <f>SUM($B$5:B50)/10</f>
        <v>184</v>
      </c>
    </row>
    <row r="51" spans="1:3" x14ac:dyDescent="0.35">
      <c r="A51" s="1">
        <v>47</v>
      </c>
      <c r="B51" s="1">
        <v>80</v>
      </c>
      <c r="C51" s="1">
        <f>SUM($B$5:B51)/10</f>
        <v>192</v>
      </c>
    </row>
    <row r="52" spans="1:3" x14ac:dyDescent="0.35">
      <c r="A52" s="1">
        <v>48</v>
      </c>
      <c r="B52" s="1">
        <v>90</v>
      </c>
      <c r="C52" s="1">
        <f>SUM($B$5:B52)/10</f>
        <v>201</v>
      </c>
    </row>
    <row r="53" spans="1:3" x14ac:dyDescent="0.35">
      <c r="A53" s="1">
        <v>49</v>
      </c>
      <c r="B53" s="1">
        <v>90</v>
      </c>
      <c r="C53" s="1">
        <f>SUM($B$5:B53)/10</f>
        <v>210</v>
      </c>
    </row>
    <row r="54" spans="1:3" x14ac:dyDescent="0.35">
      <c r="A54" s="1">
        <v>50</v>
      </c>
      <c r="B54" s="1">
        <v>90</v>
      </c>
      <c r="C54" s="1">
        <f>SUM($B$5:B54)/10</f>
        <v>219</v>
      </c>
    </row>
    <row r="55" spans="1:3" x14ac:dyDescent="0.35">
      <c r="A55" s="1">
        <v>51</v>
      </c>
      <c r="B55" s="1">
        <v>90</v>
      </c>
      <c r="C55" s="1">
        <f>SUM($B$5:B55)/10</f>
        <v>228</v>
      </c>
    </row>
    <row r="56" spans="1:3" x14ac:dyDescent="0.35">
      <c r="A56" s="1">
        <v>52</v>
      </c>
      <c r="B56" s="1">
        <v>90</v>
      </c>
      <c r="C56" s="1">
        <f>SUM($B$5:B56)/10</f>
        <v>237</v>
      </c>
    </row>
    <row r="57" spans="1:3" x14ac:dyDescent="0.35">
      <c r="A57" s="1">
        <v>53</v>
      </c>
      <c r="B57" s="1">
        <v>100</v>
      </c>
      <c r="C57" s="1">
        <f>SUM($B$5:B57)/10</f>
        <v>247</v>
      </c>
    </row>
    <row r="58" spans="1:3" x14ac:dyDescent="0.35">
      <c r="A58" s="1">
        <v>54</v>
      </c>
      <c r="B58" s="1">
        <v>100</v>
      </c>
      <c r="C58" s="1">
        <f>SUM($B$5:B58)/10</f>
        <v>257</v>
      </c>
    </row>
    <row r="59" spans="1:3" x14ac:dyDescent="0.35">
      <c r="A59" s="1">
        <v>55</v>
      </c>
      <c r="B59" s="1">
        <v>100</v>
      </c>
      <c r="C59" s="1">
        <f>SUM($B$5:B59)/10</f>
        <v>267</v>
      </c>
    </row>
    <row r="60" spans="1:3" x14ac:dyDescent="0.35">
      <c r="A60" s="1">
        <v>56</v>
      </c>
      <c r="B60" s="1">
        <v>100</v>
      </c>
      <c r="C60" s="1">
        <f>SUM($B$5:B60)/10</f>
        <v>277</v>
      </c>
    </row>
    <row r="61" spans="1:3" x14ac:dyDescent="0.35">
      <c r="A61" s="1">
        <v>57</v>
      </c>
      <c r="B61" s="1">
        <v>100</v>
      </c>
      <c r="C61" s="1">
        <f>SUM($B$5:B61)/10</f>
        <v>287</v>
      </c>
    </row>
    <row r="62" spans="1:3" x14ac:dyDescent="0.35">
      <c r="A62" s="1">
        <v>58</v>
      </c>
      <c r="B62" s="1">
        <v>110</v>
      </c>
      <c r="C62" s="1">
        <f>SUM($B$5:B62)/10</f>
        <v>298</v>
      </c>
    </row>
    <row r="63" spans="1:3" x14ac:dyDescent="0.35">
      <c r="A63" s="1">
        <v>59</v>
      </c>
      <c r="B63" s="1">
        <v>110</v>
      </c>
      <c r="C63" s="1">
        <f>SUM($B$5:B63)/10</f>
        <v>309</v>
      </c>
    </row>
    <row r="64" spans="1:3" x14ac:dyDescent="0.35">
      <c r="A64" s="1">
        <v>60</v>
      </c>
      <c r="B64" s="1">
        <v>110</v>
      </c>
      <c r="C64" s="1">
        <f>SUM($B$5:B64)/10</f>
        <v>320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>
      <selection activeCell="G1" sqref="G1:G1048576"/>
    </sheetView>
  </sheetViews>
  <sheetFormatPr defaultRowHeight="16.5" x14ac:dyDescent="0.35"/>
  <cols>
    <col min="1" max="1" width="9" style="6"/>
    <col min="2" max="5" width="9" style="1"/>
    <col min="6" max="6" width="11.375" style="1" bestFit="1" customWidth="1"/>
    <col min="7" max="7" width="9.5" style="6" customWidth="1"/>
    <col min="8" max="16384" width="9" style="1"/>
  </cols>
  <sheetData>
    <row r="1" spans="1:7" x14ac:dyDescent="0.35">
      <c r="A1" s="6" t="s">
        <v>202</v>
      </c>
      <c r="B1" s="1" t="s">
        <v>163</v>
      </c>
      <c r="C1" s="1" t="s">
        <v>165</v>
      </c>
      <c r="D1" s="1" t="s">
        <v>168</v>
      </c>
      <c r="E1" s="5" t="s">
        <v>174</v>
      </c>
      <c r="F1" s="6" t="s">
        <v>175</v>
      </c>
      <c r="G1" s="6" t="s">
        <v>205</v>
      </c>
    </row>
    <row r="2" spans="1:7" x14ac:dyDescent="0.35">
      <c r="A2" s="6" t="s">
        <v>203</v>
      </c>
      <c r="B2" s="1" t="s">
        <v>57</v>
      </c>
      <c r="C2" s="1" t="s">
        <v>167</v>
      </c>
      <c r="D2" s="1" t="s">
        <v>57</v>
      </c>
      <c r="E2" s="4" t="s">
        <v>204</v>
      </c>
      <c r="F2" s="6" t="s">
        <v>3</v>
      </c>
      <c r="G2" s="6" t="s">
        <v>205</v>
      </c>
    </row>
    <row r="3" spans="1:7" x14ac:dyDescent="0.35">
      <c r="A3" s="6" t="s">
        <v>200</v>
      </c>
      <c r="B3" s="1" t="s">
        <v>164</v>
      </c>
      <c r="C3" s="1" t="s">
        <v>166</v>
      </c>
      <c r="D3" s="1" t="s">
        <v>169</v>
      </c>
      <c r="E3" s="5" t="s">
        <v>172</v>
      </c>
      <c r="F3" s="6" t="s">
        <v>173</v>
      </c>
      <c r="G3" s="6" t="s">
        <v>206</v>
      </c>
    </row>
    <row r="4" spans="1:7" x14ac:dyDescent="0.35">
      <c r="A4" s="6" t="s">
        <v>201</v>
      </c>
      <c r="B4" s="1" t="s">
        <v>159</v>
      </c>
      <c r="C4" s="1" t="s">
        <v>159</v>
      </c>
      <c r="D4" s="1" t="s">
        <v>170</v>
      </c>
      <c r="E4" s="5" t="s">
        <v>8</v>
      </c>
      <c r="F4" s="6" t="s">
        <v>8</v>
      </c>
      <c r="G4" s="6" t="s">
        <v>207</v>
      </c>
    </row>
    <row r="5" spans="1:7" x14ac:dyDescent="0.35">
      <c r="A5" s="6">
        <v>1</v>
      </c>
      <c r="B5" s="1">
        <v>1</v>
      </c>
      <c r="C5" s="1">
        <v>1</v>
      </c>
      <c r="D5" s="1" t="str">
        <f>IF(C5=1,"一等奖",IF(C5=2,"二等奖",IF(C5=3,"三等奖",IF(C5=4,"安慰奖",""))))</f>
        <v>一等奖</v>
      </c>
      <c r="E5" s="1">
        <v>2</v>
      </c>
      <c r="F5" s="1">
        <v>1000</v>
      </c>
      <c r="G5" s="7">
        <f>ROUND(1%*4*10000,0)</f>
        <v>400</v>
      </c>
    </row>
    <row r="6" spans="1:7" x14ac:dyDescent="0.35">
      <c r="A6" s="6">
        <v>2</v>
      </c>
      <c r="B6" s="1">
        <v>1</v>
      </c>
      <c r="C6" s="1">
        <v>2</v>
      </c>
      <c r="D6" s="1" t="str">
        <f t="shared" ref="D6:D44" si="0">IF(C6=1,"一等奖",IF(C6=2,"二等奖",IF(C6=3,"三等奖",IF(C6=4,"安慰奖",""))))</f>
        <v>二等奖</v>
      </c>
      <c r="E6" s="1">
        <v>11</v>
      </c>
      <c r="F6" s="1">
        <v>5000</v>
      </c>
      <c r="G6" s="7">
        <f>ROUND((96%/99%)*5%*10000,0)</f>
        <v>485</v>
      </c>
    </row>
    <row r="7" spans="1:7" x14ac:dyDescent="0.35">
      <c r="A7" s="6">
        <v>3</v>
      </c>
      <c r="B7" s="1">
        <v>1</v>
      </c>
      <c r="C7" s="1">
        <v>3</v>
      </c>
      <c r="D7" s="1" t="str">
        <f t="shared" si="0"/>
        <v>三等奖</v>
      </c>
      <c r="E7" s="1">
        <v>1</v>
      </c>
      <c r="F7" s="1">
        <v>90000</v>
      </c>
      <c r="G7" s="7">
        <f>ROUND((96%/99%)*24%*10000,0)</f>
        <v>2327</v>
      </c>
    </row>
    <row r="8" spans="1:7" x14ac:dyDescent="0.35">
      <c r="A8" s="6">
        <v>4</v>
      </c>
      <c r="B8" s="1">
        <v>1</v>
      </c>
      <c r="C8" s="1">
        <v>4</v>
      </c>
      <c r="D8" s="1" t="str">
        <f t="shared" si="0"/>
        <v>安慰奖</v>
      </c>
      <c r="E8" s="1">
        <v>11</v>
      </c>
      <c r="F8" s="1">
        <v>100</v>
      </c>
      <c r="G8" s="7">
        <f>ROUND((96%/99%)*70%*10000,0)</f>
        <v>6788</v>
      </c>
    </row>
    <row r="9" spans="1:7" x14ac:dyDescent="0.35">
      <c r="A9" s="6">
        <v>5</v>
      </c>
      <c r="B9" s="1">
        <v>2</v>
      </c>
      <c r="C9" s="1">
        <v>1</v>
      </c>
      <c r="D9" s="1" t="str">
        <f t="shared" si="0"/>
        <v>一等奖</v>
      </c>
      <c r="E9" s="6">
        <v>2</v>
      </c>
      <c r="F9" s="1">
        <f>INT(ROUND(F5*1.1,0)/100)*100</f>
        <v>1100</v>
      </c>
      <c r="G9" s="7">
        <v>400</v>
      </c>
    </row>
    <row r="10" spans="1:7" x14ac:dyDescent="0.35">
      <c r="A10" s="6">
        <v>6</v>
      </c>
      <c r="B10" s="1">
        <v>2</v>
      </c>
      <c r="C10" s="1">
        <v>2</v>
      </c>
      <c r="D10" s="1" t="str">
        <f t="shared" si="0"/>
        <v>二等奖</v>
      </c>
      <c r="E10" s="6">
        <v>11</v>
      </c>
      <c r="F10" s="6">
        <f t="shared" ref="F10:F42" si="1">INT(ROUND(F6*1.1,0)/100)*100</f>
        <v>5500</v>
      </c>
      <c r="G10" s="6">
        <v>485</v>
      </c>
    </row>
    <row r="11" spans="1:7" x14ac:dyDescent="0.35">
      <c r="A11" s="6">
        <v>7</v>
      </c>
      <c r="B11" s="1">
        <v>2</v>
      </c>
      <c r="C11" s="1">
        <v>3</v>
      </c>
      <c r="D11" s="1" t="str">
        <f t="shared" si="0"/>
        <v>三等奖</v>
      </c>
      <c r="E11" s="6">
        <v>1</v>
      </c>
      <c r="F11" s="6">
        <f>INT(ROUND(F7*1.1,0)/1000)*1000</f>
        <v>99000</v>
      </c>
      <c r="G11" s="6">
        <v>2327</v>
      </c>
    </row>
    <row r="12" spans="1:7" x14ac:dyDescent="0.35">
      <c r="A12" s="6">
        <v>8</v>
      </c>
      <c r="B12" s="1">
        <v>2</v>
      </c>
      <c r="C12" s="1">
        <v>4</v>
      </c>
      <c r="D12" s="1" t="str">
        <f t="shared" si="0"/>
        <v>安慰奖</v>
      </c>
      <c r="E12" s="6">
        <v>11</v>
      </c>
      <c r="F12" s="6">
        <f>INT(ROUND(F8*1.1,0)/10)*10</f>
        <v>110</v>
      </c>
      <c r="G12" s="6">
        <v>6788</v>
      </c>
    </row>
    <row r="13" spans="1:7" x14ac:dyDescent="0.35">
      <c r="A13" s="6">
        <v>9</v>
      </c>
      <c r="B13" s="1">
        <v>3</v>
      </c>
      <c r="C13" s="1">
        <v>1</v>
      </c>
      <c r="D13" s="1" t="str">
        <f t="shared" si="0"/>
        <v>一等奖</v>
      </c>
      <c r="E13" s="6">
        <v>2</v>
      </c>
      <c r="F13" s="6">
        <f t="shared" si="1"/>
        <v>1200</v>
      </c>
      <c r="G13" s="6">
        <v>400</v>
      </c>
    </row>
    <row r="14" spans="1:7" x14ac:dyDescent="0.35">
      <c r="A14" s="6">
        <v>10</v>
      </c>
      <c r="B14" s="1">
        <v>3</v>
      </c>
      <c r="C14" s="1">
        <v>2</v>
      </c>
      <c r="D14" s="1" t="str">
        <f t="shared" si="0"/>
        <v>二等奖</v>
      </c>
      <c r="E14" s="6">
        <v>11</v>
      </c>
      <c r="F14" s="6">
        <f t="shared" si="1"/>
        <v>6000</v>
      </c>
      <c r="G14" s="6">
        <v>485</v>
      </c>
    </row>
    <row r="15" spans="1:7" x14ac:dyDescent="0.35">
      <c r="A15" s="6">
        <v>11</v>
      </c>
      <c r="B15" s="1">
        <v>3</v>
      </c>
      <c r="C15" s="1">
        <v>3</v>
      </c>
      <c r="D15" s="1" t="str">
        <f t="shared" si="0"/>
        <v>三等奖</v>
      </c>
      <c r="E15" s="6">
        <v>1</v>
      </c>
      <c r="F15" s="6">
        <f>INT(ROUND(F11*1.1,0)/1000)*1000</f>
        <v>108000</v>
      </c>
      <c r="G15" s="6">
        <v>2327</v>
      </c>
    </row>
    <row r="16" spans="1:7" x14ac:dyDescent="0.35">
      <c r="A16" s="6">
        <v>12</v>
      </c>
      <c r="B16" s="1">
        <v>3</v>
      </c>
      <c r="C16" s="1">
        <v>4</v>
      </c>
      <c r="D16" s="1" t="str">
        <f t="shared" si="0"/>
        <v>安慰奖</v>
      </c>
      <c r="E16" s="6">
        <v>11</v>
      </c>
      <c r="F16" s="6">
        <f>INT(ROUND(F12*1.1,0)/10)*10</f>
        <v>120</v>
      </c>
      <c r="G16" s="6">
        <v>6788</v>
      </c>
    </row>
    <row r="17" spans="1:7" x14ac:dyDescent="0.35">
      <c r="A17" s="6">
        <v>13</v>
      </c>
      <c r="B17" s="1">
        <v>4</v>
      </c>
      <c r="C17" s="1">
        <v>1</v>
      </c>
      <c r="D17" s="1" t="str">
        <f t="shared" si="0"/>
        <v>一等奖</v>
      </c>
      <c r="E17" s="6">
        <v>2</v>
      </c>
      <c r="F17" s="6">
        <f t="shared" si="1"/>
        <v>1300</v>
      </c>
      <c r="G17" s="6">
        <v>400</v>
      </c>
    </row>
    <row r="18" spans="1:7" x14ac:dyDescent="0.35">
      <c r="A18" s="6">
        <v>14</v>
      </c>
      <c r="B18" s="1">
        <v>4</v>
      </c>
      <c r="C18" s="1">
        <v>2</v>
      </c>
      <c r="D18" s="1" t="str">
        <f t="shared" si="0"/>
        <v>二等奖</v>
      </c>
      <c r="E18" s="6">
        <v>11</v>
      </c>
      <c r="F18" s="6">
        <f t="shared" si="1"/>
        <v>6600</v>
      </c>
      <c r="G18" s="6">
        <v>485</v>
      </c>
    </row>
    <row r="19" spans="1:7" x14ac:dyDescent="0.35">
      <c r="A19" s="6">
        <v>15</v>
      </c>
      <c r="B19" s="1">
        <v>4</v>
      </c>
      <c r="C19" s="1">
        <v>3</v>
      </c>
      <c r="D19" s="1" t="str">
        <f t="shared" si="0"/>
        <v>三等奖</v>
      </c>
      <c r="E19" s="6">
        <v>1</v>
      </c>
      <c r="F19" s="6">
        <f>INT(ROUND(F15*1.1,0)/1000)*1000</f>
        <v>118000</v>
      </c>
      <c r="G19" s="6">
        <v>2327</v>
      </c>
    </row>
    <row r="20" spans="1:7" x14ac:dyDescent="0.35">
      <c r="A20" s="6">
        <v>16</v>
      </c>
      <c r="B20" s="1">
        <v>4</v>
      </c>
      <c r="C20" s="1">
        <v>4</v>
      </c>
      <c r="D20" s="1" t="str">
        <f t="shared" si="0"/>
        <v>安慰奖</v>
      </c>
      <c r="E20" s="6">
        <v>11</v>
      </c>
      <c r="F20" s="6">
        <f>INT(ROUND(F16*1.1,0)/10)*10</f>
        <v>130</v>
      </c>
      <c r="G20" s="6">
        <v>6788</v>
      </c>
    </row>
    <row r="21" spans="1:7" x14ac:dyDescent="0.35">
      <c r="A21" s="6">
        <v>17</v>
      </c>
      <c r="B21" s="1">
        <v>5</v>
      </c>
      <c r="C21" s="1">
        <v>1</v>
      </c>
      <c r="D21" s="1" t="str">
        <f t="shared" si="0"/>
        <v>一等奖</v>
      </c>
      <c r="E21" s="6">
        <v>2</v>
      </c>
      <c r="F21" s="6">
        <f t="shared" si="1"/>
        <v>1400</v>
      </c>
      <c r="G21" s="6">
        <v>400</v>
      </c>
    </row>
    <row r="22" spans="1:7" x14ac:dyDescent="0.35">
      <c r="A22" s="6">
        <v>18</v>
      </c>
      <c r="B22" s="1">
        <v>5</v>
      </c>
      <c r="C22" s="1">
        <v>2</v>
      </c>
      <c r="D22" s="1" t="str">
        <f t="shared" si="0"/>
        <v>二等奖</v>
      </c>
      <c r="E22" s="6">
        <v>11</v>
      </c>
      <c r="F22" s="6">
        <f t="shared" si="1"/>
        <v>7200</v>
      </c>
      <c r="G22" s="6">
        <v>485</v>
      </c>
    </row>
    <row r="23" spans="1:7" x14ac:dyDescent="0.35">
      <c r="A23" s="6">
        <v>19</v>
      </c>
      <c r="B23" s="1">
        <v>5</v>
      </c>
      <c r="C23" s="1">
        <v>3</v>
      </c>
      <c r="D23" s="1" t="str">
        <f t="shared" si="0"/>
        <v>三等奖</v>
      </c>
      <c r="E23" s="6">
        <v>1</v>
      </c>
      <c r="F23" s="6">
        <f>INT(ROUND(F19*1.1,0)/1000)*1000</f>
        <v>129000</v>
      </c>
      <c r="G23" s="6">
        <v>2327</v>
      </c>
    </row>
    <row r="24" spans="1:7" x14ac:dyDescent="0.35">
      <c r="A24" s="6">
        <v>20</v>
      </c>
      <c r="B24" s="1">
        <v>5</v>
      </c>
      <c r="C24" s="1">
        <v>4</v>
      </c>
      <c r="D24" s="1" t="str">
        <f t="shared" si="0"/>
        <v>安慰奖</v>
      </c>
      <c r="E24" s="6">
        <v>11</v>
      </c>
      <c r="F24" s="6">
        <f>INT(ROUND(F20*1.1,0)/10)*10</f>
        <v>140</v>
      </c>
      <c r="G24" s="6">
        <v>6788</v>
      </c>
    </row>
    <row r="25" spans="1:7" x14ac:dyDescent="0.35">
      <c r="A25" s="6">
        <v>21</v>
      </c>
      <c r="B25" s="1">
        <v>6</v>
      </c>
      <c r="C25" s="1">
        <v>1</v>
      </c>
      <c r="D25" s="1" t="str">
        <f t="shared" si="0"/>
        <v>一等奖</v>
      </c>
      <c r="E25" s="6">
        <v>2</v>
      </c>
      <c r="F25" s="6">
        <f t="shared" si="1"/>
        <v>1500</v>
      </c>
      <c r="G25" s="6">
        <v>400</v>
      </c>
    </row>
    <row r="26" spans="1:7" x14ac:dyDescent="0.35">
      <c r="A26" s="6">
        <v>22</v>
      </c>
      <c r="B26" s="1">
        <v>6</v>
      </c>
      <c r="C26" s="1">
        <v>2</v>
      </c>
      <c r="D26" s="1" t="str">
        <f t="shared" si="0"/>
        <v>二等奖</v>
      </c>
      <c r="E26" s="6">
        <v>11</v>
      </c>
      <c r="F26" s="6">
        <f t="shared" si="1"/>
        <v>7900</v>
      </c>
      <c r="G26" s="6">
        <v>485</v>
      </c>
    </row>
    <row r="27" spans="1:7" x14ac:dyDescent="0.35">
      <c r="A27" s="6">
        <v>23</v>
      </c>
      <c r="B27" s="1">
        <v>6</v>
      </c>
      <c r="C27" s="1">
        <v>3</v>
      </c>
      <c r="D27" s="1" t="str">
        <f t="shared" si="0"/>
        <v>三等奖</v>
      </c>
      <c r="E27" s="6">
        <v>1</v>
      </c>
      <c r="F27" s="6">
        <f>INT(ROUND(F23*1.1,0)/1000)*1000</f>
        <v>141000</v>
      </c>
      <c r="G27" s="6">
        <v>2327</v>
      </c>
    </row>
    <row r="28" spans="1:7" x14ac:dyDescent="0.35">
      <c r="A28" s="6">
        <v>24</v>
      </c>
      <c r="B28" s="1">
        <v>6</v>
      </c>
      <c r="C28" s="1">
        <v>4</v>
      </c>
      <c r="D28" s="1" t="str">
        <f t="shared" si="0"/>
        <v>安慰奖</v>
      </c>
      <c r="E28" s="6">
        <v>11</v>
      </c>
      <c r="F28" s="6">
        <f>INT(ROUND(F24*1.1,0)/10)*10</f>
        <v>150</v>
      </c>
      <c r="G28" s="6">
        <v>6788</v>
      </c>
    </row>
    <row r="29" spans="1:7" x14ac:dyDescent="0.35">
      <c r="A29" s="6">
        <v>25</v>
      </c>
      <c r="B29" s="1">
        <v>7</v>
      </c>
      <c r="C29" s="1">
        <v>1</v>
      </c>
      <c r="D29" s="1" t="str">
        <f t="shared" si="0"/>
        <v>一等奖</v>
      </c>
      <c r="E29" s="6">
        <v>2</v>
      </c>
      <c r="F29" s="6">
        <f t="shared" si="1"/>
        <v>1600</v>
      </c>
      <c r="G29" s="6">
        <v>400</v>
      </c>
    </row>
    <row r="30" spans="1:7" x14ac:dyDescent="0.35">
      <c r="A30" s="6">
        <v>26</v>
      </c>
      <c r="B30" s="1">
        <v>7</v>
      </c>
      <c r="C30" s="1">
        <v>2</v>
      </c>
      <c r="D30" s="1" t="str">
        <f t="shared" si="0"/>
        <v>二等奖</v>
      </c>
      <c r="E30" s="6">
        <v>11</v>
      </c>
      <c r="F30" s="6">
        <f t="shared" si="1"/>
        <v>8600</v>
      </c>
      <c r="G30" s="6">
        <v>485</v>
      </c>
    </row>
    <row r="31" spans="1:7" x14ac:dyDescent="0.35">
      <c r="A31" s="6">
        <v>27</v>
      </c>
      <c r="B31" s="1">
        <v>7</v>
      </c>
      <c r="C31" s="1">
        <v>3</v>
      </c>
      <c r="D31" s="1" t="str">
        <f t="shared" si="0"/>
        <v>三等奖</v>
      </c>
      <c r="E31" s="6">
        <v>1</v>
      </c>
      <c r="F31" s="6">
        <f>INT(ROUND(F27*1.1,0)/1000)*1000</f>
        <v>155000</v>
      </c>
      <c r="G31" s="6">
        <v>2327</v>
      </c>
    </row>
    <row r="32" spans="1:7" x14ac:dyDescent="0.35">
      <c r="A32" s="6">
        <v>28</v>
      </c>
      <c r="B32" s="1">
        <v>7</v>
      </c>
      <c r="C32" s="1">
        <v>4</v>
      </c>
      <c r="D32" s="1" t="str">
        <f t="shared" si="0"/>
        <v>安慰奖</v>
      </c>
      <c r="E32" s="6">
        <v>11</v>
      </c>
      <c r="F32" s="6">
        <f>INT(ROUND(F28*1.1,0)/10)*10</f>
        <v>160</v>
      </c>
      <c r="G32" s="6">
        <v>6788</v>
      </c>
    </row>
    <row r="33" spans="1:7" x14ac:dyDescent="0.35">
      <c r="A33" s="6">
        <v>29</v>
      </c>
      <c r="B33" s="1">
        <v>8</v>
      </c>
      <c r="C33" s="1">
        <v>1</v>
      </c>
      <c r="D33" s="1" t="str">
        <f t="shared" si="0"/>
        <v>一等奖</v>
      </c>
      <c r="E33" s="6">
        <v>2</v>
      </c>
      <c r="F33" s="6">
        <f t="shared" si="1"/>
        <v>1700</v>
      </c>
      <c r="G33" s="6">
        <v>400</v>
      </c>
    </row>
    <row r="34" spans="1:7" x14ac:dyDescent="0.35">
      <c r="A34" s="6">
        <v>30</v>
      </c>
      <c r="B34" s="1">
        <v>8</v>
      </c>
      <c r="C34" s="1">
        <v>2</v>
      </c>
      <c r="D34" s="1" t="str">
        <f t="shared" si="0"/>
        <v>二等奖</v>
      </c>
      <c r="E34" s="6">
        <v>11</v>
      </c>
      <c r="F34" s="6">
        <f t="shared" si="1"/>
        <v>9400</v>
      </c>
      <c r="G34" s="6">
        <v>485</v>
      </c>
    </row>
    <row r="35" spans="1:7" x14ac:dyDescent="0.35">
      <c r="A35" s="6">
        <v>31</v>
      </c>
      <c r="B35" s="1">
        <v>8</v>
      </c>
      <c r="C35" s="1">
        <v>3</v>
      </c>
      <c r="D35" s="1" t="str">
        <f t="shared" si="0"/>
        <v>三等奖</v>
      </c>
      <c r="E35" s="6">
        <v>1</v>
      </c>
      <c r="F35" s="6">
        <f>INT(ROUND(F31*1.1,0)/1000)*1000</f>
        <v>170000</v>
      </c>
      <c r="G35" s="6">
        <v>2327</v>
      </c>
    </row>
    <row r="36" spans="1:7" x14ac:dyDescent="0.35">
      <c r="A36" s="6">
        <v>32</v>
      </c>
      <c r="B36" s="1">
        <v>8</v>
      </c>
      <c r="C36" s="1">
        <v>4</v>
      </c>
      <c r="D36" s="1" t="str">
        <f t="shared" si="0"/>
        <v>安慰奖</v>
      </c>
      <c r="E36" s="6">
        <v>11</v>
      </c>
      <c r="F36" s="6">
        <f>INT(ROUND(F32*1.1,0)/10)*10</f>
        <v>170</v>
      </c>
      <c r="G36" s="6">
        <v>6788</v>
      </c>
    </row>
    <row r="37" spans="1:7" x14ac:dyDescent="0.35">
      <c r="A37" s="6">
        <v>33</v>
      </c>
      <c r="B37" s="1">
        <v>9</v>
      </c>
      <c r="C37" s="1">
        <v>1</v>
      </c>
      <c r="D37" s="1" t="str">
        <f t="shared" si="0"/>
        <v>一等奖</v>
      </c>
      <c r="E37" s="6">
        <v>2</v>
      </c>
      <c r="F37" s="6">
        <f t="shared" si="1"/>
        <v>1800</v>
      </c>
      <c r="G37" s="6">
        <v>400</v>
      </c>
    </row>
    <row r="38" spans="1:7" x14ac:dyDescent="0.35">
      <c r="A38" s="6">
        <v>34</v>
      </c>
      <c r="B38" s="1">
        <v>9</v>
      </c>
      <c r="C38" s="1">
        <v>2</v>
      </c>
      <c r="D38" s="1" t="str">
        <f t="shared" si="0"/>
        <v>二等奖</v>
      </c>
      <c r="E38" s="6">
        <v>11</v>
      </c>
      <c r="F38" s="6">
        <f t="shared" si="1"/>
        <v>10300</v>
      </c>
      <c r="G38" s="6">
        <v>485</v>
      </c>
    </row>
    <row r="39" spans="1:7" x14ac:dyDescent="0.35">
      <c r="A39" s="6">
        <v>35</v>
      </c>
      <c r="B39" s="1">
        <v>9</v>
      </c>
      <c r="C39" s="1">
        <v>3</v>
      </c>
      <c r="D39" s="1" t="str">
        <f t="shared" si="0"/>
        <v>三等奖</v>
      </c>
      <c r="E39" s="6">
        <v>1</v>
      </c>
      <c r="F39" s="6">
        <f>INT(ROUND(F35*1.1,0)/1000)*1000</f>
        <v>187000</v>
      </c>
      <c r="G39" s="6">
        <v>2327</v>
      </c>
    </row>
    <row r="40" spans="1:7" x14ac:dyDescent="0.35">
      <c r="A40" s="6">
        <v>36</v>
      </c>
      <c r="B40" s="1">
        <v>9</v>
      </c>
      <c r="C40" s="1">
        <v>4</v>
      </c>
      <c r="D40" s="1" t="str">
        <f t="shared" si="0"/>
        <v>安慰奖</v>
      </c>
      <c r="E40" s="6">
        <v>11</v>
      </c>
      <c r="F40" s="6">
        <f>INT(ROUND(F36*1.1,0)/10)*10</f>
        <v>180</v>
      </c>
      <c r="G40" s="6">
        <v>6788</v>
      </c>
    </row>
    <row r="41" spans="1:7" x14ac:dyDescent="0.35">
      <c r="A41" s="6">
        <v>37</v>
      </c>
      <c r="B41" s="1">
        <v>10</v>
      </c>
      <c r="C41" s="1">
        <v>1</v>
      </c>
      <c r="D41" s="1" t="str">
        <f t="shared" si="0"/>
        <v>一等奖</v>
      </c>
      <c r="E41" s="6">
        <v>2</v>
      </c>
      <c r="F41" s="6">
        <f t="shared" si="1"/>
        <v>1900</v>
      </c>
      <c r="G41" s="6">
        <v>400</v>
      </c>
    </row>
    <row r="42" spans="1:7" x14ac:dyDescent="0.35">
      <c r="A42" s="6">
        <v>38</v>
      </c>
      <c r="B42" s="1">
        <v>10</v>
      </c>
      <c r="C42" s="1">
        <v>2</v>
      </c>
      <c r="D42" s="1" t="str">
        <f t="shared" si="0"/>
        <v>二等奖</v>
      </c>
      <c r="E42" s="6">
        <v>11</v>
      </c>
      <c r="F42" s="6">
        <f t="shared" si="1"/>
        <v>11300</v>
      </c>
      <c r="G42" s="6">
        <v>485</v>
      </c>
    </row>
    <row r="43" spans="1:7" x14ac:dyDescent="0.35">
      <c r="A43" s="6">
        <v>39</v>
      </c>
      <c r="B43" s="1">
        <v>10</v>
      </c>
      <c r="C43" s="1">
        <v>3</v>
      </c>
      <c r="D43" s="1" t="str">
        <f t="shared" si="0"/>
        <v>三等奖</v>
      </c>
      <c r="E43" s="6">
        <v>1</v>
      </c>
      <c r="F43" s="6">
        <f>INT(ROUND(F39*1.1,0)/1000)*1000</f>
        <v>205000</v>
      </c>
      <c r="G43" s="6">
        <v>2327</v>
      </c>
    </row>
    <row r="44" spans="1:7" x14ac:dyDescent="0.35">
      <c r="A44" s="6">
        <v>40</v>
      </c>
      <c r="B44" s="1">
        <v>10</v>
      </c>
      <c r="C44" s="1">
        <v>4</v>
      </c>
      <c r="D44" s="1" t="str">
        <f t="shared" si="0"/>
        <v>安慰奖</v>
      </c>
      <c r="E44" s="6">
        <v>11</v>
      </c>
      <c r="F44" s="6">
        <f>INT(ROUND(F40*1.1,0)/10)*10</f>
        <v>190</v>
      </c>
      <c r="G44" s="6">
        <v>6788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opLeftCell="A10" workbookViewId="0">
      <selection activeCell="M28" sqref="M28"/>
    </sheetView>
  </sheetViews>
  <sheetFormatPr defaultRowHeight="16.5" x14ac:dyDescent="0.35"/>
  <cols>
    <col min="1" max="6" width="9" style="6"/>
    <col min="7" max="7" width="11.75" style="6" customWidth="1"/>
    <col min="8" max="8" width="14.5" style="6" customWidth="1"/>
    <col min="9" max="9" width="14.375" style="6" customWidth="1"/>
    <col min="10" max="10" width="15.875" style="6" customWidth="1"/>
    <col min="11" max="16384" width="9" style="6"/>
  </cols>
  <sheetData>
    <row r="1" spans="1:10" x14ac:dyDescent="0.35">
      <c r="A1" s="6" t="s">
        <v>184</v>
      </c>
      <c r="B1" s="6" t="s">
        <v>208</v>
      </c>
      <c r="C1" s="6" t="s">
        <v>176</v>
      </c>
      <c r="D1" s="6" t="s">
        <v>178</v>
      </c>
      <c r="E1" s="6" t="s">
        <v>181</v>
      </c>
      <c r="F1" s="6" t="s">
        <v>185</v>
      </c>
      <c r="G1" s="6" t="s">
        <v>224</v>
      </c>
      <c r="H1" s="6" t="s">
        <v>223</v>
      </c>
      <c r="I1" s="6" t="s">
        <v>213</v>
      </c>
      <c r="J1" s="6" t="s">
        <v>212</v>
      </c>
    </row>
    <row r="2" spans="1:10" ht="66" x14ac:dyDescent="0.35">
      <c r="A2" s="6" t="s">
        <v>182</v>
      </c>
      <c r="B2" s="4" t="s">
        <v>211</v>
      </c>
      <c r="C2" s="6" t="s">
        <v>57</v>
      </c>
      <c r="D2" s="6" t="s">
        <v>179</v>
      </c>
      <c r="E2" s="6" t="s">
        <v>57</v>
      </c>
      <c r="F2" s="6" t="s">
        <v>57</v>
      </c>
      <c r="G2" s="6" t="s">
        <v>57</v>
      </c>
      <c r="H2" s="6" t="s">
        <v>57</v>
      </c>
      <c r="I2" s="6" t="s">
        <v>214</v>
      </c>
      <c r="J2" s="6" t="s">
        <v>214</v>
      </c>
    </row>
    <row r="3" spans="1:10" x14ac:dyDescent="0.35">
      <c r="A3" s="6" t="s">
        <v>183</v>
      </c>
      <c r="B3" s="6" t="s">
        <v>209</v>
      </c>
      <c r="C3" s="6" t="s">
        <v>177</v>
      </c>
      <c r="D3" s="6" t="s">
        <v>180</v>
      </c>
      <c r="E3" s="6" t="s">
        <v>162</v>
      </c>
      <c r="F3" s="6" t="s">
        <v>186</v>
      </c>
      <c r="G3" s="6" t="s">
        <v>225</v>
      </c>
      <c r="H3" s="6" t="s">
        <v>226</v>
      </c>
      <c r="I3" s="6" t="s">
        <v>215</v>
      </c>
      <c r="J3" s="6" t="s">
        <v>216</v>
      </c>
    </row>
    <row r="4" spans="1:10" x14ac:dyDescent="0.35">
      <c r="A4" s="6" t="s">
        <v>159</v>
      </c>
      <c r="B4" s="6" t="s">
        <v>210</v>
      </c>
      <c r="C4" s="6" t="s">
        <v>159</v>
      </c>
      <c r="D4" s="6" t="s">
        <v>159</v>
      </c>
      <c r="E4" s="6" t="s">
        <v>159</v>
      </c>
      <c r="F4" s="6" t="s">
        <v>8</v>
      </c>
      <c r="G4" s="6" t="s">
        <v>46</v>
      </c>
      <c r="H4" s="6" t="s">
        <v>46</v>
      </c>
      <c r="I4" s="6" t="s">
        <v>46</v>
      </c>
      <c r="J4" s="6" t="s">
        <v>46</v>
      </c>
    </row>
    <row r="5" spans="1:10" x14ac:dyDescent="0.35">
      <c r="A5" s="6">
        <v>1</v>
      </c>
      <c r="B5" s="6">
        <v>1</v>
      </c>
      <c r="C5" s="6">
        <f t="shared" ref="C5:C7" si="0">C6-$C$9/5</f>
        <v>100</v>
      </c>
      <c r="D5" s="6">
        <v>15</v>
      </c>
      <c r="E5" s="6">
        <v>1</v>
      </c>
      <c r="F5" s="6">
        <v>5001</v>
      </c>
      <c r="G5" s="6">
        <v>111</v>
      </c>
      <c r="H5" s="6">
        <v>115</v>
      </c>
      <c r="I5" s="6" t="s">
        <v>222</v>
      </c>
      <c r="J5" s="6" t="s">
        <v>217</v>
      </c>
    </row>
    <row r="6" spans="1:10" x14ac:dyDescent="0.35">
      <c r="A6" s="6">
        <v>2</v>
      </c>
      <c r="B6" s="6">
        <v>1</v>
      </c>
      <c r="C6" s="6">
        <f t="shared" si="0"/>
        <v>200</v>
      </c>
      <c r="D6" s="6">
        <v>20</v>
      </c>
      <c r="E6" s="6">
        <v>1</v>
      </c>
      <c r="F6" s="6">
        <v>5001</v>
      </c>
      <c r="G6" s="6">
        <v>111</v>
      </c>
      <c r="H6" s="6">
        <v>115</v>
      </c>
      <c r="I6" s="6" t="s">
        <v>222</v>
      </c>
      <c r="J6" s="6" t="s">
        <v>218</v>
      </c>
    </row>
    <row r="7" spans="1:10" x14ac:dyDescent="0.35">
      <c r="A7" s="6">
        <v>3</v>
      </c>
      <c r="B7" s="6">
        <v>1</v>
      </c>
      <c r="C7" s="6">
        <f t="shared" si="0"/>
        <v>300</v>
      </c>
      <c r="D7" s="6">
        <v>25</v>
      </c>
      <c r="E7" s="6">
        <v>1</v>
      </c>
      <c r="F7" s="6">
        <v>5001</v>
      </c>
      <c r="G7" s="6">
        <v>111</v>
      </c>
      <c r="H7" s="6">
        <v>115</v>
      </c>
      <c r="I7" s="6" t="s">
        <v>222</v>
      </c>
      <c r="J7" s="6" t="s">
        <v>219</v>
      </c>
    </row>
    <row r="8" spans="1:10" x14ac:dyDescent="0.35">
      <c r="A8" s="6">
        <v>4</v>
      </c>
      <c r="B8" s="6">
        <v>1</v>
      </c>
      <c r="C8" s="6">
        <f>C9-$C$9/5</f>
        <v>400</v>
      </c>
      <c r="D8" s="6">
        <v>30</v>
      </c>
      <c r="E8" s="6">
        <v>1</v>
      </c>
      <c r="F8" s="6">
        <v>5001</v>
      </c>
      <c r="G8" s="6">
        <v>111</v>
      </c>
      <c r="H8" s="6">
        <v>115</v>
      </c>
      <c r="I8" s="6" t="s">
        <v>222</v>
      </c>
      <c r="J8" s="6" t="s">
        <v>221</v>
      </c>
    </row>
    <row r="9" spans="1:10" x14ac:dyDescent="0.35">
      <c r="A9" s="6">
        <v>5</v>
      </c>
      <c r="B9" s="6">
        <v>1</v>
      </c>
      <c r="C9" s="6">
        <f t="shared" ref="C9:C24" si="1">D9*E9*10</f>
        <v>500</v>
      </c>
      <c r="D9" s="6">
        <v>25</v>
      </c>
      <c r="E9" s="6">
        <v>2</v>
      </c>
      <c r="F9" s="6">
        <v>5001</v>
      </c>
      <c r="G9" s="6">
        <v>112</v>
      </c>
      <c r="H9" s="6">
        <v>116</v>
      </c>
      <c r="I9" s="6" t="s">
        <v>222</v>
      </c>
      <c r="J9" s="6" t="s">
        <v>220</v>
      </c>
    </row>
    <row r="10" spans="1:10" x14ac:dyDescent="0.35">
      <c r="A10" s="6">
        <v>6</v>
      </c>
      <c r="B10" s="6">
        <v>2</v>
      </c>
      <c r="C10" s="6">
        <f t="shared" ref="C10:C12" si="2">C11-($C$14-$C$9)/5</f>
        <v>670</v>
      </c>
      <c r="D10" s="6">
        <v>32</v>
      </c>
      <c r="E10" s="6">
        <v>2</v>
      </c>
      <c r="F10" s="6">
        <v>5001</v>
      </c>
      <c r="G10" s="6">
        <v>111</v>
      </c>
      <c r="H10" s="6">
        <v>115</v>
      </c>
      <c r="I10" s="6" t="s">
        <v>222</v>
      </c>
      <c r="J10" s="6" t="s">
        <v>217</v>
      </c>
    </row>
    <row r="11" spans="1:10" x14ac:dyDescent="0.35">
      <c r="A11" s="6">
        <v>7</v>
      </c>
      <c r="B11" s="6">
        <v>2</v>
      </c>
      <c r="C11" s="6">
        <f t="shared" si="2"/>
        <v>840</v>
      </c>
      <c r="D11" s="6">
        <v>39</v>
      </c>
      <c r="E11" s="6">
        <v>2</v>
      </c>
      <c r="F11" s="6">
        <v>5001</v>
      </c>
      <c r="G11" s="6">
        <v>111</v>
      </c>
      <c r="H11" s="6">
        <v>115</v>
      </c>
      <c r="I11" s="6" t="s">
        <v>222</v>
      </c>
      <c r="J11" s="6" t="s">
        <v>218</v>
      </c>
    </row>
    <row r="12" spans="1:10" x14ac:dyDescent="0.35">
      <c r="A12" s="6">
        <v>8</v>
      </c>
      <c r="B12" s="6">
        <v>2</v>
      </c>
      <c r="C12" s="6">
        <f t="shared" si="2"/>
        <v>1010</v>
      </c>
      <c r="D12" s="6">
        <v>46</v>
      </c>
      <c r="E12" s="6">
        <v>2</v>
      </c>
      <c r="F12" s="6">
        <v>5001</v>
      </c>
      <c r="G12" s="6">
        <v>111</v>
      </c>
      <c r="H12" s="6">
        <v>115</v>
      </c>
      <c r="I12" s="6" t="s">
        <v>222</v>
      </c>
      <c r="J12" s="6" t="s">
        <v>219</v>
      </c>
    </row>
    <row r="13" spans="1:10" x14ac:dyDescent="0.35">
      <c r="A13" s="6">
        <v>9</v>
      </c>
      <c r="B13" s="6">
        <v>2</v>
      </c>
      <c r="C13" s="6">
        <f>C14-($C$14-$C$9)/5</f>
        <v>1180</v>
      </c>
      <c r="D13" s="6">
        <v>37</v>
      </c>
      <c r="E13" s="6">
        <v>3</v>
      </c>
      <c r="F13" s="6">
        <v>5001</v>
      </c>
      <c r="G13" s="6">
        <v>111</v>
      </c>
      <c r="H13" s="6">
        <v>115</v>
      </c>
      <c r="I13" s="6" t="s">
        <v>222</v>
      </c>
      <c r="J13" s="6" t="s">
        <v>221</v>
      </c>
    </row>
    <row r="14" spans="1:10" x14ac:dyDescent="0.35">
      <c r="A14" s="6">
        <v>10</v>
      </c>
      <c r="B14" s="6">
        <v>2</v>
      </c>
      <c r="C14" s="6">
        <f t="shared" si="1"/>
        <v>1350</v>
      </c>
      <c r="D14" s="6">
        <v>45</v>
      </c>
      <c r="E14" s="6">
        <v>3</v>
      </c>
      <c r="F14" s="6">
        <v>5001</v>
      </c>
      <c r="G14" s="6">
        <v>112</v>
      </c>
      <c r="H14" s="6">
        <v>116</v>
      </c>
      <c r="I14" s="6" t="s">
        <v>222</v>
      </c>
      <c r="J14" s="6" t="s">
        <v>220</v>
      </c>
    </row>
    <row r="15" spans="1:10" x14ac:dyDescent="0.35">
      <c r="A15" s="6">
        <v>11</v>
      </c>
      <c r="B15" s="6">
        <v>3</v>
      </c>
      <c r="C15" s="6">
        <f t="shared" ref="C15:C17" si="3">INT(C16-($C$19-$C$14)/5)</f>
        <v>1568</v>
      </c>
      <c r="D15" s="6">
        <v>52</v>
      </c>
      <c r="E15" s="6">
        <v>3</v>
      </c>
      <c r="F15" s="6">
        <v>5001</v>
      </c>
      <c r="G15" s="6">
        <v>112</v>
      </c>
      <c r="H15" s="6">
        <v>116</v>
      </c>
      <c r="I15" s="6" t="s">
        <v>222</v>
      </c>
      <c r="J15" s="6" t="s">
        <v>217</v>
      </c>
    </row>
    <row r="16" spans="1:10" x14ac:dyDescent="0.35">
      <c r="A16" s="6">
        <v>12</v>
      </c>
      <c r="B16" s="6">
        <v>3</v>
      </c>
      <c r="C16" s="6">
        <f t="shared" si="3"/>
        <v>1786</v>
      </c>
      <c r="D16" s="6">
        <v>59</v>
      </c>
      <c r="E16" s="6">
        <v>3</v>
      </c>
      <c r="F16" s="6">
        <v>5001</v>
      </c>
      <c r="G16" s="6">
        <v>112</v>
      </c>
      <c r="H16" s="6">
        <v>116</v>
      </c>
      <c r="I16" s="6" t="s">
        <v>222</v>
      </c>
      <c r="J16" s="6" t="s">
        <v>218</v>
      </c>
    </row>
    <row r="17" spans="1:10" x14ac:dyDescent="0.35">
      <c r="A17" s="6">
        <v>13</v>
      </c>
      <c r="B17" s="6">
        <v>3</v>
      </c>
      <c r="C17" s="6">
        <f t="shared" si="3"/>
        <v>2004</v>
      </c>
      <c r="D17" s="6">
        <v>47</v>
      </c>
      <c r="E17" s="6">
        <v>4</v>
      </c>
      <c r="F17" s="6">
        <v>5001</v>
      </c>
      <c r="G17" s="6">
        <v>112</v>
      </c>
      <c r="H17" s="6">
        <v>116</v>
      </c>
      <c r="I17" s="6" t="s">
        <v>222</v>
      </c>
      <c r="J17" s="6" t="s">
        <v>219</v>
      </c>
    </row>
    <row r="18" spans="1:10" x14ac:dyDescent="0.35">
      <c r="A18" s="6">
        <v>14</v>
      </c>
      <c r="B18" s="6">
        <v>3</v>
      </c>
      <c r="C18" s="6">
        <f>INT(C19-($C$19-$C$14)/5)</f>
        <v>2222</v>
      </c>
      <c r="D18" s="6">
        <f>D17+7</f>
        <v>54</v>
      </c>
      <c r="E18" s="6">
        <v>4</v>
      </c>
      <c r="F18" s="6">
        <v>5001</v>
      </c>
      <c r="G18" s="6">
        <v>112</v>
      </c>
      <c r="H18" s="6">
        <v>116</v>
      </c>
      <c r="I18" s="6" t="s">
        <v>222</v>
      </c>
      <c r="J18" s="6" t="s">
        <v>221</v>
      </c>
    </row>
    <row r="19" spans="1:10" x14ac:dyDescent="0.35">
      <c r="A19" s="6">
        <v>15</v>
      </c>
      <c r="B19" s="6">
        <v>3</v>
      </c>
      <c r="C19" s="6">
        <f t="shared" si="1"/>
        <v>2440</v>
      </c>
      <c r="D19" s="6">
        <f>D18+7</f>
        <v>61</v>
      </c>
      <c r="E19" s="6">
        <v>4</v>
      </c>
      <c r="F19" s="6">
        <v>5001</v>
      </c>
      <c r="G19" s="6">
        <v>113</v>
      </c>
      <c r="H19" s="6">
        <v>117</v>
      </c>
      <c r="I19" s="6" t="s">
        <v>222</v>
      </c>
      <c r="J19" s="6" t="s">
        <v>220</v>
      </c>
    </row>
    <row r="20" spans="1:10" x14ac:dyDescent="0.35">
      <c r="A20" s="6">
        <v>16</v>
      </c>
      <c r="B20" s="6">
        <v>4</v>
      </c>
      <c r="C20" s="6">
        <f t="shared" ref="C20:C22" si="4">INT(C21-($C$24-$C$19)/5)</f>
        <v>2622</v>
      </c>
      <c r="D20" s="6">
        <v>47</v>
      </c>
      <c r="E20" s="6">
        <v>5</v>
      </c>
      <c r="F20" s="6">
        <v>5001</v>
      </c>
      <c r="G20" s="6">
        <v>113</v>
      </c>
      <c r="H20" s="6">
        <v>117</v>
      </c>
      <c r="I20" s="6" t="s">
        <v>222</v>
      </c>
      <c r="J20" s="6" t="s">
        <v>217</v>
      </c>
    </row>
    <row r="21" spans="1:10" x14ac:dyDescent="0.35">
      <c r="A21" s="6">
        <v>17</v>
      </c>
      <c r="B21" s="6">
        <v>4</v>
      </c>
      <c r="C21" s="6">
        <f t="shared" si="4"/>
        <v>2804</v>
      </c>
      <c r="D21" s="6">
        <f>D20+5</f>
        <v>52</v>
      </c>
      <c r="E21" s="6">
        <v>5</v>
      </c>
      <c r="F21" s="6">
        <v>5001</v>
      </c>
      <c r="G21" s="6">
        <v>113</v>
      </c>
      <c r="H21" s="6">
        <v>117</v>
      </c>
      <c r="I21" s="6" t="s">
        <v>222</v>
      </c>
      <c r="J21" s="6" t="s">
        <v>218</v>
      </c>
    </row>
    <row r="22" spans="1:10" x14ac:dyDescent="0.35">
      <c r="A22" s="6">
        <v>18</v>
      </c>
      <c r="B22" s="6">
        <v>4</v>
      </c>
      <c r="C22" s="6">
        <f t="shared" si="4"/>
        <v>2986</v>
      </c>
      <c r="D22" s="6">
        <f>D21+5</f>
        <v>57</v>
      </c>
      <c r="E22" s="6">
        <v>5</v>
      </c>
      <c r="F22" s="6">
        <v>5001</v>
      </c>
      <c r="G22" s="6">
        <v>113</v>
      </c>
      <c r="H22" s="6">
        <v>117</v>
      </c>
      <c r="I22" s="6" t="s">
        <v>222</v>
      </c>
      <c r="J22" s="6" t="s">
        <v>219</v>
      </c>
    </row>
    <row r="23" spans="1:10" x14ac:dyDescent="0.35">
      <c r="A23" s="6">
        <v>19</v>
      </c>
      <c r="B23" s="6">
        <v>4</v>
      </c>
      <c r="C23" s="6">
        <f>INT(C24-($C$24-$C$19)/5)</f>
        <v>3168</v>
      </c>
      <c r="D23" s="6">
        <f>D22+5</f>
        <v>62</v>
      </c>
      <c r="E23" s="6">
        <v>5</v>
      </c>
      <c r="F23" s="6">
        <v>5001</v>
      </c>
      <c r="G23" s="6">
        <v>113</v>
      </c>
      <c r="H23" s="6">
        <v>117</v>
      </c>
      <c r="I23" s="6" t="s">
        <v>222</v>
      </c>
      <c r="J23" s="6" t="s">
        <v>221</v>
      </c>
    </row>
    <row r="24" spans="1:10" x14ac:dyDescent="0.35">
      <c r="A24" s="6">
        <v>20</v>
      </c>
      <c r="B24" s="6">
        <v>4</v>
      </c>
      <c r="C24" s="6">
        <f t="shared" si="1"/>
        <v>3350</v>
      </c>
      <c r="D24" s="6">
        <v>67</v>
      </c>
      <c r="E24" s="6">
        <v>5</v>
      </c>
      <c r="F24" s="6">
        <v>5001</v>
      </c>
      <c r="G24" s="6">
        <v>114</v>
      </c>
      <c r="H24" s="6">
        <v>118</v>
      </c>
      <c r="I24" s="6" t="s">
        <v>222</v>
      </c>
      <c r="J24" s="6" t="s">
        <v>220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topLeftCell="A22" workbookViewId="0">
      <selection activeCell="C19" sqref="C19"/>
    </sheetView>
  </sheetViews>
  <sheetFormatPr defaultRowHeight="16.5" x14ac:dyDescent="0.35"/>
  <cols>
    <col min="1" max="1" width="23.25" style="1" bestFit="1" customWidth="1"/>
    <col min="2" max="2" width="20.75" style="1" customWidth="1"/>
    <col min="3" max="3" width="58.5" style="3" customWidth="1"/>
    <col min="4" max="16384" width="9" style="1"/>
  </cols>
  <sheetData>
    <row r="1" spans="1:3" x14ac:dyDescent="0.35">
      <c r="A1" s="1" t="s">
        <v>0</v>
      </c>
      <c r="B1" s="1" t="s">
        <v>1</v>
      </c>
      <c r="C1" s="3" t="s">
        <v>2</v>
      </c>
    </row>
    <row r="2" spans="1:3" x14ac:dyDescent="0.35">
      <c r="A2" s="1" t="s">
        <v>3</v>
      </c>
      <c r="B2" s="1" t="s">
        <v>3</v>
      </c>
      <c r="C2" s="3" t="s">
        <v>3</v>
      </c>
    </row>
    <row r="3" spans="1:3" x14ac:dyDescent="0.35">
      <c r="A3" s="1" t="s">
        <v>4</v>
      </c>
      <c r="B3" s="1" t="s">
        <v>5</v>
      </c>
      <c r="C3" s="3" t="s">
        <v>6</v>
      </c>
    </row>
    <row r="4" spans="1:3" x14ac:dyDescent="0.35">
      <c r="A4" s="1" t="s">
        <v>7</v>
      </c>
      <c r="B4" s="1" t="s">
        <v>7</v>
      </c>
      <c r="C4" s="3" t="s">
        <v>138</v>
      </c>
    </row>
    <row r="5" spans="1:3" x14ac:dyDescent="0.35">
      <c r="A5" s="1" t="s">
        <v>9</v>
      </c>
      <c r="B5" s="1" t="s">
        <v>11</v>
      </c>
      <c r="C5" s="3">
        <v>1</v>
      </c>
    </row>
    <row r="6" spans="1:3" x14ac:dyDescent="0.35">
      <c r="A6" s="1" t="s">
        <v>10</v>
      </c>
      <c r="B6" s="1" t="s">
        <v>12</v>
      </c>
      <c r="C6" s="3">
        <v>500</v>
      </c>
    </row>
    <row r="7" spans="1:3" x14ac:dyDescent="0.35">
      <c r="A7" s="1" t="s">
        <v>13</v>
      </c>
      <c r="B7" s="1" t="s">
        <v>15</v>
      </c>
      <c r="C7" s="3">
        <v>4</v>
      </c>
    </row>
    <row r="8" spans="1:3" x14ac:dyDescent="0.35">
      <c r="A8" s="1" t="s">
        <v>14</v>
      </c>
      <c r="B8" s="1" t="s">
        <v>16</v>
      </c>
      <c r="C8" s="3">
        <v>12</v>
      </c>
    </row>
    <row r="9" spans="1:3" x14ac:dyDescent="0.35">
      <c r="A9" s="1" t="s">
        <v>248</v>
      </c>
      <c r="B9" s="1" t="s">
        <v>17</v>
      </c>
      <c r="C9" s="3">
        <v>500</v>
      </c>
    </row>
    <row r="10" spans="1:3" x14ac:dyDescent="0.35">
      <c r="A10" s="1" t="s">
        <v>19</v>
      </c>
      <c r="B10" s="1" t="s">
        <v>18</v>
      </c>
      <c r="C10" s="3">
        <v>25</v>
      </c>
    </row>
    <row r="11" spans="1:3" x14ac:dyDescent="0.35">
      <c r="A11" s="1" t="s">
        <v>20</v>
      </c>
      <c r="B11" s="1" t="s">
        <v>22</v>
      </c>
      <c r="C11" s="3">
        <v>0</v>
      </c>
    </row>
    <row r="12" spans="1:3" x14ac:dyDescent="0.35">
      <c r="A12" s="1" t="s">
        <v>21</v>
      </c>
      <c r="B12" s="1" t="s">
        <v>23</v>
      </c>
      <c r="C12" s="3">
        <v>100</v>
      </c>
    </row>
    <row r="13" spans="1:3" x14ac:dyDescent="0.35">
      <c r="A13" s="1" t="s">
        <v>133</v>
      </c>
      <c r="B13" s="1" t="s">
        <v>135</v>
      </c>
      <c r="C13" s="3" t="s">
        <v>136</v>
      </c>
    </row>
    <row r="14" spans="1:3" x14ac:dyDescent="0.35">
      <c r="A14" s="1" t="s">
        <v>29</v>
      </c>
      <c r="B14" s="1" t="s">
        <v>27</v>
      </c>
      <c r="C14" s="3">
        <v>0</v>
      </c>
    </row>
    <row r="15" spans="1:3" x14ac:dyDescent="0.35">
      <c r="A15" s="1" t="s">
        <v>30</v>
      </c>
      <c r="B15" s="1" t="s">
        <v>28</v>
      </c>
      <c r="C15" s="3">
        <v>100</v>
      </c>
    </row>
    <row r="16" spans="1:3" x14ac:dyDescent="0.35">
      <c r="A16" s="1" t="s">
        <v>137</v>
      </c>
      <c r="B16" s="1" t="s">
        <v>134</v>
      </c>
      <c r="C16" s="3" t="s">
        <v>264</v>
      </c>
    </row>
    <row r="17" spans="1:3" x14ac:dyDescent="0.35">
      <c r="A17" s="1" t="s">
        <v>31</v>
      </c>
      <c r="B17" s="1" t="s">
        <v>32</v>
      </c>
      <c r="C17" s="3">
        <v>10</v>
      </c>
    </row>
    <row r="18" spans="1:3" x14ac:dyDescent="0.35">
      <c r="A18" s="1" t="s">
        <v>34</v>
      </c>
      <c r="B18" s="1" t="s">
        <v>33</v>
      </c>
      <c r="C18" s="3">
        <f>48*60*60</f>
        <v>172800</v>
      </c>
    </row>
    <row r="19" spans="1:3" x14ac:dyDescent="0.35">
      <c r="A19" s="1" t="s">
        <v>61</v>
      </c>
      <c r="B19" s="1" t="s">
        <v>62</v>
      </c>
      <c r="C19" s="3">
        <f>24*60*60</f>
        <v>86400</v>
      </c>
    </row>
    <row r="20" spans="1:3" x14ac:dyDescent="0.35">
      <c r="A20" s="1" t="s">
        <v>63</v>
      </c>
      <c r="B20" s="1" t="s">
        <v>64</v>
      </c>
      <c r="C20" s="3">
        <v>1</v>
      </c>
    </row>
    <row r="21" spans="1:3" x14ac:dyDescent="0.35">
      <c r="A21" s="1" t="s">
        <v>68</v>
      </c>
      <c r="B21" s="1" t="s">
        <v>65</v>
      </c>
      <c r="C21" s="3">
        <v>7</v>
      </c>
    </row>
    <row r="22" spans="1:3" x14ac:dyDescent="0.35">
      <c r="A22" s="1" t="s">
        <v>69</v>
      </c>
      <c r="B22" s="1" t="s">
        <v>66</v>
      </c>
      <c r="C22" s="3">
        <v>7</v>
      </c>
    </row>
    <row r="23" spans="1:3" x14ac:dyDescent="0.35">
      <c r="A23" s="1" t="s">
        <v>70</v>
      </c>
      <c r="B23" s="1" t="s">
        <v>67</v>
      </c>
      <c r="C23" s="3">
        <f>24*60*60</f>
        <v>86400</v>
      </c>
    </row>
    <row r="24" spans="1:3" x14ac:dyDescent="0.35">
      <c r="A24" s="1" t="s">
        <v>108</v>
      </c>
      <c r="B24" s="1" t="s">
        <v>110</v>
      </c>
      <c r="C24" s="3" t="s">
        <v>114</v>
      </c>
    </row>
    <row r="25" spans="1:3" x14ac:dyDescent="0.35">
      <c r="A25" s="1" t="s">
        <v>109</v>
      </c>
      <c r="B25" s="1" t="s">
        <v>111</v>
      </c>
      <c r="C25" s="3" t="s">
        <v>117</v>
      </c>
    </row>
    <row r="26" spans="1:3" x14ac:dyDescent="0.35">
      <c r="A26" s="1" t="s">
        <v>115</v>
      </c>
      <c r="B26" s="1" t="s">
        <v>112</v>
      </c>
      <c r="C26" s="3" t="s">
        <v>118</v>
      </c>
    </row>
    <row r="27" spans="1:3" x14ac:dyDescent="0.35">
      <c r="A27" s="1" t="s">
        <v>116</v>
      </c>
      <c r="B27" s="1" t="s">
        <v>113</v>
      </c>
      <c r="C27" s="3" t="s">
        <v>119</v>
      </c>
    </row>
    <row r="28" spans="1:3" x14ac:dyDescent="0.35">
      <c r="A28" s="1" t="s">
        <v>187</v>
      </c>
      <c r="B28" s="1" t="s">
        <v>191</v>
      </c>
      <c r="C28" s="3">
        <v>80</v>
      </c>
    </row>
    <row r="29" spans="1:3" x14ac:dyDescent="0.35">
      <c r="A29" s="6" t="s">
        <v>188</v>
      </c>
      <c r="B29" s="1" t="s">
        <v>192</v>
      </c>
      <c r="C29" s="3">
        <v>40</v>
      </c>
    </row>
    <row r="30" spans="1:3" x14ac:dyDescent="0.35">
      <c r="A30" s="6" t="s">
        <v>189</v>
      </c>
      <c r="B30" s="1" t="s">
        <v>193</v>
      </c>
      <c r="C30" s="3">
        <v>20</v>
      </c>
    </row>
    <row r="31" spans="1:3" x14ac:dyDescent="0.35">
      <c r="A31" s="6" t="s">
        <v>190</v>
      </c>
      <c r="B31" s="1" t="s">
        <v>194</v>
      </c>
      <c r="C31" s="3">
        <v>10</v>
      </c>
    </row>
    <row r="32" spans="1:3" x14ac:dyDescent="0.35">
      <c r="A32" s="6" t="s">
        <v>195</v>
      </c>
      <c r="B32" s="1" t="s">
        <v>171</v>
      </c>
      <c r="C32" s="3">
        <v>40</v>
      </c>
    </row>
    <row r="33" spans="1:3" x14ac:dyDescent="0.35">
      <c r="A33" s="1" t="s">
        <v>231</v>
      </c>
      <c r="B33" s="1" t="s">
        <v>232</v>
      </c>
      <c r="C33" s="3">
        <f>60*60*24*7</f>
        <v>604800</v>
      </c>
    </row>
    <row r="34" spans="1:3" ht="33" x14ac:dyDescent="0.35">
      <c r="A34" s="1" t="s">
        <v>234</v>
      </c>
      <c r="B34" s="1" t="s">
        <v>233</v>
      </c>
      <c r="C34" s="8" t="s">
        <v>235</v>
      </c>
    </row>
    <row r="35" spans="1:3" x14ac:dyDescent="0.35">
      <c r="A35" s="6" t="s">
        <v>241</v>
      </c>
      <c r="B35" s="1" t="s">
        <v>237</v>
      </c>
      <c r="C35" s="3" t="s">
        <v>239</v>
      </c>
    </row>
    <row r="36" spans="1:3" x14ac:dyDescent="0.35">
      <c r="A36" s="1" t="s">
        <v>240</v>
      </c>
      <c r="B36" s="6" t="s">
        <v>236</v>
      </c>
      <c r="C36" s="3" t="s">
        <v>238</v>
      </c>
    </row>
    <row r="37" spans="1:3" x14ac:dyDescent="0.35">
      <c r="A37" s="6" t="s">
        <v>246</v>
      </c>
      <c r="B37" s="6" t="s">
        <v>242</v>
      </c>
      <c r="C37" s="3" t="s">
        <v>244</v>
      </c>
    </row>
    <row r="38" spans="1:3" x14ac:dyDescent="0.35">
      <c r="A38" s="6" t="s">
        <v>247</v>
      </c>
      <c r="B38" s="6" t="s">
        <v>243</v>
      </c>
      <c r="C38" s="3" t="s">
        <v>245</v>
      </c>
    </row>
    <row r="39" spans="1:3" x14ac:dyDescent="0.35">
      <c r="A39" s="1" t="s">
        <v>249</v>
      </c>
      <c r="B39" s="6" t="s">
        <v>251</v>
      </c>
      <c r="C39" s="3" t="s">
        <v>253</v>
      </c>
    </row>
    <row r="40" spans="1:3" x14ac:dyDescent="0.35">
      <c r="A40" s="6" t="s">
        <v>250</v>
      </c>
      <c r="B40" s="6" t="s">
        <v>252</v>
      </c>
      <c r="C40" s="3" t="s">
        <v>263</v>
      </c>
    </row>
    <row r="41" spans="1:3" x14ac:dyDescent="0.35">
      <c r="A41" s="1" t="s">
        <v>255</v>
      </c>
      <c r="B41" s="1" t="s">
        <v>256</v>
      </c>
      <c r="C41" s="3" t="s">
        <v>254</v>
      </c>
    </row>
    <row r="42" spans="1:3" x14ac:dyDescent="0.35">
      <c r="A42" s="1" t="s">
        <v>261</v>
      </c>
      <c r="B42" s="1" t="s">
        <v>262</v>
      </c>
      <c r="C42" s="3">
        <v>15000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D_帮会等级表</vt:lpstr>
      <vt:lpstr>D_帮会标志表</vt:lpstr>
      <vt:lpstr>D_帮会职务表</vt:lpstr>
      <vt:lpstr>D_帮会宝藏价格</vt:lpstr>
      <vt:lpstr>D_帮会宝藏中奖</vt:lpstr>
      <vt:lpstr>D_帮会宝藏目标</vt:lpstr>
      <vt:lpstr>D_帮会参数表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2016-08-01T12:42:50Z</dcterms:modified>
</cp:coreProperties>
</file>