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[Pelatihan + Recruitment]\Digitalent TA\FDH\"/>
    </mc:Choice>
  </mc:AlternateContent>
  <xr:revisionPtr revIDLastSave="0" documentId="13_ncr:1_{3E0D14C5-C73D-47B9-AC02-4E0F64129300}" xr6:coauthVersionLast="45" xr6:coauthVersionMax="45" xr10:uidLastSave="{00000000-0000-0000-0000-000000000000}"/>
  <bookViews>
    <workbookView xWindow="-108" yWindow="-108" windowWidth="23256" windowHeight="12576" xr2:uid="{ACBE999B-B013-4925-96CD-9A6F6C7E0747}"/>
  </bookViews>
  <sheets>
    <sheet name="Resource Budget" sheetId="10" r:id="rId1"/>
    <sheet name="Activity Budget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2" i="13" l="1"/>
  <c r="D242" i="13"/>
  <c r="E242" i="13"/>
  <c r="F242" i="13"/>
  <c r="G242" i="13"/>
  <c r="H242" i="13"/>
  <c r="I242" i="13"/>
  <c r="J242" i="13"/>
  <c r="K242" i="13"/>
  <c r="L242" i="13"/>
  <c r="B238" i="13"/>
  <c r="B242" i="13" s="1"/>
  <c r="C241" i="13"/>
  <c r="D241" i="13"/>
  <c r="E241" i="13"/>
  <c r="F241" i="13"/>
  <c r="G241" i="13"/>
  <c r="H241" i="13"/>
  <c r="I241" i="13"/>
  <c r="J241" i="13"/>
  <c r="K241" i="13"/>
  <c r="L241" i="13"/>
  <c r="B241" i="13"/>
  <c r="C240" i="13"/>
  <c r="D240" i="13"/>
  <c r="E240" i="13"/>
  <c r="F240" i="13"/>
  <c r="G240" i="13"/>
  <c r="H240" i="13"/>
  <c r="I240" i="13"/>
  <c r="J240" i="13"/>
  <c r="K240" i="13"/>
  <c r="L240" i="13"/>
  <c r="B240" i="13"/>
  <c r="C239" i="13"/>
  <c r="D239" i="13"/>
  <c r="E239" i="13"/>
  <c r="F239" i="13"/>
  <c r="G239" i="13"/>
  <c r="H239" i="13"/>
  <c r="I239" i="13"/>
  <c r="J239" i="13"/>
  <c r="K239" i="13"/>
  <c r="L239" i="13"/>
  <c r="B239" i="13"/>
  <c r="C238" i="13"/>
  <c r="D238" i="13"/>
  <c r="E238" i="13"/>
  <c r="F238" i="13"/>
  <c r="G238" i="13"/>
  <c r="H238" i="13"/>
  <c r="I238" i="13"/>
  <c r="J238" i="13"/>
  <c r="K238" i="13"/>
  <c r="L238" i="13"/>
  <c r="J212" i="13" l="1"/>
  <c r="K103" i="13"/>
  <c r="L103" i="13"/>
  <c r="J103" i="13"/>
  <c r="K107" i="13"/>
  <c r="J107" i="13"/>
  <c r="K106" i="13"/>
  <c r="L106" i="13" s="1"/>
  <c r="J106" i="13"/>
  <c r="K100" i="13"/>
  <c r="J100" i="13"/>
  <c r="J78" i="13"/>
  <c r="I78" i="13"/>
  <c r="L78" i="13" s="1"/>
  <c r="I73" i="13"/>
  <c r="H73" i="13"/>
  <c r="L73" i="13" s="1"/>
  <c r="I70" i="13"/>
  <c r="H70" i="13"/>
  <c r="I68" i="13"/>
  <c r="I119" i="13" s="1"/>
  <c r="H68" i="13"/>
  <c r="G67" i="13"/>
  <c r="L67" i="13"/>
  <c r="G61" i="13"/>
  <c r="L61" i="13" s="1"/>
  <c r="F61" i="13"/>
  <c r="E54" i="13"/>
  <c r="L54" i="13" s="1"/>
  <c r="E55" i="13"/>
  <c r="R106" i="13"/>
  <c r="F55" i="13"/>
  <c r="L55" i="13"/>
  <c r="F54" i="13"/>
  <c r="F49" i="13"/>
  <c r="E49" i="13"/>
  <c r="F46" i="13"/>
  <c r="E46" i="13"/>
  <c r="L46" i="13"/>
  <c r="L91" i="13"/>
  <c r="L92" i="13"/>
  <c r="L93" i="13"/>
  <c r="L94" i="13"/>
  <c r="L95" i="13"/>
  <c r="L96" i="13"/>
  <c r="L97" i="13"/>
  <c r="L98" i="13"/>
  <c r="L100" i="13"/>
  <c r="L101" i="13"/>
  <c r="L102" i="13"/>
  <c r="L104" i="13"/>
  <c r="L105" i="13"/>
  <c r="L107" i="13"/>
  <c r="L108" i="13"/>
  <c r="L109" i="13"/>
  <c r="L110" i="13"/>
  <c r="L111" i="13"/>
  <c r="L112" i="13"/>
  <c r="L113" i="13"/>
  <c r="L72" i="13"/>
  <c r="L74" i="13"/>
  <c r="L75" i="13"/>
  <c r="L76" i="13"/>
  <c r="L77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36" i="13"/>
  <c r="L37" i="13"/>
  <c r="L38" i="13"/>
  <c r="L39" i="13"/>
  <c r="L40" i="13"/>
  <c r="L41" i="13"/>
  <c r="L42" i="13"/>
  <c r="L43" i="13"/>
  <c r="L44" i="13"/>
  <c r="L45" i="13"/>
  <c r="L47" i="13"/>
  <c r="L48" i="13"/>
  <c r="L49" i="13"/>
  <c r="L50" i="13"/>
  <c r="L51" i="13"/>
  <c r="L52" i="13"/>
  <c r="L53" i="13"/>
  <c r="L56" i="13"/>
  <c r="L57" i="13"/>
  <c r="L58" i="13"/>
  <c r="L59" i="13"/>
  <c r="L60" i="13"/>
  <c r="L62" i="13"/>
  <c r="L63" i="13"/>
  <c r="L64" i="13"/>
  <c r="L65" i="13"/>
  <c r="L66" i="13"/>
  <c r="L69" i="13"/>
  <c r="L70" i="13"/>
  <c r="L71" i="13"/>
  <c r="G114" i="13"/>
  <c r="G118" i="13" s="1"/>
  <c r="C125" i="13"/>
  <c r="D125" i="13"/>
  <c r="E125" i="13"/>
  <c r="F125" i="13"/>
  <c r="G125" i="13"/>
  <c r="H125" i="13"/>
  <c r="I125" i="13"/>
  <c r="J125" i="13"/>
  <c r="K125" i="13"/>
  <c r="C126" i="13"/>
  <c r="D126" i="13"/>
  <c r="E126" i="13"/>
  <c r="F126" i="13"/>
  <c r="G126" i="13"/>
  <c r="H126" i="13"/>
  <c r="I126" i="13"/>
  <c r="J126" i="13"/>
  <c r="K126" i="13"/>
  <c r="C127" i="13"/>
  <c r="D127" i="13"/>
  <c r="E127" i="13"/>
  <c r="F127" i="13"/>
  <c r="G127" i="13"/>
  <c r="H127" i="13"/>
  <c r="I127" i="13"/>
  <c r="J127" i="13"/>
  <c r="K127" i="13"/>
  <c r="C128" i="13"/>
  <c r="D128" i="13"/>
  <c r="E128" i="13"/>
  <c r="F128" i="13"/>
  <c r="G128" i="13"/>
  <c r="H128" i="13"/>
  <c r="I128" i="13"/>
  <c r="J128" i="13"/>
  <c r="K128" i="13"/>
  <c r="C129" i="13"/>
  <c r="D129" i="13"/>
  <c r="E129" i="13"/>
  <c r="F129" i="13"/>
  <c r="G129" i="13"/>
  <c r="H129" i="13"/>
  <c r="I129" i="13"/>
  <c r="J129" i="13"/>
  <c r="K129" i="13"/>
  <c r="C130" i="13"/>
  <c r="D130" i="13"/>
  <c r="E130" i="13"/>
  <c r="F130" i="13"/>
  <c r="G130" i="13"/>
  <c r="H130" i="13"/>
  <c r="I130" i="13"/>
  <c r="J130" i="13"/>
  <c r="K130" i="13"/>
  <c r="C131" i="13"/>
  <c r="D131" i="13"/>
  <c r="E131" i="13"/>
  <c r="F131" i="13"/>
  <c r="G131" i="13"/>
  <c r="H131" i="13"/>
  <c r="I131" i="13"/>
  <c r="J131" i="13"/>
  <c r="K131" i="13"/>
  <c r="C132" i="13"/>
  <c r="D132" i="13"/>
  <c r="E132" i="13"/>
  <c r="F132" i="13"/>
  <c r="G132" i="13"/>
  <c r="H132" i="13"/>
  <c r="I132" i="13"/>
  <c r="J132" i="13"/>
  <c r="K132" i="13"/>
  <c r="C133" i="13"/>
  <c r="D133" i="13"/>
  <c r="E133" i="13"/>
  <c r="F133" i="13"/>
  <c r="G133" i="13"/>
  <c r="H133" i="13"/>
  <c r="I133" i="13"/>
  <c r="J133" i="13"/>
  <c r="K133" i="13"/>
  <c r="C134" i="13"/>
  <c r="D134" i="13"/>
  <c r="E134" i="13"/>
  <c r="F134" i="13"/>
  <c r="G134" i="13"/>
  <c r="H134" i="13"/>
  <c r="I134" i="13"/>
  <c r="J134" i="13"/>
  <c r="K134" i="13"/>
  <c r="C135" i="13"/>
  <c r="D135" i="13"/>
  <c r="E135" i="13"/>
  <c r="F135" i="13"/>
  <c r="G135" i="13"/>
  <c r="H135" i="13"/>
  <c r="I135" i="13"/>
  <c r="J135" i="13"/>
  <c r="K135" i="13"/>
  <c r="C136" i="13"/>
  <c r="D136" i="13"/>
  <c r="E136" i="13"/>
  <c r="F136" i="13"/>
  <c r="G136" i="13"/>
  <c r="H136" i="13"/>
  <c r="I136" i="13"/>
  <c r="J136" i="13"/>
  <c r="K136" i="13"/>
  <c r="C137" i="13"/>
  <c r="D137" i="13"/>
  <c r="E137" i="13"/>
  <c r="F137" i="13"/>
  <c r="G137" i="13"/>
  <c r="H137" i="13"/>
  <c r="I137" i="13"/>
  <c r="J137" i="13"/>
  <c r="K137" i="13"/>
  <c r="D138" i="13"/>
  <c r="E138" i="13"/>
  <c r="F138" i="13"/>
  <c r="G138" i="13"/>
  <c r="H138" i="13"/>
  <c r="I138" i="13"/>
  <c r="J138" i="13"/>
  <c r="K138" i="13"/>
  <c r="D139" i="13"/>
  <c r="E139" i="13"/>
  <c r="F139" i="13"/>
  <c r="G139" i="13"/>
  <c r="H139" i="13"/>
  <c r="I139" i="13"/>
  <c r="J139" i="13"/>
  <c r="K139" i="13"/>
  <c r="C141" i="13"/>
  <c r="D141" i="13"/>
  <c r="E141" i="13"/>
  <c r="F141" i="13"/>
  <c r="G141" i="13"/>
  <c r="H141" i="13"/>
  <c r="I141" i="13"/>
  <c r="J141" i="13"/>
  <c r="K141" i="13"/>
  <c r="C142" i="13"/>
  <c r="D142" i="13"/>
  <c r="E142" i="13"/>
  <c r="F142" i="13"/>
  <c r="G142" i="13"/>
  <c r="H142" i="13"/>
  <c r="I142" i="13"/>
  <c r="J142" i="13"/>
  <c r="K142" i="13"/>
  <c r="D143" i="13"/>
  <c r="E143" i="13"/>
  <c r="F143" i="13"/>
  <c r="G143" i="13"/>
  <c r="H143" i="13"/>
  <c r="I143" i="13"/>
  <c r="J143" i="13"/>
  <c r="K143" i="13"/>
  <c r="D144" i="13"/>
  <c r="E144" i="13"/>
  <c r="F144" i="13"/>
  <c r="G144" i="13"/>
  <c r="H144" i="13"/>
  <c r="I144" i="13"/>
  <c r="J144" i="13"/>
  <c r="K144" i="13"/>
  <c r="D145" i="13"/>
  <c r="E145" i="13"/>
  <c r="F145" i="13"/>
  <c r="G145" i="13"/>
  <c r="H145" i="13"/>
  <c r="I145" i="13"/>
  <c r="J145" i="13"/>
  <c r="K145" i="13"/>
  <c r="D146" i="13"/>
  <c r="E146" i="13"/>
  <c r="F146" i="13"/>
  <c r="G146" i="13"/>
  <c r="H146" i="13"/>
  <c r="I146" i="13"/>
  <c r="J146" i="13"/>
  <c r="K146" i="13"/>
  <c r="D147" i="13"/>
  <c r="E147" i="13"/>
  <c r="F147" i="13"/>
  <c r="G147" i="13"/>
  <c r="H147" i="13"/>
  <c r="I147" i="13"/>
  <c r="J147" i="13"/>
  <c r="K147" i="13"/>
  <c r="D148" i="13"/>
  <c r="E148" i="13"/>
  <c r="F148" i="13"/>
  <c r="G148" i="13"/>
  <c r="H148" i="13"/>
  <c r="I148" i="13"/>
  <c r="J148" i="13"/>
  <c r="K148" i="13"/>
  <c r="C149" i="13"/>
  <c r="E149" i="13"/>
  <c r="F149" i="13"/>
  <c r="G149" i="13"/>
  <c r="H149" i="13"/>
  <c r="I149" i="13"/>
  <c r="J149" i="13"/>
  <c r="K149" i="13"/>
  <c r="C150" i="13"/>
  <c r="E150" i="13"/>
  <c r="F150" i="13"/>
  <c r="G150" i="13"/>
  <c r="H150" i="13"/>
  <c r="I150" i="13"/>
  <c r="J150" i="13"/>
  <c r="K150" i="13"/>
  <c r="C151" i="13"/>
  <c r="E151" i="13"/>
  <c r="F151" i="13"/>
  <c r="G151" i="13"/>
  <c r="H151" i="13"/>
  <c r="I151" i="13"/>
  <c r="J151" i="13"/>
  <c r="K151" i="13"/>
  <c r="C152" i="13"/>
  <c r="E152" i="13"/>
  <c r="F152" i="13"/>
  <c r="G152" i="13"/>
  <c r="H152" i="13"/>
  <c r="I152" i="13"/>
  <c r="J152" i="13"/>
  <c r="K152" i="13"/>
  <c r="C153" i="13"/>
  <c r="D153" i="13"/>
  <c r="E153" i="13"/>
  <c r="F153" i="13"/>
  <c r="G153" i="13"/>
  <c r="H153" i="13"/>
  <c r="I153" i="13"/>
  <c r="J153" i="13"/>
  <c r="K153" i="13"/>
  <c r="C154" i="13"/>
  <c r="E154" i="13"/>
  <c r="F154" i="13"/>
  <c r="G154" i="13"/>
  <c r="H154" i="13"/>
  <c r="I154" i="13"/>
  <c r="J154" i="13"/>
  <c r="K154" i="13"/>
  <c r="C155" i="13"/>
  <c r="E155" i="13"/>
  <c r="F155" i="13"/>
  <c r="G155" i="13"/>
  <c r="H155" i="13"/>
  <c r="I155" i="13"/>
  <c r="J155" i="13"/>
  <c r="K155" i="13"/>
  <c r="C157" i="13"/>
  <c r="D157" i="13"/>
  <c r="E157" i="13"/>
  <c r="F157" i="13"/>
  <c r="G157" i="13"/>
  <c r="H157" i="13"/>
  <c r="I157" i="13"/>
  <c r="J157" i="13"/>
  <c r="K157" i="13"/>
  <c r="C158" i="13"/>
  <c r="D158" i="13"/>
  <c r="E158" i="13"/>
  <c r="F158" i="13"/>
  <c r="G158" i="13"/>
  <c r="H158" i="13"/>
  <c r="I158" i="13"/>
  <c r="J158" i="13"/>
  <c r="K158" i="13"/>
  <c r="C159" i="13"/>
  <c r="E159" i="13"/>
  <c r="F159" i="13"/>
  <c r="G159" i="13"/>
  <c r="H159" i="13"/>
  <c r="I159" i="13"/>
  <c r="J159" i="13"/>
  <c r="K159" i="13"/>
  <c r="C160" i="13"/>
  <c r="E160" i="13"/>
  <c r="F160" i="13"/>
  <c r="G160" i="13"/>
  <c r="H160" i="13"/>
  <c r="I160" i="13"/>
  <c r="J160" i="13"/>
  <c r="K160" i="13"/>
  <c r="C161" i="13"/>
  <c r="E161" i="13"/>
  <c r="F161" i="13"/>
  <c r="G161" i="13"/>
  <c r="H161" i="13"/>
  <c r="I161" i="13"/>
  <c r="J161" i="13"/>
  <c r="K161" i="13"/>
  <c r="C162" i="13"/>
  <c r="E162" i="13"/>
  <c r="F162" i="13"/>
  <c r="G162" i="13"/>
  <c r="H162" i="13"/>
  <c r="I162" i="13"/>
  <c r="J162" i="13"/>
  <c r="K162" i="13"/>
  <c r="C163" i="13"/>
  <c r="D163" i="13"/>
  <c r="E163" i="13"/>
  <c r="F163" i="13"/>
  <c r="G163" i="13"/>
  <c r="H163" i="13"/>
  <c r="I163" i="13"/>
  <c r="J163" i="13"/>
  <c r="K163" i="13"/>
  <c r="C164" i="13"/>
  <c r="D164" i="13"/>
  <c r="E164" i="13"/>
  <c r="F164" i="13"/>
  <c r="G164" i="13"/>
  <c r="H164" i="13"/>
  <c r="I164" i="13"/>
  <c r="J164" i="13"/>
  <c r="K164" i="13"/>
  <c r="C165" i="13"/>
  <c r="D165" i="13"/>
  <c r="F165" i="13"/>
  <c r="G165" i="13"/>
  <c r="H165" i="13"/>
  <c r="I165" i="13"/>
  <c r="J165" i="13"/>
  <c r="K165" i="13"/>
  <c r="C166" i="13"/>
  <c r="D166" i="13"/>
  <c r="F166" i="13"/>
  <c r="G166" i="13"/>
  <c r="H166" i="13"/>
  <c r="I166" i="13"/>
  <c r="J166" i="13"/>
  <c r="K166" i="13"/>
  <c r="C167" i="13"/>
  <c r="D167" i="13"/>
  <c r="G167" i="13"/>
  <c r="H167" i="13"/>
  <c r="I167" i="13"/>
  <c r="J167" i="13"/>
  <c r="K167" i="13"/>
  <c r="C168" i="13"/>
  <c r="D168" i="13"/>
  <c r="F168" i="13"/>
  <c r="G168" i="13"/>
  <c r="H168" i="13"/>
  <c r="I168" i="13"/>
  <c r="J168" i="13"/>
  <c r="K168" i="13"/>
  <c r="C169" i="13"/>
  <c r="D169" i="13"/>
  <c r="F169" i="13"/>
  <c r="G169" i="13"/>
  <c r="H169" i="13"/>
  <c r="I169" i="13"/>
  <c r="J169" i="13"/>
  <c r="K169" i="13"/>
  <c r="C170" i="13"/>
  <c r="D170" i="13"/>
  <c r="G170" i="13"/>
  <c r="H170" i="13"/>
  <c r="I170" i="13"/>
  <c r="J170" i="13"/>
  <c r="K170" i="13"/>
  <c r="C171" i="13"/>
  <c r="D171" i="13"/>
  <c r="E171" i="13"/>
  <c r="G171" i="13"/>
  <c r="H171" i="13"/>
  <c r="I171" i="13"/>
  <c r="J171" i="13"/>
  <c r="K171" i="13"/>
  <c r="C172" i="13"/>
  <c r="D172" i="13"/>
  <c r="E172" i="13"/>
  <c r="G172" i="13"/>
  <c r="H172" i="13"/>
  <c r="I172" i="13"/>
  <c r="J172" i="13"/>
  <c r="K172" i="13"/>
  <c r="C173" i="13"/>
  <c r="D173" i="13"/>
  <c r="E173" i="13"/>
  <c r="G173" i="13"/>
  <c r="H173" i="13"/>
  <c r="I173" i="13"/>
  <c r="J173" i="13"/>
  <c r="K173" i="13"/>
  <c r="C174" i="13"/>
  <c r="D174" i="13"/>
  <c r="E174" i="13"/>
  <c r="F174" i="13"/>
  <c r="G174" i="13"/>
  <c r="H174" i="13"/>
  <c r="I174" i="13"/>
  <c r="J174" i="13"/>
  <c r="K174" i="13"/>
  <c r="C175" i="13"/>
  <c r="D175" i="13"/>
  <c r="G175" i="13"/>
  <c r="H175" i="13"/>
  <c r="I175" i="13"/>
  <c r="J175" i="13"/>
  <c r="K175" i="13"/>
  <c r="C176" i="13"/>
  <c r="D176" i="13"/>
  <c r="G176" i="13"/>
  <c r="H176" i="13"/>
  <c r="I176" i="13"/>
  <c r="J176" i="13"/>
  <c r="K176" i="13"/>
  <c r="C177" i="13"/>
  <c r="D177" i="13"/>
  <c r="E177" i="13"/>
  <c r="G177" i="13"/>
  <c r="H177" i="13"/>
  <c r="I177" i="13"/>
  <c r="J177" i="13"/>
  <c r="K177" i="13"/>
  <c r="C178" i="13"/>
  <c r="D178" i="13"/>
  <c r="E178" i="13"/>
  <c r="G178" i="13"/>
  <c r="H178" i="13"/>
  <c r="I178" i="13"/>
  <c r="J178" i="13"/>
  <c r="K178" i="13"/>
  <c r="C179" i="13"/>
  <c r="D179" i="13"/>
  <c r="E179" i="13"/>
  <c r="G179" i="13"/>
  <c r="H179" i="13"/>
  <c r="I179" i="13"/>
  <c r="J179" i="13"/>
  <c r="K179" i="13"/>
  <c r="C180" i="13"/>
  <c r="D180" i="13"/>
  <c r="E180" i="13"/>
  <c r="G180" i="13"/>
  <c r="H180" i="13"/>
  <c r="I180" i="13"/>
  <c r="J180" i="13"/>
  <c r="K180" i="13"/>
  <c r="C181" i="13"/>
  <c r="D181" i="13"/>
  <c r="E181" i="13"/>
  <c r="F181" i="13"/>
  <c r="G181" i="13"/>
  <c r="H181" i="13"/>
  <c r="I181" i="13"/>
  <c r="J181" i="13"/>
  <c r="K181" i="13"/>
  <c r="C182" i="13"/>
  <c r="D182" i="13"/>
  <c r="E182" i="13"/>
  <c r="H182" i="13"/>
  <c r="I182" i="13"/>
  <c r="J182" i="13"/>
  <c r="K182" i="13"/>
  <c r="C183" i="13"/>
  <c r="D183" i="13"/>
  <c r="E183" i="13"/>
  <c r="F183" i="13"/>
  <c r="H183" i="13"/>
  <c r="I183" i="13"/>
  <c r="J183" i="13"/>
  <c r="K183" i="13"/>
  <c r="C184" i="13"/>
  <c r="D184" i="13"/>
  <c r="E184" i="13"/>
  <c r="F184" i="13"/>
  <c r="H184" i="13"/>
  <c r="I184" i="13"/>
  <c r="J184" i="13"/>
  <c r="K184" i="13"/>
  <c r="C185" i="13"/>
  <c r="D185" i="13"/>
  <c r="E185" i="13"/>
  <c r="F185" i="13"/>
  <c r="G185" i="13"/>
  <c r="H185" i="13"/>
  <c r="I185" i="13"/>
  <c r="J185" i="13"/>
  <c r="K185" i="13"/>
  <c r="C186" i="13"/>
  <c r="D186" i="13"/>
  <c r="E186" i="13"/>
  <c r="F186" i="13"/>
  <c r="G186" i="13"/>
  <c r="H186" i="13"/>
  <c r="I186" i="13"/>
  <c r="J186" i="13"/>
  <c r="K186" i="13"/>
  <c r="C187" i="13"/>
  <c r="D187" i="13"/>
  <c r="E187" i="13"/>
  <c r="F187" i="13"/>
  <c r="H187" i="13"/>
  <c r="I187" i="13"/>
  <c r="J187" i="13"/>
  <c r="K187" i="13"/>
  <c r="C188" i="13"/>
  <c r="D188" i="13"/>
  <c r="E188" i="13"/>
  <c r="F188" i="13"/>
  <c r="I188" i="13"/>
  <c r="J188" i="13"/>
  <c r="K188" i="13"/>
  <c r="C189" i="13"/>
  <c r="D189" i="13"/>
  <c r="E189" i="13"/>
  <c r="F189" i="13"/>
  <c r="G189" i="13"/>
  <c r="J189" i="13"/>
  <c r="K189" i="13"/>
  <c r="C190" i="13"/>
  <c r="D190" i="13"/>
  <c r="E190" i="13"/>
  <c r="F190" i="13"/>
  <c r="G190" i="13"/>
  <c r="H190" i="13"/>
  <c r="I190" i="13"/>
  <c r="J190" i="13"/>
  <c r="K190" i="13"/>
  <c r="C191" i="13"/>
  <c r="D191" i="13"/>
  <c r="E191" i="13"/>
  <c r="F191" i="13"/>
  <c r="G191" i="13"/>
  <c r="J191" i="13"/>
  <c r="K191" i="13"/>
  <c r="C192" i="13"/>
  <c r="D192" i="13"/>
  <c r="E192" i="13"/>
  <c r="F192" i="13"/>
  <c r="G192" i="13"/>
  <c r="H192" i="13"/>
  <c r="J192" i="13"/>
  <c r="K192" i="13"/>
  <c r="C193" i="13"/>
  <c r="D193" i="13"/>
  <c r="E193" i="13"/>
  <c r="F193" i="13"/>
  <c r="G193" i="13"/>
  <c r="H193" i="13"/>
  <c r="I193" i="13"/>
  <c r="J193" i="13"/>
  <c r="K193" i="13"/>
  <c r="C194" i="13"/>
  <c r="D194" i="13"/>
  <c r="E194" i="13"/>
  <c r="F194" i="13"/>
  <c r="G194" i="13"/>
  <c r="J194" i="13"/>
  <c r="K194" i="13"/>
  <c r="C195" i="13"/>
  <c r="D195" i="13"/>
  <c r="E195" i="13"/>
  <c r="F195" i="13"/>
  <c r="G195" i="13"/>
  <c r="H195" i="13"/>
  <c r="J195" i="13"/>
  <c r="K195" i="13"/>
  <c r="C196" i="13"/>
  <c r="D196" i="13"/>
  <c r="E196" i="13"/>
  <c r="F196" i="13"/>
  <c r="G196" i="13"/>
  <c r="H196" i="13"/>
  <c r="J196" i="13"/>
  <c r="K196" i="13"/>
  <c r="C197" i="13"/>
  <c r="D197" i="13"/>
  <c r="E197" i="13"/>
  <c r="F197" i="13"/>
  <c r="G197" i="13"/>
  <c r="H197" i="13"/>
  <c r="I197" i="13"/>
  <c r="J197" i="13"/>
  <c r="K197" i="13"/>
  <c r="C198" i="13"/>
  <c r="D198" i="13"/>
  <c r="E198" i="13"/>
  <c r="F198" i="13"/>
  <c r="G198" i="13"/>
  <c r="H198" i="13"/>
  <c r="J198" i="13"/>
  <c r="K198" i="13"/>
  <c r="C199" i="13"/>
  <c r="D199" i="13"/>
  <c r="E199" i="13"/>
  <c r="F199" i="13"/>
  <c r="G199" i="13"/>
  <c r="H199" i="13"/>
  <c r="K199" i="13"/>
  <c r="C200" i="13"/>
  <c r="D200" i="13"/>
  <c r="E200" i="13"/>
  <c r="F200" i="13"/>
  <c r="G200" i="13"/>
  <c r="H200" i="13"/>
  <c r="I200" i="13"/>
  <c r="K200" i="13"/>
  <c r="C201" i="13"/>
  <c r="D201" i="13"/>
  <c r="E201" i="13"/>
  <c r="F201" i="13"/>
  <c r="G201" i="13"/>
  <c r="H201" i="13"/>
  <c r="I201" i="13"/>
  <c r="K201" i="13"/>
  <c r="C202" i="13"/>
  <c r="D202" i="13"/>
  <c r="E202" i="13"/>
  <c r="F202" i="13"/>
  <c r="G202" i="13"/>
  <c r="H202" i="13"/>
  <c r="I202" i="13"/>
  <c r="J202" i="13"/>
  <c r="K202" i="13"/>
  <c r="C203" i="13"/>
  <c r="D203" i="13"/>
  <c r="E203" i="13"/>
  <c r="F203" i="13"/>
  <c r="G203" i="13"/>
  <c r="H203" i="13"/>
  <c r="J203" i="13"/>
  <c r="K203" i="13"/>
  <c r="C204" i="13"/>
  <c r="D204" i="13"/>
  <c r="E204" i="13"/>
  <c r="F204" i="13"/>
  <c r="G204" i="13"/>
  <c r="H204" i="13"/>
  <c r="I204" i="13"/>
  <c r="J204" i="13"/>
  <c r="K204" i="13"/>
  <c r="C205" i="13"/>
  <c r="D205" i="13"/>
  <c r="E205" i="13"/>
  <c r="F205" i="13"/>
  <c r="G205" i="13"/>
  <c r="H205" i="13"/>
  <c r="I205" i="13"/>
  <c r="K205" i="13"/>
  <c r="C206" i="13"/>
  <c r="D206" i="13"/>
  <c r="E206" i="13"/>
  <c r="F206" i="13"/>
  <c r="G206" i="13"/>
  <c r="H206" i="13"/>
  <c r="I206" i="13"/>
  <c r="K206" i="13"/>
  <c r="C207" i="13"/>
  <c r="D207" i="13"/>
  <c r="E207" i="13"/>
  <c r="F207" i="13"/>
  <c r="G207" i="13"/>
  <c r="H207" i="13"/>
  <c r="I207" i="13"/>
  <c r="K207" i="13"/>
  <c r="C208" i="13"/>
  <c r="D208" i="13"/>
  <c r="E208" i="13"/>
  <c r="F208" i="13"/>
  <c r="G208" i="13"/>
  <c r="H208" i="13"/>
  <c r="I208" i="13"/>
  <c r="K208" i="13"/>
  <c r="C209" i="13"/>
  <c r="D209" i="13"/>
  <c r="E209" i="13"/>
  <c r="F209" i="13"/>
  <c r="G209" i="13"/>
  <c r="H209" i="13"/>
  <c r="I209" i="13"/>
  <c r="J209" i="13"/>
  <c r="K209" i="13"/>
  <c r="C210" i="13"/>
  <c r="D210" i="13"/>
  <c r="E210" i="13"/>
  <c r="F210" i="13"/>
  <c r="G210" i="13"/>
  <c r="H210" i="13"/>
  <c r="I210" i="13"/>
  <c r="K210" i="13"/>
  <c r="C211" i="13"/>
  <c r="D211" i="13"/>
  <c r="E211" i="13"/>
  <c r="F211" i="13"/>
  <c r="G211" i="13"/>
  <c r="H211" i="13"/>
  <c r="I211" i="13"/>
  <c r="K211" i="13"/>
  <c r="C212" i="13"/>
  <c r="D212" i="13"/>
  <c r="E212" i="13"/>
  <c r="F212" i="13"/>
  <c r="G212" i="13"/>
  <c r="H212" i="13"/>
  <c r="I212" i="13"/>
  <c r="K212" i="13"/>
  <c r="C213" i="13"/>
  <c r="D213" i="13"/>
  <c r="E213" i="13"/>
  <c r="F213" i="13"/>
  <c r="G213" i="13"/>
  <c r="H213" i="13"/>
  <c r="I213" i="13"/>
  <c r="K213" i="13"/>
  <c r="C214" i="13"/>
  <c r="D214" i="13"/>
  <c r="E214" i="13"/>
  <c r="F214" i="13"/>
  <c r="G214" i="13"/>
  <c r="H214" i="13"/>
  <c r="I214" i="13"/>
  <c r="K214" i="13"/>
  <c r="C215" i="13"/>
  <c r="D215" i="13"/>
  <c r="E215" i="13"/>
  <c r="F215" i="13"/>
  <c r="G215" i="13"/>
  <c r="H215" i="13"/>
  <c r="I215" i="13"/>
  <c r="K215" i="13"/>
  <c r="C216" i="13"/>
  <c r="D216" i="13"/>
  <c r="E216" i="13"/>
  <c r="F216" i="13"/>
  <c r="G216" i="13"/>
  <c r="H216" i="13"/>
  <c r="I216" i="13"/>
  <c r="K216" i="13"/>
  <c r="C217" i="13"/>
  <c r="D217" i="13"/>
  <c r="E217" i="13"/>
  <c r="F217" i="13"/>
  <c r="G217" i="13"/>
  <c r="H217" i="13"/>
  <c r="I217" i="13"/>
  <c r="K217" i="13"/>
  <c r="C218" i="13"/>
  <c r="D218" i="13"/>
  <c r="E218" i="13"/>
  <c r="F218" i="13"/>
  <c r="G218" i="13"/>
  <c r="H218" i="13"/>
  <c r="I218" i="13"/>
  <c r="K218" i="13"/>
  <c r="C219" i="13"/>
  <c r="D219" i="13"/>
  <c r="E219" i="13"/>
  <c r="F219" i="13"/>
  <c r="G219" i="13"/>
  <c r="H219" i="13"/>
  <c r="I219" i="13"/>
  <c r="K219" i="13"/>
  <c r="C221" i="13"/>
  <c r="D221" i="13"/>
  <c r="E221" i="13"/>
  <c r="F221" i="13"/>
  <c r="G221" i="13"/>
  <c r="H221" i="13"/>
  <c r="I221" i="13"/>
  <c r="C222" i="13"/>
  <c r="D222" i="13"/>
  <c r="E222" i="13"/>
  <c r="F222" i="13"/>
  <c r="G222" i="13"/>
  <c r="H222" i="13"/>
  <c r="I222" i="13"/>
  <c r="C223" i="13"/>
  <c r="D223" i="13"/>
  <c r="E223" i="13"/>
  <c r="F223" i="13"/>
  <c r="G223" i="13"/>
  <c r="H223" i="13"/>
  <c r="I223" i="13"/>
  <c r="K223" i="13"/>
  <c r="C224" i="13"/>
  <c r="D224" i="13"/>
  <c r="E224" i="13"/>
  <c r="F224" i="13"/>
  <c r="G224" i="13"/>
  <c r="H224" i="13"/>
  <c r="I224" i="13"/>
  <c r="C225" i="13"/>
  <c r="D225" i="13"/>
  <c r="E225" i="13"/>
  <c r="F225" i="13"/>
  <c r="G225" i="13"/>
  <c r="H225" i="13"/>
  <c r="I225" i="13"/>
  <c r="J225" i="13"/>
  <c r="C226" i="13"/>
  <c r="D226" i="13"/>
  <c r="E226" i="13"/>
  <c r="F226" i="13"/>
  <c r="G226" i="13"/>
  <c r="H226" i="13"/>
  <c r="I226" i="13"/>
  <c r="J226" i="13"/>
  <c r="K226" i="13"/>
  <c r="C227" i="13"/>
  <c r="D227" i="13"/>
  <c r="E227" i="13"/>
  <c r="F227" i="13"/>
  <c r="G227" i="13"/>
  <c r="H227" i="13"/>
  <c r="I227" i="13"/>
  <c r="C228" i="13"/>
  <c r="D228" i="13"/>
  <c r="E228" i="13"/>
  <c r="F228" i="13"/>
  <c r="G228" i="13"/>
  <c r="H228" i="13"/>
  <c r="I228" i="13"/>
  <c r="C229" i="13"/>
  <c r="D229" i="13"/>
  <c r="E229" i="13"/>
  <c r="F229" i="13"/>
  <c r="G229" i="13"/>
  <c r="H229" i="13"/>
  <c r="I229" i="13"/>
  <c r="J229" i="13"/>
  <c r="C230" i="13"/>
  <c r="D230" i="13"/>
  <c r="E230" i="13"/>
  <c r="F230" i="13"/>
  <c r="G230" i="13"/>
  <c r="H230" i="13"/>
  <c r="I230" i="13"/>
  <c r="J230" i="13"/>
  <c r="C231" i="13"/>
  <c r="D231" i="13"/>
  <c r="E231" i="13"/>
  <c r="F231" i="13"/>
  <c r="G231" i="13"/>
  <c r="H231" i="13"/>
  <c r="I231" i="13"/>
  <c r="J231" i="13"/>
  <c r="C232" i="13"/>
  <c r="D232" i="13"/>
  <c r="E232" i="13"/>
  <c r="F232" i="13"/>
  <c r="G232" i="13"/>
  <c r="H232" i="13"/>
  <c r="I232" i="13"/>
  <c r="J232" i="13"/>
  <c r="C233" i="13"/>
  <c r="D233" i="13"/>
  <c r="E233" i="13"/>
  <c r="F233" i="13"/>
  <c r="G233" i="13"/>
  <c r="H233" i="13"/>
  <c r="I233" i="13"/>
  <c r="J233" i="13"/>
  <c r="C234" i="13"/>
  <c r="D234" i="13"/>
  <c r="E234" i="13"/>
  <c r="F234" i="13"/>
  <c r="G234" i="13"/>
  <c r="H234" i="13"/>
  <c r="I234" i="13"/>
  <c r="J234" i="13"/>
  <c r="B126" i="13"/>
  <c r="B130" i="13"/>
  <c r="B134" i="13"/>
  <c r="B139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125" i="13"/>
  <c r="C119" i="13"/>
  <c r="C120" i="13" s="1"/>
  <c r="D119" i="13"/>
  <c r="E119" i="13"/>
  <c r="F119" i="13"/>
  <c r="G119" i="13"/>
  <c r="H119" i="13"/>
  <c r="J119" i="13"/>
  <c r="K119" i="13"/>
  <c r="B119" i="13"/>
  <c r="B114" i="13"/>
  <c r="C17" i="13"/>
  <c r="C114" i="13" s="1"/>
  <c r="C118" i="13" s="1"/>
  <c r="B17" i="13"/>
  <c r="D114" i="13"/>
  <c r="D118" i="13" s="1"/>
  <c r="E114" i="13"/>
  <c r="E118" i="13" s="1"/>
  <c r="F114" i="13"/>
  <c r="F118" i="13" s="1"/>
  <c r="H114" i="13"/>
  <c r="H118" i="13" s="1"/>
  <c r="I114" i="13"/>
  <c r="I118" i="13" s="1"/>
  <c r="J114" i="13"/>
  <c r="J118" i="13" s="1"/>
  <c r="K114" i="13"/>
  <c r="K118" i="13" s="1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8" i="13"/>
  <c r="L5" i="13"/>
  <c r="L6" i="13"/>
  <c r="L7" i="13"/>
  <c r="L8" i="13"/>
  <c r="L9" i="13"/>
  <c r="L10" i="13"/>
  <c r="L11" i="13"/>
  <c r="L12" i="13"/>
  <c r="L13" i="13"/>
  <c r="L14" i="13"/>
  <c r="L15" i="13"/>
  <c r="L16" i="13"/>
  <c r="L4" i="13"/>
  <c r="H53" i="10"/>
  <c r="C53" i="10"/>
  <c r="N53" i="10"/>
  <c r="K53" i="10" s="1"/>
  <c r="L5" i="10"/>
  <c r="J26" i="10"/>
  <c r="J28" i="10" s="1"/>
  <c r="I26" i="10"/>
  <c r="I28" i="10" s="1"/>
  <c r="H26" i="10"/>
  <c r="E45" i="10"/>
  <c r="F45" i="10"/>
  <c r="G45" i="10"/>
  <c r="H45" i="10"/>
  <c r="I45" i="10"/>
  <c r="J45" i="10"/>
  <c r="D45" i="10"/>
  <c r="K45" i="10"/>
  <c r="C45" i="10"/>
  <c r="B45" i="10"/>
  <c r="C44" i="10"/>
  <c r="D44" i="10"/>
  <c r="E44" i="10"/>
  <c r="F44" i="10"/>
  <c r="G44" i="10"/>
  <c r="H44" i="10"/>
  <c r="I44" i="10"/>
  <c r="J44" i="10"/>
  <c r="K44" i="10"/>
  <c r="B44" i="10"/>
  <c r="E42" i="10"/>
  <c r="F42" i="10"/>
  <c r="G42" i="10"/>
  <c r="H42" i="10"/>
  <c r="I42" i="10"/>
  <c r="D42" i="10"/>
  <c r="J42" i="10"/>
  <c r="K57" i="10"/>
  <c r="G57" i="10"/>
  <c r="F57" i="10"/>
  <c r="E57" i="10"/>
  <c r="D57" i="10"/>
  <c r="C57" i="10"/>
  <c r="B57" i="10"/>
  <c r="K56" i="10"/>
  <c r="J56" i="10"/>
  <c r="I56" i="10"/>
  <c r="H56" i="10"/>
  <c r="G56" i="10"/>
  <c r="F56" i="10"/>
  <c r="E56" i="10"/>
  <c r="D56" i="10"/>
  <c r="C56" i="10"/>
  <c r="B56" i="10"/>
  <c r="K55" i="10"/>
  <c r="G55" i="10"/>
  <c r="F55" i="10"/>
  <c r="E55" i="10"/>
  <c r="D55" i="10"/>
  <c r="C55" i="10"/>
  <c r="B55" i="10"/>
  <c r="K54" i="10"/>
  <c r="J54" i="10"/>
  <c r="I54" i="10"/>
  <c r="H54" i="10"/>
  <c r="G54" i="10"/>
  <c r="F54" i="10"/>
  <c r="E54" i="10"/>
  <c r="D54" i="10"/>
  <c r="C54" i="10"/>
  <c r="B54" i="10"/>
  <c r="K51" i="10"/>
  <c r="J51" i="10"/>
  <c r="I51" i="10"/>
  <c r="H51" i="10"/>
  <c r="G51" i="10"/>
  <c r="F51" i="10"/>
  <c r="E51" i="10"/>
  <c r="D51" i="10"/>
  <c r="C51" i="10"/>
  <c r="B51" i="10"/>
  <c r="K50" i="10"/>
  <c r="J50" i="10"/>
  <c r="I50" i="10"/>
  <c r="H50" i="10"/>
  <c r="G50" i="10"/>
  <c r="F50" i="10"/>
  <c r="E50" i="10"/>
  <c r="D50" i="10"/>
  <c r="C50" i="10"/>
  <c r="B50" i="10"/>
  <c r="K49" i="10"/>
  <c r="J49" i="10"/>
  <c r="I49" i="10"/>
  <c r="H49" i="10"/>
  <c r="G49" i="10"/>
  <c r="F49" i="10"/>
  <c r="E49" i="10"/>
  <c r="D49" i="10"/>
  <c r="C49" i="10"/>
  <c r="B49" i="10"/>
  <c r="K48" i="10"/>
  <c r="J48" i="10"/>
  <c r="I48" i="10"/>
  <c r="H48" i="10"/>
  <c r="G48" i="10"/>
  <c r="F48" i="10"/>
  <c r="E48" i="10"/>
  <c r="D48" i="10"/>
  <c r="C48" i="10"/>
  <c r="B48" i="10"/>
  <c r="K47" i="10"/>
  <c r="J47" i="10"/>
  <c r="I47" i="10"/>
  <c r="H47" i="10"/>
  <c r="G47" i="10"/>
  <c r="F47" i="10"/>
  <c r="E47" i="10"/>
  <c r="D47" i="10"/>
  <c r="C47" i="10"/>
  <c r="B47" i="10"/>
  <c r="K43" i="10"/>
  <c r="J43" i="10"/>
  <c r="I43" i="10"/>
  <c r="H43" i="10"/>
  <c r="G43" i="10"/>
  <c r="F43" i="10"/>
  <c r="E43" i="10"/>
  <c r="D43" i="10"/>
  <c r="C43" i="10"/>
  <c r="B43" i="10"/>
  <c r="K42" i="10"/>
  <c r="C42" i="10"/>
  <c r="B42" i="10"/>
  <c r="K40" i="10"/>
  <c r="J40" i="10"/>
  <c r="I40" i="10"/>
  <c r="H40" i="10"/>
  <c r="G40" i="10"/>
  <c r="F40" i="10"/>
  <c r="E40" i="10"/>
  <c r="D40" i="10"/>
  <c r="C40" i="10"/>
  <c r="B40" i="10"/>
  <c r="K39" i="10"/>
  <c r="J39" i="10"/>
  <c r="I39" i="10"/>
  <c r="H39" i="10"/>
  <c r="G39" i="10"/>
  <c r="F39" i="10"/>
  <c r="E39" i="10"/>
  <c r="D39" i="10"/>
  <c r="C39" i="10"/>
  <c r="B39" i="10"/>
  <c r="K38" i="10"/>
  <c r="J38" i="10"/>
  <c r="I38" i="10"/>
  <c r="H38" i="10"/>
  <c r="G38" i="10"/>
  <c r="F38" i="10"/>
  <c r="E38" i="10"/>
  <c r="D38" i="10"/>
  <c r="C38" i="10"/>
  <c r="B38" i="10"/>
  <c r="K37" i="10"/>
  <c r="J37" i="10"/>
  <c r="I37" i="10"/>
  <c r="H37" i="10"/>
  <c r="G37" i="10"/>
  <c r="F37" i="10"/>
  <c r="E37" i="10"/>
  <c r="D37" i="10"/>
  <c r="C37" i="10"/>
  <c r="B37" i="10"/>
  <c r="K36" i="10"/>
  <c r="J36" i="10"/>
  <c r="I36" i="10"/>
  <c r="H36" i="10"/>
  <c r="G36" i="10"/>
  <c r="F36" i="10"/>
  <c r="E36" i="10"/>
  <c r="D36" i="10"/>
  <c r="C36" i="10"/>
  <c r="B36" i="10"/>
  <c r="K35" i="10"/>
  <c r="J35" i="10"/>
  <c r="I35" i="10"/>
  <c r="H35" i="10"/>
  <c r="G35" i="10"/>
  <c r="F35" i="10"/>
  <c r="E35" i="10"/>
  <c r="D35" i="10"/>
  <c r="C35" i="10"/>
  <c r="B35" i="10"/>
  <c r="K34" i="10"/>
  <c r="J34" i="10"/>
  <c r="I34" i="10"/>
  <c r="H34" i="10"/>
  <c r="G34" i="10"/>
  <c r="F34" i="10"/>
  <c r="E34" i="10"/>
  <c r="D34" i="10"/>
  <c r="C34" i="10"/>
  <c r="B34" i="10"/>
  <c r="K33" i="10"/>
  <c r="J33" i="10"/>
  <c r="I33" i="10"/>
  <c r="H33" i="10"/>
  <c r="G33" i="10"/>
  <c r="F33" i="10"/>
  <c r="E33" i="10"/>
  <c r="D33" i="10"/>
  <c r="C33" i="10"/>
  <c r="B33" i="10"/>
  <c r="L27" i="10"/>
  <c r="L25" i="10"/>
  <c r="L24" i="10"/>
  <c r="L22" i="10"/>
  <c r="L21" i="10"/>
  <c r="L20" i="10"/>
  <c r="L19" i="10"/>
  <c r="L18" i="10"/>
  <c r="O16" i="10"/>
  <c r="L16" i="10"/>
  <c r="O15" i="10"/>
  <c r="L15" i="10"/>
  <c r="O14" i="10"/>
  <c r="L14" i="10"/>
  <c r="O13" i="10"/>
  <c r="L13" i="10"/>
  <c r="L11" i="10"/>
  <c r="L10" i="10"/>
  <c r="L9" i="10"/>
  <c r="L8" i="10"/>
  <c r="L7" i="10"/>
  <c r="L6" i="10"/>
  <c r="L4" i="10"/>
  <c r="L68" i="13" l="1"/>
  <c r="H120" i="13"/>
  <c r="H188" i="13" s="1"/>
  <c r="G120" i="13"/>
  <c r="G188" i="13" s="1"/>
  <c r="F120" i="13"/>
  <c r="E120" i="13"/>
  <c r="E176" i="13" s="1"/>
  <c r="C143" i="13"/>
  <c r="L143" i="13" s="1"/>
  <c r="C139" i="13"/>
  <c r="L139" i="13" s="1"/>
  <c r="C148" i="13"/>
  <c r="L148" i="13" s="1"/>
  <c r="J120" i="13"/>
  <c r="K120" i="13"/>
  <c r="I120" i="13"/>
  <c r="I203" i="13" s="1"/>
  <c r="L203" i="13" s="1"/>
  <c r="C147" i="13"/>
  <c r="L147" i="13" s="1"/>
  <c r="C138" i="13"/>
  <c r="C146" i="13"/>
  <c r="L146" i="13" s="1"/>
  <c r="C145" i="13"/>
  <c r="L145" i="13" s="1"/>
  <c r="C144" i="13"/>
  <c r="L144" i="13" s="1"/>
  <c r="L163" i="13"/>
  <c r="L204" i="13"/>
  <c r="L164" i="13"/>
  <c r="D120" i="13"/>
  <c r="L226" i="13"/>
  <c r="L209" i="13"/>
  <c r="L202" i="13"/>
  <c r="L193" i="13"/>
  <c r="L190" i="13"/>
  <c r="L186" i="13"/>
  <c r="L185" i="13"/>
  <c r="L174" i="13"/>
  <c r="L158" i="13"/>
  <c r="L153" i="13"/>
  <c r="L142" i="13"/>
  <c r="L134" i="13"/>
  <c r="L125" i="13"/>
  <c r="L126" i="13"/>
  <c r="L197" i="13"/>
  <c r="L181" i="13"/>
  <c r="L157" i="13"/>
  <c r="L141" i="13"/>
  <c r="L130" i="13"/>
  <c r="B118" i="13"/>
  <c r="L17" i="13"/>
  <c r="D53" i="10"/>
  <c r="D58" i="10" s="1"/>
  <c r="E53" i="10"/>
  <c r="F53" i="10"/>
  <c r="G53" i="10"/>
  <c r="I53" i="10"/>
  <c r="B53" i="10"/>
  <c r="J53" i="10"/>
  <c r="L35" i="10"/>
  <c r="L37" i="10"/>
  <c r="L42" i="10"/>
  <c r="L48" i="10"/>
  <c r="L38" i="10"/>
  <c r="L43" i="10"/>
  <c r="L50" i="10"/>
  <c r="L54" i="10"/>
  <c r="L47" i="10"/>
  <c r="L51" i="10"/>
  <c r="L36" i="10"/>
  <c r="L40" i="10"/>
  <c r="F58" i="10"/>
  <c r="L53" i="10"/>
  <c r="L26" i="10"/>
  <c r="N55" i="10" s="1"/>
  <c r="J55" i="10" s="1"/>
  <c r="L34" i="10"/>
  <c r="L49" i="10"/>
  <c r="L56" i="10"/>
  <c r="H28" i="10"/>
  <c r="G58" i="10"/>
  <c r="L39" i="10"/>
  <c r="B58" i="10"/>
  <c r="E58" i="10"/>
  <c r="L45" i="10"/>
  <c r="C58" i="10"/>
  <c r="K58" i="10"/>
  <c r="L44" i="10"/>
  <c r="L33" i="10"/>
  <c r="K234" i="13" l="1"/>
  <c r="L234" i="13" s="1"/>
  <c r="K224" i="13"/>
  <c r="J228" i="13"/>
  <c r="J224" i="13"/>
  <c r="L224" i="13" s="1"/>
  <c r="L114" i="13"/>
  <c r="L118" i="13" s="1"/>
  <c r="H194" i="13"/>
  <c r="H189" i="13"/>
  <c r="L188" i="13"/>
  <c r="H191" i="13"/>
  <c r="K232" i="13"/>
  <c r="L232" i="13" s="1"/>
  <c r="K233" i="13"/>
  <c r="L233" i="13" s="1"/>
  <c r="K230" i="13"/>
  <c r="L230" i="13" s="1"/>
  <c r="K231" i="13"/>
  <c r="L231" i="13" s="1"/>
  <c r="K228" i="13"/>
  <c r="K229" i="13"/>
  <c r="L229" i="13" s="1"/>
  <c r="K225" i="13"/>
  <c r="L225" i="13" s="1"/>
  <c r="K227" i="13"/>
  <c r="J223" i="13"/>
  <c r="L223" i="13" s="1"/>
  <c r="J227" i="13"/>
  <c r="K222" i="13"/>
  <c r="K221" i="13"/>
  <c r="J221" i="13"/>
  <c r="J222" i="13"/>
  <c r="J214" i="13"/>
  <c r="L214" i="13" s="1"/>
  <c r="J215" i="13"/>
  <c r="L215" i="13" s="1"/>
  <c r="J216" i="13"/>
  <c r="L216" i="13" s="1"/>
  <c r="J217" i="13"/>
  <c r="L217" i="13" s="1"/>
  <c r="J218" i="13"/>
  <c r="L218" i="13" s="1"/>
  <c r="J211" i="13"/>
  <c r="L211" i="13" s="1"/>
  <c r="J219" i="13"/>
  <c r="L219" i="13" s="1"/>
  <c r="L212" i="13"/>
  <c r="J213" i="13"/>
  <c r="L213" i="13" s="1"/>
  <c r="J208" i="13"/>
  <c r="L208" i="13" s="1"/>
  <c r="J210" i="13"/>
  <c r="L210" i="13" s="1"/>
  <c r="J206" i="13"/>
  <c r="L206" i="13" s="1"/>
  <c r="J207" i="13"/>
  <c r="L207" i="13" s="1"/>
  <c r="J201" i="13"/>
  <c r="L201" i="13" s="1"/>
  <c r="J205" i="13"/>
  <c r="L205" i="13" s="1"/>
  <c r="J199" i="13"/>
  <c r="J200" i="13"/>
  <c r="L200" i="13" s="1"/>
  <c r="I198" i="13"/>
  <c r="L198" i="13" s="1"/>
  <c r="I199" i="13"/>
  <c r="I195" i="13"/>
  <c r="L195" i="13" s="1"/>
  <c r="I196" i="13"/>
  <c r="L196" i="13" s="1"/>
  <c r="I192" i="13"/>
  <c r="L192" i="13" s="1"/>
  <c r="I194" i="13"/>
  <c r="I189" i="13"/>
  <c r="I191" i="13"/>
  <c r="G184" i="13"/>
  <c r="L184" i="13" s="1"/>
  <c r="G187" i="13"/>
  <c r="L187" i="13" s="1"/>
  <c r="G182" i="13"/>
  <c r="G183" i="13"/>
  <c r="L183" i="13" s="1"/>
  <c r="F180" i="13"/>
  <c r="L180" i="13" s="1"/>
  <c r="F182" i="13"/>
  <c r="F178" i="13"/>
  <c r="L178" i="13" s="1"/>
  <c r="F179" i="13"/>
  <c r="L179" i="13" s="1"/>
  <c r="F175" i="13"/>
  <c r="F177" i="13"/>
  <c r="L177" i="13" s="1"/>
  <c r="F173" i="13"/>
  <c r="L173" i="13" s="1"/>
  <c r="F176" i="13"/>
  <c r="L176" i="13" s="1"/>
  <c r="E169" i="13"/>
  <c r="L169" i="13" s="1"/>
  <c r="E175" i="13"/>
  <c r="E170" i="13"/>
  <c r="F171" i="13"/>
  <c r="L171" i="13" s="1"/>
  <c r="F172" i="13"/>
  <c r="L172" i="13" s="1"/>
  <c r="F167" i="13"/>
  <c r="F170" i="13"/>
  <c r="E167" i="13"/>
  <c r="E168" i="13"/>
  <c r="L168" i="13" s="1"/>
  <c r="E165" i="13"/>
  <c r="E166" i="13"/>
  <c r="L166" i="13" s="1"/>
  <c r="D161" i="13"/>
  <c r="L161" i="13" s="1"/>
  <c r="D162" i="13"/>
  <c r="L162" i="13" s="1"/>
  <c r="D159" i="13"/>
  <c r="L159" i="13" s="1"/>
  <c r="D160" i="13"/>
  <c r="L160" i="13" s="1"/>
  <c r="C235" i="13"/>
  <c r="B120" i="13"/>
  <c r="D154" i="13"/>
  <c r="L154" i="13" s="1"/>
  <c r="D155" i="13"/>
  <c r="L155" i="13" s="1"/>
  <c r="D151" i="13"/>
  <c r="L151" i="13" s="1"/>
  <c r="D152" i="13"/>
  <c r="L152" i="13" s="1"/>
  <c r="D149" i="13"/>
  <c r="D150" i="13"/>
  <c r="L150" i="13" s="1"/>
  <c r="I55" i="10"/>
  <c r="H55" i="10"/>
  <c r="L28" i="10"/>
  <c r="N57" i="10" s="1"/>
  <c r="J235" i="13" l="1"/>
  <c r="L227" i="13"/>
  <c r="L228" i="13"/>
  <c r="L221" i="13"/>
  <c r="L199" i="13"/>
  <c r="L194" i="13"/>
  <c r="L191" i="13"/>
  <c r="I235" i="13"/>
  <c r="L189" i="13"/>
  <c r="H235" i="13"/>
  <c r="G235" i="13"/>
  <c r="L182" i="13"/>
  <c r="L175" i="13"/>
  <c r="L222" i="13"/>
  <c r="K235" i="13"/>
  <c r="L170" i="13"/>
  <c r="L167" i="13"/>
  <c r="F235" i="13"/>
  <c r="E235" i="13"/>
  <c r="L165" i="13"/>
  <c r="B128" i="13"/>
  <c r="L128" i="13" s="1"/>
  <c r="B136" i="13"/>
  <c r="L136" i="13" s="1"/>
  <c r="B135" i="13"/>
  <c r="L135" i="13" s="1"/>
  <c r="B129" i="13"/>
  <c r="L129" i="13" s="1"/>
  <c r="B137" i="13"/>
  <c r="L137" i="13" s="1"/>
  <c r="B138" i="13"/>
  <c r="L138" i="13" s="1"/>
  <c r="B131" i="13"/>
  <c r="L131" i="13" s="1"/>
  <c r="B132" i="13"/>
  <c r="L132" i="13" s="1"/>
  <c r="B133" i="13"/>
  <c r="L133" i="13" s="1"/>
  <c r="B127" i="13"/>
  <c r="L127" i="13" s="1"/>
  <c r="L149" i="13"/>
  <c r="D235" i="13"/>
  <c r="L55" i="10"/>
  <c r="I57" i="10"/>
  <c r="I58" i="10" s="1"/>
  <c r="J57" i="10"/>
  <c r="J58" i="10" s="1"/>
  <c r="H57" i="10"/>
  <c r="B235" i="13" l="1"/>
  <c r="L235" i="13"/>
  <c r="L57" i="10"/>
  <c r="L58" i="10" s="1"/>
  <c r="H58" i="10"/>
</calcChain>
</file>

<file path=xl/sharedStrings.xml><?xml version="1.0" encoding="utf-8"?>
<sst xmlns="http://schemas.openxmlformats.org/spreadsheetml/2006/main" count="344" uniqueCount="167">
  <si>
    <t>Total</t>
  </si>
  <si>
    <t>Expense Type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</si>
  <si>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</si>
  <si>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</si>
  <si>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</si>
  <si>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</si>
  <si>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</si>
  <si>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</si>
  <si>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</si>
  <si>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</si>
  <si>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</si>
  <si>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</si>
  <si>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Labors</t>
  </si>
  <si>
    <t>Equipments</t>
  </si>
  <si>
    <t>Materials</t>
  </si>
  <si>
    <t>Others</t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</si>
  <si>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i/>
        <sz val="9"/>
        <color theme="1"/>
        <rFont val="Times New Roman"/>
        <family val="1"/>
      </rPr>
      <t>Project Manager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</si>
  <si>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i/>
        <sz val="9"/>
        <color theme="1"/>
        <rFont val="Times New Roman"/>
        <family val="1"/>
      </rPr>
      <t>Logistic Manager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</si>
  <si>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i/>
        <sz val="9"/>
        <color theme="1"/>
        <rFont val="Times New Roman"/>
        <family val="1"/>
      </rPr>
      <t>Project Manager Assistant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</si>
  <si>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i/>
        <sz val="9"/>
        <color theme="1"/>
        <rFont val="Times New Roman"/>
        <family val="1"/>
      </rPr>
      <t>Koordinator Kebun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</si>
  <si>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i/>
        <sz val="9"/>
        <color theme="1"/>
        <rFont val="Times New Roman"/>
        <family val="1"/>
      </rPr>
      <t>Front End Programmer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</si>
  <si>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i/>
        <sz val="9"/>
        <color theme="1"/>
        <rFont val="Times New Roman"/>
        <family val="1"/>
      </rPr>
      <t>Back End Programmer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</si>
  <si>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i/>
        <sz val="9"/>
        <color theme="1"/>
        <rFont val="Times New Roman"/>
        <family val="1"/>
      </rPr>
      <t>UI/UX Designer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</si>
  <si>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i/>
        <sz val="9"/>
        <color theme="1"/>
        <rFont val="Times New Roman"/>
        <family val="1"/>
      </rPr>
      <t>Electrical Contractor</t>
    </r>
  </si>
  <si>
    <r>
      <t>·</t>
    </r>
    <r>
      <rPr>
        <sz val="9"/>
        <color theme="1"/>
        <rFont val="Times New Roman"/>
        <family val="1"/>
      </rPr>
      <t xml:space="preserve">      </t>
    </r>
    <r>
      <rPr>
        <i/>
        <sz val="9"/>
        <color theme="1"/>
        <rFont val="Times New Roman"/>
        <family val="1"/>
      </rPr>
      <t>Project Manager</t>
    </r>
  </si>
  <si>
    <r>
      <t>·</t>
    </r>
    <r>
      <rPr>
        <sz val="9"/>
        <color theme="1"/>
        <rFont val="Times New Roman"/>
        <family val="1"/>
      </rPr>
      <t xml:space="preserve">      </t>
    </r>
    <r>
      <rPr>
        <i/>
        <sz val="9"/>
        <color theme="1"/>
        <rFont val="Times New Roman"/>
        <family val="1"/>
      </rPr>
      <t>Logistic Manager</t>
    </r>
  </si>
  <si>
    <r>
      <t>·</t>
    </r>
    <r>
      <rPr>
        <sz val="9"/>
        <color theme="1"/>
        <rFont val="Times New Roman"/>
        <family val="1"/>
      </rPr>
      <t xml:space="preserve">      </t>
    </r>
    <r>
      <rPr>
        <i/>
        <sz val="9"/>
        <color theme="1"/>
        <rFont val="Times New Roman"/>
        <family val="1"/>
      </rPr>
      <t>Project Manager Assistant</t>
    </r>
  </si>
  <si>
    <r>
      <t>·</t>
    </r>
    <r>
      <rPr>
        <sz val="9"/>
        <color theme="1"/>
        <rFont val="Times New Roman"/>
        <family val="1"/>
      </rPr>
      <t xml:space="preserve">      </t>
    </r>
    <r>
      <rPr>
        <i/>
        <sz val="9"/>
        <color theme="1"/>
        <rFont val="Times New Roman"/>
        <family val="1"/>
      </rPr>
      <t>Koordinator Kebun</t>
    </r>
  </si>
  <si>
    <r>
      <t>·</t>
    </r>
    <r>
      <rPr>
        <sz val="9"/>
        <color theme="1"/>
        <rFont val="Times New Roman"/>
        <family val="1"/>
      </rPr>
      <t xml:space="preserve">      </t>
    </r>
    <r>
      <rPr>
        <i/>
        <sz val="9"/>
        <color theme="1"/>
        <rFont val="Times New Roman"/>
        <family val="1"/>
      </rPr>
      <t>Front End Programmer</t>
    </r>
  </si>
  <si>
    <r>
      <t>·</t>
    </r>
    <r>
      <rPr>
        <sz val="9"/>
        <color theme="1"/>
        <rFont val="Times New Roman"/>
        <family val="1"/>
      </rPr>
      <t xml:space="preserve">      </t>
    </r>
    <r>
      <rPr>
        <i/>
        <sz val="9"/>
        <color theme="1"/>
        <rFont val="Times New Roman"/>
        <family val="1"/>
      </rPr>
      <t>Back End Programmer</t>
    </r>
  </si>
  <si>
    <r>
      <t>·</t>
    </r>
    <r>
      <rPr>
        <sz val="9"/>
        <color theme="1"/>
        <rFont val="Times New Roman"/>
        <family val="1"/>
      </rPr>
      <t xml:space="preserve">      </t>
    </r>
    <r>
      <rPr>
        <i/>
        <sz val="9"/>
        <color theme="1"/>
        <rFont val="Times New Roman"/>
        <family val="1"/>
      </rPr>
      <t>UI/UX Designer</t>
    </r>
  </si>
  <si>
    <r>
      <t>·</t>
    </r>
    <r>
      <rPr>
        <sz val="9"/>
        <color theme="1"/>
        <rFont val="Times New Roman"/>
        <family val="1"/>
      </rPr>
      <t xml:space="preserve">      </t>
    </r>
    <r>
      <rPr>
        <i/>
        <sz val="9"/>
        <color theme="1"/>
        <rFont val="Times New Roman"/>
        <family val="1"/>
      </rPr>
      <t>Electrical Contractor</t>
    </r>
  </si>
  <si>
    <r>
      <t>·</t>
    </r>
    <r>
      <rPr>
        <sz val="9"/>
        <color theme="1"/>
        <rFont val="Times New Roman"/>
        <family val="1"/>
      </rPr>
      <t xml:space="preserve">      </t>
    </r>
    <r>
      <rPr>
        <i/>
        <sz val="9"/>
        <color theme="1"/>
        <rFont val="Times New Roman"/>
        <family val="1"/>
      </rPr>
      <t>Warehouse Room</t>
    </r>
  </si>
  <si>
    <r>
      <t>·</t>
    </r>
    <r>
      <rPr>
        <sz val="9"/>
        <color theme="1"/>
        <rFont val="Times New Roman"/>
        <family val="1"/>
      </rPr>
      <t xml:space="preserve">      </t>
    </r>
    <r>
      <rPr>
        <i/>
        <sz val="9"/>
        <color theme="1"/>
        <rFont val="Times New Roman"/>
        <family val="1"/>
      </rPr>
      <t>Meeting Room</t>
    </r>
  </si>
  <si>
    <r>
      <t>·</t>
    </r>
    <r>
      <rPr>
        <sz val="9"/>
        <color theme="1"/>
        <rFont val="Times New Roman"/>
        <family val="1"/>
      </rPr>
      <t xml:space="preserve">      </t>
    </r>
    <r>
      <rPr>
        <i/>
        <sz val="9"/>
        <color theme="1"/>
        <rFont val="Times New Roman"/>
        <family val="1"/>
      </rPr>
      <t>Printer</t>
    </r>
  </si>
  <si>
    <r>
      <t>·</t>
    </r>
    <r>
      <rPr>
        <sz val="9"/>
        <color theme="1"/>
        <rFont val="Times New Roman"/>
        <family val="1"/>
      </rPr>
      <t>      Alat tukang &amp; listrik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</si>
  <si>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Times New Roman"/>
        <family val="1"/>
      </rPr>
      <t xml:space="preserve">Set komponen elektronik 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</si>
  <si>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Times New Roman"/>
        <family val="1"/>
      </rPr>
      <t>Set robot kamera untuk IoT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</si>
  <si>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i/>
        <sz val="9"/>
        <color theme="1"/>
        <rFont val="Times New Roman"/>
        <family val="1"/>
      </rPr>
      <t>Router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</si>
  <si>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Times New Roman"/>
        <family val="1"/>
      </rPr>
      <t xml:space="preserve">Biaya kirim </t>
    </r>
    <r>
      <rPr>
        <i/>
        <sz val="9"/>
        <color theme="1"/>
        <rFont val="Times New Roman"/>
        <family val="1"/>
      </rPr>
      <t>hardware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</si>
  <si>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Times New Roman"/>
        <family val="1"/>
      </rPr>
      <t>ATK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</si>
  <si>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Times New Roman"/>
        <family val="1"/>
      </rPr>
      <t>Konsumsi berat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</si>
  <si>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Times New Roman"/>
        <family val="1"/>
      </rPr>
      <t>Konsumsi ringan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</si>
  <si>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Times New Roman"/>
        <family val="1"/>
      </rPr>
      <t>Uang saku dinas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</si>
  <si>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Times New Roman"/>
        <family val="1"/>
      </rPr>
      <t>Uang transport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</si>
  <si>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Times New Roman"/>
        <family val="1"/>
      </rPr>
      <t>Biaya penginapan</t>
    </r>
  </si>
  <si>
    <t>/month</t>
  </si>
  <si>
    <t>/hour atau /unit</t>
  </si>
  <si>
    <t>Activity</t>
  </si>
  <si>
    <t>Initiation</t>
  </si>
  <si>
    <t>Pembentukan Tim Proyek</t>
  </si>
  <si>
    <t>Persetujuan Proyek</t>
  </si>
  <si>
    <t>Planning</t>
  </si>
  <si>
    <t>Execution</t>
  </si>
  <si>
    <t>Project Deliverables</t>
  </si>
  <si>
    <t>Final Monitor &amp; Control</t>
  </si>
  <si>
    <t>Clossure</t>
  </si>
  <si>
    <t xml:space="preserve">Memastikan pemenuhan dan penyelesaian kontrak </t>
  </si>
  <si>
    <t>Mengevaluasi ketercapaian proyek (PIR)</t>
  </si>
  <si>
    <t>Memastikan penyelesaian proyek dengan perusahaan</t>
  </si>
  <si>
    <t>Mengakhiri kontrak supplier &amp; vendor non-kontraktor</t>
  </si>
  <si>
    <t>Melakukan penilaian risiko akhir</t>
  </si>
  <si>
    <t>Membuat laporan akhir</t>
  </si>
  <si>
    <t>Mengakhiri kontrak dengan vendor kontraktor</t>
  </si>
  <si>
    <t>Membubarkan tim proyek</t>
  </si>
  <si>
    <r>
      <t xml:space="preserve">Pembuatan </t>
    </r>
    <r>
      <rPr>
        <i/>
        <u/>
        <sz val="9"/>
        <rFont val="Times New Roman"/>
        <family val="1"/>
      </rPr>
      <t>Business Case</t>
    </r>
  </si>
  <si>
    <r>
      <t>·</t>
    </r>
    <r>
      <rPr>
        <sz val="7"/>
        <rFont val="Times New Roman"/>
        <family val="1"/>
      </rPr>
      <t xml:space="preserve">      </t>
    </r>
    <r>
      <rPr>
        <i/>
        <sz val="9"/>
        <rFont val="Times New Roman"/>
        <family val="1"/>
      </rPr>
      <t>Business Requirement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</si>
  <si>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>Menganalisa data dan kondisi perusahaan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</si>
  <si>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 xml:space="preserve">Menganalisa </t>
    </r>
    <r>
      <rPr>
        <i/>
        <sz val="9"/>
        <rFont val="Times New Roman"/>
        <family val="1"/>
      </rPr>
      <t>business requirement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</si>
  <si>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>Mengkonfirmasi dengan stakeholder perusahaan (</t>
    </r>
    <r>
      <rPr>
        <i/>
        <sz val="9"/>
        <rFont val="Times New Roman"/>
        <family val="1"/>
      </rPr>
      <t>stakeholder requirement</t>
    </r>
    <r>
      <rPr>
        <sz val="9"/>
        <rFont val="Times New Roman"/>
        <family val="1"/>
      </rPr>
      <t>)</t>
    </r>
  </si>
  <si>
    <r>
      <t>·</t>
    </r>
    <r>
      <rPr>
        <sz val="7"/>
        <rFont val="Times New Roman"/>
        <family val="1"/>
      </rPr>
      <t xml:space="preserve">      </t>
    </r>
    <r>
      <rPr>
        <i/>
        <sz val="9"/>
        <rFont val="Times New Roman"/>
        <family val="1"/>
      </rPr>
      <t>Project Definition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</si>
  <si>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>Mengumpulkan data terkait proyek yang akan dijalankan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</si>
  <si>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 xml:space="preserve">Menganalisa </t>
    </r>
    <r>
      <rPr>
        <i/>
        <sz val="9"/>
        <rFont val="Times New Roman"/>
        <family val="1"/>
      </rPr>
      <t>data requirement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</si>
  <si>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>Mengkonfirmasi proyek yang akan dijalankan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</si>
  <si>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>Mencari dan menentukan anggota tim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</si>
  <si>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>Membuat perjanjian anggota tim proyek dengan perusahaan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</si>
  <si>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>Mencari dan menentukan vendor</t>
    </r>
  </si>
  <si>
    <r>
      <t xml:space="preserve">Pembentukan </t>
    </r>
    <r>
      <rPr>
        <i/>
        <u/>
        <sz val="9"/>
        <rFont val="Times New Roman"/>
        <family val="1"/>
      </rPr>
      <t>Project Charter</t>
    </r>
  </si>
  <si>
    <r>
      <t xml:space="preserve">Pembentukan </t>
    </r>
    <r>
      <rPr>
        <i/>
        <u/>
        <sz val="9"/>
        <rFont val="Times New Roman"/>
        <family val="1"/>
      </rPr>
      <t>Project Plan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</si>
  <si>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>Menganalisa layanan sistem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</si>
  <si>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>Menganalisa spesifikasi sistem IoT pada proyek referensi sebelumnya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</si>
  <si>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 xml:space="preserve">Spesifikasi kebutuhan sistem </t>
    </r>
    <r>
      <rPr>
        <i/>
        <sz val="9"/>
        <rFont val="Times New Roman"/>
        <family val="1"/>
      </rPr>
      <t>software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</si>
  <si>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 xml:space="preserve">Spesifikasi kebutuhan sistem </t>
    </r>
    <r>
      <rPr>
        <i/>
        <sz val="9"/>
        <rFont val="Times New Roman"/>
        <family val="1"/>
      </rPr>
      <t>hardware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</si>
  <si>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>Spesifikasi kebutuhan integrasi sistem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</si>
  <si>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 xml:space="preserve">Menyusun </t>
    </r>
    <r>
      <rPr>
        <i/>
        <sz val="9"/>
        <rFont val="Times New Roman"/>
        <family val="1"/>
      </rPr>
      <t>scheduling</t>
    </r>
    <r>
      <rPr>
        <sz val="9"/>
        <rFont val="Times New Roman"/>
        <family val="1"/>
      </rPr>
      <t xml:space="preserve"> proyek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</si>
  <si>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 xml:space="preserve">Menyusun </t>
    </r>
    <r>
      <rPr>
        <i/>
        <sz val="9"/>
        <rFont val="Times New Roman"/>
        <family val="1"/>
      </rPr>
      <t>budgeting</t>
    </r>
    <r>
      <rPr>
        <sz val="9"/>
        <rFont val="Times New Roman"/>
        <family val="1"/>
      </rPr>
      <t xml:space="preserve"> proyek</t>
    </r>
  </si>
  <si>
    <r>
      <t xml:space="preserve">Pembentukan </t>
    </r>
    <r>
      <rPr>
        <i/>
        <u/>
        <sz val="9"/>
        <rFont val="Times New Roman"/>
        <family val="1"/>
      </rPr>
      <t>Quality Plan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</si>
  <si>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 xml:space="preserve">Membuat </t>
    </r>
    <r>
      <rPr>
        <i/>
        <sz val="9"/>
        <rFont val="Times New Roman"/>
        <family val="1"/>
      </rPr>
      <t>Target Quality Plan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</si>
  <si>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 xml:space="preserve">Membuat </t>
    </r>
    <r>
      <rPr>
        <i/>
        <sz val="9"/>
        <rFont val="Times New Roman"/>
        <family val="1"/>
      </rPr>
      <t>Quality Assurance Plan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</si>
  <si>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 xml:space="preserve">Membuat </t>
    </r>
    <r>
      <rPr>
        <i/>
        <sz val="9"/>
        <rFont val="Times New Roman"/>
        <family val="1"/>
      </rPr>
      <t>Quality Control Plan</t>
    </r>
  </si>
  <si>
    <r>
      <t xml:space="preserve">Pembentukan </t>
    </r>
    <r>
      <rPr>
        <i/>
        <u/>
        <sz val="9"/>
        <rFont val="Times New Roman"/>
        <family val="1"/>
      </rPr>
      <t>Risk Plan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</si>
  <si>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>Mengidentifikasi risiko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</si>
  <si>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>Menganalisa dan membuat mitigasi risiko</t>
    </r>
  </si>
  <si>
    <r>
      <t>·</t>
    </r>
    <r>
      <rPr>
        <sz val="7"/>
        <rFont val="Times New Roman"/>
        <family val="1"/>
      </rPr>
      <t xml:space="preserve">      </t>
    </r>
    <r>
      <rPr>
        <i/>
        <sz val="9"/>
        <rFont val="Times New Roman"/>
        <family val="1"/>
      </rPr>
      <t>System Design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</si>
  <si>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 xml:space="preserve">Membuat </t>
    </r>
    <r>
      <rPr>
        <i/>
        <sz val="9"/>
        <rFont val="Times New Roman"/>
        <family val="1"/>
      </rPr>
      <t>blueprint</t>
    </r>
    <r>
      <rPr>
        <sz val="9"/>
        <rFont val="Times New Roman"/>
        <family val="1"/>
      </rPr>
      <t xml:space="preserve"> sistem </t>
    </r>
    <r>
      <rPr>
        <i/>
        <sz val="9"/>
        <rFont val="Times New Roman"/>
        <family val="1"/>
      </rPr>
      <t>software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</si>
  <si>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 xml:space="preserve">Membuat </t>
    </r>
    <r>
      <rPr>
        <i/>
        <sz val="9"/>
        <rFont val="Times New Roman"/>
        <family val="1"/>
      </rPr>
      <t>blueprint</t>
    </r>
    <r>
      <rPr>
        <sz val="9"/>
        <rFont val="Times New Roman"/>
        <family val="1"/>
      </rPr>
      <t xml:space="preserve"> sistem </t>
    </r>
    <r>
      <rPr>
        <i/>
        <sz val="9"/>
        <rFont val="Times New Roman"/>
        <family val="1"/>
      </rPr>
      <t xml:space="preserve">hardware </t>
    </r>
    <r>
      <rPr>
        <sz val="9"/>
        <rFont val="Times New Roman"/>
        <family val="1"/>
      </rPr>
      <t>(teknis)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</si>
  <si>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 xml:space="preserve">Membuat </t>
    </r>
    <r>
      <rPr>
        <i/>
        <sz val="9"/>
        <rFont val="Times New Roman"/>
        <family val="1"/>
      </rPr>
      <t>blueprint</t>
    </r>
    <r>
      <rPr>
        <sz val="9"/>
        <rFont val="Times New Roman"/>
        <family val="1"/>
      </rPr>
      <t xml:space="preserve"> sistem </t>
    </r>
    <r>
      <rPr>
        <i/>
        <sz val="9"/>
        <rFont val="Times New Roman"/>
        <family val="1"/>
      </rPr>
      <t xml:space="preserve">hardware </t>
    </r>
    <r>
      <rPr>
        <sz val="9"/>
        <rFont val="Times New Roman"/>
        <family val="1"/>
      </rPr>
      <t>(l</t>
    </r>
    <r>
      <rPr>
        <i/>
        <sz val="9"/>
        <rFont val="Times New Roman"/>
        <family val="1"/>
      </rPr>
      <t>ayouting</t>
    </r>
    <r>
      <rPr>
        <sz val="9"/>
        <rFont val="Times New Roman"/>
        <family val="1"/>
      </rPr>
      <t xml:space="preserve"> kebun)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</si>
  <si>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 xml:space="preserve">Membuat </t>
    </r>
    <r>
      <rPr>
        <i/>
        <sz val="9"/>
        <rFont val="Times New Roman"/>
        <family val="1"/>
      </rPr>
      <t>blueprint</t>
    </r>
    <r>
      <rPr>
        <sz val="9"/>
        <rFont val="Times New Roman"/>
        <family val="1"/>
      </rPr>
      <t xml:space="preserve"> integrasi sistem</t>
    </r>
  </si>
  <si>
    <r>
      <t>·</t>
    </r>
    <r>
      <rPr>
        <sz val="7"/>
        <rFont val="Times New Roman"/>
        <family val="1"/>
      </rPr>
      <t xml:space="preserve">      </t>
    </r>
    <r>
      <rPr>
        <i/>
        <sz val="9"/>
        <rFont val="Times New Roman"/>
        <family val="1"/>
      </rPr>
      <t>System Development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</si>
  <si>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 xml:space="preserve">Sistem </t>
    </r>
    <r>
      <rPr>
        <i/>
        <sz val="9"/>
        <rFont val="Times New Roman"/>
        <family val="1"/>
      </rPr>
      <t>Software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</si>
  <si>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 xml:space="preserve">Membuat </t>
    </r>
    <r>
      <rPr>
        <i/>
        <sz val="9"/>
        <rFont val="Times New Roman"/>
        <family val="1"/>
      </rPr>
      <t>front end</t>
    </r>
    <r>
      <rPr>
        <sz val="9"/>
        <rFont val="Times New Roman"/>
        <family val="1"/>
      </rPr>
      <t xml:space="preserve"> aplikasi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</si>
  <si>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 xml:space="preserve">Menguji coba </t>
    </r>
    <r>
      <rPr>
        <i/>
        <sz val="9"/>
        <rFont val="Times New Roman"/>
        <family val="1"/>
      </rPr>
      <t>front end</t>
    </r>
    <r>
      <rPr>
        <sz val="9"/>
        <rFont val="Times New Roman"/>
        <family val="1"/>
      </rPr>
      <t xml:space="preserve"> (</t>
    </r>
    <r>
      <rPr>
        <i/>
        <sz val="9"/>
        <rFont val="Times New Roman"/>
        <family val="1"/>
      </rPr>
      <t>blackbox testing</t>
    </r>
    <r>
      <rPr>
        <sz val="9"/>
        <rFont val="Times New Roman"/>
        <family val="1"/>
      </rPr>
      <t>)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</si>
  <si>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 xml:space="preserve">Mengevaluasi uji coba </t>
    </r>
    <r>
      <rPr>
        <i/>
        <sz val="9"/>
        <rFont val="Times New Roman"/>
        <family val="1"/>
      </rPr>
      <t>front end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</si>
  <si>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 xml:space="preserve">Membuat </t>
    </r>
    <r>
      <rPr>
        <i/>
        <sz val="9"/>
        <rFont val="Times New Roman"/>
        <family val="1"/>
      </rPr>
      <t>back end</t>
    </r>
    <r>
      <rPr>
        <sz val="9"/>
        <rFont val="Times New Roman"/>
        <family val="1"/>
      </rPr>
      <t xml:space="preserve"> aplikasi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</si>
  <si>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 xml:space="preserve">Menguji coba </t>
    </r>
    <r>
      <rPr>
        <i/>
        <sz val="9"/>
        <rFont val="Times New Roman"/>
        <family val="1"/>
      </rPr>
      <t>back end</t>
    </r>
    <r>
      <rPr>
        <sz val="9"/>
        <rFont val="Times New Roman"/>
        <family val="1"/>
      </rPr>
      <t xml:space="preserve"> (</t>
    </r>
    <r>
      <rPr>
        <i/>
        <sz val="9"/>
        <rFont val="Times New Roman"/>
        <family val="1"/>
      </rPr>
      <t>whitebox testing</t>
    </r>
    <r>
      <rPr>
        <sz val="9"/>
        <rFont val="Times New Roman"/>
        <family val="1"/>
      </rPr>
      <t>)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</si>
  <si>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 xml:space="preserve">Mengevaluasi uji coba </t>
    </r>
    <r>
      <rPr>
        <i/>
        <sz val="9"/>
        <rFont val="Times New Roman"/>
        <family val="1"/>
      </rPr>
      <t>back end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</si>
  <si>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 xml:space="preserve">Menghubungkan </t>
    </r>
    <r>
      <rPr>
        <i/>
        <sz val="9"/>
        <rFont val="Times New Roman"/>
        <family val="1"/>
      </rPr>
      <t>front end</t>
    </r>
    <r>
      <rPr>
        <sz val="9"/>
        <rFont val="Times New Roman"/>
        <family val="1"/>
      </rPr>
      <t xml:space="preserve"> dan </t>
    </r>
    <r>
      <rPr>
        <i/>
        <sz val="9"/>
        <rFont val="Times New Roman"/>
        <family val="1"/>
      </rPr>
      <t>back end</t>
    </r>
    <r>
      <rPr>
        <sz val="9"/>
        <rFont val="Times New Roman"/>
        <family val="1"/>
      </rPr>
      <t xml:space="preserve"> 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</si>
  <si>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>Melakukan uji coba pengiriman dan penyajian data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</si>
  <si>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 xml:space="preserve">Mengevaluasi uji coba 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</si>
  <si>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 xml:space="preserve">Sistem </t>
    </r>
    <r>
      <rPr>
        <i/>
        <sz val="9"/>
        <rFont val="Times New Roman"/>
        <family val="1"/>
      </rPr>
      <t>Hardware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</si>
  <si>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 xml:space="preserve">Membuat sistem mekanik </t>
    </r>
    <r>
      <rPr>
        <i/>
        <sz val="9"/>
        <rFont val="Times New Roman"/>
        <family val="1"/>
      </rPr>
      <t>hardware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</si>
  <si>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>Merangkai sensor, komponen elektronika, dan mekanik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</si>
  <si>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 xml:space="preserve">Memasang </t>
    </r>
    <r>
      <rPr>
        <i/>
        <sz val="9"/>
        <rFont val="Times New Roman"/>
        <family val="1"/>
      </rPr>
      <t>hardware</t>
    </r>
    <r>
      <rPr>
        <sz val="9"/>
        <rFont val="Times New Roman"/>
        <family val="1"/>
      </rPr>
      <t xml:space="preserve"> pada kebun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</si>
  <si>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 xml:space="preserve">Memprogram </t>
    </r>
    <r>
      <rPr>
        <i/>
        <sz val="9"/>
        <rFont val="Times New Roman"/>
        <family val="1"/>
      </rPr>
      <t>microcontroller hardware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</si>
  <si>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 xml:space="preserve">Menguji coba aktivasi sistem </t>
    </r>
    <r>
      <rPr>
        <i/>
        <sz val="9"/>
        <rFont val="Times New Roman"/>
        <family val="1"/>
      </rPr>
      <t>hardware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</si>
  <si>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 xml:space="preserve">Mengevaluasi uji coba </t>
    </r>
    <r>
      <rPr>
        <i/>
        <sz val="9"/>
        <rFont val="Times New Roman"/>
        <family val="1"/>
      </rPr>
      <t>hardware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</si>
  <si>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 xml:space="preserve">Integrasi Sistem </t>
    </r>
    <r>
      <rPr>
        <i/>
        <sz val="9"/>
        <rFont val="Times New Roman"/>
        <family val="1"/>
      </rPr>
      <t xml:space="preserve">Sofware </t>
    </r>
    <r>
      <rPr>
        <sz val="9"/>
        <rFont val="Times New Roman"/>
        <family val="1"/>
      </rPr>
      <t xml:space="preserve">dan </t>
    </r>
    <r>
      <rPr>
        <i/>
        <sz val="9"/>
        <rFont val="Times New Roman"/>
        <family val="1"/>
      </rPr>
      <t>Hardware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</si>
  <si>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>Memprogram sistem integrasi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</si>
  <si>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>Melakukan uji coba awal (1 kebun)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</si>
  <si>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>Mengevaluasi uji coba awal (1 kebun)</t>
    </r>
  </si>
  <si>
    <r>
      <t>·</t>
    </r>
    <r>
      <rPr>
        <sz val="7"/>
        <rFont val="Times New Roman"/>
        <family val="1"/>
      </rPr>
      <t xml:space="preserve">      </t>
    </r>
    <r>
      <rPr>
        <i/>
        <sz val="9"/>
        <rFont val="Times New Roman"/>
        <family val="1"/>
      </rPr>
      <t>System Testing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</si>
  <si>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>Tahap Persiapan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</si>
  <si>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 xml:space="preserve">Mengemas </t>
    </r>
    <r>
      <rPr>
        <i/>
        <sz val="9"/>
        <rFont val="Times New Roman"/>
        <family val="1"/>
      </rPr>
      <t>hardware</t>
    </r>
    <r>
      <rPr>
        <sz val="9"/>
        <rFont val="Times New Roman"/>
        <family val="1"/>
      </rPr>
      <t xml:space="preserve"> untuk pengiriman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</si>
  <si>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 xml:space="preserve">Mengirim </t>
    </r>
    <r>
      <rPr>
        <i/>
        <sz val="9"/>
        <rFont val="Times New Roman"/>
        <family val="1"/>
      </rPr>
      <t>hardware</t>
    </r>
    <r>
      <rPr>
        <sz val="9"/>
        <rFont val="Times New Roman"/>
        <family val="1"/>
      </rPr>
      <t xml:space="preserve"> ke Bandung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</si>
  <si>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>Merakit sistem</t>
    </r>
    <r>
      <rPr>
        <i/>
        <sz val="9"/>
        <rFont val="Times New Roman"/>
        <family val="1"/>
      </rPr>
      <t xml:space="preserve"> hardware</t>
    </r>
    <r>
      <rPr>
        <sz val="9"/>
        <rFont val="Times New Roman"/>
        <family val="1"/>
      </rPr>
      <t xml:space="preserve"> kebun Bandung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</si>
  <si>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>Tahap Pelaksanaan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</si>
  <si>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>Menguji coba sistem keseluruhan  (</t>
    </r>
    <r>
      <rPr>
        <i/>
        <sz val="9"/>
        <rFont val="Times New Roman"/>
        <family val="1"/>
      </rPr>
      <t>system testing</t>
    </r>
    <r>
      <rPr>
        <sz val="9"/>
        <rFont val="Times New Roman"/>
        <family val="1"/>
      </rPr>
      <t>)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</si>
  <si>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>Mengevaluasi fungsionalitas sistem keseluruhan</t>
    </r>
  </si>
  <si>
    <r>
      <t>-</t>
    </r>
    <r>
      <rPr>
        <sz val="7"/>
        <rFont val="Times New Roman"/>
        <family val="1"/>
      </rPr>
      <t xml:space="preserve">     </t>
    </r>
    <r>
      <rPr>
        <i/>
        <sz val="9"/>
        <rFont val="Times New Roman"/>
        <family val="1"/>
      </rPr>
      <t xml:space="preserve">User Acceptance Test </t>
    </r>
    <r>
      <rPr>
        <sz val="9"/>
        <rFont val="Times New Roman"/>
        <family val="1"/>
      </rPr>
      <t xml:space="preserve"> (UAT)</t>
    </r>
  </si>
  <si>
    <r>
      <t>ü</t>
    </r>
    <r>
      <rPr>
        <sz val="7"/>
        <rFont val="Times New Roman"/>
        <family val="1"/>
      </rPr>
      <t xml:space="preserve">  </t>
    </r>
    <r>
      <rPr>
        <sz val="9"/>
        <rFont val="Times New Roman"/>
        <family val="1"/>
      </rPr>
      <t>Perencanaan UAT</t>
    </r>
  </si>
  <si>
    <r>
      <t>ü</t>
    </r>
    <r>
      <rPr>
        <sz val="7"/>
        <rFont val="Times New Roman"/>
        <family val="1"/>
      </rPr>
      <t xml:space="preserve">  </t>
    </r>
    <r>
      <rPr>
        <sz val="9"/>
        <rFont val="Times New Roman"/>
        <family val="1"/>
      </rPr>
      <t>Pelaksanaan UAT</t>
    </r>
  </si>
  <si>
    <r>
      <t>ü</t>
    </r>
    <r>
      <rPr>
        <sz val="7"/>
        <rFont val="Times New Roman"/>
        <family val="1"/>
      </rPr>
      <t xml:space="preserve">  </t>
    </r>
    <r>
      <rPr>
        <sz val="9"/>
        <rFont val="Times New Roman"/>
        <family val="1"/>
      </rPr>
      <t>Evaluasi hasil UAT</t>
    </r>
  </si>
  <si>
    <r>
      <t>·</t>
    </r>
    <r>
      <rPr>
        <sz val="7"/>
        <rFont val="Times New Roman"/>
        <family val="1"/>
      </rPr>
      <t xml:space="preserve">      </t>
    </r>
    <r>
      <rPr>
        <i/>
        <sz val="9"/>
        <rFont val="Times New Roman"/>
        <family val="1"/>
      </rPr>
      <t>System Implementation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</si>
  <si>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>Merencanakan implementasi sistem &amp; pelatihan karyawan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</si>
  <si>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>Melaksanakan implementasi sistem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</si>
  <si>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 xml:space="preserve">Membuat </t>
    </r>
    <r>
      <rPr>
        <i/>
        <sz val="9"/>
        <rFont val="Times New Roman"/>
        <family val="1"/>
      </rPr>
      <t>guidebook</t>
    </r>
    <r>
      <rPr>
        <sz val="9"/>
        <rFont val="Times New Roman"/>
        <family val="1"/>
      </rPr>
      <t xml:space="preserve"> penggunaan sistem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</si>
  <si>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 xml:space="preserve">Membuat </t>
    </r>
    <r>
      <rPr>
        <i/>
        <sz val="9"/>
        <rFont val="Times New Roman"/>
        <family val="1"/>
      </rPr>
      <t>guidebook</t>
    </r>
    <r>
      <rPr>
        <sz val="9"/>
        <rFont val="Times New Roman"/>
        <family val="1"/>
      </rPr>
      <t xml:space="preserve"> perawatan sistem</t>
    </r>
  </si>
  <si>
    <r>
      <t>o</t>
    </r>
    <r>
      <rPr>
        <sz val="7"/>
        <rFont val="Times New Roman"/>
        <family val="1"/>
      </rPr>
      <t xml:space="preserve">   </t>
    </r>
    <r>
      <rPr>
        <i/>
        <sz val="9"/>
        <rFont val="Times New Roman"/>
        <family val="1"/>
      </rPr>
      <t>Staff Training Development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</si>
  <si>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>Mempersiapkan dan memastikan ketersediaan kebutuhan pelatihan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</si>
  <si>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>Melaksanakan pelatihan</t>
    </r>
  </si>
  <si>
    <r>
      <t>ü</t>
    </r>
    <r>
      <rPr>
        <sz val="7"/>
        <rFont val="Times New Roman"/>
        <family val="1"/>
      </rPr>
      <t xml:space="preserve">  </t>
    </r>
    <r>
      <rPr>
        <sz val="9"/>
        <rFont val="Times New Roman"/>
        <family val="1"/>
      </rPr>
      <t>Pelatihan penggunaan sistem untuk karyawan non-petani</t>
    </r>
  </si>
  <si>
    <r>
      <t>ü</t>
    </r>
    <r>
      <rPr>
        <sz val="7"/>
        <rFont val="Times New Roman"/>
        <family val="1"/>
      </rPr>
      <t xml:space="preserve">  </t>
    </r>
    <r>
      <rPr>
        <sz val="9"/>
        <rFont val="Times New Roman"/>
        <family val="1"/>
      </rPr>
      <t>Pelatihan penggunaan dan perawatan sistem untuk petani</t>
    </r>
  </si>
  <si>
    <r>
      <t>-</t>
    </r>
    <r>
      <rPr>
        <sz val="7"/>
        <rFont val="Times New Roman"/>
        <family val="1"/>
      </rPr>
      <t xml:space="preserve">     </t>
    </r>
    <r>
      <rPr>
        <sz val="9"/>
        <rFont val="Times New Roman"/>
        <family val="1"/>
      </rPr>
      <t>Melakukan review pelatihan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</si>
  <si>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 xml:space="preserve">Mengevaluasi </t>
    </r>
    <r>
      <rPr>
        <i/>
        <sz val="9"/>
        <rFont val="Times New Roman"/>
        <family val="1"/>
      </rPr>
      <t>guidebook</t>
    </r>
    <r>
      <rPr>
        <sz val="9"/>
        <rFont val="Times New Roman"/>
        <family val="1"/>
      </rPr>
      <t xml:space="preserve"> penggunaan dan perawatan sistem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</si>
  <si>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 xml:space="preserve">Menganalisa performansi proyek 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</si>
  <si>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 xml:space="preserve">Menjalankan </t>
    </r>
    <r>
      <rPr>
        <i/>
        <sz val="9"/>
        <rFont val="Times New Roman"/>
        <family val="1"/>
      </rPr>
      <t>integrated change control</t>
    </r>
  </si>
  <si>
    <r>
      <t>·</t>
    </r>
    <r>
      <rPr>
        <sz val="7"/>
        <rFont val="Times New Roman"/>
        <family val="1"/>
      </rPr>
      <t xml:space="preserve">      </t>
    </r>
    <r>
      <rPr>
        <i/>
        <sz val="9"/>
        <rFont val="Times New Roman"/>
        <family val="1"/>
      </rPr>
      <t>Area Control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</si>
  <si>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>Kontrol cakupan (</t>
    </r>
    <r>
      <rPr>
        <i/>
        <sz val="9"/>
        <rFont val="Times New Roman"/>
        <family val="1"/>
      </rPr>
      <t>scope</t>
    </r>
    <r>
      <rPr>
        <sz val="9"/>
        <rFont val="Times New Roman"/>
        <family val="1"/>
      </rPr>
      <t>)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</si>
  <si>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>Kontrol jadwal (</t>
    </r>
    <r>
      <rPr>
        <i/>
        <sz val="9"/>
        <rFont val="Times New Roman"/>
        <family val="1"/>
      </rPr>
      <t>schedule</t>
    </r>
    <r>
      <rPr>
        <sz val="9"/>
        <rFont val="Times New Roman"/>
        <family val="1"/>
      </rPr>
      <t>)</t>
    </r>
  </si>
  <si>
    <r>
      <t>o</t>
    </r>
    <r>
      <rPr>
        <sz val="7"/>
        <rFont val="Times New Roman"/>
        <family val="1"/>
      </rPr>
      <t xml:space="preserve">   </t>
    </r>
    <r>
      <rPr>
        <sz val="9"/>
        <rFont val="Times New Roman"/>
        <family val="1"/>
      </rPr>
      <t>Kontrol biaya (</t>
    </r>
    <r>
      <rPr>
        <i/>
        <sz val="9"/>
        <rFont val="Times New Roman"/>
        <family val="1"/>
      </rPr>
      <t>cost</t>
    </r>
    <r>
      <rPr>
        <sz val="9"/>
        <rFont val="Times New Roman"/>
        <family val="1"/>
      </rPr>
      <t>)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</si>
  <si>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 xml:space="preserve">Melaksanakan </t>
    </r>
    <r>
      <rPr>
        <i/>
        <sz val="9"/>
        <rFont val="Times New Roman"/>
        <family val="1"/>
      </rPr>
      <t>Quality Control</t>
    </r>
    <r>
      <rPr>
        <sz val="9"/>
        <rFont val="Times New Roman"/>
        <family val="1"/>
      </rPr>
      <t xml:space="preserve"> (QC)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</si>
  <si>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>Menganalisa dan mengontrol risiko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</si>
  <si>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>Mengelola pengadaan kebutuhan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</si>
  <si>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 xml:space="preserve">Mengelola keterlibatan </t>
    </r>
    <r>
      <rPr>
        <i/>
        <sz val="9"/>
        <rFont val="Times New Roman"/>
        <family val="1"/>
      </rPr>
      <t xml:space="preserve">stakeholder 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</si>
  <si>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>Evaluasi WBS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</si>
  <si>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>Evaluasi</t>
    </r>
    <r>
      <rPr>
        <i/>
        <sz val="9"/>
        <rFont val="Times New Roman"/>
        <family val="1"/>
      </rPr>
      <t xml:space="preserve"> Project Outcomes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</si>
  <si>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>Evaluasi</t>
    </r>
    <r>
      <rPr>
        <i/>
        <sz val="9"/>
        <rFont val="Times New Roman"/>
        <family val="1"/>
      </rPr>
      <t xml:space="preserve"> Project Management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</si>
  <si>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>Penyelesaian obyektivitas (</t>
    </r>
    <r>
      <rPr>
        <i/>
        <sz val="9"/>
        <rFont val="Times New Roman"/>
        <family val="1"/>
      </rPr>
      <t>client satisfaction</t>
    </r>
    <r>
      <rPr>
        <sz val="9"/>
        <rFont val="Times New Roman"/>
        <family val="1"/>
      </rPr>
      <t>)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</si>
  <si>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>Pengembalian fasilitas perusahaan</t>
    </r>
  </si>
  <si>
    <r>
      <t>·</t>
    </r>
    <r>
      <rPr>
        <sz val="7"/>
        <rFont val="Times New Roman"/>
        <family val="1"/>
      </rPr>
      <t xml:space="preserve">      </t>
    </r>
    <r>
      <rPr>
        <sz val="9"/>
        <rFont val="Times New Roman"/>
        <family val="1"/>
      </rPr>
      <t>Penyerahan sistem IoT kepada perusahaan</t>
    </r>
  </si>
  <si>
    <t>selisih</t>
  </si>
  <si>
    <t>harusnya</t>
  </si>
  <si>
    <t>yg keisi</t>
  </si>
  <si>
    <t>initiation</t>
  </si>
  <si>
    <t>planning</t>
  </si>
  <si>
    <t>execution</t>
  </si>
  <si>
    <t>clossure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</si>
</sst>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_-&quot;Rp&quot;* #,##0.00_-;\-&quot;Rp&quot;* #,##0.00_-;_-&quot;Rp&quot;* &quot;-&quot;_-;_-@_-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10"/>
      <color rgb="FFFFFFFF"/>
      <name val="Times New Roman"/>
      <family val="1"/>
    </font>
    <font>
      <b/>
      <i/>
      <sz val="10"/>
      <color rgb="FFFFFFFF"/>
      <name val="Times New Roman"/>
      <family val="1"/>
    </font>
    <font>
      <b/>
      <i/>
      <sz val="10"/>
      <color rgb="FF000000"/>
      <name val="Times New Roman"/>
      <family val="1"/>
    </font>
    <font>
      <i/>
      <sz val="10"/>
      <color rgb="FF808080"/>
      <name val="Times New Roman"/>
      <family val="1"/>
    </font>
    <font>
      <sz val="9"/>
      <color theme="1"/>
      <name val="Symbol"/>
      <family val="1"/>
      <charset val="2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i/>
      <sz val="9"/>
      <color rgb="FF000000"/>
      <name val="Times New Roman"/>
      <family val="1"/>
    </font>
    <font>
      <sz val="10"/>
      <color rgb="FF808080"/>
      <name val="Times New Roman"/>
      <family val="1"/>
    </font>
    <font>
      <b/>
      <i/>
      <sz val="9"/>
      <name val="Times New Roman"/>
      <family val="1"/>
    </font>
    <font>
      <b/>
      <i/>
      <sz val="10"/>
      <name val="Times New Roman"/>
      <family val="1"/>
    </font>
    <font>
      <sz val="11"/>
      <name val="Calibri"/>
      <family val="2"/>
      <scheme val="minor"/>
    </font>
    <font>
      <u/>
      <sz val="9"/>
      <name val="Times New Roman"/>
      <family val="1"/>
    </font>
    <font>
      <i/>
      <u/>
      <sz val="9"/>
      <name val="Times New Roman"/>
      <family val="1"/>
    </font>
    <font>
      <sz val="9"/>
      <name val="Symbol"/>
      <family val="1"/>
      <charset val="2"/>
    </font>
    <font>
      <sz val="7"/>
      <name val="Times New Roman"/>
      <family val="1"/>
    </font>
    <font>
      <i/>
      <sz val="9"/>
      <name val="Times New Roman"/>
      <family val="1"/>
    </font>
    <font>
      <sz val="9"/>
      <name val="Courier New"/>
      <family val="3"/>
    </font>
    <font>
      <sz val="9"/>
      <name val="Times New Roman"/>
      <family val="1"/>
    </font>
    <font>
      <sz val="9"/>
      <name val="Wingdings"/>
      <charset val="2"/>
    </font>
    <font>
      <b/>
      <i/>
      <sz val="9"/>
      <color theme="0"/>
      <name val="Times New Roman"/>
      <family val="1"/>
    </font>
    <font>
      <b/>
      <i/>
      <sz val="10"/>
      <color theme="0"/>
      <name val="Times New Roman"/>
      <family val="1"/>
    </font>
    <font>
      <sz val="9"/>
      <color rgb="FF80808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313896"/>
        <bgColor indexed="64"/>
      </patternFill>
    </fill>
    <fill>
      <patternFill patternType="solid">
        <fgColor rgb="FFF5C13A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wrapText="1"/>
    </xf>
    <xf numFmtId="0" fontId="3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justify" vertical="center" wrapText="1"/>
    </xf>
    <xf numFmtId="0" fontId="5" fillId="3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42" fontId="1" fillId="0" borderId="7" xfId="0" applyNumberFormat="1" applyFont="1" applyBorder="1" applyAlignment="1">
      <alignment horizontal="right" vertical="center" wrapText="1"/>
    </xf>
    <xf numFmtId="42" fontId="1" fillId="0" borderId="5" xfId="0" applyNumberFormat="1" applyFont="1" applyBorder="1" applyAlignment="1">
      <alignment horizontal="right" vertical="center" wrapText="1"/>
    </xf>
    <xf numFmtId="1" fontId="1" fillId="0" borderId="2" xfId="0" applyNumberFormat="1" applyFont="1" applyBorder="1" applyAlignment="1">
      <alignment horizontal="justify" vertical="center" wrapText="1"/>
    </xf>
    <xf numFmtId="2" fontId="1" fillId="0" borderId="2" xfId="0" applyNumberFormat="1" applyFont="1" applyBorder="1" applyAlignment="1">
      <alignment horizontal="justify" vertical="center" wrapText="1"/>
    </xf>
    <xf numFmtId="2" fontId="1" fillId="4" borderId="2" xfId="0" applyNumberFormat="1" applyFont="1" applyFill="1" applyBorder="1" applyAlignment="1">
      <alignment horizontal="justify" vertical="center" wrapText="1"/>
    </xf>
    <xf numFmtId="2" fontId="1" fillId="5" borderId="2" xfId="0" applyNumberFormat="1" applyFont="1" applyFill="1" applyBorder="1" applyAlignment="1">
      <alignment horizontal="justify" vertical="center" wrapText="1"/>
    </xf>
    <xf numFmtId="2" fontId="6" fillId="0" borderId="5" xfId="0" applyNumberFormat="1" applyFont="1" applyFill="1" applyBorder="1" applyAlignment="1">
      <alignment horizontal="justify" vertical="center" wrapText="1"/>
    </xf>
    <xf numFmtId="42" fontId="6" fillId="0" borderId="7" xfId="0" applyNumberFormat="1" applyFont="1" applyFill="1" applyBorder="1" applyAlignment="1">
      <alignment horizontal="justify" vertical="center" wrapText="1"/>
    </xf>
    <xf numFmtId="0" fontId="7" fillId="0" borderId="7" xfId="0" applyFont="1" applyBorder="1" applyAlignment="1">
      <alignment horizontal="left" vertical="center" wrapText="1" indent="2"/>
    </xf>
    <xf numFmtId="0" fontId="7" fillId="0" borderId="5" xfId="0" applyFont="1" applyBorder="1" applyAlignment="1">
      <alignment horizontal="left" vertical="center" wrapText="1" indent="2"/>
    </xf>
    <xf numFmtId="42" fontId="0" fillId="0" borderId="0" xfId="0" applyNumberFormat="1" applyAlignment="1">
      <alignment wrapText="1"/>
    </xf>
    <xf numFmtId="42" fontId="6" fillId="5" borderId="7" xfId="0" applyNumberFormat="1" applyFont="1" applyFill="1" applyBorder="1" applyAlignment="1">
      <alignment horizontal="justify" vertical="center" wrapText="1"/>
    </xf>
    <xf numFmtId="2" fontId="6" fillId="0" borderId="7" xfId="0" applyNumberFormat="1" applyFont="1" applyFill="1" applyBorder="1" applyAlignment="1">
      <alignment horizontal="justify" vertical="center" wrapText="1"/>
    </xf>
    <xf numFmtId="2" fontId="1" fillId="0" borderId="3" xfId="0" applyNumberFormat="1" applyFont="1" applyFill="1" applyBorder="1" applyAlignment="1">
      <alignment horizontal="justify" vertical="center" wrapText="1"/>
    </xf>
    <xf numFmtId="2" fontId="1" fillId="0" borderId="2" xfId="0" applyNumberFormat="1" applyFont="1" applyFill="1" applyBorder="1" applyAlignment="1">
      <alignment horizontal="justify" vertical="center" wrapText="1"/>
    </xf>
    <xf numFmtId="164" fontId="1" fillId="0" borderId="2" xfId="0" applyNumberFormat="1" applyFont="1" applyBorder="1" applyAlignment="1">
      <alignment horizontal="justify" vertical="center" wrapText="1"/>
    </xf>
    <xf numFmtId="42" fontId="1" fillId="0" borderId="2" xfId="0" applyNumberFormat="1" applyFont="1" applyBorder="1" applyAlignment="1">
      <alignment horizontal="justify" vertical="center" wrapText="1"/>
    </xf>
    <xf numFmtId="42" fontId="1" fillId="5" borderId="2" xfId="0" applyNumberFormat="1" applyFont="1" applyFill="1" applyBorder="1" applyAlignment="1">
      <alignment horizontal="justify" vertical="center" wrapText="1"/>
    </xf>
    <xf numFmtId="42" fontId="1" fillId="3" borderId="2" xfId="0" applyNumberFormat="1" applyFont="1" applyFill="1" applyBorder="1" applyAlignment="1">
      <alignment vertical="center" wrapText="1"/>
    </xf>
    <xf numFmtId="42" fontId="10" fillId="0" borderId="7" xfId="0" applyNumberFormat="1" applyFont="1" applyFill="1" applyBorder="1" applyAlignment="1">
      <alignment horizontal="justify" vertical="center" wrapText="1"/>
    </xf>
    <xf numFmtId="42" fontId="11" fillId="0" borderId="2" xfId="0" applyNumberFormat="1" applyFont="1" applyBorder="1" applyAlignment="1">
      <alignment horizontal="justify" vertical="center" wrapText="1"/>
    </xf>
    <xf numFmtId="42" fontId="10" fillId="5" borderId="7" xfId="0" applyNumberFormat="1" applyFont="1" applyFill="1" applyBorder="1" applyAlignment="1">
      <alignment horizontal="justify" vertical="center" wrapText="1"/>
    </xf>
    <xf numFmtId="42" fontId="11" fillId="5" borderId="2" xfId="0" applyNumberFormat="1" applyFont="1" applyFill="1" applyBorder="1" applyAlignment="1">
      <alignment horizontal="justify" vertical="center" wrapText="1"/>
    </xf>
    <xf numFmtId="0" fontId="16" fillId="0" borderId="0" xfId="0" applyFont="1"/>
    <xf numFmtId="0" fontId="14" fillId="4" borderId="6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vertical="center" wrapText="1"/>
    </xf>
    <xf numFmtId="0" fontId="17" fillId="0" borderId="5" xfId="0" applyFont="1" applyBorder="1" applyAlignment="1">
      <alignment horizontal="justify" vertical="center" wrapText="1"/>
    </xf>
    <xf numFmtId="0" fontId="19" fillId="0" borderId="5" xfId="0" applyFont="1" applyBorder="1" applyAlignment="1">
      <alignment horizontal="left" vertical="center" wrapText="1" indent="3"/>
    </xf>
    <xf numFmtId="42" fontId="16" fillId="0" borderId="0" xfId="0" applyNumberFormat="1" applyFont="1"/>
    <xf numFmtId="0" fontId="22" fillId="0" borderId="5" xfId="0" applyFont="1" applyBorder="1" applyAlignment="1">
      <alignment horizontal="left" vertical="center" wrapText="1" indent="5"/>
    </xf>
    <xf numFmtId="0" fontId="17" fillId="0" borderId="5" xfId="0" applyFont="1" applyBorder="1" applyAlignment="1">
      <alignment vertical="center" wrapText="1"/>
    </xf>
    <xf numFmtId="0" fontId="18" fillId="0" borderId="5" xfId="0" applyFont="1" applyBorder="1" applyAlignment="1">
      <alignment horizontal="justify" vertical="center" wrapText="1"/>
    </xf>
    <xf numFmtId="0" fontId="23" fillId="0" borderId="5" xfId="0" applyFont="1" applyBorder="1" applyAlignment="1">
      <alignment horizontal="left" vertical="center" wrapText="1" indent="7"/>
    </xf>
    <xf numFmtId="0" fontId="24" fillId="0" borderId="5" xfId="0" applyFont="1" applyBorder="1" applyAlignment="1">
      <alignment horizontal="left" vertical="center" wrapText="1" indent="10"/>
    </xf>
    <xf numFmtId="0" fontId="15" fillId="3" borderId="5" xfId="0" applyFont="1" applyFill="1" applyBorder="1" applyAlignment="1">
      <alignment horizontal="left" vertical="center" wrapText="1"/>
    </xf>
    <xf numFmtId="42" fontId="11" fillId="3" borderId="2" xfId="0" applyNumberFormat="1" applyFont="1" applyFill="1" applyBorder="1" applyAlignment="1">
      <alignment horizontal="justify" vertical="center" wrapText="1"/>
    </xf>
    <xf numFmtId="0" fontId="25" fillId="0" borderId="2" xfId="0" applyFont="1" applyBorder="1" applyAlignment="1">
      <alignment horizontal="center" vertical="center" wrapText="1"/>
    </xf>
    <xf numFmtId="0" fontId="26" fillId="2" borderId="5" xfId="0" applyFont="1" applyFill="1" applyBorder="1" applyAlignment="1">
      <alignment vertical="center" wrapText="1"/>
    </xf>
    <xf numFmtId="42" fontId="13" fillId="0" borderId="5" xfId="0" applyNumberFormat="1" applyFont="1" applyBorder="1" applyAlignment="1">
      <alignment horizontal="justify" vertical="center" wrapText="1"/>
    </xf>
    <xf numFmtId="164" fontId="26" fillId="2" borderId="2" xfId="0" applyNumberFormat="1" applyFont="1" applyFill="1" applyBorder="1" applyAlignment="1">
      <alignment horizontal="center" vertical="center" wrapText="1"/>
    </xf>
    <xf numFmtId="164" fontId="14" fillId="4" borderId="4" xfId="0" applyNumberFormat="1" applyFont="1" applyFill="1" applyBorder="1" applyAlignment="1">
      <alignment vertical="center" wrapText="1"/>
    </xf>
    <xf numFmtId="164" fontId="14" fillId="4" borderId="3" xfId="0" applyNumberFormat="1" applyFont="1" applyFill="1" applyBorder="1" applyAlignment="1">
      <alignment vertical="center" wrapText="1"/>
    </xf>
    <xf numFmtId="164" fontId="13" fillId="7" borderId="7" xfId="0" applyNumberFormat="1" applyFont="1" applyFill="1" applyBorder="1" applyAlignment="1">
      <alignment horizontal="justify" vertical="center" wrapText="1"/>
    </xf>
    <xf numFmtId="164" fontId="1" fillId="0" borderId="3" xfId="0" applyNumberFormat="1" applyFont="1" applyBorder="1" applyAlignment="1">
      <alignment horizontal="justify" vertical="center" wrapText="1"/>
    </xf>
    <xf numFmtId="164" fontId="11" fillId="0" borderId="2" xfId="0" applyNumberFormat="1" applyFont="1" applyFill="1" applyBorder="1" applyAlignment="1">
      <alignment horizontal="justify" vertical="center" wrapText="1"/>
    </xf>
    <xf numFmtId="164" fontId="11" fillId="0" borderId="2" xfId="0" applyNumberFormat="1" applyFont="1" applyBorder="1" applyAlignment="1">
      <alignment horizontal="justify" vertical="center" wrapText="1"/>
    </xf>
    <xf numFmtId="164" fontId="13" fillId="7" borderId="5" xfId="0" applyNumberFormat="1" applyFont="1" applyFill="1" applyBorder="1" applyAlignment="1">
      <alignment horizontal="justify" vertical="center" wrapText="1"/>
    </xf>
    <xf numFmtId="164" fontId="1" fillId="7" borderId="2" xfId="0" applyNumberFormat="1" applyFont="1" applyFill="1" applyBorder="1" applyAlignment="1">
      <alignment horizontal="justify" vertical="center" wrapText="1"/>
    </xf>
    <xf numFmtId="164" fontId="13" fillId="0" borderId="5" xfId="0" applyNumberFormat="1" applyFont="1" applyBorder="1" applyAlignment="1">
      <alignment horizontal="justify" vertical="center" wrapText="1"/>
    </xf>
    <xf numFmtId="164" fontId="13" fillId="0" borderId="7" xfId="0" applyNumberFormat="1" applyFont="1" applyBorder="1" applyAlignment="1">
      <alignment horizontal="justify" vertical="center" wrapText="1"/>
    </xf>
    <xf numFmtId="164" fontId="1" fillId="7" borderId="3" xfId="0" applyNumberFormat="1" applyFont="1" applyFill="1" applyBorder="1" applyAlignment="1">
      <alignment horizontal="justify" vertical="center" wrapText="1"/>
    </xf>
    <xf numFmtId="164" fontId="11" fillId="3" borderId="2" xfId="0" applyNumberFormat="1" applyFont="1" applyFill="1" applyBorder="1" applyAlignment="1">
      <alignment horizontal="justify" vertical="center" wrapText="1"/>
    </xf>
    <xf numFmtId="164" fontId="16" fillId="0" borderId="0" xfId="0" applyNumberFormat="1" applyFont="1"/>
    <xf numFmtId="0" fontId="14" fillId="4" borderId="6" xfId="0" applyFont="1" applyFill="1" applyBorder="1" applyAlignment="1">
      <alignment horizontal="center" vertical="center" wrapText="1"/>
    </xf>
    <xf numFmtId="1" fontId="16" fillId="0" borderId="0" xfId="0" applyNumberFormat="1" applyFont="1"/>
    <xf numFmtId="164" fontId="11" fillId="5" borderId="2" xfId="0" applyNumberFormat="1" applyFont="1" applyFill="1" applyBorder="1" applyAlignment="1">
      <alignment horizontal="justify" vertical="center" wrapText="1"/>
    </xf>
    <xf numFmtId="42" fontId="12" fillId="4" borderId="6" xfId="0" applyNumberFormat="1" applyFont="1" applyFill="1" applyBorder="1" applyAlignment="1">
      <alignment vertical="center" wrapText="1"/>
    </xf>
    <xf numFmtId="42" fontId="12" fillId="4" borderId="4" xfId="0" applyNumberFormat="1" applyFont="1" applyFill="1" applyBorder="1" applyAlignment="1">
      <alignment vertical="center" wrapText="1"/>
    </xf>
    <xf numFmtId="3" fontId="16" fillId="0" borderId="0" xfId="0" applyNumberFormat="1" applyFont="1"/>
    <xf numFmtId="164" fontId="1" fillId="6" borderId="2" xfId="0" applyNumberFormat="1" applyFont="1" applyFill="1" applyBorder="1" applyAlignment="1">
      <alignment horizontal="justify" vertical="center" wrapText="1"/>
    </xf>
    <xf numFmtId="164" fontId="1" fillId="0" borderId="2" xfId="0" applyNumberFormat="1" applyFont="1" applyFill="1" applyBorder="1" applyAlignment="1">
      <alignment horizontal="justify" vertical="center" wrapText="1"/>
    </xf>
    <xf numFmtId="42" fontId="13" fillId="0" borderId="7" xfId="0" applyNumberFormat="1" applyFont="1" applyFill="1" applyBorder="1" applyAlignment="1">
      <alignment horizontal="justify" vertical="center" wrapText="1"/>
    </xf>
    <xf numFmtId="42" fontId="23" fillId="0" borderId="7" xfId="0" applyNumberFormat="1" applyFont="1" applyFill="1" applyBorder="1" applyAlignment="1">
      <alignment horizontal="left" vertical="center" wrapText="1"/>
    </xf>
    <xf numFmtId="42" fontId="23" fillId="0" borderId="2" xfId="0" applyNumberFormat="1" applyFont="1" applyBorder="1" applyAlignment="1">
      <alignment horizontal="left" vertical="center" wrapText="1"/>
    </xf>
    <xf numFmtId="42" fontId="27" fillId="0" borderId="7" xfId="0" applyNumberFormat="1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64" fontId="26" fillId="2" borderId="6" xfId="0" applyNumberFormat="1" applyFont="1" applyFill="1" applyBorder="1" applyAlignment="1">
      <alignment horizontal="center" vertical="center" wrapText="1"/>
    </xf>
    <xf numFmtId="164" fontId="26" fillId="2" borderId="3" xfId="0" applyNumberFormat="1" applyFont="1" applyFill="1" applyBorder="1" applyAlignment="1">
      <alignment horizontal="center" vertical="center" wrapText="1"/>
    </xf>
    <xf numFmtId="164" fontId="26" fillId="2" borderId="4" xfId="0" applyNumberFormat="1" applyFont="1" applyFill="1" applyBorder="1" applyAlignment="1">
      <alignment horizontal="center" vertical="center" wrapText="1"/>
    </xf>
    <xf numFmtId="164" fontId="26" fillId="2" borderId="1" xfId="0" applyNumberFormat="1" applyFont="1" applyFill="1" applyBorder="1" applyAlignment="1">
      <alignment horizontal="center" vertical="center" wrapText="1"/>
    </xf>
    <xf numFmtId="164" fontId="26" fillId="2" borderId="5" xfId="0" applyNumberFormat="1" applyFont="1" applyFill="1" applyBorder="1" applyAlignment="1">
      <alignment horizontal="center" vertical="center" wrapText="1"/>
    </xf>
    <xf numFmtId="42" fontId="13" fillId="5" borderId="6" xfId="0" applyNumberFormat="1" applyFont="1" applyFill="1" applyBorder="1" applyAlignment="1">
      <alignment horizontal="center" vertical="center" wrapText="1"/>
    </xf>
    <xf numFmtId="42" fontId="13" fillId="5" borderId="4" xfId="0" applyNumberFormat="1" applyFont="1" applyFill="1" applyBorder="1" applyAlignment="1">
      <alignment horizontal="center" vertical="center" wrapText="1"/>
    </xf>
    <xf numFmtId="42" fontId="13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F7E5-3EA5-453A-A717-D32AC2008E28}">
  <dimension ref="A1:P58"/>
  <sheetViews>
    <sheetView tabSelected="1" zoomScale="70" zoomScaleNormal="70"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M13" sqref="M13:M16"/>
    </sheetView>
  </sheetViews>
  <sheetFormatPr defaultColWidth="19.33203125" defaultRowHeight="16.2" customHeight="1" x14ac:dyDescent="0.3"/>
  <cols>
    <col min="1" max="1" width="25.21875" style="1" customWidth="1"/>
    <col min="2" max="2" width="16.109375" style="1" bestFit="1" customWidth="1"/>
    <col min="3" max="3" width="15.5546875" style="1" bestFit="1" customWidth="1"/>
    <col min="4" max="4" width="17.109375" style="1" bestFit="1" customWidth="1"/>
    <col min="5" max="5" width="16.109375" style="1" bestFit="1" customWidth="1"/>
    <col min="6" max="6" width="16.21875" style="1" bestFit="1" customWidth="1"/>
    <col min="7" max="8" width="15.6640625" style="1" bestFit="1" customWidth="1"/>
    <col min="9" max="10" width="16.109375" style="1" bestFit="1" customWidth="1"/>
    <col min="11" max="11" width="15.5546875" style="1" bestFit="1" customWidth="1"/>
    <col min="12" max="12" width="18.88671875" style="1" customWidth="1"/>
    <col min="13" max="13" width="19.33203125" style="19"/>
    <col min="14" max="15" width="19.33203125" style="1"/>
    <col min="16" max="16" width="19.33203125" style="19"/>
    <col min="17" max="16384" width="19.33203125" style="1"/>
  </cols>
  <sheetData>
    <row r="1" spans="1:16" ht="16.2" customHeight="1" thickBot="1" x14ac:dyDescent="0.35">
      <c r="A1" s="2"/>
      <c r="B1" s="75">
        <v>2020</v>
      </c>
      <c r="C1" s="76"/>
      <c r="D1" s="75">
        <v>2021</v>
      </c>
      <c r="E1" s="77"/>
      <c r="F1" s="77"/>
      <c r="G1" s="77"/>
      <c r="H1" s="77"/>
      <c r="I1" s="77"/>
      <c r="J1" s="77"/>
      <c r="K1" s="76"/>
      <c r="L1" s="78" t="s">
        <v>0</v>
      </c>
    </row>
    <row r="2" spans="1:16" ht="16.2" customHeight="1" thickBot="1" x14ac:dyDescent="0.35">
      <c r="A2" s="7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79"/>
      <c r="N2" s="8" t="s">
        <v>47</v>
      </c>
      <c r="P2" s="19" t="s">
        <v>46</v>
      </c>
    </row>
    <row r="3" spans="1:16" ht="16.2" customHeight="1" thickBot="1" x14ac:dyDescent="0.35">
      <c r="A3" s="4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N3" s="19">
        <v>0</v>
      </c>
    </row>
    <row r="4" spans="1:16" ht="16.2" customHeight="1" thickBot="1" x14ac:dyDescent="0.35">
      <c r="A4" s="17" t="s">
        <v>24</v>
      </c>
      <c r="B4" s="21">
        <v>276</v>
      </c>
      <c r="C4" s="22">
        <v>38.880000000000003</v>
      </c>
      <c r="D4" s="22">
        <v>66.64</v>
      </c>
      <c r="E4" s="22">
        <v>1.28</v>
      </c>
      <c r="F4" s="22">
        <v>6.24</v>
      </c>
      <c r="G4" s="22">
        <v>2.4</v>
      </c>
      <c r="H4" s="22">
        <v>3.68</v>
      </c>
      <c r="I4" s="22">
        <v>21.36</v>
      </c>
      <c r="J4" s="22">
        <v>69.680000000000007</v>
      </c>
      <c r="K4" s="22">
        <v>44.56</v>
      </c>
      <c r="L4" s="12">
        <f>SUM(B4:K4)</f>
        <v>530.72</v>
      </c>
      <c r="N4" s="9">
        <v>181475</v>
      </c>
      <c r="O4" s="9">
        <v>58462</v>
      </c>
    </row>
    <row r="5" spans="1:16" ht="16.2" customHeight="1" thickBot="1" x14ac:dyDescent="0.35">
      <c r="A5" s="18" t="s">
        <v>25</v>
      </c>
      <c r="B5" s="15">
        <v>0</v>
      </c>
      <c r="C5" s="23">
        <v>29.84</v>
      </c>
      <c r="D5" s="23">
        <v>19.84</v>
      </c>
      <c r="E5" s="23">
        <v>24.4</v>
      </c>
      <c r="F5" s="23">
        <v>28.4</v>
      </c>
      <c r="G5" s="23">
        <v>20</v>
      </c>
      <c r="H5" s="23">
        <v>3.68</v>
      </c>
      <c r="I5" s="23">
        <v>23.04</v>
      </c>
      <c r="J5" s="23">
        <v>55.04</v>
      </c>
      <c r="K5" s="23">
        <v>38.08</v>
      </c>
      <c r="L5" s="12">
        <f t="shared" ref="L5:L28" si="0">SUM(B5:K5)</f>
        <v>242.32</v>
      </c>
      <c r="N5" s="10">
        <v>86600</v>
      </c>
      <c r="O5" s="10">
        <v>46115</v>
      </c>
    </row>
    <row r="6" spans="1:16" ht="16.2" customHeight="1" thickBot="1" x14ac:dyDescent="0.35">
      <c r="A6" s="18" t="s">
        <v>26</v>
      </c>
      <c r="B6" s="15">
        <v>4</v>
      </c>
      <c r="C6" s="23">
        <v>21.04</v>
      </c>
      <c r="D6" s="23">
        <v>66.64</v>
      </c>
      <c r="E6" s="23">
        <v>1.28</v>
      </c>
      <c r="F6" s="23">
        <v>6.24</v>
      </c>
      <c r="G6" s="23">
        <v>2.4</v>
      </c>
      <c r="H6" s="23">
        <v>3.68</v>
      </c>
      <c r="I6" s="23">
        <v>19.920000000000002</v>
      </c>
      <c r="J6" s="23">
        <v>59.36</v>
      </c>
      <c r="K6" s="23">
        <v>51.28</v>
      </c>
      <c r="L6" s="12">
        <f t="shared" si="0"/>
        <v>235.84</v>
      </c>
      <c r="N6" s="10">
        <v>83069</v>
      </c>
      <c r="O6" s="10">
        <v>46115</v>
      </c>
    </row>
    <row r="7" spans="1:16" ht="16.2" customHeight="1" thickBot="1" x14ac:dyDescent="0.35">
      <c r="A7" s="18" t="s">
        <v>27</v>
      </c>
      <c r="B7" s="15">
        <v>0</v>
      </c>
      <c r="C7" s="23">
        <v>11.68</v>
      </c>
      <c r="D7" s="23">
        <v>14.08</v>
      </c>
      <c r="E7" s="23">
        <v>10.64</v>
      </c>
      <c r="F7" s="23">
        <v>18.079999999999998</v>
      </c>
      <c r="G7" s="23">
        <v>8.8000000000000007</v>
      </c>
      <c r="H7" s="23">
        <v>14.08</v>
      </c>
      <c r="I7" s="23">
        <v>56.32</v>
      </c>
      <c r="J7" s="23">
        <v>21.44</v>
      </c>
      <c r="K7" s="23">
        <v>36.08</v>
      </c>
      <c r="L7" s="12">
        <f t="shared" si="0"/>
        <v>191.2</v>
      </c>
      <c r="N7" s="10">
        <v>40961</v>
      </c>
      <c r="O7" s="10">
        <v>30180</v>
      </c>
    </row>
    <row r="8" spans="1:16" ht="16.2" customHeight="1" thickBot="1" x14ac:dyDescent="0.35">
      <c r="A8" s="18" t="s">
        <v>28</v>
      </c>
      <c r="B8" s="15">
        <v>0</v>
      </c>
      <c r="C8" s="23">
        <v>15.44</v>
      </c>
      <c r="D8" s="23">
        <v>23.12</v>
      </c>
      <c r="E8" s="23">
        <v>151.84</v>
      </c>
      <c r="F8" s="23">
        <v>107.52</v>
      </c>
      <c r="G8" s="23">
        <v>19.52</v>
      </c>
      <c r="H8" s="23">
        <v>18.96</v>
      </c>
      <c r="I8" s="23">
        <v>45.52</v>
      </c>
      <c r="J8" s="23">
        <v>45.12</v>
      </c>
      <c r="K8" s="23">
        <v>31.44</v>
      </c>
      <c r="L8" s="12">
        <f t="shared" si="0"/>
        <v>458.47999999999996</v>
      </c>
      <c r="N8" s="10">
        <v>47846</v>
      </c>
      <c r="O8" s="10">
        <v>46154</v>
      </c>
    </row>
    <row r="9" spans="1:16" ht="16.2" customHeight="1" thickBot="1" x14ac:dyDescent="0.35">
      <c r="A9" s="18" t="s">
        <v>29</v>
      </c>
      <c r="B9" s="15">
        <v>0</v>
      </c>
      <c r="C9" s="23">
        <v>15.44</v>
      </c>
      <c r="D9" s="23">
        <v>23.12</v>
      </c>
      <c r="E9" s="23">
        <v>230.72</v>
      </c>
      <c r="F9" s="23">
        <v>116.96</v>
      </c>
      <c r="G9" s="23">
        <v>28</v>
      </c>
      <c r="H9" s="23">
        <v>18.96</v>
      </c>
      <c r="I9" s="23">
        <v>45.52</v>
      </c>
      <c r="J9" s="23">
        <v>40.799999999999997</v>
      </c>
      <c r="K9" s="23">
        <v>31.44</v>
      </c>
      <c r="L9" s="12">
        <f t="shared" si="0"/>
        <v>550.95999999999992</v>
      </c>
      <c r="N9" s="10">
        <v>68750</v>
      </c>
      <c r="O9" s="10">
        <v>52308</v>
      </c>
    </row>
    <row r="10" spans="1:16" ht="16.2" customHeight="1" thickBot="1" x14ac:dyDescent="0.35">
      <c r="A10" s="18" t="s">
        <v>30</v>
      </c>
      <c r="B10" s="15">
        <v>0</v>
      </c>
      <c r="C10" s="23">
        <v>13.84</v>
      </c>
      <c r="D10" s="23">
        <v>70.72</v>
      </c>
      <c r="E10" s="23">
        <v>78.16</v>
      </c>
      <c r="F10" s="23">
        <v>51.76</v>
      </c>
      <c r="G10" s="23">
        <v>5.52</v>
      </c>
      <c r="H10" s="23">
        <v>4.96</v>
      </c>
      <c r="I10" s="23">
        <v>27.6</v>
      </c>
      <c r="J10" s="23">
        <v>30.56</v>
      </c>
      <c r="K10" s="23">
        <v>15.68</v>
      </c>
      <c r="L10" s="12">
        <f>SUM(B10:K10)</f>
        <v>298.8</v>
      </c>
      <c r="N10" s="10">
        <v>52308</v>
      </c>
      <c r="O10" s="10">
        <v>41538</v>
      </c>
    </row>
    <row r="11" spans="1:16" ht="16.2" customHeight="1" thickBot="1" x14ac:dyDescent="0.35">
      <c r="A11" s="18" t="s">
        <v>31</v>
      </c>
      <c r="B11" s="15">
        <v>0</v>
      </c>
      <c r="C11" s="23">
        <v>26.64</v>
      </c>
      <c r="D11" s="23">
        <v>81.599999999999994</v>
      </c>
      <c r="E11" s="23">
        <v>157.6</v>
      </c>
      <c r="F11" s="23">
        <v>297.60000000000002</v>
      </c>
      <c r="G11" s="23">
        <v>97.36</v>
      </c>
      <c r="H11" s="23">
        <v>36</v>
      </c>
      <c r="I11" s="23">
        <v>72.72</v>
      </c>
      <c r="J11" s="23">
        <v>61.92</v>
      </c>
      <c r="K11" s="23">
        <v>47.12</v>
      </c>
      <c r="L11" s="12">
        <f t="shared" si="0"/>
        <v>878.56000000000006</v>
      </c>
      <c r="N11" s="10">
        <v>57692</v>
      </c>
      <c r="O11" s="10">
        <v>46154</v>
      </c>
    </row>
    <row r="12" spans="1:16" ht="16.2" customHeight="1" thickBot="1" x14ac:dyDescent="0.35">
      <c r="A12" s="4" t="s">
        <v>13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4"/>
      <c r="N12" s="19"/>
    </row>
    <row r="13" spans="1:16" ht="16.2" customHeight="1" thickBot="1" x14ac:dyDescent="0.35">
      <c r="A13" s="17" t="s">
        <v>32</v>
      </c>
      <c r="B13" s="11">
        <v>0</v>
      </c>
      <c r="C13" s="11">
        <v>0</v>
      </c>
      <c r="D13" s="11">
        <v>2</v>
      </c>
      <c r="E13" s="11">
        <v>2</v>
      </c>
      <c r="F13" s="11">
        <v>2</v>
      </c>
      <c r="G13" s="11">
        <v>2</v>
      </c>
      <c r="H13" s="11">
        <v>2</v>
      </c>
      <c r="I13" s="11">
        <v>2</v>
      </c>
      <c r="J13" s="11">
        <v>2</v>
      </c>
      <c r="K13" s="11">
        <v>0</v>
      </c>
      <c r="L13" s="11">
        <f t="shared" si="0"/>
        <v>14</v>
      </c>
      <c r="N13" s="19">
        <v>175714286</v>
      </c>
      <c r="O13" s="19">
        <f>P13/30</f>
        <v>6666.666666666667</v>
      </c>
      <c r="P13" s="19">
        <v>200000</v>
      </c>
    </row>
    <row r="14" spans="1:16" ht="16.2" customHeight="1" thickBot="1" x14ac:dyDescent="0.35">
      <c r="A14" s="18" t="s">
        <v>33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6</v>
      </c>
      <c r="K14" s="11">
        <v>0</v>
      </c>
      <c r="L14" s="11">
        <f t="shared" si="0"/>
        <v>6</v>
      </c>
      <c r="N14" s="19">
        <v>300000</v>
      </c>
      <c r="O14" s="19">
        <f t="shared" ref="O14:O16" si="1">P14/30</f>
        <v>0</v>
      </c>
    </row>
    <row r="15" spans="1:16" ht="16.2" customHeight="1" thickBot="1" x14ac:dyDescent="0.35">
      <c r="A15" s="18" t="s">
        <v>34</v>
      </c>
      <c r="B15" s="11">
        <v>2</v>
      </c>
      <c r="C15" s="11">
        <v>1</v>
      </c>
      <c r="D15" s="11">
        <v>2</v>
      </c>
      <c r="E15" s="11">
        <v>1</v>
      </c>
      <c r="F15" s="11">
        <v>2</v>
      </c>
      <c r="G15" s="11">
        <v>2</v>
      </c>
      <c r="H15" s="11">
        <v>1</v>
      </c>
      <c r="I15" s="11">
        <v>2</v>
      </c>
      <c r="J15" s="11">
        <v>2</v>
      </c>
      <c r="K15" s="11">
        <v>1</v>
      </c>
      <c r="L15" s="11">
        <f t="shared" si="0"/>
        <v>16</v>
      </c>
      <c r="N15" s="19">
        <v>100000</v>
      </c>
      <c r="O15" s="19">
        <f t="shared" si="1"/>
        <v>3333.3333333333335</v>
      </c>
      <c r="P15" s="19">
        <v>100000</v>
      </c>
    </row>
    <row r="16" spans="1:16" ht="16.2" customHeight="1" thickBot="1" x14ac:dyDescent="0.35">
      <c r="A16" s="18" t="s">
        <v>35</v>
      </c>
      <c r="B16" s="11">
        <v>0</v>
      </c>
      <c r="C16" s="11">
        <v>0</v>
      </c>
      <c r="D16" s="11">
        <v>0</v>
      </c>
      <c r="E16" s="11">
        <v>0</v>
      </c>
      <c r="F16" s="11">
        <v>1</v>
      </c>
      <c r="G16" s="11">
        <v>1</v>
      </c>
      <c r="H16" s="11">
        <v>0</v>
      </c>
      <c r="I16" s="11">
        <v>1</v>
      </c>
      <c r="J16" s="11">
        <v>0</v>
      </c>
      <c r="K16" s="11">
        <v>0</v>
      </c>
      <c r="L16" s="11">
        <f t="shared" si="0"/>
        <v>3</v>
      </c>
      <c r="N16" s="19">
        <v>150000</v>
      </c>
      <c r="O16" s="19">
        <f t="shared" si="1"/>
        <v>5000</v>
      </c>
      <c r="P16" s="19">
        <v>150000</v>
      </c>
    </row>
    <row r="17" spans="1:14" s="1" customFormat="1" ht="16.2" customHeight="1" thickBot="1" x14ac:dyDescent="0.35">
      <c r="A17" s="4" t="s">
        <v>14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4"/>
      <c r="M17" s="19"/>
      <c r="N17" s="19"/>
    </row>
    <row r="18" spans="1:14" s="1" customFormat="1" ht="16.2" customHeight="1" thickBot="1" x14ac:dyDescent="0.35">
      <c r="A18" s="17" t="s">
        <v>36</v>
      </c>
      <c r="B18" s="11">
        <v>0</v>
      </c>
      <c r="C18" s="11">
        <v>0</v>
      </c>
      <c r="D18" s="11">
        <v>0</v>
      </c>
      <c r="E18" s="11">
        <v>60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f t="shared" si="0"/>
        <v>60</v>
      </c>
      <c r="M18" s="19"/>
      <c r="N18" s="19">
        <v>2575000</v>
      </c>
    </row>
    <row r="19" spans="1:14" s="1" customFormat="1" ht="16.2" customHeight="1" thickBot="1" x14ac:dyDescent="0.35">
      <c r="A19" s="18" t="s">
        <v>37</v>
      </c>
      <c r="B19" s="11">
        <v>0</v>
      </c>
      <c r="C19" s="11">
        <v>0</v>
      </c>
      <c r="D19" s="11">
        <v>0</v>
      </c>
      <c r="E19" s="11">
        <v>8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f t="shared" si="0"/>
        <v>8</v>
      </c>
      <c r="M19" s="19"/>
      <c r="N19" s="19">
        <v>3200000</v>
      </c>
    </row>
    <row r="20" spans="1:14" s="1" customFormat="1" ht="16.2" customHeight="1" thickBot="1" x14ac:dyDescent="0.35">
      <c r="A20" s="18" t="s">
        <v>38</v>
      </c>
      <c r="B20" s="11">
        <v>0</v>
      </c>
      <c r="C20" s="11">
        <v>0</v>
      </c>
      <c r="D20" s="11">
        <v>0</v>
      </c>
      <c r="E20" s="11">
        <v>10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f t="shared" si="0"/>
        <v>10</v>
      </c>
      <c r="M20" s="19"/>
      <c r="N20" s="19">
        <v>400000</v>
      </c>
    </row>
    <row r="21" spans="1:14" s="1" customFormat="1" ht="16.2" customHeight="1" thickBot="1" x14ac:dyDescent="0.35">
      <c r="A21" s="18" t="s">
        <v>39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1</v>
      </c>
      <c r="H21" s="11">
        <v>0</v>
      </c>
      <c r="I21" s="11">
        <v>0</v>
      </c>
      <c r="J21" s="11">
        <v>0</v>
      </c>
      <c r="K21" s="11">
        <v>0</v>
      </c>
      <c r="L21" s="11">
        <f t="shared" si="0"/>
        <v>1</v>
      </c>
      <c r="M21" s="19"/>
      <c r="N21" s="19">
        <v>3700000</v>
      </c>
    </row>
    <row r="22" spans="1:14" s="1" customFormat="1" ht="16.2" customHeight="1" thickBot="1" x14ac:dyDescent="0.35">
      <c r="A22" s="18" t="s">
        <v>40</v>
      </c>
      <c r="B22" s="11">
        <v>21</v>
      </c>
      <c r="C22" s="11">
        <v>17</v>
      </c>
      <c r="D22" s="11">
        <v>20</v>
      </c>
      <c r="E22" s="11">
        <v>19</v>
      </c>
      <c r="F22" s="11">
        <v>21</v>
      </c>
      <c r="G22" s="11">
        <v>21</v>
      </c>
      <c r="H22" s="11">
        <v>14</v>
      </c>
      <c r="I22" s="11">
        <v>21</v>
      </c>
      <c r="J22" s="11">
        <v>21</v>
      </c>
      <c r="K22" s="11">
        <v>11</v>
      </c>
      <c r="L22" s="11">
        <f t="shared" si="0"/>
        <v>186</v>
      </c>
      <c r="M22" s="19"/>
      <c r="N22" s="19">
        <v>7000</v>
      </c>
    </row>
    <row r="23" spans="1:14" s="1" customFormat="1" ht="16.2" customHeight="1" thickBot="1" x14ac:dyDescent="0.35">
      <c r="A23" s="4" t="s">
        <v>15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/>
      <c r="M23" s="19"/>
      <c r="N23" s="19"/>
    </row>
    <row r="24" spans="1:14" s="1" customFormat="1" ht="16.2" customHeight="1" thickBot="1" x14ac:dyDescent="0.35">
      <c r="A24" s="17" t="s">
        <v>41</v>
      </c>
      <c r="B24">
        <v>28</v>
      </c>
      <c r="C24">
        <v>96</v>
      </c>
      <c r="D24">
        <v>184</v>
      </c>
      <c r="E24">
        <v>243</v>
      </c>
      <c r="F24">
        <v>333</v>
      </c>
      <c r="G24">
        <v>101</v>
      </c>
      <c r="H24">
        <v>70</v>
      </c>
      <c r="I24">
        <v>306</v>
      </c>
      <c r="J24">
        <v>208</v>
      </c>
      <c r="K24">
        <v>114</v>
      </c>
      <c r="L24" s="11">
        <f t="shared" si="0"/>
        <v>1683</v>
      </c>
      <c r="M24" s="19"/>
      <c r="N24" s="19">
        <v>16000</v>
      </c>
    </row>
    <row r="25" spans="1:14" s="1" customFormat="1" ht="16.2" customHeight="1" thickBot="1" x14ac:dyDescent="0.35">
      <c r="A25" s="18" t="s">
        <v>42</v>
      </c>
      <c r="B25" s="11"/>
      <c r="C25" s="11"/>
      <c r="D25" s="11"/>
      <c r="E25" s="11"/>
      <c r="F25" s="11">
        <v>0</v>
      </c>
      <c r="G25" s="11">
        <v>0</v>
      </c>
      <c r="H25" s="11">
        <v>0</v>
      </c>
      <c r="I25" s="11">
        <v>0</v>
      </c>
      <c r="J25" s="11">
        <v>100</v>
      </c>
      <c r="K25" s="11">
        <v>0</v>
      </c>
      <c r="L25" s="11">
        <f t="shared" si="0"/>
        <v>100</v>
      </c>
      <c r="M25" s="19"/>
      <c r="N25" s="19">
        <v>10000</v>
      </c>
    </row>
    <row r="26" spans="1:14" s="1" customFormat="1" ht="16.2" customHeight="1" thickBot="1" x14ac:dyDescent="0.35">
      <c r="A26" s="18" t="s">
        <v>43</v>
      </c>
      <c r="B26" s="11">
        <v>0</v>
      </c>
      <c r="C26" s="11">
        <v>0</v>
      </c>
      <c r="D26" s="11">
        <v>0</v>
      </c>
      <c r="E26" s="11">
        <v>0</v>
      </c>
      <c r="F26" s="11"/>
      <c r="G26" s="11"/>
      <c r="H26" s="11">
        <f>36+7</f>
        <v>43</v>
      </c>
      <c r="I26" s="11">
        <f>12+3+12+20+48+7</f>
        <v>102</v>
      </c>
      <c r="J26" s="11">
        <f>3+7+7+7</f>
        <v>24</v>
      </c>
      <c r="K26" s="11"/>
      <c r="L26" s="11">
        <f t="shared" si="0"/>
        <v>169</v>
      </c>
      <c r="M26" s="19"/>
      <c r="N26" s="19">
        <v>30000</v>
      </c>
    </row>
    <row r="27" spans="1:14" s="1" customFormat="1" ht="16.2" customHeight="1" thickBot="1" x14ac:dyDescent="0.35">
      <c r="A27" s="18" t="s">
        <v>44</v>
      </c>
      <c r="B27" s="11"/>
      <c r="C27" s="11"/>
      <c r="D27" s="11"/>
      <c r="E27" s="11"/>
      <c r="F27" s="11"/>
      <c r="G27" s="11"/>
      <c r="H27" s="11">
        <v>4</v>
      </c>
      <c r="I27" s="11">
        <v>4</v>
      </c>
      <c r="J27" s="11"/>
      <c r="K27" s="11"/>
      <c r="L27" s="11">
        <f t="shared" si="0"/>
        <v>8</v>
      </c>
      <c r="M27" s="19"/>
      <c r="N27" s="19">
        <v>800000</v>
      </c>
    </row>
    <row r="28" spans="1:14" s="1" customFormat="1" ht="16.2" customHeight="1" thickBot="1" x14ac:dyDescent="0.35">
      <c r="A28" s="18" t="s">
        <v>45</v>
      </c>
      <c r="B28" s="11"/>
      <c r="C28" s="11"/>
      <c r="D28" s="11"/>
      <c r="E28" s="11"/>
      <c r="F28" s="11"/>
      <c r="G28" s="11"/>
      <c r="H28" s="11">
        <f>H26</f>
        <v>43</v>
      </c>
      <c r="I28" s="11">
        <f>I26</f>
        <v>102</v>
      </c>
      <c r="J28" s="11">
        <f>J26</f>
        <v>24</v>
      </c>
      <c r="K28" s="11"/>
      <c r="L28" s="11">
        <f t="shared" si="0"/>
        <v>169</v>
      </c>
      <c r="M28" s="19"/>
      <c r="N28" s="19">
        <v>100000</v>
      </c>
    </row>
    <row r="29" spans="1:14" s="1" customFormat="1" ht="16.2" customHeight="1" thickBot="1" x14ac:dyDescent="0.35">
      <c r="M29" s="19"/>
    </row>
    <row r="30" spans="1:14" s="1" customFormat="1" ht="16.2" customHeight="1" thickBot="1" x14ac:dyDescent="0.35">
      <c r="A30" s="2"/>
      <c r="B30" s="75">
        <v>2020</v>
      </c>
      <c r="C30" s="76"/>
      <c r="D30" s="75">
        <v>2021</v>
      </c>
      <c r="E30" s="77"/>
      <c r="F30" s="77"/>
      <c r="G30" s="77"/>
      <c r="H30" s="77"/>
      <c r="I30" s="77"/>
      <c r="J30" s="77"/>
      <c r="K30" s="76"/>
      <c r="L30" s="78" t="s">
        <v>0</v>
      </c>
      <c r="M30" s="19"/>
    </row>
    <row r="31" spans="1:14" s="1" customFormat="1" ht="16.2" customHeight="1" thickBot="1" x14ac:dyDescent="0.35">
      <c r="A31" s="7" t="s">
        <v>1</v>
      </c>
      <c r="B31" s="3" t="s">
        <v>2</v>
      </c>
      <c r="C31" s="3" t="s">
        <v>3</v>
      </c>
      <c r="D31" s="3" t="s">
        <v>4</v>
      </c>
      <c r="E31" s="3" t="s">
        <v>5</v>
      </c>
      <c r="F31" s="3" t="s">
        <v>6</v>
      </c>
      <c r="G31" s="3" t="s">
        <v>7</v>
      </c>
      <c r="H31" s="3" t="s">
        <v>8</v>
      </c>
      <c r="I31" s="3" t="s">
        <v>9</v>
      </c>
      <c r="J31" s="3" t="s">
        <v>10</v>
      </c>
      <c r="K31" s="3" t="s">
        <v>11</v>
      </c>
      <c r="L31" s="79"/>
      <c r="M31" s="19"/>
    </row>
    <row r="32" spans="1:14" s="1" customFormat="1" ht="16.2" customHeight="1" thickBot="1" x14ac:dyDescent="0.35">
      <c r="A32" s="4" t="s">
        <v>12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19"/>
    </row>
    <row r="33" spans="1:13" s="1" customFormat="1" ht="16.2" customHeight="1" thickBot="1" x14ac:dyDescent="0.35">
      <c r="A33" s="17" t="s">
        <v>16</v>
      </c>
      <c r="B33" s="16">
        <f t="shared" ref="B33:B40" si="2">B4*N4</f>
        <v>50087100</v>
      </c>
      <c r="C33" s="16">
        <f t="shared" ref="C33:C40" si="3">C4*N4</f>
        <v>7055748</v>
      </c>
      <c r="D33" s="16">
        <f t="shared" ref="D33:D40" si="4">D4*N4</f>
        <v>12093494</v>
      </c>
      <c r="E33" s="16">
        <f t="shared" ref="E33:E40" si="5">E4*N4</f>
        <v>232288</v>
      </c>
      <c r="F33" s="16">
        <f t="shared" ref="F33:F40" si="6">F4*N4</f>
        <v>1132404</v>
      </c>
      <c r="G33" s="16">
        <f t="shared" ref="G33:G40" si="7">G4*N4</f>
        <v>435540</v>
      </c>
      <c r="H33" s="16">
        <f t="shared" ref="H33:H40" si="8">H4*N4</f>
        <v>667828</v>
      </c>
      <c r="I33" s="16">
        <f t="shared" ref="I33:I40" si="9">I4*N4</f>
        <v>3876306</v>
      </c>
      <c r="J33" s="16">
        <f t="shared" ref="J33:J40" si="10">J4*N4</f>
        <v>12645178.000000002</v>
      </c>
      <c r="K33" s="16">
        <f t="shared" ref="K33:K40" si="11">K4*N4</f>
        <v>8086526</v>
      </c>
      <c r="L33" s="25">
        <f>SUM(B33:K33)</f>
        <v>96312412</v>
      </c>
      <c r="M33" s="19"/>
    </row>
    <row r="34" spans="1:13" s="1" customFormat="1" ht="16.2" customHeight="1" thickBot="1" x14ac:dyDescent="0.35">
      <c r="A34" s="18" t="s">
        <v>17</v>
      </c>
      <c r="B34" s="16">
        <f t="shared" si="2"/>
        <v>0</v>
      </c>
      <c r="C34" s="16">
        <f t="shared" si="3"/>
        <v>2584144</v>
      </c>
      <c r="D34" s="16">
        <f t="shared" si="4"/>
        <v>1718144</v>
      </c>
      <c r="E34" s="16">
        <f t="shared" si="5"/>
        <v>2113040</v>
      </c>
      <c r="F34" s="16">
        <f t="shared" si="6"/>
        <v>2459440</v>
      </c>
      <c r="G34" s="16">
        <f t="shared" si="7"/>
        <v>1732000</v>
      </c>
      <c r="H34" s="16">
        <f t="shared" si="8"/>
        <v>318688</v>
      </c>
      <c r="I34" s="16">
        <f t="shared" si="9"/>
        <v>1995264</v>
      </c>
      <c r="J34" s="16">
        <f t="shared" si="10"/>
        <v>4766464</v>
      </c>
      <c r="K34" s="16">
        <f t="shared" si="11"/>
        <v>3297728</v>
      </c>
      <c r="L34" s="25">
        <f t="shared" ref="L34:L40" si="12">SUM(B34:K34)</f>
        <v>20984912</v>
      </c>
      <c r="M34" s="19"/>
    </row>
    <row r="35" spans="1:13" s="1" customFormat="1" ht="16.2" customHeight="1" thickBot="1" x14ac:dyDescent="0.35">
      <c r="A35" s="18" t="s">
        <v>18</v>
      </c>
      <c r="B35" s="16">
        <f t="shared" si="2"/>
        <v>332276</v>
      </c>
      <c r="C35" s="16">
        <f t="shared" si="3"/>
        <v>1747771.76</v>
      </c>
      <c r="D35" s="16">
        <f t="shared" si="4"/>
        <v>5535718.1600000001</v>
      </c>
      <c r="E35" s="16">
        <f t="shared" si="5"/>
        <v>106328.32000000001</v>
      </c>
      <c r="F35" s="16">
        <f t="shared" si="6"/>
        <v>518350.56</v>
      </c>
      <c r="G35" s="16">
        <f t="shared" si="7"/>
        <v>199365.6</v>
      </c>
      <c r="H35" s="16">
        <f t="shared" si="8"/>
        <v>305693.92000000004</v>
      </c>
      <c r="I35" s="16">
        <f t="shared" si="9"/>
        <v>1654734.4800000002</v>
      </c>
      <c r="J35" s="16">
        <f t="shared" si="10"/>
        <v>4930975.84</v>
      </c>
      <c r="K35" s="16">
        <f t="shared" si="11"/>
        <v>4259778.32</v>
      </c>
      <c r="L35" s="25">
        <f t="shared" si="12"/>
        <v>19590992.960000001</v>
      </c>
      <c r="M35" s="19"/>
    </row>
    <row r="36" spans="1:13" s="1" customFormat="1" ht="16.2" customHeight="1" thickBot="1" x14ac:dyDescent="0.35">
      <c r="A36" s="18" t="s">
        <v>19</v>
      </c>
      <c r="B36" s="16">
        <f t="shared" si="2"/>
        <v>0</v>
      </c>
      <c r="C36" s="16">
        <f t="shared" si="3"/>
        <v>478424.48</v>
      </c>
      <c r="D36" s="16">
        <f t="shared" si="4"/>
        <v>576730.88</v>
      </c>
      <c r="E36" s="16">
        <f t="shared" si="5"/>
        <v>435825.04000000004</v>
      </c>
      <c r="F36" s="16">
        <f t="shared" si="6"/>
        <v>740574.87999999989</v>
      </c>
      <c r="G36" s="16">
        <f t="shared" si="7"/>
        <v>360456.80000000005</v>
      </c>
      <c r="H36" s="16">
        <f t="shared" si="8"/>
        <v>576730.88</v>
      </c>
      <c r="I36" s="16">
        <f t="shared" si="9"/>
        <v>2306923.52</v>
      </c>
      <c r="J36" s="16">
        <f t="shared" si="10"/>
        <v>878203.84000000008</v>
      </c>
      <c r="K36" s="16">
        <f t="shared" si="11"/>
        <v>1477872.88</v>
      </c>
      <c r="L36" s="25">
        <f t="shared" si="12"/>
        <v>7831743.2000000002</v>
      </c>
      <c r="M36" s="19"/>
    </row>
    <row r="37" spans="1:13" s="1" customFormat="1" ht="16.2" customHeight="1" thickBot="1" x14ac:dyDescent="0.35">
      <c r="A37" s="18" t="s">
        <v>20</v>
      </c>
      <c r="B37" s="16">
        <f t="shared" si="2"/>
        <v>0</v>
      </c>
      <c r="C37" s="16">
        <f t="shared" si="3"/>
        <v>738742.24</v>
      </c>
      <c r="D37" s="16">
        <f t="shared" si="4"/>
        <v>1106199.52</v>
      </c>
      <c r="E37" s="16">
        <f t="shared" si="5"/>
        <v>7264936.6400000006</v>
      </c>
      <c r="F37" s="16">
        <f t="shared" si="6"/>
        <v>5144401.9199999999</v>
      </c>
      <c r="G37" s="16">
        <f t="shared" si="7"/>
        <v>933953.91999999993</v>
      </c>
      <c r="H37" s="16">
        <f t="shared" si="8"/>
        <v>907160.16</v>
      </c>
      <c r="I37" s="16">
        <f t="shared" si="9"/>
        <v>2177949.92</v>
      </c>
      <c r="J37" s="16">
        <f t="shared" si="10"/>
        <v>2158811.52</v>
      </c>
      <c r="K37" s="16">
        <f t="shared" si="11"/>
        <v>1504278.24</v>
      </c>
      <c r="L37" s="25">
        <f t="shared" si="12"/>
        <v>21936434.079999998</v>
      </c>
      <c r="M37" s="19"/>
    </row>
    <row r="38" spans="1:13" s="1" customFormat="1" ht="16.2" customHeight="1" thickBot="1" x14ac:dyDescent="0.35">
      <c r="A38" s="18" t="s">
        <v>21</v>
      </c>
      <c r="B38" s="16">
        <f t="shared" si="2"/>
        <v>0</v>
      </c>
      <c r="C38" s="16">
        <f t="shared" si="3"/>
        <v>1061500</v>
      </c>
      <c r="D38" s="16">
        <f t="shared" si="4"/>
        <v>1589500</v>
      </c>
      <c r="E38" s="16">
        <f t="shared" si="5"/>
        <v>15862000</v>
      </c>
      <c r="F38" s="16">
        <f t="shared" si="6"/>
        <v>8041000</v>
      </c>
      <c r="G38" s="16">
        <f t="shared" si="7"/>
        <v>1925000</v>
      </c>
      <c r="H38" s="16">
        <f t="shared" si="8"/>
        <v>1303500</v>
      </c>
      <c r="I38" s="16">
        <f t="shared" si="9"/>
        <v>3129500</v>
      </c>
      <c r="J38" s="16">
        <f t="shared" si="10"/>
        <v>2805000</v>
      </c>
      <c r="K38" s="16">
        <f t="shared" si="11"/>
        <v>2161500</v>
      </c>
      <c r="L38" s="25">
        <f t="shared" si="12"/>
        <v>37878500</v>
      </c>
      <c r="M38" s="19"/>
    </row>
    <row r="39" spans="1:13" s="1" customFormat="1" ht="16.2" customHeight="1" thickBot="1" x14ac:dyDescent="0.35">
      <c r="A39" s="18" t="s">
        <v>22</v>
      </c>
      <c r="B39" s="16">
        <f t="shared" si="2"/>
        <v>0</v>
      </c>
      <c r="C39" s="16">
        <f t="shared" si="3"/>
        <v>723942.72</v>
      </c>
      <c r="D39" s="16">
        <f t="shared" si="4"/>
        <v>3699221.76</v>
      </c>
      <c r="E39" s="16">
        <f t="shared" si="5"/>
        <v>4088393.28</v>
      </c>
      <c r="F39" s="16">
        <f t="shared" si="6"/>
        <v>2707462.08</v>
      </c>
      <c r="G39" s="16">
        <f t="shared" si="7"/>
        <v>288740.15999999997</v>
      </c>
      <c r="H39" s="16">
        <f t="shared" si="8"/>
        <v>259447.67999999999</v>
      </c>
      <c r="I39" s="16">
        <f t="shared" si="9"/>
        <v>1443700.8</v>
      </c>
      <c r="J39" s="16">
        <f t="shared" si="10"/>
        <v>1598532.48</v>
      </c>
      <c r="K39" s="16">
        <f t="shared" si="11"/>
        <v>820189.44</v>
      </c>
      <c r="L39" s="25">
        <f t="shared" si="12"/>
        <v>15629630.4</v>
      </c>
      <c r="M39" s="19"/>
    </row>
    <row r="40" spans="1:13" s="1" customFormat="1" ht="16.2" customHeight="1" thickBot="1" x14ac:dyDescent="0.35">
      <c r="A40" s="18" t="s">
        <v>23</v>
      </c>
      <c r="B40" s="16">
        <f t="shared" si="2"/>
        <v>0</v>
      </c>
      <c r="C40" s="16">
        <f t="shared" si="3"/>
        <v>1536914.8800000001</v>
      </c>
      <c r="D40" s="16">
        <f t="shared" si="4"/>
        <v>4707667.1999999993</v>
      </c>
      <c r="E40" s="16">
        <f t="shared" si="5"/>
        <v>9092259.1999999993</v>
      </c>
      <c r="F40" s="16">
        <f t="shared" si="6"/>
        <v>17169139.200000003</v>
      </c>
      <c r="G40" s="16">
        <f t="shared" si="7"/>
        <v>5616893.1200000001</v>
      </c>
      <c r="H40" s="16">
        <f t="shared" si="8"/>
        <v>2076912</v>
      </c>
      <c r="I40" s="16">
        <f t="shared" si="9"/>
        <v>4195362.24</v>
      </c>
      <c r="J40" s="16">
        <f t="shared" si="10"/>
        <v>3572288.64</v>
      </c>
      <c r="K40" s="16">
        <f t="shared" si="11"/>
        <v>2718447.04</v>
      </c>
      <c r="L40" s="25">
        <f t="shared" si="12"/>
        <v>50685883.520000003</v>
      </c>
      <c r="M40" s="19"/>
    </row>
    <row r="41" spans="1:13" s="1" customFormat="1" ht="16.2" customHeight="1" thickBot="1" x14ac:dyDescent="0.35">
      <c r="A41" s="4" t="s">
        <v>13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6"/>
      <c r="M41" s="19"/>
    </row>
    <row r="42" spans="1:13" s="1" customFormat="1" ht="16.2" customHeight="1" thickBot="1" x14ac:dyDescent="0.35">
      <c r="A42" s="17" t="s">
        <v>32</v>
      </c>
      <c r="B42" s="28">
        <f>B13*N13</f>
        <v>0</v>
      </c>
      <c r="C42" s="28">
        <f>C13*N13</f>
        <v>0</v>
      </c>
      <c r="D42" s="28">
        <f>$M$42/7</f>
        <v>351428.57142857142</v>
      </c>
      <c r="E42" s="28">
        <f t="shared" ref="E42:I42" si="13">$M$42/7</f>
        <v>351428.57142857142</v>
      </c>
      <c r="F42" s="28">
        <f t="shared" si="13"/>
        <v>351428.57142857142</v>
      </c>
      <c r="G42" s="28">
        <f t="shared" si="13"/>
        <v>351428.57142857142</v>
      </c>
      <c r="H42" s="28">
        <f t="shared" si="13"/>
        <v>351428.57142857142</v>
      </c>
      <c r="I42" s="28">
        <f t="shared" si="13"/>
        <v>351428.57142857142</v>
      </c>
      <c r="J42" s="28">
        <f>$M$42/7</f>
        <v>351428.57142857142</v>
      </c>
      <c r="K42" s="28">
        <f>K13*N13</f>
        <v>0</v>
      </c>
      <c r="L42" s="29">
        <f>SUM(B42:K42)</f>
        <v>2460000</v>
      </c>
      <c r="M42" s="19">
        <v>2460000</v>
      </c>
    </row>
    <row r="43" spans="1:13" s="1" customFormat="1" ht="16.2" customHeight="1" thickBot="1" x14ac:dyDescent="0.35">
      <c r="A43" s="18" t="s">
        <v>33</v>
      </c>
      <c r="B43" s="28">
        <f>B14*N14</f>
        <v>0</v>
      </c>
      <c r="C43" s="28">
        <f>C14*N14</f>
        <v>0</v>
      </c>
      <c r="D43" s="28">
        <f>D14*N14</f>
        <v>0</v>
      </c>
      <c r="E43" s="28">
        <f>E14*N14</f>
        <v>0</v>
      </c>
      <c r="F43" s="28">
        <f>F14*N14</f>
        <v>0</v>
      </c>
      <c r="G43" s="28">
        <f>G14*N14</f>
        <v>0</v>
      </c>
      <c r="H43" s="28">
        <f>H14*N14</f>
        <v>0</v>
      </c>
      <c r="I43" s="28">
        <f>I14*N14</f>
        <v>0</v>
      </c>
      <c r="J43" s="28">
        <f>J14*N14</f>
        <v>1800000</v>
      </c>
      <c r="K43" s="28">
        <f>K14*N14</f>
        <v>0</v>
      </c>
      <c r="L43" s="29">
        <f t="shared" ref="L43:L45" si="14">SUM(B43:K43)</f>
        <v>1800000</v>
      </c>
      <c r="M43" s="19"/>
    </row>
    <row r="44" spans="1:13" s="1" customFormat="1" ht="16.2" customHeight="1" thickBot="1" x14ac:dyDescent="0.35">
      <c r="A44" s="18" t="s">
        <v>34</v>
      </c>
      <c r="B44" s="28">
        <f>$M$44/10</f>
        <v>186000</v>
      </c>
      <c r="C44" s="28">
        <f t="shared" ref="C44:K44" si="15">$M$44/10</f>
        <v>186000</v>
      </c>
      <c r="D44" s="28">
        <f t="shared" si="15"/>
        <v>186000</v>
      </c>
      <c r="E44" s="28">
        <f t="shared" si="15"/>
        <v>186000</v>
      </c>
      <c r="F44" s="28">
        <f t="shared" si="15"/>
        <v>186000</v>
      </c>
      <c r="G44" s="28">
        <f t="shared" si="15"/>
        <v>186000</v>
      </c>
      <c r="H44" s="28">
        <f t="shared" si="15"/>
        <v>186000</v>
      </c>
      <c r="I44" s="28">
        <f t="shared" si="15"/>
        <v>186000</v>
      </c>
      <c r="J44" s="28">
        <f t="shared" si="15"/>
        <v>186000</v>
      </c>
      <c r="K44" s="28">
        <f t="shared" si="15"/>
        <v>186000</v>
      </c>
      <c r="L44" s="29">
        <f t="shared" si="14"/>
        <v>1860000</v>
      </c>
      <c r="M44" s="19">
        <v>1860000</v>
      </c>
    </row>
    <row r="45" spans="1:13" s="1" customFormat="1" ht="16.2" customHeight="1" thickBot="1" x14ac:dyDescent="0.35">
      <c r="A45" s="18" t="s">
        <v>35</v>
      </c>
      <c r="B45" s="28">
        <f>B16*N16</f>
        <v>0</v>
      </c>
      <c r="C45" s="28">
        <f>C16*N16</f>
        <v>0</v>
      </c>
      <c r="D45" s="28">
        <f>$M$45/7</f>
        <v>131785.71428571429</v>
      </c>
      <c r="E45" s="28">
        <f t="shared" ref="E45:J45" si="16">$M$45/7</f>
        <v>131785.71428571429</v>
      </c>
      <c r="F45" s="28">
        <f t="shared" si="16"/>
        <v>131785.71428571429</v>
      </c>
      <c r="G45" s="28">
        <f t="shared" si="16"/>
        <v>131785.71428571429</v>
      </c>
      <c r="H45" s="28">
        <f t="shared" si="16"/>
        <v>131785.71428571429</v>
      </c>
      <c r="I45" s="28">
        <f t="shared" si="16"/>
        <v>131785.71428571429</v>
      </c>
      <c r="J45" s="28">
        <f t="shared" si="16"/>
        <v>131785.71428571429</v>
      </c>
      <c r="K45" s="28">
        <f>K16*N16</f>
        <v>0</v>
      </c>
      <c r="L45" s="29">
        <f t="shared" si="14"/>
        <v>922500.00000000012</v>
      </c>
      <c r="M45" s="19">
        <v>922500</v>
      </c>
    </row>
    <row r="46" spans="1:13" s="1" customFormat="1" ht="16.2" customHeight="1" thickBot="1" x14ac:dyDescent="0.35">
      <c r="A46" s="4" t="s">
        <v>14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6"/>
      <c r="M46" s="19"/>
    </row>
    <row r="47" spans="1:13" s="1" customFormat="1" ht="15" thickBot="1" x14ac:dyDescent="0.35">
      <c r="A47" s="17" t="s">
        <v>36</v>
      </c>
      <c r="B47" s="28">
        <f>B18*N18</f>
        <v>0</v>
      </c>
      <c r="C47" s="28">
        <f>C18*N18</f>
        <v>0</v>
      </c>
      <c r="D47" s="28">
        <f>D18*N18</f>
        <v>0</v>
      </c>
      <c r="E47" s="28">
        <f>E18*N18</f>
        <v>154500000</v>
      </c>
      <c r="F47" s="28">
        <f>F18*N18</f>
        <v>0</v>
      </c>
      <c r="G47" s="28">
        <f>G18*N18</f>
        <v>0</v>
      </c>
      <c r="H47" s="28">
        <f>H18*N18</f>
        <v>0</v>
      </c>
      <c r="I47" s="28">
        <f>I18*N18</f>
        <v>0</v>
      </c>
      <c r="J47" s="28">
        <f>J18*N18</f>
        <v>0</v>
      </c>
      <c r="K47" s="28">
        <f>K18*N18</f>
        <v>0</v>
      </c>
      <c r="L47" s="29">
        <f t="shared" ref="L47:L57" si="17">SUM(B47:K47)</f>
        <v>154500000</v>
      </c>
      <c r="M47" s="19"/>
    </row>
    <row r="48" spans="1:13" s="1" customFormat="1" ht="16.2" customHeight="1" thickBot="1" x14ac:dyDescent="0.35">
      <c r="A48" s="18" t="s">
        <v>37</v>
      </c>
      <c r="B48" s="28">
        <f>B19*N19</f>
        <v>0</v>
      </c>
      <c r="C48" s="28">
        <f>C19*N19</f>
        <v>0</v>
      </c>
      <c r="D48" s="28">
        <f>D19*N19</f>
        <v>0</v>
      </c>
      <c r="E48" s="28">
        <f>E19*N19</f>
        <v>25600000</v>
      </c>
      <c r="F48" s="28">
        <f>F19*N19</f>
        <v>0</v>
      </c>
      <c r="G48" s="28">
        <f>G19*N19</f>
        <v>0</v>
      </c>
      <c r="H48" s="28">
        <f>H19*N19</f>
        <v>0</v>
      </c>
      <c r="I48" s="28">
        <f>I19*N19</f>
        <v>0</v>
      </c>
      <c r="J48" s="28">
        <f>J19*N19</f>
        <v>0</v>
      </c>
      <c r="K48" s="28">
        <f>K19*N19</f>
        <v>0</v>
      </c>
      <c r="L48" s="29">
        <f t="shared" si="17"/>
        <v>25600000</v>
      </c>
      <c r="M48" s="19"/>
    </row>
    <row r="49" spans="1:14" s="1" customFormat="1" ht="16.2" customHeight="1" thickBot="1" x14ac:dyDescent="0.35">
      <c r="A49" s="18" t="s">
        <v>38</v>
      </c>
      <c r="B49" s="28">
        <f>B20*N20</f>
        <v>0</v>
      </c>
      <c r="C49" s="28">
        <f>C20*N20</f>
        <v>0</v>
      </c>
      <c r="D49" s="28">
        <f>D20*N20</f>
        <v>0</v>
      </c>
      <c r="E49" s="28">
        <f>E20*N20</f>
        <v>4000000</v>
      </c>
      <c r="F49" s="28">
        <f>F20*N20</f>
        <v>0</v>
      </c>
      <c r="G49" s="28">
        <f>G20*N20</f>
        <v>0</v>
      </c>
      <c r="H49" s="28">
        <f>H20*N20</f>
        <v>0</v>
      </c>
      <c r="I49" s="28">
        <f>I20*N20</f>
        <v>0</v>
      </c>
      <c r="J49" s="28">
        <f>J20*N20</f>
        <v>0</v>
      </c>
      <c r="K49" s="28">
        <f>K20*N20</f>
        <v>0</v>
      </c>
      <c r="L49" s="29">
        <f t="shared" si="17"/>
        <v>4000000</v>
      </c>
      <c r="M49" s="19"/>
    </row>
    <row r="50" spans="1:14" s="1" customFormat="1" ht="16.2" customHeight="1" thickBot="1" x14ac:dyDescent="0.35">
      <c r="A50" s="18" t="s">
        <v>39</v>
      </c>
      <c r="B50" s="28">
        <f>B21*N21</f>
        <v>0</v>
      </c>
      <c r="C50" s="28">
        <f>C21*N21</f>
        <v>0</v>
      </c>
      <c r="D50" s="28">
        <f>D21*N21</f>
        <v>0</v>
      </c>
      <c r="E50" s="28">
        <f>E21*N21</f>
        <v>0</v>
      </c>
      <c r="F50" s="28">
        <f>F21*N21</f>
        <v>0</v>
      </c>
      <c r="G50" s="28">
        <f>G21*N21</f>
        <v>3700000</v>
      </c>
      <c r="H50" s="28">
        <f>H21*N21</f>
        <v>0</v>
      </c>
      <c r="I50" s="28">
        <f>I21*N21</f>
        <v>0</v>
      </c>
      <c r="J50" s="28">
        <f>J21*N21</f>
        <v>0</v>
      </c>
      <c r="K50" s="28">
        <f>K21*N21</f>
        <v>0</v>
      </c>
      <c r="L50" s="29">
        <f t="shared" si="17"/>
        <v>3700000</v>
      </c>
      <c r="M50" s="19"/>
    </row>
    <row r="51" spans="1:14" s="1" customFormat="1" ht="16.2" customHeight="1" thickBot="1" x14ac:dyDescent="0.35">
      <c r="A51" s="18" t="s">
        <v>40</v>
      </c>
      <c r="B51" s="28">
        <f>B22*N22</f>
        <v>147000</v>
      </c>
      <c r="C51" s="28">
        <f>C22*N22</f>
        <v>119000</v>
      </c>
      <c r="D51" s="28">
        <f>D22*N22</f>
        <v>140000</v>
      </c>
      <c r="E51" s="28">
        <f>E22*N22</f>
        <v>133000</v>
      </c>
      <c r="F51" s="28">
        <f>F22*N22</f>
        <v>147000</v>
      </c>
      <c r="G51" s="28">
        <f>G22*N22</f>
        <v>147000</v>
      </c>
      <c r="H51" s="28">
        <f>H22*N22</f>
        <v>98000</v>
      </c>
      <c r="I51" s="28">
        <f>I22*N22</f>
        <v>147000</v>
      </c>
      <c r="J51" s="28">
        <f>J22*N22</f>
        <v>147000</v>
      </c>
      <c r="K51" s="28">
        <f>K22*N22</f>
        <v>77000</v>
      </c>
      <c r="L51" s="29">
        <f t="shared" si="17"/>
        <v>1302000</v>
      </c>
      <c r="M51" s="19"/>
    </row>
    <row r="52" spans="1:14" s="1" customFormat="1" ht="16.2" customHeight="1" thickBot="1" x14ac:dyDescent="0.35">
      <c r="A52" s="4" t="s">
        <v>15</v>
      </c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  <c r="M52" s="19"/>
    </row>
    <row r="53" spans="1:14" s="1" customFormat="1" ht="16.2" customHeight="1" thickBot="1" x14ac:dyDescent="0.35">
      <c r="A53" s="17" t="s">
        <v>41</v>
      </c>
      <c r="B53" s="28">
        <f>B24*N53</f>
        <v>570980.39215686277</v>
      </c>
      <c r="C53" s="28">
        <f>C24*N53</f>
        <v>1957647.0588235294</v>
      </c>
      <c r="D53" s="28">
        <f>D24*N53</f>
        <v>3752156.8627450978</v>
      </c>
      <c r="E53" s="28">
        <f>E24*N53</f>
        <v>4955294.1176470583</v>
      </c>
      <c r="F53" s="28">
        <f>F24*N53</f>
        <v>6790588.2352941176</v>
      </c>
      <c r="G53" s="28">
        <f>G24*N53</f>
        <v>2059607.8431372549</v>
      </c>
      <c r="H53" s="28">
        <f>H24*N53</f>
        <v>1427450.9803921569</v>
      </c>
      <c r="I53" s="28">
        <f>I24*N53</f>
        <v>6240000</v>
      </c>
      <c r="J53" s="28">
        <f>J24*N53</f>
        <v>4241568.6274509802</v>
      </c>
      <c r="K53" s="28">
        <f>K24*N53</f>
        <v>2324705.8823529412</v>
      </c>
      <c r="L53" s="29">
        <f t="shared" si="17"/>
        <v>34320000</v>
      </c>
      <c r="M53" s="19">
        <v>34320000</v>
      </c>
      <c r="N53" s="19">
        <f>M53/L24</f>
        <v>20392.156862745098</v>
      </c>
    </row>
    <row r="54" spans="1:14" s="1" customFormat="1" ht="16.2" customHeight="1" thickBot="1" x14ac:dyDescent="0.35">
      <c r="A54" s="18" t="s">
        <v>42</v>
      </c>
      <c r="B54" s="28">
        <f>B25*N25</f>
        <v>0</v>
      </c>
      <c r="C54" s="28">
        <f>C25*N25</f>
        <v>0</v>
      </c>
      <c r="D54" s="28">
        <f>D25*N25</f>
        <v>0</v>
      </c>
      <c r="E54" s="28">
        <f>E25*N25</f>
        <v>0</v>
      </c>
      <c r="F54" s="28">
        <f>F25*N25</f>
        <v>0</v>
      </c>
      <c r="G54" s="28">
        <f>G25*N25</f>
        <v>0</v>
      </c>
      <c r="H54" s="28">
        <f>H25*N25</f>
        <v>0</v>
      </c>
      <c r="I54" s="28">
        <f>I25*N25</f>
        <v>0</v>
      </c>
      <c r="J54" s="28">
        <f>J25*N25</f>
        <v>1000000</v>
      </c>
      <c r="K54" s="28">
        <f>K25*N25</f>
        <v>0</v>
      </c>
      <c r="L54" s="29">
        <f t="shared" si="17"/>
        <v>1000000</v>
      </c>
      <c r="M54" s="19"/>
    </row>
    <row r="55" spans="1:14" s="1" customFormat="1" ht="16.2" customHeight="1" thickBot="1" x14ac:dyDescent="0.35">
      <c r="A55" s="18" t="s">
        <v>43</v>
      </c>
      <c r="B55" s="28">
        <f>B26*N26</f>
        <v>0</v>
      </c>
      <c r="C55" s="28">
        <f>C26*N26</f>
        <v>0</v>
      </c>
      <c r="D55" s="28">
        <f>D26*N26</f>
        <v>0</v>
      </c>
      <c r="E55" s="28">
        <f>E26*N26</f>
        <v>0</v>
      </c>
      <c r="F55" s="28">
        <f>F26*N26</f>
        <v>0</v>
      </c>
      <c r="G55" s="28">
        <f>G26*N26</f>
        <v>0</v>
      </c>
      <c r="H55" s="28">
        <f>H26*N55</f>
        <v>1343431.952662722</v>
      </c>
      <c r="I55" s="28">
        <f>I26*N55</f>
        <v>3186745.5621301774</v>
      </c>
      <c r="J55" s="28">
        <f>J26*N55</f>
        <v>749822.48520710063</v>
      </c>
      <c r="K55" s="28">
        <f>K26*N26</f>
        <v>0</v>
      </c>
      <c r="L55" s="29">
        <f t="shared" si="17"/>
        <v>5280000</v>
      </c>
      <c r="M55" s="19">
        <v>5280000</v>
      </c>
      <c r="N55" s="19">
        <f>M55/L26</f>
        <v>31242.603550295858</v>
      </c>
    </row>
    <row r="56" spans="1:14" s="1" customFormat="1" ht="16.2" customHeight="1" thickBot="1" x14ac:dyDescent="0.35">
      <c r="A56" s="18" t="s">
        <v>44</v>
      </c>
      <c r="B56" s="28">
        <f>B27*N27</f>
        <v>0</v>
      </c>
      <c r="C56" s="28">
        <f>C27*N27</f>
        <v>0</v>
      </c>
      <c r="D56" s="28">
        <f>D27*N27</f>
        <v>0</v>
      </c>
      <c r="E56" s="28">
        <f>E27*N27</f>
        <v>0</v>
      </c>
      <c r="F56" s="28">
        <f>F27*N27</f>
        <v>0</v>
      </c>
      <c r="G56" s="28">
        <f>G27*N27</f>
        <v>0</v>
      </c>
      <c r="H56" s="28">
        <f>H27*N27</f>
        <v>3200000</v>
      </c>
      <c r="I56" s="28">
        <f>I27*N27</f>
        <v>3200000</v>
      </c>
      <c r="J56" s="28">
        <f>J27*N27</f>
        <v>0</v>
      </c>
      <c r="K56" s="28">
        <f>K27*N27</f>
        <v>0</v>
      </c>
      <c r="L56" s="29">
        <f t="shared" si="17"/>
        <v>6400000</v>
      </c>
      <c r="M56" s="19"/>
    </row>
    <row r="57" spans="1:14" s="1" customFormat="1" ht="16.2" customHeight="1" thickBot="1" x14ac:dyDescent="0.35">
      <c r="A57" s="18" t="s">
        <v>45</v>
      </c>
      <c r="B57" s="28">
        <f>B28*N28</f>
        <v>0</v>
      </c>
      <c r="C57" s="28">
        <f>C28*N28</f>
        <v>0</v>
      </c>
      <c r="D57" s="28">
        <f>D28*N28</f>
        <v>0</v>
      </c>
      <c r="E57" s="28">
        <f>E28*N28</f>
        <v>0</v>
      </c>
      <c r="F57" s="28">
        <f>F28*N28</f>
        <v>0</v>
      </c>
      <c r="G57" s="28">
        <f>G28*N28</f>
        <v>0</v>
      </c>
      <c r="H57" s="28">
        <f>H28*N57</f>
        <v>4478106.5088757398</v>
      </c>
      <c r="I57" s="28">
        <f>I28*N57</f>
        <v>10622485.207100591</v>
      </c>
      <c r="J57" s="28">
        <f>J28*N57</f>
        <v>2499408.2840236686</v>
      </c>
      <c r="K57" s="28">
        <f>K28*N28</f>
        <v>0</v>
      </c>
      <c r="L57" s="29">
        <f t="shared" si="17"/>
        <v>17600000</v>
      </c>
      <c r="M57" s="19">
        <v>17600000</v>
      </c>
      <c r="N57" s="19">
        <f>M57/L28</f>
        <v>104142.01183431952</v>
      </c>
    </row>
    <row r="58" spans="1:14" s="1" customFormat="1" ht="16.2" customHeight="1" thickBot="1" x14ac:dyDescent="0.35">
      <c r="A58" s="6" t="s">
        <v>0</v>
      </c>
      <c r="B58" s="27">
        <f t="shared" ref="B58:L58" si="18">SUM(B33:B57)</f>
        <v>51323356.392156862</v>
      </c>
      <c r="C58" s="27">
        <f t="shared" si="18"/>
        <v>18189835.138823532</v>
      </c>
      <c r="D58" s="27">
        <f t="shared" si="18"/>
        <v>35588046.668459378</v>
      </c>
      <c r="E58" s="27">
        <f t="shared" si="18"/>
        <v>229052578.88336134</v>
      </c>
      <c r="F58" s="27">
        <f t="shared" si="18"/>
        <v>45519575.16100841</v>
      </c>
      <c r="G58" s="27">
        <f t="shared" si="18"/>
        <v>18067771.728851542</v>
      </c>
      <c r="H58" s="27">
        <f t="shared" si="18"/>
        <v>17632164.367644902</v>
      </c>
      <c r="I58" s="27">
        <f t="shared" si="18"/>
        <v>44845186.014945053</v>
      </c>
      <c r="J58" s="27">
        <f t="shared" si="18"/>
        <v>44462468.002396047</v>
      </c>
      <c r="K58" s="27">
        <f t="shared" si="18"/>
        <v>26914025.802352939</v>
      </c>
      <c r="L58" s="27">
        <f t="shared" si="18"/>
        <v>531595008.16000003</v>
      </c>
      <c r="M58" s="19"/>
    </row>
  </sheetData>
  <mergeCells count="6">
    <mergeCell ref="B1:C1"/>
    <mergeCell ref="D1:K1"/>
    <mergeCell ref="L1:L2"/>
    <mergeCell ref="B30:C30"/>
    <mergeCell ref="D30:K30"/>
    <mergeCell ref="L30:L31"/>
  </mergeCells>
  <conditionalFormatting sqref="B33:K40 B47:K57 B42:K45">
    <cfRule type="cellIs" dxfId="18" priority="1" operator="notEqual">
      <formula>$N$3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H55:J55 K4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55C2-8D5A-4E4D-BE1A-BCD663BBAFD4}">
  <dimension ref="A1:AB242"/>
  <sheetViews>
    <sheetView zoomScale="55" zoomScaleNormal="55" workbookViewId="0">
      <pane xSplit="1" ySplit="2" topLeftCell="B88" activePane="bottomRight" state="frozen"/>
      <selection pane="topRight" activeCell="B1" sqref="B1"/>
      <selection pane="bottomLeft" activeCell="A3" sqref="A3"/>
      <selection pane="bottomRight" activeCell="N122" sqref="N122"/>
    </sheetView>
  </sheetViews>
  <sheetFormatPr defaultRowHeight="12" customHeight="1" x14ac:dyDescent="0.3"/>
  <cols>
    <col min="1" max="1" width="42.88671875" style="32" customWidth="1"/>
    <col min="2" max="2" width="19.6640625" style="62" bestFit="1" customWidth="1"/>
    <col min="3" max="3" width="18.88671875" style="62" bestFit="1" customWidth="1"/>
    <col min="4" max="4" width="21.109375" style="62" bestFit="1" customWidth="1"/>
    <col min="5" max="5" width="21.5546875" style="62" bestFit="1" customWidth="1"/>
    <col min="6" max="9" width="19.33203125" style="62" bestFit="1" customWidth="1"/>
    <col min="10" max="10" width="28.77734375" style="62" bestFit="1" customWidth="1"/>
    <col min="11" max="11" width="19.6640625" style="62" bestFit="1" customWidth="1"/>
    <col min="12" max="12" width="21.5546875" style="62" bestFit="1" customWidth="1"/>
    <col min="13" max="16" width="8.88671875" style="32"/>
    <col min="17" max="17" width="17.88671875" style="32" bestFit="1" customWidth="1"/>
    <col min="18" max="18" width="17.44140625" style="32" bestFit="1" customWidth="1"/>
    <col min="19" max="19" width="53.21875" style="32" bestFit="1" customWidth="1"/>
    <col min="20" max="20" width="17.109375" style="32" bestFit="1" customWidth="1"/>
    <col min="21" max="21" width="18.33203125" style="32" bestFit="1" customWidth="1"/>
    <col min="22" max="23" width="16.6640625" style="32" bestFit="1" customWidth="1"/>
    <col min="24" max="24" width="16.21875" style="32" bestFit="1" customWidth="1"/>
    <col min="25" max="25" width="16.6640625" style="32" bestFit="1" customWidth="1"/>
    <col min="26" max="26" width="17.109375" style="32" bestFit="1" customWidth="1"/>
    <col min="27" max="27" width="16.6640625" style="32" bestFit="1" customWidth="1"/>
    <col min="28" max="28" width="18.33203125" style="32" bestFit="1" customWidth="1"/>
    <col min="29" max="16384" width="8.88671875" style="32"/>
  </cols>
  <sheetData>
    <row r="1" spans="1:19" ht="12" customHeight="1" thickBot="1" x14ac:dyDescent="0.35">
      <c r="A1" s="46"/>
      <c r="B1" s="80">
        <v>2020</v>
      </c>
      <c r="C1" s="81"/>
      <c r="D1" s="80">
        <v>2021</v>
      </c>
      <c r="E1" s="82"/>
      <c r="F1" s="82"/>
      <c r="G1" s="82"/>
      <c r="H1" s="82"/>
      <c r="I1" s="82"/>
      <c r="J1" s="82"/>
      <c r="K1" s="81"/>
      <c r="L1" s="83" t="s">
        <v>0</v>
      </c>
    </row>
    <row r="2" spans="1:19" ht="12" customHeight="1" thickBot="1" x14ac:dyDescent="0.35">
      <c r="A2" s="47" t="s">
        <v>48</v>
      </c>
      <c r="B2" s="49" t="s">
        <v>2</v>
      </c>
      <c r="C2" s="49" t="s">
        <v>3</v>
      </c>
      <c r="D2" s="49" t="s">
        <v>4</v>
      </c>
      <c r="E2" s="49" t="s">
        <v>5</v>
      </c>
      <c r="F2" s="49" t="s">
        <v>6</v>
      </c>
      <c r="G2" s="49" t="s">
        <v>7</v>
      </c>
      <c r="H2" s="49" t="s">
        <v>8</v>
      </c>
      <c r="I2" s="49" t="s">
        <v>9</v>
      </c>
      <c r="J2" s="49" t="s">
        <v>10</v>
      </c>
      <c r="K2" s="49" t="s">
        <v>11</v>
      </c>
      <c r="L2" s="84"/>
    </row>
    <row r="3" spans="1:19" ht="12" customHeight="1" thickBot="1" x14ac:dyDescent="0.35">
      <c r="A3" s="63" t="s">
        <v>49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1"/>
      <c r="S3" s="68"/>
    </row>
    <row r="4" spans="1:19" ht="12" customHeight="1" thickBot="1" x14ac:dyDescent="0.35">
      <c r="A4" s="36" t="s">
        <v>65</v>
      </c>
      <c r="B4" s="52"/>
      <c r="C4" s="53"/>
      <c r="D4" s="54"/>
      <c r="E4" s="54"/>
      <c r="F4" s="54"/>
      <c r="G4" s="54"/>
      <c r="H4" s="54"/>
      <c r="I4" s="54"/>
      <c r="J4" s="54"/>
      <c r="K4" s="54"/>
      <c r="L4" s="55">
        <f>SUM(B4:K4)</f>
        <v>0</v>
      </c>
    </row>
    <row r="5" spans="1:19" ht="12" customHeight="1" thickBot="1" x14ac:dyDescent="0.35">
      <c r="A5" s="37" t="s">
        <v>66</v>
      </c>
      <c r="B5" s="56"/>
      <c r="C5" s="24"/>
      <c r="D5" s="54"/>
      <c r="E5" s="54"/>
      <c r="F5" s="54"/>
      <c r="G5" s="54"/>
      <c r="H5" s="54"/>
      <c r="I5" s="54"/>
      <c r="J5" s="54"/>
      <c r="K5" s="54"/>
      <c r="L5" s="55">
        <f t="shared" ref="L5:L18" si="0">SUM(B5:K5)</f>
        <v>0</v>
      </c>
      <c r="N5" s="38">
        <v>0</v>
      </c>
    </row>
    <row r="6" spans="1:19" ht="12" customHeight="1" thickBot="1" x14ac:dyDescent="0.35">
      <c r="A6" s="39" t="s">
        <v>67</v>
      </c>
      <c r="B6" s="56">
        <v>2943600</v>
      </c>
      <c r="C6" s="24"/>
      <c r="D6" s="54"/>
      <c r="E6" s="54"/>
      <c r="F6" s="54"/>
      <c r="G6" s="54"/>
      <c r="H6" s="54"/>
      <c r="I6" s="54"/>
      <c r="J6" s="54"/>
      <c r="K6" s="54"/>
      <c r="L6" s="55">
        <f t="shared" si="0"/>
        <v>2943600</v>
      </c>
      <c r="S6" s="68"/>
    </row>
    <row r="7" spans="1:19" ht="12" customHeight="1" thickBot="1" x14ac:dyDescent="0.35">
      <c r="A7" s="39" t="s">
        <v>68</v>
      </c>
      <c r="B7" s="56">
        <v>2943600</v>
      </c>
      <c r="C7" s="24"/>
      <c r="D7" s="54"/>
      <c r="E7" s="54"/>
      <c r="F7" s="54"/>
      <c r="G7" s="54"/>
      <c r="H7" s="54"/>
      <c r="I7" s="54"/>
      <c r="J7" s="54"/>
      <c r="K7" s="54"/>
      <c r="L7" s="55">
        <f t="shared" si="0"/>
        <v>2943600</v>
      </c>
      <c r="S7" s="68"/>
    </row>
    <row r="8" spans="1:19" ht="12" customHeight="1" thickBot="1" x14ac:dyDescent="0.35">
      <c r="A8" s="39" t="s">
        <v>69</v>
      </c>
      <c r="B8" s="56">
        <v>2943600</v>
      </c>
      <c r="C8" s="24"/>
      <c r="D8" s="54"/>
      <c r="E8" s="54"/>
      <c r="F8" s="54"/>
      <c r="G8" s="54"/>
      <c r="H8" s="54"/>
      <c r="I8" s="54"/>
      <c r="J8" s="54"/>
      <c r="K8" s="54"/>
      <c r="L8" s="55">
        <f t="shared" si="0"/>
        <v>2943600</v>
      </c>
      <c r="S8" s="68"/>
    </row>
    <row r="9" spans="1:19" ht="12" customHeight="1" thickBot="1" x14ac:dyDescent="0.35">
      <c r="A9" s="37" t="s">
        <v>70</v>
      </c>
      <c r="B9" s="56"/>
      <c r="C9" s="24"/>
      <c r="D9" s="54"/>
      <c r="E9" s="54"/>
      <c r="F9" s="54"/>
      <c r="G9" s="54"/>
      <c r="H9" s="54"/>
      <c r="I9" s="54"/>
      <c r="J9" s="54"/>
      <c r="K9" s="54"/>
      <c r="L9" s="55">
        <f t="shared" si="0"/>
        <v>0</v>
      </c>
      <c r="S9" s="68"/>
    </row>
    <row r="10" spans="1:19" ht="12" customHeight="1" thickBot="1" x14ac:dyDescent="0.35">
      <c r="A10" s="39" t="s">
        <v>71</v>
      </c>
      <c r="B10" s="56">
        <v>4415400</v>
      </c>
      <c r="C10" s="24"/>
      <c r="D10" s="54"/>
      <c r="E10" s="54"/>
      <c r="F10" s="54"/>
      <c r="G10" s="54"/>
      <c r="H10" s="54"/>
      <c r="I10" s="54"/>
      <c r="J10" s="54"/>
      <c r="K10" s="54"/>
      <c r="L10" s="55">
        <f t="shared" si="0"/>
        <v>4415400</v>
      </c>
      <c r="S10" s="68"/>
    </row>
    <row r="11" spans="1:19" ht="12" customHeight="1" thickBot="1" x14ac:dyDescent="0.35">
      <c r="A11" s="39" t="s">
        <v>72</v>
      </c>
      <c r="B11" s="56">
        <v>4415400</v>
      </c>
      <c r="C11" s="24"/>
      <c r="D11" s="54"/>
      <c r="E11" s="54"/>
      <c r="F11" s="54"/>
      <c r="G11" s="54"/>
      <c r="H11" s="54"/>
      <c r="I11" s="54"/>
      <c r="J11" s="54"/>
      <c r="K11" s="54"/>
      <c r="L11" s="55">
        <f t="shared" si="0"/>
        <v>4415400</v>
      </c>
    </row>
    <row r="12" spans="1:19" ht="12" customHeight="1" thickBot="1" x14ac:dyDescent="0.35">
      <c r="A12" s="39" t="s">
        <v>73</v>
      </c>
      <c r="B12" s="56">
        <v>2943600</v>
      </c>
      <c r="C12" s="24"/>
      <c r="D12" s="54"/>
      <c r="E12" s="54"/>
      <c r="F12" s="54"/>
      <c r="G12" s="54"/>
      <c r="H12" s="54"/>
      <c r="I12" s="54"/>
      <c r="J12" s="54"/>
      <c r="K12" s="54"/>
      <c r="L12" s="55">
        <f t="shared" si="0"/>
        <v>2943600</v>
      </c>
      <c r="S12" s="68"/>
    </row>
    <row r="13" spans="1:19" ht="12" customHeight="1" thickBot="1" x14ac:dyDescent="0.35">
      <c r="A13" s="40" t="s">
        <v>50</v>
      </c>
      <c r="B13" s="56"/>
      <c r="C13" s="24"/>
      <c r="D13" s="54"/>
      <c r="E13" s="54"/>
      <c r="F13" s="54"/>
      <c r="G13" s="54"/>
      <c r="H13" s="54"/>
      <c r="I13" s="54"/>
      <c r="J13" s="54"/>
      <c r="K13" s="54"/>
      <c r="L13" s="55">
        <f t="shared" si="0"/>
        <v>0</v>
      </c>
      <c r="S13" s="68"/>
    </row>
    <row r="14" spans="1:19" ht="12" customHeight="1" thickBot="1" x14ac:dyDescent="0.35">
      <c r="A14" s="37" t="s">
        <v>74</v>
      </c>
      <c r="B14" s="56">
        <v>5887200</v>
      </c>
      <c r="C14" s="24"/>
      <c r="D14" s="54"/>
      <c r="E14" s="54"/>
      <c r="F14" s="54"/>
      <c r="G14" s="54"/>
      <c r="H14" s="54"/>
      <c r="I14" s="54"/>
      <c r="J14" s="54"/>
      <c r="K14" s="54"/>
      <c r="L14" s="55">
        <f t="shared" si="0"/>
        <v>5887200</v>
      </c>
      <c r="S14" s="68"/>
    </row>
    <row r="15" spans="1:19" ht="12" customHeight="1" thickBot="1" x14ac:dyDescent="0.35">
      <c r="A15" s="37" t="s">
        <v>75</v>
      </c>
      <c r="B15" s="56">
        <v>2943600</v>
      </c>
      <c r="C15" s="24"/>
      <c r="D15" s="54"/>
      <c r="E15" s="54"/>
      <c r="F15" s="54"/>
      <c r="G15" s="54"/>
      <c r="H15" s="54"/>
      <c r="I15" s="54"/>
      <c r="J15" s="54"/>
      <c r="K15" s="54"/>
      <c r="L15" s="55">
        <f t="shared" si="0"/>
        <v>2943600</v>
      </c>
      <c r="S15" s="68"/>
    </row>
    <row r="16" spans="1:19" ht="12" customHeight="1" thickBot="1" x14ac:dyDescent="0.35">
      <c r="A16" s="37" t="s">
        <v>76</v>
      </c>
      <c r="B16" s="56">
        <v>20605200</v>
      </c>
      <c r="C16" s="24"/>
      <c r="D16" s="54"/>
      <c r="E16" s="54"/>
      <c r="F16" s="54"/>
      <c r="G16" s="54"/>
      <c r="H16" s="54"/>
      <c r="I16" s="54"/>
      <c r="J16" s="54"/>
      <c r="K16" s="54"/>
      <c r="L16" s="55">
        <f t="shared" si="0"/>
        <v>20605200</v>
      </c>
      <c r="S16" s="68"/>
    </row>
    <row r="17" spans="1:19" ht="12" customHeight="1" thickBot="1" x14ac:dyDescent="0.35">
      <c r="A17" s="40" t="s">
        <v>77</v>
      </c>
      <c r="B17" s="56">
        <f>2196352/2</f>
        <v>1098176</v>
      </c>
      <c r="C17" s="57">
        <f>2196352/2</f>
        <v>1098176</v>
      </c>
      <c r="D17" s="54"/>
      <c r="E17" s="54"/>
      <c r="F17" s="54"/>
      <c r="G17" s="54"/>
      <c r="H17" s="54"/>
      <c r="I17" s="54"/>
      <c r="J17" s="54"/>
      <c r="K17" s="54"/>
      <c r="L17" s="55">
        <f t="shared" si="0"/>
        <v>2196352</v>
      </c>
      <c r="S17" s="68"/>
    </row>
    <row r="18" spans="1:19" ht="12" customHeight="1" thickBot="1" x14ac:dyDescent="0.35">
      <c r="A18" s="40" t="s">
        <v>51</v>
      </c>
      <c r="B18" s="58"/>
      <c r="C18" s="57">
        <v>1471800</v>
      </c>
      <c r="D18" s="54"/>
      <c r="E18" s="54"/>
      <c r="F18" s="54"/>
      <c r="G18" s="54"/>
      <c r="H18" s="54"/>
      <c r="I18" s="54"/>
      <c r="J18" s="54"/>
      <c r="K18" s="54"/>
      <c r="L18" s="55">
        <f t="shared" si="0"/>
        <v>1471800</v>
      </c>
      <c r="S18" s="68"/>
    </row>
    <row r="19" spans="1:19" ht="12" customHeight="1" thickBot="1" x14ac:dyDescent="0.35">
      <c r="A19" s="33" t="s">
        <v>52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5"/>
      <c r="S19" s="68"/>
    </row>
    <row r="20" spans="1:19" ht="12" customHeight="1" thickBot="1" x14ac:dyDescent="0.35">
      <c r="A20" s="36" t="s">
        <v>78</v>
      </c>
      <c r="B20" s="59"/>
      <c r="C20" s="60"/>
      <c r="D20" s="53"/>
      <c r="E20" s="53"/>
      <c r="F20" s="53"/>
      <c r="G20" s="53"/>
      <c r="H20" s="53"/>
      <c r="I20" s="53"/>
      <c r="J20" s="53"/>
      <c r="K20" s="53"/>
      <c r="L20" s="55">
        <f>SUM(B20:K20)</f>
        <v>0</v>
      </c>
      <c r="S20" s="68"/>
    </row>
    <row r="21" spans="1:19" ht="12" customHeight="1" thickBot="1" x14ac:dyDescent="0.35">
      <c r="A21" s="37" t="s">
        <v>79</v>
      </c>
      <c r="B21" s="58"/>
      <c r="C21" s="57"/>
      <c r="D21" s="24"/>
      <c r="E21" s="24"/>
      <c r="F21" s="24"/>
      <c r="G21" s="24"/>
      <c r="H21" s="24"/>
      <c r="I21" s="24"/>
      <c r="J21" s="24"/>
      <c r="K21" s="24"/>
      <c r="L21" s="55">
        <f t="shared" ref="L21:L84" si="1">SUM(B21:K21)</f>
        <v>0</v>
      </c>
      <c r="S21" s="68"/>
    </row>
    <row r="22" spans="1:19" ht="12" customHeight="1" thickBot="1" x14ac:dyDescent="0.35">
      <c r="A22" s="39" t="s">
        <v>80</v>
      </c>
      <c r="B22" s="58"/>
      <c r="C22" s="57">
        <v>2099988.7999999998</v>
      </c>
      <c r="D22" s="24"/>
      <c r="E22" s="24"/>
      <c r="F22" s="24"/>
      <c r="G22" s="24"/>
      <c r="H22" s="24"/>
      <c r="I22" s="24"/>
      <c r="J22" s="24"/>
      <c r="K22" s="24"/>
      <c r="L22" s="55">
        <f t="shared" si="1"/>
        <v>2099988.7999999998</v>
      </c>
    </row>
    <row r="23" spans="1:19" ht="12" customHeight="1" thickBot="1" x14ac:dyDescent="0.35">
      <c r="A23" s="39" t="s">
        <v>81</v>
      </c>
      <c r="B23" s="58"/>
      <c r="C23" s="57">
        <v>2227200</v>
      </c>
      <c r="D23" s="24"/>
      <c r="E23" s="24"/>
      <c r="F23" s="24"/>
      <c r="G23" s="24"/>
      <c r="H23" s="24"/>
      <c r="I23" s="24"/>
      <c r="J23" s="24"/>
      <c r="K23" s="24"/>
      <c r="L23" s="55">
        <f t="shared" si="1"/>
        <v>2227200</v>
      </c>
    </row>
    <row r="24" spans="1:19" ht="12" customHeight="1" thickBot="1" x14ac:dyDescent="0.35">
      <c r="A24" s="39" t="s">
        <v>82</v>
      </c>
      <c r="B24" s="58"/>
      <c r="C24" s="57">
        <v>2397408</v>
      </c>
      <c r="D24" s="24"/>
      <c r="E24" s="24"/>
      <c r="F24" s="24"/>
      <c r="G24" s="24"/>
      <c r="H24" s="24"/>
      <c r="I24" s="24"/>
      <c r="J24" s="24"/>
      <c r="K24" s="24"/>
      <c r="L24" s="55">
        <f t="shared" si="1"/>
        <v>2397408</v>
      </c>
      <c r="S24" s="68"/>
    </row>
    <row r="25" spans="1:19" ht="12" customHeight="1" thickBot="1" x14ac:dyDescent="0.35">
      <c r="A25" s="39" t="s">
        <v>83</v>
      </c>
      <c r="B25" s="58"/>
      <c r="C25" s="57">
        <v>2325061.6800000002</v>
      </c>
      <c r="D25" s="24"/>
      <c r="E25" s="24"/>
      <c r="F25" s="24"/>
      <c r="G25" s="24"/>
      <c r="H25" s="24"/>
      <c r="I25" s="24"/>
      <c r="J25" s="24"/>
      <c r="K25" s="24"/>
      <c r="L25" s="55">
        <f t="shared" si="1"/>
        <v>2325061.6800000002</v>
      </c>
      <c r="S25" s="68"/>
    </row>
    <row r="26" spans="1:19" ht="12" customHeight="1" thickBot="1" x14ac:dyDescent="0.35">
      <c r="A26" s="37" t="s">
        <v>84</v>
      </c>
      <c r="B26" s="58"/>
      <c r="C26" s="57">
        <v>3143776.8</v>
      </c>
      <c r="D26" s="24"/>
      <c r="E26" s="24"/>
      <c r="F26" s="24"/>
      <c r="G26" s="24"/>
      <c r="H26" s="24"/>
      <c r="I26" s="24"/>
      <c r="J26" s="24"/>
      <c r="K26" s="24"/>
      <c r="L26" s="55">
        <f t="shared" si="1"/>
        <v>3143776.8</v>
      </c>
      <c r="S26" s="68"/>
    </row>
    <row r="27" spans="1:19" ht="12" customHeight="1" thickBot="1" x14ac:dyDescent="0.35">
      <c r="A27" s="37" t="s">
        <v>85</v>
      </c>
      <c r="B27" s="58"/>
      <c r="C27" s="57">
        <v>3143776.8</v>
      </c>
      <c r="D27" s="24"/>
      <c r="E27" s="24"/>
      <c r="F27" s="24"/>
      <c r="G27" s="24"/>
      <c r="H27" s="24"/>
      <c r="I27" s="24"/>
      <c r="J27" s="24"/>
      <c r="K27" s="24"/>
      <c r="L27" s="55">
        <f t="shared" si="1"/>
        <v>3143776.8</v>
      </c>
      <c r="S27" s="68"/>
    </row>
    <row r="28" spans="1:19" ht="12" customHeight="1" thickBot="1" x14ac:dyDescent="0.35">
      <c r="A28" s="40" t="s">
        <v>86</v>
      </c>
      <c r="B28" s="58"/>
      <c r="C28" s="24"/>
      <c r="D28" s="57"/>
      <c r="E28" s="24"/>
      <c r="F28" s="24"/>
      <c r="G28" s="24"/>
      <c r="H28" s="24"/>
      <c r="I28" s="24"/>
      <c r="J28" s="24"/>
      <c r="K28" s="24"/>
      <c r="L28" s="55">
        <f t="shared" si="1"/>
        <v>0</v>
      </c>
      <c r="S28" s="68"/>
    </row>
    <row r="29" spans="1:19" ht="12" customHeight="1" thickBot="1" x14ac:dyDescent="0.35">
      <c r="A29" s="37" t="s">
        <v>87</v>
      </c>
      <c r="B29" s="58"/>
      <c r="C29" s="24"/>
      <c r="D29" s="57">
        <v>2475372.48</v>
      </c>
      <c r="E29" s="24"/>
      <c r="F29" s="24"/>
      <c r="G29" s="24"/>
      <c r="H29" s="24"/>
      <c r="I29" s="24"/>
      <c r="J29" s="24"/>
      <c r="K29" s="24"/>
      <c r="L29" s="55">
        <f t="shared" si="1"/>
        <v>2475372.48</v>
      </c>
      <c r="S29" s="68"/>
    </row>
    <row r="30" spans="1:19" ht="12" customHeight="1" thickBot="1" x14ac:dyDescent="0.35">
      <c r="A30" s="37" t="s">
        <v>88</v>
      </c>
      <c r="B30" s="58"/>
      <c r="C30" s="24"/>
      <c r="D30" s="57">
        <v>3294528</v>
      </c>
      <c r="E30" s="24"/>
      <c r="F30" s="24"/>
      <c r="G30" s="24"/>
      <c r="H30" s="24"/>
      <c r="I30" s="24"/>
      <c r="J30" s="24"/>
      <c r="K30" s="24"/>
      <c r="L30" s="55">
        <f t="shared" si="1"/>
        <v>3294528</v>
      </c>
      <c r="S30" s="68"/>
    </row>
    <row r="31" spans="1:19" ht="12" customHeight="1" thickBot="1" x14ac:dyDescent="0.35">
      <c r="A31" s="37" t="s">
        <v>89</v>
      </c>
      <c r="B31" s="58"/>
      <c r="C31" s="24"/>
      <c r="D31" s="57">
        <v>3294528</v>
      </c>
      <c r="E31" s="24"/>
      <c r="F31" s="24"/>
      <c r="G31" s="24"/>
      <c r="H31" s="24"/>
      <c r="I31" s="24"/>
      <c r="J31" s="24"/>
      <c r="K31" s="24"/>
      <c r="L31" s="55">
        <f t="shared" si="1"/>
        <v>3294528</v>
      </c>
      <c r="S31" s="68"/>
    </row>
    <row r="32" spans="1:19" ht="12" customHeight="1" thickBot="1" x14ac:dyDescent="0.35">
      <c r="A32" s="40" t="s">
        <v>90</v>
      </c>
      <c r="B32" s="58"/>
      <c r="C32" s="24"/>
      <c r="D32" s="57"/>
      <c r="E32" s="24"/>
      <c r="F32" s="24"/>
      <c r="G32" s="24"/>
      <c r="H32" s="24"/>
      <c r="I32" s="24"/>
      <c r="J32" s="24"/>
      <c r="K32" s="24"/>
      <c r="L32" s="55">
        <f t="shared" si="1"/>
        <v>0</v>
      </c>
      <c r="S32" s="68"/>
    </row>
    <row r="33" spans="1:19" ht="12" customHeight="1" thickBot="1" x14ac:dyDescent="0.35">
      <c r="A33" s="37" t="s">
        <v>91</v>
      </c>
      <c r="B33" s="58"/>
      <c r="C33" s="24"/>
      <c r="D33" s="57">
        <v>3294528</v>
      </c>
      <c r="E33" s="24"/>
      <c r="F33" s="24"/>
      <c r="G33" s="24"/>
      <c r="H33" s="24"/>
      <c r="I33" s="24"/>
      <c r="J33" s="24"/>
      <c r="K33" s="24"/>
      <c r="L33" s="55">
        <f t="shared" si="1"/>
        <v>3294528</v>
      </c>
    </row>
    <row r="34" spans="1:19" ht="12" customHeight="1" thickBot="1" x14ac:dyDescent="0.35">
      <c r="A34" s="37" t="s">
        <v>92</v>
      </c>
      <c r="B34" s="58"/>
      <c r="C34" s="24"/>
      <c r="D34" s="57">
        <v>6469056</v>
      </c>
      <c r="E34" s="24"/>
      <c r="F34" s="24"/>
      <c r="G34" s="24"/>
      <c r="H34" s="24"/>
      <c r="I34" s="24"/>
      <c r="J34" s="24"/>
      <c r="K34" s="24"/>
      <c r="L34" s="55">
        <f t="shared" si="1"/>
        <v>6469056</v>
      </c>
      <c r="S34" s="68"/>
    </row>
    <row r="35" spans="1:19" ht="12" customHeight="1" thickBot="1" x14ac:dyDescent="0.35">
      <c r="A35" s="33" t="s">
        <v>53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65"/>
      <c r="S35" s="68"/>
    </row>
    <row r="36" spans="1:19" ht="12" customHeight="1" thickBot="1" x14ac:dyDescent="0.35">
      <c r="A36" s="41" t="s">
        <v>54</v>
      </c>
      <c r="B36" s="59"/>
      <c r="C36" s="53"/>
      <c r="D36" s="60"/>
      <c r="E36" s="60"/>
      <c r="F36" s="60"/>
      <c r="G36" s="60"/>
      <c r="H36" s="60"/>
      <c r="I36" s="60"/>
      <c r="J36" s="60"/>
      <c r="K36" s="53"/>
      <c r="L36" s="55">
        <f t="shared" si="1"/>
        <v>0</v>
      </c>
      <c r="S36" s="68"/>
    </row>
    <row r="37" spans="1:19" ht="12" customHeight="1" thickBot="1" x14ac:dyDescent="0.35">
      <c r="A37" s="37" t="s">
        <v>93</v>
      </c>
      <c r="B37" s="58"/>
      <c r="C37" s="24"/>
      <c r="D37" s="57"/>
      <c r="E37" s="24"/>
      <c r="F37" s="24"/>
      <c r="G37" s="24"/>
      <c r="H37" s="24"/>
      <c r="I37" s="24"/>
      <c r="J37" s="24"/>
      <c r="K37" s="24"/>
      <c r="L37" s="55">
        <f t="shared" si="1"/>
        <v>0</v>
      </c>
      <c r="S37" s="68"/>
    </row>
    <row r="38" spans="1:19" ht="12" customHeight="1" thickBot="1" x14ac:dyDescent="0.35">
      <c r="A38" s="39" t="s">
        <v>94</v>
      </c>
      <c r="B38" s="58"/>
      <c r="C38" s="24"/>
      <c r="D38" s="57">
        <v>5640140.7999999998</v>
      </c>
      <c r="E38" s="24"/>
      <c r="F38" s="24"/>
      <c r="G38" s="24"/>
      <c r="H38" s="24"/>
      <c r="I38" s="24"/>
      <c r="J38" s="24"/>
      <c r="K38" s="24"/>
      <c r="L38" s="55">
        <f t="shared" si="1"/>
        <v>5640140.7999999998</v>
      </c>
      <c r="S38" s="68"/>
    </row>
    <row r="39" spans="1:19" ht="12" customHeight="1" thickBot="1" x14ac:dyDescent="0.35">
      <c r="A39" s="39" t="s">
        <v>95</v>
      </c>
      <c r="B39" s="58"/>
      <c r="C39" s="24"/>
      <c r="D39" s="57">
        <v>2397408</v>
      </c>
      <c r="E39" s="24"/>
      <c r="F39" s="24"/>
      <c r="G39" s="24"/>
      <c r="H39" s="24"/>
      <c r="I39" s="24"/>
      <c r="J39" s="24"/>
      <c r="K39" s="24"/>
      <c r="L39" s="55">
        <f t="shared" si="1"/>
        <v>2397408</v>
      </c>
    </row>
    <row r="40" spans="1:19" ht="12" customHeight="1" thickBot="1" x14ac:dyDescent="0.35">
      <c r="A40" s="39" t="s">
        <v>96</v>
      </c>
      <c r="B40" s="58"/>
      <c r="C40" s="24"/>
      <c r="D40" s="57">
        <v>3815168.64</v>
      </c>
      <c r="E40" s="24"/>
      <c r="F40" s="24"/>
      <c r="G40" s="24"/>
      <c r="H40" s="24"/>
      <c r="I40" s="24"/>
      <c r="J40" s="24"/>
      <c r="K40" s="24"/>
      <c r="L40" s="55">
        <f t="shared" si="1"/>
        <v>3815168.64</v>
      </c>
      <c r="S40" s="68"/>
    </row>
    <row r="41" spans="1:19" ht="12" customHeight="1" thickBot="1" x14ac:dyDescent="0.35">
      <c r="A41" s="39" t="s">
        <v>97</v>
      </c>
      <c r="B41" s="58"/>
      <c r="C41" s="24"/>
      <c r="D41" s="57">
        <v>4045945.6</v>
      </c>
      <c r="E41" s="24"/>
      <c r="F41" s="24"/>
      <c r="G41" s="24"/>
      <c r="H41" s="24"/>
      <c r="I41" s="24"/>
      <c r="J41" s="24"/>
      <c r="K41" s="24"/>
      <c r="L41" s="55">
        <f t="shared" si="1"/>
        <v>4045945.6</v>
      </c>
      <c r="S41" s="68"/>
    </row>
    <row r="42" spans="1:19" ht="12" customHeight="1" thickBot="1" x14ac:dyDescent="0.35">
      <c r="A42" s="37" t="s">
        <v>98</v>
      </c>
      <c r="B42" s="58"/>
      <c r="C42" s="24"/>
      <c r="D42" s="24"/>
      <c r="E42" s="57"/>
      <c r="F42" s="57"/>
      <c r="G42" s="57"/>
      <c r="H42" s="24"/>
      <c r="I42" s="24"/>
      <c r="J42" s="24"/>
      <c r="K42" s="24"/>
      <c r="L42" s="55">
        <f t="shared" si="1"/>
        <v>0</v>
      </c>
      <c r="S42" s="68"/>
    </row>
    <row r="43" spans="1:19" ht="12" customHeight="1" thickBot="1" x14ac:dyDescent="0.35">
      <c r="A43" s="39" t="s">
        <v>99</v>
      </c>
      <c r="B43" s="58"/>
      <c r="C43" s="24"/>
      <c r="D43" s="24"/>
      <c r="E43" s="57"/>
      <c r="F43" s="57"/>
      <c r="G43" s="24"/>
      <c r="H43" s="24"/>
      <c r="I43" s="24"/>
      <c r="J43" s="24"/>
      <c r="K43" s="24"/>
      <c r="L43" s="55">
        <f t="shared" si="1"/>
        <v>0</v>
      </c>
      <c r="S43" s="68"/>
    </row>
    <row r="44" spans="1:19" ht="12" customHeight="1" thickBot="1" x14ac:dyDescent="0.35">
      <c r="A44" s="42" t="s">
        <v>100</v>
      </c>
      <c r="B44" s="58"/>
      <c r="C44" s="24"/>
      <c r="D44" s="24"/>
      <c r="E44" s="57">
        <v>6368664.96</v>
      </c>
      <c r="F44" s="24"/>
      <c r="G44" s="24"/>
      <c r="H44" s="24"/>
      <c r="I44" s="24"/>
      <c r="J44" s="24"/>
      <c r="K44" s="24"/>
      <c r="L44" s="55">
        <f t="shared" si="1"/>
        <v>6368664.96</v>
      </c>
      <c r="S44" s="68"/>
    </row>
    <row r="45" spans="1:19" ht="12" customHeight="1" thickBot="1" x14ac:dyDescent="0.35">
      <c r="A45" s="42" t="s">
        <v>101</v>
      </c>
      <c r="B45" s="58"/>
      <c r="C45" s="24"/>
      <c r="D45" s="24"/>
      <c r="E45" s="57">
        <v>6368664.96</v>
      </c>
      <c r="F45" s="24"/>
      <c r="G45" s="24"/>
      <c r="H45" s="24"/>
      <c r="I45" s="24"/>
      <c r="J45" s="24"/>
      <c r="K45" s="24"/>
      <c r="L45" s="55">
        <f t="shared" si="1"/>
        <v>6368664.96</v>
      </c>
    </row>
    <row r="46" spans="1:19" ht="12" customHeight="1" thickBot="1" x14ac:dyDescent="0.35">
      <c r="A46" s="42" t="s">
        <v>102</v>
      </c>
      <c r="B46" s="58"/>
      <c r="C46" s="24"/>
      <c r="D46" s="24"/>
      <c r="E46" s="57">
        <f>1922196.48*1/3</f>
        <v>640732.16000000003</v>
      </c>
      <c r="F46" s="57">
        <f>1922196.48*2/3</f>
        <v>1281464.3200000001</v>
      </c>
      <c r="G46" s="24"/>
      <c r="H46" s="24"/>
      <c r="I46" s="24"/>
      <c r="J46" s="24"/>
      <c r="K46" s="24"/>
      <c r="L46" s="55">
        <f t="shared" si="1"/>
        <v>1922196.48</v>
      </c>
      <c r="S46" s="68"/>
    </row>
    <row r="47" spans="1:19" ht="12" customHeight="1" thickBot="1" x14ac:dyDescent="0.35">
      <c r="A47" s="42" t="s">
        <v>103</v>
      </c>
      <c r="B47" s="58"/>
      <c r="C47" s="24"/>
      <c r="D47" s="24"/>
      <c r="E47" s="57">
        <v>8260000</v>
      </c>
      <c r="F47" s="24"/>
      <c r="G47" s="24"/>
      <c r="H47" s="24"/>
      <c r="I47" s="24"/>
      <c r="J47" s="24"/>
      <c r="K47" s="24"/>
      <c r="L47" s="55">
        <f t="shared" si="1"/>
        <v>8260000</v>
      </c>
      <c r="S47" s="68"/>
    </row>
    <row r="48" spans="1:19" ht="12" customHeight="1" thickBot="1" x14ac:dyDescent="0.35">
      <c r="A48" s="42" t="s">
        <v>104</v>
      </c>
      <c r="B48" s="58"/>
      <c r="C48" s="24"/>
      <c r="D48" s="24"/>
      <c r="E48" s="57">
        <v>8260000</v>
      </c>
      <c r="F48" s="24"/>
      <c r="G48" s="24"/>
      <c r="H48" s="24"/>
      <c r="I48" s="24"/>
      <c r="J48" s="24"/>
      <c r="K48" s="24"/>
      <c r="L48" s="55">
        <f t="shared" si="1"/>
        <v>8260000</v>
      </c>
      <c r="S48" s="68"/>
    </row>
    <row r="49" spans="1:19" ht="12" customHeight="1" thickBot="1" x14ac:dyDescent="0.35">
      <c r="A49" s="42" t="s">
        <v>105</v>
      </c>
      <c r="B49" s="58"/>
      <c r="C49" s="24"/>
      <c r="D49" s="24"/>
      <c r="E49" s="57">
        <f>2133924.48*1/3</f>
        <v>711308.16</v>
      </c>
      <c r="F49" s="57">
        <f>2133924.48*2/3</f>
        <v>1422616.32</v>
      </c>
      <c r="G49" s="24"/>
      <c r="H49" s="24"/>
      <c r="I49" s="24"/>
      <c r="J49" s="24"/>
      <c r="K49" s="24"/>
      <c r="L49" s="55">
        <f t="shared" si="1"/>
        <v>2133924.48</v>
      </c>
      <c r="S49" s="68"/>
    </row>
    <row r="50" spans="1:19" ht="12" customHeight="1" thickBot="1" x14ac:dyDescent="0.35">
      <c r="A50" s="42" t="s">
        <v>106</v>
      </c>
      <c r="B50" s="58"/>
      <c r="C50" s="24"/>
      <c r="D50" s="24"/>
      <c r="E50" s="24"/>
      <c r="F50" s="57">
        <v>7515200</v>
      </c>
      <c r="G50" s="24"/>
      <c r="H50" s="24"/>
      <c r="I50" s="24"/>
      <c r="J50" s="24"/>
      <c r="K50" s="24"/>
      <c r="L50" s="55">
        <f t="shared" si="1"/>
        <v>7515200</v>
      </c>
      <c r="S50" s="68"/>
    </row>
    <row r="51" spans="1:19" ht="12" customHeight="1" thickBot="1" x14ac:dyDescent="0.35">
      <c r="A51" s="42" t="s">
        <v>107</v>
      </c>
      <c r="B51" s="58"/>
      <c r="C51" s="24"/>
      <c r="D51" s="24"/>
      <c r="E51" s="24"/>
      <c r="F51" s="57">
        <v>5368000</v>
      </c>
      <c r="G51" s="24"/>
      <c r="H51" s="24"/>
      <c r="I51" s="24"/>
      <c r="J51" s="24"/>
      <c r="K51" s="24"/>
      <c r="L51" s="55">
        <f t="shared" si="1"/>
        <v>5368000</v>
      </c>
      <c r="S51" s="68"/>
    </row>
    <row r="52" spans="1:19" ht="12" customHeight="1" thickBot="1" x14ac:dyDescent="0.35">
      <c r="A52" s="42" t="s">
        <v>108</v>
      </c>
      <c r="B52" s="58"/>
      <c r="C52" s="24"/>
      <c r="D52" s="24"/>
      <c r="E52" s="24"/>
      <c r="F52" s="57">
        <v>3284688</v>
      </c>
      <c r="G52" s="24"/>
      <c r="H52" s="24"/>
      <c r="I52" s="24"/>
      <c r="J52" s="24"/>
      <c r="K52" s="24"/>
      <c r="L52" s="55">
        <f t="shared" si="1"/>
        <v>3284688</v>
      </c>
      <c r="S52" s="68"/>
    </row>
    <row r="53" spans="1:19" ht="12" customHeight="1" thickBot="1" x14ac:dyDescent="0.35">
      <c r="A53" s="39" t="s">
        <v>109</v>
      </c>
      <c r="B53" s="58"/>
      <c r="C53" s="24"/>
      <c r="D53" s="24"/>
      <c r="E53" s="57"/>
      <c r="F53" s="57"/>
      <c r="G53" s="24"/>
      <c r="H53" s="24"/>
      <c r="I53" s="24"/>
      <c r="J53" s="24"/>
      <c r="K53" s="24"/>
      <c r="L53" s="55">
        <f t="shared" si="1"/>
        <v>0</v>
      </c>
      <c r="S53" s="68"/>
    </row>
    <row r="54" spans="1:19" ht="12" customHeight="1" thickBot="1" x14ac:dyDescent="0.35">
      <c r="A54" s="42" t="s">
        <v>110</v>
      </c>
      <c r="B54" s="58"/>
      <c r="C54" s="24"/>
      <c r="D54" s="24"/>
      <c r="E54" s="57">
        <f>(15742466.88*19/28)+R106</f>
        <v>194782388.24000001</v>
      </c>
      <c r="F54" s="57">
        <f>15742466.88*9/28</f>
        <v>5060078.6400000006</v>
      </c>
      <c r="G54" s="24"/>
      <c r="H54" s="24"/>
      <c r="I54" s="24"/>
      <c r="J54" s="24"/>
      <c r="K54" s="24"/>
      <c r="L54" s="55">
        <f t="shared" si="1"/>
        <v>199842466.88</v>
      </c>
    </row>
    <row r="55" spans="1:19" ht="12" customHeight="1" thickBot="1" x14ac:dyDescent="0.35">
      <c r="A55" s="42" t="s">
        <v>111</v>
      </c>
      <c r="B55" s="58"/>
      <c r="C55" s="24"/>
      <c r="D55" s="24"/>
      <c r="E55" s="57">
        <f>7905273.6*5/14</f>
        <v>2823312</v>
      </c>
      <c r="F55" s="57">
        <f>7905273.6*9/14</f>
        <v>5081961.5999999996</v>
      </c>
      <c r="G55" s="24"/>
      <c r="H55" s="24"/>
      <c r="I55" s="24"/>
      <c r="J55" s="24"/>
      <c r="K55" s="24"/>
      <c r="L55" s="55">
        <f t="shared" si="1"/>
        <v>7905273.5999999996</v>
      </c>
      <c r="S55" s="68"/>
    </row>
    <row r="56" spans="1:19" ht="12" customHeight="1" thickBot="1" x14ac:dyDescent="0.35">
      <c r="A56" s="42" t="s">
        <v>112</v>
      </c>
      <c r="B56" s="58"/>
      <c r="C56" s="24"/>
      <c r="D56" s="24"/>
      <c r="E56" s="24"/>
      <c r="F56" s="57">
        <v>5003125.92</v>
      </c>
      <c r="G56" s="24"/>
      <c r="H56" s="24"/>
      <c r="I56" s="24"/>
      <c r="J56" s="24"/>
      <c r="K56" s="24"/>
      <c r="L56" s="55">
        <f t="shared" si="1"/>
        <v>5003125.92</v>
      </c>
      <c r="S56" s="68"/>
    </row>
    <row r="57" spans="1:19" ht="12" customHeight="1" thickBot="1" x14ac:dyDescent="0.35">
      <c r="A57" s="42" t="s">
        <v>113</v>
      </c>
      <c r="B57" s="58"/>
      <c r="C57" s="24"/>
      <c r="D57" s="24"/>
      <c r="E57" s="24"/>
      <c r="F57" s="57">
        <v>3370752</v>
      </c>
      <c r="G57" s="24"/>
      <c r="H57" s="24"/>
      <c r="I57" s="24"/>
      <c r="J57" s="24"/>
      <c r="K57" s="24"/>
      <c r="L57" s="55">
        <f t="shared" si="1"/>
        <v>3370752</v>
      </c>
      <c r="S57" s="68"/>
    </row>
    <row r="58" spans="1:19" ht="12" customHeight="1" thickBot="1" x14ac:dyDescent="0.35">
      <c r="A58" s="42" t="s">
        <v>114</v>
      </c>
      <c r="B58" s="58"/>
      <c r="C58" s="24"/>
      <c r="D58" s="24"/>
      <c r="E58" s="24"/>
      <c r="F58" s="57">
        <v>3725166.48</v>
      </c>
      <c r="G58" s="24"/>
      <c r="H58" s="24"/>
      <c r="I58" s="24"/>
      <c r="J58" s="24"/>
      <c r="K58" s="24"/>
      <c r="L58" s="55">
        <f t="shared" si="1"/>
        <v>3725166.48</v>
      </c>
      <c r="S58" s="68"/>
    </row>
    <row r="59" spans="1:19" ht="12" customHeight="1" thickBot="1" x14ac:dyDescent="0.35">
      <c r="A59" s="42" t="s">
        <v>115</v>
      </c>
      <c r="B59" s="58"/>
      <c r="C59" s="24"/>
      <c r="D59" s="24"/>
      <c r="E59" s="24"/>
      <c r="F59" s="57">
        <v>2427567.36</v>
      </c>
      <c r="G59" s="24"/>
      <c r="H59" s="24"/>
      <c r="I59" s="24"/>
      <c r="J59" s="24"/>
      <c r="K59" s="24"/>
      <c r="L59" s="55">
        <f t="shared" si="1"/>
        <v>2427567.36</v>
      </c>
      <c r="S59" s="68"/>
    </row>
    <row r="60" spans="1:19" ht="12" customHeight="1" thickBot="1" x14ac:dyDescent="0.35">
      <c r="A60" s="39" t="s">
        <v>116</v>
      </c>
      <c r="B60" s="58"/>
      <c r="C60" s="24"/>
      <c r="D60" s="24"/>
      <c r="E60" s="24"/>
      <c r="F60" s="57"/>
      <c r="G60" s="57"/>
      <c r="H60" s="24"/>
      <c r="I60" s="24"/>
      <c r="J60" s="24"/>
      <c r="K60" s="24"/>
      <c r="L60" s="55">
        <f t="shared" si="1"/>
        <v>0</v>
      </c>
      <c r="S60" s="68"/>
    </row>
    <row r="61" spans="1:19" ht="12" customHeight="1" thickBot="1" x14ac:dyDescent="0.35">
      <c r="A61" s="42" t="s">
        <v>117</v>
      </c>
      <c r="B61" s="58"/>
      <c r="C61" s="24"/>
      <c r="D61" s="24"/>
      <c r="E61" s="24"/>
      <c r="F61" s="57">
        <f>5094684*2/9</f>
        <v>1132152</v>
      </c>
      <c r="G61" s="57">
        <f>5094684*7/9</f>
        <v>3962532</v>
      </c>
      <c r="H61" s="24"/>
      <c r="I61" s="24"/>
      <c r="J61" s="24"/>
      <c r="K61" s="24"/>
      <c r="L61" s="55">
        <f t="shared" si="1"/>
        <v>5094684</v>
      </c>
      <c r="S61" s="68"/>
    </row>
    <row r="62" spans="1:19" ht="12" customHeight="1" thickBot="1" x14ac:dyDescent="0.35">
      <c r="A62" s="42" t="s">
        <v>118</v>
      </c>
      <c r="B62" s="58"/>
      <c r="C62" s="24"/>
      <c r="D62" s="24"/>
      <c r="E62" s="24"/>
      <c r="F62" s="24"/>
      <c r="G62" s="57">
        <v>4556265.5999999996</v>
      </c>
      <c r="H62" s="24"/>
      <c r="I62" s="24"/>
      <c r="J62" s="24"/>
      <c r="K62" s="24"/>
      <c r="L62" s="55">
        <f t="shared" si="1"/>
        <v>4556265.5999999996</v>
      </c>
      <c r="S62" s="68"/>
    </row>
    <row r="63" spans="1:19" ht="12" customHeight="1" thickBot="1" x14ac:dyDescent="0.35">
      <c r="A63" s="42" t="s">
        <v>119</v>
      </c>
      <c r="B63" s="58"/>
      <c r="C63" s="24"/>
      <c r="D63" s="24"/>
      <c r="E63" s="24"/>
      <c r="F63" s="24"/>
      <c r="G63" s="57">
        <v>2087901.6</v>
      </c>
      <c r="H63" s="24"/>
      <c r="I63" s="24"/>
      <c r="J63" s="24"/>
      <c r="K63" s="24"/>
      <c r="L63" s="55">
        <f t="shared" si="1"/>
        <v>2087901.6</v>
      </c>
      <c r="S63" s="68"/>
    </row>
    <row r="64" spans="1:19" ht="12" customHeight="1" thickBot="1" x14ac:dyDescent="0.35">
      <c r="A64" s="37" t="s">
        <v>120</v>
      </c>
      <c r="B64" s="58"/>
      <c r="C64" s="24"/>
      <c r="D64" s="24"/>
      <c r="E64" s="24"/>
      <c r="F64" s="24"/>
      <c r="G64" s="57"/>
      <c r="H64" s="57"/>
      <c r="I64" s="57"/>
      <c r="J64" s="24"/>
      <c r="K64" s="24"/>
      <c r="L64" s="55">
        <f t="shared" si="1"/>
        <v>0</v>
      </c>
      <c r="S64" s="68"/>
    </row>
    <row r="65" spans="1:19" ht="12" customHeight="1" thickBot="1" x14ac:dyDescent="0.35">
      <c r="A65" s="39" t="s">
        <v>121</v>
      </c>
      <c r="B65" s="58"/>
      <c r="C65" s="24"/>
      <c r="D65" s="24"/>
      <c r="E65" s="24"/>
      <c r="F65" s="24"/>
      <c r="G65" s="57"/>
      <c r="H65" s="57"/>
      <c r="I65" s="57"/>
      <c r="J65" s="24"/>
      <c r="K65" s="24"/>
      <c r="L65" s="55">
        <f t="shared" si="1"/>
        <v>0</v>
      </c>
      <c r="S65" s="68"/>
    </row>
    <row r="66" spans="1:19" ht="12" customHeight="1" thickBot="1" x14ac:dyDescent="0.35">
      <c r="A66" s="42" t="s">
        <v>122</v>
      </c>
      <c r="B66" s="58"/>
      <c r="C66" s="24"/>
      <c r="D66" s="24"/>
      <c r="E66" s="24"/>
      <c r="F66" s="24"/>
      <c r="G66" s="57">
        <v>3645250.4</v>
      </c>
      <c r="H66" s="24"/>
      <c r="I66" s="24"/>
      <c r="J66" s="24"/>
      <c r="K66" s="24"/>
      <c r="L66" s="55">
        <f t="shared" si="1"/>
        <v>3645250.4</v>
      </c>
      <c r="S66" s="68"/>
    </row>
    <row r="67" spans="1:19" ht="12" customHeight="1" thickBot="1" x14ac:dyDescent="0.35">
      <c r="A67" s="42" t="s">
        <v>123</v>
      </c>
      <c r="B67" s="58"/>
      <c r="C67" s="24"/>
      <c r="D67" s="24"/>
      <c r="E67" s="24"/>
      <c r="F67" s="24"/>
      <c r="G67" s="57">
        <f>3000000</f>
        <v>3000000</v>
      </c>
      <c r="H67" s="70"/>
      <c r="I67" s="24"/>
      <c r="J67" s="24"/>
      <c r="K67" s="24"/>
      <c r="L67" s="55">
        <f t="shared" si="1"/>
        <v>3000000</v>
      </c>
      <c r="S67" s="68"/>
    </row>
    <row r="68" spans="1:19" ht="12" customHeight="1" thickBot="1" x14ac:dyDescent="0.35">
      <c r="A68" s="42" t="s">
        <v>124</v>
      </c>
      <c r="B68" s="58"/>
      <c r="C68" s="24"/>
      <c r="D68" s="24"/>
      <c r="E68" s="24"/>
      <c r="F68" s="24"/>
      <c r="G68" s="24"/>
      <c r="H68" s="69">
        <f>18070190.72*9/14</f>
        <v>11616551.177142857</v>
      </c>
      <c r="I68" s="69">
        <f>18070190.72*5/14</f>
        <v>6453639.5428571422</v>
      </c>
      <c r="J68" s="24"/>
      <c r="K68" s="24"/>
      <c r="L68" s="55">
        <f t="shared" si="1"/>
        <v>18070190.719999999</v>
      </c>
      <c r="S68" s="68"/>
    </row>
    <row r="69" spans="1:19" ht="12" customHeight="1" thickBot="1" x14ac:dyDescent="0.35">
      <c r="A69" s="39" t="s">
        <v>125</v>
      </c>
      <c r="B69" s="58"/>
      <c r="C69" s="24"/>
      <c r="D69" s="24"/>
      <c r="E69" s="24"/>
      <c r="F69" s="24"/>
      <c r="G69" s="24"/>
      <c r="H69" s="57"/>
      <c r="I69" s="57"/>
      <c r="J69" s="24"/>
      <c r="K69" s="24"/>
      <c r="L69" s="55">
        <f t="shared" si="1"/>
        <v>0</v>
      </c>
      <c r="S69" s="68"/>
    </row>
    <row r="70" spans="1:19" ht="12" customHeight="1" thickBot="1" x14ac:dyDescent="0.35">
      <c r="A70" s="42" t="s">
        <v>126</v>
      </c>
      <c r="B70" s="58"/>
      <c r="C70" s="24"/>
      <c r="D70" s="24"/>
      <c r="E70" s="24"/>
      <c r="F70" s="24"/>
      <c r="G70" s="24"/>
      <c r="H70" s="57">
        <f>15994263.04*2/14</f>
        <v>2284894.7199999997</v>
      </c>
      <c r="I70" s="57">
        <f>15994263.04*12/14</f>
        <v>13709368.319999998</v>
      </c>
      <c r="J70" s="24"/>
      <c r="K70" s="24"/>
      <c r="L70" s="55">
        <f t="shared" si="1"/>
        <v>15994263.039999999</v>
      </c>
      <c r="S70" s="68"/>
    </row>
    <row r="71" spans="1:19" ht="12" customHeight="1" thickBot="1" x14ac:dyDescent="0.35">
      <c r="A71" s="42" t="s">
        <v>127</v>
      </c>
      <c r="B71" s="58"/>
      <c r="C71" s="24"/>
      <c r="D71" s="24"/>
      <c r="E71" s="24"/>
      <c r="F71" s="24"/>
      <c r="G71" s="24"/>
      <c r="H71" s="24"/>
      <c r="I71" s="57">
        <v>3890567.76</v>
      </c>
      <c r="J71" s="24"/>
      <c r="K71" s="24"/>
      <c r="L71" s="55">
        <f t="shared" si="1"/>
        <v>3890567.76</v>
      </c>
    </row>
    <row r="72" spans="1:19" ht="12" customHeight="1" thickBot="1" x14ac:dyDescent="0.35">
      <c r="A72" s="42" t="s">
        <v>128</v>
      </c>
      <c r="B72" s="58"/>
      <c r="C72" s="24"/>
      <c r="D72" s="24"/>
      <c r="E72" s="24"/>
      <c r="F72" s="24"/>
      <c r="G72" s="24"/>
      <c r="H72" s="57"/>
      <c r="I72" s="57"/>
      <c r="J72" s="24"/>
      <c r="K72" s="24"/>
      <c r="L72" s="55">
        <f t="shared" si="1"/>
        <v>0</v>
      </c>
      <c r="S72" s="68"/>
    </row>
    <row r="73" spans="1:19" ht="12" customHeight="1" thickBot="1" x14ac:dyDescent="0.35">
      <c r="A73" s="43" t="s">
        <v>129</v>
      </c>
      <c r="B73" s="58"/>
      <c r="C73" s="24"/>
      <c r="D73" s="24"/>
      <c r="E73" s="24"/>
      <c r="F73" s="24"/>
      <c r="G73" s="24"/>
      <c r="H73" s="69">
        <f>4279144*2/5</f>
        <v>1711657.6</v>
      </c>
      <c r="I73" s="69">
        <f>4279144*3/5</f>
        <v>2567486.4</v>
      </c>
      <c r="J73" s="24"/>
      <c r="K73" s="24"/>
      <c r="L73" s="55">
        <f t="shared" si="1"/>
        <v>4279144</v>
      </c>
      <c r="S73" s="68"/>
    </row>
    <row r="74" spans="1:19" ht="12" customHeight="1" thickBot="1" x14ac:dyDescent="0.35">
      <c r="A74" s="43" t="s">
        <v>130</v>
      </c>
      <c r="B74" s="58"/>
      <c r="C74" s="24"/>
      <c r="D74" s="24"/>
      <c r="E74" s="24"/>
      <c r="F74" s="24"/>
      <c r="G74" s="24"/>
      <c r="H74" s="24"/>
      <c r="I74" s="57">
        <v>3890567.76</v>
      </c>
      <c r="J74" s="24"/>
      <c r="K74" s="24"/>
      <c r="L74" s="55">
        <f t="shared" si="1"/>
        <v>3890567.76</v>
      </c>
    </row>
    <row r="75" spans="1:19" ht="12" customHeight="1" thickBot="1" x14ac:dyDescent="0.35">
      <c r="A75" s="43" t="s">
        <v>131</v>
      </c>
      <c r="B75" s="58"/>
      <c r="C75" s="24"/>
      <c r="D75" s="24"/>
      <c r="E75" s="24"/>
      <c r="F75" s="24"/>
      <c r="G75" s="24"/>
      <c r="H75" s="24"/>
      <c r="I75" s="57">
        <v>2593711.84</v>
      </c>
      <c r="J75" s="24"/>
      <c r="K75" s="24"/>
      <c r="L75" s="55">
        <f t="shared" si="1"/>
        <v>2593711.84</v>
      </c>
    </row>
    <row r="76" spans="1:19" ht="12" customHeight="1" thickBot="1" x14ac:dyDescent="0.35">
      <c r="A76" s="37" t="s">
        <v>132</v>
      </c>
      <c r="B76" s="58"/>
      <c r="C76" s="24"/>
      <c r="D76" s="24"/>
      <c r="E76" s="24"/>
      <c r="F76" s="24"/>
      <c r="G76" s="24"/>
      <c r="H76" s="24"/>
      <c r="I76" s="57"/>
      <c r="J76" s="57"/>
      <c r="K76" s="24"/>
      <c r="L76" s="55">
        <f t="shared" si="1"/>
        <v>0</v>
      </c>
    </row>
    <row r="77" spans="1:19" ht="12" customHeight="1" thickBot="1" x14ac:dyDescent="0.35">
      <c r="A77" s="39" t="s">
        <v>133</v>
      </c>
      <c r="B77" s="58"/>
      <c r="C77" s="24"/>
      <c r="D77" s="24"/>
      <c r="E77" s="24"/>
      <c r="F77" s="24"/>
      <c r="G77" s="24"/>
      <c r="H77" s="24"/>
      <c r="I77" s="57">
        <v>3744471.2</v>
      </c>
      <c r="J77" s="24"/>
      <c r="K77" s="24"/>
      <c r="L77" s="55">
        <f t="shared" si="1"/>
        <v>3744471.2</v>
      </c>
    </row>
    <row r="78" spans="1:19" ht="12" customHeight="1" thickBot="1" x14ac:dyDescent="0.35">
      <c r="A78" s="39" t="s">
        <v>134</v>
      </c>
      <c r="B78" s="58"/>
      <c r="C78" s="24"/>
      <c r="D78" s="24"/>
      <c r="E78" s="24"/>
      <c r="F78" s="24"/>
      <c r="G78" s="24"/>
      <c r="H78" s="24"/>
      <c r="I78" s="57">
        <f>3978123.84*1/3</f>
        <v>1326041.28</v>
      </c>
      <c r="J78" s="57">
        <f>3978123.84*2/3</f>
        <v>2652082.56</v>
      </c>
      <c r="K78" s="24"/>
      <c r="L78" s="55">
        <f t="shared" si="1"/>
        <v>3978123.84</v>
      </c>
      <c r="S78" s="68"/>
    </row>
    <row r="79" spans="1:19" ht="12" customHeight="1" thickBot="1" x14ac:dyDescent="0.35">
      <c r="A79" s="39" t="s">
        <v>135</v>
      </c>
      <c r="B79" s="58"/>
      <c r="C79" s="24"/>
      <c r="D79" s="24"/>
      <c r="E79" s="24"/>
      <c r="F79" s="24"/>
      <c r="G79" s="24"/>
      <c r="H79" s="24"/>
      <c r="I79" s="24"/>
      <c r="J79" s="57">
        <v>1949809.28</v>
      </c>
      <c r="K79" s="24"/>
      <c r="L79" s="55">
        <f t="shared" si="1"/>
        <v>1949809.28</v>
      </c>
    </row>
    <row r="80" spans="1:19" ht="12" customHeight="1" thickBot="1" x14ac:dyDescent="0.35">
      <c r="A80" s="39" t="s">
        <v>136</v>
      </c>
      <c r="B80" s="58"/>
      <c r="C80" s="24"/>
      <c r="D80" s="24"/>
      <c r="E80" s="24"/>
      <c r="F80" s="24"/>
      <c r="G80" s="24"/>
      <c r="H80" s="24"/>
      <c r="I80" s="24"/>
      <c r="J80" s="57">
        <v>1193843.2</v>
      </c>
      <c r="K80" s="24"/>
      <c r="L80" s="55">
        <f t="shared" si="1"/>
        <v>1193843.2</v>
      </c>
    </row>
    <row r="81" spans="1:19" ht="12" customHeight="1" thickBot="1" x14ac:dyDescent="0.35">
      <c r="A81" s="39" t="s">
        <v>137</v>
      </c>
      <c r="B81" s="58"/>
      <c r="C81" s="24"/>
      <c r="D81" s="24"/>
      <c r="E81" s="24"/>
      <c r="F81" s="24"/>
      <c r="G81" s="24"/>
      <c r="H81" s="24"/>
      <c r="I81" s="57"/>
      <c r="J81" s="57"/>
      <c r="K81" s="24"/>
      <c r="L81" s="55">
        <f t="shared" si="1"/>
        <v>0</v>
      </c>
      <c r="S81" s="68"/>
    </row>
    <row r="82" spans="1:19" ht="12" customHeight="1" thickBot="1" x14ac:dyDescent="0.35">
      <c r="A82" s="42" t="s">
        <v>138</v>
      </c>
      <c r="B82" s="58"/>
      <c r="C82" s="24"/>
      <c r="D82" s="24"/>
      <c r="E82" s="24"/>
      <c r="F82" s="24"/>
      <c r="G82" s="24"/>
      <c r="H82" s="24"/>
      <c r="I82" s="57">
        <v>3386744</v>
      </c>
      <c r="J82" s="24"/>
      <c r="K82" s="24"/>
      <c r="L82" s="55">
        <f t="shared" si="1"/>
        <v>3386744</v>
      </c>
    </row>
    <row r="83" spans="1:19" ht="12" customHeight="1" thickBot="1" x14ac:dyDescent="0.35">
      <c r="A83" s="42" t="s">
        <v>139</v>
      </c>
      <c r="B83" s="58"/>
      <c r="C83" s="24"/>
      <c r="D83" s="24"/>
      <c r="E83" s="24"/>
      <c r="F83" s="24"/>
      <c r="G83" s="24"/>
      <c r="H83" s="24"/>
      <c r="I83" s="24"/>
      <c r="J83" s="57"/>
      <c r="K83" s="24"/>
      <c r="L83" s="55">
        <f t="shared" si="1"/>
        <v>0</v>
      </c>
    </row>
    <row r="84" spans="1:19" ht="12" customHeight="1" thickBot="1" x14ac:dyDescent="0.35">
      <c r="A84" s="43" t="s">
        <v>140</v>
      </c>
      <c r="B84" s="58"/>
      <c r="C84" s="24"/>
      <c r="D84" s="24"/>
      <c r="E84" s="24"/>
      <c r="F84" s="24"/>
      <c r="G84" s="24"/>
      <c r="H84" s="24"/>
      <c r="I84" s="24"/>
      <c r="J84" s="57">
        <v>801666.08</v>
      </c>
      <c r="K84" s="24"/>
      <c r="L84" s="55">
        <f t="shared" si="1"/>
        <v>801666.08</v>
      </c>
      <c r="S84" s="68"/>
    </row>
    <row r="85" spans="1:19" ht="12" customHeight="1" thickBot="1" x14ac:dyDescent="0.35">
      <c r="A85" s="43" t="s">
        <v>141</v>
      </c>
      <c r="B85" s="58"/>
      <c r="C85" s="24"/>
      <c r="D85" s="24"/>
      <c r="E85" s="24"/>
      <c r="F85" s="24"/>
      <c r="G85" s="24"/>
      <c r="H85" s="24"/>
      <c r="I85" s="24"/>
      <c r="J85" s="57">
        <v>810600.16</v>
      </c>
      <c r="K85" s="24"/>
      <c r="L85" s="55">
        <f t="shared" ref="L85:L113" si="2">SUM(B85:K85)</f>
        <v>810600.16</v>
      </c>
      <c r="S85" s="68"/>
    </row>
    <row r="86" spans="1:19" ht="12" customHeight="1" thickBot="1" x14ac:dyDescent="0.35">
      <c r="A86" s="42" t="s">
        <v>142</v>
      </c>
      <c r="B86" s="58"/>
      <c r="C86" s="24"/>
      <c r="D86" s="24"/>
      <c r="E86" s="24"/>
      <c r="F86" s="24"/>
      <c r="G86" s="24"/>
      <c r="H86" s="24"/>
      <c r="I86" s="24"/>
      <c r="J86" s="57">
        <v>4522933.5999999996</v>
      </c>
      <c r="K86" s="24"/>
      <c r="L86" s="55">
        <f t="shared" si="2"/>
        <v>4522933.5999999996</v>
      </c>
      <c r="S86" s="68"/>
    </row>
    <row r="87" spans="1:19" ht="12" customHeight="1" thickBot="1" x14ac:dyDescent="0.35">
      <c r="A87" s="39" t="s">
        <v>143</v>
      </c>
      <c r="B87" s="58"/>
      <c r="C87" s="24"/>
      <c r="D87" s="24"/>
      <c r="E87" s="24"/>
      <c r="F87" s="24"/>
      <c r="G87" s="24"/>
      <c r="H87" s="24"/>
      <c r="I87" s="24"/>
      <c r="J87" s="57">
        <v>1517615.2</v>
      </c>
      <c r="K87" s="24"/>
      <c r="L87" s="55">
        <f t="shared" si="2"/>
        <v>1517615.2</v>
      </c>
    </row>
    <row r="88" spans="1:19" ht="12" customHeight="1" thickBot="1" x14ac:dyDescent="0.35">
      <c r="A88" s="41" t="s">
        <v>55</v>
      </c>
      <c r="B88" s="58"/>
      <c r="C88" s="24"/>
      <c r="D88" s="24"/>
      <c r="E88" s="24"/>
      <c r="F88" s="24"/>
      <c r="G88" s="24"/>
      <c r="H88" s="24"/>
      <c r="I88" s="24"/>
      <c r="J88" s="57"/>
      <c r="K88" s="24"/>
      <c r="L88" s="55">
        <f t="shared" si="2"/>
        <v>0</v>
      </c>
    </row>
    <row r="89" spans="1:19" ht="12" customHeight="1" thickBot="1" x14ac:dyDescent="0.35">
      <c r="A89" s="37" t="s">
        <v>144</v>
      </c>
      <c r="B89" s="58"/>
      <c r="C89" s="24"/>
      <c r="D89" s="24"/>
      <c r="E89" s="24"/>
      <c r="F89" s="24"/>
      <c r="G89" s="24"/>
      <c r="H89" s="24"/>
      <c r="I89" s="24"/>
      <c r="J89" s="57">
        <v>1001538.16</v>
      </c>
      <c r="K89" s="24"/>
      <c r="L89" s="55">
        <f t="shared" si="2"/>
        <v>1001538.16</v>
      </c>
    </row>
    <row r="90" spans="1:19" ht="12" customHeight="1" thickBot="1" x14ac:dyDescent="0.35">
      <c r="A90" s="37" t="s">
        <v>145</v>
      </c>
      <c r="B90" s="58"/>
      <c r="C90" s="24"/>
      <c r="D90" s="24"/>
      <c r="E90" s="24"/>
      <c r="F90" s="24"/>
      <c r="G90" s="24"/>
      <c r="H90" s="24"/>
      <c r="I90" s="24"/>
      <c r="J90" s="57">
        <v>1001538.16</v>
      </c>
      <c r="K90" s="24"/>
      <c r="L90" s="55">
        <f t="shared" si="2"/>
        <v>1001538.16</v>
      </c>
    </row>
    <row r="91" spans="1:19" ht="12" customHeight="1" thickBot="1" x14ac:dyDescent="0.35">
      <c r="A91" s="37" t="s">
        <v>146</v>
      </c>
      <c r="B91" s="58"/>
      <c r="C91" s="24"/>
      <c r="D91" s="24"/>
      <c r="E91" s="24"/>
      <c r="F91" s="24"/>
      <c r="G91" s="24"/>
      <c r="H91" s="24"/>
      <c r="I91" s="24"/>
      <c r="J91" s="57"/>
      <c r="K91" s="24"/>
      <c r="L91" s="55">
        <f t="shared" si="2"/>
        <v>0</v>
      </c>
    </row>
    <row r="92" spans="1:19" ht="12" customHeight="1" thickBot="1" x14ac:dyDescent="0.35">
      <c r="A92" s="39" t="s">
        <v>147</v>
      </c>
      <c r="B92" s="58"/>
      <c r="C92" s="24"/>
      <c r="D92" s="24"/>
      <c r="E92" s="24"/>
      <c r="F92" s="24"/>
      <c r="G92" s="24"/>
      <c r="H92" s="24"/>
      <c r="I92" s="24"/>
      <c r="J92" s="57">
        <v>1001538.16</v>
      </c>
      <c r="K92" s="24"/>
      <c r="L92" s="55">
        <f t="shared" si="2"/>
        <v>1001538.16</v>
      </c>
    </row>
    <row r="93" spans="1:19" ht="12" customHeight="1" thickBot="1" x14ac:dyDescent="0.35">
      <c r="A93" s="39" t="s">
        <v>148</v>
      </c>
      <c r="B93" s="58"/>
      <c r="C93" s="24"/>
      <c r="D93" s="24"/>
      <c r="E93" s="24"/>
      <c r="F93" s="24"/>
      <c r="G93" s="24"/>
      <c r="H93" s="24"/>
      <c r="I93" s="24"/>
      <c r="J93" s="57">
        <v>1001538.16</v>
      </c>
      <c r="K93" s="24"/>
      <c r="L93" s="55">
        <f t="shared" si="2"/>
        <v>1001538.16</v>
      </c>
    </row>
    <row r="94" spans="1:19" ht="12" customHeight="1" thickBot="1" x14ac:dyDescent="0.35">
      <c r="A94" s="39" t="s">
        <v>149</v>
      </c>
      <c r="B94" s="58"/>
      <c r="C94" s="24"/>
      <c r="D94" s="24"/>
      <c r="E94" s="24"/>
      <c r="F94" s="24"/>
      <c r="G94" s="24"/>
      <c r="H94" s="24"/>
      <c r="I94" s="24"/>
      <c r="J94" s="57">
        <v>1001538.16</v>
      </c>
      <c r="K94" s="24"/>
      <c r="L94" s="55">
        <f t="shared" si="2"/>
        <v>1001538.16</v>
      </c>
    </row>
    <row r="95" spans="1:19" ht="12" customHeight="1" thickBot="1" x14ac:dyDescent="0.35">
      <c r="A95" s="37" t="s">
        <v>150</v>
      </c>
      <c r="B95" s="58"/>
      <c r="C95" s="24"/>
      <c r="D95" s="24"/>
      <c r="E95" s="24"/>
      <c r="F95" s="24"/>
      <c r="G95" s="24"/>
      <c r="H95" s="24"/>
      <c r="I95" s="24"/>
      <c r="J95" s="57">
        <v>1001538.16</v>
      </c>
      <c r="K95" s="24"/>
      <c r="L95" s="55">
        <f t="shared" si="2"/>
        <v>1001538.16</v>
      </c>
    </row>
    <row r="96" spans="1:19" ht="12" customHeight="1" thickBot="1" x14ac:dyDescent="0.35">
      <c r="A96" s="37" t="s">
        <v>151</v>
      </c>
      <c r="B96" s="58"/>
      <c r="C96" s="24"/>
      <c r="D96" s="24"/>
      <c r="E96" s="24"/>
      <c r="F96" s="24"/>
      <c r="G96" s="24"/>
      <c r="H96" s="24"/>
      <c r="I96" s="24"/>
      <c r="J96" s="57">
        <v>1001538.16</v>
      </c>
      <c r="K96" s="24"/>
      <c r="L96" s="55">
        <f t="shared" si="2"/>
        <v>1001538.16</v>
      </c>
    </row>
    <row r="97" spans="1:18" ht="12" customHeight="1" thickBot="1" x14ac:dyDescent="0.35">
      <c r="A97" s="37" t="s">
        <v>152</v>
      </c>
      <c r="B97" s="58"/>
      <c r="C97" s="24"/>
      <c r="D97" s="24"/>
      <c r="E97" s="24"/>
      <c r="F97" s="24"/>
      <c r="G97" s="24"/>
      <c r="H97" s="24"/>
      <c r="I97" s="24"/>
      <c r="J97" s="57">
        <v>1001538.16</v>
      </c>
      <c r="K97" s="24"/>
      <c r="L97" s="55">
        <f t="shared" si="2"/>
        <v>1001538.16</v>
      </c>
    </row>
    <row r="98" spans="1:18" ht="12" customHeight="1" thickBot="1" x14ac:dyDescent="0.35">
      <c r="A98" s="37" t="s">
        <v>153</v>
      </c>
      <c r="B98" s="58"/>
      <c r="C98" s="24"/>
      <c r="D98" s="24"/>
      <c r="E98" s="24"/>
      <c r="F98" s="24"/>
      <c r="G98" s="24"/>
      <c r="H98" s="24"/>
      <c r="I98" s="24"/>
      <c r="J98" s="57">
        <v>1001538.16</v>
      </c>
      <c r="K98" s="24"/>
      <c r="L98" s="55">
        <f t="shared" si="2"/>
        <v>1001538.16</v>
      </c>
    </row>
    <row r="99" spans="1:18" ht="12" customHeight="1" thickBot="1" x14ac:dyDescent="0.35">
      <c r="A99" s="33" t="s">
        <v>56</v>
      </c>
      <c r="B99" s="66"/>
      <c r="C99" s="67"/>
      <c r="D99" s="67"/>
      <c r="E99" s="67"/>
      <c r="F99" s="67"/>
      <c r="G99" s="67"/>
      <c r="H99" s="67"/>
      <c r="I99" s="67"/>
      <c r="J99" s="67"/>
      <c r="K99" s="67"/>
      <c r="L99" s="65"/>
    </row>
    <row r="100" spans="1:18" ht="12" customHeight="1" thickBot="1" x14ac:dyDescent="0.35">
      <c r="A100" s="36" t="s">
        <v>57</v>
      </c>
      <c r="B100" s="48"/>
      <c r="C100" s="25"/>
      <c r="D100" s="25"/>
      <c r="E100" s="25"/>
      <c r="F100" s="25"/>
      <c r="G100" s="25"/>
      <c r="H100" s="25"/>
      <c r="I100" s="24"/>
      <c r="J100" s="57">
        <f>11410929.6*7/14</f>
        <v>5705464.7999999998</v>
      </c>
      <c r="K100" s="57">
        <f>11410929.6*7/14</f>
        <v>5705464.7999999998</v>
      </c>
      <c r="L100" s="55">
        <f t="shared" si="2"/>
        <v>11410929.6</v>
      </c>
    </row>
    <row r="101" spans="1:18" ht="12" customHeight="1" thickBot="1" x14ac:dyDescent="0.35">
      <c r="A101" s="36" t="s">
        <v>58</v>
      </c>
      <c r="B101" s="48"/>
      <c r="C101" s="25"/>
      <c r="D101" s="25"/>
      <c r="E101" s="25"/>
      <c r="F101" s="25"/>
      <c r="G101" s="25"/>
      <c r="H101" s="25"/>
      <c r="I101" s="24"/>
      <c r="J101" s="57"/>
      <c r="K101" s="57"/>
      <c r="L101" s="55">
        <f t="shared" si="2"/>
        <v>0</v>
      </c>
    </row>
    <row r="102" spans="1:18" ht="12" customHeight="1" thickBot="1" x14ac:dyDescent="0.35">
      <c r="A102" s="37" t="s">
        <v>154</v>
      </c>
      <c r="B102" s="48"/>
      <c r="C102" s="25"/>
      <c r="D102" s="25"/>
      <c r="E102" s="25"/>
      <c r="F102" s="25"/>
      <c r="G102" s="25"/>
      <c r="H102" s="25"/>
      <c r="I102" s="24"/>
      <c r="J102" s="57">
        <v>4292704</v>
      </c>
      <c r="K102" s="24"/>
      <c r="L102" s="55">
        <f t="shared" si="2"/>
        <v>4292704</v>
      </c>
    </row>
    <row r="103" spans="1:18" ht="12" customHeight="1" thickBot="1" x14ac:dyDescent="0.35">
      <c r="A103" s="37" t="s">
        <v>155</v>
      </c>
      <c r="B103" s="48"/>
      <c r="C103" s="25"/>
      <c r="D103" s="25"/>
      <c r="E103" s="25"/>
      <c r="F103" s="25"/>
      <c r="G103" s="25"/>
      <c r="H103" s="25"/>
      <c r="I103" s="24"/>
      <c r="J103" s="57">
        <f>4392704*3/4</f>
        <v>3294528</v>
      </c>
      <c r="K103" s="57">
        <f>4392704*1/4</f>
        <v>1098176</v>
      </c>
      <c r="L103" s="55">
        <f t="shared" si="2"/>
        <v>4392704</v>
      </c>
    </row>
    <row r="104" spans="1:18" ht="12" customHeight="1" thickBot="1" x14ac:dyDescent="0.35">
      <c r="A104" s="37" t="s">
        <v>156</v>
      </c>
      <c r="B104" s="48"/>
      <c r="C104" s="25"/>
      <c r="D104" s="25"/>
      <c r="E104" s="25"/>
      <c r="F104" s="25"/>
      <c r="G104" s="25"/>
      <c r="H104" s="25"/>
      <c r="I104" s="24"/>
      <c r="J104" s="24"/>
      <c r="K104" s="57">
        <v>4292704</v>
      </c>
      <c r="L104" s="55">
        <f t="shared" si="2"/>
        <v>4292704</v>
      </c>
    </row>
    <row r="105" spans="1:18" ht="12" customHeight="1" thickBot="1" x14ac:dyDescent="0.35">
      <c r="A105" s="36" t="s">
        <v>59</v>
      </c>
      <c r="B105" s="48"/>
      <c r="C105" s="25"/>
      <c r="D105" s="25"/>
      <c r="E105" s="25"/>
      <c r="F105" s="25"/>
      <c r="G105" s="25"/>
      <c r="H105" s="25"/>
      <c r="I105" s="24"/>
      <c r="J105" s="57"/>
      <c r="K105" s="57"/>
      <c r="L105" s="55">
        <f t="shared" si="2"/>
        <v>0</v>
      </c>
    </row>
    <row r="106" spans="1:18" ht="12" customHeight="1" thickBot="1" x14ac:dyDescent="0.35">
      <c r="A106" s="37" t="s">
        <v>157</v>
      </c>
      <c r="B106" s="48"/>
      <c r="C106" s="25"/>
      <c r="D106" s="25"/>
      <c r="E106" s="25"/>
      <c r="F106" s="25"/>
      <c r="G106" s="25"/>
      <c r="H106" s="25"/>
      <c r="I106" s="24"/>
      <c r="J106" s="57">
        <f>7615440*7/14</f>
        <v>3807720</v>
      </c>
      <c r="K106" s="57">
        <f>7615440*7/14</f>
        <v>3807720</v>
      </c>
      <c r="L106" s="55">
        <f t="shared" si="2"/>
        <v>7615440</v>
      </c>
      <c r="Q106" s="38">
        <v>154500000</v>
      </c>
      <c r="R106" s="38">
        <f>SUM(Q106:Q108)</f>
        <v>184100000</v>
      </c>
    </row>
    <row r="107" spans="1:18" ht="12" customHeight="1" thickBot="1" x14ac:dyDescent="0.35">
      <c r="A107" s="37" t="s">
        <v>158</v>
      </c>
      <c r="B107" s="48"/>
      <c r="C107" s="25"/>
      <c r="D107" s="25"/>
      <c r="E107" s="25"/>
      <c r="F107" s="25"/>
      <c r="G107" s="25"/>
      <c r="H107" s="25"/>
      <c r="I107" s="24"/>
      <c r="J107" s="57">
        <f>7464688/2</f>
        <v>3732344</v>
      </c>
      <c r="K107" s="57">
        <f>7464688/2</f>
        <v>3732344</v>
      </c>
      <c r="L107" s="55">
        <f t="shared" si="2"/>
        <v>7464688</v>
      </c>
      <c r="Q107" s="38">
        <v>25600000</v>
      </c>
    </row>
    <row r="108" spans="1:18" ht="12" customHeight="1" thickBot="1" x14ac:dyDescent="0.35">
      <c r="A108" s="37" t="s">
        <v>159</v>
      </c>
      <c r="B108" s="48"/>
      <c r="C108" s="25"/>
      <c r="D108" s="25"/>
      <c r="E108" s="25"/>
      <c r="F108" s="25"/>
      <c r="G108" s="25"/>
      <c r="H108" s="25"/>
      <c r="I108" s="24"/>
      <c r="J108" s="24"/>
      <c r="K108" s="57">
        <v>794426.08</v>
      </c>
      <c r="L108" s="55">
        <f t="shared" si="2"/>
        <v>794426.08</v>
      </c>
      <c r="Q108" s="38">
        <v>4000000</v>
      </c>
    </row>
    <row r="109" spans="1:18" ht="12" customHeight="1" thickBot="1" x14ac:dyDescent="0.35">
      <c r="A109" s="36" t="s">
        <v>60</v>
      </c>
      <c r="B109" s="48"/>
      <c r="C109" s="25"/>
      <c r="D109" s="25"/>
      <c r="E109" s="25"/>
      <c r="F109" s="25"/>
      <c r="G109" s="25"/>
      <c r="H109" s="25"/>
      <c r="I109" s="24"/>
      <c r="J109" s="24"/>
      <c r="K109" s="57">
        <v>712800</v>
      </c>
      <c r="L109" s="55">
        <f t="shared" si="2"/>
        <v>712800</v>
      </c>
    </row>
    <row r="110" spans="1:18" ht="12" customHeight="1" thickBot="1" x14ac:dyDescent="0.35">
      <c r="A110" s="36" t="s">
        <v>61</v>
      </c>
      <c r="B110" s="48"/>
      <c r="C110" s="25"/>
      <c r="D110" s="25"/>
      <c r="E110" s="25"/>
      <c r="F110" s="25"/>
      <c r="G110" s="25"/>
      <c r="H110" s="25"/>
      <c r="I110" s="24"/>
      <c r="J110" s="24"/>
      <c r="K110" s="57">
        <v>2891728</v>
      </c>
      <c r="L110" s="55">
        <f t="shared" si="2"/>
        <v>2891728</v>
      </c>
    </row>
    <row r="111" spans="1:18" ht="12" customHeight="1" thickBot="1" x14ac:dyDescent="0.35">
      <c r="A111" s="36" t="s">
        <v>62</v>
      </c>
      <c r="B111" s="48"/>
      <c r="C111" s="25"/>
      <c r="D111" s="25"/>
      <c r="E111" s="25"/>
      <c r="F111" s="25"/>
      <c r="G111" s="25"/>
      <c r="H111" s="25"/>
      <c r="I111" s="24"/>
      <c r="J111" s="24"/>
      <c r="K111" s="57">
        <v>2349830.4</v>
      </c>
      <c r="L111" s="55">
        <f t="shared" si="2"/>
        <v>2349830.4</v>
      </c>
    </row>
    <row r="112" spans="1:18" ht="12" customHeight="1" thickBot="1" x14ac:dyDescent="0.35">
      <c r="A112" s="36" t="s">
        <v>63</v>
      </c>
      <c r="B112" s="48"/>
      <c r="C112" s="25"/>
      <c r="D112" s="25"/>
      <c r="E112" s="25"/>
      <c r="F112" s="25"/>
      <c r="G112" s="25"/>
      <c r="H112" s="25"/>
      <c r="I112" s="24"/>
      <c r="J112" s="24"/>
      <c r="K112" s="57">
        <v>611145.12</v>
      </c>
      <c r="L112" s="55">
        <f t="shared" si="2"/>
        <v>611145.12</v>
      </c>
    </row>
    <row r="113" spans="1:12" ht="12" customHeight="1" thickBot="1" x14ac:dyDescent="0.35">
      <c r="A113" s="36" t="s">
        <v>64</v>
      </c>
      <c r="B113" s="48"/>
      <c r="C113" s="25"/>
      <c r="D113" s="25"/>
      <c r="E113" s="25"/>
      <c r="F113" s="25"/>
      <c r="G113" s="25"/>
      <c r="H113" s="25"/>
      <c r="I113" s="24"/>
      <c r="J113" s="24"/>
      <c r="K113" s="57">
        <v>629981.52</v>
      </c>
      <c r="L113" s="55">
        <f t="shared" si="2"/>
        <v>629981.52</v>
      </c>
    </row>
    <row r="114" spans="1:12" ht="15" thickBot="1" x14ac:dyDescent="0.35">
      <c r="A114" s="44" t="s">
        <v>0</v>
      </c>
      <c r="B114" s="61">
        <f>SUM(B3:B113)</f>
        <v>51139376</v>
      </c>
      <c r="C114" s="61">
        <f t="shared" ref="C114:L114" si="3">SUM(C3:C113)</f>
        <v>17907188.080000002</v>
      </c>
      <c r="D114" s="61">
        <f t="shared" si="3"/>
        <v>34726675.520000003</v>
      </c>
      <c r="E114" s="61">
        <f t="shared" si="3"/>
        <v>228215070.48000002</v>
      </c>
      <c r="F114" s="61">
        <f t="shared" si="3"/>
        <v>44672772.640000001</v>
      </c>
      <c r="G114" s="61">
        <f>SUM(G3:G113)</f>
        <v>17251949.600000001</v>
      </c>
      <c r="H114" s="61">
        <f t="shared" si="3"/>
        <v>15613103.497142857</v>
      </c>
      <c r="I114" s="61">
        <f t="shared" si="3"/>
        <v>41562598.102857135</v>
      </c>
      <c r="J114" s="61">
        <f t="shared" si="3"/>
        <v>43295154.32</v>
      </c>
      <c r="K114" s="61">
        <f t="shared" si="3"/>
        <v>26626319.919999998</v>
      </c>
      <c r="L114" s="61">
        <f t="shared" si="3"/>
        <v>521010208.16000021</v>
      </c>
    </row>
    <row r="116" spans="1:12" ht="12" customHeight="1" x14ac:dyDescent="0.3">
      <c r="A116" s="32" t="s">
        <v>161</v>
      </c>
      <c r="B116" s="62">
        <v>51323356.392156862</v>
      </c>
      <c r="C116" s="62">
        <v>18189835.138823532</v>
      </c>
      <c r="D116" s="62">
        <v>35588046.668459378</v>
      </c>
      <c r="E116" s="62">
        <v>229052578.88336134</v>
      </c>
      <c r="F116" s="62">
        <v>45519575.16100841</v>
      </c>
      <c r="G116" s="62">
        <v>18067771.728851542</v>
      </c>
      <c r="H116" s="62">
        <v>17632164.367644902</v>
      </c>
      <c r="I116" s="62">
        <v>44845186.014945053</v>
      </c>
      <c r="J116" s="62">
        <v>44462468.002396047</v>
      </c>
      <c r="K116" s="62">
        <v>26914025.802352939</v>
      </c>
      <c r="L116" s="62">
        <v>531595008.16000003</v>
      </c>
    </row>
    <row r="118" spans="1:12" ht="12" customHeight="1" x14ac:dyDescent="0.3">
      <c r="A118" s="32" t="s">
        <v>160</v>
      </c>
      <c r="B118" s="62">
        <f t="shared" ref="B118:L118" si="4">B116-B114</f>
        <v>183980.39215686172</v>
      </c>
      <c r="C118" s="62">
        <f t="shared" si="4"/>
        <v>282647.05882352963</v>
      </c>
      <c r="D118" s="62">
        <f t="shared" si="4"/>
        <v>861371.1484593749</v>
      </c>
      <c r="E118" s="62">
        <f t="shared" si="4"/>
        <v>837508.4033613205</v>
      </c>
      <c r="F118" s="62">
        <f t="shared" si="4"/>
        <v>846802.52100840956</v>
      </c>
      <c r="G118" s="62">
        <f t="shared" si="4"/>
        <v>815822.12885154039</v>
      </c>
      <c r="H118" s="62">
        <f t="shared" si="4"/>
        <v>2019060.8705020454</v>
      </c>
      <c r="I118" s="62">
        <f t="shared" si="4"/>
        <v>3282587.9120879173</v>
      </c>
      <c r="J118" s="62">
        <f t="shared" si="4"/>
        <v>1167313.6823960468</v>
      </c>
      <c r="K118" s="62">
        <f t="shared" si="4"/>
        <v>287705.88235294074</v>
      </c>
      <c r="L118" s="62">
        <f t="shared" si="4"/>
        <v>10584799.999999821</v>
      </c>
    </row>
    <row r="119" spans="1:12" s="64" customFormat="1" ht="12" customHeight="1" x14ac:dyDescent="0.3">
      <c r="A119" s="64" t="s">
        <v>162</v>
      </c>
      <c r="B119" s="64">
        <f>COUNTA(B3:B113)</f>
        <v>10</v>
      </c>
      <c r="C119" s="64">
        <f t="shared" ref="C119:K119" si="5">COUNTA(C3:C113)</f>
        <v>8</v>
      </c>
      <c r="D119" s="64">
        <f t="shared" si="5"/>
        <v>9</v>
      </c>
      <c r="E119" s="64">
        <f t="shared" si="5"/>
        <v>8</v>
      </c>
      <c r="F119" s="64">
        <f t="shared" si="5"/>
        <v>12</v>
      </c>
      <c r="G119" s="64">
        <f t="shared" si="5"/>
        <v>5</v>
      </c>
      <c r="H119" s="64">
        <f t="shared" si="5"/>
        <v>3</v>
      </c>
      <c r="I119" s="64">
        <f t="shared" si="5"/>
        <v>9</v>
      </c>
      <c r="J119" s="64">
        <f t="shared" si="5"/>
        <v>21</v>
      </c>
      <c r="K119" s="64">
        <f t="shared" si="5"/>
        <v>11</v>
      </c>
    </row>
    <row r="120" spans="1:12" ht="12" customHeight="1" x14ac:dyDescent="0.3">
      <c r="B120" s="62">
        <f>B118/B119</f>
        <v>18398.039215686171</v>
      </c>
      <c r="C120" s="62">
        <f t="shared" ref="C120:K120" si="6">C118/C119</f>
        <v>35330.882352941204</v>
      </c>
      <c r="D120" s="62">
        <f t="shared" si="6"/>
        <v>95707.905384374986</v>
      </c>
      <c r="E120" s="62">
        <f t="shared" si="6"/>
        <v>104688.55042016506</v>
      </c>
      <c r="F120" s="62">
        <f t="shared" si="6"/>
        <v>70566.876750700801</v>
      </c>
      <c r="G120" s="62">
        <f t="shared" si="6"/>
        <v>163164.42577030807</v>
      </c>
      <c r="H120" s="62">
        <f t="shared" si="6"/>
        <v>673020.29016734846</v>
      </c>
      <c r="I120" s="62">
        <f t="shared" si="6"/>
        <v>364731.99023199081</v>
      </c>
      <c r="J120" s="62">
        <f t="shared" si="6"/>
        <v>55586.365828383183</v>
      </c>
      <c r="K120" s="62">
        <f t="shared" si="6"/>
        <v>26155.080213903704</v>
      </c>
    </row>
    <row r="121" spans="1:12" ht="12" customHeight="1" thickBot="1" x14ac:dyDescent="0.35"/>
    <row r="122" spans="1:12" ht="12" customHeight="1" thickBot="1" x14ac:dyDescent="0.35">
      <c r="A122" s="46"/>
      <c r="B122" s="80">
        <v>2020</v>
      </c>
      <c r="C122" s="81"/>
      <c r="D122" s="80">
        <v>2021</v>
      </c>
      <c r="E122" s="82"/>
      <c r="F122" s="82"/>
      <c r="G122" s="82"/>
      <c r="H122" s="82"/>
      <c r="I122" s="82"/>
      <c r="J122" s="82"/>
      <c r="K122" s="81"/>
      <c r="L122" s="83" t="s">
        <v>0</v>
      </c>
    </row>
    <row r="123" spans="1:12" ht="12" customHeight="1" thickBot="1" x14ac:dyDescent="0.35">
      <c r="A123" s="47" t="s">
        <v>48</v>
      </c>
      <c r="B123" s="49" t="s">
        <v>2</v>
      </c>
      <c r="C123" s="49" t="s">
        <v>3</v>
      </c>
      <c r="D123" s="49" t="s">
        <v>4</v>
      </c>
      <c r="E123" s="49" t="s">
        <v>5</v>
      </c>
      <c r="F123" s="49" t="s">
        <v>6</v>
      </c>
      <c r="G123" s="49" t="s">
        <v>7</v>
      </c>
      <c r="H123" s="49" t="s">
        <v>8</v>
      </c>
      <c r="I123" s="49" t="s">
        <v>9</v>
      </c>
      <c r="J123" s="49" t="s">
        <v>10</v>
      </c>
      <c r="K123" s="49" t="s">
        <v>11</v>
      </c>
      <c r="L123" s="84"/>
    </row>
    <row r="124" spans="1:12" ht="12" customHeight="1" thickBot="1" x14ac:dyDescent="0.35">
      <c r="A124" s="33" t="s">
        <v>49</v>
      </c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1"/>
    </row>
    <row r="125" spans="1:12" ht="12" customHeight="1" thickBot="1" x14ac:dyDescent="0.35">
      <c r="A125" s="36" t="s">
        <v>65</v>
      </c>
      <c r="B125" s="71">
        <f>IF(NOT(ISBLANK(B4)),B4+B$120,0)</f>
        <v>0</v>
      </c>
      <c r="C125" s="71">
        <f t="shared" ref="C125:K125" si="7">IF(NOT(ISBLANK(C4)),C4+C$120,0)</f>
        <v>0</v>
      </c>
      <c r="D125" s="71">
        <f t="shared" si="7"/>
        <v>0</v>
      </c>
      <c r="E125" s="71">
        <f t="shared" si="7"/>
        <v>0</v>
      </c>
      <c r="F125" s="71">
        <f t="shared" si="7"/>
        <v>0</v>
      </c>
      <c r="G125" s="71">
        <f t="shared" si="7"/>
        <v>0</v>
      </c>
      <c r="H125" s="71">
        <f t="shared" si="7"/>
        <v>0</v>
      </c>
      <c r="I125" s="71">
        <f t="shared" si="7"/>
        <v>0</v>
      </c>
      <c r="J125" s="71">
        <f t="shared" si="7"/>
        <v>0</v>
      </c>
      <c r="K125" s="71">
        <f t="shared" si="7"/>
        <v>0</v>
      </c>
      <c r="L125" s="29">
        <f>SUM(B125:K125)</f>
        <v>0</v>
      </c>
    </row>
    <row r="126" spans="1:12" ht="12" customHeight="1" thickBot="1" x14ac:dyDescent="0.35">
      <c r="A126" s="37" t="s">
        <v>66</v>
      </c>
      <c r="B126" s="71">
        <f t="shared" ref="B126:K189" si="8">IF(NOT(ISBLANK(B5)),B5+B$120,0)</f>
        <v>0</v>
      </c>
      <c r="C126" s="71">
        <f t="shared" si="8"/>
        <v>0</v>
      </c>
      <c r="D126" s="71">
        <f t="shared" si="8"/>
        <v>0</v>
      </c>
      <c r="E126" s="71">
        <f t="shared" si="8"/>
        <v>0</v>
      </c>
      <c r="F126" s="71">
        <f t="shared" si="8"/>
        <v>0</v>
      </c>
      <c r="G126" s="71">
        <f t="shared" si="8"/>
        <v>0</v>
      </c>
      <c r="H126" s="71">
        <f t="shared" si="8"/>
        <v>0</v>
      </c>
      <c r="I126" s="71">
        <f t="shared" si="8"/>
        <v>0</v>
      </c>
      <c r="J126" s="71">
        <f t="shared" si="8"/>
        <v>0</v>
      </c>
      <c r="K126" s="71">
        <f t="shared" si="8"/>
        <v>0</v>
      </c>
      <c r="L126" s="29">
        <f t="shared" ref="L126:L139" si="9">SUM(B126:K126)</f>
        <v>0</v>
      </c>
    </row>
    <row r="127" spans="1:12" ht="12" customHeight="1" thickBot="1" x14ac:dyDescent="0.35">
      <c r="A127" s="39" t="s">
        <v>67</v>
      </c>
      <c r="B127" s="71">
        <f t="shared" si="8"/>
        <v>2961998.0392156863</v>
      </c>
      <c r="C127" s="71">
        <f t="shared" si="8"/>
        <v>0</v>
      </c>
      <c r="D127" s="71">
        <f t="shared" si="8"/>
        <v>0</v>
      </c>
      <c r="E127" s="71">
        <f t="shared" si="8"/>
        <v>0</v>
      </c>
      <c r="F127" s="71">
        <f t="shared" si="8"/>
        <v>0</v>
      </c>
      <c r="G127" s="71">
        <f t="shared" si="8"/>
        <v>0</v>
      </c>
      <c r="H127" s="71">
        <f t="shared" si="8"/>
        <v>0</v>
      </c>
      <c r="I127" s="71">
        <f t="shared" si="8"/>
        <v>0</v>
      </c>
      <c r="J127" s="71">
        <f t="shared" si="8"/>
        <v>0</v>
      </c>
      <c r="K127" s="71">
        <f t="shared" si="8"/>
        <v>0</v>
      </c>
      <c r="L127" s="29">
        <f t="shared" si="9"/>
        <v>2961998.0392156863</v>
      </c>
    </row>
    <row r="128" spans="1:12" ht="12" customHeight="1" thickBot="1" x14ac:dyDescent="0.35">
      <c r="A128" s="39" t="s">
        <v>68</v>
      </c>
      <c r="B128" s="71">
        <f t="shared" si="8"/>
        <v>2961998.0392156863</v>
      </c>
      <c r="C128" s="71">
        <f t="shared" si="8"/>
        <v>0</v>
      </c>
      <c r="D128" s="71">
        <f t="shared" si="8"/>
        <v>0</v>
      </c>
      <c r="E128" s="71">
        <f t="shared" si="8"/>
        <v>0</v>
      </c>
      <c r="F128" s="71">
        <f t="shared" si="8"/>
        <v>0</v>
      </c>
      <c r="G128" s="71">
        <f t="shared" si="8"/>
        <v>0</v>
      </c>
      <c r="H128" s="71">
        <f t="shared" si="8"/>
        <v>0</v>
      </c>
      <c r="I128" s="71">
        <f t="shared" si="8"/>
        <v>0</v>
      </c>
      <c r="J128" s="71">
        <f t="shared" si="8"/>
        <v>0</v>
      </c>
      <c r="K128" s="71">
        <f t="shared" si="8"/>
        <v>0</v>
      </c>
      <c r="L128" s="29">
        <f t="shared" si="9"/>
        <v>2961998.0392156863</v>
      </c>
    </row>
    <row r="129" spans="1:12" ht="12" customHeight="1" thickBot="1" x14ac:dyDescent="0.35">
      <c r="A129" s="39" t="s">
        <v>69</v>
      </c>
      <c r="B129" s="71">
        <f t="shared" si="8"/>
        <v>2961998.0392156863</v>
      </c>
      <c r="C129" s="71">
        <f t="shared" si="8"/>
        <v>0</v>
      </c>
      <c r="D129" s="71">
        <f t="shared" si="8"/>
        <v>0</v>
      </c>
      <c r="E129" s="71">
        <f t="shared" si="8"/>
        <v>0</v>
      </c>
      <c r="F129" s="71">
        <f t="shared" si="8"/>
        <v>0</v>
      </c>
      <c r="G129" s="71">
        <f t="shared" si="8"/>
        <v>0</v>
      </c>
      <c r="H129" s="71">
        <f t="shared" si="8"/>
        <v>0</v>
      </c>
      <c r="I129" s="71">
        <f t="shared" si="8"/>
        <v>0</v>
      </c>
      <c r="J129" s="71">
        <f t="shared" si="8"/>
        <v>0</v>
      </c>
      <c r="K129" s="71">
        <f t="shared" si="8"/>
        <v>0</v>
      </c>
      <c r="L129" s="29">
        <f t="shared" si="9"/>
        <v>2961998.0392156863</v>
      </c>
    </row>
    <row r="130" spans="1:12" ht="12" customHeight="1" thickBot="1" x14ac:dyDescent="0.35">
      <c r="A130" s="37" t="s">
        <v>70</v>
      </c>
      <c r="B130" s="71">
        <f t="shared" si="8"/>
        <v>0</v>
      </c>
      <c r="C130" s="71">
        <f t="shared" si="8"/>
        <v>0</v>
      </c>
      <c r="D130" s="71">
        <f t="shared" si="8"/>
        <v>0</v>
      </c>
      <c r="E130" s="71">
        <f t="shared" si="8"/>
        <v>0</v>
      </c>
      <c r="F130" s="71">
        <f t="shared" si="8"/>
        <v>0</v>
      </c>
      <c r="G130" s="71">
        <f t="shared" si="8"/>
        <v>0</v>
      </c>
      <c r="H130" s="71">
        <f t="shared" si="8"/>
        <v>0</v>
      </c>
      <c r="I130" s="71">
        <f t="shared" si="8"/>
        <v>0</v>
      </c>
      <c r="J130" s="71">
        <f t="shared" si="8"/>
        <v>0</v>
      </c>
      <c r="K130" s="71">
        <f t="shared" si="8"/>
        <v>0</v>
      </c>
      <c r="L130" s="29">
        <f t="shared" si="9"/>
        <v>0</v>
      </c>
    </row>
    <row r="131" spans="1:12" ht="12" customHeight="1" thickBot="1" x14ac:dyDescent="0.35">
      <c r="A131" s="39" t="s">
        <v>71</v>
      </c>
      <c r="B131" s="71">
        <f t="shared" si="8"/>
        <v>4433798.0392156858</v>
      </c>
      <c r="C131" s="71">
        <f t="shared" si="8"/>
        <v>0</v>
      </c>
      <c r="D131" s="71">
        <f t="shared" si="8"/>
        <v>0</v>
      </c>
      <c r="E131" s="71">
        <f t="shared" si="8"/>
        <v>0</v>
      </c>
      <c r="F131" s="71">
        <f t="shared" si="8"/>
        <v>0</v>
      </c>
      <c r="G131" s="71">
        <f t="shared" si="8"/>
        <v>0</v>
      </c>
      <c r="H131" s="71">
        <f t="shared" si="8"/>
        <v>0</v>
      </c>
      <c r="I131" s="71">
        <f t="shared" si="8"/>
        <v>0</v>
      </c>
      <c r="J131" s="71">
        <f t="shared" si="8"/>
        <v>0</v>
      </c>
      <c r="K131" s="71">
        <f t="shared" si="8"/>
        <v>0</v>
      </c>
      <c r="L131" s="29">
        <f t="shared" si="9"/>
        <v>4433798.0392156858</v>
      </c>
    </row>
    <row r="132" spans="1:12" ht="12" customHeight="1" thickBot="1" x14ac:dyDescent="0.35">
      <c r="A132" s="39" t="s">
        <v>72</v>
      </c>
      <c r="B132" s="71">
        <f t="shared" si="8"/>
        <v>4433798.0392156858</v>
      </c>
      <c r="C132" s="71">
        <f t="shared" si="8"/>
        <v>0</v>
      </c>
      <c r="D132" s="71">
        <f t="shared" si="8"/>
        <v>0</v>
      </c>
      <c r="E132" s="71">
        <f t="shared" si="8"/>
        <v>0</v>
      </c>
      <c r="F132" s="71">
        <f t="shared" si="8"/>
        <v>0</v>
      </c>
      <c r="G132" s="71">
        <f t="shared" si="8"/>
        <v>0</v>
      </c>
      <c r="H132" s="71">
        <f t="shared" si="8"/>
        <v>0</v>
      </c>
      <c r="I132" s="71">
        <f t="shared" si="8"/>
        <v>0</v>
      </c>
      <c r="J132" s="71">
        <f t="shared" si="8"/>
        <v>0</v>
      </c>
      <c r="K132" s="71">
        <f t="shared" si="8"/>
        <v>0</v>
      </c>
      <c r="L132" s="29">
        <f t="shared" si="9"/>
        <v>4433798.0392156858</v>
      </c>
    </row>
    <row r="133" spans="1:12" ht="12" customHeight="1" thickBot="1" x14ac:dyDescent="0.35">
      <c r="A133" s="39" t="s">
        <v>73</v>
      </c>
      <c r="B133" s="71">
        <f t="shared" si="8"/>
        <v>2961998.0392156863</v>
      </c>
      <c r="C133" s="71">
        <f t="shared" si="8"/>
        <v>0</v>
      </c>
      <c r="D133" s="71">
        <f t="shared" si="8"/>
        <v>0</v>
      </c>
      <c r="E133" s="71">
        <f t="shared" si="8"/>
        <v>0</v>
      </c>
      <c r="F133" s="71">
        <f t="shared" si="8"/>
        <v>0</v>
      </c>
      <c r="G133" s="71">
        <f t="shared" si="8"/>
        <v>0</v>
      </c>
      <c r="H133" s="71">
        <f t="shared" si="8"/>
        <v>0</v>
      </c>
      <c r="I133" s="71">
        <f t="shared" si="8"/>
        <v>0</v>
      </c>
      <c r="J133" s="71">
        <f t="shared" si="8"/>
        <v>0</v>
      </c>
      <c r="K133" s="71">
        <f t="shared" si="8"/>
        <v>0</v>
      </c>
      <c r="L133" s="29">
        <f t="shared" si="9"/>
        <v>2961998.0392156863</v>
      </c>
    </row>
    <row r="134" spans="1:12" ht="12" customHeight="1" thickBot="1" x14ac:dyDescent="0.35">
      <c r="A134" s="40" t="s">
        <v>50</v>
      </c>
      <c r="B134" s="71">
        <f t="shared" si="8"/>
        <v>0</v>
      </c>
      <c r="C134" s="71">
        <f t="shared" si="8"/>
        <v>0</v>
      </c>
      <c r="D134" s="71">
        <f t="shared" si="8"/>
        <v>0</v>
      </c>
      <c r="E134" s="71">
        <f t="shared" si="8"/>
        <v>0</v>
      </c>
      <c r="F134" s="71">
        <f t="shared" si="8"/>
        <v>0</v>
      </c>
      <c r="G134" s="71">
        <f t="shared" si="8"/>
        <v>0</v>
      </c>
      <c r="H134" s="71">
        <f t="shared" si="8"/>
        <v>0</v>
      </c>
      <c r="I134" s="71">
        <f t="shared" si="8"/>
        <v>0</v>
      </c>
      <c r="J134" s="71">
        <f t="shared" si="8"/>
        <v>0</v>
      </c>
      <c r="K134" s="71">
        <f t="shared" si="8"/>
        <v>0</v>
      </c>
      <c r="L134" s="29">
        <f t="shared" si="9"/>
        <v>0</v>
      </c>
    </row>
    <row r="135" spans="1:12" ht="12" customHeight="1" thickBot="1" x14ac:dyDescent="0.35">
      <c r="A135" s="37" t="s">
        <v>74</v>
      </c>
      <c r="B135" s="71">
        <f t="shared" si="8"/>
        <v>5905598.0392156858</v>
      </c>
      <c r="C135" s="71">
        <f t="shared" si="8"/>
        <v>0</v>
      </c>
      <c r="D135" s="71">
        <f t="shared" si="8"/>
        <v>0</v>
      </c>
      <c r="E135" s="71">
        <f t="shared" si="8"/>
        <v>0</v>
      </c>
      <c r="F135" s="71">
        <f t="shared" si="8"/>
        <v>0</v>
      </c>
      <c r="G135" s="71">
        <f t="shared" si="8"/>
        <v>0</v>
      </c>
      <c r="H135" s="71">
        <f t="shared" si="8"/>
        <v>0</v>
      </c>
      <c r="I135" s="71">
        <f t="shared" si="8"/>
        <v>0</v>
      </c>
      <c r="J135" s="71">
        <f t="shared" si="8"/>
        <v>0</v>
      </c>
      <c r="K135" s="71">
        <f t="shared" si="8"/>
        <v>0</v>
      </c>
      <c r="L135" s="29">
        <f t="shared" si="9"/>
        <v>5905598.0392156858</v>
      </c>
    </row>
    <row r="136" spans="1:12" ht="12" customHeight="1" thickBot="1" x14ac:dyDescent="0.35">
      <c r="A136" s="37" t="s">
        <v>75</v>
      </c>
      <c r="B136" s="71">
        <f t="shared" si="8"/>
        <v>2961998.0392156863</v>
      </c>
      <c r="C136" s="71">
        <f t="shared" si="8"/>
        <v>0</v>
      </c>
      <c r="D136" s="71">
        <f t="shared" si="8"/>
        <v>0</v>
      </c>
      <c r="E136" s="71">
        <f t="shared" si="8"/>
        <v>0</v>
      </c>
      <c r="F136" s="71">
        <f t="shared" si="8"/>
        <v>0</v>
      </c>
      <c r="G136" s="71">
        <f t="shared" si="8"/>
        <v>0</v>
      </c>
      <c r="H136" s="71">
        <f t="shared" si="8"/>
        <v>0</v>
      </c>
      <c r="I136" s="71">
        <f t="shared" si="8"/>
        <v>0</v>
      </c>
      <c r="J136" s="71">
        <f t="shared" si="8"/>
        <v>0</v>
      </c>
      <c r="K136" s="71">
        <f t="shared" si="8"/>
        <v>0</v>
      </c>
      <c r="L136" s="29">
        <f t="shared" si="9"/>
        <v>2961998.0392156863</v>
      </c>
    </row>
    <row r="137" spans="1:12" ht="12" customHeight="1" thickBot="1" x14ac:dyDescent="0.35">
      <c r="A137" s="37" t="s">
        <v>76</v>
      </c>
      <c r="B137" s="71">
        <f t="shared" si="8"/>
        <v>20623598.039215688</v>
      </c>
      <c r="C137" s="71">
        <f t="shared" si="8"/>
        <v>0</v>
      </c>
      <c r="D137" s="71">
        <f t="shared" si="8"/>
        <v>0</v>
      </c>
      <c r="E137" s="71">
        <f t="shared" si="8"/>
        <v>0</v>
      </c>
      <c r="F137" s="71">
        <f t="shared" si="8"/>
        <v>0</v>
      </c>
      <c r="G137" s="71">
        <f t="shared" si="8"/>
        <v>0</v>
      </c>
      <c r="H137" s="71">
        <f t="shared" si="8"/>
        <v>0</v>
      </c>
      <c r="I137" s="71">
        <f t="shared" si="8"/>
        <v>0</v>
      </c>
      <c r="J137" s="71">
        <f t="shared" si="8"/>
        <v>0</v>
      </c>
      <c r="K137" s="71">
        <f t="shared" si="8"/>
        <v>0</v>
      </c>
      <c r="L137" s="29">
        <f t="shared" si="9"/>
        <v>20623598.039215688</v>
      </c>
    </row>
    <row r="138" spans="1:12" ht="12" customHeight="1" thickBot="1" x14ac:dyDescent="0.35">
      <c r="A138" s="40" t="s">
        <v>77</v>
      </c>
      <c r="B138" s="71">
        <f t="shared" si="8"/>
        <v>1116574.0392156863</v>
      </c>
      <c r="C138" s="71">
        <f t="shared" si="8"/>
        <v>1133506.8823529412</v>
      </c>
      <c r="D138" s="71">
        <f t="shared" si="8"/>
        <v>0</v>
      </c>
      <c r="E138" s="71">
        <f t="shared" si="8"/>
        <v>0</v>
      </c>
      <c r="F138" s="71">
        <f t="shared" si="8"/>
        <v>0</v>
      </c>
      <c r="G138" s="71">
        <f t="shared" si="8"/>
        <v>0</v>
      </c>
      <c r="H138" s="71">
        <f t="shared" si="8"/>
        <v>0</v>
      </c>
      <c r="I138" s="71">
        <f t="shared" si="8"/>
        <v>0</v>
      </c>
      <c r="J138" s="71">
        <f t="shared" si="8"/>
        <v>0</v>
      </c>
      <c r="K138" s="71">
        <f t="shared" si="8"/>
        <v>0</v>
      </c>
      <c r="L138" s="29">
        <f t="shared" si="9"/>
        <v>2250080.9215686275</v>
      </c>
    </row>
    <row r="139" spans="1:12" ht="12" customHeight="1" thickBot="1" x14ac:dyDescent="0.35">
      <c r="A139" s="40" t="s">
        <v>51</v>
      </c>
      <c r="B139" s="71">
        <f t="shared" si="8"/>
        <v>0</v>
      </c>
      <c r="C139" s="71">
        <f t="shared" si="8"/>
        <v>1507130.8823529412</v>
      </c>
      <c r="D139" s="71">
        <f t="shared" si="8"/>
        <v>0</v>
      </c>
      <c r="E139" s="71">
        <f t="shared" si="8"/>
        <v>0</v>
      </c>
      <c r="F139" s="71">
        <f t="shared" si="8"/>
        <v>0</v>
      </c>
      <c r="G139" s="71">
        <f t="shared" si="8"/>
        <v>0</v>
      </c>
      <c r="H139" s="71">
        <f t="shared" si="8"/>
        <v>0</v>
      </c>
      <c r="I139" s="71">
        <f t="shared" si="8"/>
        <v>0</v>
      </c>
      <c r="J139" s="71">
        <f t="shared" si="8"/>
        <v>0</v>
      </c>
      <c r="K139" s="71">
        <f t="shared" si="8"/>
        <v>0</v>
      </c>
      <c r="L139" s="29">
        <f t="shared" si="9"/>
        <v>1507130.8823529412</v>
      </c>
    </row>
    <row r="140" spans="1:12" ht="12" customHeight="1" thickBot="1" x14ac:dyDescent="0.35">
      <c r="A140" s="33" t="s">
        <v>52</v>
      </c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7"/>
    </row>
    <row r="141" spans="1:12" ht="12" customHeight="1" thickBot="1" x14ac:dyDescent="0.35">
      <c r="A141" s="36" t="s">
        <v>78</v>
      </c>
      <c r="B141" s="72">
        <f t="shared" si="8"/>
        <v>0</v>
      </c>
      <c r="C141" s="72">
        <f t="shared" si="8"/>
        <v>0</v>
      </c>
      <c r="D141" s="72">
        <f t="shared" si="8"/>
        <v>0</v>
      </c>
      <c r="E141" s="72">
        <f t="shared" si="8"/>
        <v>0</v>
      </c>
      <c r="F141" s="72">
        <f t="shared" si="8"/>
        <v>0</v>
      </c>
      <c r="G141" s="72">
        <f t="shared" si="8"/>
        <v>0</v>
      </c>
      <c r="H141" s="72">
        <f t="shared" si="8"/>
        <v>0</v>
      </c>
      <c r="I141" s="72">
        <f t="shared" si="8"/>
        <v>0</v>
      </c>
      <c r="J141" s="72">
        <f t="shared" si="8"/>
        <v>0</v>
      </c>
      <c r="K141" s="72">
        <f t="shared" si="8"/>
        <v>0</v>
      </c>
      <c r="L141" s="73">
        <f>SUM(B141:K141)</f>
        <v>0</v>
      </c>
    </row>
    <row r="142" spans="1:12" ht="12" customHeight="1" thickBot="1" x14ac:dyDescent="0.35">
      <c r="A142" s="37" t="s">
        <v>79</v>
      </c>
      <c r="B142" s="72">
        <f t="shared" si="8"/>
        <v>0</v>
      </c>
      <c r="C142" s="72">
        <f t="shared" si="8"/>
        <v>0</v>
      </c>
      <c r="D142" s="72">
        <f t="shared" si="8"/>
        <v>0</v>
      </c>
      <c r="E142" s="72">
        <f t="shared" si="8"/>
        <v>0</v>
      </c>
      <c r="F142" s="72">
        <f t="shared" si="8"/>
        <v>0</v>
      </c>
      <c r="G142" s="72">
        <f t="shared" si="8"/>
        <v>0</v>
      </c>
      <c r="H142" s="72">
        <f t="shared" si="8"/>
        <v>0</v>
      </c>
      <c r="I142" s="72">
        <f t="shared" si="8"/>
        <v>0</v>
      </c>
      <c r="J142" s="72">
        <f t="shared" si="8"/>
        <v>0</v>
      </c>
      <c r="K142" s="72">
        <f t="shared" si="8"/>
        <v>0</v>
      </c>
      <c r="L142" s="73">
        <f t="shared" ref="L142:L155" si="10">SUM(B142:K142)</f>
        <v>0</v>
      </c>
    </row>
    <row r="143" spans="1:12" ht="12" customHeight="1" thickBot="1" x14ac:dyDescent="0.35">
      <c r="A143" s="39" t="s">
        <v>80</v>
      </c>
      <c r="B143" s="72">
        <f t="shared" si="8"/>
        <v>0</v>
      </c>
      <c r="C143" s="72">
        <f t="shared" si="8"/>
        <v>2135319.682352941</v>
      </c>
      <c r="D143" s="72">
        <f t="shared" si="8"/>
        <v>0</v>
      </c>
      <c r="E143" s="72">
        <f t="shared" si="8"/>
        <v>0</v>
      </c>
      <c r="F143" s="72">
        <f t="shared" si="8"/>
        <v>0</v>
      </c>
      <c r="G143" s="72">
        <f t="shared" si="8"/>
        <v>0</v>
      </c>
      <c r="H143" s="72">
        <f t="shared" si="8"/>
        <v>0</v>
      </c>
      <c r="I143" s="72">
        <f t="shared" si="8"/>
        <v>0</v>
      </c>
      <c r="J143" s="72">
        <f t="shared" si="8"/>
        <v>0</v>
      </c>
      <c r="K143" s="72">
        <f t="shared" si="8"/>
        <v>0</v>
      </c>
      <c r="L143" s="73">
        <f t="shared" si="10"/>
        <v>2135319.682352941</v>
      </c>
    </row>
    <row r="144" spans="1:12" ht="12" customHeight="1" thickBot="1" x14ac:dyDescent="0.35">
      <c r="A144" s="39" t="s">
        <v>81</v>
      </c>
      <c r="B144" s="72">
        <f t="shared" si="8"/>
        <v>0</v>
      </c>
      <c r="C144" s="72">
        <f t="shared" si="8"/>
        <v>2262530.8823529412</v>
      </c>
      <c r="D144" s="72">
        <f t="shared" si="8"/>
        <v>0</v>
      </c>
      <c r="E144" s="72">
        <f t="shared" si="8"/>
        <v>0</v>
      </c>
      <c r="F144" s="72">
        <f t="shared" si="8"/>
        <v>0</v>
      </c>
      <c r="G144" s="72">
        <f t="shared" si="8"/>
        <v>0</v>
      </c>
      <c r="H144" s="72">
        <f t="shared" si="8"/>
        <v>0</v>
      </c>
      <c r="I144" s="72">
        <f t="shared" si="8"/>
        <v>0</v>
      </c>
      <c r="J144" s="72">
        <f t="shared" si="8"/>
        <v>0</v>
      </c>
      <c r="K144" s="72">
        <f t="shared" si="8"/>
        <v>0</v>
      </c>
      <c r="L144" s="73">
        <f t="shared" si="10"/>
        <v>2262530.8823529412</v>
      </c>
    </row>
    <row r="145" spans="1:12" ht="12" customHeight="1" thickBot="1" x14ac:dyDescent="0.35">
      <c r="A145" s="39" t="s">
        <v>82</v>
      </c>
      <c r="B145" s="72">
        <f t="shared" si="8"/>
        <v>0</v>
      </c>
      <c r="C145" s="72">
        <f t="shared" si="8"/>
        <v>2432738.8823529412</v>
      </c>
      <c r="D145" s="72">
        <f t="shared" si="8"/>
        <v>0</v>
      </c>
      <c r="E145" s="72">
        <f t="shared" si="8"/>
        <v>0</v>
      </c>
      <c r="F145" s="72">
        <f t="shared" si="8"/>
        <v>0</v>
      </c>
      <c r="G145" s="72">
        <f t="shared" si="8"/>
        <v>0</v>
      </c>
      <c r="H145" s="72">
        <f t="shared" si="8"/>
        <v>0</v>
      </c>
      <c r="I145" s="72">
        <f t="shared" si="8"/>
        <v>0</v>
      </c>
      <c r="J145" s="72">
        <f t="shared" si="8"/>
        <v>0</v>
      </c>
      <c r="K145" s="72">
        <f t="shared" si="8"/>
        <v>0</v>
      </c>
      <c r="L145" s="73">
        <f t="shared" si="10"/>
        <v>2432738.8823529412</v>
      </c>
    </row>
    <row r="146" spans="1:12" ht="12" customHeight="1" thickBot="1" x14ac:dyDescent="0.35">
      <c r="A146" s="39" t="s">
        <v>83</v>
      </c>
      <c r="B146" s="72">
        <f t="shared" si="8"/>
        <v>0</v>
      </c>
      <c r="C146" s="72">
        <f t="shared" si="8"/>
        <v>2360392.5623529414</v>
      </c>
      <c r="D146" s="72">
        <f t="shared" si="8"/>
        <v>0</v>
      </c>
      <c r="E146" s="72">
        <f t="shared" si="8"/>
        <v>0</v>
      </c>
      <c r="F146" s="72">
        <f t="shared" si="8"/>
        <v>0</v>
      </c>
      <c r="G146" s="72">
        <f t="shared" si="8"/>
        <v>0</v>
      </c>
      <c r="H146" s="72">
        <f t="shared" si="8"/>
        <v>0</v>
      </c>
      <c r="I146" s="72">
        <f t="shared" si="8"/>
        <v>0</v>
      </c>
      <c r="J146" s="72">
        <f t="shared" si="8"/>
        <v>0</v>
      </c>
      <c r="K146" s="72">
        <f t="shared" si="8"/>
        <v>0</v>
      </c>
      <c r="L146" s="73">
        <f t="shared" si="10"/>
        <v>2360392.5623529414</v>
      </c>
    </row>
    <row r="147" spans="1:12" ht="12" customHeight="1" thickBot="1" x14ac:dyDescent="0.35">
      <c r="A147" s="37" t="s">
        <v>84</v>
      </c>
      <c r="B147" s="72">
        <f t="shared" si="8"/>
        <v>0</v>
      </c>
      <c r="C147" s="72">
        <f t="shared" si="8"/>
        <v>3179107.682352941</v>
      </c>
      <c r="D147" s="72">
        <f t="shared" si="8"/>
        <v>0</v>
      </c>
      <c r="E147" s="72">
        <f t="shared" ref="C147:K162" si="11">IF(NOT(ISBLANK(E26)),E26+E$120,0)</f>
        <v>0</v>
      </c>
      <c r="F147" s="72">
        <f t="shared" si="11"/>
        <v>0</v>
      </c>
      <c r="G147" s="72">
        <f t="shared" si="11"/>
        <v>0</v>
      </c>
      <c r="H147" s="72">
        <f t="shared" si="11"/>
        <v>0</v>
      </c>
      <c r="I147" s="72">
        <f t="shared" si="11"/>
        <v>0</v>
      </c>
      <c r="J147" s="72">
        <f t="shared" si="11"/>
        <v>0</v>
      </c>
      <c r="K147" s="72">
        <f t="shared" si="11"/>
        <v>0</v>
      </c>
      <c r="L147" s="73">
        <f t="shared" si="10"/>
        <v>3179107.682352941</v>
      </c>
    </row>
    <row r="148" spans="1:12" ht="12" customHeight="1" thickBot="1" x14ac:dyDescent="0.35">
      <c r="A148" s="37" t="s">
        <v>85</v>
      </c>
      <c r="B148" s="72">
        <f t="shared" si="8"/>
        <v>0</v>
      </c>
      <c r="C148" s="72">
        <f t="shared" si="11"/>
        <v>3179107.682352941</v>
      </c>
      <c r="D148" s="72">
        <f t="shared" si="11"/>
        <v>0</v>
      </c>
      <c r="E148" s="72">
        <f t="shared" si="11"/>
        <v>0</v>
      </c>
      <c r="F148" s="72">
        <f t="shared" si="11"/>
        <v>0</v>
      </c>
      <c r="G148" s="72">
        <f t="shared" si="11"/>
        <v>0</v>
      </c>
      <c r="H148" s="72">
        <f t="shared" si="11"/>
        <v>0</v>
      </c>
      <c r="I148" s="72">
        <f t="shared" si="11"/>
        <v>0</v>
      </c>
      <c r="J148" s="72">
        <f t="shared" si="11"/>
        <v>0</v>
      </c>
      <c r="K148" s="72">
        <f t="shared" si="11"/>
        <v>0</v>
      </c>
      <c r="L148" s="73">
        <f t="shared" si="10"/>
        <v>3179107.682352941</v>
      </c>
    </row>
    <row r="149" spans="1:12" ht="12" customHeight="1" thickBot="1" x14ac:dyDescent="0.35">
      <c r="A149" s="40" t="s">
        <v>86</v>
      </c>
      <c r="B149" s="72">
        <f t="shared" si="8"/>
        <v>0</v>
      </c>
      <c r="C149" s="72">
        <f t="shared" si="11"/>
        <v>0</v>
      </c>
      <c r="D149" s="72">
        <f t="shared" si="11"/>
        <v>0</v>
      </c>
      <c r="E149" s="72">
        <f t="shared" si="11"/>
        <v>0</v>
      </c>
      <c r="F149" s="72">
        <f t="shared" si="11"/>
        <v>0</v>
      </c>
      <c r="G149" s="72">
        <f t="shared" si="11"/>
        <v>0</v>
      </c>
      <c r="H149" s="72">
        <f t="shared" si="11"/>
        <v>0</v>
      </c>
      <c r="I149" s="72">
        <f t="shared" si="11"/>
        <v>0</v>
      </c>
      <c r="J149" s="72">
        <f t="shared" si="11"/>
        <v>0</v>
      </c>
      <c r="K149" s="72">
        <f t="shared" si="11"/>
        <v>0</v>
      </c>
      <c r="L149" s="73">
        <f t="shared" si="10"/>
        <v>0</v>
      </c>
    </row>
    <row r="150" spans="1:12" ht="12" customHeight="1" thickBot="1" x14ac:dyDescent="0.35">
      <c r="A150" s="37" t="s">
        <v>87</v>
      </c>
      <c r="B150" s="72">
        <f t="shared" si="8"/>
        <v>0</v>
      </c>
      <c r="C150" s="72">
        <f t="shared" si="11"/>
        <v>0</v>
      </c>
      <c r="D150" s="72">
        <f t="shared" si="11"/>
        <v>2571080.3853843748</v>
      </c>
      <c r="E150" s="72">
        <f t="shared" si="11"/>
        <v>0</v>
      </c>
      <c r="F150" s="72">
        <f t="shared" si="11"/>
        <v>0</v>
      </c>
      <c r="G150" s="72">
        <f t="shared" si="11"/>
        <v>0</v>
      </c>
      <c r="H150" s="72">
        <f t="shared" si="11"/>
        <v>0</v>
      </c>
      <c r="I150" s="72">
        <f t="shared" si="11"/>
        <v>0</v>
      </c>
      <c r="J150" s="72">
        <f t="shared" si="11"/>
        <v>0</v>
      </c>
      <c r="K150" s="72">
        <f t="shared" si="11"/>
        <v>0</v>
      </c>
      <c r="L150" s="73">
        <f t="shared" si="10"/>
        <v>2571080.3853843748</v>
      </c>
    </row>
    <row r="151" spans="1:12" ht="12" customHeight="1" thickBot="1" x14ac:dyDescent="0.35">
      <c r="A151" s="37" t="s">
        <v>88</v>
      </c>
      <c r="B151" s="72">
        <f t="shared" si="8"/>
        <v>0</v>
      </c>
      <c r="C151" s="72">
        <f t="shared" si="11"/>
        <v>0</v>
      </c>
      <c r="D151" s="72">
        <f t="shared" si="11"/>
        <v>3390235.9053843748</v>
      </c>
      <c r="E151" s="72">
        <f t="shared" si="11"/>
        <v>0</v>
      </c>
      <c r="F151" s="72">
        <f t="shared" si="11"/>
        <v>0</v>
      </c>
      <c r="G151" s="72">
        <f t="shared" si="11"/>
        <v>0</v>
      </c>
      <c r="H151" s="72">
        <f t="shared" si="11"/>
        <v>0</v>
      </c>
      <c r="I151" s="72">
        <f t="shared" si="11"/>
        <v>0</v>
      </c>
      <c r="J151" s="72">
        <f t="shared" si="11"/>
        <v>0</v>
      </c>
      <c r="K151" s="72">
        <f t="shared" si="11"/>
        <v>0</v>
      </c>
      <c r="L151" s="73">
        <f t="shared" si="10"/>
        <v>3390235.9053843748</v>
      </c>
    </row>
    <row r="152" spans="1:12" ht="12" customHeight="1" thickBot="1" x14ac:dyDescent="0.35">
      <c r="A152" s="37" t="s">
        <v>89</v>
      </c>
      <c r="B152" s="72">
        <f t="shared" si="8"/>
        <v>0</v>
      </c>
      <c r="C152" s="72">
        <f t="shared" si="11"/>
        <v>0</v>
      </c>
      <c r="D152" s="72">
        <f t="shared" si="11"/>
        <v>3390235.9053843748</v>
      </c>
      <c r="E152" s="72">
        <f t="shared" si="11"/>
        <v>0</v>
      </c>
      <c r="F152" s="72">
        <f t="shared" si="11"/>
        <v>0</v>
      </c>
      <c r="G152" s="72">
        <f t="shared" si="11"/>
        <v>0</v>
      </c>
      <c r="H152" s="72">
        <f t="shared" si="11"/>
        <v>0</v>
      </c>
      <c r="I152" s="72">
        <f t="shared" si="11"/>
        <v>0</v>
      </c>
      <c r="J152" s="72">
        <f t="shared" si="11"/>
        <v>0</v>
      </c>
      <c r="K152" s="72">
        <f t="shared" si="11"/>
        <v>0</v>
      </c>
      <c r="L152" s="73">
        <f t="shared" si="10"/>
        <v>3390235.9053843748</v>
      </c>
    </row>
    <row r="153" spans="1:12" ht="12" customHeight="1" thickBot="1" x14ac:dyDescent="0.35">
      <c r="A153" s="40" t="s">
        <v>90</v>
      </c>
      <c r="B153" s="72">
        <f t="shared" si="8"/>
        <v>0</v>
      </c>
      <c r="C153" s="72">
        <f t="shared" si="11"/>
        <v>0</v>
      </c>
      <c r="D153" s="72">
        <f t="shared" si="11"/>
        <v>0</v>
      </c>
      <c r="E153" s="72">
        <f t="shared" si="11"/>
        <v>0</v>
      </c>
      <c r="F153" s="72">
        <f t="shared" si="11"/>
        <v>0</v>
      </c>
      <c r="G153" s="72">
        <f t="shared" si="11"/>
        <v>0</v>
      </c>
      <c r="H153" s="72">
        <f t="shared" si="11"/>
        <v>0</v>
      </c>
      <c r="I153" s="72">
        <f t="shared" si="11"/>
        <v>0</v>
      </c>
      <c r="J153" s="72">
        <f t="shared" si="11"/>
        <v>0</v>
      </c>
      <c r="K153" s="72">
        <f t="shared" si="11"/>
        <v>0</v>
      </c>
      <c r="L153" s="73">
        <f t="shared" si="10"/>
        <v>0</v>
      </c>
    </row>
    <row r="154" spans="1:12" ht="12" customHeight="1" thickBot="1" x14ac:dyDescent="0.35">
      <c r="A154" s="37" t="s">
        <v>91</v>
      </c>
      <c r="B154" s="72">
        <f t="shared" si="8"/>
        <v>0</v>
      </c>
      <c r="C154" s="72">
        <f t="shared" si="11"/>
        <v>0</v>
      </c>
      <c r="D154" s="72">
        <f t="shared" si="11"/>
        <v>3390235.9053843748</v>
      </c>
      <c r="E154" s="72">
        <f t="shared" si="11"/>
        <v>0</v>
      </c>
      <c r="F154" s="72">
        <f t="shared" si="11"/>
        <v>0</v>
      </c>
      <c r="G154" s="72">
        <f t="shared" si="11"/>
        <v>0</v>
      </c>
      <c r="H154" s="72">
        <f t="shared" si="11"/>
        <v>0</v>
      </c>
      <c r="I154" s="72">
        <f t="shared" si="11"/>
        <v>0</v>
      </c>
      <c r="J154" s="72">
        <f t="shared" si="11"/>
        <v>0</v>
      </c>
      <c r="K154" s="72">
        <f t="shared" si="11"/>
        <v>0</v>
      </c>
      <c r="L154" s="73">
        <f t="shared" si="10"/>
        <v>3390235.9053843748</v>
      </c>
    </row>
    <row r="155" spans="1:12" ht="12" customHeight="1" thickBot="1" x14ac:dyDescent="0.35">
      <c r="A155" s="37" t="s">
        <v>92</v>
      </c>
      <c r="B155" s="72">
        <f t="shared" si="8"/>
        <v>0</v>
      </c>
      <c r="C155" s="72">
        <f t="shared" si="11"/>
        <v>0</v>
      </c>
      <c r="D155" s="72">
        <f t="shared" si="11"/>
        <v>6564763.9053843748</v>
      </c>
      <c r="E155" s="72">
        <f t="shared" si="11"/>
        <v>0</v>
      </c>
      <c r="F155" s="72">
        <f t="shared" si="11"/>
        <v>0</v>
      </c>
      <c r="G155" s="72">
        <f t="shared" si="11"/>
        <v>0</v>
      </c>
      <c r="H155" s="72">
        <f t="shared" si="11"/>
        <v>0</v>
      </c>
      <c r="I155" s="72">
        <f t="shared" si="11"/>
        <v>0</v>
      </c>
      <c r="J155" s="72">
        <f t="shared" si="11"/>
        <v>0</v>
      </c>
      <c r="K155" s="72">
        <f t="shared" si="11"/>
        <v>0</v>
      </c>
      <c r="L155" s="73">
        <f t="shared" si="10"/>
        <v>6564763.9053843748</v>
      </c>
    </row>
    <row r="156" spans="1:12" ht="12" customHeight="1" thickBot="1" x14ac:dyDescent="0.35">
      <c r="A156" s="33" t="s">
        <v>53</v>
      </c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7"/>
    </row>
    <row r="157" spans="1:12" ht="12" customHeight="1" thickBot="1" x14ac:dyDescent="0.35">
      <c r="A157" s="41" t="s">
        <v>54</v>
      </c>
      <c r="B157" s="74">
        <f t="shared" si="8"/>
        <v>0</v>
      </c>
      <c r="C157" s="74">
        <f t="shared" si="11"/>
        <v>0</v>
      </c>
      <c r="D157" s="74">
        <f t="shared" si="11"/>
        <v>0</v>
      </c>
      <c r="E157" s="74">
        <f t="shared" si="11"/>
        <v>0</v>
      </c>
      <c r="F157" s="74">
        <f t="shared" si="11"/>
        <v>0</v>
      </c>
      <c r="G157" s="74">
        <f t="shared" si="11"/>
        <v>0</v>
      </c>
      <c r="H157" s="74">
        <f t="shared" si="11"/>
        <v>0</v>
      </c>
      <c r="I157" s="74">
        <f t="shared" si="11"/>
        <v>0</v>
      </c>
      <c r="J157" s="74">
        <f t="shared" si="11"/>
        <v>0</v>
      </c>
      <c r="K157" s="74">
        <f t="shared" si="11"/>
        <v>0</v>
      </c>
      <c r="L157" s="73">
        <f>SUM(B157:K157)</f>
        <v>0</v>
      </c>
    </row>
    <row r="158" spans="1:12" ht="12" customHeight="1" thickBot="1" x14ac:dyDescent="0.35">
      <c r="A158" s="37" t="s">
        <v>93</v>
      </c>
      <c r="B158" s="74">
        <f t="shared" si="8"/>
        <v>0</v>
      </c>
      <c r="C158" s="74">
        <f t="shared" si="11"/>
        <v>0</v>
      </c>
      <c r="D158" s="74">
        <f t="shared" si="11"/>
        <v>0</v>
      </c>
      <c r="E158" s="74">
        <f t="shared" si="11"/>
        <v>0</v>
      </c>
      <c r="F158" s="74">
        <f t="shared" si="11"/>
        <v>0</v>
      </c>
      <c r="G158" s="74">
        <f t="shared" si="11"/>
        <v>0</v>
      </c>
      <c r="H158" s="74">
        <f t="shared" si="11"/>
        <v>0</v>
      </c>
      <c r="I158" s="74">
        <f t="shared" si="11"/>
        <v>0</v>
      </c>
      <c r="J158" s="74">
        <f t="shared" si="11"/>
        <v>0</v>
      </c>
      <c r="K158" s="74">
        <f t="shared" si="11"/>
        <v>0</v>
      </c>
      <c r="L158" s="73">
        <f t="shared" ref="L158:L171" si="12">SUM(B158:K158)</f>
        <v>0</v>
      </c>
    </row>
    <row r="159" spans="1:12" ht="12" customHeight="1" thickBot="1" x14ac:dyDescent="0.35">
      <c r="A159" s="39" t="s">
        <v>94</v>
      </c>
      <c r="B159" s="74">
        <f t="shared" si="8"/>
        <v>0</v>
      </c>
      <c r="C159" s="74">
        <f t="shared" si="11"/>
        <v>0</v>
      </c>
      <c r="D159" s="74">
        <f t="shared" si="11"/>
        <v>5735848.7053843746</v>
      </c>
      <c r="E159" s="74">
        <f t="shared" si="11"/>
        <v>0</v>
      </c>
      <c r="F159" s="74">
        <f t="shared" si="11"/>
        <v>0</v>
      </c>
      <c r="G159" s="74">
        <f t="shared" si="11"/>
        <v>0</v>
      </c>
      <c r="H159" s="74">
        <f t="shared" si="11"/>
        <v>0</v>
      </c>
      <c r="I159" s="74">
        <f t="shared" si="11"/>
        <v>0</v>
      </c>
      <c r="J159" s="74">
        <f t="shared" si="11"/>
        <v>0</v>
      </c>
      <c r="K159" s="74">
        <f t="shared" si="11"/>
        <v>0</v>
      </c>
      <c r="L159" s="73">
        <f t="shared" si="12"/>
        <v>5735848.7053843746</v>
      </c>
    </row>
    <row r="160" spans="1:12" ht="12" customHeight="1" thickBot="1" x14ac:dyDescent="0.35">
      <c r="A160" s="39" t="s">
        <v>95</v>
      </c>
      <c r="B160" s="74">
        <f t="shared" si="8"/>
        <v>0</v>
      </c>
      <c r="C160" s="74">
        <f t="shared" si="11"/>
        <v>0</v>
      </c>
      <c r="D160" s="74">
        <f t="shared" si="11"/>
        <v>2493115.9053843748</v>
      </c>
      <c r="E160" s="74">
        <f t="shared" si="11"/>
        <v>0</v>
      </c>
      <c r="F160" s="74">
        <f t="shared" si="11"/>
        <v>0</v>
      </c>
      <c r="G160" s="74">
        <f t="shared" si="11"/>
        <v>0</v>
      </c>
      <c r="H160" s="74">
        <f t="shared" si="11"/>
        <v>0</v>
      </c>
      <c r="I160" s="74">
        <f t="shared" si="11"/>
        <v>0</v>
      </c>
      <c r="J160" s="74">
        <f t="shared" si="11"/>
        <v>0</v>
      </c>
      <c r="K160" s="74">
        <f t="shared" si="11"/>
        <v>0</v>
      </c>
      <c r="L160" s="73">
        <f t="shared" si="12"/>
        <v>2493115.9053843748</v>
      </c>
    </row>
    <row r="161" spans="1:12" ht="12" customHeight="1" thickBot="1" x14ac:dyDescent="0.35">
      <c r="A161" s="39" t="s">
        <v>96</v>
      </c>
      <c r="B161" s="74">
        <f t="shared" si="8"/>
        <v>0</v>
      </c>
      <c r="C161" s="74">
        <f t="shared" si="11"/>
        <v>0</v>
      </c>
      <c r="D161" s="74">
        <f t="shared" si="11"/>
        <v>3910876.5453843749</v>
      </c>
      <c r="E161" s="74">
        <f t="shared" si="11"/>
        <v>0</v>
      </c>
      <c r="F161" s="74">
        <f t="shared" si="11"/>
        <v>0</v>
      </c>
      <c r="G161" s="74">
        <f t="shared" si="11"/>
        <v>0</v>
      </c>
      <c r="H161" s="74">
        <f t="shared" si="11"/>
        <v>0</v>
      </c>
      <c r="I161" s="74">
        <f t="shared" si="11"/>
        <v>0</v>
      </c>
      <c r="J161" s="74">
        <f t="shared" si="11"/>
        <v>0</v>
      </c>
      <c r="K161" s="74">
        <f t="shared" si="11"/>
        <v>0</v>
      </c>
      <c r="L161" s="73">
        <f t="shared" si="12"/>
        <v>3910876.5453843749</v>
      </c>
    </row>
    <row r="162" spans="1:12" ht="12" customHeight="1" thickBot="1" x14ac:dyDescent="0.35">
      <c r="A162" s="39" t="s">
        <v>97</v>
      </c>
      <c r="B162" s="74">
        <f t="shared" si="8"/>
        <v>0</v>
      </c>
      <c r="C162" s="74">
        <f t="shared" si="11"/>
        <v>0</v>
      </c>
      <c r="D162" s="74">
        <f t="shared" si="11"/>
        <v>4141653.5053843749</v>
      </c>
      <c r="E162" s="74">
        <f t="shared" si="11"/>
        <v>0</v>
      </c>
      <c r="F162" s="74">
        <f t="shared" si="11"/>
        <v>0</v>
      </c>
      <c r="G162" s="74">
        <f t="shared" si="11"/>
        <v>0</v>
      </c>
      <c r="H162" s="74">
        <f t="shared" si="11"/>
        <v>0</v>
      </c>
      <c r="I162" s="74">
        <f t="shared" si="11"/>
        <v>0</v>
      </c>
      <c r="J162" s="74">
        <f t="shared" si="11"/>
        <v>0</v>
      </c>
      <c r="K162" s="74">
        <f t="shared" si="11"/>
        <v>0</v>
      </c>
      <c r="L162" s="73">
        <f t="shared" si="12"/>
        <v>4141653.5053843749</v>
      </c>
    </row>
    <row r="163" spans="1:12" ht="12" customHeight="1" thickBot="1" x14ac:dyDescent="0.35">
      <c r="A163" s="37" t="s">
        <v>98</v>
      </c>
      <c r="B163" s="74">
        <f t="shared" si="8"/>
        <v>0</v>
      </c>
      <c r="C163" s="74">
        <f t="shared" ref="C163:K178" si="13">IF(NOT(ISBLANK(C42)),C42+C$120,0)</f>
        <v>0</v>
      </c>
      <c r="D163" s="74">
        <f t="shared" si="13"/>
        <v>0</v>
      </c>
      <c r="E163" s="74">
        <f t="shared" si="13"/>
        <v>0</v>
      </c>
      <c r="F163" s="74">
        <f t="shared" si="13"/>
        <v>0</v>
      </c>
      <c r="G163" s="74">
        <f t="shared" si="13"/>
        <v>0</v>
      </c>
      <c r="H163" s="74">
        <f t="shared" si="13"/>
        <v>0</v>
      </c>
      <c r="I163" s="74">
        <f t="shared" si="13"/>
        <v>0</v>
      </c>
      <c r="J163" s="74">
        <f t="shared" si="13"/>
        <v>0</v>
      </c>
      <c r="K163" s="74">
        <f t="shared" si="13"/>
        <v>0</v>
      </c>
      <c r="L163" s="73">
        <f t="shared" si="12"/>
        <v>0</v>
      </c>
    </row>
    <row r="164" spans="1:12" ht="12" customHeight="1" thickBot="1" x14ac:dyDescent="0.35">
      <c r="A164" s="39" t="s">
        <v>99</v>
      </c>
      <c r="B164" s="74">
        <f t="shared" si="8"/>
        <v>0</v>
      </c>
      <c r="C164" s="74">
        <f t="shared" si="13"/>
        <v>0</v>
      </c>
      <c r="D164" s="74">
        <f t="shared" si="13"/>
        <v>0</v>
      </c>
      <c r="E164" s="74">
        <f t="shared" si="13"/>
        <v>0</v>
      </c>
      <c r="F164" s="74">
        <f t="shared" si="13"/>
        <v>0</v>
      </c>
      <c r="G164" s="74">
        <f t="shared" si="13"/>
        <v>0</v>
      </c>
      <c r="H164" s="74">
        <f t="shared" si="13"/>
        <v>0</v>
      </c>
      <c r="I164" s="74">
        <f t="shared" si="13"/>
        <v>0</v>
      </c>
      <c r="J164" s="74">
        <f t="shared" si="13"/>
        <v>0</v>
      </c>
      <c r="K164" s="74">
        <f t="shared" si="13"/>
        <v>0</v>
      </c>
      <c r="L164" s="73">
        <f t="shared" si="12"/>
        <v>0</v>
      </c>
    </row>
    <row r="165" spans="1:12" ht="12" customHeight="1" thickBot="1" x14ac:dyDescent="0.35">
      <c r="A165" s="42" t="s">
        <v>100</v>
      </c>
      <c r="B165" s="74">
        <f t="shared" si="8"/>
        <v>0</v>
      </c>
      <c r="C165" s="74">
        <f t="shared" si="13"/>
        <v>0</v>
      </c>
      <c r="D165" s="74">
        <f t="shared" si="13"/>
        <v>0</v>
      </c>
      <c r="E165" s="74">
        <f t="shared" si="13"/>
        <v>6473353.510420165</v>
      </c>
      <c r="F165" s="74">
        <f t="shared" si="13"/>
        <v>0</v>
      </c>
      <c r="G165" s="74">
        <f t="shared" si="13"/>
        <v>0</v>
      </c>
      <c r="H165" s="74">
        <f t="shared" si="13"/>
        <v>0</v>
      </c>
      <c r="I165" s="74">
        <f t="shared" si="13"/>
        <v>0</v>
      </c>
      <c r="J165" s="74">
        <f t="shared" si="13"/>
        <v>0</v>
      </c>
      <c r="K165" s="74">
        <f t="shared" si="13"/>
        <v>0</v>
      </c>
      <c r="L165" s="73">
        <f t="shared" si="12"/>
        <v>6473353.510420165</v>
      </c>
    </row>
    <row r="166" spans="1:12" ht="12" customHeight="1" thickBot="1" x14ac:dyDescent="0.35">
      <c r="A166" s="42" t="s">
        <v>101</v>
      </c>
      <c r="B166" s="74">
        <f t="shared" si="8"/>
        <v>0</v>
      </c>
      <c r="C166" s="74">
        <f t="shared" si="13"/>
        <v>0</v>
      </c>
      <c r="D166" s="74">
        <f t="shared" si="13"/>
        <v>0</v>
      </c>
      <c r="E166" s="74">
        <f t="shared" si="13"/>
        <v>6473353.510420165</v>
      </c>
      <c r="F166" s="74">
        <f t="shared" si="13"/>
        <v>0</v>
      </c>
      <c r="G166" s="74">
        <f t="shared" si="13"/>
        <v>0</v>
      </c>
      <c r="H166" s="74">
        <f t="shared" si="13"/>
        <v>0</v>
      </c>
      <c r="I166" s="74">
        <f t="shared" si="13"/>
        <v>0</v>
      </c>
      <c r="J166" s="74">
        <f t="shared" si="13"/>
        <v>0</v>
      </c>
      <c r="K166" s="74">
        <f t="shared" si="13"/>
        <v>0</v>
      </c>
      <c r="L166" s="73">
        <f t="shared" si="12"/>
        <v>6473353.510420165</v>
      </c>
    </row>
    <row r="167" spans="1:12" ht="12" customHeight="1" thickBot="1" x14ac:dyDescent="0.35">
      <c r="A167" s="42" t="s">
        <v>102</v>
      </c>
      <c r="B167" s="74">
        <f t="shared" si="8"/>
        <v>0</v>
      </c>
      <c r="C167" s="74">
        <f t="shared" si="13"/>
        <v>0</v>
      </c>
      <c r="D167" s="74">
        <f t="shared" si="13"/>
        <v>0</v>
      </c>
      <c r="E167" s="74">
        <f t="shared" si="13"/>
        <v>745420.71042016509</v>
      </c>
      <c r="F167" s="74">
        <f t="shared" si="13"/>
        <v>1352031.1967507009</v>
      </c>
      <c r="G167" s="74">
        <f t="shared" si="13"/>
        <v>0</v>
      </c>
      <c r="H167" s="74">
        <f t="shared" si="13"/>
        <v>0</v>
      </c>
      <c r="I167" s="74">
        <f t="shared" si="13"/>
        <v>0</v>
      </c>
      <c r="J167" s="74">
        <f t="shared" si="13"/>
        <v>0</v>
      </c>
      <c r="K167" s="74">
        <f t="shared" si="13"/>
        <v>0</v>
      </c>
      <c r="L167" s="73">
        <f t="shared" si="12"/>
        <v>2097451.9071708662</v>
      </c>
    </row>
    <row r="168" spans="1:12" ht="12" customHeight="1" thickBot="1" x14ac:dyDescent="0.35">
      <c r="A168" s="42" t="s">
        <v>103</v>
      </c>
      <c r="B168" s="74">
        <f t="shared" si="8"/>
        <v>0</v>
      </c>
      <c r="C168" s="74">
        <f t="shared" si="13"/>
        <v>0</v>
      </c>
      <c r="D168" s="74">
        <f t="shared" si="13"/>
        <v>0</v>
      </c>
      <c r="E168" s="74">
        <f t="shared" si="13"/>
        <v>8364688.5504201651</v>
      </c>
      <c r="F168" s="74">
        <f t="shared" si="13"/>
        <v>0</v>
      </c>
      <c r="G168" s="74">
        <f t="shared" si="13"/>
        <v>0</v>
      </c>
      <c r="H168" s="74">
        <f t="shared" si="13"/>
        <v>0</v>
      </c>
      <c r="I168" s="74">
        <f t="shared" si="13"/>
        <v>0</v>
      </c>
      <c r="J168" s="74">
        <f t="shared" si="13"/>
        <v>0</v>
      </c>
      <c r="K168" s="74">
        <f t="shared" si="13"/>
        <v>0</v>
      </c>
      <c r="L168" s="73">
        <f t="shared" si="12"/>
        <v>8364688.5504201651</v>
      </c>
    </row>
    <row r="169" spans="1:12" ht="12" customHeight="1" thickBot="1" x14ac:dyDescent="0.35">
      <c r="A169" s="42" t="s">
        <v>104</v>
      </c>
      <c r="B169" s="74">
        <f t="shared" si="8"/>
        <v>0</v>
      </c>
      <c r="C169" s="74">
        <f t="shared" si="13"/>
        <v>0</v>
      </c>
      <c r="D169" s="74">
        <f t="shared" si="13"/>
        <v>0</v>
      </c>
      <c r="E169" s="74">
        <f t="shared" si="13"/>
        <v>8364688.5504201651</v>
      </c>
      <c r="F169" s="74">
        <f t="shared" si="13"/>
        <v>0</v>
      </c>
      <c r="G169" s="74">
        <f t="shared" si="13"/>
        <v>0</v>
      </c>
      <c r="H169" s="74">
        <f t="shared" si="13"/>
        <v>0</v>
      </c>
      <c r="I169" s="74">
        <f t="shared" si="13"/>
        <v>0</v>
      </c>
      <c r="J169" s="74">
        <f t="shared" si="13"/>
        <v>0</v>
      </c>
      <c r="K169" s="74">
        <f t="shared" si="13"/>
        <v>0</v>
      </c>
      <c r="L169" s="73">
        <f t="shared" si="12"/>
        <v>8364688.5504201651</v>
      </c>
    </row>
    <row r="170" spans="1:12" ht="12" customHeight="1" thickBot="1" x14ac:dyDescent="0.35">
      <c r="A170" s="42" t="s">
        <v>105</v>
      </c>
      <c r="B170" s="74">
        <f t="shared" si="8"/>
        <v>0</v>
      </c>
      <c r="C170" s="74">
        <f t="shared" si="13"/>
        <v>0</v>
      </c>
      <c r="D170" s="74">
        <f t="shared" si="13"/>
        <v>0</v>
      </c>
      <c r="E170" s="74">
        <f t="shared" si="13"/>
        <v>815996.71042016509</v>
      </c>
      <c r="F170" s="74">
        <f t="shared" si="13"/>
        <v>1493183.1967507009</v>
      </c>
      <c r="G170" s="74">
        <f t="shared" si="13"/>
        <v>0</v>
      </c>
      <c r="H170" s="74">
        <f t="shared" si="13"/>
        <v>0</v>
      </c>
      <c r="I170" s="74">
        <f t="shared" si="13"/>
        <v>0</v>
      </c>
      <c r="J170" s="74">
        <f t="shared" si="13"/>
        <v>0</v>
      </c>
      <c r="K170" s="74">
        <f t="shared" si="13"/>
        <v>0</v>
      </c>
      <c r="L170" s="73">
        <f t="shared" si="12"/>
        <v>2309179.9071708662</v>
      </c>
    </row>
    <row r="171" spans="1:12" ht="12" customHeight="1" thickBot="1" x14ac:dyDescent="0.35">
      <c r="A171" s="42" t="s">
        <v>106</v>
      </c>
      <c r="B171" s="74">
        <f t="shared" si="8"/>
        <v>0</v>
      </c>
      <c r="C171" s="74">
        <f t="shared" si="13"/>
        <v>0</v>
      </c>
      <c r="D171" s="74">
        <f t="shared" si="13"/>
        <v>0</v>
      </c>
      <c r="E171" s="74">
        <f t="shared" si="13"/>
        <v>0</v>
      </c>
      <c r="F171" s="74">
        <f t="shared" si="13"/>
        <v>7585766.8767507011</v>
      </c>
      <c r="G171" s="74">
        <f t="shared" si="13"/>
        <v>0</v>
      </c>
      <c r="H171" s="74">
        <f t="shared" si="13"/>
        <v>0</v>
      </c>
      <c r="I171" s="74">
        <f t="shared" si="13"/>
        <v>0</v>
      </c>
      <c r="J171" s="74">
        <f t="shared" si="13"/>
        <v>0</v>
      </c>
      <c r="K171" s="74">
        <f t="shared" si="13"/>
        <v>0</v>
      </c>
      <c r="L171" s="73">
        <f t="shared" si="12"/>
        <v>7585766.8767507011</v>
      </c>
    </row>
    <row r="172" spans="1:12" ht="12" customHeight="1" thickBot="1" x14ac:dyDescent="0.35">
      <c r="A172" s="42" t="s">
        <v>107</v>
      </c>
      <c r="B172" s="74">
        <f t="shared" si="8"/>
        <v>0</v>
      </c>
      <c r="C172" s="74">
        <f t="shared" si="13"/>
        <v>0</v>
      </c>
      <c r="D172" s="74">
        <f t="shared" si="13"/>
        <v>0</v>
      </c>
      <c r="E172" s="74">
        <f t="shared" si="13"/>
        <v>0</v>
      </c>
      <c r="F172" s="74">
        <f t="shared" si="13"/>
        <v>5438566.8767507011</v>
      </c>
      <c r="G172" s="74">
        <f t="shared" si="13"/>
        <v>0</v>
      </c>
      <c r="H172" s="74">
        <f t="shared" si="13"/>
        <v>0</v>
      </c>
      <c r="I172" s="74">
        <f t="shared" si="13"/>
        <v>0</v>
      </c>
      <c r="J172" s="74">
        <f t="shared" si="13"/>
        <v>0</v>
      </c>
      <c r="K172" s="74">
        <f t="shared" si="13"/>
        <v>0</v>
      </c>
      <c r="L172" s="73">
        <f>SUM(B172:K172)</f>
        <v>5438566.8767507011</v>
      </c>
    </row>
    <row r="173" spans="1:12" ht="12" customHeight="1" thickBot="1" x14ac:dyDescent="0.35">
      <c r="A173" s="42" t="s">
        <v>108</v>
      </c>
      <c r="B173" s="74">
        <f t="shared" si="8"/>
        <v>0</v>
      </c>
      <c r="C173" s="74">
        <f t="shared" si="13"/>
        <v>0</v>
      </c>
      <c r="D173" s="74">
        <f t="shared" si="13"/>
        <v>0</v>
      </c>
      <c r="E173" s="74">
        <f t="shared" si="13"/>
        <v>0</v>
      </c>
      <c r="F173" s="74">
        <f t="shared" si="13"/>
        <v>3355254.8767507006</v>
      </c>
      <c r="G173" s="74">
        <f t="shared" si="13"/>
        <v>0</v>
      </c>
      <c r="H173" s="74">
        <f t="shared" si="13"/>
        <v>0</v>
      </c>
      <c r="I173" s="74">
        <f t="shared" si="13"/>
        <v>0</v>
      </c>
      <c r="J173" s="74">
        <f t="shared" si="13"/>
        <v>0</v>
      </c>
      <c r="K173" s="74">
        <f t="shared" si="13"/>
        <v>0</v>
      </c>
      <c r="L173" s="73">
        <f t="shared" ref="L173:L187" si="14">SUM(B173:K173)</f>
        <v>3355254.8767507006</v>
      </c>
    </row>
    <row r="174" spans="1:12" ht="12" customHeight="1" thickBot="1" x14ac:dyDescent="0.35">
      <c r="A174" s="39" t="s">
        <v>109</v>
      </c>
      <c r="B174" s="74">
        <f t="shared" si="8"/>
        <v>0</v>
      </c>
      <c r="C174" s="74">
        <f t="shared" si="13"/>
        <v>0</v>
      </c>
      <c r="D174" s="74">
        <f t="shared" si="13"/>
        <v>0</v>
      </c>
      <c r="E174" s="74">
        <f t="shared" si="13"/>
        <v>0</v>
      </c>
      <c r="F174" s="74">
        <f t="shared" si="13"/>
        <v>0</v>
      </c>
      <c r="G174" s="74">
        <f t="shared" si="13"/>
        <v>0</v>
      </c>
      <c r="H174" s="74">
        <f t="shared" si="13"/>
        <v>0</v>
      </c>
      <c r="I174" s="74">
        <f t="shared" si="13"/>
        <v>0</v>
      </c>
      <c r="J174" s="74">
        <f t="shared" si="13"/>
        <v>0</v>
      </c>
      <c r="K174" s="74">
        <f t="shared" si="13"/>
        <v>0</v>
      </c>
      <c r="L174" s="73">
        <f t="shared" si="14"/>
        <v>0</v>
      </c>
    </row>
    <row r="175" spans="1:12" ht="12" customHeight="1" thickBot="1" x14ac:dyDescent="0.35">
      <c r="A175" s="42" t="s">
        <v>110</v>
      </c>
      <c r="B175" s="74">
        <f t="shared" si="8"/>
        <v>0</v>
      </c>
      <c r="C175" s="74">
        <f t="shared" si="13"/>
        <v>0</v>
      </c>
      <c r="D175" s="74">
        <f t="shared" si="13"/>
        <v>0</v>
      </c>
      <c r="E175" s="74">
        <f t="shared" si="13"/>
        <v>194887076.79042017</v>
      </c>
      <c r="F175" s="74">
        <f t="shared" si="13"/>
        <v>5130645.5167507017</v>
      </c>
      <c r="G175" s="74">
        <f t="shared" si="13"/>
        <v>0</v>
      </c>
      <c r="H175" s="74">
        <f t="shared" si="13"/>
        <v>0</v>
      </c>
      <c r="I175" s="74">
        <f t="shared" si="13"/>
        <v>0</v>
      </c>
      <c r="J175" s="74">
        <f t="shared" si="13"/>
        <v>0</v>
      </c>
      <c r="K175" s="74">
        <f t="shared" si="13"/>
        <v>0</v>
      </c>
      <c r="L175" s="73">
        <f t="shared" si="14"/>
        <v>200017722.30717087</v>
      </c>
    </row>
    <row r="176" spans="1:12" ht="12" customHeight="1" thickBot="1" x14ac:dyDescent="0.35">
      <c r="A176" s="42" t="s">
        <v>111</v>
      </c>
      <c r="B176" s="74">
        <f t="shared" si="8"/>
        <v>0</v>
      </c>
      <c r="C176" s="74">
        <f t="shared" si="13"/>
        <v>0</v>
      </c>
      <c r="D176" s="74">
        <f t="shared" si="13"/>
        <v>0</v>
      </c>
      <c r="E176" s="74">
        <f t="shared" si="13"/>
        <v>2928000.5504201651</v>
      </c>
      <c r="F176" s="74">
        <f t="shared" si="13"/>
        <v>5152528.4767507007</v>
      </c>
      <c r="G176" s="74">
        <f t="shared" si="13"/>
        <v>0</v>
      </c>
      <c r="H176" s="74">
        <f t="shared" si="13"/>
        <v>0</v>
      </c>
      <c r="I176" s="74">
        <f t="shared" si="13"/>
        <v>0</v>
      </c>
      <c r="J176" s="74">
        <f t="shared" si="13"/>
        <v>0</v>
      </c>
      <c r="K176" s="74">
        <f t="shared" si="13"/>
        <v>0</v>
      </c>
      <c r="L176" s="73">
        <f t="shared" si="14"/>
        <v>8080529.0271708658</v>
      </c>
    </row>
    <row r="177" spans="1:12" ht="12" customHeight="1" thickBot="1" x14ac:dyDescent="0.35">
      <c r="A177" s="42" t="s">
        <v>112</v>
      </c>
      <c r="B177" s="74">
        <f t="shared" si="8"/>
        <v>0</v>
      </c>
      <c r="C177" s="74">
        <f t="shared" si="13"/>
        <v>0</v>
      </c>
      <c r="D177" s="74">
        <f t="shared" si="13"/>
        <v>0</v>
      </c>
      <c r="E177" s="74">
        <f t="shared" si="13"/>
        <v>0</v>
      </c>
      <c r="F177" s="74">
        <f t="shared" si="13"/>
        <v>5073692.796750701</v>
      </c>
      <c r="G177" s="74">
        <f t="shared" si="13"/>
        <v>0</v>
      </c>
      <c r="H177" s="74">
        <f t="shared" si="13"/>
        <v>0</v>
      </c>
      <c r="I177" s="74">
        <f t="shared" si="13"/>
        <v>0</v>
      </c>
      <c r="J177" s="74">
        <f t="shared" si="13"/>
        <v>0</v>
      </c>
      <c r="K177" s="74">
        <f t="shared" si="13"/>
        <v>0</v>
      </c>
      <c r="L177" s="73">
        <f t="shared" si="14"/>
        <v>5073692.796750701</v>
      </c>
    </row>
    <row r="178" spans="1:12" ht="12" customHeight="1" thickBot="1" x14ac:dyDescent="0.35">
      <c r="A178" s="42" t="s">
        <v>113</v>
      </c>
      <c r="B178" s="74">
        <f t="shared" si="8"/>
        <v>0</v>
      </c>
      <c r="C178" s="74">
        <f t="shared" si="13"/>
        <v>0</v>
      </c>
      <c r="D178" s="74">
        <f t="shared" si="13"/>
        <v>0</v>
      </c>
      <c r="E178" s="74">
        <f t="shared" si="13"/>
        <v>0</v>
      </c>
      <c r="F178" s="74">
        <f t="shared" si="13"/>
        <v>3441318.8767507006</v>
      </c>
      <c r="G178" s="74">
        <f t="shared" si="13"/>
        <v>0</v>
      </c>
      <c r="H178" s="74">
        <f t="shared" si="13"/>
        <v>0</v>
      </c>
      <c r="I178" s="74">
        <f t="shared" si="13"/>
        <v>0</v>
      </c>
      <c r="J178" s="74">
        <f t="shared" si="13"/>
        <v>0</v>
      </c>
      <c r="K178" s="74">
        <f t="shared" si="13"/>
        <v>0</v>
      </c>
      <c r="L178" s="73">
        <f t="shared" si="14"/>
        <v>3441318.8767507006</v>
      </c>
    </row>
    <row r="179" spans="1:12" ht="12" customHeight="1" thickBot="1" x14ac:dyDescent="0.35">
      <c r="A179" s="42" t="s">
        <v>114</v>
      </c>
      <c r="B179" s="74">
        <f t="shared" si="8"/>
        <v>0</v>
      </c>
      <c r="C179" s="74">
        <f t="shared" ref="C179:K189" si="15">IF(NOT(ISBLANK(C58)),C58+C$120,0)</f>
        <v>0</v>
      </c>
      <c r="D179" s="74">
        <f t="shared" si="15"/>
        <v>0</v>
      </c>
      <c r="E179" s="74">
        <f t="shared" si="15"/>
        <v>0</v>
      </c>
      <c r="F179" s="74">
        <f t="shared" si="15"/>
        <v>3795733.3567507006</v>
      </c>
      <c r="G179" s="74">
        <f t="shared" si="15"/>
        <v>0</v>
      </c>
      <c r="H179" s="74">
        <f t="shared" si="15"/>
        <v>0</v>
      </c>
      <c r="I179" s="74">
        <f t="shared" si="15"/>
        <v>0</v>
      </c>
      <c r="J179" s="74">
        <f t="shared" si="15"/>
        <v>0</v>
      </c>
      <c r="K179" s="74">
        <f t="shared" si="15"/>
        <v>0</v>
      </c>
      <c r="L179" s="73">
        <f t="shared" si="14"/>
        <v>3795733.3567507006</v>
      </c>
    </row>
    <row r="180" spans="1:12" ht="12" customHeight="1" thickBot="1" x14ac:dyDescent="0.35">
      <c r="A180" s="42" t="s">
        <v>115</v>
      </c>
      <c r="B180" s="74">
        <f t="shared" si="8"/>
        <v>0</v>
      </c>
      <c r="C180" s="74">
        <f t="shared" si="15"/>
        <v>0</v>
      </c>
      <c r="D180" s="74">
        <f t="shared" si="15"/>
        <v>0</v>
      </c>
      <c r="E180" s="74">
        <f t="shared" si="15"/>
        <v>0</v>
      </c>
      <c r="F180" s="74">
        <f t="shared" si="15"/>
        <v>2498134.2367507005</v>
      </c>
      <c r="G180" s="74">
        <f t="shared" si="15"/>
        <v>0</v>
      </c>
      <c r="H180" s="74">
        <f t="shared" si="15"/>
        <v>0</v>
      </c>
      <c r="I180" s="74">
        <f t="shared" si="15"/>
        <v>0</v>
      </c>
      <c r="J180" s="74">
        <f t="shared" si="15"/>
        <v>0</v>
      </c>
      <c r="K180" s="74">
        <f t="shared" si="15"/>
        <v>0</v>
      </c>
      <c r="L180" s="73">
        <f t="shared" si="14"/>
        <v>2498134.2367507005</v>
      </c>
    </row>
    <row r="181" spans="1:12" ht="12" customHeight="1" thickBot="1" x14ac:dyDescent="0.35">
      <c r="A181" s="39" t="s">
        <v>116</v>
      </c>
      <c r="B181" s="74">
        <f t="shared" si="8"/>
        <v>0</v>
      </c>
      <c r="C181" s="74">
        <f t="shared" si="15"/>
        <v>0</v>
      </c>
      <c r="D181" s="74">
        <f t="shared" si="15"/>
        <v>0</v>
      </c>
      <c r="E181" s="74">
        <f t="shared" si="15"/>
        <v>0</v>
      </c>
      <c r="F181" s="74">
        <f t="shared" si="15"/>
        <v>0</v>
      </c>
      <c r="G181" s="74">
        <f t="shared" si="15"/>
        <v>0</v>
      </c>
      <c r="H181" s="74">
        <f t="shared" si="15"/>
        <v>0</v>
      </c>
      <c r="I181" s="74">
        <f t="shared" si="15"/>
        <v>0</v>
      </c>
      <c r="J181" s="74">
        <f t="shared" si="15"/>
        <v>0</v>
      </c>
      <c r="K181" s="74">
        <f t="shared" si="15"/>
        <v>0</v>
      </c>
      <c r="L181" s="73">
        <f t="shared" si="14"/>
        <v>0</v>
      </c>
    </row>
    <row r="182" spans="1:12" ht="12" customHeight="1" thickBot="1" x14ac:dyDescent="0.35">
      <c r="A182" s="42" t="s">
        <v>117</v>
      </c>
      <c r="B182" s="74">
        <f t="shared" si="8"/>
        <v>0</v>
      </c>
      <c r="C182" s="74">
        <f t="shared" si="15"/>
        <v>0</v>
      </c>
      <c r="D182" s="74">
        <f t="shared" si="15"/>
        <v>0</v>
      </c>
      <c r="E182" s="74">
        <f t="shared" si="15"/>
        <v>0</v>
      </c>
      <c r="F182" s="74">
        <f t="shared" si="15"/>
        <v>1202718.8767507009</v>
      </c>
      <c r="G182" s="74">
        <f t="shared" si="15"/>
        <v>4125696.4257703079</v>
      </c>
      <c r="H182" s="74">
        <f t="shared" si="15"/>
        <v>0</v>
      </c>
      <c r="I182" s="74">
        <f t="shared" si="15"/>
        <v>0</v>
      </c>
      <c r="J182" s="74">
        <f t="shared" si="15"/>
        <v>0</v>
      </c>
      <c r="K182" s="74">
        <f t="shared" si="15"/>
        <v>0</v>
      </c>
      <c r="L182" s="73">
        <f t="shared" si="14"/>
        <v>5328415.302521009</v>
      </c>
    </row>
    <row r="183" spans="1:12" ht="12" customHeight="1" thickBot="1" x14ac:dyDescent="0.35">
      <c r="A183" s="42" t="s">
        <v>118</v>
      </c>
      <c r="B183" s="74">
        <f t="shared" si="8"/>
        <v>0</v>
      </c>
      <c r="C183" s="74">
        <f t="shared" si="15"/>
        <v>0</v>
      </c>
      <c r="D183" s="74">
        <f t="shared" si="15"/>
        <v>0</v>
      </c>
      <c r="E183" s="74">
        <f t="shared" si="15"/>
        <v>0</v>
      </c>
      <c r="F183" s="74">
        <f t="shared" si="15"/>
        <v>0</v>
      </c>
      <c r="G183" s="74">
        <f t="shared" si="15"/>
        <v>4719430.0257703075</v>
      </c>
      <c r="H183" s="74">
        <f t="shared" si="15"/>
        <v>0</v>
      </c>
      <c r="I183" s="74">
        <f t="shared" si="15"/>
        <v>0</v>
      </c>
      <c r="J183" s="74">
        <f t="shared" si="15"/>
        <v>0</v>
      </c>
      <c r="K183" s="74">
        <f t="shared" si="15"/>
        <v>0</v>
      </c>
      <c r="L183" s="73">
        <f t="shared" si="14"/>
        <v>4719430.0257703075</v>
      </c>
    </row>
    <row r="184" spans="1:12" ht="12" customHeight="1" thickBot="1" x14ac:dyDescent="0.35">
      <c r="A184" s="42" t="s">
        <v>119</v>
      </c>
      <c r="B184" s="74">
        <f t="shared" si="8"/>
        <v>0</v>
      </c>
      <c r="C184" s="74">
        <f t="shared" si="15"/>
        <v>0</v>
      </c>
      <c r="D184" s="74">
        <f t="shared" si="15"/>
        <v>0</v>
      </c>
      <c r="E184" s="74">
        <f t="shared" si="15"/>
        <v>0</v>
      </c>
      <c r="F184" s="74">
        <f t="shared" si="15"/>
        <v>0</v>
      </c>
      <c r="G184" s="74">
        <f t="shared" si="15"/>
        <v>2251066.025770308</v>
      </c>
      <c r="H184" s="74">
        <f t="shared" si="15"/>
        <v>0</v>
      </c>
      <c r="I184" s="74">
        <f t="shared" si="15"/>
        <v>0</v>
      </c>
      <c r="J184" s="74">
        <f t="shared" si="15"/>
        <v>0</v>
      </c>
      <c r="K184" s="74">
        <f t="shared" si="15"/>
        <v>0</v>
      </c>
      <c r="L184" s="73">
        <f t="shared" si="14"/>
        <v>2251066.025770308</v>
      </c>
    </row>
    <row r="185" spans="1:12" ht="12" customHeight="1" thickBot="1" x14ac:dyDescent="0.35">
      <c r="A185" s="37" t="s">
        <v>120</v>
      </c>
      <c r="B185" s="74">
        <f t="shared" si="8"/>
        <v>0</v>
      </c>
      <c r="C185" s="74">
        <f t="shared" si="15"/>
        <v>0</v>
      </c>
      <c r="D185" s="74">
        <f t="shared" si="15"/>
        <v>0</v>
      </c>
      <c r="E185" s="74">
        <f t="shared" si="15"/>
        <v>0</v>
      </c>
      <c r="F185" s="74">
        <f t="shared" si="15"/>
        <v>0</v>
      </c>
      <c r="G185" s="74">
        <f t="shared" si="15"/>
        <v>0</v>
      </c>
      <c r="H185" s="74">
        <f t="shared" si="15"/>
        <v>0</v>
      </c>
      <c r="I185" s="74">
        <f t="shared" si="15"/>
        <v>0</v>
      </c>
      <c r="J185" s="74">
        <f t="shared" si="15"/>
        <v>0</v>
      </c>
      <c r="K185" s="74">
        <f t="shared" si="15"/>
        <v>0</v>
      </c>
      <c r="L185" s="73">
        <f t="shared" si="14"/>
        <v>0</v>
      </c>
    </row>
    <row r="186" spans="1:12" ht="12" customHeight="1" thickBot="1" x14ac:dyDescent="0.35">
      <c r="A186" s="39" t="s">
        <v>121</v>
      </c>
      <c r="B186" s="74">
        <f t="shared" si="8"/>
        <v>0</v>
      </c>
      <c r="C186" s="74">
        <f t="shared" si="15"/>
        <v>0</v>
      </c>
      <c r="D186" s="74">
        <f t="shared" si="15"/>
        <v>0</v>
      </c>
      <c r="E186" s="74">
        <f t="shared" si="15"/>
        <v>0</v>
      </c>
      <c r="F186" s="74">
        <f t="shared" si="15"/>
        <v>0</v>
      </c>
      <c r="G186" s="74">
        <f t="shared" si="15"/>
        <v>0</v>
      </c>
      <c r="H186" s="74">
        <f t="shared" si="15"/>
        <v>0</v>
      </c>
      <c r="I186" s="74">
        <f t="shared" si="15"/>
        <v>0</v>
      </c>
      <c r="J186" s="74">
        <f t="shared" si="15"/>
        <v>0</v>
      </c>
      <c r="K186" s="74">
        <f t="shared" si="15"/>
        <v>0</v>
      </c>
      <c r="L186" s="73">
        <f t="shared" si="14"/>
        <v>0</v>
      </c>
    </row>
    <row r="187" spans="1:12" ht="12" customHeight="1" thickBot="1" x14ac:dyDescent="0.35">
      <c r="A187" s="42" t="s">
        <v>122</v>
      </c>
      <c r="B187" s="74">
        <f t="shared" si="8"/>
        <v>0</v>
      </c>
      <c r="C187" s="74">
        <f t="shared" si="15"/>
        <v>0</v>
      </c>
      <c r="D187" s="74">
        <f t="shared" si="15"/>
        <v>0</v>
      </c>
      <c r="E187" s="74">
        <f t="shared" si="15"/>
        <v>0</v>
      </c>
      <c r="F187" s="74">
        <f t="shared" si="15"/>
        <v>0</v>
      </c>
      <c r="G187" s="74">
        <f t="shared" si="15"/>
        <v>3808414.8257703078</v>
      </c>
      <c r="H187" s="74">
        <f t="shared" si="15"/>
        <v>0</v>
      </c>
      <c r="I187" s="74">
        <f t="shared" si="15"/>
        <v>0</v>
      </c>
      <c r="J187" s="74">
        <f t="shared" si="15"/>
        <v>0</v>
      </c>
      <c r="K187" s="74">
        <f t="shared" si="15"/>
        <v>0</v>
      </c>
      <c r="L187" s="73">
        <f t="shared" si="14"/>
        <v>3808414.8257703078</v>
      </c>
    </row>
    <row r="188" spans="1:12" ht="12" customHeight="1" thickBot="1" x14ac:dyDescent="0.35">
      <c r="A188" s="42" t="s">
        <v>123</v>
      </c>
      <c r="B188" s="74">
        <f t="shared" si="8"/>
        <v>0</v>
      </c>
      <c r="C188" s="74">
        <f t="shared" si="15"/>
        <v>0</v>
      </c>
      <c r="D188" s="74">
        <f t="shared" si="15"/>
        <v>0</v>
      </c>
      <c r="E188" s="74">
        <f t="shared" si="15"/>
        <v>0</v>
      </c>
      <c r="F188" s="74">
        <f t="shared" si="15"/>
        <v>0</v>
      </c>
      <c r="G188" s="74">
        <f t="shared" si="15"/>
        <v>3163164.4257703079</v>
      </c>
      <c r="H188" s="74">
        <f t="shared" si="15"/>
        <v>0</v>
      </c>
      <c r="I188" s="74">
        <f t="shared" si="15"/>
        <v>0</v>
      </c>
      <c r="J188" s="74">
        <f t="shared" si="15"/>
        <v>0</v>
      </c>
      <c r="K188" s="74">
        <f t="shared" si="15"/>
        <v>0</v>
      </c>
      <c r="L188" s="73">
        <f>SUM(B188:K188)</f>
        <v>3163164.4257703079</v>
      </c>
    </row>
    <row r="189" spans="1:12" ht="12" customHeight="1" thickBot="1" x14ac:dyDescent="0.35">
      <c r="A189" s="42" t="s">
        <v>124</v>
      </c>
      <c r="B189" s="74">
        <f t="shared" si="8"/>
        <v>0</v>
      </c>
      <c r="C189" s="74">
        <f t="shared" si="15"/>
        <v>0</v>
      </c>
      <c r="D189" s="74">
        <f t="shared" si="15"/>
        <v>0</v>
      </c>
      <c r="E189" s="74">
        <f t="shared" si="15"/>
        <v>0</v>
      </c>
      <c r="F189" s="74">
        <f t="shared" si="15"/>
        <v>0</v>
      </c>
      <c r="G189" s="74">
        <f t="shared" si="15"/>
        <v>0</v>
      </c>
      <c r="H189" s="74">
        <f t="shared" si="15"/>
        <v>12289571.467310205</v>
      </c>
      <c r="I189" s="74">
        <f t="shared" si="15"/>
        <v>6818371.533089133</v>
      </c>
      <c r="J189" s="74">
        <f t="shared" si="15"/>
        <v>0</v>
      </c>
      <c r="K189" s="74">
        <f t="shared" si="15"/>
        <v>0</v>
      </c>
      <c r="L189" s="73">
        <f t="shared" ref="L189:L202" si="16">SUM(B189:K189)</f>
        <v>19107943.000399336</v>
      </c>
    </row>
    <row r="190" spans="1:12" ht="12" customHeight="1" thickBot="1" x14ac:dyDescent="0.35">
      <c r="A190" s="39" t="s">
        <v>125</v>
      </c>
      <c r="B190" s="74">
        <f t="shared" ref="B190:K234" si="17">IF(NOT(ISBLANK(B69)),B69+B$120,0)</f>
        <v>0</v>
      </c>
      <c r="C190" s="74">
        <f t="shared" si="17"/>
        <v>0</v>
      </c>
      <c r="D190" s="74">
        <f t="shared" si="17"/>
        <v>0</v>
      </c>
      <c r="E190" s="74">
        <f t="shared" si="17"/>
        <v>0</v>
      </c>
      <c r="F190" s="74">
        <f t="shared" si="17"/>
        <v>0</v>
      </c>
      <c r="G190" s="74">
        <f t="shared" si="17"/>
        <v>0</v>
      </c>
      <c r="H190" s="74">
        <f t="shared" si="17"/>
        <v>0</v>
      </c>
      <c r="I190" s="74">
        <f t="shared" si="17"/>
        <v>0</v>
      </c>
      <c r="J190" s="74">
        <f t="shared" si="17"/>
        <v>0</v>
      </c>
      <c r="K190" s="74">
        <f t="shared" si="17"/>
        <v>0</v>
      </c>
      <c r="L190" s="73">
        <f t="shared" si="16"/>
        <v>0</v>
      </c>
    </row>
    <row r="191" spans="1:12" ht="12" customHeight="1" thickBot="1" x14ac:dyDescent="0.35">
      <c r="A191" s="42" t="s">
        <v>126</v>
      </c>
      <c r="B191" s="74">
        <f t="shared" si="17"/>
        <v>0</v>
      </c>
      <c r="C191" s="74">
        <f t="shared" si="17"/>
        <v>0</v>
      </c>
      <c r="D191" s="74">
        <f t="shared" si="17"/>
        <v>0</v>
      </c>
      <c r="E191" s="74">
        <f t="shared" si="17"/>
        <v>0</v>
      </c>
      <c r="F191" s="74">
        <f t="shared" si="17"/>
        <v>0</v>
      </c>
      <c r="G191" s="74">
        <f t="shared" si="17"/>
        <v>0</v>
      </c>
      <c r="H191" s="74">
        <f t="shared" si="17"/>
        <v>2957915.0101673482</v>
      </c>
      <c r="I191" s="74">
        <f t="shared" si="17"/>
        <v>14074100.310231989</v>
      </c>
      <c r="J191" s="74">
        <f t="shared" si="17"/>
        <v>0</v>
      </c>
      <c r="K191" s="74">
        <f t="shared" si="17"/>
        <v>0</v>
      </c>
      <c r="L191" s="73">
        <f t="shared" si="16"/>
        <v>17032015.320399337</v>
      </c>
    </row>
    <row r="192" spans="1:12" ht="12" customHeight="1" thickBot="1" x14ac:dyDescent="0.35">
      <c r="A192" s="42" t="s">
        <v>127</v>
      </c>
      <c r="B192" s="74">
        <f t="shared" si="17"/>
        <v>0</v>
      </c>
      <c r="C192" s="74">
        <f t="shared" si="17"/>
        <v>0</v>
      </c>
      <c r="D192" s="74">
        <f t="shared" si="17"/>
        <v>0</v>
      </c>
      <c r="E192" s="74">
        <f t="shared" si="17"/>
        <v>0</v>
      </c>
      <c r="F192" s="74">
        <f t="shared" si="17"/>
        <v>0</v>
      </c>
      <c r="G192" s="74">
        <f t="shared" si="17"/>
        <v>0</v>
      </c>
      <c r="H192" s="74">
        <f t="shared" si="17"/>
        <v>0</v>
      </c>
      <c r="I192" s="74">
        <f t="shared" si="17"/>
        <v>4255299.7502319906</v>
      </c>
      <c r="J192" s="74">
        <f t="shared" si="17"/>
        <v>0</v>
      </c>
      <c r="K192" s="74">
        <f t="shared" si="17"/>
        <v>0</v>
      </c>
      <c r="L192" s="73">
        <f t="shared" si="16"/>
        <v>4255299.7502319906</v>
      </c>
    </row>
    <row r="193" spans="1:12" ht="12" customHeight="1" thickBot="1" x14ac:dyDescent="0.35">
      <c r="A193" s="42" t="s">
        <v>128</v>
      </c>
      <c r="B193" s="74">
        <f t="shared" si="17"/>
        <v>0</v>
      </c>
      <c r="C193" s="74">
        <f t="shared" si="17"/>
        <v>0</v>
      </c>
      <c r="D193" s="74">
        <f t="shared" si="17"/>
        <v>0</v>
      </c>
      <c r="E193" s="74">
        <f t="shared" si="17"/>
        <v>0</v>
      </c>
      <c r="F193" s="74">
        <f t="shared" si="17"/>
        <v>0</v>
      </c>
      <c r="G193" s="74">
        <f t="shared" si="17"/>
        <v>0</v>
      </c>
      <c r="H193" s="74">
        <f t="shared" si="17"/>
        <v>0</v>
      </c>
      <c r="I193" s="74">
        <f t="shared" si="17"/>
        <v>0</v>
      </c>
      <c r="J193" s="74">
        <f t="shared" si="17"/>
        <v>0</v>
      </c>
      <c r="K193" s="74">
        <f t="shared" si="17"/>
        <v>0</v>
      </c>
      <c r="L193" s="73">
        <f t="shared" si="16"/>
        <v>0</v>
      </c>
    </row>
    <row r="194" spans="1:12" ht="12" customHeight="1" thickBot="1" x14ac:dyDescent="0.35">
      <c r="A194" s="43" t="s">
        <v>129</v>
      </c>
      <c r="B194" s="74">
        <f t="shared" si="17"/>
        <v>0</v>
      </c>
      <c r="C194" s="74">
        <f t="shared" si="17"/>
        <v>0</v>
      </c>
      <c r="D194" s="74">
        <f t="shared" si="17"/>
        <v>0</v>
      </c>
      <c r="E194" s="74">
        <f t="shared" si="17"/>
        <v>0</v>
      </c>
      <c r="F194" s="74">
        <f t="shared" si="17"/>
        <v>0</v>
      </c>
      <c r="G194" s="74">
        <f t="shared" si="17"/>
        <v>0</v>
      </c>
      <c r="H194" s="74">
        <f t="shared" si="17"/>
        <v>2384677.8901673486</v>
      </c>
      <c r="I194" s="74">
        <f t="shared" si="17"/>
        <v>2932218.3902319907</v>
      </c>
      <c r="J194" s="74">
        <f t="shared" si="17"/>
        <v>0</v>
      </c>
      <c r="K194" s="74">
        <f t="shared" si="17"/>
        <v>0</v>
      </c>
      <c r="L194" s="73">
        <f t="shared" si="16"/>
        <v>5316896.2803993393</v>
      </c>
    </row>
    <row r="195" spans="1:12" ht="15" thickBot="1" x14ac:dyDescent="0.35">
      <c r="A195" s="43" t="s">
        <v>130</v>
      </c>
      <c r="B195" s="74">
        <f t="shared" si="17"/>
        <v>0</v>
      </c>
      <c r="C195" s="74">
        <f t="shared" si="17"/>
        <v>0</v>
      </c>
      <c r="D195" s="74">
        <f t="shared" si="17"/>
        <v>0</v>
      </c>
      <c r="E195" s="74">
        <f t="shared" si="17"/>
        <v>0</v>
      </c>
      <c r="F195" s="74">
        <f t="shared" si="17"/>
        <v>0</v>
      </c>
      <c r="G195" s="74">
        <f t="shared" si="17"/>
        <v>0</v>
      </c>
      <c r="H195" s="74">
        <f t="shared" si="17"/>
        <v>0</v>
      </c>
      <c r="I195" s="74">
        <f t="shared" si="17"/>
        <v>4255299.7502319906</v>
      </c>
      <c r="J195" s="74">
        <f t="shared" si="17"/>
        <v>0</v>
      </c>
      <c r="K195" s="74">
        <f t="shared" si="17"/>
        <v>0</v>
      </c>
      <c r="L195" s="73">
        <f t="shared" si="16"/>
        <v>4255299.7502319906</v>
      </c>
    </row>
    <row r="196" spans="1:12" ht="15" thickBot="1" x14ac:dyDescent="0.35">
      <c r="A196" s="43" t="s">
        <v>131</v>
      </c>
      <c r="B196" s="74">
        <f t="shared" si="17"/>
        <v>0</v>
      </c>
      <c r="C196" s="74">
        <f t="shared" si="17"/>
        <v>0</v>
      </c>
      <c r="D196" s="74">
        <f t="shared" si="17"/>
        <v>0</v>
      </c>
      <c r="E196" s="74">
        <f t="shared" si="17"/>
        <v>0</v>
      </c>
      <c r="F196" s="74">
        <f t="shared" si="17"/>
        <v>0</v>
      </c>
      <c r="G196" s="74">
        <f t="shared" si="17"/>
        <v>0</v>
      </c>
      <c r="H196" s="74">
        <f t="shared" si="17"/>
        <v>0</v>
      </c>
      <c r="I196" s="74">
        <f t="shared" si="17"/>
        <v>2958443.8302319907</v>
      </c>
      <c r="J196" s="74">
        <f t="shared" si="17"/>
        <v>0</v>
      </c>
      <c r="K196" s="74">
        <f t="shared" si="17"/>
        <v>0</v>
      </c>
      <c r="L196" s="73">
        <f t="shared" si="16"/>
        <v>2958443.8302319907</v>
      </c>
    </row>
    <row r="197" spans="1:12" ht="12" customHeight="1" thickBot="1" x14ac:dyDescent="0.35">
      <c r="A197" s="37" t="s">
        <v>132</v>
      </c>
      <c r="B197" s="74">
        <f t="shared" si="17"/>
        <v>0</v>
      </c>
      <c r="C197" s="74">
        <f t="shared" si="17"/>
        <v>0</v>
      </c>
      <c r="D197" s="74">
        <f t="shared" si="17"/>
        <v>0</v>
      </c>
      <c r="E197" s="74">
        <f t="shared" si="17"/>
        <v>0</v>
      </c>
      <c r="F197" s="74">
        <f t="shared" si="17"/>
        <v>0</v>
      </c>
      <c r="G197" s="74">
        <f t="shared" si="17"/>
        <v>0</v>
      </c>
      <c r="H197" s="74">
        <f t="shared" si="17"/>
        <v>0</v>
      </c>
      <c r="I197" s="74">
        <f t="shared" si="17"/>
        <v>0</v>
      </c>
      <c r="J197" s="74">
        <f t="shared" si="17"/>
        <v>0</v>
      </c>
      <c r="K197" s="74">
        <f t="shared" si="17"/>
        <v>0</v>
      </c>
      <c r="L197" s="73">
        <f t="shared" si="16"/>
        <v>0</v>
      </c>
    </row>
    <row r="198" spans="1:12" ht="12" customHeight="1" thickBot="1" x14ac:dyDescent="0.35">
      <c r="A198" s="39" t="s">
        <v>133</v>
      </c>
      <c r="B198" s="74">
        <f t="shared" si="17"/>
        <v>0</v>
      </c>
      <c r="C198" s="74">
        <f t="shared" si="17"/>
        <v>0</v>
      </c>
      <c r="D198" s="74">
        <f t="shared" si="17"/>
        <v>0</v>
      </c>
      <c r="E198" s="74">
        <f t="shared" si="17"/>
        <v>0</v>
      </c>
      <c r="F198" s="74">
        <f t="shared" si="17"/>
        <v>0</v>
      </c>
      <c r="G198" s="74">
        <f t="shared" si="17"/>
        <v>0</v>
      </c>
      <c r="H198" s="74">
        <f t="shared" si="17"/>
        <v>0</v>
      </c>
      <c r="I198" s="74">
        <f t="shared" si="17"/>
        <v>4109203.190231991</v>
      </c>
      <c r="J198" s="74">
        <f t="shared" si="17"/>
        <v>0</v>
      </c>
      <c r="K198" s="74">
        <f t="shared" si="17"/>
        <v>0</v>
      </c>
      <c r="L198" s="73">
        <f t="shared" si="16"/>
        <v>4109203.190231991</v>
      </c>
    </row>
    <row r="199" spans="1:12" ht="12" customHeight="1" thickBot="1" x14ac:dyDescent="0.35">
      <c r="A199" s="39" t="s">
        <v>134</v>
      </c>
      <c r="B199" s="74">
        <f t="shared" si="17"/>
        <v>0</v>
      </c>
      <c r="C199" s="74">
        <f t="shared" si="17"/>
        <v>0</v>
      </c>
      <c r="D199" s="74">
        <f t="shared" si="17"/>
        <v>0</v>
      </c>
      <c r="E199" s="74">
        <f t="shared" si="17"/>
        <v>0</v>
      </c>
      <c r="F199" s="74">
        <f t="shared" si="17"/>
        <v>0</v>
      </c>
      <c r="G199" s="74">
        <f t="shared" si="17"/>
        <v>0</v>
      </c>
      <c r="H199" s="74">
        <f t="shared" si="17"/>
        <v>0</v>
      </c>
      <c r="I199" s="74">
        <f t="shared" si="17"/>
        <v>1690773.2702319908</v>
      </c>
      <c r="J199" s="74">
        <f t="shared" si="17"/>
        <v>2707668.9258283833</v>
      </c>
      <c r="K199" s="74">
        <f t="shared" si="17"/>
        <v>0</v>
      </c>
      <c r="L199" s="73">
        <f t="shared" si="16"/>
        <v>4398442.1960603744</v>
      </c>
    </row>
    <row r="200" spans="1:12" ht="12" customHeight="1" thickBot="1" x14ac:dyDescent="0.35">
      <c r="A200" s="39" t="s">
        <v>135</v>
      </c>
      <c r="B200" s="74">
        <f t="shared" si="17"/>
        <v>0</v>
      </c>
      <c r="C200" s="74">
        <f t="shared" si="17"/>
        <v>0</v>
      </c>
      <c r="D200" s="74">
        <f t="shared" si="17"/>
        <v>0</v>
      </c>
      <c r="E200" s="74">
        <f t="shared" si="17"/>
        <v>0</v>
      </c>
      <c r="F200" s="74">
        <f t="shared" si="17"/>
        <v>0</v>
      </c>
      <c r="G200" s="74">
        <f t="shared" si="17"/>
        <v>0</v>
      </c>
      <c r="H200" s="74">
        <f t="shared" si="17"/>
        <v>0</v>
      </c>
      <c r="I200" s="74">
        <f t="shared" si="17"/>
        <v>0</v>
      </c>
      <c r="J200" s="74">
        <f t="shared" si="17"/>
        <v>2005395.6458283833</v>
      </c>
      <c r="K200" s="74">
        <f t="shared" si="17"/>
        <v>0</v>
      </c>
      <c r="L200" s="73">
        <f t="shared" si="16"/>
        <v>2005395.6458283833</v>
      </c>
    </row>
    <row r="201" spans="1:12" ht="12" customHeight="1" thickBot="1" x14ac:dyDescent="0.35">
      <c r="A201" s="39" t="s">
        <v>136</v>
      </c>
      <c r="B201" s="74">
        <f t="shared" si="17"/>
        <v>0</v>
      </c>
      <c r="C201" s="74">
        <f t="shared" si="17"/>
        <v>0</v>
      </c>
      <c r="D201" s="74">
        <f t="shared" si="17"/>
        <v>0</v>
      </c>
      <c r="E201" s="74">
        <f t="shared" si="17"/>
        <v>0</v>
      </c>
      <c r="F201" s="74">
        <f t="shared" si="17"/>
        <v>0</v>
      </c>
      <c r="G201" s="74">
        <f t="shared" si="17"/>
        <v>0</v>
      </c>
      <c r="H201" s="74">
        <f t="shared" si="17"/>
        <v>0</v>
      </c>
      <c r="I201" s="74">
        <f t="shared" si="17"/>
        <v>0</v>
      </c>
      <c r="J201" s="74">
        <f t="shared" si="17"/>
        <v>1249429.5658283832</v>
      </c>
      <c r="K201" s="74">
        <f t="shared" si="17"/>
        <v>0</v>
      </c>
      <c r="L201" s="73">
        <f t="shared" si="16"/>
        <v>1249429.5658283832</v>
      </c>
    </row>
    <row r="202" spans="1:12" ht="12" customHeight="1" thickBot="1" x14ac:dyDescent="0.35">
      <c r="A202" s="39" t="s">
        <v>137</v>
      </c>
      <c r="B202" s="74">
        <f t="shared" si="17"/>
        <v>0</v>
      </c>
      <c r="C202" s="74">
        <f t="shared" si="17"/>
        <v>0</v>
      </c>
      <c r="D202" s="74">
        <f t="shared" si="17"/>
        <v>0</v>
      </c>
      <c r="E202" s="74">
        <f t="shared" si="17"/>
        <v>0</v>
      </c>
      <c r="F202" s="74">
        <f t="shared" si="17"/>
        <v>0</v>
      </c>
      <c r="G202" s="74">
        <f t="shared" si="17"/>
        <v>0</v>
      </c>
      <c r="H202" s="74">
        <f t="shared" si="17"/>
        <v>0</v>
      </c>
      <c r="I202" s="74">
        <f t="shared" si="17"/>
        <v>0</v>
      </c>
      <c r="J202" s="74">
        <f t="shared" si="17"/>
        <v>0</v>
      </c>
      <c r="K202" s="74">
        <f t="shared" si="17"/>
        <v>0</v>
      </c>
      <c r="L202" s="73">
        <f t="shared" si="16"/>
        <v>0</v>
      </c>
    </row>
    <row r="203" spans="1:12" ht="12" customHeight="1" thickBot="1" x14ac:dyDescent="0.35">
      <c r="A203" s="42" t="s">
        <v>138</v>
      </c>
      <c r="B203" s="74">
        <f t="shared" si="17"/>
        <v>0</v>
      </c>
      <c r="C203" s="74">
        <f t="shared" si="17"/>
        <v>0</v>
      </c>
      <c r="D203" s="74">
        <f t="shared" si="17"/>
        <v>0</v>
      </c>
      <c r="E203" s="74">
        <f t="shared" si="17"/>
        <v>0</v>
      </c>
      <c r="F203" s="74">
        <f t="shared" si="17"/>
        <v>0</v>
      </c>
      <c r="G203" s="74">
        <f t="shared" si="17"/>
        <v>0</v>
      </c>
      <c r="H203" s="74">
        <f t="shared" si="17"/>
        <v>0</v>
      </c>
      <c r="I203" s="74">
        <f t="shared" si="17"/>
        <v>3751475.9902319908</v>
      </c>
      <c r="J203" s="74">
        <f t="shared" si="17"/>
        <v>0</v>
      </c>
      <c r="K203" s="74">
        <f t="shared" si="17"/>
        <v>0</v>
      </c>
      <c r="L203" s="73">
        <f>SUM(B203:K203)</f>
        <v>3751475.9902319908</v>
      </c>
    </row>
    <row r="204" spans="1:12" ht="12" customHeight="1" thickBot="1" x14ac:dyDescent="0.35">
      <c r="A204" s="42" t="s">
        <v>139</v>
      </c>
      <c r="B204" s="74">
        <f t="shared" si="17"/>
        <v>0</v>
      </c>
      <c r="C204" s="74">
        <f t="shared" si="17"/>
        <v>0</v>
      </c>
      <c r="D204" s="74">
        <f t="shared" si="17"/>
        <v>0</v>
      </c>
      <c r="E204" s="74">
        <f t="shared" si="17"/>
        <v>0</v>
      </c>
      <c r="F204" s="74">
        <f t="shared" si="17"/>
        <v>0</v>
      </c>
      <c r="G204" s="74">
        <f t="shared" si="17"/>
        <v>0</v>
      </c>
      <c r="H204" s="74">
        <f t="shared" si="17"/>
        <v>0</v>
      </c>
      <c r="I204" s="74">
        <f t="shared" si="17"/>
        <v>0</v>
      </c>
      <c r="J204" s="74">
        <f t="shared" si="17"/>
        <v>0</v>
      </c>
      <c r="K204" s="74">
        <f t="shared" si="17"/>
        <v>0</v>
      </c>
      <c r="L204" s="73">
        <f t="shared" ref="L204:L219" si="18">SUM(B204:K204)</f>
        <v>0</v>
      </c>
    </row>
    <row r="205" spans="1:12" ht="12" customHeight="1" thickBot="1" x14ac:dyDescent="0.35">
      <c r="A205" s="43" t="s">
        <v>140</v>
      </c>
      <c r="B205" s="74">
        <f t="shared" si="17"/>
        <v>0</v>
      </c>
      <c r="C205" s="74">
        <f t="shared" si="17"/>
        <v>0</v>
      </c>
      <c r="D205" s="74">
        <f t="shared" si="17"/>
        <v>0</v>
      </c>
      <c r="E205" s="74">
        <f t="shared" si="17"/>
        <v>0</v>
      </c>
      <c r="F205" s="74">
        <f t="shared" si="17"/>
        <v>0</v>
      </c>
      <c r="G205" s="74">
        <f t="shared" si="17"/>
        <v>0</v>
      </c>
      <c r="H205" s="74">
        <f t="shared" si="17"/>
        <v>0</v>
      </c>
      <c r="I205" s="74">
        <f t="shared" si="17"/>
        <v>0</v>
      </c>
      <c r="J205" s="74">
        <f t="shared" si="17"/>
        <v>857252.44582838309</v>
      </c>
      <c r="K205" s="74">
        <f t="shared" si="17"/>
        <v>0</v>
      </c>
      <c r="L205" s="73">
        <f t="shared" si="18"/>
        <v>857252.44582838309</v>
      </c>
    </row>
    <row r="206" spans="1:12" ht="12" customHeight="1" thickBot="1" x14ac:dyDescent="0.35">
      <c r="A206" s="43" t="s">
        <v>141</v>
      </c>
      <c r="B206" s="74">
        <f t="shared" si="17"/>
        <v>0</v>
      </c>
      <c r="C206" s="74">
        <f t="shared" si="17"/>
        <v>0</v>
      </c>
      <c r="D206" s="74">
        <f t="shared" si="17"/>
        <v>0</v>
      </c>
      <c r="E206" s="74">
        <f t="shared" si="17"/>
        <v>0</v>
      </c>
      <c r="F206" s="74">
        <f t="shared" si="17"/>
        <v>0</v>
      </c>
      <c r="G206" s="74">
        <f t="shared" si="17"/>
        <v>0</v>
      </c>
      <c r="H206" s="74">
        <f t="shared" si="17"/>
        <v>0</v>
      </c>
      <c r="I206" s="74">
        <f t="shared" si="17"/>
        <v>0</v>
      </c>
      <c r="J206" s="74">
        <f t="shared" si="17"/>
        <v>866186.52582838316</v>
      </c>
      <c r="K206" s="74">
        <f t="shared" si="17"/>
        <v>0</v>
      </c>
      <c r="L206" s="73">
        <f t="shared" si="18"/>
        <v>866186.52582838316</v>
      </c>
    </row>
    <row r="207" spans="1:12" ht="12" customHeight="1" thickBot="1" x14ac:dyDescent="0.35">
      <c r="A207" s="42" t="s">
        <v>142</v>
      </c>
      <c r="B207" s="74">
        <f t="shared" si="17"/>
        <v>0</v>
      </c>
      <c r="C207" s="74">
        <f t="shared" si="17"/>
        <v>0</v>
      </c>
      <c r="D207" s="74">
        <f t="shared" si="17"/>
        <v>0</v>
      </c>
      <c r="E207" s="74">
        <f t="shared" si="17"/>
        <v>0</v>
      </c>
      <c r="F207" s="74">
        <f t="shared" si="17"/>
        <v>0</v>
      </c>
      <c r="G207" s="74">
        <f t="shared" si="17"/>
        <v>0</v>
      </c>
      <c r="H207" s="74">
        <f t="shared" si="17"/>
        <v>0</v>
      </c>
      <c r="I207" s="74">
        <f t="shared" si="17"/>
        <v>0</v>
      </c>
      <c r="J207" s="74">
        <f t="shared" si="17"/>
        <v>4578519.9658283824</v>
      </c>
      <c r="K207" s="74">
        <f t="shared" si="17"/>
        <v>0</v>
      </c>
      <c r="L207" s="73">
        <f t="shared" si="18"/>
        <v>4578519.9658283824</v>
      </c>
    </row>
    <row r="208" spans="1:12" ht="12" customHeight="1" thickBot="1" x14ac:dyDescent="0.35">
      <c r="A208" s="39" t="s">
        <v>143</v>
      </c>
      <c r="B208" s="74">
        <f t="shared" si="17"/>
        <v>0</v>
      </c>
      <c r="C208" s="74">
        <f t="shared" si="17"/>
        <v>0</v>
      </c>
      <c r="D208" s="74">
        <f t="shared" si="17"/>
        <v>0</v>
      </c>
      <c r="E208" s="74">
        <f t="shared" si="17"/>
        <v>0</v>
      </c>
      <c r="F208" s="74">
        <f t="shared" si="17"/>
        <v>0</v>
      </c>
      <c r="G208" s="74">
        <f t="shared" si="17"/>
        <v>0</v>
      </c>
      <c r="H208" s="74">
        <f t="shared" si="17"/>
        <v>0</v>
      </c>
      <c r="I208" s="74">
        <f t="shared" si="17"/>
        <v>0</v>
      </c>
      <c r="J208" s="74">
        <f t="shared" si="17"/>
        <v>1573201.5658283832</v>
      </c>
      <c r="K208" s="74">
        <f t="shared" si="17"/>
        <v>0</v>
      </c>
      <c r="L208" s="73">
        <f t="shared" si="18"/>
        <v>1573201.5658283832</v>
      </c>
    </row>
    <row r="209" spans="1:12" ht="12" customHeight="1" thickBot="1" x14ac:dyDescent="0.35">
      <c r="A209" s="41" t="s">
        <v>55</v>
      </c>
      <c r="B209" s="74">
        <f t="shared" si="17"/>
        <v>0</v>
      </c>
      <c r="C209" s="74">
        <f t="shared" si="17"/>
        <v>0</v>
      </c>
      <c r="D209" s="74">
        <f t="shared" si="17"/>
        <v>0</v>
      </c>
      <c r="E209" s="74">
        <f t="shared" si="17"/>
        <v>0</v>
      </c>
      <c r="F209" s="74">
        <f t="shared" si="17"/>
        <v>0</v>
      </c>
      <c r="G209" s="74">
        <f t="shared" si="17"/>
        <v>0</v>
      </c>
      <c r="H209" s="74">
        <f t="shared" si="17"/>
        <v>0</v>
      </c>
      <c r="I209" s="74">
        <f t="shared" si="17"/>
        <v>0</v>
      </c>
      <c r="J209" s="74">
        <f t="shared" si="17"/>
        <v>0</v>
      </c>
      <c r="K209" s="74">
        <f t="shared" si="17"/>
        <v>0</v>
      </c>
      <c r="L209" s="73">
        <f t="shared" si="18"/>
        <v>0</v>
      </c>
    </row>
    <row r="210" spans="1:12" ht="12" customHeight="1" thickBot="1" x14ac:dyDescent="0.35">
      <c r="A210" s="37" t="s">
        <v>144</v>
      </c>
      <c r="B210" s="74">
        <f t="shared" si="17"/>
        <v>0</v>
      </c>
      <c r="C210" s="74">
        <f t="shared" si="17"/>
        <v>0</v>
      </c>
      <c r="D210" s="74">
        <f t="shared" si="17"/>
        <v>0</v>
      </c>
      <c r="E210" s="74">
        <f t="shared" si="17"/>
        <v>0</v>
      </c>
      <c r="F210" s="74">
        <f t="shared" si="17"/>
        <v>0</v>
      </c>
      <c r="G210" s="74">
        <f t="shared" si="17"/>
        <v>0</v>
      </c>
      <c r="H210" s="74">
        <f t="shared" si="17"/>
        <v>0</v>
      </c>
      <c r="I210" s="74">
        <f t="shared" si="17"/>
        <v>0</v>
      </c>
      <c r="J210" s="74">
        <f t="shared" si="17"/>
        <v>1057124.5258283832</v>
      </c>
      <c r="K210" s="74">
        <f t="shared" si="17"/>
        <v>0</v>
      </c>
      <c r="L210" s="73">
        <f t="shared" si="18"/>
        <v>1057124.5258283832</v>
      </c>
    </row>
    <row r="211" spans="1:12" ht="12" customHeight="1" thickBot="1" x14ac:dyDescent="0.35">
      <c r="A211" s="37" t="s">
        <v>145</v>
      </c>
      <c r="B211" s="74">
        <f t="shared" si="17"/>
        <v>0</v>
      </c>
      <c r="C211" s="74">
        <f t="shared" si="17"/>
        <v>0</v>
      </c>
      <c r="D211" s="74">
        <f t="shared" si="17"/>
        <v>0</v>
      </c>
      <c r="E211" s="74">
        <f t="shared" si="17"/>
        <v>0</v>
      </c>
      <c r="F211" s="74">
        <f t="shared" si="17"/>
        <v>0</v>
      </c>
      <c r="G211" s="74">
        <f t="shared" si="17"/>
        <v>0</v>
      </c>
      <c r="H211" s="74">
        <f t="shared" si="17"/>
        <v>0</v>
      </c>
      <c r="I211" s="74">
        <f t="shared" si="17"/>
        <v>0</v>
      </c>
      <c r="J211" s="74">
        <f t="shared" si="17"/>
        <v>1057124.5258283832</v>
      </c>
      <c r="K211" s="74">
        <f t="shared" si="17"/>
        <v>0</v>
      </c>
      <c r="L211" s="73">
        <f t="shared" si="18"/>
        <v>1057124.5258283832</v>
      </c>
    </row>
    <row r="212" spans="1:12" ht="12" customHeight="1" thickBot="1" x14ac:dyDescent="0.35">
      <c r="A212" s="37" t="s">
        <v>146</v>
      </c>
      <c r="B212" s="74">
        <f t="shared" si="17"/>
        <v>0</v>
      </c>
      <c r="C212" s="74">
        <f t="shared" si="17"/>
        <v>0</v>
      </c>
      <c r="D212" s="74">
        <f t="shared" si="17"/>
        <v>0</v>
      </c>
      <c r="E212" s="74">
        <f t="shared" si="17"/>
        <v>0</v>
      </c>
      <c r="F212" s="74">
        <f t="shared" si="17"/>
        <v>0</v>
      </c>
      <c r="G212" s="74">
        <f t="shared" si="17"/>
        <v>0</v>
      </c>
      <c r="H212" s="74">
        <f t="shared" si="17"/>
        <v>0</v>
      </c>
      <c r="I212" s="74">
        <f t="shared" si="17"/>
        <v>0</v>
      </c>
      <c r="J212" s="74">
        <f t="shared" si="17"/>
        <v>0</v>
      </c>
      <c r="K212" s="74">
        <f t="shared" si="17"/>
        <v>0</v>
      </c>
      <c r="L212" s="73">
        <f t="shared" si="18"/>
        <v>0</v>
      </c>
    </row>
    <row r="213" spans="1:12" ht="12" customHeight="1" thickBot="1" x14ac:dyDescent="0.35">
      <c r="A213" s="39" t="s">
        <v>147</v>
      </c>
      <c r="B213" s="74">
        <f t="shared" si="17"/>
        <v>0</v>
      </c>
      <c r="C213" s="74">
        <f t="shared" si="17"/>
        <v>0</v>
      </c>
      <c r="D213" s="74">
        <f t="shared" si="17"/>
        <v>0</v>
      </c>
      <c r="E213" s="74">
        <f t="shared" si="17"/>
        <v>0</v>
      </c>
      <c r="F213" s="74">
        <f t="shared" ref="C213:K228" si="19">IF(NOT(ISBLANK(F92)),F92+F$120,0)</f>
        <v>0</v>
      </c>
      <c r="G213" s="74">
        <f t="shared" si="19"/>
        <v>0</v>
      </c>
      <c r="H213" s="74">
        <f t="shared" si="19"/>
        <v>0</v>
      </c>
      <c r="I213" s="74">
        <f t="shared" si="19"/>
        <v>0</v>
      </c>
      <c r="J213" s="74">
        <f t="shared" si="19"/>
        <v>1057124.5258283832</v>
      </c>
      <c r="K213" s="74">
        <f t="shared" si="19"/>
        <v>0</v>
      </c>
      <c r="L213" s="73">
        <f t="shared" si="18"/>
        <v>1057124.5258283832</v>
      </c>
    </row>
    <row r="214" spans="1:12" ht="12" customHeight="1" thickBot="1" x14ac:dyDescent="0.35">
      <c r="A214" s="39" t="s">
        <v>148</v>
      </c>
      <c r="B214" s="74">
        <f t="shared" si="17"/>
        <v>0</v>
      </c>
      <c r="C214" s="74">
        <f t="shared" si="19"/>
        <v>0</v>
      </c>
      <c r="D214" s="74">
        <f t="shared" si="19"/>
        <v>0</v>
      </c>
      <c r="E214" s="74">
        <f t="shared" si="19"/>
        <v>0</v>
      </c>
      <c r="F214" s="74">
        <f t="shared" si="19"/>
        <v>0</v>
      </c>
      <c r="G214" s="74">
        <f t="shared" si="19"/>
        <v>0</v>
      </c>
      <c r="H214" s="74">
        <f t="shared" si="19"/>
        <v>0</v>
      </c>
      <c r="I214" s="74">
        <f t="shared" si="19"/>
        <v>0</v>
      </c>
      <c r="J214" s="74">
        <f t="shared" si="19"/>
        <v>1057124.5258283832</v>
      </c>
      <c r="K214" s="74">
        <f t="shared" si="19"/>
        <v>0</v>
      </c>
      <c r="L214" s="73">
        <f t="shared" si="18"/>
        <v>1057124.5258283832</v>
      </c>
    </row>
    <row r="215" spans="1:12" ht="12" customHeight="1" thickBot="1" x14ac:dyDescent="0.35">
      <c r="A215" s="39" t="s">
        <v>149</v>
      </c>
      <c r="B215" s="74">
        <f t="shared" si="17"/>
        <v>0</v>
      </c>
      <c r="C215" s="74">
        <f t="shared" si="19"/>
        <v>0</v>
      </c>
      <c r="D215" s="74">
        <f t="shared" si="19"/>
        <v>0</v>
      </c>
      <c r="E215" s="74">
        <f t="shared" si="19"/>
        <v>0</v>
      </c>
      <c r="F215" s="74">
        <f t="shared" si="19"/>
        <v>0</v>
      </c>
      <c r="G215" s="74">
        <f t="shared" si="19"/>
        <v>0</v>
      </c>
      <c r="H215" s="74">
        <f t="shared" si="19"/>
        <v>0</v>
      </c>
      <c r="I215" s="74">
        <f t="shared" si="19"/>
        <v>0</v>
      </c>
      <c r="J215" s="74">
        <f t="shared" si="19"/>
        <v>1057124.5258283832</v>
      </c>
      <c r="K215" s="74">
        <f t="shared" si="19"/>
        <v>0</v>
      </c>
      <c r="L215" s="73">
        <f t="shared" si="18"/>
        <v>1057124.5258283832</v>
      </c>
    </row>
    <row r="216" spans="1:12" ht="12" customHeight="1" thickBot="1" x14ac:dyDescent="0.35">
      <c r="A216" s="37" t="s">
        <v>150</v>
      </c>
      <c r="B216" s="74">
        <f t="shared" si="17"/>
        <v>0</v>
      </c>
      <c r="C216" s="74">
        <f t="shared" si="19"/>
        <v>0</v>
      </c>
      <c r="D216" s="74">
        <f t="shared" si="19"/>
        <v>0</v>
      </c>
      <c r="E216" s="74">
        <f t="shared" si="19"/>
        <v>0</v>
      </c>
      <c r="F216" s="74">
        <f t="shared" si="19"/>
        <v>0</v>
      </c>
      <c r="G216" s="74">
        <f t="shared" si="19"/>
        <v>0</v>
      </c>
      <c r="H216" s="74">
        <f t="shared" si="19"/>
        <v>0</v>
      </c>
      <c r="I216" s="74">
        <f t="shared" si="19"/>
        <v>0</v>
      </c>
      <c r="J216" s="74">
        <f t="shared" si="19"/>
        <v>1057124.5258283832</v>
      </c>
      <c r="K216" s="74">
        <f t="shared" si="19"/>
        <v>0</v>
      </c>
      <c r="L216" s="73">
        <f t="shared" si="18"/>
        <v>1057124.5258283832</v>
      </c>
    </row>
    <row r="217" spans="1:12" ht="12" customHeight="1" thickBot="1" x14ac:dyDescent="0.35">
      <c r="A217" s="37" t="s">
        <v>151</v>
      </c>
      <c r="B217" s="74">
        <f t="shared" si="17"/>
        <v>0</v>
      </c>
      <c r="C217" s="74">
        <f t="shared" si="19"/>
        <v>0</v>
      </c>
      <c r="D217" s="74">
        <f t="shared" si="19"/>
        <v>0</v>
      </c>
      <c r="E217" s="74">
        <f t="shared" si="19"/>
        <v>0</v>
      </c>
      <c r="F217" s="74">
        <f t="shared" si="19"/>
        <v>0</v>
      </c>
      <c r="G217" s="74">
        <f t="shared" si="19"/>
        <v>0</v>
      </c>
      <c r="H217" s="74">
        <f t="shared" si="19"/>
        <v>0</v>
      </c>
      <c r="I217" s="74">
        <f t="shared" si="19"/>
        <v>0</v>
      </c>
      <c r="J217" s="74">
        <f t="shared" si="19"/>
        <v>1057124.5258283832</v>
      </c>
      <c r="K217" s="74">
        <f t="shared" si="19"/>
        <v>0</v>
      </c>
      <c r="L217" s="73">
        <f t="shared" si="18"/>
        <v>1057124.5258283832</v>
      </c>
    </row>
    <row r="218" spans="1:12" ht="12" customHeight="1" thickBot="1" x14ac:dyDescent="0.35">
      <c r="A218" s="37" t="s">
        <v>152</v>
      </c>
      <c r="B218" s="74">
        <f t="shared" si="17"/>
        <v>0</v>
      </c>
      <c r="C218" s="74">
        <f t="shared" si="19"/>
        <v>0</v>
      </c>
      <c r="D218" s="74">
        <f t="shared" si="19"/>
        <v>0</v>
      </c>
      <c r="E218" s="74">
        <f t="shared" si="19"/>
        <v>0</v>
      </c>
      <c r="F218" s="74">
        <f t="shared" si="19"/>
        <v>0</v>
      </c>
      <c r="G218" s="74">
        <f t="shared" si="19"/>
        <v>0</v>
      </c>
      <c r="H218" s="74">
        <f t="shared" si="19"/>
        <v>0</v>
      </c>
      <c r="I218" s="74">
        <f t="shared" si="19"/>
        <v>0</v>
      </c>
      <c r="J218" s="74">
        <f t="shared" si="19"/>
        <v>1057124.5258283832</v>
      </c>
      <c r="K218" s="74">
        <f t="shared" si="19"/>
        <v>0</v>
      </c>
      <c r="L218" s="73">
        <f t="shared" si="18"/>
        <v>1057124.5258283832</v>
      </c>
    </row>
    <row r="219" spans="1:12" ht="12" customHeight="1" thickBot="1" x14ac:dyDescent="0.35">
      <c r="A219" s="37" t="s">
        <v>153</v>
      </c>
      <c r="B219" s="74">
        <f t="shared" si="17"/>
        <v>0</v>
      </c>
      <c r="C219" s="74">
        <f t="shared" si="19"/>
        <v>0</v>
      </c>
      <c r="D219" s="74">
        <f t="shared" si="19"/>
        <v>0</v>
      </c>
      <c r="E219" s="74">
        <f t="shared" si="19"/>
        <v>0</v>
      </c>
      <c r="F219" s="74">
        <f t="shared" si="19"/>
        <v>0</v>
      </c>
      <c r="G219" s="74">
        <f t="shared" si="19"/>
        <v>0</v>
      </c>
      <c r="H219" s="74">
        <f t="shared" si="19"/>
        <v>0</v>
      </c>
      <c r="I219" s="74">
        <f t="shared" si="19"/>
        <v>0</v>
      </c>
      <c r="J219" s="74">
        <f t="shared" si="19"/>
        <v>1057124.5258283832</v>
      </c>
      <c r="K219" s="74">
        <f t="shared" si="19"/>
        <v>0</v>
      </c>
      <c r="L219" s="73">
        <f t="shared" si="18"/>
        <v>1057124.5258283832</v>
      </c>
    </row>
    <row r="220" spans="1:12" ht="12" customHeight="1" thickBot="1" x14ac:dyDescent="0.35">
      <c r="A220" s="33" t="s">
        <v>56</v>
      </c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7"/>
    </row>
    <row r="221" spans="1:12" ht="12" customHeight="1" thickBot="1" x14ac:dyDescent="0.35">
      <c r="A221" s="36" t="s">
        <v>57</v>
      </c>
      <c r="B221" s="71">
        <f t="shared" si="17"/>
        <v>0</v>
      </c>
      <c r="C221" s="71">
        <f t="shared" si="19"/>
        <v>0</v>
      </c>
      <c r="D221" s="71">
        <f t="shared" si="19"/>
        <v>0</v>
      </c>
      <c r="E221" s="71">
        <f t="shared" si="19"/>
        <v>0</v>
      </c>
      <c r="F221" s="71">
        <f t="shared" si="19"/>
        <v>0</v>
      </c>
      <c r="G221" s="71">
        <f t="shared" si="19"/>
        <v>0</v>
      </c>
      <c r="H221" s="71">
        <f t="shared" si="19"/>
        <v>0</v>
      </c>
      <c r="I221" s="71">
        <f t="shared" si="19"/>
        <v>0</v>
      </c>
      <c r="J221" s="71">
        <f t="shared" si="19"/>
        <v>5761051.1658283826</v>
      </c>
      <c r="K221" s="71">
        <f t="shared" si="19"/>
        <v>5731619.8802139033</v>
      </c>
      <c r="L221" s="29">
        <f t="shared" ref="L221:L234" si="20">SUM(B221:K221)</f>
        <v>11492671.046042286</v>
      </c>
    </row>
    <row r="222" spans="1:12" ht="12" customHeight="1" thickBot="1" x14ac:dyDescent="0.35">
      <c r="A222" s="36" t="s">
        <v>58</v>
      </c>
      <c r="B222" s="71">
        <f t="shared" si="17"/>
        <v>0</v>
      </c>
      <c r="C222" s="71">
        <f t="shared" si="19"/>
        <v>0</v>
      </c>
      <c r="D222" s="71">
        <f t="shared" si="19"/>
        <v>0</v>
      </c>
      <c r="E222" s="71">
        <f t="shared" si="19"/>
        <v>0</v>
      </c>
      <c r="F222" s="71">
        <f t="shared" si="19"/>
        <v>0</v>
      </c>
      <c r="G222" s="71">
        <f t="shared" si="19"/>
        <v>0</v>
      </c>
      <c r="H222" s="71">
        <f t="shared" si="19"/>
        <v>0</v>
      </c>
      <c r="I222" s="71">
        <f t="shared" si="19"/>
        <v>0</v>
      </c>
      <c r="J222" s="71">
        <f t="shared" si="19"/>
        <v>0</v>
      </c>
      <c r="K222" s="71">
        <f t="shared" si="19"/>
        <v>0</v>
      </c>
      <c r="L222" s="29">
        <f t="shared" si="20"/>
        <v>0</v>
      </c>
    </row>
    <row r="223" spans="1:12" ht="12" customHeight="1" thickBot="1" x14ac:dyDescent="0.35">
      <c r="A223" s="37" t="s">
        <v>154</v>
      </c>
      <c r="B223" s="71">
        <f t="shared" si="17"/>
        <v>0</v>
      </c>
      <c r="C223" s="71">
        <f t="shared" si="19"/>
        <v>0</v>
      </c>
      <c r="D223" s="71">
        <f t="shared" si="19"/>
        <v>0</v>
      </c>
      <c r="E223" s="71">
        <f t="shared" si="19"/>
        <v>0</v>
      </c>
      <c r="F223" s="71">
        <f t="shared" si="19"/>
        <v>0</v>
      </c>
      <c r="G223" s="71">
        <f t="shared" si="19"/>
        <v>0</v>
      </c>
      <c r="H223" s="71">
        <f t="shared" si="19"/>
        <v>0</v>
      </c>
      <c r="I223" s="71">
        <f t="shared" si="19"/>
        <v>0</v>
      </c>
      <c r="J223" s="71">
        <f t="shared" si="19"/>
        <v>4348290.3658283828</v>
      </c>
      <c r="K223" s="71">
        <f t="shared" si="19"/>
        <v>0</v>
      </c>
      <c r="L223" s="29">
        <f t="shared" si="20"/>
        <v>4348290.3658283828</v>
      </c>
    </row>
    <row r="224" spans="1:12" ht="12" customHeight="1" thickBot="1" x14ac:dyDescent="0.35">
      <c r="A224" s="37" t="s">
        <v>155</v>
      </c>
      <c r="B224" s="71">
        <f t="shared" si="17"/>
        <v>0</v>
      </c>
      <c r="C224" s="71">
        <f t="shared" si="19"/>
        <v>0</v>
      </c>
      <c r="D224" s="71">
        <f t="shared" si="19"/>
        <v>0</v>
      </c>
      <c r="E224" s="71">
        <f t="shared" si="19"/>
        <v>0</v>
      </c>
      <c r="F224" s="71">
        <f t="shared" si="19"/>
        <v>0</v>
      </c>
      <c r="G224" s="71">
        <f t="shared" si="19"/>
        <v>0</v>
      </c>
      <c r="H224" s="71">
        <f t="shared" si="19"/>
        <v>0</v>
      </c>
      <c r="I224" s="71">
        <f t="shared" si="19"/>
        <v>0</v>
      </c>
      <c r="J224" s="71">
        <f t="shared" si="19"/>
        <v>3350114.3658283832</v>
      </c>
      <c r="K224" s="71">
        <f t="shared" si="19"/>
        <v>1124331.0802139037</v>
      </c>
      <c r="L224" s="29">
        <f t="shared" si="20"/>
        <v>4474445.4460422872</v>
      </c>
    </row>
    <row r="225" spans="1:28" ht="12" customHeight="1" thickBot="1" x14ac:dyDescent="0.35">
      <c r="A225" s="37" t="s">
        <v>156</v>
      </c>
      <c r="B225" s="71">
        <f t="shared" si="17"/>
        <v>0</v>
      </c>
      <c r="C225" s="71">
        <f t="shared" si="19"/>
        <v>0</v>
      </c>
      <c r="D225" s="71">
        <f t="shared" si="19"/>
        <v>0</v>
      </c>
      <c r="E225" s="71">
        <f t="shared" si="19"/>
        <v>0</v>
      </c>
      <c r="F225" s="71">
        <f t="shared" si="19"/>
        <v>0</v>
      </c>
      <c r="G225" s="71">
        <f t="shared" si="19"/>
        <v>0</v>
      </c>
      <c r="H225" s="71">
        <f t="shared" si="19"/>
        <v>0</v>
      </c>
      <c r="I225" s="71">
        <f t="shared" si="19"/>
        <v>0</v>
      </c>
      <c r="J225" s="71">
        <f t="shared" si="19"/>
        <v>0</v>
      </c>
      <c r="K225" s="71">
        <f t="shared" si="19"/>
        <v>4318859.0802139034</v>
      </c>
      <c r="L225" s="29">
        <f t="shared" si="20"/>
        <v>4318859.0802139034</v>
      </c>
    </row>
    <row r="226" spans="1:28" ht="12" customHeight="1" thickBot="1" x14ac:dyDescent="0.35">
      <c r="A226" s="36" t="s">
        <v>59</v>
      </c>
      <c r="B226" s="71">
        <f t="shared" si="17"/>
        <v>0</v>
      </c>
      <c r="C226" s="71">
        <f t="shared" si="19"/>
        <v>0</v>
      </c>
      <c r="D226" s="71">
        <f t="shared" si="19"/>
        <v>0</v>
      </c>
      <c r="E226" s="71">
        <f t="shared" si="19"/>
        <v>0</v>
      </c>
      <c r="F226" s="71">
        <f t="shared" si="19"/>
        <v>0</v>
      </c>
      <c r="G226" s="71">
        <f t="shared" si="19"/>
        <v>0</v>
      </c>
      <c r="H226" s="71">
        <f t="shared" si="19"/>
        <v>0</v>
      </c>
      <c r="I226" s="71">
        <f t="shared" si="19"/>
        <v>0</v>
      </c>
      <c r="J226" s="71">
        <f t="shared" si="19"/>
        <v>0</v>
      </c>
      <c r="K226" s="71">
        <f t="shared" si="19"/>
        <v>0</v>
      </c>
      <c r="L226" s="29">
        <f t="shared" si="20"/>
        <v>0</v>
      </c>
    </row>
    <row r="227" spans="1:28" ht="12" customHeight="1" thickBot="1" x14ac:dyDescent="0.35">
      <c r="A227" s="37" t="s">
        <v>157</v>
      </c>
      <c r="B227" s="71">
        <f t="shared" si="17"/>
        <v>0</v>
      </c>
      <c r="C227" s="71">
        <f t="shared" si="19"/>
        <v>0</v>
      </c>
      <c r="D227" s="71">
        <f t="shared" si="19"/>
        <v>0</v>
      </c>
      <c r="E227" s="71">
        <f t="shared" si="19"/>
        <v>0</v>
      </c>
      <c r="F227" s="71">
        <f t="shared" si="19"/>
        <v>0</v>
      </c>
      <c r="G227" s="71">
        <f t="shared" si="19"/>
        <v>0</v>
      </c>
      <c r="H227" s="71">
        <f t="shared" si="19"/>
        <v>0</v>
      </c>
      <c r="I227" s="71">
        <f t="shared" si="19"/>
        <v>0</v>
      </c>
      <c r="J227" s="71">
        <f t="shared" si="19"/>
        <v>3863306.3658283832</v>
      </c>
      <c r="K227" s="71">
        <f t="shared" si="19"/>
        <v>3833875.0802139039</v>
      </c>
      <c r="L227" s="29">
        <f t="shared" si="20"/>
        <v>7697181.4460422872</v>
      </c>
    </row>
    <row r="228" spans="1:28" ht="12" customHeight="1" thickBot="1" x14ac:dyDescent="0.35">
      <c r="A228" s="37" t="s">
        <v>158</v>
      </c>
      <c r="B228" s="71">
        <f t="shared" si="17"/>
        <v>0</v>
      </c>
      <c r="C228" s="71">
        <f t="shared" si="19"/>
        <v>0</v>
      </c>
      <c r="D228" s="71">
        <f t="shared" si="19"/>
        <v>0</v>
      </c>
      <c r="E228" s="71">
        <f t="shared" si="19"/>
        <v>0</v>
      </c>
      <c r="F228" s="71">
        <f t="shared" si="19"/>
        <v>0</v>
      </c>
      <c r="G228" s="71">
        <f t="shared" si="19"/>
        <v>0</v>
      </c>
      <c r="H228" s="71">
        <f t="shared" si="19"/>
        <v>0</v>
      </c>
      <c r="I228" s="71">
        <f t="shared" si="19"/>
        <v>0</v>
      </c>
      <c r="J228" s="71">
        <f t="shared" si="19"/>
        <v>3787930.3658283832</v>
      </c>
      <c r="K228" s="71">
        <f t="shared" si="19"/>
        <v>3758499.0802139039</v>
      </c>
      <c r="L228" s="29">
        <f t="shared" si="20"/>
        <v>7546429.4460422872</v>
      </c>
    </row>
    <row r="229" spans="1:28" ht="12" customHeight="1" thickBot="1" x14ac:dyDescent="0.35">
      <c r="A229" s="37" t="s">
        <v>159</v>
      </c>
      <c r="B229" s="71">
        <f t="shared" si="17"/>
        <v>0</v>
      </c>
      <c r="C229" s="71">
        <f t="shared" ref="C229:K234" si="21">IF(NOT(ISBLANK(C108)),C108+C$120,0)</f>
        <v>0</v>
      </c>
      <c r="D229" s="71">
        <f t="shared" si="21"/>
        <v>0</v>
      </c>
      <c r="E229" s="71">
        <f t="shared" si="21"/>
        <v>0</v>
      </c>
      <c r="F229" s="71">
        <f t="shared" si="21"/>
        <v>0</v>
      </c>
      <c r="G229" s="71">
        <f t="shared" si="21"/>
        <v>0</v>
      </c>
      <c r="H229" s="71">
        <f t="shared" si="21"/>
        <v>0</v>
      </c>
      <c r="I229" s="71">
        <f t="shared" si="21"/>
        <v>0</v>
      </c>
      <c r="J229" s="71">
        <f t="shared" si="21"/>
        <v>0</v>
      </c>
      <c r="K229" s="71">
        <f t="shared" si="21"/>
        <v>820581.16021390364</v>
      </c>
      <c r="L229" s="29">
        <f t="shared" si="20"/>
        <v>820581.16021390364</v>
      </c>
    </row>
    <row r="230" spans="1:28" ht="12" customHeight="1" thickBot="1" x14ac:dyDescent="0.35">
      <c r="A230" s="36" t="s">
        <v>60</v>
      </c>
      <c r="B230" s="71">
        <f t="shared" si="17"/>
        <v>0</v>
      </c>
      <c r="C230" s="71">
        <f t="shared" si="21"/>
        <v>0</v>
      </c>
      <c r="D230" s="71">
        <f t="shared" si="21"/>
        <v>0</v>
      </c>
      <c r="E230" s="71">
        <f t="shared" si="21"/>
        <v>0</v>
      </c>
      <c r="F230" s="71">
        <f t="shared" si="21"/>
        <v>0</v>
      </c>
      <c r="G230" s="71">
        <f t="shared" si="21"/>
        <v>0</v>
      </c>
      <c r="H230" s="71">
        <f t="shared" si="21"/>
        <v>0</v>
      </c>
      <c r="I230" s="71">
        <f t="shared" si="21"/>
        <v>0</v>
      </c>
      <c r="J230" s="71">
        <f t="shared" si="21"/>
        <v>0</v>
      </c>
      <c r="K230" s="71">
        <f t="shared" si="21"/>
        <v>738955.08021390368</v>
      </c>
      <c r="L230" s="29">
        <f t="shared" si="20"/>
        <v>738955.08021390368</v>
      </c>
    </row>
    <row r="231" spans="1:28" ht="12" customHeight="1" thickBot="1" x14ac:dyDescent="0.35">
      <c r="A231" s="36" t="s">
        <v>61</v>
      </c>
      <c r="B231" s="71">
        <f t="shared" si="17"/>
        <v>0</v>
      </c>
      <c r="C231" s="71">
        <f t="shared" si="21"/>
        <v>0</v>
      </c>
      <c r="D231" s="71">
        <f t="shared" si="21"/>
        <v>0</v>
      </c>
      <c r="E231" s="71">
        <f t="shared" si="21"/>
        <v>0</v>
      </c>
      <c r="F231" s="71">
        <f t="shared" si="21"/>
        <v>0</v>
      </c>
      <c r="G231" s="71">
        <f t="shared" si="21"/>
        <v>0</v>
      </c>
      <c r="H231" s="71">
        <f t="shared" si="21"/>
        <v>0</v>
      </c>
      <c r="I231" s="71">
        <f t="shared" si="21"/>
        <v>0</v>
      </c>
      <c r="J231" s="71">
        <f t="shared" si="21"/>
        <v>0</v>
      </c>
      <c r="K231" s="71">
        <f t="shared" si="21"/>
        <v>2917883.0802139039</v>
      </c>
      <c r="L231" s="29">
        <f t="shared" si="20"/>
        <v>2917883.0802139039</v>
      </c>
    </row>
    <row r="232" spans="1:28" ht="12" customHeight="1" thickBot="1" x14ac:dyDescent="0.35">
      <c r="A232" s="36" t="s">
        <v>62</v>
      </c>
      <c r="B232" s="71">
        <f t="shared" si="17"/>
        <v>0</v>
      </c>
      <c r="C232" s="71">
        <f t="shared" si="21"/>
        <v>0</v>
      </c>
      <c r="D232" s="71">
        <f t="shared" si="21"/>
        <v>0</v>
      </c>
      <c r="E232" s="71">
        <f t="shared" si="21"/>
        <v>0</v>
      </c>
      <c r="F232" s="71">
        <f t="shared" si="21"/>
        <v>0</v>
      </c>
      <c r="G232" s="71">
        <f t="shared" si="21"/>
        <v>0</v>
      </c>
      <c r="H232" s="71">
        <f t="shared" si="21"/>
        <v>0</v>
      </c>
      <c r="I232" s="71">
        <f t="shared" si="21"/>
        <v>0</v>
      </c>
      <c r="J232" s="71">
        <f t="shared" si="21"/>
        <v>0</v>
      </c>
      <c r="K232" s="71">
        <f t="shared" si="21"/>
        <v>2375985.4802139038</v>
      </c>
      <c r="L232" s="29">
        <f t="shared" si="20"/>
        <v>2375985.4802139038</v>
      </c>
    </row>
    <row r="233" spans="1:28" ht="12" customHeight="1" thickBot="1" x14ac:dyDescent="0.35">
      <c r="A233" s="36" t="s">
        <v>63</v>
      </c>
      <c r="B233" s="71">
        <f t="shared" si="17"/>
        <v>0</v>
      </c>
      <c r="C233" s="71">
        <f t="shared" si="21"/>
        <v>0</v>
      </c>
      <c r="D233" s="71">
        <f t="shared" si="21"/>
        <v>0</v>
      </c>
      <c r="E233" s="71">
        <f t="shared" si="21"/>
        <v>0</v>
      </c>
      <c r="F233" s="71">
        <f t="shared" si="21"/>
        <v>0</v>
      </c>
      <c r="G233" s="71">
        <f t="shared" si="21"/>
        <v>0</v>
      </c>
      <c r="H233" s="71">
        <f t="shared" si="21"/>
        <v>0</v>
      </c>
      <c r="I233" s="71">
        <f t="shared" si="21"/>
        <v>0</v>
      </c>
      <c r="J233" s="71">
        <f t="shared" si="21"/>
        <v>0</v>
      </c>
      <c r="K233" s="71">
        <f t="shared" si="21"/>
        <v>637300.20021390368</v>
      </c>
      <c r="L233" s="29">
        <f t="shared" si="20"/>
        <v>637300.20021390368</v>
      </c>
    </row>
    <row r="234" spans="1:28" ht="12" customHeight="1" thickBot="1" x14ac:dyDescent="0.35">
      <c r="A234" s="36" t="s">
        <v>64</v>
      </c>
      <c r="B234" s="71">
        <f t="shared" si="17"/>
        <v>0</v>
      </c>
      <c r="C234" s="71">
        <f t="shared" si="21"/>
        <v>0</v>
      </c>
      <c r="D234" s="71">
        <f t="shared" si="21"/>
        <v>0</v>
      </c>
      <c r="E234" s="71">
        <f t="shared" si="21"/>
        <v>0</v>
      </c>
      <c r="F234" s="71">
        <f t="shared" si="21"/>
        <v>0</v>
      </c>
      <c r="G234" s="71">
        <f t="shared" si="21"/>
        <v>0</v>
      </c>
      <c r="H234" s="71">
        <f t="shared" si="21"/>
        <v>0</v>
      </c>
      <c r="I234" s="71">
        <f t="shared" si="21"/>
        <v>0</v>
      </c>
      <c r="J234" s="71">
        <f t="shared" si="21"/>
        <v>0</v>
      </c>
      <c r="K234" s="71">
        <f t="shared" si="21"/>
        <v>656136.6002139037</v>
      </c>
      <c r="L234" s="29">
        <f t="shared" si="20"/>
        <v>656136.6002139037</v>
      </c>
    </row>
    <row r="235" spans="1:28" ht="12" customHeight="1" thickBot="1" x14ac:dyDescent="0.35">
      <c r="A235" s="44" t="s">
        <v>0</v>
      </c>
      <c r="B235" s="45">
        <f>SUM(B124:B234)</f>
        <v>51323356.392156862</v>
      </c>
      <c r="C235" s="45">
        <f t="shared" ref="C235" si="22">SUM(C124:C234)</f>
        <v>18189835.138823528</v>
      </c>
      <c r="D235" s="45">
        <f t="shared" ref="D235" si="23">SUM(D124:D234)</f>
        <v>35588046.668459371</v>
      </c>
      <c r="E235" s="45">
        <f t="shared" ref="E235" si="24">SUM(E124:E234)</f>
        <v>229052578.88336134</v>
      </c>
      <c r="F235" s="45">
        <f t="shared" ref="F235" si="25">SUM(F124:F234)</f>
        <v>45519575.161008403</v>
      </c>
      <c r="G235" s="45">
        <f t="shared" ref="G235" si="26">SUM(G124:G234)</f>
        <v>18067771.728851538</v>
      </c>
      <c r="H235" s="45">
        <f t="shared" ref="H235" si="27">SUM(H124:H234)</f>
        <v>17632164.367644902</v>
      </c>
      <c r="I235" s="45">
        <f t="shared" ref="I235" si="28">SUM(I124:I234)</f>
        <v>44845186.01494506</v>
      </c>
      <c r="J235" s="45">
        <f>SUM(J124:J234)</f>
        <v>44462468.002396047</v>
      </c>
      <c r="K235" s="45">
        <f t="shared" ref="K235" si="29">SUM(K124:K234)</f>
        <v>26914025.802352943</v>
      </c>
      <c r="L235" s="45">
        <f t="shared" ref="L235" si="30">SUM(L124:L234)</f>
        <v>531595008.15999967</v>
      </c>
    </row>
    <row r="236" spans="1:28" ht="12" customHeight="1" x14ac:dyDescent="0.3"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</row>
    <row r="237" spans="1:28" ht="12" customHeight="1" thickBot="1" x14ac:dyDescent="0.35">
      <c r="B237" s="49" t="s">
        <v>2</v>
      </c>
      <c r="C237" s="49" t="s">
        <v>3</v>
      </c>
      <c r="D237" s="49" t="s">
        <v>4</v>
      </c>
      <c r="E237" s="49" t="s">
        <v>5</v>
      </c>
      <c r="F237" s="49" t="s">
        <v>6</v>
      </c>
      <c r="G237" s="49" t="s">
        <v>7</v>
      </c>
      <c r="H237" s="49" t="s">
        <v>8</v>
      </c>
      <c r="I237" s="49" t="s">
        <v>9</v>
      </c>
      <c r="J237" s="49" t="s">
        <v>10</v>
      </c>
      <c r="K237" s="49" t="s">
        <v>11</v>
      </c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</row>
    <row r="238" spans="1:28" ht="12" customHeight="1" x14ac:dyDescent="0.3">
      <c r="A238" s="62" t="s">
        <v>163</v>
      </c>
      <c r="B238" s="38">
        <f>SUM(B125:B139)</f>
        <v>51323356.392156862</v>
      </c>
      <c r="C238" s="38">
        <f t="shared" ref="C238:L238" si="31">SUM(C125:C139)</f>
        <v>2640637.7647058824</v>
      </c>
      <c r="D238" s="38">
        <f t="shared" si="31"/>
        <v>0</v>
      </c>
      <c r="E238" s="38">
        <f t="shared" si="31"/>
        <v>0</v>
      </c>
      <c r="F238" s="38">
        <f t="shared" si="31"/>
        <v>0</v>
      </c>
      <c r="G238" s="38">
        <f t="shared" si="31"/>
        <v>0</v>
      </c>
      <c r="H238" s="38">
        <f t="shared" si="31"/>
        <v>0</v>
      </c>
      <c r="I238" s="38">
        <f t="shared" si="31"/>
        <v>0</v>
      </c>
      <c r="J238" s="38">
        <f t="shared" si="31"/>
        <v>0</v>
      </c>
      <c r="K238" s="38">
        <f t="shared" si="31"/>
        <v>0</v>
      </c>
      <c r="L238" s="38">
        <f t="shared" si="31"/>
        <v>53963994.156862743</v>
      </c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</row>
    <row r="239" spans="1:28" ht="12" customHeight="1" x14ac:dyDescent="0.3">
      <c r="A239" s="62" t="s">
        <v>164</v>
      </c>
      <c r="B239" s="38">
        <f>SUM(B141:B155)</f>
        <v>0</v>
      </c>
      <c r="C239" s="38">
        <f t="shared" ref="C239:L239" si="32">SUM(C141:C155)</f>
        <v>15549197.374117646</v>
      </c>
      <c r="D239" s="38">
        <f t="shared" si="32"/>
        <v>19306552.006921872</v>
      </c>
      <c r="E239" s="38">
        <f t="shared" si="32"/>
        <v>0</v>
      </c>
      <c r="F239" s="38">
        <f t="shared" si="32"/>
        <v>0</v>
      </c>
      <c r="G239" s="38">
        <f t="shared" si="32"/>
        <v>0</v>
      </c>
      <c r="H239" s="38">
        <f t="shared" si="32"/>
        <v>0</v>
      </c>
      <c r="I239" s="38">
        <f t="shared" si="32"/>
        <v>0</v>
      </c>
      <c r="J239" s="38">
        <f t="shared" si="32"/>
        <v>0</v>
      </c>
      <c r="K239" s="38">
        <f t="shared" si="32"/>
        <v>0</v>
      </c>
      <c r="L239" s="38">
        <f t="shared" si="32"/>
        <v>34855749.381039523</v>
      </c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</row>
    <row r="240" spans="1:28" ht="12" customHeight="1" x14ac:dyDescent="0.3">
      <c r="A240" s="62" t="s">
        <v>165</v>
      </c>
      <c r="B240" s="38">
        <f>SUM(B157:B219)</f>
        <v>0</v>
      </c>
      <c r="C240" s="38">
        <f t="shared" ref="C240:L240" si="33">SUM(C157:C219)</f>
        <v>0</v>
      </c>
      <c r="D240" s="38">
        <f t="shared" si="33"/>
        <v>16281494.661537498</v>
      </c>
      <c r="E240" s="38">
        <f t="shared" si="33"/>
        <v>229052578.88336134</v>
      </c>
      <c r="F240" s="38">
        <f t="shared" si="33"/>
        <v>45519575.161008403</v>
      </c>
      <c r="G240" s="38">
        <f t="shared" si="33"/>
        <v>18067771.728851538</v>
      </c>
      <c r="H240" s="38">
        <f t="shared" si="33"/>
        <v>17632164.367644902</v>
      </c>
      <c r="I240" s="38">
        <f t="shared" si="33"/>
        <v>44845186.01494506</v>
      </c>
      <c r="J240" s="38">
        <f t="shared" si="33"/>
        <v>23351775.373254135</v>
      </c>
      <c r="K240" s="38">
        <f t="shared" si="33"/>
        <v>0</v>
      </c>
      <c r="L240" s="38">
        <f t="shared" si="33"/>
        <v>394750546.19060254</v>
      </c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</row>
    <row r="241" spans="1:28" ht="12" customHeight="1" x14ac:dyDescent="0.3">
      <c r="A241" s="62" t="s">
        <v>166</v>
      </c>
      <c r="B241" s="38">
        <f>SUM(B221:B234)</f>
        <v>0</v>
      </c>
      <c r="C241" s="38">
        <f t="shared" ref="C241:L241" si="34">SUM(C221:C234)</f>
        <v>0</v>
      </c>
      <c r="D241" s="38">
        <f t="shared" si="34"/>
        <v>0</v>
      </c>
      <c r="E241" s="38">
        <f t="shared" si="34"/>
        <v>0</v>
      </c>
      <c r="F241" s="38">
        <f t="shared" si="34"/>
        <v>0</v>
      </c>
      <c r="G241" s="38">
        <f t="shared" si="34"/>
        <v>0</v>
      </c>
      <c r="H241" s="38">
        <f t="shared" si="34"/>
        <v>0</v>
      </c>
      <c r="I241" s="38">
        <f t="shared" si="34"/>
        <v>0</v>
      </c>
      <c r="J241" s="38">
        <f t="shared" si="34"/>
        <v>21110692.629141916</v>
      </c>
      <c r="K241" s="38">
        <f t="shared" si="34"/>
        <v>26914025.802352943</v>
      </c>
      <c r="L241" s="38">
        <f t="shared" si="34"/>
        <v>48024718.431494854</v>
      </c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</row>
    <row r="242" spans="1:28" ht="12" customHeight="1" x14ac:dyDescent="0.3">
      <c r="B242" s="38">
        <f>SUM(B238:B241)</f>
        <v>51323356.392156862</v>
      </c>
      <c r="C242" s="38">
        <f t="shared" ref="C242:L242" si="35">SUM(C238:C241)</f>
        <v>18189835.138823528</v>
      </c>
      <c r="D242" s="38">
        <f t="shared" si="35"/>
        <v>35588046.668459371</v>
      </c>
      <c r="E242" s="38">
        <f t="shared" si="35"/>
        <v>229052578.88336134</v>
      </c>
      <c r="F242" s="38">
        <f t="shared" si="35"/>
        <v>45519575.161008403</v>
      </c>
      <c r="G242" s="38">
        <f t="shared" si="35"/>
        <v>18067771.728851538</v>
      </c>
      <c r="H242" s="38">
        <f t="shared" si="35"/>
        <v>17632164.367644902</v>
      </c>
      <c r="I242" s="38">
        <f t="shared" si="35"/>
        <v>44845186.01494506</v>
      </c>
      <c r="J242" s="38">
        <f t="shared" si="35"/>
        <v>44462468.002396047</v>
      </c>
      <c r="K242" s="38">
        <f t="shared" si="35"/>
        <v>26914025.802352943</v>
      </c>
      <c r="L242" s="38">
        <f t="shared" si="35"/>
        <v>531595008.15999961</v>
      </c>
    </row>
  </sheetData>
  <mergeCells count="9">
    <mergeCell ref="B220:L220"/>
    <mergeCell ref="B156:L156"/>
    <mergeCell ref="B140:L140"/>
    <mergeCell ref="B1:C1"/>
    <mergeCell ref="D1:K1"/>
    <mergeCell ref="L1:L2"/>
    <mergeCell ref="B122:C122"/>
    <mergeCell ref="D122:K122"/>
    <mergeCell ref="L122:L123"/>
  </mergeCells>
  <conditionalFormatting sqref="D4:K18">
    <cfRule type="cellIs" dxfId="17" priority="18" operator="notEqual">
      <formula>$N$5</formula>
    </cfRule>
  </conditionalFormatting>
  <conditionalFormatting sqref="B114">
    <cfRule type="cellIs" dxfId="16" priority="17" operator="notEqual">
      <formula>$B$116</formula>
    </cfRule>
  </conditionalFormatting>
  <conditionalFormatting sqref="C114">
    <cfRule type="cellIs" dxfId="15" priority="16" operator="notEqual">
      <formula>$C$116</formula>
    </cfRule>
  </conditionalFormatting>
  <conditionalFormatting sqref="D114">
    <cfRule type="cellIs" dxfId="14" priority="15" operator="notEqual">
      <formula>$D$116</formula>
    </cfRule>
  </conditionalFormatting>
  <conditionalFormatting sqref="E114">
    <cfRule type="cellIs" dxfId="13" priority="14" operator="notEqual">
      <formula>$E$116</formula>
    </cfRule>
  </conditionalFormatting>
  <conditionalFormatting sqref="E235">
    <cfRule type="cellIs" dxfId="12" priority="9" operator="notEqual">
      <formula>$E$116</formula>
    </cfRule>
  </conditionalFormatting>
  <conditionalFormatting sqref="D125:K139 C157:K219 C221">
    <cfRule type="cellIs" dxfId="11" priority="13" operator="notEqual">
      <formula>$N$5</formula>
    </cfRule>
  </conditionalFormatting>
  <conditionalFormatting sqref="B235">
    <cfRule type="cellIs" dxfId="10" priority="12" operator="notEqual">
      <formula>$B$116</formula>
    </cfRule>
  </conditionalFormatting>
  <conditionalFormatting sqref="C235">
    <cfRule type="cellIs" dxfId="9" priority="11" operator="notEqual">
      <formula>$C$116</formula>
    </cfRule>
  </conditionalFormatting>
  <conditionalFormatting sqref="D235">
    <cfRule type="cellIs" dxfId="8" priority="10" operator="notEqual">
      <formula>$D$116</formula>
    </cfRule>
  </conditionalFormatting>
  <conditionalFormatting sqref="B125:K139 B221:K234 B220 B157:K219 B156 B141:K155 B140">
    <cfRule type="cellIs" dxfId="7" priority="8" operator="notEqual">
      <formula>$N$5</formula>
    </cfRule>
  </conditionalFormatting>
  <conditionalFormatting sqref="F114 F235">
    <cfRule type="cellIs" dxfId="6" priority="7" operator="notEqual">
      <formula>$F$116</formula>
    </cfRule>
  </conditionalFormatting>
  <conditionalFormatting sqref="G114 G235">
    <cfRule type="cellIs" dxfId="5" priority="6" operator="notEqual">
      <formula>$G$116</formula>
    </cfRule>
  </conditionalFormatting>
  <conditionalFormatting sqref="H114 H235">
    <cfRule type="cellIs" dxfId="4" priority="5" operator="notEqual">
      <formula>$H$116</formula>
    </cfRule>
  </conditionalFormatting>
  <conditionalFormatting sqref="I114 I235">
    <cfRule type="cellIs" dxfId="3" priority="4" operator="notEqual">
      <formula>$I$116</formula>
    </cfRule>
  </conditionalFormatting>
  <conditionalFormatting sqref="J114 J235">
    <cfRule type="cellIs" dxfId="2" priority="3" operator="notEqual">
      <formula>$J$116</formula>
    </cfRule>
  </conditionalFormatting>
  <conditionalFormatting sqref="K114 K235">
    <cfRule type="cellIs" dxfId="1" priority="2" operator="notEqual">
      <formula>$K$116</formula>
    </cfRule>
  </conditionalFormatting>
  <conditionalFormatting sqref="L114 L235">
    <cfRule type="cellIs" dxfId="0" priority="1" operator="notEqual">
      <formula>$L$116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 Budget</vt:lpstr>
      <vt:lpstr>Activity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Hasna</dc:creator>
  <cp:lastModifiedBy>Fernanda Hasna</cp:lastModifiedBy>
  <dcterms:created xsi:type="dcterms:W3CDTF">2020-11-04T02:50:54Z</dcterms:created>
  <dcterms:modified xsi:type="dcterms:W3CDTF">2020-11-15T12:04:26Z</dcterms:modified>
</cp:coreProperties>
</file>