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choucair/Documents/Fdo/Proyectos/Likeme/doc/"/>
    </mc:Choice>
  </mc:AlternateContent>
  <xr:revisionPtr revIDLastSave="0" documentId="13_ncr:1_{0289646A-09B9-6C4D-A34F-922AAD8AB8E8}" xr6:coauthVersionLast="47" xr6:coauthVersionMax="47" xr10:uidLastSave="{00000000-0000-0000-0000-000000000000}"/>
  <bookViews>
    <workbookView xWindow="0" yWindow="500" windowWidth="35840" windowHeight="20060" xr2:uid="{00000000-000D-0000-FFFF-FFFF00000000}"/>
  </bookViews>
  <sheets>
    <sheet name="Estimación_Completa" sheetId="6" r:id="rId1"/>
    <sheet name="Sheet1" sheetId="7" r:id="rId2"/>
    <sheet name="Sheet2"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6" l="1"/>
  <c r="G9" i="6"/>
  <c r="F7" i="6"/>
  <c r="G10" i="6"/>
  <c r="F10" i="6"/>
  <c r="G7" i="6"/>
  <c r="H16" i="6"/>
  <c r="D16" i="6"/>
  <c r="D20" i="6" s="1"/>
  <c r="D23" i="6" s="1"/>
  <c r="G8" i="6"/>
  <c r="J24" i="6" l="1"/>
  <c r="I24" i="6"/>
  <c r="D22" i="6"/>
  <c r="D24" i="6" s="1"/>
  <c r="K22" i="6"/>
  <c r="J23" i="6" l="1"/>
  <c r="I23" i="6"/>
  <c r="I10" i="6"/>
  <c r="G11" i="6"/>
  <c r="G12" i="6"/>
  <c r="I12" i="6" s="1"/>
  <c r="G13" i="6"/>
  <c r="I13" i="6" s="1"/>
  <c r="G14" i="6"/>
  <c r="G15" i="6"/>
  <c r="I15" i="6" s="1"/>
  <c r="I9" i="6" l="1"/>
  <c r="G16" i="6"/>
  <c r="I14" i="6"/>
  <c r="I11" i="6"/>
  <c r="I8" i="6"/>
  <c r="I7" i="6"/>
  <c r="K24" i="6"/>
  <c r="K23" i="6"/>
  <c r="I16" i="6" l="1"/>
  <c r="F13" i="6"/>
  <c r="L13" i="6" s="1"/>
  <c r="F14" i="6"/>
  <c r="L14" i="6" s="1"/>
  <c r="F15" i="6"/>
  <c r="L15" i="6" s="1"/>
  <c r="K13" i="6" l="1"/>
  <c r="K15" i="6"/>
  <c r="K14" i="6"/>
  <c r="F12" i="6"/>
  <c r="L12" i="6" s="1"/>
  <c r="F11" i="6"/>
  <c r="L11" i="6" s="1"/>
  <c r="L10" i="6"/>
  <c r="F9" i="6"/>
  <c r="L9" i="6" s="1"/>
  <c r="F8" i="6"/>
  <c r="L8" i="6" s="1"/>
  <c r="F16" i="6" l="1"/>
  <c r="K7" i="6"/>
  <c r="L7" i="6"/>
  <c r="L16" i="6" s="1"/>
  <c r="K9" i="6"/>
  <c r="K12" i="6"/>
  <c r="K8" i="6"/>
  <c r="K11" i="6"/>
  <c r="K10" i="6"/>
  <c r="K16" i="6" l="1"/>
  <c r="I21" i="6" s="1"/>
  <c r="J21" i="6"/>
  <c r="K21" i="6" l="1"/>
  <c r="K25" i="6" s="1"/>
  <c r="M16" i="6"/>
  <c r="K26" i="6" l="1"/>
  <c r="J27" i="6" s="1"/>
</calcChain>
</file>

<file path=xl/sharedStrings.xml><?xml version="1.0" encoding="utf-8"?>
<sst xmlns="http://schemas.openxmlformats.org/spreadsheetml/2006/main" count="91" uniqueCount="71">
  <si>
    <t>RUTA CRITICA</t>
  </si>
  <si>
    <t>Funcionalidad</t>
  </si>
  <si>
    <t>Casos Prueba</t>
  </si>
  <si>
    <t>Objetos</t>
  </si>
  <si>
    <t>Mapeo Objetos</t>
  </si>
  <si>
    <t>Script</t>
  </si>
  <si>
    <t>Data Driven</t>
  </si>
  <si>
    <t>Estabilizacion</t>
  </si>
  <si>
    <t>Diseño</t>
  </si>
  <si>
    <t>Android</t>
  </si>
  <si>
    <t>iOS</t>
  </si>
  <si>
    <t>Total Casos</t>
  </si>
  <si>
    <t>Ejecución Robot(No cobro Tiempo ejecucion robot)</t>
  </si>
  <si>
    <t>Ejecucion</t>
  </si>
  <si>
    <t>Total</t>
  </si>
  <si>
    <t>Configuracion ejecucion</t>
  </si>
  <si>
    <t>Construccion</t>
  </si>
  <si>
    <t>Revisión Evidencia</t>
  </si>
  <si>
    <t>Configuracion</t>
  </si>
  <si>
    <t>Regresión</t>
  </si>
  <si>
    <t>Revision evidencia</t>
  </si>
  <si>
    <t>Regresion</t>
  </si>
  <si>
    <t>Horas</t>
  </si>
  <si>
    <t>Factor de ajuste</t>
  </si>
  <si>
    <t>Dias</t>
  </si>
  <si>
    <t>Historias de Usuario</t>
  </si>
  <si>
    <t>01. LD-GT-GRQ-F-001 EF- CheckOut US EPICA</t>
  </si>
  <si>
    <t>01.1. LD-GT-GRQ-F-001 EF- US CheckOut - Header</t>
  </si>
  <si>
    <t>01.2. LD-GT-GRQ-F-001 EF- US CheckOut - Footer</t>
  </si>
  <si>
    <t>01.3. LD-GT-GRQ-F-001 EF- US CheckOut - Resumen de compra</t>
  </si>
  <si>
    <t>01.4. LD-GT-GRQ-F-001 EF- US CheckOut - Validación de sesión</t>
  </si>
  <si>
    <t>01.5. LD-GT-GRQ-F-001 EF- US CheckOut - Info personal + info envío</t>
  </si>
  <si>
    <t>01.6. LD-GT-GRQ-F-001 EF- US CheckOut - Método de envío</t>
  </si>
  <si>
    <t>01.7. LD-GT-GRQ-F-001 EF- US CheckOut - Resumen</t>
  </si>
  <si>
    <t>01.8. LD-GT-GRQ-F-001 EF- US CheckOut - Pago_Infomación facturación</t>
  </si>
  <si>
    <t>01.9. LD-GT-GRQ-F-001 EF- CheckOut - Pago_Método de pago</t>
  </si>
  <si>
    <t>Casos de Prueba</t>
  </si>
  <si>
    <t>Navegar al home por logo "LIKE ME"
Navegar a la seccion "Mi carrito"
Navegar a la seccion "Información"
Navegar a la seccion "Envío"
Navegar a la seccion "Pago"</t>
  </si>
  <si>
    <t>Verifica mensaje de footer en "Mi carrito"
Verifica mensaje de footer en "Información"
Verifica mensaje de footer en "Envío"
Verifica mensaje de footer en "Pago"</t>
  </si>
  <si>
    <t>Visualizar resumen de compra en "Mi carrito"
Visualizar resumen de compra en "Información"
Visualizar resumen de compra en "Envío"
Visualizar resumen de compra en "Pago"
Visualizar resumen de compra con dia sin IVA</t>
  </si>
  <si>
    <r>
      <t xml:space="preserve">Iniciar compra sin sesión activa 
Iniciar sesion asociado al checkout
</t>
    </r>
    <r>
      <rPr>
        <b/>
        <sz val="11"/>
        <color theme="1"/>
        <rFont val="Calibri"/>
        <family val="2"/>
        <scheme val="minor"/>
      </rPr>
      <t>Ingresar correo sin sesión activa (En espera a la verificación del OTP)</t>
    </r>
    <r>
      <rPr>
        <sz val="11"/>
        <color theme="1"/>
        <rFont val="Calibri"/>
        <family val="2"/>
        <scheme val="minor"/>
      </rPr>
      <t xml:space="preserve">
No tenga codigo o cierra ventana modal </t>
    </r>
  </si>
  <si>
    <t xml:space="preserve">Obtener información del cliente 
Obtener información del cliente con sesion activa
Ingresar información invalida en formulario 
Editar información de formulario 
Obtener información de envio 
Obtener información de envio con sesion activa
Ingresar información invalida en info de envio 
Editar información de envio </t>
  </si>
  <si>
    <t>Obtener información de metodo de envio 
Ingresar ciudad sin cobertura 
Regresar a la pantalla de información</t>
  </si>
  <si>
    <t xml:space="preserve">Actualizar información de contacto
Ciudad en el resumen no tenga envio </t>
  </si>
  <si>
    <t>Dirección de facturación igual que la dirección de envio 
Dirección de facturación utilizar una dirección de facturación diferente 
Ingresar valores invalidos en utilizar dirección de facturación diferente</t>
  </si>
  <si>
    <t>Pruebas Móviles - Etapa de Construcción</t>
  </si>
  <si>
    <t>Actividad</t>
  </si>
  <si>
    <t>Total Horas</t>
  </si>
  <si>
    <t>Número Recursos</t>
  </si>
  <si>
    <t>Total Días</t>
  </si>
  <si>
    <t>Planeación</t>
  </si>
  <si>
    <t>Ejecución - Revisión de evidencias</t>
  </si>
  <si>
    <t>Documentación y entrega</t>
  </si>
  <si>
    <t>Metodo de pago saldo a favor 
Metodo de pago tarjeta de debito
Metodo de pago contra entrega 
Metodo de pago tarjeta de credito 
Metodo de pago efecty</t>
  </si>
  <si>
    <t>Header</t>
  </si>
  <si>
    <t>Footer</t>
  </si>
  <si>
    <t>Resumen de compra</t>
  </si>
  <si>
    <t>Validación de sesión</t>
  </si>
  <si>
    <t>Info personal + info envío</t>
  </si>
  <si>
    <t>Metodo de envío</t>
  </si>
  <si>
    <t>Pago información facturación</t>
  </si>
  <si>
    <t>Pago metodo de pago</t>
  </si>
  <si>
    <t>Tallas</t>
  </si>
  <si>
    <t>Xs</t>
  </si>
  <si>
    <t>M</t>
  </si>
  <si>
    <t>S</t>
  </si>
  <si>
    <t>L</t>
  </si>
  <si>
    <t>XL</t>
  </si>
  <si>
    <t>dias</t>
  </si>
  <si>
    <t>Resumen</t>
  </si>
  <si>
    <t>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</si>
</sst>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family val="2"/>
    </font>
    <font>
      <b/>
      <sz val="10"/>
      <color theme="1"/>
      <name val="Arial"/>
      <family val="2"/>
    </font>
    <font>
      <sz val="10"/>
      <name val="Arial"/>
      <family val="2"/>
    </font>
    <font>
      <b/>
      <sz val="10"/>
      <color rgb="FFFF0000"/>
      <name val="Arial"/>
      <family val="2"/>
    </font>
    <font>
      <b/>
      <sz val="16"/>
      <color theme="1"/>
      <name val="Arial"/>
      <family val="2"/>
    </font>
    <font>
      <sz val="10"/>
      <color rgb="FFFF0000"/>
      <name val="Arial"/>
      <family val="2"/>
    </font>
    <font>
      <sz val="10"/>
      <name val="Tahoma"/>
      <family val="2"/>
    </font>
    <font>
      <sz val="11"/>
      <color theme="0"/>
      <name val="Calibri"/>
      <family val="2"/>
      <scheme val="minor"/>
    </font>
    <font>
      <b/>
      <sz val="11"/>
      <color theme="1"/>
      <name val="Calibri"/>
      <family val="2"/>
      <scheme val="minor"/>
    </font>
    <font>
      <b/>
      <sz val="11"/>
      <color rgb="FF000000"/>
      <name val="Times New Roman"/>
      <family val="1"/>
    </font>
    <font>
      <sz val="10"/>
      <color rgb="FF000000"/>
      <name val="Times New Roman"/>
      <family val="1"/>
    </font>
    <font>
      <sz val="9"/>
      <color rgb="FF000000"/>
      <name val="Times New Roman"/>
      <family val="1"/>
    </font>
    <font>
      <b/>
      <sz val="10"/>
      <color rgb="FF000000"/>
      <name val="Times New Roman"/>
      <family val="1"/>
    </font>
  </fonts>
  <fills count="9">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rgb="FFEEC78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1" fillId="2" borderId="1" xfId="0" applyFont="1" applyFill="1" applyBorder="1"/>
    <xf numFmtId="0" fontId="1" fillId="2" borderId="1" xfId="0" applyFont="1" applyFill="1" applyBorder="1" applyAlignment="1">
      <alignment horizontal="center"/>
    </xf>
    <xf numFmtId="0" fontId="1" fillId="0" borderId="0" xfId="0" applyFont="1"/>
    <xf numFmtId="2" fontId="4" fillId="0" borderId="0" xfId="0" applyNumberFormat="1" applyFont="1"/>
    <xf numFmtId="0" fontId="1" fillId="0" borderId="0" xfId="0" applyFont="1" applyFill="1"/>
    <xf numFmtId="0" fontId="1" fillId="3" borderId="1" xfId="0" applyFont="1" applyFill="1" applyBorder="1"/>
    <xf numFmtId="2" fontId="1" fillId="0" borderId="0" xfId="0" applyNumberFormat="1" applyFont="1" applyFill="1"/>
    <xf numFmtId="0" fontId="2" fillId="0" borderId="0" xfId="0" applyFont="1" applyFill="1" applyBorder="1" applyAlignment="1">
      <alignment horizontal="right"/>
    </xf>
    <xf numFmtId="0" fontId="1" fillId="0" borderId="0" xfId="0" applyFont="1" applyFill="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2" fontId="4" fillId="0" borderId="0" xfId="0" applyNumberFormat="1" applyFont="1" applyFill="1"/>
    <xf numFmtId="0" fontId="1" fillId="3" borderId="1" xfId="0" applyFont="1" applyFill="1" applyBorder="1" applyAlignment="1">
      <alignment vertical="center"/>
    </xf>
    <xf numFmtId="0" fontId="1" fillId="3" borderId="1" xfId="0" applyFont="1" applyFill="1" applyBorder="1" applyAlignment="1">
      <alignment vertical="center" wrapText="1"/>
    </xf>
    <xf numFmtId="0" fontId="0" fillId="3" borderId="1" xfId="0" applyFill="1" applyBorder="1" applyAlignment="1">
      <alignment horizontal="left" vertical="center" wrapText="1"/>
    </xf>
    <xf numFmtId="2" fontId="1" fillId="3" borderId="1" xfId="0" applyNumberFormat="1" applyFont="1" applyFill="1" applyBorder="1"/>
    <xf numFmtId="0" fontId="1" fillId="4" borderId="1" xfId="0" applyFont="1" applyFill="1" applyBorder="1"/>
    <xf numFmtId="0" fontId="5" fillId="0" borderId="0" xfId="0" applyFont="1" applyAlignment="1"/>
    <xf numFmtId="0" fontId="1" fillId="2" borderId="1" xfId="0" applyFont="1" applyFill="1" applyBorder="1" applyAlignment="1">
      <alignment vertical="center"/>
    </xf>
    <xf numFmtId="0" fontId="2" fillId="5" borderId="1" xfId="0" applyFont="1" applyFill="1" applyBorder="1" applyAlignment="1">
      <alignment horizontal="right"/>
    </xf>
    <xf numFmtId="0" fontId="4" fillId="5" borderId="1" xfId="0" applyFont="1" applyFill="1" applyBorder="1"/>
    <xf numFmtId="2" fontId="4" fillId="5" borderId="1" xfId="0" applyNumberFormat="1" applyFont="1" applyFill="1" applyBorder="1" applyAlignment="1">
      <alignment horizontal="center"/>
    </xf>
    <xf numFmtId="0" fontId="4" fillId="5" borderId="1" xfId="0" applyFont="1" applyFill="1" applyBorder="1" applyAlignment="1">
      <alignment horizontal="center"/>
    </xf>
    <xf numFmtId="2" fontId="4" fillId="5" borderId="1" xfId="0" applyNumberFormat="1" applyFont="1" applyFill="1" applyBorder="1"/>
    <xf numFmtId="0" fontId="1" fillId="2" borderId="1" xfId="0" applyFont="1" applyFill="1" applyBorder="1" applyAlignment="1">
      <alignment horizontal="center" vertical="center"/>
    </xf>
    <xf numFmtId="2" fontId="6" fillId="0" borderId="0" xfId="0" applyNumberFormat="1" applyFont="1"/>
    <xf numFmtId="0" fontId="4" fillId="0" borderId="0" xfId="0" applyFont="1"/>
    <xf numFmtId="0" fontId="0" fillId="0" borderId="0" xfId="0"/>
    <xf numFmtId="0" fontId="1" fillId="0" borderId="0" xfId="0" applyFont="1"/>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xf numFmtId="0" fontId="1" fillId="0" borderId="7" xfId="0" applyFont="1" applyBorder="1"/>
    <xf numFmtId="0" fontId="1" fillId="0" borderId="0" xfId="0" applyFont="1" applyBorder="1"/>
    <xf numFmtId="0" fontId="1" fillId="0" borderId="8" xfId="0" applyFont="1" applyBorder="1"/>
    <xf numFmtId="0" fontId="1" fillId="0" borderId="5" xfId="0" applyFont="1" applyBorder="1" applyAlignment="1">
      <alignment horizontal="center" vertical="center"/>
    </xf>
    <xf numFmtId="0" fontId="1" fillId="0" borderId="6" xfId="0" applyFont="1" applyBorder="1"/>
    <xf numFmtId="0" fontId="1" fillId="0" borderId="11" xfId="0" applyFont="1" applyBorder="1"/>
    <xf numFmtId="0" fontId="1" fillId="0" borderId="1"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2" fontId="1" fillId="0" borderId="0" xfId="0" applyNumberFormat="1" applyFont="1"/>
    <xf numFmtId="2" fontId="1" fillId="0" borderId="12" xfId="0" applyNumberFormat="1" applyFont="1" applyBorder="1"/>
    <xf numFmtId="0" fontId="2" fillId="0" borderId="0" xfId="0" applyFont="1" applyAlignment="1">
      <alignment horizontal="center"/>
    </xf>
    <xf numFmtId="0" fontId="0" fillId="3" borderId="1" xfId="0" applyFill="1" applyBorder="1" applyAlignment="1">
      <alignment horizontal="center" vertical="center" wrapText="1"/>
    </xf>
    <xf numFmtId="0" fontId="3" fillId="0" borderId="0" xfId="0"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xf>
    <xf numFmtId="0" fontId="1" fillId="6" borderId="1" xfId="0" applyFont="1" applyFill="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7" fillId="3" borderId="1" xfId="0" applyFont="1" applyFill="1" applyBorder="1" applyAlignment="1">
      <alignment vertical="center" wrapText="1"/>
    </xf>
    <xf numFmtId="0" fontId="8" fillId="7" borderId="1" xfId="0" applyFont="1" applyFill="1" applyBorder="1" applyAlignment="1">
      <alignment horizontal="center" vertical="center"/>
    </xf>
    <xf numFmtId="0" fontId="0" fillId="2" borderId="1" xfId="0" applyFill="1" applyBorder="1" applyAlignment="1">
      <alignment horizontal="center" vertical="center"/>
    </xf>
    <xf numFmtId="0" fontId="8" fillId="7" borderId="18" xfId="0" applyFont="1" applyFill="1" applyBorder="1" applyAlignment="1">
      <alignment horizontal="center"/>
    </xf>
    <xf numFmtId="0" fontId="0" fillId="2" borderId="18" xfId="0" applyFill="1" applyBorder="1" applyAlignment="1">
      <alignment wrapText="1"/>
    </xf>
    <xf numFmtId="0" fontId="8" fillId="8" borderId="0" xfId="0" applyFont="1" applyFill="1" applyBorder="1"/>
    <xf numFmtId="0" fontId="10" fillId="0" borderId="0" xfId="0" applyFont="1"/>
    <xf numFmtId="0" fontId="11" fillId="0" borderId="0" xfId="0" applyFont="1"/>
    <xf numFmtId="0" fontId="12" fillId="0" borderId="0" xfId="0" applyFont="1"/>
    <xf numFmtId="0" fontId="13" fillId="0" borderId="0" xfId="0" applyFont="1"/>
    <xf numFmtId="0" fontId="2" fillId="8" borderId="1" xfId="0" applyFont="1" applyFill="1" applyBorder="1" applyAlignment="1">
      <alignment horizontal="right"/>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7"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EC7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tabSelected="1" zoomScale="111" zoomScaleNormal="140" workbookViewId="0">
      <selection activeCell="C36" sqref="C36"/>
    </sheetView>
  </sheetViews>
  <sheetFormatPr baseColWidth="10" defaultColWidth="11.5" defaultRowHeight="13" x14ac:dyDescent="0.15"/>
  <cols>
    <col min="1" max="1" width="11.5" style="29"/>
    <col min="2" max="2" width="12.1640625" style="29" bestFit="1" customWidth="1"/>
    <col min="3" max="3" width="78.83203125" style="3" customWidth="1"/>
    <col min="4" max="4" width="14.5" style="51" customWidth="1"/>
    <col min="5" max="5" width="11.5" style="3"/>
    <col min="6" max="6" width="14.5" style="3" bestFit="1" customWidth="1"/>
    <col min="7" max="7" width="11.5" style="3"/>
    <col min="8" max="8" width="17.5" style="3" bestFit="1" customWidth="1"/>
    <col min="9" max="9" width="13.6640625" style="3" customWidth="1"/>
    <col min="10" max="10" width="15.1640625" style="3" bestFit="1" customWidth="1"/>
    <col min="11" max="11" width="11.5" style="3"/>
    <col min="12" max="12" width="13" style="3" bestFit="1" customWidth="1"/>
    <col min="13" max="13" width="11.5" style="3"/>
    <col min="14" max="14" width="41.83203125" style="3" bestFit="1" customWidth="1"/>
    <col min="15" max="15" width="23.5" style="3" bestFit="1" customWidth="1"/>
    <col min="16" max="16384" width="11.5" style="3"/>
  </cols>
  <sheetData>
    <row r="1" spans="1:18" x14ac:dyDescent="0.15">
      <c r="C1" s="29"/>
      <c r="E1" s="29"/>
      <c r="F1" s="29"/>
      <c r="G1" s="29"/>
      <c r="H1" s="29"/>
      <c r="I1" s="29"/>
      <c r="J1" s="29"/>
      <c r="K1" s="29"/>
      <c r="L1" s="29"/>
      <c r="M1" s="29"/>
      <c r="N1" s="29"/>
    </row>
    <row r="2" spans="1:18" ht="20" x14ac:dyDescent="0.2">
      <c r="C2" s="18" t="s">
        <v>0</v>
      </c>
      <c r="D2" s="47"/>
      <c r="E2" s="29"/>
      <c r="F2" s="29"/>
      <c r="G2" s="29"/>
      <c r="H2" s="29"/>
      <c r="I2" s="29"/>
      <c r="J2" s="29"/>
      <c r="K2" s="29"/>
      <c r="L2" s="29"/>
      <c r="M2" s="29"/>
      <c r="N2" s="29"/>
    </row>
    <row r="3" spans="1:18" ht="15" customHeight="1" x14ac:dyDescent="0.2">
      <c r="C3" s="18"/>
      <c r="D3" s="47"/>
      <c r="E3" s="29"/>
      <c r="F3" s="29"/>
      <c r="G3" s="29"/>
      <c r="H3" s="29"/>
      <c r="I3" s="29"/>
      <c r="J3" s="29"/>
      <c r="K3" s="29"/>
      <c r="L3" s="29"/>
      <c r="M3" s="29"/>
      <c r="N3" s="29"/>
    </row>
    <row r="4" spans="1:18" ht="15" customHeight="1" x14ac:dyDescent="0.2">
      <c r="C4" s="18"/>
      <c r="D4" s="47"/>
      <c r="E4" s="29"/>
      <c r="F4" s="29"/>
      <c r="G4" s="29"/>
      <c r="H4" s="29"/>
      <c r="I4" s="29"/>
      <c r="J4" s="29"/>
      <c r="K4" s="29"/>
      <c r="L4" s="29"/>
      <c r="M4" s="29"/>
      <c r="N4" s="29"/>
    </row>
    <row r="6" spans="1:18" x14ac:dyDescent="0.15">
      <c r="A6" s="1" t="s">
        <v>70</v>
      </c>
      <c r="B6" s="1" t="s">
        <v>62</v>
      </c>
      <c r="C6" s="1" t="s">
        <v>1</v>
      </c>
      <c r="D6" s="2" t="s">
        <v>2</v>
      </c>
      <c r="E6" s="2" t="s">
        <v>3</v>
      </c>
      <c r="F6" s="2" t="s">
        <v>4</v>
      </c>
      <c r="G6" s="2" t="s">
        <v>5</v>
      </c>
      <c r="H6" s="2" t="s">
        <v>6</v>
      </c>
      <c r="I6" s="2" t="s">
        <v>7</v>
      </c>
      <c r="J6" s="19" t="s">
        <v>8</v>
      </c>
      <c r="K6" s="25" t="s">
        <v>9</v>
      </c>
      <c r="L6" s="25" t="s">
        <v>10</v>
      </c>
      <c r="M6" s="39"/>
      <c r="N6" s="29"/>
    </row>
    <row r="7" spans="1:18" ht="12.75" customHeight="1" x14ac:dyDescent="0.15">
      <c r="A7" s="48">
        <v>2</v>
      </c>
      <c r="B7" s="48" t="s">
        <v>65</v>
      </c>
      <c r="C7" s="15" t="s">
        <v>54</v>
      </c>
      <c r="D7" s="48">
        <v>5</v>
      </c>
      <c r="E7" s="6">
        <v>11</v>
      </c>
      <c r="F7" s="16">
        <f>(E7*10)/60</f>
        <v>1.8333333333333333</v>
      </c>
      <c r="G7" s="6">
        <f>D7*1</f>
        <v>5</v>
      </c>
      <c r="H7" s="13">
        <v>1.5</v>
      </c>
      <c r="I7" s="14">
        <f>G7*0.75</f>
        <v>3.75</v>
      </c>
      <c r="J7" s="66" t="s">
        <v>8</v>
      </c>
      <c r="K7" s="16">
        <f>F7+G7+$H$7+I7</f>
        <v>12.083333333333332</v>
      </c>
      <c r="L7" s="17">
        <f>F7+(G7*0.4)+(I7*0.6)</f>
        <v>6.083333333333333</v>
      </c>
      <c r="M7" s="39"/>
      <c r="N7" s="29"/>
    </row>
    <row r="8" spans="1:18" ht="12.75" customHeight="1" x14ac:dyDescent="0.15">
      <c r="A8" s="48">
        <v>2</v>
      </c>
      <c r="B8" s="48" t="s">
        <v>63</v>
      </c>
      <c r="C8" s="15" t="s">
        <v>55</v>
      </c>
      <c r="D8" s="48">
        <v>4</v>
      </c>
      <c r="E8" s="6">
        <v>10</v>
      </c>
      <c r="F8" s="16">
        <f t="shared" ref="F8:F15" si="0">(E8*10)/60</f>
        <v>1.6666666666666667</v>
      </c>
      <c r="G8" s="6">
        <f t="shared" ref="G8" si="1">D8*1</f>
        <v>4</v>
      </c>
      <c r="H8" s="13">
        <v>1.5</v>
      </c>
      <c r="I8" s="14">
        <f t="shared" ref="I8:I15" si="2">G8*0.75</f>
        <v>3</v>
      </c>
      <c r="J8" s="67"/>
      <c r="K8" s="16">
        <f t="shared" ref="K8:K15" si="3">F8+G8+$H$7+I8</f>
        <v>10.166666666666668</v>
      </c>
      <c r="L8" s="17">
        <f t="shared" ref="L8:L15" si="4">F8+(G8*0.4)+(I8*0.6)</f>
        <v>5.0666666666666664</v>
      </c>
      <c r="M8" s="39"/>
      <c r="N8" s="29"/>
    </row>
    <row r="9" spans="1:18" ht="12.75" customHeight="1" x14ac:dyDescent="0.15">
      <c r="A9" s="72">
        <v>8</v>
      </c>
      <c r="B9" s="72" t="s">
        <v>66</v>
      </c>
      <c r="C9" s="55" t="s">
        <v>56</v>
      </c>
      <c r="D9" s="48">
        <v>5</v>
      </c>
      <c r="E9" s="6">
        <v>20</v>
      </c>
      <c r="F9" s="16">
        <f t="shared" si="0"/>
        <v>3.3333333333333335</v>
      </c>
      <c r="G9" s="6">
        <f>D9*1</f>
        <v>5</v>
      </c>
      <c r="H9" s="13">
        <v>1.5</v>
      </c>
      <c r="I9" s="14">
        <f t="shared" si="2"/>
        <v>3.75</v>
      </c>
      <c r="J9" s="67"/>
      <c r="K9" s="16">
        <f t="shared" si="3"/>
        <v>13.583333333333334</v>
      </c>
      <c r="L9" s="17">
        <f t="shared" si="4"/>
        <v>7.5833333333333339</v>
      </c>
      <c r="M9" s="39"/>
      <c r="N9" s="29"/>
    </row>
    <row r="10" spans="1:18" ht="12.75" customHeight="1" x14ac:dyDescent="0.15">
      <c r="A10" s="72">
        <v>5</v>
      </c>
      <c r="B10" s="72" t="s">
        <v>64</v>
      </c>
      <c r="C10" s="55" t="s">
        <v>57</v>
      </c>
      <c r="D10" s="48">
        <v>3</v>
      </c>
      <c r="E10" s="6">
        <v>15</v>
      </c>
      <c r="F10" s="16">
        <f>(E10*10)/60</f>
        <v>2.5</v>
      </c>
      <c r="G10" s="6">
        <f>D10*1</f>
        <v>3</v>
      </c>
      <c r="H10" s="13">
        <v>1.5</v>
      </c>
      <c r="I10" s="14">
        <f t="shared" si="2"/>
        <v>2.25</v>
      </c>
      <c r="J10" s="67"/>
      <c r="K10" s="16">
        <f t="shared" si="3"/>
        <v>9.25</v>
      </c>
      <c r="L10" s="17">
        <f t="shared" si="4"/>
        <v>5.05</v>
      </c>
      <c r="M10" s="39"/>
      <c r="N10" s="29"/>
    </row>
    <row r="11" spans="1:18" ht="12.75" customHeight="1" x14ac:dyDescent="0.15">
      <c r="A11" s="72">
        <v>5</v>
      </c>
      <c r="B11" s="72" t="s">
        <v>64</v>
      </c>
      <c r="C11" s="55" t="s">
        <v>58</v>
      </c>
      <c r="D11" s="48">
        <v>8</v>
      </c>
      <c r="E11" s="6">
        <v>24</v>
      </c>
      <c r="F11" s="16">
        <f t="shared" si="0"/>
        <v>4</v>
      </c>
      <c r="G11" s="6">
        <f t="shared" ref="G11:G15" si="5">D11*1</f>
        <v>8</v>
      </c>
      <c r="H11" s="13">
        <v>1.5</v>
      </c>
      <c r="I11" s="14">
        <f t="shared" si="2"/>
        <v>6</v>
      </c>
      <c r="J11" s="67"/>
      <c r="K11" s="16">
        <f t="shared" si="3"/>
        <v>19.5</v>
      </c>
      <c r="L11" s="17">
        <f t="shared" si="4"/>
        <v>10.8</v>
      </c>
      <c r="M11" s="39"/>
      <c r="N11" s="29"/>
    </row>
    <row r="12" spans="1:18" ht="12.75" customHeight="1" x14ac:dyDescent="0.15">
      <c r="A12" s="72">
        <v>2</v>
      </c>
      <c r="B12" s="72" t="s">
        <v>65</v>
      </c>
      <c r="C12" s="55" t="s">
        <v>59</v>
      </c>
      <c r="D12" s="48">
        <v>3</v>
      </c>
      <c r="E12" s="6">
        <v>16</v>
      </c>
      <c r="F12" s="16">
        <f t="shared" si="0"/>
        <v>2.6666666666666665</v>
      </c>
      <c r="G12" s="6">
        <f t="shared" si="5"/>
        <v>3</v>
      </c>
      <c r="H12" s="13">
        <v>1.5</v>
      </c>
      <c r="I12" s="14">
        <f t="shared" si="2"/>
        <v>2.25</v>
      </c>
      <c r="J12" s="67"/>
      <c r="K12" s="16">
        <f t="shared" si="3"/>
        <v>9.4166666666666661</v>
      </c>
      <c r="L12" s="17">
        <f t="shared" si="4"/>
        <v>5.2166666666666668</v>
      </c>
      <c r="M12" s="39"/>
      <c r="N12" s="29"/>
    </row>
    <row r="13" spans="1:18" ht="12.75" customHeight="1" x14ac:dyDescent="0.15">
      <c r="A13" s="72">
        <v>5</v>
      </c>
      <c r="B13" s="72" t="s">
        <v>64</v>
      </c>
      <c r="C13" s="55" t="s">
        <v>69</v>
      </c>
      <c r="D13" s="48">
        <v>2</v>
      </c>
      <c r="E13" s="6">
        <v>10</v>
      </c>
      <c r="F13" s="16">
        <f t="shared" si="0"/>
        <v>1.6666666666666667</v>
      </c>
      <c r="G13" s="6">
        <f t="shared" si="5"/>
        <v>2</v>
      </c>
      <c r="H13" s="13">
        <v>1.5</v>
      </c>
      <c r="I13" s="14">
        <f t="shared" si="2"/>
        <v>1.5</v>
      </c>
      <c r="J13" s="67"/>
      <c r="K13" s="16">
        <f t="shared" si="3"/>
        <v>6.666666666666667</v>
      </c>
      <c r="L13" s="17">
        <f t="shared" si="4"/>
        <v>3.3666666666666667</v>
      </c>
      <c r="M13" s="39"/>
      <c r="N13" s="29"/>
    </row>
    <row r="14" spans="1:18" ht="12.75" customHeight="1" x14ac:dyDescent="0.15">
      <c r="A14" s="48">
        <v>2</v>
      </c>
      <c r="B14" s="48" t="s">
        <v>65</v>
      </c>
      <c r="C14" s="55" t="s">
        <v>60</v>
      </c>
      <c r="D14" s="48">
        <v>5</v>
      </c>
      <c r="E14" s="6">
        <v>22</v>
      </c>
      <c r="F14" s="16">
        <f t="shared" si="0"/>
        <v>3.6666666666666665</v>
      </c>
      <c r="G14" s="6">
        <f t="shared" si="5"/>
        <v>5</v>
      </c>
      <c r="H14" s="13">
        <v>1.5</v>
      </c>
      <c r="I14" s="14">
        <f t="shared" si="2"/>
        <v>3.75</v>
      </c>
      <c r="J14" s="67"/>
      <c r="K14" s="16">
        <f t="shared" si="3"/>
        <v>13.916666666666666</v>
      </c>
      <c r="L14" s="17">
        <f t="shared" si="4"/>
        <v>7.9166666666666661</v>
      </c>
      <c r="M14" s="39"/>
      <c r="N14" s="29"/>
    </row>
    <row r="15" spans="1:18" ht="12.75" customHeight="1" x14ac:dyDescent="0.15">
      <c r="A15" s="48">
        <v>5</v>
      </c>
      <c r="B15" s="48" t="s">
        <v>64</v>
      </c>
      <c r="C15" s="55" t="s">
        <v>61</v>
      </c>
      <c r="D15" s="48">
        <v>5</v>
      </c>
      <c r="E15" s="6">
        <v>20</v>
      </c>
      <c r="F15" s="16">
        <f t="shared" si="0"/>
        <v>3.3333333333333335</v>
      </c>
      <c r="G15" s="6">
        <f t="shared" si="5"/>
        <v>5</v>
      </c>
      <c r="H15" s="13">
        <v>1.5</v>
      </c>
      <c r="I15" s="14">
        <f t="shared" si="2"/>
        <v>3.75</v>
      </c>
      <c r="J15" s="67"/>
      <c r="K15" s="16">
        <f t="shared" si="3"/>
        <v>13.583333333333334</v>
      </c>
      <c r="L15" s="17">
        <f t="shared" si="4"/>
        <v>7.5833333333333339</v>
      </c>
      <c r="M15" s="39"/>
      <c r="N15" s="29"/>
    </row>
    <row r="16" spans="1:18" ht="12.75" customHeight="1" x14ac:dyDescent="0.15">
      <c r="A16" s="29">
        <f>SUM(A7:A15)</f>
        <v>36</v>
      </c>
      <c r="B16" s="65"/>
      <c r="C16" s="20" t="s">
        <v>11</v>
      </c>
      <c r="D16" s="23">
        <f>SUM(D7:D15)</f>
        <v>40</v>
      </c>
      <c r="E16" s="21"/>
      <c r="F16" s="22">
        <f>SUM(F7:F15)</f>
        <v>24.666666666666668</v>
      </c>
      <c r="G16" s="23">
        <f>SUM(G7:G15)</f>
        <v>40</v>
      </c>
      <c r="H16" s="23">
        <f>SUM(H7:H15)</f>
        <v>13.5</v>
      </c>
      <c r="I16" s="23">
        <f>SUM(I7:I15)</f>
        <v>30</v>
      </c>
      <c r="J16" s="24"/>
      <c r="K16" s="24">
        <f>SUM(K7:K15)</f>
        <v>108.16666666666669</v>
      </c>
      <c r="L16" s="21">
        <f>SUM(L7:L15)</f>
        <v>58.666666666666671</v>
      </c>
      <c r="M16" s="24">
        <f>K16+L16</f>
        <v>166.83333333333337</v>
      </c>
      <c r="N16" s="29"/>
      <c r="O16" s="29"/>
      <c r="P16" s="29"/>
      <c r="Q16" s="29"/>
      <c r="R16" s="29"/>
    </row>
    <row r="17" spans="3:18" ht="12.75" customHeight="1" x14ac:dyDescent="0.15">
      <c r="C17" s="8"/>
      <c r="D17" s="49"/>
      <c r="E17" s="9"/>
      <c r="F17" s="10"/>
      <c r="G17" s="11"/>
      <c r="H17" s="11"/>
      <c r="I17" s="11"/>
      <c r="J17" s="12"/>
      <c r="K17" s="7"/>
      <c r="L17" s="5"/>
      <c r="M17" s="7"/>
      <c r="N17" s="26"/>
      <c r="O17" s="29"/>
      <c r="P17" s="45"/>
      <c r="Q17" s="29"/>
      <c r="R17" s="29"/>
    </row>
    <row r="18" spans="3:18" ht="20" x14ac:dyDescent="0.2">
      <c r="C18" s="18"/>
      <c r="D18" s="50"/>
      <c r="E18" s="29"/>
      <c r="F18" s="29"/>
      <c r="G18" s="29"/>
      <c r="H18" s="29"/>
      <c r="I18" s="29"/>
      <c r="J18" s="29"/>
      <c r="K18" s="29"/>
      <c r="L18" s="29"/>
      <c r="M18" s="29"/>
      <c r="N18" s="29"/>
      <c r="O18" s="29"/>
      <c r="P18" s="45"/>
      <c r="Q18" s="29"/>
      <c r="R18" s="45"/>
    </row>
    <row r="19" spans="3:18" ht="14" thickBot="1" x14ac:dyDescent="0.2">
      <c r="C19" s="29"/>
      <c r="E19" s="29"/>
      <c r="F19" s="29"/>
      <c r="G19" s="29"/>
      <c r="H19" s="29"/>
      <c r="I19" s="29"/>
      <c r="J19" s="29"/>
      <c r="K19" s="29"/>
      <c r="L19" s="29"/>
      <c r="M19" s="29"/>
      <c r="N19" s="29"/>
      <c r="O19" s="29"/>
      <c r="P19" s="29"/>
      <c r="Q19" s="29"/>
      <c r="R19" s="29"/>
    </row>
    <row r="20" spans="3:18" ht="16" thickBot="1" x14ac:dyDescent="0.25">
      <c r="C20" s="31" t="s">
        <v>12</v>
      </c>
      <c r="D20" s="52">
        <f>((D16*1.5)/60)*2</f>
        <v>2</v>
      </c>
      <c r="E20" s="66" t="s">
        <v>13</v>
      </c>
      <c r="F20" s="28"/>
      <c r="G20" s="28"/>
      <c r="H20" s="28"/>
      <c r="I20" s="37" t="s">
        <v>9</v>
      </c>
      <c r="J20" s="38" t="s">
        <v>10</v>
      </c>
      <c r="K20" s="33" t="s">
        <v>14</v>
      </c>
      <c r="L20" s="28"/>
      <c r="M20" s="29"/>
      <c r="N20" s="29"/>
      <c r="O20" s="29"/>
      <c r="P20" s="29"/>
      <c r="Q20" s="29"/>
      <c r="R20" s="29"/>
    </row>
    <row r="21" spans="3:18" ht="18.75" customHeight="1" thickBot="1" x14ac:dyDescent="0.25">
      <c r="C21" s="31" t="s">
        <v>15</v>
      </c>
      <c r="D21" s="52">
        <v>10</v>
      </c>
      <c r="E21" s="67"/>
      <c r="F21" s="28"/>
      <c r="G21" s="36" t="s">
        <v>8</v>
      </c>
      <c r="H21" s="36" t="s">
        <v>16</v>
      </c>
      <c r="I21" s="46">
        <f>K16</f>
        <v>108.16666666666669</v>
      </c>
      <c r="J21" s="40">
        <f>L16</f>
        <v>58.666666666666671</v>
      </c>
      <c r="K21" s="42">
        <f t="shared" ref="K21:K22" si="6">I21+J21</f>
        <v>166.83333333333337</v>
      </c>
      <c r="L21" s="28"/>
      <c r="M21" s="4"/>
      <c r="N21" s="29"/>
      <c r="O21" s="29"/>
      <c r="P21" s="29"/>
      <c r="Q21" s="29"/>
      <c r="R21" s="29"/>
    </row>
    <row r="22" spans="3:18" ht="12.75" customHeight="1" x14ac:dyDescent="0.2">
      <c r="C22" s="30" t="s">
        <v>17</v>
      </c>
      <c r="D22" s="52">
        <f>((D16*2)/60)*2</f>
        <v>2.6666666666666665</v>
      </c>
      <c r="E22" s="67"/>
      <c r="F22" s="28"/>
      <c r="G22" s="69" t="s">
        <v>13</v>
      </c>
      <c r="H22" s="34" t="s">
        <v>18</v>
      </c>
      <c r="I22" s="41">
        <v>5</v>
      </c>
      <c r="J22" s="39">
        <v>5</v>
      </c>
      <c r="K22" s="42">
        <f t="shared" si="6"/>
        <v>10</v>
      </c>
      <c r="L22" s="28"/>
      <c r="M22" s="27"/>
      <c r="N22" s="29"/>
      <c r="O22" s="29"/>
      <c r="P22" s="29"/>
      <c r="Q22" s="29"/>
      <c r="R22" s="29"/>
    </row>
    <row r="23" spans="3:18" ht="15" x14ac:dyDescent="0.2">
      <c r="C23" s="30" t="s">
        <v>19</v>
      </c>
      <c r="D23" s="52">
        <f>D20*0.5</f>
        <v>1</v>
      </c>
      <c r="E23" s="67"/>
      <c r="F23" s="28"/>
      <c r="G23" s="70"/>
      <c r="H23" s="34" t="s">
        <v>20</v>
      </c>
      <c r="I23" s="41">
        <f>$D$22/2</f>
        <v>1.3333333333333333</v>
      </c>
      <c r="J23" s="41">
        <f>$D$22/2</f>
        <v>1.3333333333333333</v>
      </c>
      <c r="K23" s="42">
        <f>I23+J23</f>
        <v>2.6666666666666665</v>
      </c>
      <c r="L23" s="28"/>
      <c r="M23" s="29"/>
      <c r="N23" s="29"/>
      <c r="O23" s="29"/>
      <c r="P23" s="29"/>
      <c r="Q23" s="29"/>
      <c r="R23" s="29"/>
    </row>
    <row r="24" spans="3:18" ht="16" thickBot="1" x14ac:dyDescent="0.25">
      <c r="C24" s="32" t="s">
        <v>14</v>
      </c>
      <c r="D24" s="53">
        <f>SUM(D20:D23)</f>
        <v>15.666666666666666</v>
      </c>
      <c r="E24" s="68"/>
      <c r="F24" s="28"/>
      <c r="G24" s="71"/>
      <c r="H24" s="35" t="s">
        <v>21</v>
      </c>
      <c r="I24" s="43">
        <f>$D$23/2</f>
        <v>0.5</v>
      </c>
      <c r="J24" s="43">
        <f>$D$23/2</f>
        <v>0.5</v>
      </c>
      <c r="K24" s="44">
        <f>I24+J24</f>
        <v>1</v>
      </c>
      <c r="L24" s="28"/>
      <c r="M24" s="29"/>
      <c r="N24" s="29"/>
      <c r="O24" s="29"/>
      <c r="P24" s="29"/>
      <c r="Q24" s="29"/>
      <c r="R24" s="29"/>
    </row>
    <row r="25" spans="3:18" ht="15" x14ac:dyDescent="0.2">
      <c r="C25" s="28"/>
      <c r="D25" s="54"/>
      <c r="E25" s="29" t="s">
        <v>22</v>
      </c>
      <c r="F25" s="28"/>
      <c r="G25" s="28"/>
      <c r="H25" s="28"/>
      <c r="I25" s="28"/>
      <c r="J25" s="29" t="s">
        <v>22</v>
      </c>
      <c r="K25" s="45">
        <f>SUM(K21:K24)</f>
        <v>180.50000000000003</v>
      </c>
      <c r="L25" s="28"/>
      <c r="M25" s="29"/>
      <c r="N25" s="29"/>
      <c r="O25" s="29"/>
      <c r="P25" s="29"/>
      <c r="Q25" s="29"/>
      <c r="R25" s="29"/>
    </row>
    <row r="26" spans="3:18" x14ac:dyDescent="0.15">
      <c r="C26" s="29"/>
      <c r="E26" s="29"/>
      <c r="F26" s="29"/>
      <c r="G26" s="29"/>
      <c r="H26" s="29"/>
      <c r="I26" s="29"/>
      <c r="J26" s="29" t="s">
        <v>23</v>
      </c>
      <c r="K26" s="29">
        <f>K25+(K25*0.3)</f>
        <v>234.65000000000003</v>
      </c>
      <c r="L26" s="29"/>
      <c r="M26" s="29"/>
      <c r="N26" s="29"/>
      <c r="O26" s="29"/>
      <c r="P26" s="29"/>
      <c r="Q26" s="29"/>
      <c r="R26" s="29"/>
    </row>
    <row r="27" spans="3:18" x14ac:dyDescent="0.15">
      <c r="C27" s="29"/>
      <c r="E27" s="29"/>
      <c r="F27" s="29"/>
      <c r="G27" s="29"/>
      <c r="H27" s="29"/>
      <c r="I27" s="29"/>
      <c r="J27" s="29">
        <f>K26/9</f>
        <v>26.072222222222226</v>
      </c>
      <c r="K27" s="29" t="s">
        <v>24</v>
      </c>
      <c r="L27" s="29"/>
      <c r="M27" s="29"/>
      <c r="N27" s="29"/>
      <c r="O27" s="29"/>
      <c r="P27" s="29"/>
      <c r="Q27" s="29"/>
      <c r="R27" s="29"/>
    </row>
    <row r="28" spans="3:18" x14ac:dyDescent="0.15">
      <c r="C28" s="3" t="s">
        <v>62</v>
      </c>
      <c r="D28" s="51" t="s">
        <v>68</v>
      </c>
    </row>
    <row r="29" spans="3:18" x14ac:dyDescent="0.15">
      <c r="C29" s="3" t="s">
        <v>63</v>
      </c>
      <c r="D29" s="51">
        <v>2</v>
      </c>
    </row>
    <row r="30" spans="3:18" x14ac:dyDescent="0.15">
      <c r="C30" s="3" t="s">
        <v>65</v>
      </c>
      <c r="D30" s="51">
        <v>3</v>
      </c>
    </row>
    <row r="31" spans="3:18" x14ac:dyDescent="0.15">
      <c r="C31" s="3" t="s">
        <v>64</v>
      </c>
      <c r="D31" s="51">
        <v>5</v>
      </c>
    </row>
    <row r="32" spans="3:18" x14ac:dyDescent="0.15">
      <c r="C32" s="3" t="s">
        <v>66</v>
      </c>
      <c r="D32" s="51">
        <v>8</v>
      </c>
    </row>
    <row r="33" spans="3:4" x14ac:dyDescent="0.15">
      <c r="C33" s="3" t="s">
        <v>67</v>
      </c>
      <c r="D33" s="51">
        <v>10</v>
      </c>
    </row>
  </sheetData>
  <mergeCells count="3">
    <mergeCell ref="J7:J15"/>
    <mergeCell ref="E20:E24"/>
    <mergeCell ref="G22:G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543A-7E29-4B4C-8FAF-1E34FE2E97FA}">
  <dimension ref="B2:I12"/>
  <sheetViews>
    <sheetView topLeftCell="A8" zoomScale="150" zoomScaleNormal="150" workbookViewId="0">
      <selection activeCell="B4" sqref="B4"/>
    </sheetView>
  </sheetViews>
  <sheetFormatPr baseColWidth="10" defaultRowHeight="15" x14ac:dyDescent="0.2"/>
  <cols>
    <col min="2" max="2" width="56.83203125" bestFit="1" customWidth="1"/>
    <col min="4" max="4" width="39" customWidth="1"/>
  </cols>
  <sheetData>
    <row r="2" spans="2:9" x14ac:dyDescent="0.2">
      <c r="B2" s="56" t="s">
        <v>25</v>
      </c>
      <c r="C2" s="56" t="s">
        <v>3</v>
      </c>
      <c r="D2" s="58" t="s">
        <v>36</v>
      </c>
      <c r="E2" s="60"/>
      <c r="F2" s="60"/>
      <c r="G2" s="60"/>
      <c r="H2" s="60"/>
      <c r="I2" s="60"/>
    </row>
    <row r="3" spans="2:9" x14ac:dyDescent="0.2">
      <c r="B3" s="57" t="s">
        <v>26</v>
      </c>
      <c r="C3" s="57"/>
      <c r="D3" s="59"/>
      <c r="E3" s="60"/>
      <c r="F3" s="60"/>
      <c r="G3" s="60"/>
      <c r="H3" s="60"/>
      <c r="I3" s="60"/>
    </row>
    <row r="4" spans="2:9" ht="80" x14ac:dyDescent="0.2">
      <c r="B4" s="57" t="s">
        <v>27</v>
      </c>
      <c r="C4" s="57">
        <v>11</v>
      </c>
      <c r="D4" s="59" t="s">
        <v>37</v>
      </c>
      <c r="E4" s="60"/>
      <c r="F4" s="60"/>
      <c r="G4" s="60"/>
      <c r="H4" s="60"/>
      <c r="I4" s="60"/>
    </row>
    <row r="5" spans="2:9" ht="64" x14ac:dyDescent="0.2">
      <c r="B5" s="57" t="s">
        <v>28</v>
      </c>
      <c r="C5" s="57">
        <v>10</v>
      </c>
      <c r="D5" s="59" t="s">
        <v>38</v>
      </c>
      <c r="E5" s="60"/>
      <c r="F5" s="60"/>
      <c r="G5" s="60"/>
      <c r="H5" s="60"/>
      <c r="I5" s="60"/>
    </row>
    <row r="6" spans="2:9" ht="80" x14ac:dyDescent="0.2">
      <c r="B6" s="57" t="s">
        <v>29</v>
      </c>
      <c r="C6" s="57">
        <v>20</v>
      </c>
      <c r="D6" s="59" t="s">
        <v>39</v>
      </c>
      <c r="E6" s="60"/>
      <c r="F6" s="60"/>
      <c r="G6" s="60"/>
      <c r="H6" s="60"/>
      <c r="I6" s="60"/>
    </row>
    <row r="7" spans="2:9" ht="80" x14ac:dyDescent="0.2">
      <c r="B7" s="57" t="s">
        <v>30</v>
      </c>
      <c r="C7" s="57">
        <v>15</v>
      </c>
      <c r="D7" s="59" t="s">
        <v>40</v>
      </c>
      <c r="E7" s="60"/>
      <c r="F7" s="60"/>
      <c r="G7" s="60"/>
      <c r="H7" s="60"/>
      <c r="I7" s="60"/>
    </row>
    <row r="8" spans="2:9" ht="128" x14ac:dyDescent="0.2">
      <c r="B8" s="57" t="s">
        <v>31</v>
      </c>
      <c r="C8" s="57">
        <v>23</v>
      </c>
      <c r="D8" s="59" t="s">
        <v>41</v>
      </c>
      <c r="E8" s="60"/>
      <c r="F8" s="60"/>
      <c r="G8" s="60"/>
      <c r="H8" s="60"/>
      <c r="I8" s="60"/>
    </row>
    <row r="9" spans="2:9" ht="48" x14ac:dyDescent="0.2">
      <c r="B9" s="57" t="s">
        <v>32</v>
      </c>
      <c r="C9" s="57">
        <v>16</v>
      </c>
      <c r="D9" s="59" t="s">
        <v>42</v>
      </c>
      <c r="E9" s="60"/>
      <c r="F9" s="60"/>
      <c r="G9" s="60"/>
      <c r="H9" s="60"/>
      <c r="I9" s="60"/>
    </row>
    <row r="10" spans="2:9" ht="32" x14ac:dyDescent="0.2">
      <c r="B10" s="57" t="s">
        <v>33</v>
      </c>
      <c r="C10" s="57">
        <v>10</v>
      </c>
      <c r="D10" s="59" t="s">
        <v>43</v>
      </c>
      <c r="E10" s="60"/>
      <c r="F10" s="60"/>
      <c r="G10" s="60"/>
      <c r="H10" s="60"/>
      <c r="I10" s="60"/>
    </row>
    <row r="11" spans="2:9" ht="96" x14ac:dyDescent="0.2">
      <c r="B11" s="57" t="s">
        <v>34</v>
      </c>
      <c r="C11" s="57">
        <v>22</v>
      </c>
      <c r="D11" s="59" t="s">
        <v>44</v>
      </c>
      <c r="E11" s="60"/>
      <c r="F11" s="60"/>
      <c r="G11" s="60"/>
      <c r="H11" s="60"/>
      <c r="I11" s="60"/>
    </row>
    <row r="12" spans="2:9" ht="80" x14ac:dyDescent="0.2">
      <c r="B12" s="57" t="s">
        <v>35</v>
      </c>
      <c r="C12" s="57">
        <v>19</v>
      </c>
      <c r="D12" s="59" t="s">
        <v>53</v>
      </c>
      <c r="E12" s="60"/>
      <c r="F12" s="60"/>
      <c r="G12" s="60"/>
      <c r="H12" s="60"/>
      <c r="I12" s="6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3ADB-24D1-DA42-B0AC-7699A2899960}">
  <dimension ref="B2:E8"/>
  <sheetViews>
    <sheetView zoomScale="150" zoomScaleNormal="150" workbookViewId="0">
      <selection activeCell="C5" sqref="C5"/>
    </sheetView>
  </sheetViews>
  <sheetFormatPr baseColWidth="10" defaultRowHeight="15" x14ac:dyDescent="0.2"/>
  <sheetData>
    <row r="2" spans="2:5" x14ac:dyDescent="0.2">
      <c r="B2" s="61" t="s">
        <v>45</v>
      </c>
    </row>
    <row r="3" spans="2:5" x14ac:dyDescent="0.2">
      <c r="B3" s="62" t="s">
        <v>46</v>
      </c>
      <c r="C3" s="62" t="s">
        <v>47</v>
      </c>
      <c r="D3" s="62" t="s">
        <v>48</v>
      </c>
      <c r="E3" s="62" t="s">
        <v>49</v>
      </c>
    </row>
    <row r="4" spans="2:5" x14ac:dyDescent="0.2">
      <c r="B4" s="63" t="s">
        <v>50</v>
      </c>
      <c r="C4" s="63">
        <v>24.7</v>
      </c>
      <c r="D4" s="63">
        <v>1</v>
      </c>
      <c r="E4" s="63">
        <v>2.74</v>
      </c>
    </row>
    <row r="5" spans="2:5" x14ac:dyDescent="0.2">
      <c r="B5" s="63" t="s">
        <v>8</v>
      </c>
      <c r="C5" s="63">
        <v>215.8</v>
      </c>
      <c r="D5" s="63">
        <v>1</v>
      </c>
      <c r="E5" s="63">
        <v>23.98</v>
      </c>
    </row>
    <row r="6" spans="2:5" x14ac:dyDescent="0.2">
      <c r="B6" s="63" t="s">
        <v>51</v>
      </c>
      <c r="C6" s="63">
        <v>18.2</v>
      </c>
      <c r="D6" s="63">
        <v>1</v>
      </c>
      <c r="E6" s="63">
        <v>2.02</v>
      </c>
    </row>
    <row r="7" spans="2:5" x14ac:dyDescent="0.2">
      <c r="B7" s="63" t="s">
        <v>52</v>
      </c>
      <c r="C7" s="63">
        <v>44.2</v>
      </c>
      <c r="D7" s="63">
        <v>1</v>
      </c>
      <c r="E7" s="63">
        <v>4.91</v>
      </c>
    </row>
    <row r="8" spans="2:5" x14ac:dyDescent="0.2">
      <c r="B8" s="64" t="s">
        <v>14</v>
      </c>
      <c r="C8" s="62">
        <v>302.89999999999998</v>
      </c>
      <c r="D8" s="62"/>
      <c r="E8" s="62">
        <v>33.659999999999997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Estimación_Completa</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Mario Lopera Murillo</dc:creator>
  <cp:keywords/>
  <dc:description/>
  <cp:lastModifiedBy>Microsoft Office User</cp:lastModifiedBy>
  <cp:revision/>
  <dcterms:created xsi:type="dcterms:W3CDTF">2016-11-25T17:51:21Z</dcterms:created>
  <dcterms:modified xsi:type="dcterms:W3CDTF">2022-11-10T19:34:30Z</dcterms:modified>
  <cp:category/>
  <cp:contentStatus/>
</cp:coreProperties>
</file>